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60" windowWidth="28800" windowHeight="12375" tabRatio="880" firstSheet="29" activeTab="51"/>
  </bookViews>
  <sheets>
    <sheet name="26.piel." sheetId="52" r:id="rId1"/>
    <sheet name="04.1.1." sheetId="11" r:id="rId2"/>
    <sheet name="05.1.4." sheetId="18" r:id="rId3"/>
    <sheet name="04.1.12." sheetId="12" r:id="rId4"/>
    <sheet name="04.1.13." sheetId="36" r:id="rId5"/>
    <sheet name="04.3.1." sheetId="29" r:id="rId6"/>
    <sheet name="06.1.1." sheetId="19" r:id="rId7"/>
    <sheet name="06.1.5." sheetId="4" r:id="rId8"/>
    <sheet name="06.1.7." sheetId="2" r:id="rId9"/>
    <sheet name="07.1.1." sheetId="37" r:id="rId10"/>
    <sheet name="08.1.11." sheetId="38" r:id="rId11"/>
    <sheet name="08.1.12. (2)" sheetId="39" r:id="rId12"/>
    <sheet name="08.1.12." sheetId="20" r:id="rId13"/>
    <sheet name="08.1.13." sheetId="21" r:id="rId14"/>
    <sheet name="08.4.1." sheetId="30" r:id="rId15"/>
    <sheet name="08.4.2." sheetId="5" r:id="rId16"/>
    <sheet name="08.4.2. (2)" sheetId="40" r:id="rId17"/>
    <sheet name="08.5.2." sheetId="41" r:id="rId18"/>
    <sheet name="08.7.2." sheetId="22" r:id="rId19"/>
    <sheet name="09.3.1." sheetId="42" r:id="rId20"/>
    <sheet name="09.4.1." sheetId="43" r:id="rId21"/>
    <sheet name="09.5.1." sheetId="44" r:id="rId22"/>
    <sheet name="09.9.1." sheetId="6" r:id="rId23"/>
    <sheet name="09.1.10." sheetId="31" r:id="rId24"/>
    <sheet name="09.1.12." sheetId="32" r:id="rId25"/>
    <sheet name="09.11.1." sheetId="14" r:id="rId26"/>
    <sheet name="09.13.1." sheetId="45" r:id="rId27"/>
    <sheet name="09.12.2." sheetId="33" r:id="rId28"/>
    <sheet name="09.18.1." sheetId="1" r:id="rId29"/>
    <sheet name="09.19.1." sheetId="46" r:id="rId30"/>
    <sheet name="09.23.1." sheetId="7" r:id="rId31"/>
    <sheet name="09.25.1." sheetId="47" r:id="rId32"/>
    <sheet name="09.31.1." sheetId="8" r:id="rId33"/>
    <sheet name="10.2.1." sheetId="26" r:id="rId34"/>
    <sheet name="10.2.1. (2)" sheetId="48" r:id="rId35"/>
    <sheet name="10.2.9." sheetId="34" r:id="rId36"/>
    <sheet name="4.piel." sheetId="3" r:id="rId37"/>
    <sheet name="5.piel." sheetId="15" r:id="rId38"/>
    <sheet name="10.piel." sheetId="23" r:id="rId39"/>
    <sheet name="12.piel." sheetId="9" r:id="rId40"/>
    <sheet name="14.pielik." sheetId="49" r:id="rId41"/>
    <sheet name="15.piel." sheetId="16" r:id="rId42"/>
    <sheet name="15.piel. (2)" sheetId="24" r:id="rId43"/>
    <sheet name="16.piel." sheetId="25" r:id="rId44"/>
    <sheet name="16.piel. (2)" sheetId="50" r:id="rId45"/>
    <sheet name="18.piel." sheetId="35" r:id="rId46"/>
    <sheet name="24.piel." sheetId="10" r:id="rId47"/>
    <sheet name="24.piel. (2)" sheetId="51" r:id="rId48"/>
    <sheet name="01.1.1." sheetId="27" r:id="rId49"/>
    <sheet name="01.2.3." sheetId="17" r:id="rId50"/>
    <sheet name="01.2.3. (2)" sheetId="28" r:id="rId51"/>
    <sheet name="08.1.3." sheetId="13" r:id="rId52"/>
  </sheets>
  <definedNames>
    <definedName name="_xlnm._FilterDatabase" localSheetId="48" hidden="1">'01.1.1.'!$A$22:$P$300</definedName>
    <definedName name="_xlnm._FilterDatabase" localSheetId="49" hidden="1">'01.2.3.'!$A$22:$P$300</definedName>
    <definedName name="_xlnm._FilterDatabase" localSheetId="50" hidden="1">'01.2.3. (2)'!$A$22:$P$300</definedName>
    <definedName name="_xlnm._FilterDatabase" localSheetId="1" hidden="1">'04.1.1.'!$A$19:$P$297</definedName>
    <definedName name="_xlnm._FilterDatabase" localSheetId="3" hidden="1">'04.1.12.'!$A$21:$P$299</definedName>
    <definedName name="_xlnm._FilterDatabase" localSheetId="4" hidden="1">'04.1.13.'!$A$22:$P$300</definedName>
    <definedName name="_xlnm._FilterDatabase" localSheetId="5" hidden="1">'04.3.1.'!$A$22:$P$300</definedName>
    <definedName name="_xlnm._FilterDatabase" localSheetId="2" hidden="1">'05.1.4.'!$A$19:$P$297</definedName>
    <definedName name="_xlnm._FilterDatabase" localSheetId="6" hidden="1">'06.1.1.'!$A$22:$P$300</definedName>
    <definedName name="_xlnm._FilterDatabase" localSheetId="7" hidden="1">'06.1.5.'!$A$22:$P$300</definedName>
    <definedName name="_xlnm._FilterDatabase" localSheetId="8" hidden="1">'06.1.7.'!$A$22:$P$300</definedName>
    <definedName name="_xlnm._FilterDatabase" localSheetId="9" hidden="1">'07.1.1.'!$A$22:$P$304</definedName>
    <definedName name="_xlnm._FilterDatabase" localSheetId="10" hidden="1">'08.1.11.'!$A$22:$P$300</definedName>
    <definedName name="_xlnm._FilterDatabase" localSheetId="12" hidden="1">'08.1.12.'!$A$22:$P$300</definedName>
    <definedName name="_xlnm._FilterDatabase" localSheetId="11" hidden="1">'08.1.12. (2)'!$A$22:$P$300</definedName>
    <definedName name="_xlnm._FilterDatabase" localSheetId="13" hidden="1">'08.1.13.'!$A$22:$P$300</definedName>
    <definedName name="_xlnm._FilterDatabase" localSheetId="51" hidden="1">'08.1.3.'!$A$19:$P$297</definedName>
    <definedName name="_xlnm._FilterDatabase" localSheetId="14" hidden="1">'08.4.1.'!$A$22:$P$300</definedName>
    <definedName name="_xlnm._FilterDatabase" localSheetId="15" hidden="1">'08.4.2.'!$A$22:$P$300</definedName>
    <definedName name="_xlnm._FilterDatabase" localSheetId="16" hidden="1">'08.4.2. (2)'!$A$22:$P$300</definedName>
    <definedName name="_xlnm._FilterDatabase" localSheetId="17" hidden="1">'08.5.2.'!$A$22:$P$301</definedName>
    <definedName name="_xlnm._FilterDatabase" localSheetId="18" hidden="1">'08.7.2.'!$A$19:$P$298</definedName>
    <definedName name="_xlnm._FilterDatabase" localSheetId="23" hidden="1">'09.1.10.'!$A$22:$P$300</definedName>
    <definedName name="_xlnm._FilterDatabase" localSheetId="24" hidden="1">'09.1.12.'!$A$22:$P$302</definedName>
    <definedName name="_xlnm._FilterDatabase" localSheetId="25" hidden="1">'09.11.1.'!$A$22:$P$301</definedName>
    <definedName name="_xlnm._FilterDatabase" localSheetId="27" hidden="1">'09.12.2.'!$A$22:$P$300</definedName>
    <definedName name="_xlnm._FilterDatabase" localSheetId="26" hidden="1">'09.13.1.'!$A$22:$P$305</definedName>
    <definedName name="_xlnm._FilterDatabase" localSheetId="28" hidden="1">'09.18.1.'!$A$22:$P$303</definedName>
    <definedName name="_xlnm._FilterDatabase" localSheetId="29" hidden="1">'09.19.1.'!$A$22:$P$305</definedName>
    <definedName name="_xlnm._FilterDatabase" localSheetId="30" hidden="1">'09.23.1.'!$A$22:$P$301</definedName>
    <definedName name="_xlnm._FilterDatabase" localSheetId="31" hidden="1">'09.25.1.'!$A$22:$P$300</definedName>
    <definedName name="_xlnm._FilterDatabase" localSheetId="19" hidden="1">'09.3.1.'!$A$22:$P$301</definedName>
    <definedName name="_xlnm._FilterDatabase" localSheetId="32" hidden="1">'09.31.1.'!$A$22:$O$301</definedName>
    <definedName name="_xlnm._FilterDatabase" localSheetId="20" hidden="1">'09.4.1.'!$A$22:$P$302</definedName>
    <definedName name="_xlnm._FilterDatabase" localSheetId="21" hidden="1">'09.5.1.'!$A$22:$P$301</definedName>
    <definedName name="_xlnm._FilterDatabase" localSheetId="22" hidden="1">'09.9.1.'!$A$22:$P$301</definedName>
    <definedName name="_xlnm._FilterDatabase" localSheetId="33" hidden="1">'10.2.1.'!$A$22:$P$300</definedName>
    <definedName name="_xlnm._FilterDatabase" localSheetId="34" hidden="1">'10.2.1. (2)'!$A$22:$P$300</definedName>
    <definedName name="_xlnm._FilterDatabase" localSheetId="35" hidden="1">'10.2.9.'!$A$22:$P$303</definedName>
    <definedName name="_xlnm._FilterDatabase" localSheetId="45" hidden="1">'18.piel.'!$A$13:$H$271</definedName>
    <definedName name="_xlnm._FilterDatabase" localSheetId="37" hidden="1">'5.piel.'!$C$14:$K$52</definedName>
    <definedName name="_xlnm.Print_Titles" localSheetId="48">'01.1.1.'!$22:$22</definedName>
    <definedName name="_xlnm.Print_Titles" localSheetId="49">'01.2.3.'!$22:$22</definedName>
    <definedName name="_xlnm.Print_Titles" localSheetId="50">'01.2.3. (2)'!$22:$22</definedName>
    <definedName name="_xlnm.Print_Titles" localSheetId="1">'04.1.1.'!$19:$19</definedName>
    <definedName name="_xlnm.Print_Titles" localSheetId="3">'04.1.12.'!$21:$21</definedName>
    <definedName name="_xlnm.Print_Titles" localSheetId="4">'04.1.13.'!$22:$22</definedName>
    <definedName name="_xlnm.Print_Titles" localSheetId="5">'04.3.1.'!$22:$22</definedName>
    <definedName name="_xlnm.Print_Titles" localSheetId="2">'05.1.4.'!$19:$19</definedName>
    <definedName name="_xlnm.Print_Titles" localSheetId="6">'06.1.1.'!$22:$22</definedName>
    <definedName name="_xlnm.Print_Titles" localSheetId="7">'06.1.5.'!$22:$22</definedName>
    <definedName name="_xlnm.Print_Titles" localSheetId="8">'06.1.7.'!$22:$22</definedName>
    <definedName name="_xlnm.Print_Titles" localSheetId="9">'07.1.1.'!$22:$22</definedName>
    <definedName name="_xlnm.Print_Titles" localSheetId="10">'08.1.11.'!$22:$22</definedName>
    <definedName name="_xlnm.Print_Titles" localSheetId="12">'08.1.12.'!$22:$22</definedName>
    <definedName name="_xlnm.Print_Titles" localSheetId="11">'08.1.12. (2)'!$22:$22</definedName>
    <definedName name="_xlnm.Print_Titles" localSheetId="13">'08.1.13.'!$22:$22</definedName>
    <definedName name="_xlnm.Print_Titles" localSheetId="51">'08.1.3.'!$19:$19</definedName>
    <definedName name="_xlnm.Print_Titles" localSheetId="14">'08.4.1.'!$22:$22</definedName>
    <definedName name="_xlnm.Print_Titles" localSheetId="15">'08.4.2.'!$22:$22</definedName>
    <definedName name="_xlnm.Print_Titles" localSheetId="16">'08.4.2. (2)'!$22:$22</definedName>
    <definedName name="_xlnm.Print_Titles" localSheetId="17">'08.5.2.'!$22:$22</definedName>
    <definedName name="_xlnm.Print_Titles" localSheetId="18">'08.7.2.'!$19:$19</definedName>
    <definedName name="_xlnm.Print_Titles" localSheetId="23">'09.1.10.'!$22:$22</definedName>
    <definedName name="_xlnm.Print_Titles" localSheetId="25">'09.11.1.'!$22:$22</definedName>
    <definedName name="_xlnm.Print_Titles" localSheetId="27">'09.12.2.'!$22:$22</definedName>
    <definedName name="_xlnm.Print_Titles" localSheetId="26">'09.13.1.'!$22:$22</definedName>
    <definedName name="_xlnm.Print_Titles" localSheetId="28">'09.18.1.'!$22:$22</definedName>
    <definedName name="_xlnm.Print_Titles" localSheetId="29">'09.19.1.'!$22:$22</definedName>
    <definedName name="_xlnm.Print_Titles" localSheetId="30">'09.23.1.'!$22:$22</definedName>
    <definedName name="_xlnm.Print_Titles" localSheetId="31">'09.25.1.'!$22:$22</definedName>
    <definedName name="_xlnm.Print_Titles" localSheetId="19">'09.3.1.'!$22:$22</definedName>
    <definedName name="_xlnm.Print_Titles" localSheetId="32">'09.31.1.'!$22:$22</definedName>
    <definedName name="_xlnm.Print_Titles" localSheetId="20">'09.4.1.'!$22:$22</definedName>
    <definedName name="_xlnm.Print_Titles" localSheetId="21">'09.5.1.'!$22:$22</definedName>
    <definedName name="_xlnm.Print_Titles" localSheetId="22">'09.9.1.'!$22:$22</definedName>
    <definedName name="_xlnm.Print_Titles" localSheetId="33">'10.2.1.'!$22:$22</definedName>
    <definedName name="_xlnm.Print_Titles" localSheetId="34">'10.2.1. (2)'!$22:$22</definedName>
    <definedName name="_xlnm.Print_Titles" localSheetId="35">'10.2.9.'!$22:$22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4" i="52" l="1"/>
  <c r="F53" i="52"/>
  <c r="F52" i="52"/>
  <c r="F51" i="52"/>
  <c r="F50" i="52"/>
  <c r="F49" i="52"/>
  <c r="F48" i="52"/>
  <c r="F47" i="52"/>
  <c r="F46" i="52"/>
  <c r="F45" i="52"/>
  <c r="D45" i="52"/>
  <c r="D37" i="52" s="1"/>
  <c r="F44" i="52"/>
  <c r="F43" i="52"/>
  <c r="F42" i="52"/>
  <c r="F41" i="52"/>
  <c r="F40" i="52"/>
  <c r="F39" i="52"/>
  <c r="F38" i="52"/>
  <c r="F37" i="52" s="1"/>
  <c r="E37" i="52"/>
  <c r="F32" i="52"/>
  <c r="F31" i="52"/>
  <c r="F30" i="52"/>
  <c r="D30" i="52"/>
  <c r="F29" i="52"/>
  <c r="F28" i="52"/>
  <c r="F27" i="52"/>
  <c r="F26" i="52"/>
  <c r="F25" i="52"/>
  <c r="F24" i="52"/>
  <c r="F23" i="52"/>
  <c r="F22" i="52"/>
  <c r="F21" i="52"/>
  <c r="F20" i="52" s="1"/>
  <c r="E21" i="52"/>
  <c r="D21" i="52"/>
  <c r="E20" i="52"/>
  <c r="D20" i="52"/>
  <c r="F15" i="52"/>
  <c r="F14" i="52"/>
  <c r="F13" i="52"/>
  <c r="F12" i="52" s="1"/>
  <c r="E12" i="52"/>
  <c r="D12" i="52"/>
  <c r="I166" i="51"/>
  <c r="I165" i="51" s="1"/>
  <c r="I164" i="51" s="1"/>
  <c r="H166" i="51"/>
  <c r="H165" i="51" s="1"/>
  <c r="H164" i="51" s="1"/>
  <c r="G165" i="51"/>
  <c r="G164" i="51" s="1"/>
  <c r="F165" i="51"/>
  <c r="F164" i="51" s="1"/>
  <c r="F12" i="51" s="1"/>
  <c r="E165" i="51"/>
  <c r="D165" i="51"/>
  <c r="E164" i="51"/>
  <c r="D164" i="51"/>
  <c r="I163" i="51"/>
  <c r="H163" i="51"/>
  <c r="I162" i="51"/>
  <c r="H162" i="51"/>
  <c r="I161" i="51"/>
  <c r="H161" i="51"/>
  <c r="I160" i="51"/>
  <c r="H160" i="51"/>
  <c r="G160" i="51"/>
  <c r="F160" i="51"/>
  <c r="E160" i="51"/>
  <c r="D160" i="51"/>
  <c r="I159" i="51"/>
  <c r="H159" i="51"/>
  <c r="I158" i="51"/>
  <c r="I157" i="51" s="1"/>
  <c r="H158" i="51"/>
  <c r="H157" i="51"/>
  <c r="G157" i="51"/>
  <c r="F157" i="51"/>
  <c r="E157" i="51"/>
  <c r="D157" i="51"/>
  <c r="I156" i="51"/>
  <c r="I155" i="51" s="1"/>
  <c r="I152" i="51" s="1"/>
  <c r="H156" i="51"/>
  <c r="H155" i="51"/>
  <c r="G155" i="51"/>
  <c r="G152" i="51" s="1"/>
  <c r="F155" i="51"/>
  <c r="E155" i="51"/>
  <c r="D155" i="51"/>
  <c r="I154" i="51"/>
  <c r="H154" i="51"/>
  <c r="I153" i="51"/>
  <c r="H153" i="51"/>
  <c r="H152" i="51" s="1"/>
  <c r="F152" i="51"/>
  <c r="E152" i="51"/>
  <c r="D152" i="51"/>
  <c r="I151" i="51"/>
  <c r="H151" i="51"/>
  <c r="I150" i="51"/>
  <c r="H150" i="51"/>
  <c r="I149" i="51"/>
  <c r="H149" i="51"/>
  <c r="H148" i="51" s="1"/>
  <c r="I148" i="51"/>
  <c r="G148" i="51"/>
  <c r="F148" i="51"/>
  <c r="E148" i="51"/>
  <c r="D148" i="51"/>
  <c r="I147" i="51"/>
  <c r="H147" i="51"/>
  <c r="I146" i="51"/>
  <c r="H146" i="51"/>
  <c r="I145" i="51"/>
  <c r="H145" i="51"/>
  <c r="H144" i="51" s="1"/>
  <c r="I144" i="51"/>
  <c r="G144" i="51"/>
  <c r="F144" i="51"/>
  <c r="E144" i="51"/>
  <c r="D144" i="51"/>
  <c r="I143" i="51"/>
  <c r="H143" i="51"/>
  <c r="I142" i="51"/>
  <c r="H142" i="51"/>
  <c r="I141" i="51"/>
  <c r="H141" i="51"/>
  <c r="I140" i="51"/>
  <c r="I139" i="51" s="1"/>
  <c r="H140" i="51"/>
  <c r="H139" i="51"/>
  <c r="G139" i="51"/>
  <c r="F139" i="51"/>
  <c r="E139" i="51"/>
  <c r="D139" i="51"/>
  <c r="I138" i="51"/>
  <c r="H138" i="51"/>
  <c r="I137" i="51"/>
  <c r="H137" i="51"/>
  <c r="I136" i="51"/>
  <c r="H136" i="51"/>
  <c r="I135" i="51"/>
  <c r="H135" i="51"/>
  <c r="I134" i="51"/>
  <c r="H134" i="51"/>
  <c r="I133" i="51"/>
  <c r="H133" i="51"/>
  <c r="I132" i="51"/>
  <c r="I131" i="51" s="1"/>
  <c r="H132" i="51"/>
  <c r="H131" i="51"/>
  <c r="H130" i="51" s="1"/>
  <c r="G131" i="51"/>
  <c r="G130" i="51" s="1"/>
  <c r="F131" i="51"/>
  <c r="E131" i="51"/>
  <c r="D131" i="51"/>
  <c r="D130" i="51" s="1"/>
  <c r="F130" i="51"/>
  <c r="E130" i="51"/>
  <c r="I129" i="51"/>
  <c r="H129" i="51"/>
  <c r="H128" i="51" s="1"/>
  <c r="I128" i="51"/>
  <c r="G128" i="51"/>
  <c r="F128" i="51"/>
  <c r="E128" i="51"/>
  <c r="D128" i="51"/>
  <c r="I127" i="51"/>
  <c r="H127" i="51"/>
  <c r="I126" i="51"/>
  <c r="I125" i="51" s="1"/>
  <c r="H126" i="51"/>
  <c r="H125" i="51"/>
  <c r="G125" i="51"/>
  <c r="F125" i="51"/>
  <c r="E125" i="51"/>
  <c r="D125" i="51"/>
  <c r="I124" i="51"/>
  <c r="I123" i="51" s="1"/>
  <c r="H124" i="51"/>
  <c r="H123" i="51"/>
  <c r="G123" i="51"/>
  <c r="F123" i="51"/>
  <c r="E123" i="51"/>
  <c r="D123" i="51"/>
  <c r="I122" i="51"/>
  <c r="H122" i="51"/>
  <c r="I121" i="51"/>
  <c r="H121" i="51"/>
  <c r="H120" i="51" s="1"/>
  <c r="I120" i="51"/>
  <c r="G120" i="51"/>
  <c r="F120" i="51"/>
  <c r="E120" i="51"/>
  <c r="D120" i="51"/>
  <c r="I119" i="51"/>
  <c r="H119" i="51"/>
  <c r="H118" i="51" s="1"/>
  <c r="I118" i="51"/>
  <c r="G118" i="51"/>
  <c r="F118" i="51"/>
  <c r="E118" i="51"/>
  <c r="D118" i="51"/>
  <c r="I117" i="51"/>
  <c r="D117" i="51"/>
  <c r="H117" i="51" s="1"/>
  <c r="I116" i="51"/>
  <c r="D116" i="51"/>
  <c r="D115" i="51" s="1"/>
  <c r="I115" i="51"/>
  <c r="G115" i="51"/>
  <c r="F115" i="51"/>
  <c r="E115" i="51"/>
  <c r="I114" i="51"/>
  <c r="H114" i="51"/>
  <c r="I113" i="51"/>
  <c r="H113" i="51"/>
  <c r="I112" i="51"/>
  <c r="H112" i="51"/>
  <c r="I111" i="51"/>
  <c r="I110" i="51" s="1"/>
  <c r="H111" i="51"/>
  <c r="H110" i="51"/>
  <c r="G110" i="51"/>
  <c r="F110" i="51"/>
  <c r="E110" i="51"/>
  <c r="D110" i="51"/>
  <c r="I109" i="51"/>
  <c r="I108" i="51" s="1"/>
  <c r="H109" i="51"/>
  <c r="H108" i="51"/>
  <c r="G108" i="51"/>
  <c r="F108" i="51"/>
  <c r="E108" i="51"/>
  <c r="D108" i="51"/>
  <c r="I107" i="51"/>
  <c r="H107" i="51"/>
  <c r="I106" i="51"/>
  <c r="H106" i="51"/>
  <c r="I105" i="51"/>
  <c r="I104" i="51" s="1"/>
  <c r="H105" i="51"/>
  <c r="H104" i="51"/>
  <c r="G104" i="51"/>
  <c r="F104" i="51"/>
  <c r="E104" i="51"/>
  <c r="D104" i="51"/>
  <c r="I103" i="51"/>
  <c r="H103" i="51"/>
  <c r="I102" i="51"/>
  <c r="H102" i="51"/>
  <c r="H101" i="51" s="1"/>
  <c r="I101" i="51"/>
  <c r="G101" i="51"/>
  <c r="F101" i="51"/>
  <c r="E101" i="51"/>
  <c r="D101" i="51"/>
  <c r="I100" i="51"/>
  <c r="H100" i="51"/>
  <c r="I99" i="51"/>
  <c r="H99" i="51"/>
  <c r="I98" i="51"/>
  <c r="H98" i="51"/>
  <c r="H97" i="51" s="1"/>
  <c r="I97" i="51"/>
  <c r="G97" i="51"/>
  <c r="F97" i="51"/>
  <c r="E97" i="51"/>
  <c r="D97" i="51"/>
  <c r="I96" i="51"/>
  <c r="D96" i="51"/>
  <c r="H96" i="51" s="1"/>
  <c r="I95" i="51"/>
  <c r="H95" i="51"/>
  <c r="I94" i="51"/>
  <c r="H94" i="51"/>
  <c r="I93" i="51"/>
  <c r="D93" i="51"/>
  <c r="D92" i="51" s="1"/>
  <c r="I92" i="51"/>
  <c r="G92" i="51"/>
  <c r="F92" i="51"/>
  <c r="E92" i="51"/>
  <c r="I91" i="51"/>
  <c r="H91" i="51"/>
  <c r="I90" i="51"/>
  <c r="I89" i="51" s="1"/>
  <c r="H90" i="51"/>
  <c r="H89" i="51"/>
  <c r="G89" i="51"/>
  <c r="F89" i="51"/>
  <c r="E89" i="51"/>
  <c r="D89" i="51"/>
  <c r="I88" i="51"/>
  <c r="H88" i="51"/>
  <c r="I87" i="51"/>
  <c r="H87" i="51"/>
  <c r="I86" i="51"/>
  <c r="H86" i="51"/>
  <c r="I85" i="51"/>
  <c r="H85" i="51"/>
  <c r="H84" i="51" s="1"/>
  <c r="I84" i="51"/>
  <c r="G84" i="51"/>
  <c r="F84" i="51"/>
  <c r="E84" i="51"/>
  <c r="D84" i="51"/>
  <c r="I83" i="51"/>
  <c r="D83" i="51"/>
  <c r="H83" i="51" s="1"/>
  <c r="I82" i="51"/>
  <c r="D82" i="51"/>
  <c r="H82" i="51" s="1"/>
  <c r="I81" i="51"/>
  <c r="I79" i="51" s="1"/>
  <c r="D81" i="51"/>
  <c r="H81" i="51" s="1"/>
  <c r="I80" i="51"/>
  <c r="H80" i="51"/>
  <c r="D80" i="51"/>
  <c r="G79" i="51"/>
  <c r="F79" i="51"/>
  <c r="E79" i="51"/>
  <c r="I78" i="51"/>
  <c r="H78" i="51"/>
  <c r="I77" i="51"/>
  <c r="H77" i="51"/>
  <c r="H76" i="51" s="1"/>
  <c r="I76" i="51"/>
  <c r="G76" i="51"/>
  <c r="F76" i="51"/>
  <c r="E76" i="51"/>
  <c r="D76" i="51"/>
  <c r="I75" i="51"/>
  <c r="D75" i="51"/>
  <c r="H75" i="51" s="1"/>
  <c r="I74" i="51"/>
  <c r="H74" i="51"/>
  <c r="I73" i="51"/>
  <c r="I72" i="51" s="1"/>
  <c r="H73" i="51"/>
  <c r="H72" i="51" s="1"/>
  <c r="G72" i="51"/>
  <c r="F72" i="51"/>
  <c r="E72" i="51"/>
  <c r="I71" i="51"/>
  <c r="H71" i="51"/>
  <c r="I70" i="51"/>
  <c r="H70" i="51"/>
  <c r="I69" i="51"/>
  <c r="H69" i="51"/>
  <c r="G69" i="51"/>
  <c r="F69" i="51"/>
  <c r="E69" i="51"/>
  <c r="D69" i="51"/>
  <c r="I68" i="51"/>
  <c r="H68" i="51"/>
  <c r="I67" i="51"/>
  <c r="I66" i="51" s="1"/>
  <c r="H67" i="51"/>
  <c r="H66" i="51" s="1"/>
  <c r="G66" i="51"/>
  <c r="F66" i="51"/>
  <c r="E66" i="51"/>
  <c r="D66" i="51"/>
  <c r="I65" i="51"/>
  <c r="H65" i="51"/>
  <c r="I64" i="51"/>
  <c r="H64" i="51"/>
  <c r="I63" i="51"/>
  <c r="H63" i="51"/>
  <c r="H62" i="51" s="1"/>
  <c r="I62" i="51"/>
  <c r="G62" i="51"/>
  <c r="F62" i="51"/>
  <c r="E62" i="51"/>
  <c r="D62" i="51"/>
  <c r="I61" i="51"/>
  <c r="H61" i="51"/>
  <c r="D61" i="51"/>
  <c r="I60" i="51"/>
  <c r="H60" i="51"/>
  <c r="I59" i="51"/>
  <c r="H59" i="51"/>
  <c r="I58" i="51"/>
  <c r="H58" i="51"/>
  <c r="I57" i="51"/>
  <c r="I56" i="51" s="1"/>
  <c r="D57" i="51"/>
  <c r="H57" i="51" s="1"/>
  <c r="H56" i="51" s="1"/>
  <c r="G56" i="51"/>
  <c r="F56" i="51"/>
  <c r="E56" i="51"/>
  <c r="D56" i="51"/>
  <c r="I55" i="51"/>
  <c r="H55" i="51"/>
  <c r="I54" i="51"/>
  <c r="H54" i="51"/>
  <c r="E54" i="51"/>
  <c r="D54" i="51"/>
  <c r="G53" i="51"/>
  <c r="F53" i="51"/>
  <c r="E53" i="51"/>
  <c r="I52" i="51"/>
  <c r="H52" i="51"/>
  <c r="I51" i="51"/>
  <c r="H51" i="51"/>
  <c r="I50" i="51"/>
  <c r="H50" i="51"/>
  <c r="I49" i="51"/>
  <c r="H49" i="51"/>
  <c r="G49" i="51"/>
  <c r="F49" i="51"/>
  <c r="E49" i="51"/>
  <c r="D49" i="51"/>
  <c r="I48" i="51"/>
  <c r="H48" i="51"/>
  <c r="I47" i="51"/>
  <c r="H47" i="51"/>
  <c r="I46" i="51"/>
  <c r="H46" i="51"/>
  <c r="I45" i="51"/>
  <c r="H45" i="51"/>
  <c r="I44" i="51"/>
  <c r="H44" i="51"/>
  <c r="I43" i="51"/>
  <c r="H43" i="51"/>
  <c r="G43" i="51"/>
  <c r="F43" i="51"/>
  <c r="E43" i="51"/>
  <c r="D43" i="51"/>
  <c r="I42" i="51"/>
  <c r="H42" i="51"/>
  <c r="I41" i="51"/>
  <c r="H41" i="51"/>
  <c r="I40" i="51"/>
  <c r="H40" i="51"/>
  <c r="I39" i="51"/>
  <c r="H39" i="51"/>
  <c r="I38" i="51"/>
  <c r="H38" i="51"/>
  <c r="I37" i="51"/>
  <c r="H37" i="51"/>
  <c r="G37" i="51"/>
  <c r="F37" i="51"/>
  <c r="E37" i="51"/>
  <c r="D37" i="51"/>
  <c r="I36" i="51"/>
  <c r="H36" i="51"/>
  <c r="I35" i="51"/>
  <c r="H35" i="51"/>
  <c r="I34" i="51"/>
  <c r="H34" i="51"/>
  <c r="I33" i="51"/>
  <c r="I32" i="51" s="1"/>
  <c r="H33" i="51"/>
  <c r="H32" i="51"/>
  <c r="G32" i="51"/>
  <c r="F32" i="51"/>
  <c r="E32" i="51"/>
  <c r="D32" i="51"/>
  <c r="I31" i="51"/>
  <c r="I30" i="51" s="1"/>
  <c r="H31" i="51"/>
  <c r="H30" i="51"/>
  <c r="G30" i="51"/>
  <c r="F30" i="51"/>
  <c r="E30" i="51"/>
  <c r="D30" i="51"/>
  <c r="H29" i="51"/>
  <c r="G29" i="51"/>
  <c r="F29" i="51"/>
  <c r="E29" i="51"/>
  <c r="D29" i="51"/>
  <c r="I28" i="51"/>
  <c r="D28" i="51"/>
  <c r="H28" i="51" s="1"/>
  <c r="I27" i="51"/>
  <c r="D27" i="51"/>
  <c r="H27" i="51" s="1"/>
  <c r="I26" i="51"/>
  <c r="H26" i="51"/>
  <c r="D26" i="51"/>
  <c r="I25" i="51"/>
  <c r="D25" i="51"/>
  <c r="H25" i="51" s="1"/>
  <c r="I24" i="51"/>
  <c r="D24" i="51"/>
  <c r="H24" i="51" s="1"/>
  <c r="I23" i="51"/>
  <c r="D23" i="51"/>
  <c r="H23" i="51" s="1"/>
  <c r="I22" i="51"/>
  <c r="I21" i="51" s="1"/>
  <c r="H22" i="51"/>
  <c r="D22" i="51"/>
  <c r="G21" i="51"/>
  <c r="F21" i="51"/>
  <c r="E21" i="51"/>
  <c r="D21" i="51"/>
  <c r="I20" i="51"/>
  <c r="D20" i="51"/>
  <c r="H20" i="51" s="1"/>
  <c r="I19" i="51"/>
  <c r="H19" i="51"/>
  <c r="D19" i="51"/>
  <c r="I18" i="51"/>
  <c r="H18" i="51"/>
  <c r="D18" i="51"/>
  <c r="I17" i="51"/>
  <c r="D17" i="51"/>
  <c r="H17" i="51" s="1"/>
  <c r="I16" i="51"/>
  <c r="D16" i="51"/>
  <c r="H16" i="51" s="1"/>
  <c r="I15" i="51"/>
  <c r="H15" i="51"/>
  <c r="D15" i="51"/>
  <c r="I14" i="51"/>
  <c r="I13" i="51" s="1"/>
  <c r="H14" i="51"/>
  <c r="D14" i="51"/>
  <c r="G13" i="51"/>
  <c r="G12" i="51" s="1"/>
  <c r="F13" i="51"/>
  <c r="E13" i="51"/>
  <c r="D13" i="51"/>
  <c r="E12" i="51"/>
  <c r="F44" i="50"/>
  <c r="G44" i="50" s="1"/>
  <c r="G43" i="50"/>
  <c r="G42" i="50"/>
  <c r="F42" i="50"/>
  <c r="F41" i="50"/>
  <c r="G41" i="50" s="1"/>
  <c r="G38" i="50" s="1"/>
  <c r="G40" i="50"/>
  <c r="F40" i="50"/>
  <c r="G39" i="50"/>
  <c r="F38" i="50"/>
  <c r="E38" i="50"/>
  <c r="G33" i="50"/>
  <c r="G32" i="50"/>
  <c r="G31" i="50"/>
  <c r="G30" i="50"/>
  <c r="G29" i="50"/>
  <c r="G28" i="50"/>
  <c r="G27" i="50"/>
  <c r="E27" i="50"/>
  <c r="G26" i="50"/>
  <c r="G25" i="50"/>
  <c r="G24" i="50"/>
  <c r="G23" i="50"/>
  <c r="G22" i="50"/>
  <c r="E21" i="50"/>
  <c r="G21" i="50" s="1"/>
  <c r="G20" i="50"/>
  <c r="G19" i="50"/>
  <c r="G18" i="50"/>
  <c r="E18" i="50"/>
  <c r="G17" i="50"/>
  <c r="E16" i="50"/>
  <c r="E12" i="50" s="1"/>
  <c r="G15" i="50"/>
  <c r="G14" i="50"/>
  <c r="G13" i="50"/>
  <c r="F12" i="50"/>
  <c r="G22" i="49"/>
  <c r="G21" i="49"/>
  <c r="G20" i="49"/>
  <c r="G19" i="49"/>
  <c r="G18" i="49"/>
  <c r="G17" i="49"/>
  <c r="G16" i="49"/>
  <c r="G15" i="49"/>
  <c r="G14" i="49"/>
  <c r="G13" i="49"/>
  <c r="G12" i="49" s="1"/>
  <c r="H12" i="49"/>
  <c r="F12" i="49"/>
  <c r="E12" i="49"/>
  <c r="O299" i="48"/>
  <c r="L299" i="48"/>
  <c r="I299" i="48"/>
  <c r="F299" i="48"/>
  <c r="C299" i="48" s="1"/>
  <c r="O298" i="48"/>
  <c r="L298" i="48"/>
  <c r="I298" i="48"/>
  <c r="F298" i="48"/>
  <c r="C298" i="48" s="1"/>
  <c r="O297" i="48"/>
  <c r="L297" i="48"/>
  <c r="I297" i="48"/>
  <c r="F297" i="48"/>
  <c r="C297" i="48"/>
  <c r="O296" i="48"/>
  <c r="L296" i="48"/>
  <c r="I296" i="48"/>
  <c r="F296" i="48"/>
  <c r="C296" i="48" s="1"/>
  <c r="O295" i="48"/>
  <c r="L295" i="48"/>
  <c r="I295" i="48"/>
  <c r="F295" i="48"/>
  <c r="C295" i="48" s="1"/>
  <c r="O294" i="48"/>
  <c r="L294" i="48"/>
  <c r="I294" i="48"/>
  <c r="F294" i="48"/>
  <c r="C294" i="48" s="1"/>
  <c r="O293" i="48"/>
  <c r="L293" i="48"/>
  <c r="I293" i="48"/>
  <c r="F293" i="48"/>
  <c r="C293" i="48"/>
  <c r="O292" i="48"/>
  <c r="L292" i="48"/>
  <c r="I292" i="48"/>
  <c r="F292" i="48"/>
  <c r="C292" i="48" s="1"/>
  <c r="N291" i="48"/>
  <c r="M291" i="48"/>
  <c r="O291" i="48" s="1"/>
  <c r="K291" i="48"/>
  <c r="J291" i="48"/>
  <c r="L291" i="48" s="1"/>
  <c r="H291" i="48"/>
  <c r="G291" i="48"/>
  <c r="I291" i="48" s="1"/>
  <c r="E291" i="48"/>
  <c r="D291" i="48"/>
  <c r="F291" i="48" s="1"/>
  <c r="O286" i="48"/>
  <c r="L286" i="48"/>
  <c r="I286" i="48"/>
  <c r="F286" i="48"/>
  <c r="C286" i="48" s="1"/>
  <c r="O285" i="48"/>
  <c r="L285" i="48"/>
  <c r="I285" i="48"/>
  <c r="F285" i="48"/>
  <c r="C285" i="48" s="1"/>
  <c r="O284" i="48"/>
  <c r="N284" i="48"/>
  <c r="M284" i="48"/>
  <c r="K284" i="48"/>
  <c r="J284" i="48"/>
  <c r="H284" i="48"/>
  <c r="G284" i="48"/>
  <c r="E284" i="48"/>
  <c r="D284" i="48"/>
  <c r="O283" i="48"/>
  <c r="L283" i="48"/>
  <c r="I283" i="48"/>
  <c r="F283" i="48"/>
  <c r="C283" i="48" s="1"/>
  <c r="N282" i="48"/>
  <c r="M282" i="48"/>
  <c r="O282" i="48" s="1"/>
  <c r="K282" i="48"/>
  <c r="J282" i="48"/>
  <c r="L282" i="48" s="1"/>
  <c r="H282" i="48"/>
  <c r="G282" i="48"/>
  <c r="I282" i="48" s="1"/>
  <c r="E282" i="48"/>
  <c r="D282" i="48"/>
  <c r="F282" i="48" s="1"/>
  <c r="O281" i="48"/>
  <c r="L281" i="48"/>
  <c r="I281" i="48"/>
  <c r="C281" i="48" s="1"/>
  <c r="F281" i="48"/>
  <c r="O280" i="48"/>
  <c r="L280" i="48"/>
  <c r="I280" i="48"/>
  <c r="F280" i="48"/>
  <c r="C280" i="48" s="1"/>
  <c r="O279" i="48"/>
  <c r="O278" i="48" s="1"/>
  <c r="L279" i="48"/>
  <c r="I279" i="48"/>
  <c r="C279" i="48" s="1"/>
  <c r="F279" i="48"/>
  <c r="N278" i="48"/>
  <c r="M278" i="48"/>
  <c r="K278" i="48"/>
  <c r="J278" i="48"/>
  <c r="L278" i="48" s="1"/>
  <c r="H278" i="48"/>
  <c r="G278" i="48"/>
  <c r="I278" i="48" s="1"/>
  <c r="F278" i="48"/>
  <c r="E278" i="48"/>
  <c r="D278" i="48"/>
  <c r="O277" i="48"/>
  <c r="L277" i="48"/>
  <c r="I277" i="48"/>
  <c r="F277" i="48"/>
  <c r="C277" i="48"/>
  <c r="O276" i="48"/>
  <c r="L276" i="48"/>
  <c r="I276" i="48"/>
  <c r="F276" i="48"/>
  <c r="C276" i="48" s="1"/>
  <c r="O275" i="48"/>
  <c r="L275" i="48"/>
  <c r="I275" i="48"/>
  <c r="C275" i="48" s="1"/>
  <c r="F275" i="48"/>
  <c r="N274" i="48"/>
  <c r="M274" i="48"/>
  <c r="O274" i="48" s="1"/>
  <c r="K274" i="48"/>
  <c r="J274" i="48"/>
  <c r="L274" i="48" s="1"/>
  <c r="H274" i="48"/>
  <c r="I274" i="48" s="1"/>
  <c r="G274" i="48"/>
  <c r="F274" i="48"/>
  <c r="C274" i="48" s="1"/>
  <c r="E274" i="48"/>
  <c r="D274" i="48"/>
  <c r="O273" i="48"/>
  <c r="L273" i="48"/>
  <c r="I273" i="48"/>
  <c r="F273" i="48"/>
  <c r="C273" i="48"/>
  <c r="N272" i="48"/>
  <c r="O272" i="48" s="1"/>
  <c r="M272" i="48"/>
  <c r="K272" i="48"/>
  <c r="J272" i="48"/>
  <c r="L272" i="48" s="1"/>
  <c r="H272" i="48"/>
  <c r="G272" i="48"/>
  <c r="I272" i="48" s="1"/>
  <c r="E272" i="48"/>
  <c r="D272" i="48"/>
  <c r="F272" i="48" s="1"/>
  <c r="N271" i="48"/>
  <c r="M271" i="48"/>
  <c r="O271" i="48" s="1"/>
  <c r="L271" i="48"/>
  <c r="K271" i="48"/>
  <c r="J271" i="48"/>
  <c r="H271" i="48"/>
  <c r="I271" i="48" s="1"/>
  <c r="G271" i="48"/>
  <c r="E271" i="48"/>
  <c r="D271" i="48"/>
  <c r="F271" i="48" s="1"/>
  <c r="C271" i="48" s="1"/>
  <c r="O270" i="48"/>
  <c r="L270" i="48"/>
  <c r="I270" i="48"/>
  <c r="F270" i="48"/>
  <c r="C270" i="48" s="1"/>
  <c r="O269" i="48"/>
  <c r="L269" i="48"/>
  <c r="C269" i="48" s="1"/>
  <c r="I269" i="48"/>
  <c r="F269" i="48"/>
  <c r="O268" i="48"/>
  <c r="L268" i="48"/>
  <c r="I268" i="48"/>
  <c r="F268" i="48"/>
  <c r="C268" i="48"/>
  <c r="O267" i="48"/>
  <c r="L267" i="48"/>
  <c r="I267" i="48"/>
  <c r="F267" i="48"/>
  <c r="C267" i="48" s="1"/>
  <c r="N266" i="48"/>
  <c r="M266" i="48"/>
  <c r="O266" i="48" s="1"/>
  <c r="K266" i="48"/>
  <c r="J266" i="48"/>
  <c r="L266" i="48" s="1"/>
  <c r="I266" i="48"/>
  <c r="H266" i="48"/>
  <c r="G266" i="48"/>
  <c r="E266" i="48"/>
  <c r="F266" i="48" s="1"/>
  <c r="C266" i="48" s="1"/>
  <c r="D266" i="48"/>
  <c r="O265" i="48"/>
  <c r="L265" i="48"/>
  <c r="C265" i="48" s="1"/>
  <c r="I265" i="48"/>
  <c r="F265" i="48"/>
  <c r="O264" i="48"/>
  <c r="L264" i="48"/>
  <c r="I264" i="48"/>
  <c r="F264" i="48"/>
  <c r="C264" i="48"/>
  <c r="O263" i="48"/>
  <c r="L263" i="48"/>
  <c r="I263" i="48"/>
  <c r="F263" i="48"/>
  <c r="C263" i="48" s="1"/>
  <c r="N262" i="48"/>
  <c r="M262" i="48"/>
  <c r="M261" i="48" s="1"/>
  <c r="K262" i="48"/>
  <c r="J262" i="48"/>
  <c r="L262" i="48" s="1"/>
  <c r="I262" i="48"/>
  <c r="H262" i="48"/>
  <c r="G262" i="48"/>
  <c r="E262" i="48"/>
  <c r="E261" i="48" s="1"/>
  <c r="D262" i="48"/>
  <c r="N261" i="48"/>
  <c r="K261" i="48"/>
  <c r="J261" i="48"/>
  <c r="L261" i="48" s="1"/>
  <c r="H261" i="48"/>
  <c r="G261" i="48"/>
  <c r="I261" i="48" s="1"/>
  <c r="D261" i="48"/>
  <c r="O260" i="48"/>
  <c r="L260" i="48"/>
  <c r="I260" i="48"/>
  <c r="F260" i="48"/>
  <c r="C260" i="48"/>
  <c r="O259" i="48"/>
  <c r="L259" i="48"/>
  <c r="I259" i="48"/>
  <c r="F259" i="48"/>
  <c r="C259" i="48" s="1"/>
  <c r="O258" i="48"/>
  <c r="L258" i="48"/>
  <c r="I258" i="48"/>
  <c r="C258" i="48" s="1"/>
  <c r="F258" i="48"/>
  <c r="O257" i="48"/>
  <c r="L257" i="48"/>
  <c r="I257" i="48"/>
  <c r="F257" i="48"/>
  <c r="C257" i="48" s="1"/>
  <c r="O256" i="48"/>
  <c r="L256" i="48"/>
  <c r="I256" i="48"/>
  <c r="F256" i="48"/>
  <c r="C256" i="48"/>
  <c r="N255" i="48"/>
  <c r="M255" i="48"/>
  <c r="O255" i="48" s="1"/>
  <c r="K255" i="48"/>
  <c r="J255" i="48"/>
  <c r="L255" i="48" s="1"/>
  <c r="H255" i="48"/>
  <c r="G255" i="48"/>
  <c r="I255" i="48" s="1"/>
  <c r="E255" i="48"/>
  <c r="D255" i="48"/>
  <c r="F255" i="48" s="1"/>
  <c r="C255" i="48" s="1"/>
  <c r="N254" i="48"/>
  <c r="M254" i="48"/>
  <c r="O254" i="48" s="1"/>
  <c r="K254" i="48"/>
  <c r="J254" i="48"/>
  <c r="L254" i="48" s="1"/>
  <c r="I254" i="48"/>
  <c r="H254" i="48"/>
  <c r="G254" i="48"/>
  <c r="E254" i="48"/>
  <c r="F254" i="48" s="1"/>
  <c r="C254" i="48" s="1"/>
  <c r="D254" i="48"/>
  <c r="O253" i="48"/>
  <c r="L253" i="48"/>
  <c r="C253" i="48" s="1"/>
  <c r="I253" i="48"/>
  <c r="F253" i="48"/>
  <c r="O252" i="48"/>
  <c r="L252" i="48"/>
  <c r="I252" i="48"/>
  <c r="F252" i="48"/>
  <c r="C252" i="48"/>
  <c r="O251" i="48"/>
  <c r="L251" i="48"/>
  <c r="I251" i="48"/>
  <c r="F251" i="48"/>
  <c r="C251" i="48" s="1"/>
  <c r="O250" i="48"/>
  <c r="L250" i="48"/>
  <c r="I250" i="48"/>
  <c r="C250" i="48" s="1"/>
  <c r="F250" i="48"/>
  <c r="N249" i="48"/>
  <c r="O249" i="48" s="1"/>
  <c r="M249" i="48"/>
  <c r="K249" i="48"/>
  <c r="J249" i="48"/>
  <c r="L249" i="48" s="1"/>
  <c r="H249" i="48"/>
  <c r="G249" i="48"/>
  <c r="I249" i="48" s="1"/>
  <c r="F249" i="48"/>
  <c r="E249" i="48"/>
  <c r="D249" i="48"/>
  <c r="O248" i="48"/>
  <c r="L248" i="48"/>
  <c r="I248" i="48"/>
  <c r="F248" i="48"/>
  <c r="C248" i="48"/>
  <c r="O247" i="48"/>
  <c r="L247" i="48"/>
  <c r="I247" i="48"/>
  <c r="F247" i="48"/>
  <c r="C247" i="48" s="1"/>
  <c r="O246" i="48"/>
  <c r="L246" i="48"/>
  <c r="I246" i="48"/>
  <c r="C246" i="48" s="1"/>
  <c r="F246" i="48"/>
  <c r="O245" i="48"/>
  <c r="L245" i="48"/>
  <c r="C245" i="48" s="1"/>
  <c r="I245" i="48"/>
  <c r="F245" i="48"/>
  <c r="O244" i="48"/>
  <c r="L244" i="48"/>
  <c r="I244" i="48"/>
  <c r="F244" i="48"/>
  <c r="C244" i="48"/>
  <c r="O243" i="48"/>
  <c r="L243" i="48"/>
  <c r="I243" i="48"/>
  <c r="F243" i="48"/>
  <c r="C243" i="48" s="1"/>
  <c r="O242" i="48"/>
  <c r="L242" i="48"/>
  <c r="I242" i="48"/>
  <c r="F242" i="48"/>
  <c r="C242" i="48" s="1"/>
  <c r="N241" i="48"/>
  <c r="M241" i="48"/>
  <c r="O241" i="48" s="1"/>
  <c r="K241" i="48"/>
  <c r="J241" i="48"/>
  <c r="L241" i="48" s="1"/>
  <c r="H241" i="48"/>
  <c r="G241" i="48"/>
  <c r="I241" i="48" s="1"/>
  <c r="F241" i="48"/>
  <c r="C241" i="48" s="1"/>
  <c r="E241" i="48"/>
  <c r="D241" i="48"/>
  <c r="O240" i="48"/>
  <c r="L240" i="48"/>
  <c r="I240" i="48"/>
  <c r="F240" i="48"/>
  <c r="C240" i="48"/>
  <c r="O239" i="48"/>
  <c r="L239" i="48"/>
  <c r="I239" i="48"/>
  <c r="F239" i="48"/>
  <c r="C239" i="48" s="1"/>
  <c r="N238" i="48"/>
  <c r="M238" i="48"/>
  <c r="O238" i="48" s="1"/>
  <c r="K238" i="48"/>
  <c r="J238" i="48"/>
  <c r="L238" i="48" s="1"/>
  <c r="H238" i="48"/>
  <c r="G238" i="48"/>
  <c r="I238" i="48" s="1"/>
  <c r="E238" i="48"/>
  <c r="D238" i="48"/>
  <c r="F238" i="48" s="1"/>
  <c r="O237" i="48"/>
  <c r="L237" i="48"/>
  <c r="I237" i="48"/>
  <c r="F237" i="48"/>
  <c r="C237" i="48" s="1"/>
  <c r="O236" i="48"/>
  <c r="N236" i="48"/>
  <c r="M236" i="48"/>
  <c r="K236" i="48"/>
  <c r="J236" i="48"/>
  <c r="L236" i="48" s="1"/>
  <c r="H236" i="48"/>
  <c r="G236" i="48"/>
  <c r="I236" i="48" s="1"/>
  <c r="E236" i="48"/>
  <c r="F236" i="48" s="1"/>
  <c r="D236" i="48"/>
  <c r="O235" i="48"/>
  <c r="L235" i="48"/>
  <c r="I235" i="48"/>
  <c r="F235" i="48"/>
  <c r="C235" i="48" s="1"/>
  <c r="N234" i="48"/>
  <c r="M234" i="48"/>
  <c r="O234" i="48" s="1"/>
  <c r="K234" i="48"/>
  <c r="J234" i="48"/>
  <c r="L234" i="48" s="1"/>
  <c r="H234" i="48"/>
  <c r="G234" i="48"/>
  <c r="I234" i="48" s="1"/>
  <c r="E234" i="48"/>
  <c r="D234" i="48"/>
  <c r="F234" i="48" s="1"/>
  <c r="C234" i="48" s="1"/>
  <c r="N233" i="48"/>
  <c r="K233" i="48"/>
  <c r="J233" i="48"/>
  <c r="L233" i="48" s="1"/>
  <c r="H233" i="48"/>
  <c r="G233" i="48"/>
  <c r="I233" i="48" s="1"/>
  <c r="D233" i="48"/>
  <c r="O232" i="48"/>
  <c r="L232" i="48"/>
  <c r="I232" i="48"/>
  <c r="F232" i="48"/>
  <c r="C232" i="48"/>
  <c r="O231" i="48"/>
  <c r="L231" i="48"/>
  <c r="I231" i="48"/>
  <c r="F231" i="48"/>
  <c r="C231" i="48" s="1"/>
  <c r="N230" i="48"/>
  <c r="M230" i="48"/>
  <c r="O230" i="48" s="1"/>
  <c r="K230" i="48"/>
  <c r="J230" i="48"/>
  <c r="L230" i="48" s="1"/>
  <c r="H230" i="48"/>
  <c r="G230" i="48"/>
  <c r="I230" i="48" s="1"/>
  <c r="F230" i="48"/>
  <c r="E230" i="48"/>
  <c r="D230" i="48"/>
  <c r="O229" i="48"/>
  <c r="L229" i="48"/>
  <c r="I229" i="48"/>
  <c r="F229" i="48"/>
  <c r="C229" i="48"/>
  <c r="O228" i="48"/>
  <c r="L228" i="48"/>
  <c r="I228" i="48"/>
  <c r="F228" i="48"/>
  <c r="C228" i="48" s="1"/>
  <c r="O227" i="48"/>
  <c r="L227" i="48"/>
  <c r="I227" i="48"/>
  <c r="F227" i="48"/>
  <c r="C227" i="48" s="1"/>
  <c r="O226" i="48"/>
  <c r="L226" i="48"/>
  <c r="I226" i="48"/>
  <c r="C226" i="48" s="1"/>
  <c r="F226" i="48"/>
  <c r="O225" i="48"/>
  <c r="L225" i="48"/>
  <c r="I225" i="48"/>
  <c r="F225" i="48"/>
  <c r="C225" i="48"/>
  <c r="O224" i="48"/>
  <c r="L224" i="48"/>
  <c r="I224" i="48"/>
  <c r="F224" i="48"/>
  <c r="C224" i="48" s="1"/>
  <c r="O223" i="48"/>
  <c r="L223" i="48"/>
  <c r="I223" i="48"/>
  <c r="F223" i="48"/>
  <c r="O222" i="48"/>
  <c r="L222" i="48"/>
  <c r="I222" i="48"/>
  <c r="F222" i="48"/>
  <c r="O221" i="48"/>
  <c r="L221" i="48"/>
  <c r="C221" i="48" s="1"/>
  <c r="I221" i="48"/>
  <c r="F221" i="48"/>
  <c r="O220" i="48"/>
  <c r="L220" i="48"/>
  <c r="I220" i="48"/>
  <c r="F220" i="48"/>
  <c r="C220" i="48"/>
  <c r="O219" i="48"/>
  <c r="N219" i="48"/>
  <c r="M219" i="48"/>
  <c r="L219" i="48"/>
  <c r="K219" i="48"/>
  <c r="J219" i="48"/>
  <c r="H219" i="48"/>
  <c r="G219" i="48"/>
  <c r="I219" i="48" s="1"/>
  <c r="E219" i="48"/>
  <c r="D219" i="48"/>
  <c r="F219" i="48" s="1"/>
  <c r="O218" i="48"/>
  <c r="L218" i="48"/>
  <c r="I218" i="48"/>
  <c r="F218" i="48"/>
  <c r="C218" i="48" s="1"/>
  <c r="O217" i="48"/>
  <c r="L217" i="48"/>
  <c r="I217" i="48"/>
  <c r="C217" i="48" s="1"/>
  <c r="F217" i="48"/>
  <c r="O216" i="48"/>
  <c r="L216" i="48"/>
  <c r="I216" i="48"/>
  <c r="F216" i="48"/>
  <c r="C216" i="48"/>
  <c r="O215" i="48"/>
  <c r="L215" i="48"/>
  <c r="I215" i="48"/>
  <c r="F215" i="48"/>
  <c r="C215" i="48" s="1"/>
  <c r="O214" i="48"/>
  <c r="L214" i="48"/>
  <c r="I214" i="48"/>
  <c r="F214" i="48"/>
  <c r="C214" i="48" s="1"/>
  <c r="O213" i="48"/>
  <c r="L213" i="48"/>
  <c r="I213" i="48"/>
  <c r="C213" i="48" s="1"/>
  <c r="F213" i="48"/>
  <c r="O212" i="48"/>
  <c r="L212" i="48"/>
  <c r="I212" i="48"/>
  <c r="F212" i="48"/>
  <c r="C212" i="48"/>
  <c r="O211" i="48"/>
  <c r="L211" i="48"/>
  <c r="I211" i="48"/>
  <c r="F211" i="48"/>
  <c r="C211" i="48" s="1"/>
  <c r="O210" i="48"/>
  <c r="L210" i="48"/>
  <c r="I210" i="48"/>
  <c r="F210" i="48"/>
  <c r="C210" i="48" s="1"/>
  <c r="O209" i="48"/>
  <c r="L209" i="48"/>
  <c r="I209" i="48"/>
  <c r="C209" i="48" s="1"/>
  <c r="F209" i="48"/>
  <c r="O208" i="48"/>
  <c r="N208" i="48"/>
  <c r="N207" i="48" s="1"/>
  <c r="O207" i="48" s="1"/>
  <c r="M208" i="48"/>
  <c r="K208" i="48"/>
  <c r="K207" i="48" s="1"/>
  <c r="J208" i="48"/>
  <c r="L208" i="48" s="1"/>
  <c r="H208" i="48"/>
  <c r="G208" i="48"/>
  <c r="G207" i="48" s="1"/>
  <c r="I207" i="48" s="1"/>
  <c r="F208" i="48"/>
  <c r="E208" i="48"/>
  <c r="D208" i="48"/>
  <c r="M207" i="48"/>
  <c r="H207" i="48"/>
  <c r="E207" i="48"/>
  <c r="D207" i="48"/>
  <c r="F207" i="48" s="1"/>
  <c r="O206" i="48"/>
  <c r="L206" i="48"/>
  <c r="I206" i="48"/>
  <c r="F206" i="48"/>
  <c r="C206" i="48" s="1"/>
  <c r="O205" i="48"/>
  <c r="L205" i="48"/>
  <c r="I205" i="48"/>
  <c r="C205" i="48" s="1"/>
  <c r="F205" i="48"/>
  <c r="O204" i="48"/>
  <c r="L204" i="48"/>
  <c r="I204" i="48"/>
  <c r="F204" i="48"/>
  <c r="C204" i="48"/>
  <c r="O203" i="48"/>
  <c r="L203" i="48"/>
  <c r="I203" i="48"/>
  <c r="F203" i="48"/>
  <c r="C203" i="48" s="1"/>
  <c r="O202" i="48"/>
  <c r="L202" i="48"/>
  <c r="I202" i="48"/>
  <c r="F202" i="48"/>
  <c r="C202" i="48" s="1"/>
  <c r="N201" i="48"/>
  <c r="N199" i="48" s="1"/>
  <c r="N198" i="48" s="1"/>
  <c r="N197" i="48" s="1"/>
  <c r="M201" i="48"/>
  <c r="O201" i="48" s="1"/>
  <c r="K201" i="48"/>
  <c r="J201" i="48"/>
  <c r="L201" i="48" s="1"/>
  <c r="I201" i="48"/>
  <c r="H201" i="48"/>
  <c r="G201" i="48"/>
  <c r="F201" i="48"/>
  <c r="E201" i="48"/>
  <c r="E199" i="48" s="1"/>
  <c r="E198" i="48" s="1"/>
  <c r="D201" i="48"/>
  <c r="O200" i="48"/>
  <c r="L200" i="48"/>
  <c r="I200" i="48"/>
  <c r="F200" i="48"/>
  <c r="C200" i="48"/>
  <c r="K199" i="48"/>
  <c r="H199" i="48"/>
  <c r="H198" i="48" s="1"/>
  <c r="H197" i="48" s="1"/>
  <c r="G199" i="48"/>
  <c r="I199" i="48" s="1"/>
  <c r="D199" i="48"/>
  <c r="D198" i="48" s="1"/>
  <c r="O196" i="48"/>
  <c r="L196" i="48"/>
  <c r="I196" i="48"/>
  <c r="F196" i="48"/>
  <c r="C196" i="48"/>
  <c r="O195" i="48"/>
  <c r="N195" i="48"/>
  <c r="M195" i="48"/>
  <c r="L195" i="48"/>
  <c r="K195" i="48"/>
  <c r="K194" i="48" s="1"/>
  <c r="L194" i="48" s="1"/>
  <c r="J195" i="48"/>
  <c r="H195" i="48"/>
  <c r="H194" i="48" s="1"/>
  <c r="G195" i="48"/>
  <c r="I195" i="48" s="1"/>
  <c r="E195" i="48"/>
  <c r="D195" i="48"/>
  <c r="D194" i="48" s="1"/>
  <c r="F194" i="48" s="1"/>
  <c r="N194" i="48"/>
  <c r="M194" i="48"/>
  <c r="O194" i="48" s="1"/>
  <c r="J194" i="48"/>
  <c r="E194" i="48"/>
  <c r="O193" i="48"/>
  <c r="L193" i="48"/>
  <c r="I193" i="48"/>
  <c r="C193" i="48" s="1"/>
  <c r="F193" i="48"/>
  <c r="O192" i="48"/>
  <c r="L192" i="48"/>
  <c r="I192" i="48"/>
  <c r="F192" i="48"/>
  <c r="C192" i="48"/>
  <c r="O191" i="48"/>
  <c r="N191" i="48"/>
  <c r="M191" i="48"/>
  <c r="L191" i="48"/>
  <c r="K191" i="48"/>
  <c r="J191" i="48"/>
  <c r="H191" i="48"/>
  <c r="G191" i="48"/>
  <c r="I191" i="48" s="1"/>
  <c r="E191" i="48"/>
  <c r="D191" i="48"/>
  <c r="D190" i="48" s="1"/>
  <c r="F190" i="48" s="1"/>
  <c r="N190" i="48"/>
  <c r="M190" i="48"/>
  <c r="O190" i="48" s="1"/>
  <c r="J190" i="48"/>
  <c r="E190" i="48"/>
  <c r="O189" i="48"/>
  <c r="L189" i="48"/>
  <c r="I189" i="48"/>
  <c r="C189" i="48" s="1"/>
  <c r="F189" i="48"/>
  <c r="O188" i="48"/>
  <c r="L188" i="48"/>
  <c r="I188" i="48"/>
  <c r="F188" i="48"/>
  <c r="C188" i="48"/>
  <c r="O187" i="48"/>
  <c r="N187" i="48"/>
  <c r="M187" i="48"/>
  <c r="L187" i="48"/>
  <c r="K187" i="48"/>
  <c r="J187" i="48"/>
  <c r="H187" i="48"/>
  <c r="G187" i="48"/>
  <c r="I187" i="48" s="1"/>
  <c r="E187" i="48"/>
  <c r="D187" i="48"/>
  <c r="F187" i="48" s="1"/>
  <c r="O186" i="48"/>
  <c r="L186" i="48"/>
  <c r="I186" i="48"/>
  <c r="F186" i="48"/>
  <c r="C186" i="48" s="1"/>
  <c r="O185" i="48"/>
  <c r="L185" i="48"/>
  <c r="I185" i="48"/>
  <c r="C185" i="48" s="1"/>
  <c r="F185" i="48"/>
  <c r="O184" i="48"/>
  <c r="L184" i="48"/>
  <c r="I184" i="48"/>
  <c r="F184" i="48"/>
  <c r="C184" i="48"/>
  <c r="O183" i="48"/>
  <c r="L183" i="48"/>
  <c r="I183" i="48"/>
  <c r="F183" i="48"/>
  <c r="C183" i="48" s="1"/>
  <c r="N182" i="48"/>
  <c r="M182" i="48"/>
  <c r="O182" i="48" s="1"/>
  <c r="L182" i="48"/>
  <c r="K182" i="48"/>
  <c r="J182" i="48"/>
  <c r="I182" i="48"/>
  <c r="H182" i="48"/>
  <c r="G182" i="48"/>
  <c r="E182" i="48"/>
  <c r="D182" i="48"/>
  <c r="F182" i="48" s="1"/>
  <c r="C182" i="48" s="1"/>
  <c r="O181" i="48"/>
  <c r="L181" i="48"/>
  <c r="I181" i="48"/>
  <c r="C181" i="48" s="1"/>
  <c r="F181" i="48"/>
  <c r="O180" i="48"/>
  <c r="L180" i="48"/>
  <c r="I180" i="48"/>
  <c r="F180" i="48"/>
  <c r="C180" i="48"/>
  <c r="O179" i="48"/>
  <c r="L179" i="48"/>
  <c r="I179" i="48"/>
  <c r="F179" i="48"/>
  <c r="C179" i="48" s="1"/>
  <c r="N178" i="48"/>
  <c r="M178" i="48"/>
  <c r="M177" i="48" s="1"/>
  <c r="L178" i="48"/>
  <c r="K178" i="48"/>
  <c r="J178" i="48"/>
  <c r="I178" i="48"/>
  <c r="H178" i="48"/>
  <c r="H177" i="48" s="1"/>
  <c r="G178" i="48"/>
  <c r="E178" i="48"/>
  <c r="E177" i="48" s="1"/>
  <c r="E176" i="48" s="1"/>
  <c r="D178" i="48"/>
  <c r="F178" i="48" s="1"/>
  <c r="N177" i="48"/>
  <c r="N176" i="48" s="1"/>
  <c r="K177" i="48"/>
  <c r="J177" i="48"/>
  <c r="J176" i="48" s="1"/>
  <c r="L176" i="48" s="1"/>
  <c r="G177" i="48"/>
  <c r="K176" i="48"/>
  <c r="G176" i="48"/>
  <c r="O175" i="48"/>
  <c r="L175" i="48"/>
  <c r="I175" i="48"/>
  <c r="F175" i="48"/>
  <c r="C175" i="48" s="1"/>
  <c r="O174" i="48"/>
  <c r="L174" i="48"/>
  <c r="I174" i="48"/>
  <c r="F174" i="48"/>
  <c r="C174" i="48" s="1"/>
  <c r="O173" i="48"/>
  <c r="L173" i="48"/>
  <c r="I173" i="48"/>
  <c r="C173" i="48" s="1"/>
  <c r="F173" i="48"/>
  <c r="O172" i="48"/>
  <c r="L172" i="48"/>
  <c r="I172" i="48"/>
  <c r="F172" i="48"/>
  <c r="C172" i="48"/>
  <c r="O171" i="48"/>
  <c r="L171" i="48"/>
  <c r="I171" i="48"/>
  <c r="F171" i="48"/>
  <c r="C171" i="48" s="1"/>
  <c r="O170" i="48"/>
  <c r="L170" i="48"/>
  <c r="I170" i="48"/>
  <c r="F170" i="48"/>
  <c r="C170" i="48" s="1"/>
  <c r="N169" i="48"/>
  <c r="N168" i="48" s="1"/>
  <c r="M169" i="48"/>
  <c r="O169" i="48" s="1"/>
  <c r="K169" i="48"/>
  <c r="J169" i="48"/>
  <c r="J168" i="48" s="1"/>
  <c r="L168" i="48" s="1"/>
  <c r="I169" i="48"/>
  <c r="H169" i="48"/>
  <c r="G169" i="48"/>
  <c r="F169" i="48"/>
  <c r="E169" i="48"/>
  <c r="E168" i="48" s="1"/>
  <c r="F168" i="48" s="1"/>
  <c r="D169" i="48"/>
  <c r="K168" i="48"/>
  <c r="H168" i="48"/>
  <c r="G168" i="48"/>
  <c r="I168" i="48" s="1"/>
  <c r="D168" i="48"/>
  <c r="O167" i="48"/>
  <c r="L167" i="48"/>
  <c r="I167" i="48"/>
  <c r="F167" i="48"/>
  <c r="C167" i="48" s="1"/>
  <c r="O166" i="48"/>
  <c r="L166" i="48"/>
  <c r="I166" i="48"/>
  <c r="F166" i="48"/>
  <c r="C166" i="48" s="1"/>
  <c r="O165" i="48"/>
  <c r="L165" i="48"/>
  <c r="I165" i="48"/>
  <c r="C165" i="48" s="1"/>
  <c r="F165" i="48"/>
  <c r="O164" i="48"/>
  <c r="L164" i="48"/>
  <c r="I164" i="48"/>
  <c r="F164" i="48"/>
  <c r="C164" i="48"/>
  <c r="N163" i="48"/>
  <c r="M163" i="48"/>
  <c r="O163" i="48" s="1"/>
  <c r="L163" i="48"/>
  <c r="K163" i="48"/>
  <c r="J163" i="48"/>
  <c r="H163" i="48"/>
  <c r="G163" i="48"/>
  <c r="I163" i="48" s="1"/>
  <c r="E163" i="48"/>
  <c r="D163" i="48"/>
  <c r="F163" i="48" s="1"/>
  <c r="C163" i="48" s="1"/>
  <c r="O162" i="48"/>
  <c r="L162" i="48"/>
  <c r="I162" i="48"/>
  <c r="F162" i="48"/>
  <c r="C162" i="48" s="1"/>
  <c r="O161" i="48"/>
  <c r="L161" i="48"/>
  <c r="C161" i="48" s="1"/>
  <c r="I161" i="48"/>
  <c r="F161" i="48"/>
  <c r="O160" i="48"/>
  <c r="L160" i="48"/>
  <c r="I160" i="48"/>
  <c r="F160" i="48"/>
  <c r="C160" i="48"/>
  <c r="O159" i="48"/>
  <c r="L159" i="48"/>
  <c r="I159" i="48"/>
  <c r="F159" i="48"/>
  <c r="C159" i="48" s="1"/>
  <c r="O158" i="48"/>
  <c r="L158" i="48"/>
  <c r="I158" i="48"/>
  <c r="F158" i="48"/>
  <c r="O157" i="48"/>
  <c r="L157" i="48"/>
  <c r="C157" i="48" s="1"/>
  <c r="I157" i="48"/>
  <c r="F157" i="48"/>
  <c r="O156" i="48"/>
  <c r="L156" i="48"/>
  <c r="I156" i="48"/>
  <c r="F156" i="48"/>
  <c r="C156" i="48"/>
  <c r="O155" i="48"/>
  <c r="L155" i="48"/>
  <c r="I155" i="48"/>
  <c r="F155" i="48"/>
  <c r="C155" i="48" s="1"/>
  <c r="N154" i="48"/>
  <c r="M154" i="48"/>
  <c r="O154" i="48" s="1"/>
  <c r="K154" i="48"/>
  <c r="J154" i="48"/>
  <c r="L154" i="48" s="1"/>
  <c r="I154" i="48"/>
  <c r="H154" i="48"/>
  <c r="G154" i="48"/>
  <c r="F154" i="48"/>
  <c r="E154" i="48"/>
  <c r="D154" i="48"/>
  <c r="O153" i="48"/>
  <c r="L153" i="48"/>
  <c r="C153" i="48" s="1"/>
  <c r="I153" i="48"/>
  <c r="F153" i="48"/>
  <c r="O152" i="48"/>
  <c r="L152" i="48"/>
  <c r="I152" i="48"/>
  <c r="F152" i="48"/>
  <c r="C152" i="48"/>
  <c r="O151" i="48"/>
  <c r="L151" i="48"/>
  <c r="I151" i="48"/>
  <c r="F151" i="48"/>
  <c r="C151" i="48" s="1"/>
  <c r="O150" i="48"/>
  <c r="L150" i="48"/>
  <c r="I150" i="48"/>
  <c r="F150" i="48"/>
  <c r="O149" i="48"/>
  <c r="L149" i="48"/>
  <c r="I149" i="48"/>
  <c r="F149" i="48"/>
  <c r="C149" i="48"/>
  <c r="O148" i="48"/>
  <c r="L148" i="48"/>
  <c r="I148" i="48"/>
  <c r="F148" i="48"/>
  <c r="C148" i="48" s="1"/>
  <c r="N147" i="48"/>
  <c r="M147" i="48"/>
  <c r="O147" i="48" s="1"/>
  <c r="K147" i="48"/>
  <c r="L147" i="48" s="1"/>
  <c r="J147" i="48"/>
  <c r="I147" i="48"/>
  <c r="H147" i="48"/>
  <c r="G147" i="48"/>
  <c r="E147" i="48"/>
  <c r="D147" i="48"/>
  <c r="F147" i="48" s="1"/>
  <c r="C147" i="48" s="1"/>
  <c r="O146" i="48"/>
  <c r="L146" i="48"/>
  <c r="I146" i="48"/>
  <c r="F146" i="48"/>
  <c r="O145" i="48"/>
  <c r="L145" i="48"/>
  <c r="I145" i="48"/>
  <c r="C145" i="48" s="1"/>
  <c r="F145" i="48"/>
  <c r="N144" i="48"/>
  <c r="M144" i="48"/>
  <c r="K144" i="48"/>
  <c r="J144" i="48"/>
  <c r="H144" i="48"/>
  <c r="G144" i="48"/>
  <c r="I144" i="48" s="1"/>
  <c r="E144" i="48"/>
  <c r="D144" i="48"/>
  <c r="F144" i="48" s="1"/>
  <c r="O143" i="48"/>
  <c r="L143" i="48"/>
  <c r="I143" i="48"/>
  <c r="F143" i="48"/>
  <c r="C143" i="48" s="1"/>
  <c r="O142" i="48"/>
  <c r="L142" i="48"/>
  <c r="I142" i="48"/>
  <c r="F142" i="48"/>
  <c r="O141" i="48"/>
  <c r="L141" i="48"/>
  <c r="I141" i="48"/>
  <c r="F141" i="48"/>
  <c r="C141" i="48"/>
  <c r="O140" i="48"/>
  <c r="L140" i="48"/>
  <c r="I140" i="48"/>
  <c r="F140" i="48"/>
  <c r="C140" i="48" s="1"/>
  <c r="N139" i="48"/>
  <c r="M139" i="48"/>
  <c r="O139" i="48" s="1"/>
  <c r="K139" i="48"/>
  <c r="L139" i="48" s="1"/>
  <c r="J139" i="48"/>
  <c r="I139" i="48"/>
  <c r="H139" i="48"/>
  <c r="G139" i="48"/>
  <c r="E139" i="48"/>
  <c r="D139" i="48"/>
  <c r="F139" i="48" s="1"/>
  <c r="O138" i="48"/>
  <c r="L138" i="48"/>
  <c r="I138" i="48"/>
  <c r="F138" i="48"/>
  <c r="O137" i="48"/>
  <c r="L137" i="48"/>
  <c r="I137" i="48"/>
  <c r="C137" i="48" s="1"/>
  <c r="F137" i="48"/>
  <c r="O136" i="48"/>
  <c r="L136" i="48"/>
  <c r="I136" i="48"/>
  <c r="F136" i="48"/>
  <c r="D136" i="48"/>
  <c r="D134" i="48" s="1"/>
  <c r="C136" i="48"/>
  <c r="O135" i="48"/>
  <c r="L135" i="48"/>
  <c r="I135" i="48"/>
  <c r="F135" i="48"/>
  <c r="C135" i="48" s="1"/>
  <c r="N134" i="48"/>
  <c r="O134" i="48" s="1"/>
  <c r="M134" i="48"/>
  <c r="K134" i="48"/>
  <c r="K133" i="48" s="1"/>
  <c r="J134" i="48"/>
  <c r="H134" i="48"/>
  <c r="G134" i="48"/>
  <c r="E134" i="48"/>
  <c r="E133" i="48" s="1"/>
  <c r="H133" i="48"/>
  <c r="O132" i="48"/>
  <c r="L132" i="48"/>
  <c r="I132" i="48"/>
  <c r="C132" i="48" s="1"/>
  <c r="F132" i="48"/>
  <c r="N131" i="48"/>
  <c r="M131" i="48"/>
  <c r="O131" i="48" s="1"/>
  <c r="L131" i="48"/>
  <c r="K131" i="48"/>
  <c r="J131" i="48"/>
  <c r="I131" i="48"/>
  <c r="H131" i="48"/>
  <c r="G131" i="48"/>
  <c r="E131" i="48"/>
  <c r="D131" i="48"/>
  <c r="O130" i="48"/>
  <c r="L130" i="48"/>
  <c r="I130" i="48"/>
  <c r="C130" i="48" s="1"/>
  <c r="F130" i="48"/>
  <c r="O129" i="48"/>
  <c r="L129" i="48"/>
  <c r="I129" i="48"/>
  <c r="F129" i="48"/>
  <c r="C129" i="48" s="1"/>
  <c r="O128" i="48"/>
  <c r="L128" i="48"/>
  <c r="I128" i="48"/>
  <c r="F128" i="48"/>
  <c r="C128" i="48"/>
  <c r="O127" i="48"/>
  <c r="L127" i="48"/>
  <c r="I127" i="48"/>
  <c r="F127" i="48"/>
  <c r="C127" i="48" s="1"/>
  <c r="O126" i="48"/>
  <c r="L126" i="48"/>
  <c r="C126" i="48" s="1"/>
  <c r="I126" i="48"/>
  <c r="F126" i="48"/>
  <c r="O125" i="48"/>
  <c r="N125" i="48"/>
  <c r="M125" i="48"/>
  <c r="K125" i="48"/>
  <c r="L125" i="48" s="1"/>
  <c r="J125" i="48"/>
  <c r="H125" i="48"/>
  <c r="G125" i="48"/>
  <c r="E125" i="48"/>
  <c r="D125" i="48"/>
  <c r="F125" i="48" s="1"/>
  <c r="O124" i="48"/>
  <c r="L124" i="48"/>
  <c r="I124" i="48"/>
  <c r="C124" i="48" s="1"/>
  <c r="F124" i="48"/>
  <c r="O123" i="48"/>
  <c r="L123" i="48"/>
  <c r="I123" i="48"/>
  <c r="F123" i="48"/>
  <c r="O122" i="48"/>
  <c r="L122" i="48"/>
  <c r="I122" i="48"/>
  <c r="F122" i="48"/>
  <c r="O121" i="48"/>
  <c r="L121" i="48"/>
  <c r="I121" i="48"/>
  <c r="F121" i="48"/>
  <c r="C121" i="48"/>
  <c r="O120" i="48"/>
  <c r="L120" i="48"/>
  <c r="I120" i="48"/>
  <c r="F120" i="48"/>
  <c r="C120" i="48" s="1"/>
  <c r="N119" i="48"/>
  <c r="M119" i="48"/>
  <c r="L119" i="48"/>
  <c r="K119" i="48"/>
  <c r="J119" i="48"/>
  <c r="H119" i="48"/>
  <c r="I119" i="48" s="1"/>
  <c r="G119" i="48"/>
  <c r="E119" i="48"/>
  <c r="D119" i="48"/>
  <c r="F119" i="48" s="1"/>
  <c r="O118" i="48"/>
  <c r="L118" i="48"/>
  <c r="I118" i="48"/>
  <c r="F118" i="48"/>
  <c r="C118" i="48" s="1"/>
  <c r="O117" i="48"/>
  <c r="L117" i="48"/>
  <c r="I117" i="48"/>
  <c r="C117" i="48" s="1"/>
  <c r="F117" i="48"/>
  <c r="O116" i="48"/>
  <c r="L116" i="48"/>
  <c r="I116" i="48"/>
  <c r="F116" i="48"/>
  <c r="C116" i="48" s="1"/>
  <c r="O115" i="48"/>
  <c r="N115" i="48"/>
  <c r="M115" i="48"/>
  <c r="K115" i="48"/>
  <c r="J115" i="48"/>
  <c r="H115" i="48"/>
  <c r="G115" i="48"/>
  <c r="I115" i="48" s="1"/>
  <c r="E115" i="48"/>
  <c r="F115" i="48" s="1"/>
  <c r="D115" i="48"/>
  <c r="O114" i="48"/>
  <c r="L114" i="48"/>
  <c r="I114" i="48"/>
  <c r="F114" i="48"/>
  <c r="C114" i="48" s="1"/>
  <c r="O113" i="48"/>
  <c r="L113" i="48"/>
  <c r="I113" i="48"/>
  <c r="C113" i="48" s="1"/>
  <c r="F113" i="48"/>
  <c r="O112" i="48"/>
  <c r="L112" i="48"/>
  <c r="I112" i="48"/>
  <c r="F112" i="48"/>
  <c r="O111" i="48"/>
  <c r="L111" i="48"/>
  <c r="I111" i="48"/>
  <c r="F111" i="48"/>
  <c r="C111" i="48"/>
  <c r="O110" i="48"/>
  <c r="L110" i="48"/>
  <c r="I110" i="48"/>
  <c r="F110" i="48"/>
  <c r="C110" i="48" s="1"/>
  <c r="D110" i="48"/>
  <c r="O109" i="48"/>
  <c r="L109" i="48"/>
  <c r="I109" i="48"/>
  <c r="F109" i="48"/>
  <c r="C109" i="48" s="1"/>
  <c r="O108" i="48"/>
  <c r="L108" i="48"/>
  <c r="I108" i="48"/>
  <c r="F108" i="48"/>
  <c r="C108" i="48"/>
  <c r="O107" i="48"/>
  <c r="L107" i="48"/>
  <c r="I107" i="48"/>
  <c r="F107" i="48"/>
  <c r="C107" i="48" s="1"/>
  <c r="N106" i="48"/>
  <c r="M106" i="48"/>
  <c r="O106" i="48" s="1"/>
  <c r="K106" i="48"/>
  <c r="L106" i="48" s="1"/>
  <c r="J106" i="48"/>
  <c r="I106" i="48"/>
  <c r="H106" i="48"/>
  <c r="G106" i="48"/>
  <c r="E106" i="48"/>
  <c r="D106" i="48"/>
  <c r="O105" i="48"/>
  <c r="L105" i="48"/>
  <c r="I105" i="48"/>
  <c r="F105" i="48"/>
  <c r="O104" i="48"/>
  <c r="L104" i="48"/>
  <c r="I104" i="48"/>
  <c r="F104" i="48"/>
  <c r="C104" i="48"/>
  <c r="O103" i="48"/>
  <c r="L103" i="48"/>
  <c r="I103" i="48"/>
  <c r="F103" i="48"/>
  <c r="C103" i="48" s="1"/>
  <c r="D103" i="48"/>
  <c r="O102" i="48"/>
  <c r="L102" i="48"/>
  <c r="I102" i="48"/>
  <c r="F102" i="48"/>
  <c r="C102" i="48" s="1"/>
  <c r="O101" i="48"/>
  <c r="L101" i="48"/>
  <c r="I101" i="48"/>
  <c r="F101" i="48"/>
  <c r="C101" i="48"/>
  <c r="O100" i="48"/>
  <c r="L100" i="48"/>
  <c r="I100" i="48"/>
  <c r="F100" i="48"/>
  <c r="C100" i="48" s="1"/>
  <c r="O99" i="48"/>
  <c r="L99" i="48"/>
  <c r="I99" i="48"/>
  <c r="C99" i="48" s="1"/>
  <c r="F99" i="48"/>
  <c r="N98" i="48"/>
  <c r="M98" i="48"/>
  <c r="O98" i="48" s="1"/>
  <c r="K98" i="48"/>
  <c r="J98" i="48"/>
  <c r="L98" i="48" s="1"/>
  <c r="H98" i="48"/>
  <c r="I98" i="48" s="1"/>
  <c r="G98" i="48"/>
  <c r="F98" i="48"/>
  <c r="E98" i="48"/>
  <c r="D98" i="48"/>
  <c r="O97" i="48"/>
  <c r="L97" i="48"/>
  <c r="I97" i="48"/>
  <c r="F97" i="48"/>
  <c r="C97" i="48"/>
  <c r="O96" i="48"/>
  <c r="L96" i="48"/>
  <c r="I96" i="48"/>
  <c r="F96" i="48"/>
  <c r="C96" i="48" s="1"/>
  <c r="O95" i="48"/>
  <c r="L95" i="48"/>
  <c r="I95" i="48"/>
  <c r="C95" i="48" s="1"/>
  <c r="F95" i="48"/>
  <c r="O94" i="48"/>
  <c r="L94" i="48"/>
  <c r="I94" i="48"/>
  <c r="F94" i="48"/>
  <c r="C94" i="48" s="1"/>
  <c r="O93" i="48"/>
  <c r="L93" i="48"/>
  <c r="I93" i="48"/>
  <c r="F93" i="48"/>
  <c r="C93" i="48"/>
  <c r="N92" i="48"/>
  <c r="O92" i="48" s="1"/>
  <c r="M92" i="48"/>
  <c r="L92" i="48"/>
  <c r="K92" i="48"/>
  <c r="J92" i="48"/>
  <c r="H92" i="48"/>
  <c r="G92" i="48"/>
  <c r="I92" i="48" s="1"/>
  <c r="E92" i="48"/>
  <c r="D92" i="48"/>
  <c r="O91" i="48"/>
  <c r="L91" i="48"/>
  <c r="I91" i="48"/>
  <c r="C91" i="48" s="1"/>
  <c r="F91" i="48"/>
  <c r="O90" i="48"/>
  <c r="L90" i="48"/>
  <c r="I90" i="48"/>
  <c r="F90" i="48"/>
  <c r="O89" i="48"/>
  <c r="L89" i="48"/>
  <c r="I89" i="48"/>
  <c r="F89" i="48"/>
  <c r="C89" i="48"/>
  <c r="O88" i="48"/>
  <c r="L88" i="48"/>
  <c r="I88" i="48"/>
  <c r="F88" i="48"/>
  <c r="C88" i="48" s="1"/>
  <c r="N87" i="48"/>
  <c r="M87" i="48"/>
  <c r="K87" i="48"/>
  <c r="L87" i="48" s="1"/>
  <c r="J87" i="48"/>
  <c r="I87" i="48"/>
  <c r="H87" i="48"/>
  <c r="G87" i="48"/>
  <c r="E87" i="48"/>
  <c r="D87" i="48"/>
  <c r="F87" i="48" s="1"/>
  <c r="N86" i="48"/>
  <c r="J86" i="48"/>
  <c r="O85" i="48"/>
  <c r="L85" i="48"/>
  <c r="I85" i="48"/>
  <c r="F85" i="48"/>
  <c r="C85" i="48"/>
  <c r="O84" i="48"/>
  <c r="L84" i="48"/>
  <c r="I84" i="48"/>
  <c r="F84" i="48"/>
  <c r="C84" i="48" s="1"/>
  <c r="N83" i="48"/>
  <c r="M83" i="48"/>
  <c r="O83" i="48" s="1"/>
  <c r="K83" i="48"/>
  <c r="L83" i="48" s="1"/>
  <c r="J83" i="48"/>
  <c r="I83" i="48"/>
  <c r="H83" i="48"/>
  <c r="G83" i="48"/>
  <c r="E83" i="48"/>
  <c r="E79" i="48" s="1"/>
  <c r="D83" i="48"/>
  <c r="O82" i="48"/>
  <c r="L82" i="48"/>
  <c r="I82" i="48"/>
  <c r="F82" i="48"/>
  <c r="C82" i="48" s="1"/>
  <c r="O81" i="48"/>
  <c r="L81" i="48"/>
  <c r="I81" i="48"/>
  <c r="F81" i="48"/>
  <c r="C81" i="48"/>
  <c r="O80" i="48"/>
  <c r="N80" i="48"/>
  <c r="N79" i="48" s="1"/>
  <c r="M80" i="48"/>
  <c r="L80" i="48"/>
  <c r="K80" i="48"/>
  <c r="J80" i="48"/>
  <c r="J79" i="48" s="1"/>
  <c r="H80" i="48"/>
  <c r="H79" i="48" s="1"/>
  <c r="I79" i="48" s="1"/>
  <c r="G80" i="48"/>
  <c r="E80" i="48"/>
  <c r="D80" i="48"/>
  <c r="M79" i="48"/>
  <c r="K79" i="48"/>
  <c r="G79" i="48"/>
  <c r="O77" i="48"/>
  <c r="L77" i="48"/>
  <c r="I77" i="48"/>
  <c r="F77" i="48"/>
  <c r="C77" i="48"/>
  <c r="O76" i="48"/>
  <c r="L76" i="48"/>
  <c r="I76" i="48"/>
  <c r="F76" i="48"/>
  <c r="C76" i="48" s="1"/>
  <c r="D76" i="48"/>
  <c r="O75" i="48"/>
  <c r="L75" i="48"/>
  <c r="I75" i="48"/>
  <c r="F75" i="48"/>
  <c r="O74" i="48"/>
  <c r="L74" i="48"/>
  <c r="I74" i="48"/>
  <c r="F74" i="48"/>
  <c r="C74" i="48"/>
  <c r="O73" i="48"/>
  <c r="L73" i="48"/>
  <c r="I73" i="48"/>
  <c r="F73" i="48"/>
  <c r="C73" i="48" s="1"/>
  <c r="D73" i="48"/>
  <c r="N72" i="48"/>
  <c r="N70" i="48" s="1"/>
  <c r="M72" i="48"/>
  <c r="K72" i="48"/>
  <c r="J72" i="48"/>
  <c r="I72" i="48"/>
  <c r="H72" i="48"/>
  <c r="G72" i="48"/>
  <c r="F72" i="48"/>
  <c r="E72" i="48"/>
  <c r="D72" i="48"/>
  <c r="O71" i="48"/>
  <c r="L71" i="48"/>
  <c r="I71" i="48"/>
  <c r="D71" i="48"/>
  <c r="M70" i="48"/>
  <c r="K70" i="48"/>
  <c r="I70" i="48"/>
  <c r="H70" i="48"/>
  <c r="G70" i="48"/>
  <c r="E70" i="48"/>
  <c r="O69" i="48"/>
  <c r="L69" i="48"/>
  <c r="I69" i="48"/>
  <c r="F69" i="48"/>
  <c r="C69" i="48" s="1"/>
  <c r="O68" i="48"/>
  <c r="L68" i="48"/>
  <c r="I68" i="48"/>
  <c r="F68" i="48"/>
  <c r="C68" i="48"/>
  <c r="O67" i="48"/>
  <c r="L67" i="48"/>
  <c r="I67" i="48"/>
  <c r="F67" i="48"/>
  <c r="C67" i="48" s="1"/>
  <c r="D67" i="48"/>
  <c r="O66" i="48"/>
  <c r="L66" i="48"/>
  <c r="I66" i="48"/>
  <c r="F66" i="48"/>
  <c r="D66" i="48"/>
  <c r="C66" i="48"/>
  <c r="O65" i="48"/>
  <c r="L65" i="48"/>
  <c r="I65" i="48"/>
  <c r="F65" i="48"/>
  <c r="C65" i="48" s="1"/>
  <c r="D65" i="48"/>
  <c r="O64" i="48"/>
  <c r="L64" i="48"/>
  <c r="I64" i="48"/>
  <c r="F64" i="48"/>
  <c r="C64" i="48" s="1"/>
  <c r="O63" i="48"/>
  <c r="L63" i="48"/>
  <c r="I63" i="48"/>
  <c r="F63" i="48"/>
  <c r="C63" i="48"/>
  <c r="O62" i="48"/>
  <c r="L62" i="48"/>
  <c r="I62" i="48"/>
  <c r="F62" i="48"/>
  <c r="C62" i="48" s="1"/>
  <c r="N61" i="48"/>
  <c r="M61" i="48"/>
  <c r="O61" i="48" s="1"/>
  <c r="L61" i="48"/>
  <c r="K61" i="48"/>
  <c r="J61" i="48"/>
  <c r="I61" i="48"/>
  <c r="H61" i="48"/>
  <c r="G61" i="48"/>
  <c r="E61" i="48"/>
  <c r="D61" i="48"/>
  <c r="F61" i="48" s="1"/>
  <c r="C61" i="48" s="1"/>
  <c r="O60" i="48"/>
  <c r="L60" i="48"/>
  <c r="I60" i="48"/>
  <c r="F60" i="48"/>
  <c r="D60" i="48"/>
  <c r="C60" i="48"/>
  <c r="O59" i="48"/>
  <c r="L59" i="48"/>
  <c r="I59" i="48"/>
  <c r="F59" i="48"/>
  <c r="C59" i="48" s="1"/>
  <c r="N58" i="48"/>
  <c r="M58" i="48"/>
  <c r="L58" i="48"/>
  <c r="K58" i="48"/>
  <c r="K57" i="48" s="1"/>
  <c r="K56" i="48" s="1"/>
  <c r="J58" i="48"/>
  <c r="I58" i="48"/>
  <c r="H58" i="48"/>
  <c r="G58" i="48"/>
  <c r="G57" i="48" s="1"/>
  <c r="I57" i="48" s="1"/>
  <c r="E58" i="48"/>
  <c r="E57" i="48" s="1"/>
  <c r="D58" i="48"/>
  <c r="F58" i="48" s="1"/>
  <c r="N57" i="48"/>
  <c r="N56" i="48" s="1"/>
  <c r="J57" i="48"/>
  <c r="H57" i="48"/>
  <c r="H56" i="48" s="1"/>
  <c r="F57" i="48"/>
  <c r="D57" i="48"/>
  <c r="G56" i="48"/>
  <c r="O50" i="48"/>
  <c r="C50" i="48" s="1"/>
  <c r="O49" i="48"/>
  <c r="C49" i="48" s="1"/>
  <c r="O48" i="48"/>
  <c r="C48" i="48" s="1"/>
  <c r="N48" i="48"/>
  <c r="M48" i="48"/>
  <c r="L47" i="48"/>
  <c r="I47" i="48"/>
  <c r="F47" i="48"/>
  <c r="L46" i="48"/>
  <c r="K46" i="48"/>
  <c r="J46" i="48"/>
  <c r="H46" i="48"/>
  <c r="G46" i="48"/>
  <c r="E46" i="48"/>
  <c r="D46" i="48"/>
  <c r="F46" i="48" s="1"/>
  <c r="F45" i="48"/>
  <c r="C45" i="48" s="1"/>
  <c r="L44" i="48"/>
  <c r="C44" i="48" s="1"/>
  <c r="L43" i="48"/>
  <c r="C43" i="48" s="1"/>
  <c r="L42" i="48"/>
  <c r="C42" i="48" s="1"/>
  <c r="L41" i="48"/>
  <c r="C41" i="48" s="1"/>
  <c r="L40" i="48"/>
  <c r="C40" i="48" s="1"/>
  <c r="K40" i="48"/>
  <c r="J40" i="48"/>
  <c r="L39" i="48"/>
  <c r="C39" i="48" s="1"/>
  <c r="L38" i="48"/>
  <c r="C38" i="48" s="1"/>
  <c r="L37" i="48"/>
  <c r="C37" i="48" s="1"/>
  <c r="K37" i="48"/>
  <c r="J37" i="48"/>
  <c r="L36" i="48"/>
  <c r="C36" i="48" s="1"/>
  <c r="K35" i="48"/>
  <c r="J35" i="48"/>
  <c r="L34" i="48"/>
  <c r="C34" i="48" s="1"/>
  <c r="L33" i="48"/>
  <c r="C33" i="48" s="1"/>
  <c r="L32" i="48"/>
  <c r="C32" i="48" s="1"/>
  <c r="L31" i="48"/>
  <c r="C31" i="48" s="1"/>
  <c r="K31" i="48"/>
  <c r="J31" i="48"/>
  <c r="K30" i="48"/>
  <c r="F29" i="48"/>
  <c r="C29" i="48" s="1"/>
  <c r="I28" i="48"/>
  <c r="O27" i="48"/>
  <c r="L27" i="48"/>
  <c r="I27" i="48"/>
  <c r="F27" i="48"/>
  <c r="C27" i="48" s="1"/>
  <c r="O26" i="48"/>
  <c r="L26" i="48"/>
  <c r="I26" i="48"/>
  <c r="F26" i="48"/>
  <c r="C26" i="48" s="1"/>
  <c r="O25" i="48"/>
  <c r="N25" i="48"/>
  <c r="N290" i="48" s="1"/>
  <c r="N289" i="48" s="1"/>
  <c r="M25" i="48"/>
  <c r="M290" i="48" s="1"/>
  <c r="K25" i="48"/>
  <c r="J25" i="48"/>
  <c r="J290" i="48" s="1"/>
  <c r="H25" i="48"/>
  <c r="H290" i="48" s="1"/>
  <c r="H289" i="48" s="1"/>
  <c r="G25" i="48"/>
  <c r="F25" i="48"/>
  <c r="E25" i="48"/>
  <c r="E290" i="48" s="1"/>
  <c r="E289" i="48" s="1"/>
  <c r="D25" i="48"/>
  <c r="D290" i="48" s="1"/>
  <c r="N24" i="48"/>
  <c r="H24" i="48"/>
  <c r="O299" i="47"/>
  <c r="L299" i="47"/>
  <c r="I299" i="47"/>
  <c r="F299" i="47"/>
  <c r="C299" i="47" s="1"/>
  <c r="O298" i="47"/>
  <c r="L298" i="47"/>
  <c r="I298" i="47"/>
  <c r="F298" i="47"/>
  <c r="O297" i="47"/>
  <c r="L297" i="47"/>
  <c r="I297" i="47"/>
  <c r="C297" i="47" s="1"/>
  <c r="F297" i="47"/>
  <c r="O296" i="47"/>
  <c r="L296" i="47"/>
  <c r="I296" i="47"/>
  <c r="F296" i="47"/>
  <c r="O295" i="47"/>
  <c r="L295" i="47"/>
  <c r="I295" i="47"/>
  <c r="F295" i="47"/>
  <c r="C295" i="47"/>
  <c r="O294" i="47"/>
  <c r="L294" i="47"/>
  <c r="I294" i="47"/>
  <c r="F294" i="47"/>
  <c r="C294" i="47" s="1"/>
  <c r="O293" i="47"/>
  <c r="L293" i="47"/>
  <c r="I293" i="47"/>
  <c r="F293" i="47"/>
  <c r="C293" i="47"/>
  <c r="O292" i="47"/>
  <c r="L292" i="47"/>
  <c r="I292" i="47"/>
  <c r="F292" i="47"/>
  <c r="C292" i="47" s="1"/>
  <c r="N291" i="47"/>
  <c r="M291" i="47"/>
  <c r="O291" i="47" s="1"/>
  <c r="L291" i="47"/>
  <c r="K291" i="47"/>
  <c r="J291" i="47"/>
  <c r="I291" i="47"/>
  <c r="H291" i="47"/>
  <c r="G291" i="47"/>
  <c r="E291" i="47"/>
  <c r="D291" i="47"/>
  <c r="M290" i="47"/>
  <c r="E289" i="47"/>
  <c r="O286" i="47"/>
  <c r="L286" i="47"/>
  <c r="I286" i="47"/>
  <c r="F286" i="47"/>
  <c r="O285" i="47"/>
  <c r="L285" i="47"/>
  <c r="I285" i="47"/>
  <c r="C285" i="47" s="1"/>
  <c r="F285" i="47"/>
  <c r="N284" i="47"/>
  <c r="M284" i="47"/>
  <c r="K284" i="47"/>
  <c r="J284" i="47"/>
  <c r="H284" i="47"/>
  <c r="G284" i="47"/>
  <c r="E284" i="47"/>
  <c r="D284" i="47"/>
  <c r="F284" i="47" s="1"/>
  <c r="O283" i="47"/>
  <c r="L283" i="47"/>
  <c r="I283" i="47"/>
  <c r="F283" i="47"/>
  <c r="C283" i="47" s="1"/>
  <c r="N282" i="47"/>
  <c r="M282" i="47"/>
  <c r="K282" i="47"/>
  <c r="J282" i="47"/>
  <c r="L282" i="47" s="1"/>
  <c r="I282" i="47"/>
  <c r="H282" i="47"/>
  <c r="G282" i="47"/>
  <c r="F282" i="47"/>
  <c r="E282" i="47"/>
  <c r="D282" i="47"/>
  <c r="O281" i="47"/>
  <c r="L281" i="47"/>
  <c r="I281" i="47"/>
  <c r="F281" i="47"/>
  <c r="O280" i="47"/>
  <c r="L280" i="47"/>
  <c r="I280" i="47"/>
  <c r="F280" i="47"/>
  <c r="C280" i="47"/>
  <c r="O279" i="47"/>
  <c r="L279" i="47"/>
  <c r="I279" i="47"/>
  <c r="F279" i="47"/>
  <c r="C279" i="47" s="1"/>
  <c r="N278" i="47"/>
  <c r="M278" i="47"/>
  <c r="L278" i="47"/>
  <c r="K278" i="47"/>
  <c r="J278" i="47"/>
  <c r="H278" i="47"/>
  <c r="G278" i="47"/>
  <c r="E278" i="47"/>
  <c r="D278" i="47"/>
  <c r="F278" i="47" s="1"/>
  <c r="O277" i="47"/>
  <c r="L277" i="47"/>
  <c r="I277" i="47"/>
  <c r="F277" i="47"/>
  <c r="C277" i="47"/>
  <c r="O276" i="47"/>
  <c r="L276" i="47"/>
  <c r="I276" i="47"/>
  <c r="F276" i="47"/>
  <c r="C276" i="47" s="1"/>
  <c r="O275" i="47"/>
  <c r="L275" i="47"/>
  <c r="I275" i="47"/>
  <c r="F275" i="47"/>
  <c r="C275" i="47" s="1"/>
  <c r="N274" i="47"/>
  <c r="N272" i="47" s="1"/>
  <c r="M274" i="47"/>
  <c r="K274" i="47"/>
  <c r="J274" i="47"/>
  <c r="L274" i="47" s="1"/>
  <c r="I274" i="47"/>
  <c r="H274" i="47"/>
  <c r="G274" i="47"/>
  <c r="F274" i="47"/>
  <c r="E274" i="47"/>
  <c r="E272" i="47" s="1"/>
  <c r="D274" i="47"/>
  <c r="O273" i="47"/>
  <c r="L273" i="47"/>
  <c r="I273" i="47"/>
  <c r="F273" i="47"/>
  <c r="K272" i="47"/>
  <c r="G272" i="47"/>
  <c r="D272" i="47"/>
  <c r="K271" i="47"/>
  <c r="G271" i="47"/>
  <c r="E271" i="47"/>
  <c r="O270" i="47"/>
  <c r="L270" i="47"/>
  <c r="I270" i="47"/>
  <c r="F270" i="47"/>
  <c r="O269" i="47"/>
  <c r="L269" i="47"/>
  <c r="I269" i="47"/>
  <c r="F269" i="47"/>
  <c r="C269" i="47"/>
  <c r="O268" i="47"/>
  <c r="L268" i="47"/>
  <c r="I268" i="47"/>
  <c r="F268" i="47"/>
  <c r="C268" i="47" s="1"/>
  <c r="O267" i="47"/>
  <c r="L267" i="47"/>
  <c r="I267" i="47"/>
  <c r="F267" i="47"/>
  <c r="N266" i="47"/>
  <c r="M266" i="47"/>
  <c r="L266" i="47"/>
  <c r="K266" i="47"/>
  <c r="J266" i="47"/>
  <c r="I266" i="47"/>
  <c r="H266" i="47"/>
  <c r="G266" i="47"/>
  <c r="E266" i="47"/>
  <c r="D266" i="47"/>
  <c r="F266" i="47" s="1"/>
  <c r="O265" i="47"/>
  <c r="L265" i="47"/>
  <c r="I265" i="47"/>
  <c r="C265" i="47" s="1"/>
  <c r="F265" i="47"/>
  <c r="O264" i="47"/>
  <c r="L264" i="47"/>
  <c r="I264" i="47"/>
  <c r="F264" i="47"/>
  <c r="C264" i="47" s="1"/>
  <c r="O263" i="47"/>
  <c r="L263" i="47"/>
  <c r="I263" i="47"/>
  <c r="F263" i="47"/>
  <c r="C263" i="47"/>
  <c r="N262" i="47"/>
  <c r="M262" i="47"/>
  <c r="K262" i="47"/>
  <c r="J262" i="47"/>
  <c r="L262" i="47" s="1"/>
  <c r="I262" i="47"/>
  <c r="H262" i="47"/>
  <c r="G262" i="47"/>
  <c r="F262" i="47"/>
  <c r="E262" i="47"/>
  <c r="D262" i="47"/>
  <c r="N261" i="47"/>
  <c r="K261" i="47"/>
  <c r="J261" i="47"/>
  <c r="L261" i="47" s="1"/>
  <c r="G261" i="47"/>
  <c r="E261" i="47"/>
  <c r="O260" i="47"/>
  <c r="L260" i="47"/>
  <c r="I260" i="47"/>
  <c r="F260" i="47"/>
  <c r="C260" i="47" s="1"/>
  <c r="O259" i="47"/>
  <c r="L259" i="47"/>
  <c r="I259" i="47"/>
  <c r="F259" i="47"/>
  <c r="C259" i="47" s="1"/>
  <c r="O258" i="47"/>
  <c r="L258" i="47"/>
  <c r="I258" i="47"/>
  <c r="F258" i="47"/>
  <c r="O257" i="47"/>
  <c r="L257" i="47"/>
  <c r="I257" i="47"/>
  <c r="F257" i="47"/>
  <c r="C257" i="47"/>
  <c r="O256" i="47"/>
  <c r="L256" i="47"/>
  <c r="I256" i="47"/>
  <c r="F256" i="47"/>
  <c r="C256" i="47" s="1"/>
  <c r="N255" i="47"/>
  <c r="M255" i="47"/>
  <c r="L255" i="47"/>
  <c r="K255" i="47"/>
  <c r="K254" i="47" s="1"/>
  <c r="J255" i="47"/>
  <c r="I255" i="47"/>
  <c r="H255" i="47"/>
  <c r="H254" i="47" s="1"/>
  <c r="I254" i="47" s="1"/>
  <c r="G255" i="47"/>
  <c r="G254" i="47" s="1"/>
  <c r="E255" i="47"/>
  <c r="D255" i="47"/>
  <c r="N254" i="47"/>
  <c r="L254" i="47"/>
  <c r="J254" i="47"/>
  <c r="E254" i="47"/>
  <c r="O253" i="47"/>
  <c r="L253" i="47"/>
  <c r="I253" i="47"/>
  <c r="C253" i="47" s="1"/>
  <c r="F253" i="47"/>
  <c r="O252" i="47"/>
  <c r="L252" i="47"/>
  <c r="I252" i="47"/>
  <c r="F252" i="47"/>
  <c r="C252" i="47"/>
  <c r="O251" i="47"/>
  <c r="L251" i="47"/>
  <c r="I251" i="47"/>
  <c r="F251" i="47"/>
  <c r="C251" i="47" s="1"/>
  <c r="O250" i="47"/>
  <c r="L250" i="47"/>
  <c r="I250" i="47"/>
  <c r="F250" i="47"/>
  <c r="N249" i="47"/>
  <c r="M249" i="47"/>
  <c r="O249" i="47" s="1"/>
  <c r="K249" i="47"/>
  <c r="J249" i="47"/>
  <c r="H249" i="47"/>
  <c r="G249" i="47"/>
  <c r="I249" i="47" s="1"/>
  <c r="F249" i="47"/>
  <c r="E249" i="47"/>
  <c r="D249" i="47"/>
  <c r="O248" i="47"/>
  <c r="L248" i="47"/>
  <c r="I248" i="47"/>
  <c r="F248" i="47"/>
  <c r="C248" i="47" s="1"/>
  <c r="O247" i="47"/>
  <c r="L247" i="47"/>
  <c r="I247" i="47"/>
  <c r="F247" i="47"/>
  <c r="C247" i="47" s="1"/>
  <c r="O246" i="47"/>
  <c r="L246" i="47"/>
  <c r="I246" i="47"/>
  <c r="F246" i="47"/>
  <c r="C246" i="47"/>
  <c r="O245" i="47"/>
  <c r="L245" i="47"/>
  <c r="I245" i="47"/>
  <c r="F245" i="47"/>
  <c r="C245" i="47" s="1"/>
  <c r="O244" i="47"/>
  <c r="L244" i="47"/>
  <c r="I244" i="47"/>
  <c r="F244" i="47"/>
  <c r="C244" i="47" s="1"/>
  <c r="O243" i="47"/>
  <c r="L243" i="47"/>
  <c r="I243" i="47"/>
  <c r="F243" i="47"/>
  <c r="C243" i="47" s="1"/>
  <c r="O242" i="47"/>
  <c r="L242" i="47"/>
  <c r="I242" i="47"/>
  <c r="F242" i="47"/>
  <c r="C242" i="47"/>
  <c r="O241" i="47"/>
  <c r="N241" i="47"/>
  <c r="M241" i="47"/>
  <c r="L241" i="47"/>
  <c r="K241" i="47"/>
  <c r="J241" i="47"/>
  <c r="H241" i="47"/>
  <c r="G241" i="47"/>
  <c r="E241" i="47"/>
  <c r="D241" i="47"/>
  <c r="F241" i="47" s="1"/>
  <c r="O240" i="47"/>
  <c r="L240" i="47"/>
  <c r="I240" i="47"/>
  <c r="F240" i="47"/>
  <c r="O239" i="47"/>
  <c r="L239" i="47"/>
  <c r="I239" i="47"/>
  <c r="F239" i="47"/>
  <c r="O238" i="47"/>
  <c r="N238" i="47"/>
  <c r="M238" i="47"/>
  <c r="K238" i="47"/>
  <c r="J238" i="47"/>
  <c r="L238" i="47" s="1"/>
  <c r="C238" i="47" s="1"/>
  <c r="H238" i="47"/>
  <c r="G238" i="47"/>
  <c r="I238" i="47" s="1"/>
  <c r="F238" i="47"/>
  <c r="E238" i="47"/>
  <c r="D238" i="47"/>
  <c r="O237" i="47"/>
  <c r="L237" i="47"/>
  <c r="I237" i="47"/>
  <c r="F237" i="47"/>
  <c r="C237" i="47" s="1"/>
  <c r="N236" i="47"/>
  <c r="M236" i="47"/>
  <c r="L236" i="47"/>
  <c r="K236" i="47"/>
  <c r="J236" i="47"/>
  <c r="I236" i="47"/>
  <c r="H236" i="47"/>
  <c r="G236" i="47"/>
  <c r="E236" i="47"/>
  <c r="E234" i="47" s="1"/>
  <c r="D236" i="47"/>
  <c r="F236" i="47" s="1"/>
  <c r="O235" i="47"/>
  <c r="L235" i="47"/>
  <c r="I235" i="47"/>
  <c r="F235" i="47"/>
  <c r="C235" i="47" s="1"/>
  <c r="N234" i="47"/>
  <c r="N233" i="47" s="1"/>
  <c r="K234" i="47"/>
  <c r="K233" i="47" s="1"/>
  <c r="J234" i="47"/>
  <c r="J233" i="47" s="1"/>
  <c r="L233" i="47" s="1"/>
  <c r="G234" i="47"/>
  <c r="O232" i="47"/>
  <c r="L232" i="47"/>
  <c r="I232" i="47"/>
  <c r="F232" i="47"/>
  <c r="O231" i="47"/>
  <c r="L231" i="47"/>
  <c r="I231" i="47"/>
  <c r="F231" i="47"/>
  <c r="C231" i="47" s="1"/>
  <c r="O230" i="47"/>
  <c r="N230" i="47"/>
  <c r="M230" i="47"/>
  <c r="K230" i="47"/>
  <c r="J230" i="47"/>
  <c r="H230" i="47"/>
  <c r="G230" i="47"/>
  <c r="I230" i="47" s="1"/>
  <c r="F230" i="47"/>
  <c r="E230" i="47"/>
  <c r="D230" i="47"/>
  <c r="O229" i="47"/>
  <c r="L229" i="47"/>
  <c r="I229" i="47"/>
  <c r="F229" i="47"/>
  <c r="C229" i="47" s="1"/>
  <c r="O228" i="47"/>
  <c r="L228" i="47"/>
  <c r="I228" i="47"/>
  <c r="F228" i="47"/>
  <c r="O227" i="47"/>
  <c r="L227" i="47"/>
  <c r="I227" i="47"/>
  <c r="F227" i="47"/>
  <c r="O226" i="47"/>
  <c r="L226" i="47"/>
  <c r="I226" i="47"/>
  <c r="F226" i="47"/>
  <c r="C226" i="47"/>
  <c r="O225" i="47"/>
  <c r="L225" i="47"/>
  <c r="I225" i="47"/>
  <c r="F225" i="47"/>
  <c r="C225" i="47" s="1"/>
  <c r="O224" i="47"/>
  <c r="L224" i="47"/>
  <c r="I224" i="47"/>
  <c r="F224" i="47"/>
  <c r="O223" i="47"/>
  <c r="L223" i="47"/>
  <c r="I223" i="47"/>
  <c r="F223" i="47"/>
  <c r="O222" i="47"/>
  <c r="L222" i="47"/>
  <c r="I222" i="47"/>
  <c r="F222" i="47"/>
  <c r="C222" i="47"/>
  <c r="O221" i="47"/>
  <c r="L221" i="47"/>
  <c r="I221" i="47"/>
  <c r="F221" i="47"/>
  <c r="C221" i="47" s="1"/>
  <c r="O220" i="47"/>
  <c r="L220" i="47"/>
  <c r="I220" i="47"/>
  <c r="F220" i="47"/>
  <c r="N219" i="47"/>
  <c r="M219" i="47"/>
  <c r="K219" i="47"/>
  <c r="J219" i="47"/>
  <c r="L219" i="47" s="1"/>
  <c r="I219" i="47"/>
  <c r="H219" i="47"/>
  <c r="G219" i="47"/>
  <c r="F219" i="47"/>
  <c r="E219" i="47"/>
  <c r="D219" i="47"/>
  <c r="O218" i="47"/>
  <c r="L218" i="47"/>
  <c r="I218" i="47"/>
  <c r="F218" i="47"/>
  <c r="C218" i="47"/>
  <c r="O217" i="47"/>
  <c r="L217" i="47"/>
  <c r="I217" i="47"/>
  <c r="F217" i="47"/>
  <c r="C217" i="47" s="1"/>
  <c r="O216" i="47"/>
  <c r="L216" i="47"/>
  <c r="I216" i="47"/>
  <c r="F216" i="47"/>
  <c r="O215" i="47"/>
  <c r="L215" i="47"/>
  <c r="I215" i="47"/>
  <c r="F215" i="47"/>
  <c r="O214" i="47"/>
  <c r="L214" i="47"/>
  <c r="I214" i="47"/>
  <c r="F214" i="47"/>
  <c r="C214" i="47"/>
  <c r="O213" i="47"/>
  <c r="L213" i="47"/>
  <c r="I213" i="47"/>
  <c r="F213" i="47"/>
  <c r="C213" i="47" s="1"/>
  <c r="O212" i="47"/>
  <c r="L212" i="47"/>
  <c r="I212" i="47"/>
  <c r="F212" i="47"/>
  <c r="O211" i="47"/>
  <c r="L211" i="47"/>
  <c r="I211" i="47"/>
  <c r="F211" i="47"/>
  <c r="O210" i="47"/>
  <c r="L210" i="47"/>
  <c r="I210" i="47"/>
  <c r="F210" i="47"/>
  <c r="C210" i="47"/>
  <c r="O209" i="47"/>
  <c r="L209" i="47"/>
  <c r="I209" i="47"/>
  <c r="F209" i="47"/>
  <c r="C209" i="47" s="1"/>
  <c r="N208" i="47"/>
  <c r="M208" i="47"/>
  <c r="O208" i="47" s="1"/>
  <c r="L208" i="47"/>
  <c r="K208" i="47"/>
  <c r="K207" i="47" s="1"/>
  <c r="J208" i="47"/>
  <c r="H208" i="47"/>
  <c r="G208" i="47"/>
  <c r="E208" i="47"/>
  <c r="D208" i="47"/>
  <c r="N207" i="47"/>
  <c r="M207" i="47"/>
  <c r="E207" i="47"/>
  <c r="O206" i="47"/>
  <c r="L206" i="47"/>
  <c r="I206" i="47"/>
  <c r="F206" i="47"/>
  <c r="C206" i="47"/>
  <c r="O205" i="47"/>
  <c r="L205" i="47"/>
  <c r="I205" i="47"/>
  <c r="F205" i="47"/>
  <c r="C205" i="47" s="1"/>
  <c r="O204" i="47"/>
  <c r="L204" i="47"/>
  <c r="I204" i="47"/>
  <c r="F204" i="47"/>
  <c r="O203" i="47"/>
  <c r="L203" i="47"/>
  <c r="I203" i="47"/>
  <c r="F203" i="47"/>
  <c r="O202" i="47"/>
  <c r="L202" i="47"/>
  <c r="I202" i="47"/>
  <c r="F202" i="47"/>
  <c r="C202" i="47"/>
  <c r="O201" i="47"/>
  <c r="N201" i="47"/>
  <c r="M201" i="47"/>
  <c r="L201" i="47"/>
  <c r="K201" i="47"/>
  <c r="K199" i="47" s="1"/>
  <c r="J201" i="47"/>
  <c r="H201" i="47"/>
  <c r="H199" i="47" s="1"/>
  <c r="G201" i="47"/>
  <c r="E201" i="47"/>
  <c r="D201" i="47"/>
  <c r="O200" i="47"/>
  <c r="L200" i="47"/>
  <c r="I200" i="47"/>
  <c r="F200" i="47"/>
  <c r="N199" i="47"/>
  <c r="N198" i="47" s="1"/>
  <c r="M199" i="47"/>
  <c r="J199" i="47"/>
  <c r="E199" i="47"/>
  <c r="E198" i="47" s="1"/>
  <c r="K198" i="47"/>
  <c r="K197" i="47" s="1"/>
  <c r="O196" i="47"/>
  <c r="L196" i="47"/>
  <c r="I196" i="47"/>
  <c r="F196" i="47"/>
  <c r="N195" i="47"/>
  <c r="N194" i="47" s="1"/>
  <c r="N190" i="47" s="1"/>
  <c r="M195" i="47"/>
  <c r="K195" i="47"/>
  <c r="J195" i="47"/>
  <c r="L195" i="47" s="1"/>
  <c r="I195" i="47"/>
  <c r="H195" i="47"/>
  <c r="H194" i="47" s="1"/>
  <c r="G195" i="47"/>
  <c r="E195" i="47"/>
  <c r="D195" i="47"/>
  <c r="D194" i="47" s="1"/>
  <c r="K194" i="47"/>
  <c r="K190" i="47" s="1"/>
  <c r="J194" i="47"/>
  <c r="G194" i="47"/>
  <c r="O193" i="47"/>
  <c r="L193" i="47"/>
  <c r="I193" i="47"/>
  <c r="F193" i="47"/>
  <c r="C193" i="47" s="1"/>
  <c r="O192" i="47"/>
  <c r="L192" i="47"/>
  <c r="I192" i="47"/>
  <c r="F192" i="47"/>
  <c r="N191" i="47"/>
  <c r="M191" i="47"/>
  <c r="K191" i="47"/>
  <c r="J191" i="47"/>
  <c r="L191" i="47" s="1"/>
  <c r="I191" i="47"/>
  <c r="H191" i="47"/>
  <c r="G191" i="47"/>
  <c r="F191" i="47"/>
  <c r="E191" i="47"/>
  <c r="D191" i="47"/>
  <c r="G190" i="47"/>
  <c r="O189" i="47"/>
  <c r="L189" i="47"/>
  <c r="I189" i="47"/>
  <c r="F189" i="47"/>
  <c r="C189" i="47" s="1"/>
  <c r="O188" i="47"/>
  <c r="L188" i="47"/>
  <c r="I188" i="47"/>
  <c r="F188" i="47"/>
  <c r="N187" i="47"/>
  <c r="M187" i="47"/>
  <c r="M176" i="47" s="1"/>
  <c r="K187" i="47"/>
  <c r="J187" i="47"/>
  <c r="L187" i="47" s="1"/>
  <c r="I187" i="47"/>
  <c r="H187" i="47"/>
  <c r="G187" i="47"/>
  <c r="E187" i="47"/>
  <c r="F187" i="47" s="1"/>
  <c r="D187" i="47"/>
  <c r="O186" i="47"/>
  <c r="L186" i="47"/>
  <c r="I186" i="47"/>
  <c r="F186" i="47"/>
  <c r="C186" i="47"/>
  <c r="O185" i="47"/>
  <c r="L185" i="47"/>
  <c r="I185" i="47"/>
  <c r="F185" i="47"/>
  <c r="C185" i="47" s="1"/>
  <c r="O184" i="47"/>
  <c r="L184" i="47"/>
  <c r="I184" i="47"/>
  <c r="F184" i="47"/>
  <c r="O183" i="47"/>
  <c r="L183" i="47"/>
  <c r="I183" i="47"/>
  <c r="F183" i="47"/>
  <c r="O182" i="47"/>
  <c r="N182" i="47"/>
  <c r="M182" i="47"/>
  <c r="K182" i="47"/>
  <c r="J182" i="47"/>
  <c r="L182" i="47" s="1"/>
  <c r="C182" i="47" s="1"/>
  <c r="H182" i="47"/>
  <c r="G182" i="47"/>
  <c r="I182" i="47" s="1"/>
  <c r="F182" i="47"/>
  <c r="E182" i="47"/>
  <c r="D182" i="47"/>
  <c r="O181" i="47"/>
  <c r="L181" i="47"/>
  <c r="I181" i="47"/>
  <c r="F181" i="47"/>
  <c r="C181" i="47" s="1"/>
  <c r="O180" i="47"/>
  <c r="L180" i="47"/>
  <c r="I180" i="47"/>
  <c r="F180" i="47"/>
  <c r="O179" i="47"/>
  <c r="L179" i="47"/>
  <c r="I179" i="47"/>
  <c r="F179" i="47"/>
  <c r="O178" i="47"/>
  <c r="N178" i="47"/>
  <c r="N177" i="47" s="1"/>
  <c r="M178" i="47"/>
  <c r="M177" i="47" s="1"/>
  <c r="O177" i="47" s="1"/>
  <c r="K178" i="47"/>
  <c r="J178" i="47"/>
  <c r="H178" i="47"/>
  <c r="G178" i="47"/>
  <c r="I178" i="47" s="1"/>
  <c r="F178" i="47"/>
  <c r="E178" i="47"/>
  <c r="E177" i="47" s="1"/>
  <c r="E176" i="47" s="1"/>
  <c r="D178" i="47"/>
  <c r="K177" i="47"/>
  <c r="K176" i="47" s="1"/>
  <c r="H177" i="47"/>
  <c r="D177" i="47"/>
  <c r="H176" i="47"/>
  <c r="O175" i="47"/>
  <c r="L175" i="47"/>
  <c r="I175" i="47"/>
  <c r="F175" i="47"/>
  <c r="O174" i="47"/>
  <c r="L174" i="47"/>
  <c r="I174" i="47"/>
  <c r="F174" i="47"/>
  <c r="C174" i="47"/>
  <c r="O173" i="47"/>
  <c r="L173" i="47"/>
  <c r="I173" i="47"/>
  <c r="F173" i="47"/>
  <c r="C173" i="47" s="1"/>
  <c r="O172" i="47"/>
  <c r="L172" i="47"/>
  <c r="I172" i="47"/>
  <c r="F172" i="47"/>
  <c r="O171" i="47"/>
  <c r="L171" i="47"/>
  <c r="I171" i="47"/>
  <c r="F171" i="47"/>
  <c r="O170" i="47"/>
  <c r="L170" i="47"/>
  <c r="C170" i="47" s="1"/>
  <c r="I170" i="47"/>
  <c r="F170" i="47"/>
  <c r="O169" i="47"/>
  <c r="N169" i="47"/>
  <c r="N168" i="47" s="1"/>
  <c r="M169" i="47"/>
  <c r="K169" i="47"/>
  <c r="K168" i="47" s="1"/>
  <c r="J169" i="47"/>
  <c r="J168" i="47" s="1"/>
  <c r="L168" i="47" s="1"/>
  <c r="H169" i="47"/>
  <c r="G169" i="47"/>
  <c r="E169" i="47"/>
  <c r="D169" i="47"/>
  <c r="M168" i="47"/>
  <c r="H168" i="47"/>
  <c r="E168" i="47"/>
  <c r="O167" i="47"/>
  <c r="L167" i="47"/>
  <c r="I167" i="47"/>
  <c r="F167" i="47"/>
  <c r="O166" i="47"/>
  <c r="L166" i="47"/>
  <c r="I166" i="47"/>
  <c r="F166" i="47"/>
  <c r="C166" i="47"/>
  <c r="O165" i="47"/>
  <c r="L165" i="47"/>
  <c r="I165" i="47"/>
  <c r="F165" i="47"/>
  <c r="C165" i="47" s="1"/>
  <c r="O164" i="47"/>
  <c r="L164" i="47"/>
  <c r="I164" i="47"/>
  <c r="F164" i="47"/>
  <c r="N163" i="47"/>
  <c r="M163" i="47"/>
  <c r="O163" i="47" s="1"/>
  <c r="K163" i="47"/>
  <c r="J163" i="47"/>
  <c r="L163" i="47" s="1"/>
  <c r="I163" i="47"/>
  <c r="H163" i="47"/>
  <c r="G163" i="47"/>
  <c r="F163" i="47"/>
  <c r="C163" i="47" s="1"/>
  <c r="E163" i="47"/>
  <c r="D163" i="47"/>
  <c r="O162" i="47"/>
  <c r="L162" i="47"/>
  <c r="I162" i="47"/>
  <c r="F162" i="47"/>
  <c r="C162" i="47"/>
  <c r="O161" i="47"/>
  <c r="L161" i="47"/>
  <c r="I161" i="47"/>
  <c r="F161" i="47"/>
  <c r="C161" i="47" s="1"/>
  <c r="O160" i="47"/>
  <c r="L160" i="47"/>
  <c r="I160" i="47"/>
  <c r="F160" i="47"/>
  <c r="O159" i="47"/>
  <c r="L159" i="47"/>
  <c r="I159" i="47"/>
  <c r="F159" i="47"/>
  <c r="O158" i="47"/>
  <c r="L158" i="47"/>
  <c r="C158" i="47" s="1"/>
  <c r="I158" i="47"/>
  <c r="F158" i="47"/>
  <c r="O157" i="47"/>
  <c r="L157" i="47"/>
  <c r="J157" i="47"/>
  <c r="I157" i="47"/>
  <c r="F157" i="47"/>
  <c r="C157" i="47" s="1"/>
  <c r="O156" i="47"/>
  <c r="L156" i="47"/>
  <c r="I156" i="47"/>
  <c r="F156" i="47"/>
  <c r="O155" i="47"/>
  <c r="L155" i="47"/>
  <c r="I155" i="47"/>
  <c r="F155" i="47"/>
  <c r="C155" i="47"/>
  <c r="O154" i="47"/>
  <c r="N154" i="47"/>
  <c r="M154" i="47"/>
  <c r="L154" i="47"/>
  <c r="K154" i="47"/>
  <c r="J154" i="47"/>
  <c r="H154" i="47"/>
  <c r="G154" i="47"/>
  <c r="I154" i="47" s="1"/>
  <c r="C154" i="47" s="1"/>
  <c r="E154" i="47"/>
  <c r="D154" i="47"/>
  <c r="F154" i="47" s="1"/>
  <c r="O153" i="47"/>
  <c r="L153" i="47"/>
  <c r="I153" i="47"/>
  <c r="F153" i="47"/>
  <c r="C153" i="47" s="1"/>
  <c r="O152" i="47"/>
  <c r="L152" i="47"/>
  <c r="I152" i="47"/>
  <c r="F152" i="47"/>
  <c r="O151" i="47"/>
  <c r="L151" i="47"/>
  <c r="I151" i="47"/>
  <c r="F151" i="47"/>
  <c r="C151" i="47"/>
  <c r="O150" i="47"/>
  <c r="L150" i="47"/>
  <c r="I150" i="47"/>
  <c r="F150" i="47"/>
  <c r="C150" i="47" s="1"/>
  <c r="O149" i="47"/>
  <c r="L149" i="47"/>
  <c r="I149" i="47"/>
  <c r="F149" i="47"/>
  <c r="O148" i="47"/>
  <c r="L148" i="47"/>
  <c r="I148" i="47"/>
  <c r="F148" i="47"/>
  <c r="N147" i="47"/>
  <c r="O147" i="47" s="1"/>
  <c r="M147" i="47"/>
  <c r="K147" i="47"/>
  <c r="J147" i="47"/>
  <c r="H147" i="47"/>
  <c r="G147" i="47"/>
  <c r="I147" i="47" s="1"/>
  <c r="F147" i="47"/>
  <c r="E147" i="47"/>
  <c r="D147" i="47"/>
  <c r="O146" i="47"/>
  <c r="L146" i="47"/>
  <c r="I146" i="47"/>
  <c r="F146" i="47"/>
  <c r="C146" i="47" s="1"/>
  <c r="O145" i="47"/>
  <c r="L145" i="47"/>
  <c r="I145" i="47"/>
  <c r="F145" i="47"/>
  <c r="N144" i="47"/>
  <c r="M144" i="47"/>
  <c r="O144" i="47" s="1"/>
  <c r="K144" i="47"/>
  <c r="J144" i="47"/>
  <c r="L144" i="47" s="1"/>
  <c r="I144" i="47"/>
  <c r="H144" i="47"/>
  <c r="G144" i="47"/>
  <c r="F144" i="47"/>
  <c r="C144" i="47" s="1"/>
  <c r="E144" i="47"/>
  <c r="D144" i="47"/>
  <c r="O143" i="47"/>
  <c r="L143" i="47"/>
  <c r="I143" i="47"/>
  <c r="F143" i="47"/>
  <c r="C143" i="47"/>
  <c r="O142" i="47"/>
  <c r="L142" i="47"/>
  <c r="I142" i="47"/>
  <c r="F142" i="47"/>
  <c r="C142" i="47" s="1"/>
  <c r="O141" i="47"/>
  <c r="L141" i="47"/>
  <c r="I141" i="47"/>
  <c r="F141" i="47"/>
  <c r="O140" i="47"/>
  <c r="L140" i="47"/>
  <c r="I140" i="47"/>
  <c r="F140" i="47"/>
  <c r="N139" i="47"/>
  <c r="O139" i="47" s="1"/>
  <c r="M139" i="47"/>
  <c r="K139" i="47"/>
  <c r="J139" i="47"/>
  <c r="H139" i="47"/>
  <c r="G139" i="47"/>
  <c r="I139" i="47" s="1"/>
  <c r="F139" i="47"/>
  <c r="E139" i="47"/>
  <c r="D139" i="47"/>
  <c r="O138" i="47"/>
  <c r="L138" i="47"/>
  <c r="I138" i="47"/>
  <c r="F138" i="47"/>
  <c r="C138" i="47" s="1"/>
  <c r="O137" i="47"/>
  <c r="L137" i="47"/>
  <c r="I137" i="47"/>
  <c r="F137" i="47"/>
  <c r="O136" i="47"/>
  <c r="L136" i="47"/>
  <c r="I136" i="47"/>
  <c r="F136" i="47"/>
  <c r="O135" i="47"/>
  <c r="L135" i="47"/>
  <c r="C135" i="47" s="1"/>
  <c r="I135" i="47"/>
  <c r="F135" i="47"/>
  <c r="O134" i="47"/>
  <c r="N134" i="47"/>
  <c r="N133" i="47" s="1"/>
  <c r="M134" i="47"/>
  <c r="K134" i="47"/>
  <c r="J134" i="47"/>
  <c r="J133" i="47" s="1"/>
  <c r="H134" i="47"/>
  <c r="G134" i="47"/>
  <c r="E134" i="47"/>
  <c r="D134" i="47"/>
  <c r="H133" i="47"/>
  <c r="E133" i="47"/>
  <c r="O132" i="47"/>
  <c r="L132" i="47"/>
  <c r="I132" i="47"/>
  <c r="F132" i="47"/>
  <c r="C132" i="47" s="1"/>
  <c r="O131" i="47"/>
  <c r="N131" i="47"/>
  <c r="M131" i="47"/>
  <c r="K131" i="47"/>
  <c r="J131" i="47"/>
  <c r="L131" i="47" s="1"/>
  <c r="H131" i="47"/>
  <c r="G131" i="47"/>
  <c r="I131" i="47" s="1"/>
  <c r="F131" i="47"/>
  <c r="C131" i="47" s="1"/>
  <c r="E131" i="47"/>
  <c r="D131" i="47"/>
  <c r="O130" i="47"/>
  <c r="L130" i="47"/>
  <c r="I130" i="47"/>
  <c r="F130" i="47"/>
  <c r="C130" i="47"/>
  <c r="O129" i="47"/>
  <c r="L129" i="47"/>
  <c r="I129" i="47"/>
  <c r="F129" i="47"/>
  <c r="C129" i="47" s="1"/>
  <c r="O128" i="47"/>
  <c r="L128" i="47"/>
  <c r="I128" i="47"/>
  <c r="F128" i="47"/>
  <c r="C128" i="47" s="1"/>
  <c r="O127" i="47"/>
  <c r="L127" i="47"/>
  <c r="I127" i="47"/>
  <c r="F127" i="47"/>
  <c r="C127" i="47"/>
  <c r="O126" i="47"/>
  <c r="L126" i="47"/>
  <c r="I126" i="47"/>
  <c r="F126" i="47"/>
  <c r="C126" i="47" s="1"/>
  <c r="N125" i="47"/>
  <c r="M125" i="47"/>
  <c r="O125" i="47" s="1"/>
  <c r="L125" i="47"/>
  <c r="K125" i="47"/>
  <c r="J125" i="47"/>
  <c r="H125" i="47"/>
  <c r="I125" i="47" s="1"/>
  <c r="G125" i="47"/>
  <c r="E125" i="47"/>
  <c r="D125" i="47"/>
  <c r="F125" i="47" s="1"/>
  <c r="O124" i="47"/>
  <c r="L124" i="47"/>
  <c r="I124" i="47"/>
  <c r="F124" i="47"/>
  <c r="C124" i="47" s="1"/>
  <c r="O123" i="47"/>
  <c r="L123" i="47"/>
  <c r="I123" i="47"/>
  <c r="F123" i="47"/>
  <c r="C123" i="47"/>
  <c r="O122" i="47"/>
  <c r="L122" i="47"/>
  <c r="I122" i="47"/>
  <c r="F122" i="47"/>
  <c r="C122" i="47" s="1"/>
  <c r="O121" i="47"/>
  <c r="L121" i="47"/>
  <c r="I121" i="47"/>
  <c r="F121" i="47"/>
  <c r="O120" i="47"/>
  <c r="L120" i="47"/>
  <c r="I120" i="47"/>
  <c r="F120" i="47"/>
  <c r="N119" i="47"/>
  <c r="O119" i="47" s="1"/>
  <c r="M119" i="47"/>
  <c r="K119" i="47"/>
  <c r="J119" i="47"/>
  <c r="H119" i="47"/>
  <c r="G119" i="47"/>
  <c r="I119" i="47" s="1"/>
  <c r="F119" i="47"/>
  <c r="E119" i="47"/>
  <c r="D119" i="47"/>
  <c r="O118" i="47"/>
  <c r="L118" i="47"/>
  <c r="I118" i="47"/>
  <c r="F118" i="47"/>
  <c r="C118" i="47" s="1"/>
  <c r="O117" i="47"/>
  <c r="L117" i="47"/>
  <c r="I117" i="47"/>
  <c r="F117" i="47"/>
  <c r="O116" i="47"/>
  <c r="L116" i="47"/>
  <c r="I116" i="47"/>
  <c r="F116" i="47"/>
  <c r="N115" i="47"/>
  <c r="O115" i="47" s="1"/>
  <c r="M115" i="47"/>
  <c r="K115" i="47"/>
  <c r="J115" i="47"/>
  <c r="H115" i="47"/>
  <c r="G115" i="47"/>
  <c r="I115" i="47" s="1"/>
  <c r="F115" i="47"/>
  <c r="E115" i="47"/>
  <c r="D115" i="47"/>
  <c r="O114" i="47"/>
  <c r="L114" i="47"/>
  <c r="I114" i="47"/>
  <c r="F114" i="47"/>
  <c r="C114" i="47" s="1"/>
  <c r="O113" i="47"/>
  <c r="L113" i="47"/>
  <c r="I113" i="47"/>
  <c r="F113" i="47"/>
  <c r="O112" i="47"/>
  <c r="L112" i="47"/>
  <c r="I112" i="47"/>
  <c r="F112" i="47"/>
  <c r="O111" i="47"/>
  <c r="L111" i="47"/>
  <c r="C111" i="47" s="1"/>
  <c r="I111" i="47"/>
  <c r="F111" i="47"/>
  <c r="O110" i="47"/>
  <c r="L110" i="47"/>
  <c r="I110" i="47"/>
  <c r="F110" i="47"/>
  <c r="C110" i="47"/>
  <c r="O109" i="47"/>
  <c r="L109" i="47"/>
  <c r="I109" i="47"/>
  <c r="F109" i="47"/>
  <c r="C109" i="47" s="1"/>
  <c r="O108" i="47"/>
  <c r="L108" i="47"/>
  <c r="I108" i="47"/>
  <c r="F108" i="47"/>
  <c r="C108" i="47" s="1"/>
  <c r="O107" i="47"/>
  <c r="L107" i="47"/>
  <c r="I107" i="47"/>
  <c r="F107" i="47"/>
  <c r="C107" i="47"/>
  <c r="O106" i="47"/>
  <c r="N106" i="47"/>
  <c r="M106" i="47"/>
  <c r="L106" i="47"/>
  <c r="K106" i="47"/>
  <c r="J106" i="47"/>
  <c r="H106" i="47"/>
  <c r="G106" i="47"/>
  <c r="E106" i="47"/>
  <c r="D106" i="47"/>
  <c r="F106" i="47" s="1"/>
  <c r="O105" i="47"/>
  <c r="L105" i="47"/>
  <c r="I105" i="47"/>
  <c r="F105" i="47"/>
  <c r="C105" i="47" s="1"/>
  <c r="O104" i="47"/>
  <c r="L104" i="47"/>
  <c r="I104" i="47"/>
  <c r="F104" i="47"/>
  <c r="C104" i="47" s="1"/>
  <c r="O103" i="47"/>
  <c r="L103" i="47"/>
  <c r="I103" i="47"/>
  <c r="F103" i="47"/>
  <c r="C103" i="47"/>
  <c r="O102" i="47"/>
  <c r="L102" i="47"/>
  <c r="I102" i="47"/>
  <c r="F102" i="47"/>
  <c r="C102" i="47" s="1"/>
  <c r="O101" i="47"/>
  <c r="L101" i="47"/>
  <c r="I101" i="47"/>
  <c r="F101" i="47"/>
  <c r="O100" i="47"/>
  <c r="L100" i="47"/>
  <c r="I100" i="47"/>
  <c r="F100" i="47"/>
  <c r="O99" i="47"/>
  <c r="L99" i="47"/>
  <c r="C99" i="47" s="1"/>
  <c r="I99" i="47"/>
  <c r="F99" i="47"/>
  <c r="O98" i="47"/>
  <c r="N98" i="47"/>
  <c r="M98" i="47"/>
  <c r="K98" i="47"/>
  <c r="L98" i="47" s="1"/>
  <c r="J98" i="47"/>
  <c r="H98" i="47"/>
  <c r="G98" i="47"/>
  <c r="E98" i="47"/>
  <c r="D98" i="47"/>
  <c r="F98" i="47" s="1"/>
  <c r="O97" i="47"/>
  <c r="L97" i="47"/>
  <c r="I97" i="47"/>
  <c r="F97" i="47"/>
  <c r="O96" i="47"/>
  <c r="L96" i="47"/>
  <c r="I96" i="47"/>
  <c r="F96" i="47"/>
  <c r="O95" i="47"/>
  <c r="L95" i="47"/>
  <c r="C95" i="47" s="1"/>
  <c r="I95" i="47"/>
  <c r="F95" i="47"/>
  <c r="O94" i="47"/>
  <c r="L94" i="47"/>
  <c r="I94" i="47"/>
  <c r="F94" i="47"/>
  <c r="C94" i="47"/>
  <c r="O93" i="47"/>
  <c r="L93" i="47"/>
  <c r="I93" i="47"/>
  <c r="F93" i="47"/>
  <c r="C93" i="47" s="1"/>
  <c r="N92" i="47"/>
  <c r="M92" i="47"/>
  <c r="K92" i="47"/>
  <c r="J92" i="47"/>
  <c r="L92" i="47" s="1"/>
  <c r="I92" i="47"/>
  <c r="H92" i="47"/>
  <c r="G92" i="47"/>
  <c r="E92" i="47"/>
  <c r="D92" i="47"/>
  <c r="O91" i="47"/>
  <c r="L91" i="47"/>
  <c r="C91" i="47" s="1"/>
  <c r="I91" i="47"/>
  <c r="F91" i="47"/>
  <c r="O90" i="47"/>
  <c r="L90" i="47"/>
  <c r="I90" i="47"/>
  <c r="F90" i="47"/>
  <c r="C90" i="47"/>
  <c r="O89" i="47"/>
  <c r="L89" i="47"/>
  <c r="I89" i="47"/>
  <c r="F89" i="47"/>
  <c r="C89" i="47" s="1"/>
  <c r="O88" i="47"/>
  <c r="L88" i="47"/>
  <c r="I88" i="47"/>
  <c r="F88" i="47"/>
  <c r="O87" i="47"/>
  <c r="N87" i="47"/>
  <c r="M87" i="47"/>
  <c r="K87" i="47"/>
  <c r="J87" i="47"/>
  <c r="H87" i="47"/>
  <c r="G87" i="47"/>
  <c r="I87" i="47" s="1"/>
  <c r="F87" i="47"/>
  <c r="E87" i="47"/>
  <c r="D87" i="47"/>
  <c r="G86" i="47"/>
  <c r="D86" i="47"/>
  <c r="O85" i="47"/>
  <c r="L85" i="47"/>
  <c r="I85" i="47"/>
  <c r="F85" i="47"/>
  <c r="O84" i="47"/>
  <c r="L84" i="47"/>
  <c r="I84" i="47"/>
  <c r="C84" i="47" s="1"/>
  <c r="F84" i="47"/>
  <c r="N83" i="47"/>
  <c r="M83" i="47"/>
  <c r="K83" i="47"/>
  <c r="K79" i="47" s="1"/>
  <c r="J83" i="47"/>
  <c r="H83" i="47"/>
  <c r="G83" i="47"/>
  <c r="I83" i="47" s="1"/>
  <c r="F83" i="47"/>
  <c r="E83" i="47"/>
  <c r="D83" i="47"/>
  <c r="O82" i="47"/>
  <c r="L82" i="47"/>
  <c r="I82" i="47"/>
  <c r="F82" i="47"/>
  <c r="C82" i="47" s="1"/>
  <c r="O81" i="47"/>
  <c r="L81" i="47"/>
  <c r="I81" i="47"/>
  <c r="F81" i="47"/>
  <c r="N80" i="47"/>
  <c r="M80" i="47"/>
  <c r="K80" i="47"/>
  <c r="J80" i="47"/>
  <c r="L80" i="47" s="1"/>
  <c r="I80" i="47"/>
  <c r="H80" i="47"/>
  <c r="G80" i="47"/>
  <c r="F80" i="47"/>
  <c r="E80" i="47"/>
  <c r="E79" i="47" s="1"/>
  <c r="D80" i="47"/>
  <c r="J79" i="47"/>
  <c r="H79" i="47"/>
  <c r="G79" i="47"/>
  <c r="F79" i="47"/>
  <c r="D79" i="47"/>
  <c r="O77" i="47"/>
  <c r="L77" i="47"/>
  <c r="I77" i="47"/>
  <c r="F77" i="47"/>
  <c r="C77" i="47" s="1"/>
  <c r="O76" i="47"/>
  <c r="L76" i="47"/>
  <c r="I76" i="47"/>
  <c r="F76" i="47"/>
  <c r="C76" i="47" s="1"/>
  <c r="O75" i="47"/>
  <c r="L75" i="47"/>
  <c r="I75" i="47"/>
  <c r="F75" i="47"/>
  <c r="O74" i="47"/>
  <c r="L74" i="47"/>
  <c r="I74" i="47"/>
  <c r="F74" i="47"/>
  <c r="O73" i="47"/>
  <c r="L73" i="47"/>
  <c r="I73" i="47"/>
  <c r="G73" i="47"/>
  <c r="D73" i="47"/>
  <c r="F73" i="47" s="1"/>
  <c r="C73" i="47" s="1"/>
  <c r="N72" i="47"/>
  <c r="M72" i="47"/>
  <c r="O72" i="47" s="1"/>
  <c r="L72" i="47"/>
  <c r="K72" i="47"/>
  <c r="J72" i="47"/>
  <c r="H72" i="47"/>
  <c r="G72" i="47"/>
  <c r="E72" i="47"/>
  <c r="E70" i="47" s="1"/>
  <c r="O71" i="47"/>
  <c r="L71" i="47"/>
  <c r="I71" i="47"/>
  <c r="G71" i="47"/>
  <c r="F71" i="47"/>
  <c r="D71" i="47"/>
  <c r="C71" i="47"/>
  <c r="N70" i="47"/>
  <c r="N56" i="47" s="1"/>
  <c r="K70" i="47"/>
  <c r="J70" i="47"/>
  <c r="L70" i="47" s="1"/>
  <c r="G70" i="47"/>
  <c r="O69" i="47"/>
  <c r="L69" i="47"/>
  <c r="C69" i="47" s="1"/>
  <c r="I69" i="47"/>
  <c r="F69" i="47"/>
  <c r="O68" i="47"/>
  <c r="L68" i="47"/>
  <c r="G68" i="47"/>
  <c r="I68" i="47" s="1"/>
  <c r="F68" i="47"/>
  <c r="C68" i="47"/>
  <c r="O67" i="47"/>
  <c r="L67" i="47"/>
  <c r="I67" i="47"/>
  <c r="F67" i="47"/>
  <c r="C67" i="47" s="1"/>
  <c r="O66" i="47"/>
  <c r="L66" i="47"/>
  <c r="I66" i="47"/>
  <c r="C66" i="47" s="1"/>
  <c r="F66" i="47"/>
  <c r="O65" i="47"/>
  <c r="L65" i="47"/>
  <c r="I65" i="47"/>
  <c r="F65" i="47"/>
  <c r="C65" i="47" s="1"/>
  <c r="O64" i="47"/>
  <c r="L64" i="47"/>
  <c r="I64" i="47"/>
  <c r="F64" i="47"/>
  <c r="C64" i="47"/>
  <c r="O63" i="47"/>
  <c r="L63" i="47"/>
  <c r="I63" i="47"/>
  <c r="F63" i="47"/>
  <c r="C63" i="47" s="1"/>
  <c r="O62" i="47"/>
  <c r="L62" i="47"/>
  <c r="I62" i="47"/>
  <c r="F62" i="47"/>
  <c r="C62" i="47"/>
  <c r="O61" i="47"/>
  <c r="N61" i="47"/>
  <c r="M61" i="47"/>
  <c r="L61" i="47"/>
  <c r="K61" i="47"/>
  <c r="J61" i="47"/>
  <c r="H61" i="47"/>
  <c r="G61" i="47"/>
  <c r="I61" i="47" s="1"/>
  <c r="E61" i="47"/>
  <c r="D61" i="47"/>
  <c r="F61" i="47" s="1"/>
  <c r="C61" i="47" s="1"/>
  <c r="O60" i="47"/>
  <c r="L60" i="47"/>
  <c r="G60" i="47"/>
  <c r="F60" i="47"/>
  <c r="D60" i="47"/>
  <c r="O59" i="47"/>
  <c r="L59" i="47"/>
  <c r="I59" i="47"/>
  <c r="F59" i="47"/>
  <c r="C59" i="47"/>
  <c r="N58" i="47"/>
  <c r="M58" i="47"/>
  <c r="O58" i="47" s="1"/>
  <c r="L58" i="47"/>
  <c r="K58" i="47"/>
  <c r="K57" i="47" s="1"/>
  <c r="J58" i="47"/>
  <c r="H58" i="47"/>
  <c r="H57" i="47" s="1"/>
  <c r="E58" i="47"/>
  <c r="D58" i="47"/>
  <c r="F58" i="47" s="1"/>
  <c r="N57" i="47"/>
  <c r="J57" i="47"/>
  <c r="E57" i="47"/>
  <c r="K56" i="47"/>
  <c r="O50" i="47"/>
  <c r="C50" i="47" s="1"/>
  <c r="O49" i="47"/>
  <c r="C49" i="47" s="1"/>
  <c r="O48" i="47"/>
  <c r="C48" i="47" s="1"/>
  <c r="N48" i="47"/>
  <c r="M48" i="47"/>
  <c r="L47" i="47"/>
  <c r="I47" i="47"/>
  <c r="F47" i="47"/>
  <c r="K46" i="47"/>
  <c r="J46" i="47"/>
  <c r="L46" i="47" s="1"/>
  <c r="H46" i="47"/>
  <c r="G46" i="47"/>
  <c r="F46" i="47"/>
  <c r="E46" i="47"/>
  <c r="D46" i="47"/>
  <c r="F45" i="47"/>
  <c r="C45" i="47" s="1"/>
  <c r="L44" i="47"/>
  <c r="C44" i="47" s="1"/>
  <c r="L43" i="47"/>
  <c r="C43" i="47" s="1"/>
  <c r="L42" i="47"/>
  <c r="C42" i="47"/>
  <c r="L41" i="47"/>
  <c r="C41" i="47" s="1"/>
  <c r="K40" i="47"/>
  <c r="K30" i="47" s="1"/>
  <c r="J40" i="47"/>
  <c r="L40" i="47" s="1"/>
  <c r="C40" i="47" s="1"/>
  <c r="L39" i="47"/>
  <c r="C39" i="47" s="1"/>
  <c r="L38" i="47"/>
  <c r="C38" i="47" s="1"/>
  <c r="L37" i="47"/>
  <c r="C37" i="47" s="1"/>
  <c r="K37" i="47"/>
  <c r="J37" i="47"/>
  <c r="L36" i="47"/>
  <c r="C36" i="47"/>
  <c r="K35" i="47"/>
  <c r="J35" i="47"/>
  <c r="L35" i="47" s="1"/>
  <c r="C35" i="47" s="1"/>
  <c r="L34" i="47"/>
  <c r="C34" i="47" s="1"/>
  <c r="L33" i="47"/>
  <c r="C33" i="47"/>
  <c r="L32" i="47"/>
  <c r="C32" i="47" s="1"/>
  <c r="K31" i="47"/>
  <c r="J31" i="47"/>
  <c r="L31" i="47" s="1"/>
  <c r="C31" i="47" s="1"/>
  <c r="F29" i="47"/>
  <c r="C29" i="47"/>
  <c r="I28" i="47"/>
  <c r="G28" i="47"/>
  <c r="D28" i="47"/>
  <c r="O27" i="47"/>
  <c r="L27" i="47"/>
  <c r="I27" i="47"/>
  <c r="F27" i="47"/>
  <c r="O26" i="47"/>
  <c r="L26" i="47"/>
  <c r="I26" i="47"/>
  <c r="C26" i="47" s="1"/>
  <c r="F26" i="47"/>
  <c r="N25" i="47"/>
  <c r="M25" i="47"/>
  <c r="K25" i="47"/>
  <c r="K290" i="47" s="1"/>
  <c r="K289" i="47" s="1"/>
  <c r="J25" i="47"/>
  <c r="H25" i="47"/>
  <c r="H290" i="47" s="1"/>
  <c r="H289" i="47" s="1"/>
  <c r="G25" i="47"/>
  <c r="F25" i="47"/>
  <c r="E25" i="47"/>
  <c r="E290" i="47" s="1"/>
  <c r="D25" i="47"/>
  <c r="D290" i="47" s="1"/>
  <c r="M24" i="47"/>
  <c r="H24" i="47"/>
  <c r="I24" i="47" s="1"/>
  <c r="G24" i="47"/>
  <c r="E24" i="47"/>
  <c r="O299" i="46"/>
  <c r="L299" i="46"/>
  <c r="I299" i="46"/>
  <c r="F299" i="46"/>
  <c r="C299" i="46" s="1"/>
  <c r="O298" i="46"/>
  <c r="L298" i="46"/>
  <c r="I298" i="46"/>
  <c r="C298" i="46" s="1"/>
  <c r="F298" i="46"/>
  <c r="O297" i="46"/>
  <c r="L297" i="46"/>
  <c r="I297" i="46"/>
  <c r="F297" i="46"/>
  <c r="O296" i="46"/>
  <c r="L296" i="46"/>
  <c r="C296" i="46" s="1"/>
  <c r="I296" i="46"/>
  <c r="F296" i="46"/>
  <c r="O295" i="46"/>
  <c r="L295" i="46"/>
  <c r="I295" i="46"/>
  <c r="F295" i="46"/>
  <c r="C295" i="46"/>
  <c r="O294" i="46"/>
  <c r="L294" i="46"/>
  <c r="I294" i="46"/>
  <c r="F294" i="46"/>
  <c r="C294" i="46" s="1"/>
  <c r="O293" i="46"/>
  <c r="L293" i="46"/>
  <c r="I293" i="46"/>
  <c r="F293" i="46"/>
  <c r="C293" i="46" s="1"/>
  <c r="O292" i="46"/>
  <c r="L292" i="46"/>
  <c r="C292" i="46" s="1"/>
  <c r="I292" i="46"/>
  <c r="F292" i="46"/>
  <c r="O291" i="46"/>
  <c r="N291" i="46"/>
  <c r="M291" i="46"/>
  <c r="K291" i="46"/>
  <c r="L291" i="46" s="1"/>
  <c r="J291" i="46"/>
  <c r="H291" i="46"/>
  <c r="G291" i="46"/>
  <c r="I291" i="46" s="1"/>
  <c r="E291" i="46"/>
  <c r="D291" i="46"/>
  <c r="F291" i="46" s="1"/>
  <c r="M289" i="46"/>
  <c r="O289" i="46" s="1"/>
  <c r="O286" i="46"/>
  <c r="L286" i="46"/>
  <c r="I286" i="46"/>
  <c r="F286" i="46"/>
  <c r="C286" i="46" s="1"/>
  <c r="O285" i="46"/>
  <c r="L285" i="46"/>
  <c r="I285" i="46"/>
  <c r="F285" i="46"/>
  <c r="N284" i="46"/>
  <c r="M284" i="46"/>
  <c r="K284" i="46"/>
  <c r="J284" i="46"/>
  <c r="H284" i="46"/>
  <c r="G284" i="46"/>
  <c r="I284" i="46" s="1"/>
  <c r="F284" i="46"/>
  <c r="E284" i="46"/>
  <c r="D284" i="46"/>
  <c r="O283" i="46"/>
  <c r="L283" i="46"/>
  <c r="I283" i="46"/>
  <c r="F283" i="46"/>
  <c r="C283" i="46"/>
  <c r="N282" i="46"/>
  <c r="M282" i="46"/>
  <c r="O282" i="46" s="1"/>
  <c r="L282" i="46"/>
  <c r="K282" i="46"/>
  <c r="J282" i="46"/>
  <c r="H282" i="46"/>
  <c r="I282" i="46" s="1"/>
  <c r="G282" i="46"/>
  <c r="E282" i="46"/>
  <c r="D282" i="46"/>
  <c r="F282" i="46" s="1"/>
  <c r="C282" i="46" s="1"/>
  <c r="O281" i="46"/>
  <c r="L281" i="46"/>
  <c r="I281" i="46"/>
  <c r="F281" i="46"/>
  <c r="C281" i="46" s="1"/>
  <c r="O280" i="46"/>
  <c r="L280" i="46"/>
  <c r="C280" i="46" s="1"/>
  <c r="I280" i="46"/>
  <c r="F280" i="46"/>
  <c r="O279" i="46"/>
  <c r="O278" i="46" s="1"/>
  <c r="L279" i="46"/>
  <c r="I279" i="46"/>
  <c r="F279" i="46"/>
  <c r="C279" i="46"/>
  <c r="N278" i="46"/>
  <c r="M278" i="46"/>
  <c r="L278" i="46"/>
  <c r="K278" i="46"/>
  <c r="J278" i="46"/>
  <c r="H278" i="46"/>
  <c r="I278" i="46" s="1"/>
  <c r="G278" i="46"/>
  <c r="E278" i="46"/>
  <c r="D278" i="46"/>
  <c r="F278" i="46" s="1"/>
  <c r="O277" i="46"/>
  <c r="L277" i="46"/>
  <c r="I277" i="46"/>
  <c r="F277" i="46"/>
  <c r="C277" i="46" s="1"/>
  <c r="O276" i="46"/>
  <c r="L276" i="46"/>
  <c r="C276" i="46" s="1"/>
  <c r="I276" i="46"/>
  <c r="F276" i="46"/>
  <c r="O275" i="46"/>
  <c r="L275" i="46"/>
  <c r="I275" i="46"/>
  <c r="F275" i="46"/>
  <c r="C275" i="46"/>
  <c r="N274" i="46"/>
  <c r="M274" i="46"/>
  <c r="O274" i="46" s="1"/>
  <c r="L274" i="46"/>
  <c r="K274" i="46"/>
  <c r="J274" i="46"/>
  <c r="H274" i="46"/>
  <c r="G274" i="46"/>
  <c r="E274" i="46"/>
  <c r="E272" i="46" s="1"/>
  <c r="E271" i="46" s="1"/>
  <c r="D274" i="46"/>
  <c r="O273" i="46"/>
  <c r="L273" i="46"/>
  <c r="I273" i="46"/>
  <c r="F273" i="46"/>
  <c r="C273" i="46" s="1"/>
  <c r="N272" i="46"/>
  <c r="N271" i="46" s="1"/>
  <c r="K272" i="46"/>
  <c r="J272" i="46"/>
  <c r="G272" i="46"/>
  <c r="K271" i="46"/>
  <c r="G271" i="46"/>
  <c r="O270" i="46"/>
  <c r="L270" i="46"/>
  <c r="I270" i="46"/>
  <c r="F270" i="46"/>
  <c r="C270" i="46" s="1"/>
  <c r="O269" i="46"/>
  <c r="L269" i="46"/>
  <c r="I269" i="46"/>
  <c r="F269" i="46"/>
  <c r="O268" i="46"/>
  <c r="L268" i="46"/>
  <c r="C268" i="46" s="1"/>
  <c r="I268" i="46"/>
  <c r="F268" i="46"/>
  <c r="O267" i="46"/>
  <c r="L267" i="46"/>
  <c r="I267" i="46"/>
  <c r="F267" i="46"/>
  <c r="C267" i="46"/>
  <c r="N266" i="46"/>
  <c r="M266" i="46"/>
  <c r="O266" i="46" s="1"/>
  <c r="L266" i="46"/>
  <c r="K266" i="46"/>
  <c r="J266" i="46"/>
  <c r="H266" i="46"/>
  <c r="I266" i="46" s="1"/>
  <c r="G266" i="46"/>
  <c r="E266" i="46"/>
  <c r="D266" i="46"/>
  <c r="F266" i="46" s="1"/>
  <c r="O265" i="46"/>
  <c r="L265" i="46"/>
  <c r="I265" i="46"/>
  <c r="F265" i="46"/>
  <c r="O264" i="46"/>
  <c r="L264" i="46"/>
  <c r="C264" i="46" s="1"/>
  <c r="I264" i="46"/>
  <c r="F264" i="46"/>
  <c r="O263" i="46"/>
  <c r="L263" i="46"/>
  <c r="I263" i="46"/>
  <c r="F263" i="46"/>
  <c r="C263" i="46"/>
  <c r="N262" i="46"/>
  <c r="M262" i="46"/>
  <c r="O262" i="46" s="1"/>
  <c r="L262" i="46"/>
  <c r="K262" i="46"/>
  <c r="K261" i="46" s="1"/>
  <c r="J262" i="46"/>
  <c r="H262" i="46"/>
  <c r="G262" i="46"/>
  <c r="G261" i="46" s="1"/>
  <c r="E262" i="46"/>
  <c r="D262" i="46"/>
  <c r="N261" i="46"/>
  <c r="M261" i="46"/>
  <c r="O261" i="46" s="1"/>
  <c r="J261" i="46"/>
  <c r="L261" i="46" s="1"/>
  <c r="E261" i="46"/>
  <c r="O260" i="46"/>
  <c r="L260" i="46"/>
  <c r="C260" i="46" s="1"/>
  <c r="I260" i="46"/>
  <c r="F260" i="46"/>
  <c r="O259" i="46"/>
  <c r="L259" i="46"/>
  <c r="I259" i="46"/>
  <c r="F259" i="46"/>
  <c r="C259" i="46"/>
  <c r="O258" i="46"/>
  <c r="L258" i="46"/>
  <c r="I258" i="46"/>
  <c r="F258" i="46"/>
  <c r="C258" i="46" s="1"/>
  <c r="O257" i="46"/>
  <c r="L257" i="46"/>
  <c r="I257" i="46"/>
  <c r="F257" i="46"/>
  <c r="O256" i="46"/>
  <c r="L256" i="46"/>
  <c r="C256" i="46" s="1"/>
  <c r="I256" i="46"/>
  <c r="F256" i="46"/>
  <c r="O255" i="46"/>
  <c r="N255" i="46"/>
  <c r="N254" i="46" s="1"/>
  <c r="M255" i="46"/>
  <c r="K255" i="46"/>
  <c r="J255" i="46"/>
  <c r="J254" i="46" s="1"/>
  <c r="H255" i="46"/>
  <c r="G255" i="46"/>
  <c r="E255" i="46"/>
  <c r="D255" i="46"/>
  <c r="F255" i="46" s="1"/>
  <c r="M254" i="46"/>
  <c r="O254" i="46" s="1"/>
  <c r="H254" i="46"/>
  <c r="E254" i="46"/>
  <c r="D254" i="46"/>
  <c r="F254" i="46" s="1"/>
  <c r="O253" i="46"/>
  <c r="L253" i="46"/>
  <c r="I253" i="46"/>
  <c r="F253" i="46"/>
  <c r="C253" i="46" s="1"/>
  <c r="O252" i="46"/>
  <c r="L252" i="46"/>
  <c r="C252" i="46" s="1"/>
  <c r="I252" i="46"/>
  <c r="F252" i="46"/>
  <c r="O251" i="46"/>
  <c r="L251" i="46"/>
  <c r="I251" i="46"/>
  <c r="F251" i="46"/>
  <c r="C251" i="46"/>
  <c r="O250" i="46"/>
  <c r="L250" i="46"/>
  <c r="I250" i="46"/>
  <c r="F250" i="46"/>
  <c r="C250" i="46" s="1"/>
  <c r="N249" i="46"/>
  <c r="M249" i="46"/>
  <c r="O249" i="46" s="1"/>
  <c r="K249" i="46"/>
  <c r="J249" i="46"/>
  <c r="L249" i="46" s="1"/>
  <c r="I249" i="46"/>
  <c r="H249" i="46"/>
  <c r="G249" i="46"/>
  <c r="E249" i="46"/>
  <c r="F249" i="46" s="1"/>
  <c r="D249" i="46"/>
  <c r="O248" i="46"/>
  <c r="L248" i="46"/>
  <c r="C248" i="46" s="1"/>
  <c r="I248" i="46"/>
  <c r="F248" i="46"/>
  <c r="O247" i="46"/>
  <c r="L247" i="46"/>
  <c r="I247" i="46"/>
  <c r="F247" i="46"/>
  <c r="C247" i="46"/>
  <c r="O246" i="46"/>
  <c r="L246" i="46"/>
  <c r="I246" i="46"/>
  <c r="F246" i="46"/>
  <c r="C246" i="46" s="1"/>
  <c r="O245" i="46"/>
  <c r="L245" i="46"/>
  <c r="I245" i="46"/>
  <c r="F245" i="46"/>
  <c r="O244" i="46"/>
  <c r="L244" i="46"/>
  <c r="C244" i="46" s="1"/>
  <c r="I244" i="46"/>
  <c r="F244" i="46"/>
  <c r="O243" i="46"/>
  <c r="L243" i="46"/>
  <c r="I243" i="46"/>
  <c r="F243" i="46"/>
  <c r="C243" i="46"/>
  <c r="O242" i="46"/>
  <c r="L242" i="46"/>
  <c r="I242" i="46"/>
  <c r="F242" i="46"/>
  <c r="C242" i="46" s="1"/>
  <c r="N241" i="46"/>
  <c r="M241" i="46"/>
  <c r="K241" i="46"/>
  <c r="J241" i="46"/>
  <c r="L241" i="46" s="1"/>
  <c r="I241" i="46"/>
  <c r="H241" i="46"/>
  <c r="G241" i="46"/>
  <c r="E241" i="46"/>
  <c r="D241" i="46"/>
  <c r="O240" i="46"/>
  <c r="L240" i="46"/>
  <c r="C240" i="46" s="1"/>
  <c r="I240" i="46"/>
  <c r="F240" i="46"/>
  <c r="O239" i="46"/>
  <c r="L239" i="46"/>
  <c r="I239" i="46"/>
  <c r="F239" i="46"/>
  <c r="C239" i="46"/>
  <c r="N238" i="46"/>
  <c r="M238" i="46"/>
  <c r="O238" i="46" s="1"/>
  <c r="L238" i="46"/>
  <c r="K238" i="46"/>
  <c r="J238" i="46"/>
  <c r="H238" i="46"/>
  <c r="I238" i="46" s="1"/>
  <c r="G238" i="46"/>
  <c r="E238" i="46"/>
  <c r="D238" i="46"/>
  <c r="F238" i="46" s="1"/>
  <c r="O237" i="46"/>
  <c r="L237" i="46"/>
  <c r="I237" i="46"/>
  <c r="F237" i="46"/>
  <c r="N236" i="46"/>
  <c r="M236" i="46"/>
  <c r="K236" i="46"/>
  <c r="K234" i="46" s="1"/>
  <c r="J236" i="46"/>
  <c r="H236" i="46"/>
  <c r="G236" i="46"/>
  <c r="I236" i="46" s="1"/>
  <c r="F236" i="46"/>
  <c r="E236" i="46"/>
  <c r="D236" i="46"/>
  <c r="O235" i="46"/>
  <c r="L235" i="46"/>
  <c r="I235" i="46"/>
  <c r="F235" i="46"/>
  <c r="C235" i="46"/>
  <c r="D234" i="46"/>
  <c r="O232" i="46"/>
  <c r="L232" i="46"/>
  <c r="C232" i="46" s="1"/>
  <c r="I232" i="46"/>
  <c r="F232" i="46"/>
  <c r="O231" i="46"/>
  <c r="L231" i="46"/>
  <c r="I231" i="46"/>
  <c r="F231" i="46"/>
  <c r="C231" i="46"/>
  <c r="N230" i="46"/>
  <c r="M230" i="46"/>
  <c r="O230" i="46" s="1"/>
  <c r="L230" i="46"/>
  <c r="K230" i="46"/>
  <c r="J230" i="46"/>
  <c r="H230" i="46"/>
  <c r="G230" i="46"/>
  <c r="E230" i="46"/>
  <c r="D230" i="46"/>
  <c r="O229" i="46"/>
  <c r="L229" i="46"/>
  <c r="I229" i="46"/>
  <c r="F229" i="46"/>
  <c r="O228" i="46"/>
  <c r="L228" i="46"/>
  <c r="C228" i="46" s="1"/>
  <c r="I228" i="46"/>
  <c r="F228" i="46"/>
  <c r="O227" i="46"/>
  <c r="L227" i="46"/>
  <c r="I227" i="46"/>
  <c r="F227" i="46"/>
  <c r="C227" i="46"/>
  <c r="O226" i="46"/>
  <c r="L226" i="46"/>
  <c r="I226" i="46"/>
  <c r="F226" i="46"/>
  <c r="C226" i="46" s="1"/>
  <c r="O225" i="46"/>
  <c r="L225" i="46"/>
  <c r="I225" i="46"/>
  <c r="F225" i="46"/>
  <c r="C225" i="46" s="1"/>
  <c r="O224" i="46"/>
  <c r="L224" i="46"/>
  <c r="C224" i="46" s="1"/>
  <c r="I224" i="46"/>
  <c r="F224" i="46"/>
  <c r="O223" i="46"/>
  <c r="L223" i="46"/>
  <c r="I223" i="46"/>
  <c r="F223" i="46"/>
  <c r="C223" i="46"/>
  <c r="O222" i="46"/>
  <c r="L222" i="46"/>
  <c r="I222" i="46"/>
  <c r="F222" i="46"/>
  <c r="C222" i="46" s="1"/>
  <c r="O221" i="46"/>
  <c r="L221" i="46"/>
  <c r="I221" i="46"/>
  <c r="F221" i="46"/>
  <c r="O220" i="46"/>
  <c r="L220" i="46"/>
  <c r="C220" i="46" s="1"/>
  <c r="I220" i="46"/>
  <c r="F220" i="46"/>
  <c r="O219" i="46"/>
  <c r="N219" i="46"/>
  <c r="M219" i="46"/>
  <c r="K219" i="46"/>
  <c r="L219" i="46" s="1"/>
  <c r="J219" i="46"/>
  <c r="H219" i="46"/>
  <c r="G219" i="46"/>
  <c r="E219" i="46"/>
  <c r="D219" i="46"/>
  <c r="F219" i="46" s="1"/>
  <c r="O218" i="46"/>
  <c r="L218" i="46"/>
  <c r="I218" i="46"/>
  <c r="F218" i="46"/>
  <c r="C218" i="46" s="1"/>
  <c r="O217" i="46"/>
  <c r="L217" i="46"/>
  <c r="I217" i="46"/>
  <c r="F217" i="46"/>
  <c r="O216" i="46"/>
  <c r="L216" i="46"/>
  <c r="C216" i="46" s="1"/>
  <c r="I216" i="46"/>
  <c r="F216" i="46"/>
  <c r="O215" i="46"/>
  <c r="L215" i="46"/>
  <c r="I215" i="46"/>
  <c r="F215" i="46"/>
  <c r="C215" i="46"/>
  <c r="O214" i="46"/>
  <c r="L214" i="46"/>
  <c r="I214" i="46"/>
  <c r="F214" i="46"/>
  <c r="C214" i="46" s="1"/>
  <c r="O213" i="46"/>
  <c r="L213" i="46"/>
  <c r="I213" i="46"/>
  <c r="F213" i="46"/>
  <c r="C213" i="46" s="1"/>
  <c r="O212" i="46"/>
  <c r="L212" i="46"/>
  <c r="C212" i="46" s="1"/>
  <c r="I212" i="46"/>
  <c r="F212" i="46"/>
  <c r="O211" i="46"/>
  <c r="L211" i="46"/>
  <c r="I211" i="46"/>
  <c r="F211" i="46"/>
  <c r="C211" i="46"/>
  <c r="O210" i="46"/>
  <c r="L210" i="46"/>
  <c r="I210" i="46"/>
  <c r="F210" i="46"/>
  <c r="C210" i="46" s="1"/>
  <c r="O209" i="46"/>
  <c r="L209" i="46"/>
  <c r="I209" i="46"/>
  <c r="F209" i="46"/>
  <c r="N208" i="46"/>
  <c r="M208" i="46"/>
  <c r="M207" i="46" s="1"/>
  <c r="K208" i="46"/>
  <c r="J208" i="46"/>
  <c r="H208" i="46"/>
  <c r="G208" i="46"/>
  <c r="I208" i="46" s="1"/>
  <c r="F208" i="46"/>
  <c r="E208" i="46"/>
  <c r="E207" i="46" s="1"/>
  <c r="D208" i="46"/>
  <c r="K207" i="46"/>
  <c r="O206" i="46"/>
  <c r="L206" i="46"/>
  <c r="I206" i="46"/>
  <c r="F206" i="46"/>
  <c r="C206" i="46" s="1"/>
  <c r="O205" i="46"/>
  <c r="L205" i="46"/>
  <c r="I205" i="46"/>
  <c r="F205" i="46"/>
  <c r="O204" i="46"/>
  <c r="L204" i="46"/>
  <c r="C204" i="46" s="1"/>
  <c r="I204" i="46"/>
  <c r="F204" i="46"/>
  <c r="O203" i="46"/>
  <c r="L203" i="46"/>
  <c r="I203" i="46"/>
  <c r="F203" i="46"/>
  <c r="C203" i="46"/>
  <c r="O202" i="46"/>
  <c r="L202" i="46"/>
  <c r="I202" i="46"/>
  <c r="F202" i="46"/>
  <c r="C202" i="46" s="1"/>
  <c r="N201" i="46"/>
  <c r="N199" i="46" s="1"/>
  <c r="M201" i="46"/>
  <c r="K201" i="46"/>
  <c r="J201" i="46"/>
  <c r="I201" i="46"/>
  <c r="H201" i="46"/>
  <c r="G201" i="46"/>
  <c r="F201" i="46"/>
  <c r="E201" i="46"/>
  <c r="E199" i="46" s="1"/>
  <c r="E198" i="46" s="1"/>
  <c r="D201" i="46"/>
  <c r="O200" i="46"/>
  <c r="L200" i="46"/>
  <c r="C200" i="46" s="1"/>
  <c r="I200" i="46"/>
  <c r="F200" i="46"/>
  <c r="K199" i="46"/>
  <c r="H199" i="46"/>
  <c r="G199" i="46"/>
  <c r="D199" i="46"/>
  <c r="F199" i="46" s="1"/>
  <c r="O196" i="46"/>
  <c r="L196" i="46"/>
  <c r="C196" i="46" s="1"/>
  <c r="I196" i="46"/>
  <c r="F196" i="46"/>
  <c r="O195" i="46"/>
  <c r="N195" i="46"/>
  <c r="M195" i="46"/>
  <c r="K195" i="46"/>
  <c r="J195" i="46"/>
  <c r="H195" i="46"/>
  <c r="G195" i="46"/>
  <c r="E195" i="46"/>
  <c r="D195" i="46"/>
  <c r="F195" i="46" s="1"/>
  <c r="N194" i="46"/>
  <c r="M194" i="46"/>
  <c r="O194" i="46" s="1"/>
  <c r="J194" i="46"/>
  <c r="H194" i="46"/>
  <c r="E194" i="46"/>
  <c r="D194" i="46"/>
  <c r="F194" i="46" s="1"/>
  <c r="O193" i="46"/>
  <c r="L193" i="46"/>
  <c r="I193" i="46"/>
  <c r="F193" i="46"/>
  <c r="O192" i="46"/>
  <c r="L192" i="46"/>
  <c r="C192" i="46" s="1"/>
  <c r="I192" i="46"/>
  <c r="F192" i="46"/>
  <c r="O191" i="46"/>
  <c r="N191" i="46"/>
  <c r="M191" i="46"/>
  <c r="K191" i="46"/>
  <c r="J191" i="46"/>
  <c r="H191" i="46"/>
  <c r="G191" i="46"/>
  <c r="E191" i="46"/>
  <c r="D191" i="46"/>
  <c r="F191" i="46" s="1"/>
  <c r="N190" i="46"/>
  <c r="M190" i="46"/>
  <c r="O190" i="46" s="1"/>
  <c r="J190" i="46"/>
  <c r="H190" i="46"/>
  <c r="E190" i="46"/>
  <c r="D190" i="46"/>
  <c r="F190" i="46" s="1"/>
  <c r="O189" i="46"/>
  <c r="L189" i="46"/>
  <c r="I189" i="46"/>
  <c r="F189" i="46"/>
  <c r="O188" i="46"/>
  <c r="L188" i="46"/>
  <c r="C188" i="46" s="1"/>
  <c r="I188" i="46"/>
  <c r="F188" i="46"/>
  <c r="O187" i="46"/>
  <c r="N187" i="46"/>
  <c r="M187" i="46"/>
  <c r="K187" i="46"/>
  <c r="J187" i="46"/>
  <c r="H187" i="46"/>
  <c r="G187" i="46"/>
  <c r="E187" i="46"/>
  <c r="D187" i="46"/>
  <c r="F187" i="46" s="1"/>
  <c r="O186" i="46"/>
  <c r="L186" i="46"/>
  <c r="I186" i="46"/>
  <c r="F186" i="46"/>
  <c r="C186" i="46" s="1"/>
  <c r="O185" i="46"/>
  <c r="L185" i="46"/>
  <c r="I185" i="46"/>
  <c r="F185" i="46"/>
  <c r="O184" i="46"/>
  <c r="L184" i="46"/>
  <c r="C184" i="46" s="1"/>
  <c r="I184" i="46"/>
  <c r="F184" i="46"/>
  <c r="O183" i="46"/>
  <c r="L183" i="46"/>
  <c r="I183" i="46"/>
  <c r="F183" i="46"/>
  <c r="C183" i="46"/>
  <c r="N182" i="46"/>
  <c r="M182" i="46"/>
  <c r="O182" i="46" s="1"/>
  <c r="L182" i="46"/>
  <c r="K182" i="46"/>
  <c r="J182" i="46"/>
  <c r="I182" i="46"/>
  <c r="H182" i="46"/>
  <c r="G182" i="46"/>
  <c r="E182" i="46"/>
  <c r="D182" i="46"/>
  <c r="F182" i="46" s="1"/>
  <c r="C182" i="46" s="1"/>
  <c r="O181" i="46"/>
  <c r="L181" i="46"/>
  <c r="I181" i="46"/>
  <c r="F181" i="46"/>
  <c r="O180" i="46"/>
  <c r="L180" i="46"/>
  <c r="C180" i="46" s="1"/>
  <c r="I180" i="46"/>
  <c r="F180" i="46"/>
  <c r="O179" i="46"/>
  <c r="L179" i="46"/>
  <c r="I179" i="46"/>
  <c r="F179" i="46"/>
  <c r="C179" i="46"/>
  <c r="N178" i="46"/>
  <c r="M178" i="46"/>
  <c r="O178" i="46" s="1"/>
  <c r="L178" i="46"/>
  <c r="K178" i="46"/>
  <c r="J178" i="46"/>
  <c r="I178" i="46"/>
  <c r="H178" i="46"/>
  <c r="H177" i="46" s="1"/>
  <c r="G178" i="46"/>
  <c r="E178" i="46"/>
  <c r="D178" i="46"/>
  <c r="N177" i="46"/>
  <c r="M177" i="46"/>
  <c r="K177" i="46"/>
  <c r="J177" i="46"/>
  <c r="L177" i="46" s="1"/>
  <c r="I177" i="46"/>
  <c r="G177" i="46"/>
  <c r="E177" i="46"/>
  <c r="E176" i="46" s="1"/>
  <c r="N176" i="46"/>
  <c r="J176" i="46"/>
  <c r="G176" i="46"/>
  <c r="O175" i="46"/>
  <c r="L175" i="46"/>
  <c r="I175" i="46"/>
  <c r="F175" i="46"/>
  <c r="C175" i="46"/>
  <c r="O174" i="46"/>
  <c r="L174" i="46"/>
  <c r="I174" i="46"/>
  <c r="F174" i="46"/>
  <c r="C174" i="46" s="1"/>
  <c r="O173" i="46"/>
  <c r="L173" i="46"/>
  <c r="I173" i="46"/>
  <c r="F173" i="46"/>
  <c r="O172" i="46"/>
  <c r="L172" i="46"/>
  <c r="C172" i="46" s="1"/>
  <c r="I172" i="46"/>
  <c r="F172" i="46"/>
  <c r="O171" i="46"/>
  <c r="L171" i="46"/>
  <c r="I171" i="46"/>
  <c r="F171" i="46"/>
  <c r="C171" i="46"/>
  <c r="O170" i="46"/>
  <c r="L170" i="46"/>
  <c r="I170" i="46"/>
  <c r="F170" i="46"/>
  <c r="C170" i="46" s="1"/>
  <c r="N169" i="46"/>
  <c r="M169" i="46"/>
  <c r="K169" i="46"/>
  <c r="J169" i="46"/>
  <c r="I169" i="46"/>
  <c r="H169" i="46"/>
  <c r="G169" i="46"/>
  <c r="F169" i="46"/>
  <c r="E169" i="46"/>
  <c r="E168" i="46" s="1"/>
  <c r="D169" i="46"/>
  <c r="N168" i="46"/>
  <c r="K168" i="46"/>
  <c r="H168" i="46"/>
  <c r="G168" i="46"/>
  <c r="I168" i="46" s="1"/>
  <c r="F168" i="46"/>
  <c r="D168" i="46"/>
  <c r="O167" i="46"/>
  <c r="L167" i="46"/>
  <c r="I167" i="46"/>
  <c r="F167" i="46"/>
  <c r="C167" i="46"/>
  <c r="O166" i="46"/>
  <c r="L166" i="46"/>
  <c r="I166" i="46"/>
  <c r="F166" i="46"/>
  <c r="C166" i="46" s="1"/>
  <c r="O165" i="46"/>
  <c r="L165" i="46"/>
  <c r="I165" i="46"/>
  <c r="F165" i="46"/>
  <c r="O164" i="46"/>
  <c r="L164" i="46"/>
  <c r="C164" i="46" s="1"/>
  <c r="I164" i="46"/>
  <c r="F164" i="46"/>
  <c r="O163" i="46"/>
  <c r="N163" i="46"/>
  <c r="M163" i="46"/>
  <c r="K163" i="46"/>
  <c r="L163" i="46" s="1"/>
  <c r="J163" i="46"/>
  <c r="H163" i="46"/>
  <c r="G163" i="46"/>
  <c r="E163" i="46"/>
  <c r="D163" i="46"/>
  <c r="F163" i="46" s="1"/>
  <c r="O162" i="46"/>
  <c r="L162" i="46"/>
  <c r="I162" i="46"/>
  <c r="F162" i="46"/>
  <c r="C162" i="46" s="1"/>
  <c r="O161" i="46"/>
  <c r="L161" i="46"/>
  <c r="I161" i="46"/>
  <c r="F161" i="46"/>
  <c r="O160" i="46"/>
  <c r="L160" i="46"/>
  <c r="C160" i="46" s="1"/>
  <c r="I160" i="46"/>
  <c r="F160" i="46"/>
  <c r="O159" i="46"/>
  <c r="L159" i="46"/>
  <c r="I159" i="46"/>
  <c r="F159" i="46"/>
  <c r="C159" i="46"/>
  <c r="O158" i="46"/>
  <c r="L158" i="46"/>
  <c r="I158" i="46"/>
  <c r="F158" i="46"/>
  <c r="C158" i="46" s="1"/>
  <c r="O157" i="46"/>
  <c r="L157" i="46"/>
  <c r="I157" i="46"/>
  <c r="F157" i="46"/>
  <c r="O156" i="46"/>
  <c r="L156" i="46"/>
  <c r="C156" i="46" s="1"/>
  <c r="I156" i="46"/>
  <c r="F156" i="46"/>
  <c r="O155" i="46"/>
  <c r="L155" i="46"/>
  <c r="I155" i="46"/>
  <c r="F155" i="46"/>
  <c r="C155" i="46"/>
  <c r="N154" i="46"/>
  <c r="M154" i="46"/>
  <c r="O154" i="46" s="1"/>
  <c r="L154" i="46"/>
  <c r="K154" i="46"/>
  <c r="J154" i="46"/>
  <c r="I154" i="46"/>
  <c r="H154" i="46"/>
  <c r="G154" i="46"/>
  <c r="E154" i="46"/>
  <c r="D154" i="46"/>
  <c r="F154" i="46" s="1"/>
  <c r="C154" i="46" s="1"/>
  <c r="O153" i="46"/>
  <c r="L153" i="46"/>
  <c r="I153" i="46"/>
  <c r="F153" i="46"/>
  <c r="O152" i="46"/>
  <c r="L152" i="46"/>
  <c r="C152" i="46" s="1"/>
  <c r="I152" i="46"/>
  <c r="F152" i="46"/>
  <c r="O151" i="46"/>
  <c r="L151" i="46"/>
  <c r="I151" i="46"/>
  <c r="F151" i="46"/>
  <c r="C151" i="46"/>
  <c r="O150" i="46"/>
  <c r="L150" i="46"/>
  <c r="I150" i="46"/>
  <c r="F150" i="46"/>
  <c r="C150" i="46" s="1"/>
  <c r="O149" i="46"/>
  <c r="L149" i="46"/>
  <c r="I149" i="46"/>
  <c r="F149" i="46"/>
  <c r="O148" i="46"/>
  <c r="L148" i="46"/>
  <c r="C148" i="46" s="1"/>
  <c r="I148" i="46"/>
  <c r="F148" i="46"/>
  <c r="O147" i="46"/>
  <c r="N147" i="46"/>
  <c r="M147" i="46"/>
  <c r="K147" i="46"/>
  <c r="L147" i="46" s="1"/>
  <c r="J147" i="46"/>
  <c r="H147" i="46"/>
  <c r="G147" i="46"/>
  <c r="E147" i="46"/>
  <c r="D147" i="46"/>
  <c r="F147" i="46" s="1"/>
  <c r="O146" i="46"/>
  <c r="L146" i="46"/>
  <c r="I146" i="46"/>
  <c r="F146" i="46"/>
  <c r="C146" i="46" s="1"/>
  <c r="O145" i="46"/>
  <c r="L145" i="46"/>
  <c r="I145" i="46"/>
  <c r="F145" i="46"/>
  <c r="N144" i="46"/>
  <c r="O144" i="46" s="1"/>
  <c r="M144" i="46"/>
  <c r="K144" i="46"/>
  <c r="J144" i="46"/>
  <c r="H144" i="46"/>
  <c r="G144" i="46"/>
  <c r="I144" i="46" s="1"/>
  <c r="F144" i="46"/>
  <c r="E144" i="46"/>
  <c r="D144" i="46"/>
  <c r="O143" i="46"/>
  <c r="L143" i="46"/>
  <c r="I143" i="46"/>
  <c r="F143" i="46"/>
  <c r="C143" i="46"/>
  <c r="O142" i="46"/>
  <c r="L142" i="46"/>
  <c r="I142" i="46"/>
  <c r="F142" i="46"/>
  <c r="C142" i="46" s="1"/>
  <c r="O141" i="46"/>
  <c r="L141" i="46"/>
  <c r="I141" i="46"/>
  <c r="F141" i="46"/>
  <c r="C141" i="46" s="1"/>
  <c r="O140" i="46"/>
  <c r="L140" i="46"/>
  <c r="I140" i="46"/>
  <c r="F140" i="46"/>
  <c r="C140" i="46" s="1"/>
  <c r="N139" i="46"/>
  <c r="M139" i="46"/>
  <c r="K139" i="46"/>
  <c r="L139" i="46" s="1"/>
  <c r="J139" i="46"/>
  <c r="I139" i="46"/>
  <c r="H139" i="46"/>
  <c r="G139" i="46"/>
  <c r="E139" i="46"/>
  <c r="E133" i="46" s="1"/>
  <c r="D139" i="46"/>
  <c r="O138" i="46"/>
  <c r="L138" i="46"/>
  <c r="I138" i="46"/>
  <c r="F138" i="46"/>
  <c r="O137" i="46"/>
  <c r="L137" i="46"/>
  <c r="I137" i="46"/>
  <c r="F137" i="46"/>
  <c r="C137" i="46"/>
  <c r="O136" i="46"/>
  <c r="L136" i="46"/>
  <c r="I136" i="46"/>
  <c r="F136" i="46"/>
  <c r="C136" i="46" s="1"/>
  <c r="O135" i="46"/>
  <c r="L135" i="46"/>
  <c r="I135" i="46"/>
  <c r="C135" i="46" s="1"/>
  <c r="F135" i="46"/>
  <c r="N134" i="46"/>
  <c r="N133" i="46" s="1"/>
  <c r="M134" i="46"/>
  <c r="O134" i="46" s="1"/>
  <c r="K134" i="46"/>
  <c r="J134" i="46"/>
  <c r="H134" i="46"/>
  <c r="I134" i="46" s="1"/>
  <c r="G134" i="46"/>
  <c r="F134" i="46"/>
  <c r="E134" i="46"/>
  <c r="D134" i="46"/>
  <c r="D133" i="46" s="1"/>
  <c r="K133" i="46"/>
  <c r="G133" i="46"/>
  <c r="O132" i="46"/>
  <c r="L132" i="46"/>
  <c r="I132" i="46"/>
  <c r="F132" i="46"/>
  <c r="C132" i="46" s="1"/>
  <c r="N131" i="46"/>
  <c r="M131" i="46"/>
  <c r="O131" i="46" s="1"/>
  <c r="K131" i="46"/>
  <c r="L131" i="46" s="1"/>
  <c r="J131" i="46"/>
  <c r="I131" i="46"/>
  <c r="H131" i="46"/>
  <c r="G131" i="46"/>
  <c r="E131" i="46"/>
  <c r="D131" i="46"/>
  <c r="F131" i="46" s="1"/>
  <c r="O130" i="46"/>
  <c r="L130" i="46"/>
  <c r="I130" i="46"/>
  <c r="F130" i="46"/>
  <c r="O129" i="46"/>
  <c r="L129" i="46"/>
  <c r="I129" i="46"/>
  <c r="F129" i="46"/>
  <c r="C129" i="46"/>
  <c r="O128" i="46"/>
  <c r="L128" i="46"/>
  <c r="I128" i="46"/>
  <c r="F128" i="46"/>
  <c r="C128" i="46" s="1"/>
  <c r="O127" i="46"/>
  <c r="L127" i="46"/>
  <c r="I127" i="46"/>
  <c r="C127" i="46" s="1"/>
  <c r="F127" i="46"/>
  <c r="O126" i="46"/>
  <c r="L126" i="46"/>
  <c r="I126" i="46"/>
  <c r="F126" i="46"/>
  <c r="O125" i="46"/>
  <c r="N125" i="46"/>
  <c r="M125" i="46"/>
  <c r="K125" i="46"/>
  <c r="J125" i="46"/>
  <c r="L125" i="46" s="1"/>
  <c r="H125" i="46"/>
  <c r="G125" i="46"/>
  <c r="I125" i="46" s="1"/>
  <c r="E125" i="46"/>
  <c r="F125" i="46" s="1"/>
  <c r="D125" i="46"/>
  <c r="O124" i="46"/>
  <c r="L124" i="46"/>
  <c r="I124" i="46"/>
  <c r="F124" i="46"/>
  <c r="C124" i="46" s="1"/>
  <c r="O123" i="46"/>
  <c r="L123" i="46"/>
  <c r="I123" i="46"/>
  <c r="C123" i="46" s="1"/>
  <c r="F123" i="46"/>
  <c r="O122" i="46"/>
  <c r="L122" i="46"/>
  <c r="I122" i="46"/>
  <c r="F122" i="46"/>
  <c r="C122" i="46" s="1"/>
  <c r="O121" i="46"/>
  <c r="L121" i="46"/>
  <c r="I121" i="46"/>
  <c r="F121" i="46"/>
  <c r="C121" i="46"/>
  <c r="O120" i="46"/>
  <c r="L120" i="46"/>
  <c r="I120" i="46"/>
  <c r="F120" i="46"/>
  <c r="C120" i="46" s="1"/>
  <c r="N119" i="46"/>
  <c r="M119" i="46"/>
  <c r="O119" i="46" s="1"/>
  <c r="K119" i="46"/>
  <c r="L119" i="46" s="1"/>
  <c r="J119" i="46"/>
  <c r="I119" i="46"/>
  <c r="H119" i="46"/>
  <c r="G119" i="46"/>
  <c r="E119" i="46"/>
  <c r="D119" i="46"/>
  <c r="O118" i="46"/>
  <c r="L118" i="46"/>
  <c r="I118" i="46"/>
  <c r="F118" i="46"/>
  <c r="O117" i="46"/>
  <c r="L117" i="46"/>
  <c r="I117" i="46"/>
  <c r="F117" i="46"/>
  <c r="C117" i="46"/>
  <c r="O116" i="46"/>
  <c r="L116" i="46"/>
  <c r="I116" i="46"/>
  <c r="F116" i="46"/>
  <c r="C116" i="46" s="1"/>
  <c r="N115" i="46"/>
  <c r="M115" i="46"/>
  <c r="O115" i="46" s="1"/>
  <c r="K115" i="46"/>
  <c r="L115" i="46" s="1"/>
  <c r="J115" i="46"/>
  <c r="I115" i="46"/>
  <c r="H115" i="46"/>
  <c r="G115" i="46"/>
  <c r="E115" i="46"/>
  <c r="D115" i="46"/>
  <c r="O114" i="46"/>
  <c r="L114" i="46"/>
  <c r="I114" i="46"/>
  <c r="F114" i="46"/>
  <c r="C114" i="46" s="1"/>
  <c r="O113" i="46"/>
  <c r="L113" i="46"/>
  <c r="I113" i="46"/>
  <c r="F113" i="46"/>
  <c r="C113" i="46"/>
  <c r="O112" i="46"/>
  <c r="L112" i="46"/>
  <c r="I112" i="46"/>
  <c r="F112" i="46"/>
  <c r="C112" i="46" s="1"/>
  <c r="O111" i="46"/>
  <c r="L111" i="46"/>
  <c r="I111" i="46"/>
  <c r="C111" i="46" s="1"/>
  <c r="F111" i="46"/>
  <c r="O110" i="46"/>
  <c r="L110" i="46"/>
  <c r="I110" i="46"/>
  <c r="F110" i="46"/>
  <c r="O109" i="46"/>
  <c r="L109" i="46"/>
  <c r="I109" i="46"/>
  <c r="F109" i="46"/>
  <c r="C109" i="46"/>
  <c r="O108" i="46"/>
  <c r="L108" i="46"/>
  <c r="I108" i="46"/>
  <c r="F108" i="46"/>
  <c r="C108" i="46" s="1"/>
  <c r="O107" i="46"/>
  <c r="L107" i="46"/>
  <c r="I107" i="46"/>
  <c r="C107" i="46" s="1"/>
  <c r="F107" i="46"/>
  <c r="N106" i="46"/>
  <c r="N86" i="46" s="1"/>
  <c r="M106" i="46"/>
  <c r="K106" i="46"/>
  <c r="J106" i="46"/>
  <c r="L106" i="46" s="1"/>
  <c r="H106" i="46"/>
  <c r="I106" i="46" s="1"/>
  <c r="G106" i="46"/>
  <c r="F106" i="46"/>
  <c r="E106" i="46"/>
  <c r="D106" i="46"/>
  <c r="O105" i="46"/>
  <c r="L105" i="46"/>
  <c r="I105" i="46"/>
  <c r="F105" i="46"/>
  <c r="C105" i="46"/>
  <c r="O104" i="46"/>
  <c r="L104" i="46"/>
  <c r="I104" i="46"/>
  <c r="F104" i="46"/>
  <c r="C104" i="46" s="1"/>
  <c r="O103" i="46"/>
  <c r="L103" i="46"/>
  <c r="I103" i="46"/>
  <c r="C103" i="46" s="1"/>
  <c r="F103" i="46"/>
  <c r="O102" i="46"/>
  <c r="L102" i="46"/>
  <c r="I102" i="46"/>
  <c r="F102" i="46"/>
  <c r="C102" i="46" s="1"/>
  <c r="O101" i="46"/>
  <c r="L101" i="46"/>
  <c r="I101" i="46"/>
  <c r="F101" i="46"/>
  <c r="C101" i="46"/>
  <c r="O100" i="46"/>
  <c r="L100" i="46"/>
  <c r="I100" i="46"/>
  <c r="F100" i="46"/>
  <c r="C100" i="46" s="1"/>
  <c r="O99" i="46"/>
  <c r="L99" i="46"/>
  <c r="I99" i="46"/>
  <c r="C99" i="46" s="1"/>
  <c r="F99" i="46"/>
  <c r="N98" i="46"/>
  <c r="M98" i="46"/>
  <c r="O98" i="46" s="1"/>
  <c r="K98" i="46"/>
  <c r="J98" i="46"/>
  <c r="L98" i="46" s="1"/>
  <c r="H98" i="46"/>
  <c r="I98" i="46" s="1"/>
  <c r="G98" i="46"/>
  <c r="F98" i="46"/>
  <c r="E98" i="46"/>
  <c r="D98" i="46"/>
  <c r="O97" i="46"/>
  <c r="L97" i="46"/>
  <c r="I97" i="46"/>
  <c r="F97" i="46"/>
  <c r="C97" i="46"/>
  <c r="O96" i="46"/>
  <c r="L96" i="46"/>
  <c r="I96" i="46"/>
  <c r="F96" i="46"/>
  <c r="C96" i="46" s="1"/>
  <c r="O95" i="46"/>
  <c r="L95" i="46"/>
  <c r="I95" i="46"/>
  <c r="C95" i="46" s="1"/>
  <c r="F95" i="46"/>
  <c r="O94" i="46"/>
  <c r="L94" i="46"/>
  <c r="I94" i="46"/>
  <c r="F94" i="46"/>
  <c r="C94" i="46" s="1"/>
  <c r="O93" i="46"/>
  <c r="L93" i="46"/>
  <c r="I93" i="46"/>
  <c r="F93" i="46"/>
  <c r="C93" i="46"/>
  <c r="N92" i="46"/>
  <c r="O92" i="46" s="1"/>
  <c r="M92" i="46"/>
  <c r="L92" i="46"/>
  <c r="K92" i="46"/>
  <c r="J92" i="46"/>
  <c r="H92" i="46"/>
  <c r="H86" i="46" s="1"/>
  <c r="G92" i="46"/>
  <c r="I92" i="46" s="1"/>
  <c r="E92" i="46"/>
  <c r="D92" i="46"/>
  <c r="O91" i="46"/>
  <c r="L91" i="46"/>
  <c r="I91" i="46"/>
  <c r="C91" i="46" s="1"/>
  <c r="F91" i="46"/>
  <c r="O90" i="46"/>
  <c r="L90" i="46"/>
  <c r="I90" i="46"/>
  <c r="F90" i="46"/>
  <c r="O89" i="46"/>
  <c r="L89" i="46"/>
  <c r="I89" i="46"/>
  <c r="F89" i="46"/>
  <c r="C89" i="46"/>
  <c r="O88" i="46"/>
  <c r="L88" i="46"/>
  <c r="I88" i="46"/>
  <c r="F88" i="46"/>
  <c r="C88" i="46" s="1"/>
  <c r="N87" i="46"/>
  <c r="M87" i="46"/>
  <c r="K87" i="46"/>
  <c r="L87" i="46" s="1"/>
  <c r="J87" i="46"/>
  <c r="I87" i="46"/>
  <c r="H87" i="46"/>
  <c r="G87" i="46"/>
  <c r="G86" i="46" s="1"/>
  <c r="I86" i="46" s="1"/>
  <c r="E87" i="46"/>
  <c r="D87" i="46"/>
  <c r="F87" i="46" s="1"/>
  <c r="J86" i="46"/>
  <c r="O85" i="46"/>
  <c r="L85" i="46"/>
  <c r="I85" i="46"/>
  <c r="F85" i="46"/>
  <c r="C85" i="46"/>
  <c r="O84" i="46"/>
  <c r="L84" i="46"/>
  <c r="I84" i="46"/>
  <c r="F84" i="46"/>
  <c r="C84" i="46" s="1"/>
  <c r="N83" i="46"/>
  <c r="M83" i="46"/>
  <c r="O83" i="46" s="1"/>
  <c r="K83" i="46"/>
  <c r="L83" i="46" s="1"/>
  <c r="J83" i="46"/>
  <c r="I83" i="46"/>
  <c r="H83" i="46"/>
  <c r="G83" i="46"/>
  <c r="E83" i="46"/>
  <c r="E79" i="46" s="1"/>
  <c r="D83" i="46"/>
  <c r="O82" i="46"/>
  <c r="L82" i="46"/>
  <c r="I82" i="46"/>
  <c r="F82" i="46"/>
  <c r="C82" i="46" s="1"/>
  <c r="O81" i="46"/>
  <c r="L81" i="46"/>
  <c r="I81" i="46"/>
  <c r="F81" i="46"/>
  <c r="C81" i="46"/>
  <c r="N80" i="46"/>
  <c r="O80" i="46" s="1"/>
  <c r="M80" i="46"/>
  <c r="L80" i="46"/>
  <c r="K80" i="46"/>
  <c r="J80" i="46"/>
  <c r="J79" i="46" s="1"/>
  <c r="L79" i="46" s="1"/>
  <c r="H80" i="46"/>
  <c r="H79" i="46" s="1"/>
  <c r="G80" i="46"/>
  <c r="E80" i="46"/>
  <c r="D80" i="46"/>
  <c r="M79" i="46"/>
  <c r="K79" i="46"/>
  <c r="G79" i="46"/>
  <c r="O77" i="46"/>
  <c r="L77" i="46"/>
  <c r="I77" i="46"/>
  <c r="F77" i="46"/>
  <c r="C77" i="46"/>
  <c r="O76" i="46"/>
  <c r="L76" i="46"/>
  <c r="I76" i="46"/>
  <c r="F76" i="46"/>
  <c r="C76" i="46" s="1"/>
  <c r="O75" i="46"/>
  <c r="L75" i="46"/>
  <c r="I75" i="46"/>
  <c r="C75" i="46" s="1"/>
  <c r="F75" i="46"/>
  <c r="O74" i="46"/>
  <c r="L74" i="46"/>
  <c r="I74" i="46"/>
  <c r="F74" i="46"/>
  <c r="C74" i="46" s="1"/>
  <c r="O73" i="46"/>
  <c r="L73" i="46"/>
  <c r="I73" i="46"/>
  <c r="F73" i="46"/>
  <c r="C73" i="46"/>
  <c r="N72" i="46"/>
  <c r="O72" i="46" s="1"/>
  <c r="M72" i="46"/>
  <c r="L72" i="46"/>
  <c r="K72" i="46"/>
  <c r="K70" i="46" s="1"/>
  <c r="J72" i="46"/>
  <c r="H72" i="46"/>
  <c r="H70" i="46" s="1"/>
  <c r="G72" i="46"/>
  <c r="I72" i="46" s="1"/>
  <c r="E72" i="46"/>
  <c r="D72" i="46"/>
  <c r="O71" i="46"/>
  <c r="L71" i="46"/>
  <c r="I71" i="46"/>
  <c r="C71" i="46" s="1"/>
  <c r="F71" i="46"/>
  <c r="N70" i="46"/>
  <c r="M70" i="46"/>
  <c r="O70" i="46" s="1"/>
  <c r="J70" i="46"/>
  <c r="L70" i="46" s="1"/>
  <c r="E70" i="46"/>
  <c r="O69" i="46"/>
  <c r="L69" i="46"/>
  <c r="I69" i="46"/>
  <c r="F69" i="46"/>
  <c r="C69" i="46"/>
  <c r="O68" i="46"/>
  <c r="L68" i="46"/>
  <c r="I68" i="46"/>
  <c r="F68" i="46"/>
  <c r="C68" i="46" s="1"/>
  <c r="O67" i="46"/>
  <c r="L67" i="46"/>
  <c r="I67" i="46"/>
  <c r="C67" i="46" s="1"/>
  <c r="F67" i="46"/>
  <c r="O66" i="46"/>
  <c r="L66" i="46"/>
  <c r="I66" i="46"/>
  <c r="F66" i="46"/>
  <c r="C66" i="46" s="1"/>
  <c r="O65" i="46"/>
  <c r="L65" i="46"/>
  <c r="I65" i="46"/>
  <c r="F65" i="46"/>
  <c r="C65" i="46"/>
  <c r="O64" i="46"/>
  <c r="L64" i="46"/>
  <c r="I64" i="46"/>
  <c r="F64" i="46"/>
  <c r="C64" i="46" s="1"/>
  <c r="O63" i="46"/>
  <c r="L63" i="46"/>
  <c r="I63" i="46"/>
  <c r="C63" i="46" s="1"/>
  <c r="F63" i="46"/>
  <c r="O62" i="46"/>
  <c r="L62" i="46"/>
  <c r="I62" i="46"/>
  <c r="F62" i="46"/>
  <c r="C62" i="46" s="1"/>
  <c r="O61" i="46"/>
  <c r="N61" i="46"/>
  <c r="M61" i="46"/>
  <c r="K61" i="46"/>
  <c r="K57" i="46" s="1"/>
  <c r="K56" i="46" s="1"/>
  <c r="J61" i="46"/>
  <c r="L61" i="46" s="1"/>
  <c r="H61" i="46"/>
  <c r="G61" i="46"/>
  <c r="I61" i="46" s="1"/>
  <c r="E61" i="46"/>
  <c r="F61" i="46" s="1"/>
  <c r="C61" i="46" s="1"/>
  <c r="D61" i="46"/>
  <c r="O60" i="46"/>
  <c r="L60" i="46"/>
  <c r="I60" i="46"/>
  <c r="F60" i="46"/>
  <c r="C60" i="46" s="1"/>
  <c r="O59" i="46"/>
  <c r="L59" i="46"/>
  <c r="I59" i="46"/>
  <c r="C59" i="46" s="1"/>
  <c r="F59" i="46"/>
  <c r="N58" i="46"/>
  <c r="N57" i="46" s="1"/>
  <c r="M58" i="46"/>
  <c r="K58" i="46"/>
  <c r="J58" i="46"/>
  <c r="H58" i="46"/>
  <c r="I58" i="46" s="1"/>
  <c r="G58" i="46"/>
  <c r="F58" i="46"/>
  <c r="E58" i="46"/>
  <c r="D58" i="46"/>
  <c r="D57" i="46" s="1"/>
  <c r="M57" i="46"/>
  <c r="M56" i="46" s="1"/>
  <c r="G57" i="46"/>
  <c r="E57" i="46"/>
  <c r="E56" i="46" s="1"/>
  <c r="O50" i="46"/>
  <c r="C50" i="46"/>
  <c r="O49" i="46"/>
  <c r="C49" i="46"/>
  <c r="N48" i="46"/>
  <c r="O48" i="46" s="1"/>
  <c r="C48" i="46" s="1"/>
  <c r="M48" i="46"/>
  <c r="L47" i="46"/>
  <c r="I47" i="46"/>
  <c r="F47" i="46"/>
  <c r="C47" i="46"/>
  <c r="K46" i="46"/>
  <c r="L46" i="46" s="1"/>
  <c r="J46" i="46"/>
  <c r="I46" i="46"/>
  <c r="H46" i="46"/>
  <c r="G46" i="46"/>
  <c r="E46" i="46"/>
  <c r="D46" i="46"/>
  <c r="F45" i="46"/>
  <c r="C45" i="46"/>
  <c r="L44" i="46"/>
  <c r="C44" i="46"/>
  <c r="L43" i="46"/>
  <c r="C43" i="46"/>
  <c r="L42" i="46"/>
  <c r="C42" i="46"/>
  <c r="L41" i="46"/>
  <c r="C41" i="46"/>
  <c r="K40" i="46"/>
  <c r="L40" i="46" s="1"/>
  <c r="C40" i="46" s="1"/>
  <c r="J40" i="46"/>
  <c r="L39" i="46"/>
  <c r="C39" i="46"/>
  <c r="L38" i="46"/>
  <c r="C38" i="46"/>
  <c r="K37" i="46"/>
  <c r="L37" i="46" s="1"/>
  <c r="J37" i="46"/>
  <c r="C37" i="46"/>
  <c r="L36" i="46"/>
  <c r="C36" i="46"/>
  <c r="K35" i="46"/>
  <c r="K30" i="46" s="1"/>
  <c r="J35" i="46"/>
  <c r="L34" i="46"/>
  <c r="C34" i="46"/>
  <c r="L33" i="46"/>
  <c r="C33" i="46"/>
  <c r="L32" i="46"/>
  <c r="C32" i="46"/>
  <c r="K31" i="46"/>
  <c r="L31" i="46" s="1"/>
  <c r="C31" i="46" s="1"/>
  <c r="J31" i="46"/>
  <c r="F29" i="46"/>
  <c r="C29" i="46"/>
  <c r="I28" i="46"/>
  <c r="F28" i="46"/>
  <c r="C28" i="46" s="1"/>
  <c r="O27" i="46"/>
  <c r="L27" i="46"/>
  <c r="I27" i="46"/>
  <c r="C27" i="46" s="1"/>
  <c r="F27" i="46"/>
  <c r="O26" i="46"/>
  <c r="L26" i="46"/>
  <c r="I26" i="46"/>
  <c r="F26" i="46"/>
  <c r="O25" i="46"/>
  <c r="N25" i="46"/>
  <c r="N290" i="46" s="1"/>
  <c r="N289" i="46" s="1"/>
  <c r="M25" i="46"/>
  <c r="M290" i="46" s="1"/>
  <c r="O290" i="46" s="1"/>
  <c r="K25" i="46"/>
  <c r="J25" i="46"/>
  <c r="J290" i="46" s="1"/>
  <c r="J289" i="46" s="1"/>
  <c r="H25" i="46"/>
  <c r="H290" i="46" s="1"/>
  <c r="H289" i="46" s="1"/>
  <c r="G25" i="46"/>
  <c r="E25" i="46"/>
  <c r="E290" i="46" s="1"/>
  <c r="E289" i="46" s="1"/>
  <c r="D25" i="46"/>
  <c r="D290" i="46" s="1"/>
  <c r="N24" i="46"/>
  <c r="H24" i="46"/>
  <c r="D24" i="46"/>
  <c r="O299" i="45"/>
  <c r="L299" i="45"/>
  <c r="I299" i="45"/>
  <c r="C299" i="45" s="1"/>
  <c r="F299" i="45"/>
  <c r="O298" i="45"/>
  <c r="L298" i="45"/>
  <c r="I298" i="45"/>
  <c r="F298" i="45"/>
  <c r="C298" i="45" s="1"/>
  <c r="O297" i="45"/>
  <c r="L297" i="45"/>
  <c r="I297" i="45"/>
  <c r="F297" i="45"/>
  <c r="C297" i="45"/>
  <c r="O296" i="45"/>
  <c r="L296" i="45"/>
  <c r="I296" i="45"/>
  <c r="F296" i="45"/>
  <c r="C296" i="45" s="1"/>
  <c r="O295" i="45"/>
  <c r="L295" i="45"/>
  <c r="I295" i="45"/>
  <c r="C295" i="45" s="1"/>
  <c r="F295" i="45"/>
  <c r="O294" i="45"/>
  <c r="L294" i="45"/>
  <c r="I294" i="45"/>
  <c r="F294" i="45"/>
  <c r="O293" i="45"/>
  <c r="L293" i="45"/>
  <c r="I293" i="45"/>
  <c r="F293" i="45"/>
  <c r="C293" i="45"/>
  <c r="O292" i="45"/>
  <c r="L292" i="45"/>
  <c r="I292" i="45"/>
  <c r="F292" i="45"/>
  <c r="C292" i="45" s="1"/>
  <c r="N291" i="45"/>
  <c r="M291" i="45"/>
  <c r="O291" i="45" s="1"/>
  <c r="K291" i="45"/>
  <c r="L291" i="45" s="1"/>
  <c r="J291" i="45"/>
  <c r="I291" i="45"/>
  <c r="H291" i="45"/>
  <c r="G291" i="45"/>
  <c r="E291" i="45"/>
  <c r="D291" i="45"/>
  <c r="F291" i="45" s="1"/>
  <c r="O286" i="45"/>
  <c r="L286" i="45"/>
  <c r="I286" i="45"/>
  <c r="F286" i="45"/>
  <c r="C286" i="45" s="1"/>
  <c r="O285" i="45"/>
  <c r="L285" i="45"/>
  <c r="I285" i="45"/>
  <c r="F285" i="45"/>
  <c r="C285" i="45"/>
  <c r="N284" i="45"/>
  <c r="O284" i="45" s="1"/>
  <c r="M284" i="45"/>
  <c r="L284" i="45"/>
  <c r="K284" i="45"/>
  <c r="J284" i="45"/>
  <c r="H284" i="45"/>
  <c r="G284" i="45"/>
  <c r="E284" i="45"/>
  <c r="D284" i="45"/>
  <c r="O283" i="45"/>
  <c r="L283" i="45"/>
  <c r="I283" i="45"/>
  <c r="C283" i="45" s="1"/>
  <c r="F283" i="45"/>
  <c r="N282" i="45"/>
  <c r="M282" i="45"/>
  <c r="K282" i="45"/>
  <c r="J282" i="45"/>
  <c r="L282" i="45" s="1"/>
  <c r="H282" i="45"/>
  <c r="I282" i="45" s="1"/>
  <c r="G282" i="45"/>
  <c r="F282" i="45"/>
  <c r="E282" i="45"/>
  <c r="D282" i="45"/>
  <c r="O281" i="45"/>
  <c r="L281" i="45"/>
  <c r="I281" i="45"/>
  <c r="F281" i="45"/>
  <c r="C281" i="45"/>
  <c r="O280" i="45"/>
  <c r="L280" i="45"/>
  <c r="I280" i="45"/>
  <c r="F280" i="45"/>
  <c r="C280" i="45" s="1"/>
  <c r="O279" i="45"/>
  <c r="O278" i="45" s="1"/>
  <c r="L279" i="45"/>
  <c r="I279" i="45"/>
  <c r="C279" i="45" s="1"/>
  <c r="F279" i="45"/>
  <c r="N278" i="45"/>
  <c r="M278" i="45"/>
  <c r="K278" i="45"/>
  <c r="J278" i="45"/>
  <c r="L278" i="45" s="1"/>
  <c r="H278" i="45"/>
  <c r="I278" i="45" s="1"/>
  <c r="G278" i="45"/>
  <c r="F278" i="45"/>
  <c r="C278" i="45" s="1"/>
  <c r="E278" i="45"/>
  <c r="D278" i="45"/>
  <c r="O277" i="45"/>
  <c r="L277" i="45"/>
  <c r="I277" i="45"/>
  <c r="F277" i="45"/>
  <c r="C277" i="45"/>
  <c r="O276" i="45"/>
  <c r="L276" i="45"/>
  <c r="I276" i="45"/>
  <c r="F276" i="45"/>
  <c r="C276" i="45" s="1"/>
  <c r="O275" i="45"/>
  <c r="L275" i="45"/>
  <c r="I275" i="45"/>
  <c r="C275" i="45" s="1"/>
  <c r="F275" i="45"/>
  <c r="N274" i="45"/>
  <c r="N272" i="45" s="1"/>
  <c r="N271" i="45" s="1"/>
  <c r="M274" i="45"/>
  <c r="K274" i="45"/>
  <c r="J274" i="45"/>
  <c r="H274" i="45"/>
  <c r="I274" i="45" s="1"/>
  <c r="G274" i="45"/>
  <c r="F274" i="45"/>
  <c r="E274" i="45"/>
  <c r="E272" i="45" s="1"/>
  <c r="D274" i="45"/>
  <c r="O273" i="45"/>
  <c r="L273" i="45"/>
  <c r="I273" i="45"/>
  <c r="F273" i="45"/>
  <c r="C273" i="45"/>
  <c r="K272" i="45"/>
  <c r="H272" i="45"/>
  <c r="H271" i="45" s="1"/>
  <c r="I271" i="45" s="1"/>
  <c r="G272" i="45"/>
  <c r="D272" i="45"/>
  <c r="K271" i="45"/>
  <c r="G271" i="45"/>
  <c r="E271" i="45"/>
  <c r="O270" i="45"/>
  <c r="L270" i="45"/>
  <c r="I270" i="45"/>
  <c r="F270" i="45"/>
  <c r="O269" i="45"/>
  <c r="L269" i="45"/>
  <c r="I269" i="45"/>
  <c r="F269" i="45"/>
  <c r="C269" i="45"/>
  <c r="O268" i="45"/>
  <c r="L268" i="45"/>
  <c r="I268" i="45"/>
  <c r="F268" i="45"/>
  <c r="C268" i="45" s="1"/>
  <c r="O267" i="45"/>
  <c r="L267" i="45"/>
  <c r="I267" i="45"/>
  <c r="C267" i="45" s="1"/>
  <c r="F267" i="45"/>
  <c r="N266" i="45"/>
  <c r="M266" i="45"/>
  <c r="O266" i="45" s="1"/>
  <c r="K266" i="45"/>
  <c r="J266" i="45"/>
  <c r="L266" i="45" s="1"/>
  <c r="H266" i="45"/>
  <c r="I266" i="45" s="1"/>
  <c r="G266" i="45"/>
  <c r="F266" i="45"/>
  <c r="E266" i="45"/>
  <c r="D266" i="45"/>
  <c r="O265" i="45"/>
  <c r="L265" i="45"/>
  <c r="I265" i="45"/>
  <c r="F265" i="45"/>
  <c r="C265" i="45"/>
  <c r="O264" i="45"/>
  <c r="L264" i="45"/>
  <c r="I264" i="45"/>
  <c r="F264" i="45"/>
  <c r="C264" i="45" s="1"/>
  <c r="O263" i="45"/>
  <c r="L263" i="45"/>
  <c r="I263" i="45"/>
  <c r="C263" i="45" s="1"/>
  <c r="F263" i="45"/>
  <c r="N262" i="45"/>
  <c r="M262" i="45"/>
  <c r="O262" i="45" s="1"/>
  <c r="K262" i="45"/>
  <c r="J262" i="45"/>
  <c r="H262" i="45"/>
  <c r="I262" i="45" s="1"/>
  <c r="G262" i="45"/>
  <c r="F262" i="45"/>
  <c r="E262" i="45"/>
  <c r="D262" i="45"/>
  <c r="D261" i="45" s="1"/>
  <c r="F261" i="45" s="1"/>
  <c r="M261" i="45"/>
  <c r="K261" i="45"/>
  <c r="G261" i="45"/>
  <c r="E261" i="45"/>
  <c r="O260" i="45"/>
  <c r="L260" i="45"/>
  <c r="I260" i="45"/>
  <c r="F260" i="45"/>
  <c r="C260" i="45" s="1"/>
  <c r="O259" i="45"/>
  <c r="L259" i="45"/>
  <c r="I259" i="45"/>
  <c r="C259" i="45" s="1"/>
  <c r="F259" i="45"/>
  <c r="O258" i="45"/>
  <c r="L258" i="45"/>
  <c r="I258" i="45"/>
  <c r="F258" i="45"/>
  <c r="O257" i="45"/>
  <c r="L257" i="45"/>
  <c r="I257" i="45"/>
  <c r="F257" i="45"/>
  <c r="O256" i="45"/>
  <c r="L256" i="45"/>
  <c r="I256" i="45"/>
  <c r="F256" i="45"/>
  <c r="C256" i="45"/>
  <c r="O255" i="45"/>
  <c r="N255" i="45"/>
  <c r="M255" i="45"/>
  <c r="L255" i="45"/>
  <c r="K255" i="45"/>
  <c r="K254" i="45" s="1"/>
  <c r="J255" i="45"/>
  <c r="H255" i="45"/>
  <c r="H254" i="45" s="1"/>
  <c r="G255" i="45"/>
  <c r="E255" i="45"/>
  <c r="E254" i="45" s="1"/>
  <c r="E233" i="45" s="1"/>
  <c r="D255" i="45"/>
  <c r="N254" i="45"/>
  <c r="M254" i="45"/>
  <c r="O254" i="45" s="1"/>
  <c r="J254" i="45"/>
  <c r="L254" i="45" s="1"/>
  <c r="F254" i="45"/>
  <c r="D254" i="45"/>
  <c r="O253" i="45"/>
  <c r="L253" i="45"/>
  <c r="I253" i="45"/>
  <c r="F253" i="45"/>
  <c r="C253" i="45"/>
  <c r="O252" i="45"/>
  <c r="L252" i="45"/>
  <c r="I252" i="45"/>
  <c r="F252" i="45"/>
  <c r="C252" i="45" s="1"/>
  <c r="O251" i="45"/>
  <c r="L251" i="45"/>
  <c r="I251" i="45"/>
  <c r="C251" i="45" s="1"/>
  <c r="F251" i="45"/>
  <c r="O250" i="45"/>
  <c r="L250" i="45"/>
  <c r="I250" i="45"/>
  <c r="F250" i="45"/>
  <c r="O249" i="45"/>
  <c r="N249" i="45"/>
  <c r="M249" i="45"/>
  <c r="K249" i="45"/>
  <c r="J249" i="45"/>
  <c r="H249" i="45"/>
  <c r="G249" i="45"/>
  <c r="I249" i="45" s="1"/>
  <c r="E249" i="45"/>
  <c r="F249" i="45" s="1"/>
  <c r="D249" i="45"/>
  <c r="O248" i="45"/>
  <c r="L248" i="45"/>
  <c r="I248" i="45"/>
  <c r="F248" i="45"/>
  <c r="C248" i="45" s="1"/>
  <c r="O247" i="45"/>
  <c r="L247" i="45"/>
  <c r="I247" i="45"/>
  <c r="C247" i="45" s="1"/>
  <c r="F247" i="45"/>
  <c r="O246" i="45"/>
  <c r="L246" i="45"/>
  <c r="I246" i="45"/>
  <c r="F246" i="45"/>
  <c r="C246" i="45" s="1"/>
  <c r="O245" i="45"/>
  <c r="L245" i="45"/>
  <c r="I245" i="45"/>
  <c r="F245" i="45"/>
  <c r="C245" i="45"/>
  <c r="O244" i="45"/>
  <c r="L244" i="45"/>
  <c r="I244" i="45"/>
  <c r="F244" i="45"/>
  <c r="C244" i="45" s="1"/>
  <c r="O243" i="45"/>
  <c r="L243" i="45"/>
  <c r="I243" i="45"/>
  <c r="C243" i="45" s="1"/>
  <c r="F243" i="45"/>
  <c r="O242" i="45"/>
  <c r="L242" i="45"/>
  <c r="I242" i="45"/>
  <c r="F242" i="45"/>
  <c r="C242" i="45" s="1"/>
  <c r="O241" i="45"/>
  <c r="N241" i="45"/>
  <c r="M241" i="45"/>
  <c r="M234" i="45" s="1"/>
  <c r="K241" i="45"/>
  <c r="J241" i="45"/>
  <c r="L241" i="45" s="1"/>
  <c r="H241" i="45"/>
  <c r="G241" i="45"/>
  <c r="I241" i="45" s="1"/>
  <c r="E241" i="45"/>
  <c r="F241" i="45" s="1"/>
  <c r="D241" i="45"/>
  <c r="O240" i="45"/>
  <c r="L240" i="45"/>
  <c r="I240" i="45"/>
  <c r="F240" i="45"/>
  <c r="C240" i="45" s="1"/>
  <c r="O239" i="45"/>
  <c r="L239" i="45"/>
  <c r="I239" i="45"/>
  <c r="C239" i="45" s="1"/>
  <c r="F239" i="45"/>
  <c r="N238" i="45"/>
  <c r="N234" i="45" s="1"/>
  <c r="M238" i="45"/>
  <c r="K238" i="45"/>
  <c r="J238" i="45"/>
  <c r="L238" i="45" s="1"/>
  <c r="H238" i="45"/>
  <c r="I238" i="45" s="1"/>
  <c r="G238" i="45"/>
  <c r="F238" i="45"/>
  <c r="E238" i="45"/>
  <c r="D238" i="45"/>
  <c r="O237" i="45"/>
  <c r="L237" i="45"/>
  <c r="I237" i="45"/>
  <c r="F237" i="45"/>
  <c r="C237" i="45"/>
  <c r="N236" i="45"/>
  <c r="O236" i="45" s="1"/>
  <c r="M236" i="45"/>
  <c r="L236" i="45"/>
  <c r="K236" i="45"/>
  <c r="J236" i="45"/>
  <c r="H236" i="45"/>
  <c r="H234" i="45" s="1"/>
  <c r="G236" i="45"/>
  <c r="I236" i="45" s="1"/>
  <c r="E236" i="45"/>
  <c r="D236" i="45"/>
  <c r="O235" i="45"/>
  <c r="L235" i="45"/>
  <c r="I235" i="45"/>
  <c r="C235" i="45" s="1"/>
  <c r="F235" i="45"/>
  <c r="J234" i="45"/>
  <c r="E234" i="45"/>
  <c r="O232" i="45"/>
  <c r="L232" i="45"/>
  <c r="I232" i="45"/>
  <c r="F232" i="45"/>
  <c r="C232" i="45" s="1"/>
  <c r="O231" i="45"/>
  <c r="L231" i="45"/>
  <c r="I231" i="45"/>
  <c r="C231" i="45" s="1"/>
  <c r="F231" i="45"/>
  <c r="N230" i="45"/>
  <c r="M230" i="45"/>
  <c r="O230" i="45" s="1"/>
  <c r="K230" i="45"/>
  <c r="J230" i="45"/>
  <c r="L230" i="45" s="1"/>
  <c r="H230" i="45"/>
  <c r="I230" i="45" s="1"/>
  <c r="G230" i="45"/>
  <c r="F230" i="45"/>
  <c r="E230" i="45"/>
  <c r="D230" i="45"/>
  <c r="O229" i="45"/>
  <c r="L229" i="45"/>
  <c r="I229" i="45"/>
  <c r="F229" i="45"/>
  <c r="C229" i="45"/>
  <c r="O228" i="45"/>
  <c r="L228" i="45"/>
  <c r="I228" i="45"/>
  <c r="F228" i="45"/>
  <c r="C228" i="45" s="1"/>
  <c r="O227" i="45"/>
  <c r="L227" i="45"/>
  <c r="I227" i="45"/>
  <c r="C227" i="45" s="1"/>
  <c r="F227" i="45"/>
  <c r="O226" i="45"/>
  <c r="L226" i="45"/>
  <c r="I226" i="45"/>
  <c r="F226" i="45"/>
  <c r="C226" i="45" s="1"/>
  <c r="O225" i="45"/>
  <c r="L225" i="45"/>
  <c r="I225" i="45"/>
  <c r="F225" i="45"/>
  <c r="C225" i="45"/>
  <c r="O224" i="45"/>
  <c r="L224" i="45"/>
  <c r="I224" i="45"/>
  <c r="F224" i="45"/>
  <c r="C224" i="45" s="1"/>
  <c r="O223" i="45"/>
  <c r="L223" i="45"/>
  <c r="I223" i="45"/>
  <c r="C223" i="45" s="1"/>
  <c r="F223" i="45"/>
  <c r="O222" i="45"/>
  <c r="L222" i="45"/>
  <c r="I222" i="45"/>
  <c r="F222" i="45"/>
  <c r="C222" i="45" s="1"/>
  <c r="O221" i="45"/>
  <c r="L221" i="45"/>
  <c r="I221" i="45"/>
  <c r="F221" i="45"/>
  <c r="C221" i="45"/>
  <c r="O220" i="45"/>
  <c r="L220" i="45"/>
  <c r="I220" i="45"/>
  <c r="F220" i="45"/>
  <c r="C220" i="45" s="1"/>
  <c r="N219" i="45"/>
  <c r="M219" i="45"/>
  <c r="O219" i="45" s="1"/>
  <c r="K219" i="45"/>
  <c r="L219" i="45" s="1"/>
  <c r="J219" i="45"/>
  <c r="I219" i="45"/>
  <c r="H219" i="45"/>
  <c r="G219" i="45"/>
  <c r="E219" i="45"/>
  <c r="D219" i="45"/>
  <c r="O218" i="45"/>
  <c r="L218" i="45"/>
  <c r="I218" i="45"/>
  <c r="F218" i="45"/>
  <c r="O217" i="45"/>
  <c r="L217" i="45"/>
  <c r="I217" i="45"/>
  <c r="F217" i="45"/>
  <c r="C217" i="45"/>
  <c r="O216" i="45"/>
  <c r="L216" i="45"/>
  <c r="I216" i="45"/>
  <c r="F216" i="45"/>
  <c r="C216" i="45" s="1"/>
  <c r="O215" i="45"/>
  <c r="L215" i="45"/>
  <c r="I215" i="45"/>
  <c r="C215" i="45" s="1"/>
  <c r="F215" i="45"/>
  <c r="O214" i="45"/>
  <c r="L214" i="45"/>
  <c r="I214" i="45"/>
  <c r="F214" i="45"/>
  <c r="C214" i="45" s="1"/>
  <c r="O213" i="45"/>
  <c r="L213" i="45"/>
  <c r="I213" i="45"/>
  <c r="F213" i="45"/>
  <c r="C213" i="45"/>
  <c r="O212" i="45"/>
  <c r="L212" i="45"/>
  <c r="I212" i="45"/>
  <c r="F212" i="45"/>
  <c r="C212" i="45" s="1"/>
  <c r="O211" i="45"/>
  <c r="L211" i="45"/>
  <c r="I211" i="45"/>
  <c r="C211" i="45" s="1"/>
  <c r="F211" i="45"/>
  <c r="O210" i="45"/>
  <c r="L210" i="45"/>
  <c r="I210" i="45"/>
  <c r="F210" i="45"/>
  <c r="C210" i="45" s="1"/>
  <c r="O209" i="45"/>
  <c r="L209" i="45"/>
  <c r="I209" i="45"/>
  <c r="F209" i="45"/>
  <c r="C209" i="45"/>
  <c r="N208" i="45"/>
  <c r="O208" i="45" s="1"/>
  <c r="M208" i="45"/>
  <c r="L208" i="45"/>
  <c r="K208" i="45"/>
  <c r="J208" i="45"/>
  <c r="H208" i="45"/>
  <c r="H207" i="45" s="1"/>
  <c r="G208" i="45"/>
  <c r="E208" i="45"/>
  <c r="D208" i="45"/>
  <c r="M207" i="45"/>
  <c r="K207" i="45"/>
  <c r="G207" i="45"/>
  <c r="E207" i="45"/>
  <c r="O206" i="45"/>
  <c r="L206" i="45"/>
  <c r="I206" i="45"/>
  <c r="F206" i="45"/>
  <c r="C206" i="45" s="1"/>
  <c r="O205" i="45"/>
  <c r="L205" i="45"/>
  <c r="I205" i="45"/>
  <c r="F205" i="45"/>
  <c r="C205" i="45"/>
  <c r="O204" i="45"/>
  <c r="L204" i="45"/>
  <c r="I204" i="45"/>
  <c r="F204" i="45"/>
  <c r="C204" i="45" s="1"/>
  <c r="O203" i="45"/>
  <c r="L203" i="45"/>
  <c r="I203" i="45"/>
  <c r="C203" i="45" s="1"/>
  <c r="F203" i="45"/>
  <c r="O202" i="45"/>
  <c r="L202" i="45"/>
  <c r="I202" i="45"/>
  <c r="F202" i="45"/>
  <c r="C202" i="45" s="1"/>
  <c r="O201" i="45"/>
  <c r="N201" i="45"/>
  <c r="N199" i="45" s="1"/>
  <c r="M201" i="45"/>
  <c r="K201" i="45"/>
  <c r="K199" i="45" s="1"/>
  <c r="K198" i="45" s="1"/>
  <c r="J201" i="45"/>
  <c r="L201" i="45" s="1"/>
  <c r="H201" i="45"/>
  <c r="G201" i="45"/>
  <c r="E201" i="45"/>
  <c r="F201" i="45" s="1"/>
  <c r="D201" i="45"/>
  <c r="O200" i="45"/>
  <c r="L200" i="45"/>
  <c r="I200" i="45"/>
  <c r="F200" i="45"/>
  <c r="C200" i="45" s="1"/>
  <c r="M199" i="45"/>
  <c r="H199" i="45"/>
  <c r="E199" i="45"/>
  <c r="D199" i="45"/>
  <c r="F199" i="45" s="1"/>
  <c r="O196" i="45"/>
  <c r="L196" i="45"/>
  <c r="I196" i="45"/>
  <c r="F196" i="45"/>
  <c r="C196" i="45" s="1"/>
  <c r="N195" i="45"/>
  <c r="M195" i="45"/>
  <c r="K195" i="45"/>
  <c r="L195" i="45" s="1"/>
  <c r="J195" i="45"/>
  <c r="I195" i="45"/>
  <c r="H195" i="45"/>
  <c r="G195" i="45"/>
  <c r="G194" i="45" s="1"/>
  <c r="I194" i="45" s="1"/>
  <c r="E195" i="45"/>
  <c r="E194" i="45" s="1"/>
  <c r="D195" i="45"/>
  <c r="F195" i="45" s="1"/>
  <c r="N194" i="45"/>
  <c r="J194" i="45"/>
  <c r="H194" i="45"/>
  <c r="F194" i="45"/>
  <c r="D194" i="45"/>
  <c r="O193" i="45"/>
  <c r="L193" i="45"/>
  <c r="I193" i="45"/>
  <c r="F193" i="45"/>
  <c r="C193" i="45"/>
  <c r="O192" i="45"/>
  <c r="L192" i="45"/>
  <c r="I192" i="45"/>
  <c r="F192" i="45"/>
  <c r="C192" i="45" s="1"/>
  <c r="N191" i="45"/>
  <c r="M191" i="45"/>
  <c r="K191" i="45"/>
  <c r="L191" i="45" s="1"/>
  <c r="J191" i="45"/>
  <c r="I191" i="45"/>
  <c r="H191" i="45"/>
  <c r="G191" i="45"/>
  <c r="E191" i="45"/>
  <c r="E190" i="45" s="1"/>
  <c r="F190" i="45" s="1"/>
  <c r="D191" i="45"/>
  <c r="N190" i="45"/>
  <c r="H190" i="45"/>
  <c r="D190" i="45"/>
  <c r="O189" i="45"/>
  <c r="L189" i="45"/>
  <c r="I189" i="45"/>
  <c r="F189" i="45"/>
  <c r="C189" i="45"/>
  <c r="O188" i="45"/>
  <c r="L188" i="45"/>
  <c r="I188" i="45"/>
  <c r="F188" i="45"/>
  <c r="C188" i="45" s="1"/>
  <c r="N187" i="45"/>
  <c r="M187" i="45"/>
  <c r="O187" i="45" s="1"/>
  <c r="K187" i="45"/>
  <c r="L187" i="45" s="1"/>
  <c r="J187" i="45"/>
  <c r="I187" i="45"/>
  <c r="H187" i="45"/>
  <c r="G187" i="45"/>
  <c r="E187" i="45"/>
  <c r="D187" i="45"/>
  <c r="F187" i="45" s="1"/>
  <c r="O186" i="45"/>
  <c r="L186" i="45"/>
  <c r="I186" i="45"/>
  <c r="F186" i="45"/>
  <c r="O185" i="45"/>
  <c r="L185" i="45"/>
  <c r="I185" i="45"/>
  <c r="F185" i="45"/>
  <c r="C185" i="45"/>
  <c r="O184" i="45"/>
  <c r="L184" i="45"/>
  <c r="I184" i="45"/>
  <c r="F184" i="45"/>
  <c r="C184" i="45" s="1"/>
  <c r="O183" i="45"/>
  <c r="L183" i="45"/>
  <c r="I183" i="45"/>
  <c r="C183" i="45" s="1"/>
  <c r="F183" i="45"/>
  <c r="N182" i="45"/>
  <c r="M182" i="45"/>
  <c r="K182" i="45"/>
  <c r="J182" i="45"/>
  <c r="L182" i="45" s="1"/>
  <c r="H182" i="45"/>
  <c r="I182" i="45" s="1"/>
  <c r="G182" i="45"/>
  <c r="F182" i="45"/>
  <c r="E182" i="45"/>
  <c r="D182" i="45"/>
  <c r="O181" i="45"/>
  <c r="L181" i="45"/>
  <c r="I181" i="45"/>
  <c r="F181" i="45"/>
  <c r="C181" i="45"/>
  <c r="O180" i="45"/>
  <c r="L180" i="45"/>
  <c r="I180" i="45"/>
  <c r="F180" i="45"/>
  <c r="C180" i="45" s="1"/>
  <c r="O179" i="45"/>
  <c r="L179" i="45"/>
  <c r="I179" i="45"/>
  <c r="C179" i="45" s="1"/>
  <c r="F179" i="45"/>
  <c r="N178" i="45"/>
  <c r="M178" i="45"/>
  <c r="K178" i="45"/>
  <c r="J178" i="45"/>
  <c r="H178" i="45"/>
  <c r="I178" i="45" s="1"/>
  <c r="G178" i="45"/>
  <c r="F178" i="45"/>
  <c r="E178" i="45"/>
  <c r="D178" i="45"/>
  <c r="D177" i="45" s="1"/>
  <c r="F177" i="45" s="1"/>
  <c r="M177" i="45"/>
  <c r="M176" i="45" s="1"/>
  <c r="K177" i="45"/>
  <c r="K176" i="45" s="1"/>
  <c r="G177" i="45"/>
  <c r="E177" i="45"/>
  <c r="O175" i="45"/>
  <c r="L175" i="45"/>
  <c r="I175" i="45"/>
  <c r="C175" i="45" s="1"/>
  <c r="F175" i="45"/>
  <c r="O174" i="45"/>
  <c r="L174" i="45"/>
  <c r="I174" i="45"/>
  <c r="F174" i="45"/>
  <c r="O173" i="45"/>
  <c r="L173" i="45"/>
  <c r="I173" i="45"/>
  <c r="F173" i="45"/>
  <c r="C173" i="45"/>
  <c r="O172" i="45"/>
  <c r="L172" i="45"/>
  <c r="I172" i="45"/>
  <c r="F172" i="45"/>
  <c r="C172" i="45" s="1"/>
  <c r="O171" i="45"/>
  <c r="L171" i="45"/>
  <c r="I171" i="45"/>
  <c r="C171" i="45" s="1"/>
  <c r="F171" i="45"/>
  <c r="O170" i="45"/>
  <c r="L170" i="45"/>
  <c r="I170" i="45"/>
  <c r="F170" i="45"/>
  <c r="C170" i="45" s="1"/>
  <c r="O169" i="45"/>
  <c r="N169" i="45"/>
  <c r="M169" i="45"/>
  <c r="M168" i="45" s="1"/>
  <c r="O168" i="45" s="1"/>
  <c r="K169" i="45"/>
  <c r="K168" i="45" s="1"/>
  <c r="J169" i="45"/>
  <c r="H169" i="45"/>
  <c r="G169" i="45"/>
  <c r="E169" i="45"/>
  <c r="F169" i="45" s="1"/>
  <c r="D169" i="45"/>
  <c r="N168" i="45"/>
  <c r="L168" i="45"/>
  <c r="J168" i="45"/>
  <c r="H168" i="45"/>
  <c r="D168" i="45"/>
  <c r="O167" i="45"/>
  <c r="L167" i="45"/>
  <c r="I167" i="45"/>
  <c r="C167" i="45" s="1"/>
  <c r="F167" i="45"/>
  <c r="O166" i="45"/>
  <c r="L166" i="45"/>
  <c r="I166" i="45"/>
  <c r="F166" i="45"/>
  <c r="O165" i="45"/>
  <c r="L165" i="45"/>
  <c r="I165" i="45"/>
  <c r="F165" i="45"/>
  <c r="C165" i="45"/>
  <c r="O164" i="45"/>
  <c r="L164" i="45"/>
  <c r="I164" i="45"/>
  <c r="F164" i="45"/>
  <c r="C164" i="45" s="1"/>
  <c r="N163" i="45"/>
  <c r="M163" i="45"/>
  <c r="O163" i="45" s="1"/>
  <c r="K163" i="45"/>
  <c r="L163" i="45" s="1"/>
  <c r="J163" i="45"/>
  <c r="I163" i="45"/>
  <c r="H163" i="45"/>
  <c r="G163" i="45"/>
  <c r="E163" i="45"/>
  <c r="D163" i="45"/>
  <c r="O162" i="45"/>
  <c r="L162" i="45"/>
  <c r="I162" i="45"/>
  <c r="F162" i="45"/>
  <c r="C162" i="45" s="1"/>
  <c r="O161" i="45"/>
  <c r="L161" i="45"/>
  <c r="I161" i="45"/>
  <c r="F161" i="45"/>
  <c r="C161" i="45"/>
  <c r="O160" i="45"/>
  <c r="L160" i="45"/>
  <c r="I160" i="45"/>
  <c r="F160" i="45"/>
  <c r="C160" i="45" s="1"/>
  <c r="O159" i="45"/>
  <c r="L159" i="45"/>
  <c r="I159" i="45"/>
  <c r="C159" i="45" s="1"/>
  <c r="F159" i="45"/>
  <c r="O158" i="45"/>
  <c r="L158" i="45"/>
  <c r="I158" i="45"/>
  <c r="F158" i="45"/>
  <c r="O157" i="45"/>
  <c r="L157" i="45"/>
  <c r="I157" i="45"/>
  <c r="F157" i="45"/>
  <c r="C157" i="45"/>
  <c r="O156" i="45"/>
  <c r="L156" i="45"/>
  <c r="I156" i="45"/>
  <c r="F156" i="45"/>
  <c r="C156" i="45" s="1"/>
  <c r="O155" i="45"/>
  <c r="L155" i="45"/>
  <c r="I155" i="45"/>
  <c r="C155" i="45" s="1"/>
  <c r="F155" i="45"/>
  <c r="N154" i="45"/>
  <c r="M154" i="45"/>
  <c r="K154" i="45"/>
  <c r="J154" i="45"/>
  <c r="L154" i="45" s="1"/>
  <c r="H154" i="45"/>
  <c r="I154" i="45" s="1"/>
  <c r="G154" i="45"/>
  <c r="F154" i="45"/>
  <c r="E154" i="45"/>
  <c r="D154" i="45"/>
  <c r="O153" i="45"/>
  <c r="L153" i="45"/>
  <c r="I153" i="45"/>
  <c r="F153" i="45"/>
  <c r="C153" i="45"/>
  <c r="O152" i="45"/>
  <c r="L152" i="45"/>
  <c r="I152" i="45"/>
  <c r="F152" i="45"/>
  <c r="C152" i="45" s="1"/>
  <c r="O151" i="45"/>
  <c r="L151" i="45"/>
  <c r="I151" i="45"/>
  <c r="C151" i="45" s="1"/>
  <c r="F151" i="45"/>
  <c r="O150" i="45"/>
  <c r="L150" i="45"/>
  <c r="I150" i="45"/>
  <c r="F150" i="45"/>
  <c r="C150" i="45" s="1"/>
  <c r="O149" i="45"/>
  <c r="L149" i="45"/>
  <c r="I149" i="45"/>
  <c r="F149" i="45"/>
  <c r="C149" i="45"/>
  <c r="O148" i="45"/>
  <c r="L148" i="45"/>
  <c r="I148" i="45"/>
  <c r="F148" i="45"/>
  <c r="C148" i="45" s="1"/>
  <c r="N147" i="45"/>
  <c r="M147" i="45"/>
  <c r="O147" i="45" s="1"/>
  <c r="K147" i="45"/>
  <c r="L147" i="45" s="1"/>
  <c r="J147" i="45"/>
  <c r="I147" i="45"/>
  <c r="H147" i="45"/>
  <c r="G147" i="45"/>
  <c r="E147" i="45"/>
  <c r="D147" i="45"/>
  <c r="O146" i="45"/>
  <c r="L146" i="45"/>
  <c r="I146" i="45"/>
  <c r="F146" i="45"/>
  <c r="O145" i="45"/>
  <c r="L145" i="45"/>
  <c r="I145" i="45"/>
  <c r="F145" i="45"/>
  <c r="C145" i="45"/>
  <c r="N144" i="45"/>
  <c r="O144" i="45" s="1"/>
  <c r="M144" i="45"/>
  <c r="L144" i="45"/>
  <c r="K144" i="45"/>
  <c r="J144" i="45"/>
  <c r="H144" i="45"/>
  <c r="G144" i="45"/>
  <c r="E144" i="45"/>
  <c r="D144" i="45"/>
  <c r="F144" i="45" s="1"/>
  <c r="O143" i="45"/>
  <c r="L143" i="45"/>
  <c r="I143" i="45"/>
  <c r="C143" i="45" s="1"/>
  <c r="F143" i="45"/>
  <c r="O142" i="45"/>
  <c r="L142" i="45"/>
  <c r="I142" i="45"/>
  <c r="F142" i="45"/>
  <c r="C142" i="45" s="1"/>
  <c r="O141" i="45"/>
  <c r="L141" i="45"/>
  <c r="I141" i="45"/>
  <c r="F141" i="45"/>
  <c r="C141" i="45"/>
  <c r="O140" i="45"/>
  <c r="L140" i="45"/>
  <c r="I140" i="45"/>
  <c r="F140" i="45"/>
  <c r="C140" i="45" s="1"/>
  <c r="N139" i="45"/>
  <c r="M139" i="45"/>
  <c r="K139" i="45"/>
  <c r="L139" i="45" s="1"/>
  <c r="J139" i="45"/>
  <c r="I139" i="45"/>
  <c r="H139" i="45"/>
  <c r="G139" i="45"/>
  <c r="E139" i="45"/>
  <c r="D139" i="45"/>
  <c r="O138" i="45"/>
  <c r="L138" i="45"/>
  <c r="I138" i="45"/>
  <c r="F138" i="45"/>
  <c r="O137" i="45"/>
  <c r="L137" i="45"/>
  <c r="I137" i="45"/>
  <c r="F137" i="45"/>
  <c r="C137" i="45"/>
  <c r="O136" i="45"/>
  <c r="L136" i="45"/>
  <c r="I136" i="45"/>
  <c r="F136" i="45"/>
  <c r="C136" i="45" s="1"/>
  <c r="O135" i="45"/>
  <c r="L135" i="45"/>
  <c r="I135" i="45"/>
  <c r="C135" i="45" s="1"/>
  <c r="F135" i="45"/>
  <c r="N134" i="45"/>
  <c r="M134" i="45"/>
  <c r="O134" i="45" s="1"/>
  <c r="K134" i="45"/>
  <c r="J134" i="45"/>
  <c r="H134" i="45"/>
  <c r="I134" i="45" s="1"/>
  <c r="G134" i="45"/>
  <c r="F134" i="45"/>
  <c r="E134" i="45"/>
  <c r="D134" i="45"/>
  <c r="D133" i="45" s="1"/>
  <c r="K133" i="45"/>
  <c r="G133" i="45"/>
  <c r="O132" i="45"/>
  <c r="L132" i="45"/>
  <c r="I132" i="45"/>
  <c r="F132" i="45"/>
  <c r="C132" i="45" s="1"/>
  <c r="N131" i="45"/>
  <c r="M131" i="45"/>
  <c r="O131" i="45" s="1"/>
  <c r="K131" i="45"/>
  <c r="L131" i="45" s="1"/>
  <c r="J131" i="45"/>
  <c r="I131" i="45"/>
  <c r="H131" i="45"/>
  <c r="G131" i="45"/>
  <c r="E131" i="45"/>
  <c r="D131" i="45"/>
  <c r="F131" i="45" s="1"/>
  <c r="O130" i="45"/>
  <c r="L130" i="45"/>
  <c r="I130" i="45"/>
  <c r="F130" i="45"/>
  <c r="O129" i="45"/>
  <c r="L129" i="45"/>
  <c r="I129" i="45"/>
  <c r="F129" i="45"/>
  <c r="C129" i="45"/>
  <c r="O128" i="45"/>
  <c r="L128" i="45"/>
  <c r="I128" i="45"/>
  <c r="F128" i="45"/>
  <c r="C128" i="45" s="1"/>
  <c r="O127" i="45"/>
  <c r="L127" i="45"/>
  <c r="I127" i="45"/>
  <c r="C127" i="45" s="1"/>
  <c r="F127" i="45"/>
  <c r="O126" i="45"/>
  <c r="L126" i="45"/>
  <c r="I126" i="45"/>
  <c r="F126" i="45"/>
  <c r="O125" i="45"/>
  <c r="N125" i="45"/>
  <c r="M125" i="45"/>
  <c r="K125" i="45"/>
  <c r="J125" i="45"/>
  <c r="L125" i="45" s="1"/>
  <c r="H125" i="45"/>
  <c r="G125" i="45"/>
  <c r="I125" i="45" s="1"/>
  <c r="E125" i="45"/>
  <c r="F125" i="45" s="1"/>
  <c r="D125" i="45"/>
  <c r="O124" i="45"/>
  <c r="L124" i="45"/>
  <c r="I124" i="45"/>
  <c r="F124" i="45"/>
  <c r="C124" i="45" s="1"/>
  <c r="O123" i="45"/>
  <c r="L123" i="45"/>
  <c r="I123" i="45"/>
  <c r="C123" i="45" s="1"/>
  <c r="F123" i="45"/>
  <c r="O122" i="45"/>
  <c r="L122" i="45"/>
  <c r="I122" i="45"/>
  <c r="F122" i="45"/>
  <c r="C122" i="45" s="1"/>
  <c r="O121" i="45"/>
  <c r="L121" i="45"/>
  <c r="I121" i="45"/>
  <c r="F121" i="45"/>
  <c r="C121" i="45"/>
  <c r="O120" i="45"/>
  <c r="L120" i="45"/>
  <c r="I120" i="45"/>
  <c r="F120" i="45"/>
  <c r="C120" i="45" s="1"/>
  <c r="N119" i="45"/>
  <c r="M119" i="45"/>
  <c r="O119" i="45" s="1"/>
  <c r="K119" i="45"/>
  <c r="L119" i="45" s="1"/>
  <c r="J119" i="45"/>
  <c r="I119" i="45"/>
  <c r="H119" i="45"/>
  <c r="G119" i="45"/>
  <c r="E119" i="45"/>
  <c r="D119" i="45"/>
  <c r="O118" i="45"/>
  <c r="L118" i="45"/>
  <c r="I118" i="45"/>
  <c r="F118" i="45"/>
  <c r="O117" i="45"/>
  <c r="L117" i="45"/>
  <c r="I117" i="45"/>
  <c r="F117" i="45"/>
  <c r="C117" i="45"/>
  <c r="O116" i="45"/>
  <c r="L116" i="45"/>
  <c r="I116" i="45"/>
  <c r="F116" i="45"/>
  <c r="C116" i="45" s="1"/>
  <c r="N115" i="45"/>
  <c r="M115" i="45"/>
  <c r="O115" i="45" s="1"/>
  <c r="K115" i="45"/>
  <c r="L115" i="45" s="1"/>
  <c r="J115" i="45"/>
  <c r="I115" i="45"/>
  <c r="H115" i="45"/>
  <c r="G115" i="45"/>
  <c r="E115" i="45"/>
  <c r="D115" i="45"/>
  <c r="O114" i="45"/>
  <c r="L114" i="45"/>
  <c r="I114" i="45"/>
  <c r="F114" i="45"/>
  <c r="C114" i="45" s="1"/>
  <c r="O113" i="45"/>
  <c r="L113" i="45"/>
  <c r="I113" i="45"/>
  <c r="F113" i="45"/>
  <c r="C113" i="45"/>
  <c r="O112" i="45"/>
  <c r="L112" i="45"/>
  <c r="I112" i="45"/>
  <c r="F112" i="45"/>
  <c r="C112" i="45" s="1"/>
  <c r="O111" i="45"/>
  <c r="L111" i="45"/>
  <c r="I111" i="45"/>
  <c r="C111" i="45" s="1"/>
  <c r="F111" i="45"/>
  <c r="O110" i="45"/>
  <c r="L110" i="45"/>
  <c r="I110" i="45"/>
  <c r="F110" i="45"/>
  <c r="O109" i="45"/>
  <c r="L109" i="45"/>
  <c r="I109" i="45"/>
  <c r="F109" i="45"/>
  <c r="C109" i="45"/>
  <c r="O108" i="45"/>
  <c r="L108" i="45"/>
  <c r="I108" i="45"/>
  <c r="F108" i="45"/>
  <c r="C108" i="45" s="1"/>
  <c r="O107" i="45"/>
  <c r="L107" i="45"/>
  <c r="I107" i="45"/>
  <c r="C107" i="45" s="1"/>
  <c r="F107" i="45"/>
  <c r="N106" i="45"/>
  <c r="N86" i="45" s="1"/>
  <c r="M106" i="45"/>
  <c r="K106" i="45"/>
  <c r="J106" i="45"/>
  <c r="L106" i="45" s="1"/>
  <c r="H106" i="45"/>
  <c r="I106" i="45" s="1"/>
  <c r="G106" i="45"/>
  <c r="F106" i="45"/>
  <c r="E106" i="45"/>
  <c r="D106" i="45"/>
  <c r="O105" i="45"/>
  <c r="L105" i="45"/>
  <c r="I105" i="45"/>
  <c r="F105" i="45"/>
  <c r="C105" i="45"/>
  <c r="O104" i="45"/>
  <c r="L104" i="45"/>
  <c r="I104" i="45"/>
  <c r="F104" i="45"/>
  <c r="C104" i="45" s="1"/>
  <c r="O103" i="45"/>
  <c r="L103" i="45"/>
  <c r="I103" i="45"/>
  <c r="C103" i="45" s="1"/>
  <c r="F103" i="45"/>
  <c r="O102" i="45"/>
  <c r="L102" i="45"/>
  <c r="I102" i="45"/>
  <c r="F102" i="45"/>
  <c r="C102" i="45" s="1"/>
  <c r="O101" i="45"/>
  <c r="L101" i="45"/>
  <c r="I101" i="45"/>
  <c r="F101" i="45"/>
  <c r="C101" i="45"/>
  <c r="O100" i="45"/>
  <c r="L100" i="45"/>
  <c r="I100" i="45"/>
  <c r="F100" i="45"/>
  <c r="C100" i="45" s="1"/>
  <c r="O99" i="45"/>
  <c r="L99" i="45"/>
  <c r="I99" i="45"/>
  <c r="C99" i="45" s="1"/>
  <c r="F99" i="45"/>
  <c r="N98" i="45"/>
  <c r="M98" i="45"/>
  <c r="O98" i="45" s="1"/>
  <c r="K98" i="45"/>
  <c r="J98" i="45"/>
  <c r="L98" i="45" s="1"/>
  <c r="H98" i="45"/>
  <c r="I98" i="45" s="1"/>
  <c r="G98" i="45"/>
  <c r="F98" i="45"/>
  <c r="E98" i="45"/>
  <c r="D98" i="45"/>
  <c r="O97" i="45"/>
  <c r="L97" i="45"/>
  <c r="I97" i="45"/>
  <c r="F97" i="45"/>
  <c r="C97" i="45"/>
  <c r="O96" i="45"/>
  <c r="L96" i="45"/>
  <c r="I96" i="45"/>
  <c r="F96" i="45"/>
  <c r="C96" i="45" s="1"/>
  <c r="O95" i="45"/>
  <c r="L95" i="45"/>
  <c r="I95" i="45"/>
  <c r="C95" i="45" s="1"/>
  <c r="F95" i="45"/>
  <c r="O94" i="45"/>
  <c r="L94" i="45"/>
  <c r="I94" i="45"/>
  <c r="F94" i="45"/>
  <c r="C94" i="45" s="1"/>
  <c r="O93" i="45"/>
  <c r="L93" i="45"/>
  <c r="I93" i="45"/>
  <c r="F93" i="45"/>
  <c r="C93" i="45"/>
  <c r="N92" i="45"/>
  <c r="O92" i="45" s="1"/>
  <c r="M92" i="45"/>
  <c r="L92" i="45"/>
  <c r="K92" i="45"/>
  <c r="J92" i="45"/>
  <c r="H92" i="45"/>
  <c r="H86" i="45" s="1"/>
  <c r="G92" i="45"/>
  <c r="I92" i="45" s="1"/>
  <c r="E92" i="45"/>
  <c r="D92" i="45"/>
  <c r="O91" i="45"/>
  <c r="L91" i="45"/>
  <c r="I91" i="45"/>
  <c r="C91" i="45" s="1"/>
  <c r="F91" i="45"/>
  <c r="O90" i="45"/>
  <c r="L90" i="45"/>
  <c r="I90" i="45"/>
  <c r="F90" i="45"/>
  <c r="O89" i="45"/>
  <c r="L89" i="45"/>
  <c r="I89" i="45"/>
  <c r="F89" i="45"/>
  <c r="C89" i="45"/>
  <c r="O88" i="45"/>
  <c r="L88" i="45"/>
  <c r="I88" i="45"/>
  <c r="F88" i="45"/>
  <c r="C88" i="45" s="1"/>
  <c r="N87" i="45"/>
  <c r="M87" i="45"/>
  <c r="K87" i="45"/>
  <c r="L87" i="45" s="1"/>
  <c r="J87" i="45"/>
  <c r="I87" i="45"/>
  <c r="H87" i="45"/>
  <c r="G87" i="45"/>
  <c r="G86" i="45" s="1"/>
  <c r="I86" i="45" s="1"/>
  <c r="E87" i="45"/>
  <c r="D87" i="45"/>
  <c r="F87" i="45" s="1"/>
  <c r="J86" i="45"/>
  <c r="O85" i="45"/>
  <c r="L85" i="45"/>
  <c r="I85" i="45"/>
  <c r="F85" i="45"/>
  <c r="C85" i="45"/>
  <c r="O84" i="45"/>
  <c r="L84" i="45"/>
  <c r="I84" i="45"/>
  <c r="F84" i="45"/>
  <c r="C84" i="45" s="1"/>
  <c r="N83" i="45"/>
  <c r="M83" i="45"/>
  <c r="O83" i="45" s="1"/>
  <c r="K83" i="45"/>
  <c r="L83" i="45" s="1"/>
  <c r="J83" i="45"/>
  <c r="I83" i="45"/>
  <c r="H83" i="45"/>
  <c r="G83" i="45"/>
  <c r="E83" i="45"/>
  <c r="D83" i="45"/>
  <c r="O82" i="45"/>
  <c r="L82" i="45"/>
  <c r="I82" i="45"/>
  <c r="F82" i="45"/>
  <c r="C82" i="45" s="1"/>
  <c r="O81" i="45"/>
  <c r="L81" i="45"/>
  <c r="I81" i="45"/>
  <c r="F81" i="45"/>
  <c r="C81" i="45"/>
  <c r="N80" i="45"/>
  <c r="O80" i="45" s="1"/>
  <c r="M80" i="45"/>
  <c r="L80" i="45"/>
  <c r="K80" i="45"/>
  <c r="J80" i="45"/>
  <c r="J79" i="45" s="1"/>
  <c r="L79" i="45" s="1"/>
  <c r="H80" i="45"/>
  <c r="H79" i="45" s="1"/>
  <c r="G80" i="45"/>
  <c r="E80" i="45"/>
  <c r="D80" i="45"/>
  <c r="M79" i="45"/>
  <c r="K79" i="45"/>
  <c r="G79" i="45"/>
  <c r="E79" i="45"/>
  <c r="O77" i="45"/>
  <c r="L77" i="45"/>
  <c r="I77" i="45"/>
  <c r="F77" i="45"/>
  <c r="C77" i="45"/>
  <c r="O76" i="45"/>
  <c r="L76" i="45"/>
  <c r="I76" i="45"/>
  <c r="F76" i="45"/>
  <c r="C76" i="45" s="1"/>
  <c r="O75" i="45"/>
  <c r="L75" i="45"/>
  <c r="I75" i="45"/>
  <c r="C75" i="45" s="1"/>
  <c r="F75" i="45"/>
  <c r="O74" i="45"/>
  <c r="L74" i="45"/>
  <c r="I74" i="45"/>
  <c r="F74" i="45"/>
  <c r="C74" i="45" s="1"/>
  <c r="O73" i="45"/>
  <c r="L73" i="45"/>
  <c r="I73" i="45"/>
  <c r="F73" i="45"/>
  <c r="C73" i="45"/>
  <c r="N72" i="45"/>
  <c r="O72" i="45" s="1"/>
  <c r="M72" i="45"/>
  <c r="L72" i="45"/>
  <c r="K72" i="45"/>
  <c r="K70" i="45" s="1"/>
  <c r="J72" i="45"/>
  <c r="H72" i="45"/>
  <c r="H70" i="45" s="1"/>
  <c r="G72" i="45"/>
  <c r="I72" i="45" s="1"/>
  <c r="E72" i="45"/>
  <c r="D72" i="45"/>
  <c r="O71" i="45"/>
  <c r="L71" i="45"/>
  <c r="I71" i="45"/>
  <c r="C71" i="45" s="1"/>
  <c r="F71" i="45"/>
  <c r="N70" i="45"/>
  <c r="M70" i="45"/>
  <c r="O70" i="45" s="1"/>
  <c r="J70" i="45"/>
  <c r="L70" i="45" s="1"/>
  <c r="E70" i="45"/>
  <c r="O69" i="45"/>
  <c r="L69" i="45"/>
  <c r="I69" i="45"/>
  <c r="F69" i="45"/>
  <c r="C69" i="45"/>
  <c r="O68" i="45"/>
  <c r="L68" i="45"/>
  <c r="I68" i="45"/>
  <c r="F68" i="45"/>
  <c r="C68" i="45" s="1"/>
  <c r="O67" i="45"/>
  <c r="L67" i="45"/>
  <c r="I67" i="45"/>
  <c r="C67" i="45" s="1"/>
  <c r="F67" i="45"/>
  <c r="O66" i="45"/>
  <c r="L66" i="45"/>
  <c r="I66" i="45"/>
  <c r="F66" i="45"/>
  <c r="C66" i="45" s="1"/>
  <c r="O65" i="45"/>
  <c r="L65" i="45"/>
  <c r="I65" i="45"/>
  <c r="F65" i="45"/>
  <c r="C65" i="45"/>
  <c r="O64" i="45"/>
  <c r="L64" i="45"/>
  <c r="I64" i="45"/>
  <c r="F64" i="45"/>
  <c r="C64" i="45" s="1"/>
  <c r="O63" i="45"/>
  <c r="L63" i="45"/>
  <c r="I63" i="45"/>
  <c r="C63" i="45" s="1"/>
  <c r="F63" i="45"/>
  <c r="O62" i="45"/>
  <c r="L62" i="45"/>
  <c r="I62" i="45"/>
  <c r="F62" i="45"/>
  <c r="C62" i="45" s="1"/>
  <c r="O61" i="45"/>
  <c r="N61" i="45"/>
  <c r="M61" i="45"/>
  <c r="K61" i="45"/>
  <c r="K57" i="45" s="1"/>
  <c r="K56" i="45" s="1"/>
  <c r="J61" i="45"/>
  <c r="L61" i="45" s="1"/>
  <c r="H61" i="45"/>
  <c r="G61" i="45"/>
  <c r="E61" i="45"/>
  <c r="F61" i="45" s="1"/>
  <c r="D61" i="45"/>
  <c r="O60" i="45"/>
  <c r="L60" i="45"/>
  <c r="I60" i="45"/>
  <c r="F60" i="45"/>
  <c r="C60" i="45" s="1"/>
  <c r="O59" i="45"/>
  <c r="L59" i="45"/>
  <c r="I59" i="45"/>
  <c r="C59" i="45" s="1"/>
  <c r="F59" i="45"/>
  <c r="N58" i="45"/>
  <c r="N57" i="45" s="1"/>
  <c r="M58" i="45"/>
  <c r="K58" i="45"/>
  <c r="J58" i="45"/>
  <c r="H58" i="45"/>
  <c r="I58" i="45" s="1"/>
  <c r="G58" i="45"/>
  <c r="F58" i="45"/>
  <c r="E58" i="45"/>
  <c r="D58" i="45"/>
  <c r="D57" i="45" s="1"/>
  <c r="M57" i="45"/>
  <c r="M56" i="45" s="1"/>
  <c r="E57" i="45"/>
  <c r="E56" i="45" s="1"/>
  <c r="O50" i="45"/>
  <c r="C50" i="45"/>
  <c r="O49" i="45"/>
  <c r="C49" i="45"/>
  <c r="N48" i="45"/>
  <c r="M48" i="45"/>
  <c r="L47" i="45"/>
  <c r="I47" i="45"/>
  <c r="F47" i="45"/>
  <c r="C47" i="45"/>
  <c r="K46" i="45"/>
  <c r="L46" i="45" s="1"/>
  <c r="J46" i="45"/>
  <c r="I46" i="45"/>
  <c r="H46" i="45"/>
  <c r="G46" i="45"/>
  <c r="E46" i="45"/>
  <c r="D46" i="45"/>
  <c r="F45" i="45"/>
  <c r="C45" i="45"/>
  <c r="L44" i="45"/>
  <c r="C44" i="45"/>
  <c r="L43" i="45"/>
  <c r="C43" i="45"/>
  <c r="L42" i="45"/>
  <c r="C42" i="45"/>
  <c r="L41" i="45"/>
  <c r="C41" i="45"/>
  <c r="K40" i="45"/>
  <c r="L40" i="45" s="1"/>
  <c r="C40" i="45" s="1"/>
  <c r="J40" i="45"/>
  <c r="L39" i="45"/>
  <c r="C39" i="45"/>
  <c r="L38" i="45"/>
  <c r="C38" i="45"/>
  <c r="K37" i="45"/>
  <c r="L37" i="45" s="1"/>
  <c r="J37" i="45"/>
  <c r="C37" i="45"/>
  <c r="L36" i="45"/>
  <c r="C36" i="45"/>
  <c r="K35" i="45"/>
  <c r="K30" i="45" s="1"/>
  <c r="J35" i="45"/>
  <c r="L34" i="45"/>
  <c r="C34" i="45"/>
  <c r="L33" i="45"/>
  <c r="C33" i="45"/>
  <c r="L32" i="45"/>
  <c r="C32" i="45"/>
  <c r="K31" i="45"/>
  <c r="L31" i="45" s="1"/>
  <c r="C31" i="45" s="1"/>
  <c r="J31" i="45"/>
  <c r="F29" i="45"/>
  <c r="C29" i="45"/>
  <c r="I28" i="45"/>
  <c r="F28" i="45"/>
  <c r="C28" i="45" s="1"/>
  <c r="O27" i="45"/>
  <c r="L27" i="45"/>
  <c r="I27" i="45"/>
  <c r="C27" i="45" s="1"/>
  <c r="F27" i="45"/>
  <c r="O26" i="45"/>
  <c r="L26" i="45"/>
  <c r="I26" i="45"/>
  <c r="F26" i="45"/>
  <c r="O25" i="45"/>
  <c r="N25" i="45"/>
  <c r="N290" i="45" s="1"/>
  <c r="N289" i="45" s="1"/>
  <c r="M25" i="45"/>
  <c r="M290" i="45" s="1"/>
  <c r="K25" i="45"/>
  <c r="J25" i="45"/>
  <c r="J290" i="45" s="1"/>
  <c r="H25" i="45"/>
  <c r="G25" i="45"/>
  <c r="E25" i="45"/>
  <c r="E290" i="45" s="1"/>
  <c r="E289" i="45" s="1"/>
  <c r="D25" i="45"/>
  <c r="D290" i="45" s="1"/>
  <c r="D289" i="45" s="1"/>
  <c r="N24" i="45"/>
  <c r="H24" i="45"/>
  <c r="D24" i="45"/>
  <c r="O299" i="44"/>
  <c r="L299" i="44"/>
  <c r="I299" i="44"/>
  <c r="C299" i="44" s="1"/>
  <c r="F299" i="44"/>
  <c r="O298" i="44"/>
  <c r="L298" i="44"/>
  <c r="I298" i="44"/>
  <c r="F298" i="44"/>
  <c r="C298" i="44" s="1"/>
  <c r="O297" i="44"/>
  <c r="L297" i="44"/>
  <c r="I297" i="44"/>
  <c r="F297" i="44"/>
  <c r="C297" i="44"/>
  <c r="O296" i="44"/>
  <c r="L296" i="44"/>
  <c r="I296" i="44"/>
  <c r="F296" i="44"/>
  <c r="C296" i="44" s="1"/>
  <c r="O295" i="44"/>
  <c r="L295" i="44"/>
  <c r="I295" i="44"/>
  <c r="C295" i="44" s="1"/>
  <c r="F295" i="44"/>
  <c r="O294" i="44"/>
  <c r="L294" i="44"/>
  <c r="I294" i="44"/>
  <c r="F294" i="44"/>
  <c r="O293" i="44"/>
  <c r="L293" i="44"/>
  <c r="I293" i="44"/>
  <c r="F293" i="44"/>
  <c r="C293" i="44"/>
  <c r="O292" i="44"/>
  <c r="L292" i="44"/>
  <c r="I292" i="44"/>
  <c r="F292" i="44"/>
  <c r="C292" i="44" s="1"/>
  <c r="N291" i="44"/>
  <c r="M291" i="44"/>
  <c r="O291" i="44" s="1"/>
  <c r="K291" i="44"/>
  <c r="L291" i="44" s="1"/>
  <c r="J291" i="44"/>
  <c r="I291" i="44"/>
  <c r="H291" i="44"/>
  <c r="G291" i="44"/>
  <c r="E291" i="44"/>
  <c r="D291" i="44"/>
  <c r="F291" i="44" s="1"/>
  <c r="C291" i="44" s="1"/>
  <c r="O286" i="44"/>
  <c r="L286" i="44"/>
  <c r="I286" i="44"/>
  <c r="F286" i="44"/>
  <c r="C286" i="44" s="1"/>
  <c r="O285" i="44"/>
  <c r="L285" i="44"/>
  <c r="I285" i="44"/>
  <c r="F285" i="44"/>
  <c r="C285" i="44"/>
  <c r="N284" i="44"/>
  <c r="O284" i="44" s="1"/>
  <c r="M284" i="44"/>
  <c r="L284" i="44"/>
  <c r="K284" i="44"/>
  <c r="J284" i="44"/>
  <c r="H284" i="44"/>
  <c r="G284" i="44"/>
  <c r="E284" i="44"/>
  <c r="D284" i="44"/>
  <c r="O283" i="44"/>
  <c r="L283" i="44"/>
  <c r="I283" i="44"/>
  <c r="C283" i="44" s="1"/>
  <c r="F283" i="44"/>
  <c r="N282" i="44"/>
  <c r="M282" i="44"/>
  <c r="K282" i="44"/>
  <c r="J282" i="44"/>
  <c r="L282" i="44" s="1"/>
  <c r="H282" i="44"/>
  <c r="I282" i="44" s="1"/>
  <c r="G282" i="44"/>
  <c r="F282" i="44"/>
  <c r="E282" i="44"/>
  <c r="D282" i="44"/>
  <c r="O281" i="44"/>
  <c r="L281" i="44"/>
  <c r="I281" i="44"/>
  <c r="F281" i="44"/>
  <c r="C281" i="44"/>
  <c r="O280" i="44"/>
  <c r="L280" i="44"/>
  <c r="I280" i="44"/>
  <c r="F280" i="44"/>
  <c r="C280" i="44" s="1"/>
  <c r="O279" i="44"/>
  <c r="O278" i="44" s="1"/>
  <c r="L279" i="44"/>
  <c r="I279" i="44"/>
  <c r="C279" i="44" s="1"/>
  <c r="F279" i="44"/>
  <c r="N278" i="44"/>
  <c r="M278" i="44"/>
  <c r="K278" i="44"/>
  <c r="J278" i="44"/>
  <c r="L278" i="44" s="1"/>
  <c r="H278" i="44"/>
  <c r="I278" i="44" s="1"/>
  <c r="G278" i="44"/>
  <c r="F278" i="44"/>
  <c r="C278" i="44" s="1"/>
  <c r="E278" i="44"/>
  <c r="D278" i="44"/>
  <c r="O277" i="44"/>
  <c r="L277" i="44"/>
  <c r="I277" i="44"/>
  <c r="F277" i="44"/>
  <c r="C277" i="44"/>
  <c r="O276" i="44"/>
  <c r="L276" i="44"/>
  <c r="I276" i="44"/>
  <c r="F276" i="44"/>
  <c r="C276" i="44" s="1"/>
  <c r="O275" i="44"/>
  <c r="L275" i="44"/>
  <c r="I275" i="44"/>
  <c r="C275" i="44" s="1"/>
  <c r="F275" i="44"/>
  <c r="N274" i="44"/>
  <c r="N272" i="44" s="1"/>
  <c r="N271" i="44" s="1"/>
  <c r="M274" i="44"/>
  <c r="K274" i="44"/>
  <c r="J274" i="44"/>
  <c r="H274" i="44"/>
  <c r="I274" i="44" s="1"/>
  <c r="G274" i="44"/>
  <c r="F274" i="44"/>
  <c r="E274" i="44"/>
  <c r="D274" i="44"/>
  <c r="O273" i="44"/>
  <c r="L273" i="44"/>
  <c r="I273" i="44"/>
  <c r="F273" i="44"/>
  <c r="C273" i="44"/>
  <c r="K272" i="44"/>
  <c r="H272" i="44"/>
  <c r="H271" i="44" s="1"/>
  <c r="I271" i="44" s="1"/>
  <c r="G272" i="44"/>
  <c r="E272" i="44"/>
  <c r="D272" i="44"/>
  <c r="K271" i="44"/>
  <c r="G271" i="44"/>
  <c r="E271" i="44"/>
  <c r="O270" i="44"/>
  <c r="L270" i="44"/>
  <c r="I270" i="44"/>
  <c r="F270" i="44"/>
  <c r="C270" i="44" s="1"/>
  <c r="O269" i="44"/>
  <c r="L269" i="44"/>
  <c r="I269" i="44"/>
  <c r="F269" i="44"/>
  <c r="C269" i="44"/>
  <c r="O268" i="44"/>
  <c r="L268" i="44"/>
  <c r="I268" i="44"/>
  <c r="F268" i="44"/>
  <c r="C268" i="44" s="1"/>
  <c r="O267" i="44"/>
  <c r="L267" i="44"/>
  <c r="I267" i="44"/>
  <c r="C267" i="44" s="1"/>
  <c r="F267" i="44"/>
  <c r="N266" i="44"/>
  <c r="M266" i="44"/>
  <c r="K266" i="44"/>
  <c r="J266" i="44"/>
  <c r="L266" i="44" s="1"/>
  <c r="H266" i="44"/>
  <c r="I266" i="44" s="1"/>
  <c r="G266" i="44"/>
  <c r="F266" i="44"/>
  <c r="E266" i="44"/>
  <c r="D266" i="44"/>
  <c r="O265" i="44"/>
  <c r="L265" i="44"/>
  <c r="I265" i="44"/>
  <c r="F265" i="44"/>
  <c r="C265" i="44"/>
  <c r="O264" i="44"/>
  <c r="L264" i="44"/>
  <c r="I264" i="44"/>
  <c r="F264" i="44"/>
  <c r="C264" i="44" s="1"/>
  <c r="O263" i="44"/>
  <c r="L263" i="44"/>
  <c r="I263" i="44"/>
  <c r="C263" i="44" s="1"/>
  <c r="F263" i="44"/>
  <c r="N262" i="44"/>
  <c r="N261" i="44" s="1"/>
  <c r="O261" i="44" s="1"/>
  <c r="M262" i="44"/>
  <c r="K262" i="44"/>
  <c r="J262" i="44"/>
  <c r="H262" i="44"/>
  <c r="I262" i="44" s="1"/>
  <c r="G262" i="44"/>
  <c r="F262" i="44"/>
  <c r="E262" i="44"/>
  <c r="D262" i="44"/>
  <c r="D261" i="44" s="1"/>
  <c r="F261" i="44" s="1"/>
  <c r="M261" i="44"/>
  <c r="K261" i="44"/>
  <c r="G261" i="44"/>
  <c r="E261" i="44"/>
  <c r="O260" i="44"/>
  <c r="L260" i="44"/>
  <c r="I260" i="44"/>
  <c r="F260" i="44"/>
  <c r="C260" i="44" s="1"/>
  <c r="O259" i="44"/>
  <c r="L259" i="44"/>
  <c r="I259" i="44"/>
  <c r="C259" i="44" s="1"/>
  <c r="F259" i="44"/>
  <c r="O258" i="44"/>
  <c r="L258" i="44"/>
  <c r="I258" i="44"/>
  <c r="F258" i="44"/>
  <c r="O257" i="44"/>
  <c r="L257" i="44"/>
  <c r="I257" i="44"/>
  <c r="F257" i="44"/>
  <c r="C257" i="44"/>
  <c r="O256" i="44"/>
  <c r="L256" i="44"/>
  <c r="I256" i="44"/>
  <c r="F256" i="44"/>
  <c r="C256" i="44" s="1"/>
  <c r="N255" i="44"/>
  <c r="M255" i="44"/>
  <c r="K255" i="44"/>
  <c r="L255" i="44" s="1"/>
  <c r="J255" i="44"/>
  <c r="I255" i="44"/>
  <c r="H255" i="44"/>
  <c r="G255" i="44"/>
  <c r="G254" i="44" s="1"/>
  <c r="I254" i="44" s="1"/>
  <c r="E255" i="44"/>
  <c r="E254" i="44" s="1"/>
  <c r="E233" i="44" s="1"/>
  <c r="D255" i="44"/>
  <c r="F255" i="44" s="1"/>
  <c r="N254" i="44"/>
  <c r="J254" i="44"/>
  <c r="H254" i="44"/>
  <c r="F254" i="44"/>
  <c r="D254" i="44"/>
  <c r="O253" i="44"/>
  <c r="L253" i="44"/>
  <c r="I253" i="44"/>
  <c r="F253" i="44"/>
  <c r="C253" i="44"/>
  <c r="O252" i="44"/>
  <c r="L252" i="44"/>
  <c r="I252" i="44"/>
  <c r="F252" i="44"/>
  <c r="C252" i="44" s="1"/>
  <c r="O251" i="44"/>
  <c r="L251" i="44"/>
  <c r="I251" i="44"/>
  <c r="C251" i="44" s="1"/>
  <c r="F251" i="44"/>
  <c r="O250" i="44"/>
  <c r="L250" i="44"/>
  <c r="I250" i="44"/>
  <c r="F250" i="44"/>
  <c r="O249" i="44"/>
  <c r="N249" i="44"/>
  <c r="M249" i="44"/>
  <c r="K249" i="44"/>
  <c r="J249" i="44"/>
  <c r="H249" i="44"/>
  <c r="G249" i="44"/>
  <c r="I249" i="44" s="1"/>
  <c r="E249" i="44"/>
  <c r="F249" i="44" s="1"/>
  <c r="D249" i="44"/>
  <c r="O248" i="44"/>
  <c r="L248" i="44"/>
  <c r="I248" i="44"/>
  <c r="F248" i="44"/>
  <c r="C248" i="44" s="1"/>
  <c r="O247" i="44"/>
  <c r="L247" i="44"/>
  <c r="I247" i="44"/>
  <c r="C247" i="44" s="1"/>
  <c r="F247" i="44"/>
  <c r="O246" i="44"/>
  <c r="L246" i="44"/>
  <c r="I246" i="44"/>
  <c r="F246" i="44"/>
  <c r="C246" i="44" s="1"/>
  <c r="O245" i="44"/>
  <c r="L245" i="44"/>
  <c r="I245" i="44"/>
  <c r="F245" i="44"/>
  <c r="C245" i="44"/>
  <c r="O244" i="44"/>
  <c r="L244" i="44"/>
  <c r="I244" i="44"/>
  <c r="F244" i="44"/>
  <c r="C244" i="44" s="1"/>
  <c r="O243" i="44"/>
  <c r="L243" i="44"/>
  <c r="I243" i="44"/>
  <c r="C243" i="44" s="1"/>
  <c r="F243" i="44"/>
  <c r="O242" i="44"/>
  <c r="L242" i="44"/>
  <c r="I242" i="44"/>
  <c r="F242" i="44"/>
  <c r="C242" i="44" s="1"/>
  <c r="O241" i="44"/>
  <c r="N241" i="44"/>
  <c r="M241" i="44"/>
  <c r="K241" i="44"/>
  <c r="J241" i="44"/>
  <c r="L241" i="44" s="1"/>
  <c r="H241" i="44"/>
  <c r="G241" i="44"/>
  <c r="E241" i="44"/>
  <c r="D241" i="44"/>
  <c r="F241" i="44" s="1"/>
  <c r="O240" i="44"/>
  <c r="L240" i="44"/>
  <c r="I240" i="44"/>
  <c r="F240" i="44"/>
  <c r="C240" i="44" s="1"/>
  <c r="O239" i="44"/>
  <c r="L239" i="44"/>
  <c r="I239" i="44"/>
  <c r="C239" i="44" s="1"/>
  <c r="F239" i="44"/>
  <c r="N238" i="44"/>
  <c r="N234" i="44" s="1"/>
  <c r="M238" i="44"/>
  <c r="K238" i="44"/>
  <c r="J238" i="44"/>
  <c r="L238" i="44" s="1"/>
  <c r="H238" i="44"/>
  <c r="I238" i="44" s="1"/>
  <c r="G238" i="44"/>
  <c r="F238" i="44"/>
  <c r="E238" i="44"/>
  <c r="D238" i="44"/>
  <c r="O237" i="44"/>
  <c r="L237" i="44"/>
  <c r="I237" i="44"/>
  <c r="F237" i="44"/>
  <c r="C237" i="44"/>
  <c r="N236" i="44"/>
  <c r="M236" i="44"/>
  <c r="O236" i="44" s="1"/>
  <c r="L236" i="44"/>
  <c r="K236" i="44"/>
  <c r="J236" i="44"/>
  <c r="H236" i="44"/>
  <c r="H234" i="44" s="1"/>
  <c r="G236" i="44"/>
  <c r="I236" i="44" s="1"/>
  <c r="E236" i="44"/>
  <c r="D236" i="44"/>
  <c r="O235" i="44"/>
  <c r="L235" i="44"/>
  <c r="I235" i="44"/>
  <c r="C235" i="44" s="1"/>
  <c r="F235" i="44"/>
  <c r="M234" i="44"/>
  <c r="O234" i="44" s="1"/>
  <c r="J234" i="44"/>
  <c r="E234" i="44"/>
  <c r="O232" i="44"/>
  <c r="L232" i="44"/>
  <c r="I232" i="44"/>
  <c r="F232" i="44"/>
  <c r="C232" i="44" s="1"/>
  <c r="O231" i="44"/>
  <c r="L231" i="44"/>
  <c r="I231" i="44"/>
  <c r="C231" i="44" s="1"/>
  <c r="F231" i="44"/>
  <c r="N230" i="44"/>
  <c r="M230" i="44"/>
  <c r="K230" i="44"/>
  <c r="J230" i="44"/>
  <c r="L230" i="44" s="1"/>
  <c r="H230" i="44"/>
  <c r="G230" i="44"/>
  <c r="I230" i="44" s="1"/>
  <c r="F230" i="44"/>
  <c r="E230" i="44"/>
  <c r="D230" i="44"/>
  <c r="O229" i="44"/>
  <c r="L229" i="44"/>
  <c r="I229" i="44"/>
  <c r="F229" i="44"/>
  <c r="C229" i="44"/>
  <c r="O228" i="44"/>
  <c r="L228" i="44"/>
  <c r="I228" i="44"/>
  <c r="F228" i="44"/>
  <c r="C228" i="44" s="1"/>
  <c r="O227" i="44"/>
  <c r="J227" i="44"/>
  <c r="I227" i="44"/>
  <c r="D227" i="44"/>
  <c r="F227" i="44" s="1"/>
  <c r="O226" i="44"/>
  <c r="L226" i="44"/>
  <c r="I226" i="44"/>
  <c r="F226" i="44"/>
  <c r="C226" i="44" s="1"/>
  <c r="D226" i="44"/>
  <c r="O225" i="44"/>
  <c r="L225" i="44"/>
  <c r="I225" i="44"/>
  <c r="F225" i="44"/>
  <c r="O224" i="44"/>
  <c r="L224" i="44"/>
  <c r="I224" i="44"/>
  <c r="F224" i="44"/>
  <c r="C224" i="44"/>
  <c r="O223" i="44"/>
  <c r="L223" i="44"/>
  <c r="I223" i="44"/>
  <c r="F223" i="44"/>
  <c r="C223" i="44" s="1"/>
  <c r="O222" i="44"/>
  <c r="L222" i="44"/>
  <c r="I222" i="44"/>
  <c r="F222" i="44"/>
  <c r="C222" i="44" s="1"/>
  <c r="O221" i="44"/>
  <c r="L221" i="44"/>
  <c r="I221" i="44"/>
  <c r="F221" i="44"/>
  <c r="C221" i="44" s="1"/>
  <c r="O220" i="44"/>
  <c r="L220" i="44"/>
  <c r="I220" i="44"/>
  <c r="F220" i="44"/>
  <c r="C220" i="44"/>
  <c r="N219" i="44"/>
  <c r="O219" i="44" s="1"/>
  <c r="M219" i="44"/>
  <c r="K219" i="44"/>
  <c r="H219" i="44"/>
  <c r="H207" i="44" s="1"/>
  <c r="G219" i="44"/>
  <c r="E219" i="44"/>
  <c r="D219" i="44"/>
  <c r="F219" i="44" s="1"/>
  <c r="O218" i="44"/>
  <c r="L218" i="44"/>
  <c r="I218" i="44"/>
  <c r="F218" i="44"/>
  <c r="O217" i="44"/>
  <c r="L217" i="44"/>
  <c r="C217" i="44" s="1"/>
  <c r="I217" i="44"/>
  <c r="F217" i="44"/>
  <c r="O216" i="44"/>
  <c r="L216" i="44"/>
  <c r="I216" i="44"/>
  <c r="F216" i="44"/>
  <c r="C216" i="44"/>
  <c r="O215" i="44"/>
  <c r="L215" i="44"/>
  <c r="I215" i="44"/>
  <c r="F215" i="44"/>
  <c r="C215" i="44" s="1"/>
  <c r="O214" i="44"/>
  <c r="L214" i="44"/>
  <c r="I214" i="44"/>
  <c r="F214" i="44"/>
  <c r="C214" i="44" s="1"/>
  <c r="O213" i="44"/>
  <c r="L213" i="44"/>
  <c r="I213" i="44"/>
  <c r="F213" i="44"/>
  <c r="O212" i="44"/>
  <c r="L212" i="44"/>
  <c r="I212" i="44"/>
  <c r="F212" i="44"/>
  <c r="C212" i="44"/>
  <c r="O211" i="44"/>
  <c r="L211" i="44"/>
  <c r="I211" i="44"/>
  <c r="F211" i="44"/>
  <c r="C211" i="44" s="1"/>
  <c r="O210" i="44"/>
  <c r="L210" i="44"/>
  <c r="I210" i="44"/>
  <c r="F210" i="44"/>
  <c r="O209" i="44"/>
  <c r="L209" i="44"/>
  <c r="I209" i="44"/>
  <c r="C209" i="44" s="1"/>
  <c r="F209" i="44"/>
  <c r="O208" i="44"/>
  <c r="N208" i="44"/>
  <c r="M208" i="44"/>
  <c r="K208" i="44"/>
  <c r="K207" i="44" s="1"/>
  <c r="J208" i="44"/>
  <c r="H208" i="44"/>
  <c r="G208" i="44"/>
  <c r="F208" i="44"/>
  <c r="E208" i="44"/>
  <c r="D208" i="44"/>
  <c r="M207" i="44"/>
  <c r="E207" i="44"/>
  <c r="O206" i="44"/>
  <c r="L206" i="44"/>
  <c r="I206" i="44"/>
  <c r="F206" i="44"/>
  <c r="O205" i="44"/>
  <c r="L205" i="44"/>
  <c r="C205" i="44" s="1"/>
  <c r="I205" i="44"/>
  <c r="F205" i="44"/>
  <c r="O204" i="44"/>
  <c r="L204" i="44"/>
  <c r="I204" i="44"/>
  <c r="F204" i="44"/>
  <c r="C204" i="44"/>
  <c r="O203" i="44"/>
  <c r="L203" i="44"/>
  <c r="I203" i="44"/>
  <c r="F203" i="44"/>
  <c r="C203" i="44" s="1"/>
  <c r="O202" i="44"/>
  <c r="L202" i="44"/>
  <c r="I202" i="44"/>
  <c r="C202" i="44" s="1"/>
  <c r="F202" i="44"/>
  <c r="D202" i="44"/>
  <c r="O201" i="44"/>
  <c r="N201" i="44"/>
  <c r="M201" i="44"/>
  <c r="K201" i="44"/>
  <c r="J201" i="44"/>
  <c r="H201" i="44"/>
  <c r="G201" i="44"/>
  <c r="E201" i="44"/>
  <c r="D201" i="44"/>
  <c r="F201" i="44" s="1"/>
  <c r="O200" i="44"/>
  <c r="L200" i="44"/>
  <c r="I200" i="44"/>
  <c r="F200" i="44"/>
  <c r="C200" i="44" s="1"/>
  <c r="N199" i="44"/>
  <c r="M199" i="44"/>
  <c r="J199" i="44"/>
  <c r="H199" i="44"/>
  <c r="E199" i="44"/>
  <c r="D199" i="44"/>
  <c r="O196" i="44"/>
  <c r="L196" i="44"/>
  <c r="I196" i="44"/>
  <c r="F196" i="44"/>
  <c r="C196" i="44" s="1"/>
  <c r="N195" i="44"/>
  <c r="M195" i="44"/>
  <c r="K195" i="44"/>
  <c r="J195" i="44"/>
  <c r="L195" i="44" s="1"/>
  <c r="I195" i="44"/>
  <c r="H195" i="44"/>
  <c r="H194" i="44" s="1"/>
  <c r="H190" i="44" s="1"/>
  <c r="G195" i="44"/>
  <c r="E195" i="44"/>
  <c r="D195" i="44"/>
  <c r="D194" i="44" s="1"/>
  <c r="D190" i="44" s="1"/>
  <c r="N194" i="44"/>
  <c r="K194" i="44"/>
  <c r="J194" i="44"/>
  <c r="L194" i="44" s="1"/>
  <c r="G194" i="44"/>
  <c r="I194" i="44" s="1"/>
  <c r="O193" i="44"/>
  <c r="L193" i="44"/>
  <c r="I193" i="44"/>
  <c r="F193" i="44"/>
  <c r="C193" i="44"/>
  <c r="O192" i="44"/>
  <c r="L192" i="44"/>
  <c r="I192" i="44"/>
  <c r="F192" i="44"/>
  <c r="C192" i="44" s="1"/>
  <c r="N191" i="44"/>
  <c r="M191" i="44"/>
  <c r="K191" i="44"/>
  <c r="J191" i="44"/>
  <c r="L191" i="44" s="1"/>
  <c r="I191" i="44"/>
  <c r="H191" i="44"/>
  <c r="G191" i="44"/>
  <c r="E191" i="44"/>
  <c r="D191" i="44"/>
  <c r="N190" i="44"/>
  <c r="K190" i="44"/>
  <c r="J190" i="44"/>
  <c r="L190" i="44" s="1"/>
  <c r="G190" i="44"/>
  <c r="I190" i="44" s="1"/>
  <c r="O189" i="44"/>
  <c r="L189" i="44"/>
  <c r="I189" i="44"/>
  <c r="F189" i="44"/>
  <c r="C189" i="44"/>
  <c r="O188" i="44"/>
  <c r="L188" i="44"/>
  <c r="I188" i="44"/>
  <c r="F188" i="44"/>
  <c r="C188" i="44" s="1"/>
  <c r="N187" i="44"/>
  <c r="M187" i="44"/>
  <c r="K187" i="44"/>
  <c r="J187" i="44"/>
  <c r="L187" i="44" s="1"/>
  <c r="I187" i="44"/>
  <c r="H187" i="44"/>
  <c r="G187" i="44"/>
  <c r="E187" i="44"/>
  <c r="D187" i="44"/>
  <c r="O186" i="44"/>
  <c r="L186" i="44"/>
  <c r="C186" i="44" s="1"/>
  <c r="I186" i="44"/>
  <c r="F186" i="44"/>
  <c r="O185" i="44"/>
  <c r="L185" i="44"/>
  <c r="I185" i="44"/>
  <c r="F185" i="44"/>
  <c r="C185" i="44"/>
  <c r="O184" i="44"/>
  <c r="L184" i="44"/>
  <c r="I184" i="44"/>
  <c r="F184" i="44"/>
  <c r="C184" i="44" s="1"/>
  <c r="O183" i="44"/>
  <c r="L183" i="44"/>
  <c r="I183" i="44"/>
  <c r="F183" i="44"/>
  <c r="N182" i="44"/>
  <c r="O182" i="44" s="1"/>
  <c r="M182" i="44"/>
  <c r="K182" i="44"/>
  <c r="J182" i="44"/>
  <c r="L182" i="44" s="1"/>
  <c r="H182" i="44"/>
  <c r="G182" i="44"/>
  <c r="I182" i="44" s="1"/>
  <c r="F182" i="44"/>
  <c r="C182" i="44" s="1"/>
  <c r="E182" i="44"/>
  <c r="D182" i="44"/>
  <c r="O181" i="44"/>
  <c r="L181" i="44"/>
  <c r="I181" i="44"/>
  <c r="F181" i="44"/>
  <c r="C181" i="44"/>
  <c r="O180" i="44"/>
  <c r="L180" i="44"/>
  <c r="I180" i="44"/>
  <c r="F180" i="44"/>
  <c r="C180" i="44" s="1"/>
  <c r="O179" i="44"/>
  <c r="L179" i="44"/>
  <c r="I179" i="44"/>
  <c r="F179" i="44"/>
  <c r="N178" i="44"/>
  <c r="N177" i="44" s="1"/>
  <c r="M178" i="44"/>
  <c r="K178" i="44"/>
  <c r="J178" i="44"/>
  <c r="H178" i="44"/>
  <c r="G178" i="44"/>
  <c r="I178" i="44" s="1"/>
  <c r="F178" i="44"/>
  <c r="E178" i="44"/>
  <c r="D178" i="44"/>
  <c r="M177" i="44"/>
  <c r="K177" i="44"/>
  <c r="K176" i="44" s="1"/>
  <c r="H177" i="44"/>
  <c r="G177" i="44"/>
  <c r="E177" i="44"/>
  <c r="D177" i="44"/>
  <c r="F177" i="44" s="1"/>
  <c r="H176" i="44"/>
  <c r="D176" i="44"/>
  <c r="O175" i="44"/>
  <c r="L175" i="44"/>
  <c r="I175" i="44"/>
  <c r="C175" i="44" s="1"/>
  <c r="F175" i="44"/>
  <c r="O174" i="44"/>
  <c r="L174" i="44"/>
  <c r="I174" i="44"/>
  <c r="F174" i="44"/>
  <c r="O173" i="44"/>
  <c r="L173" i="44"/>
  <c r="I173" i="44"/>
  <c r="F173" i="44"/>
  <c r="C173" i="44"/>
  <c r="O172" i="44"/>
  <c r="L172" i="44"/>
  <c r="I172" i="44"/>
  <c r="F172" i="44"/>
  <c r="C172" i="44" s="1"/>
  <c r="O171" i="44"/>
  <c r="L171" i="44"/>
  <c r="I171" i="44"/>
  <c r="C171" i="44" s="1"/>
  <c r="F171" i="44"/>
  <c r="O170" i="44"/>
  <c r="L170" i="44"/>
  <c r="C170" i="44" s="1"/>
  <c r="I170" i="44"/>
  <c r="F170" i="44"/>
  <c r="O169" i="44"/>
  <c r="N169" i="44"/>
  <c r="M169" i="44"/>
  <c r="K169" i="44"/>
  <c r="J169" i="44"/>
  <c r="H169" i="44"/>
  <c r="G169" i="44"/>
  <c r="E169" i="44"/>
  <c r="D169" i="44"/>
  <c r="F169" i="44" s="1"/>
  <c r="N168" i="44"/>
  <c r="M168" i="44"/>
  <c r="O168" i="44" s="1"/>
  <c r="J168" i="44"/>
  <c r="H168" i="44"/>
  <c r="E168" i="44"/>
  <c r="D168" i="44"/>
  <c r="F168" i="44" s="1"/>
  <c r="O167" i="44"/>
  <c r="L167" i="44"/>
  <c r="I167" i="44"/>
  <c r="C167" i="44" s="1"/>
  <c r="F167" i="44"/>
  <c r="O166" i="44"/>
  <c r="L166" i="44"/>
  <c r="C166" i="44" s="1"/>
  <c r="I166" i="44"/>
  <c r="F166" i="44"/>
  <c r="O165" i="44"/>
  <c r="L165" i="44"/>
  <c r="I165" i="44"/>
  <c r="F165" i="44"/>
  <c r="C165" i="44"/>
  <c r="O164" i="44"/>
  <c r="L164" i="44"/>
  <c r="I164" i="44"/>
  <c r="F164" i="44"/>
  <c r="C164" i="44" s="1"/>
  <c r="N163" i="44"/>
  <c r="M163" i="44"/>
  <c r="O163" i="44" s="1"/>
  <c r="K163" i="44"/>
  <c r="J163" i="44"/>
  <c r="L163" i="44" s="1"/>
  <c r="I163" i="44"/>
  <c r="H163" i="44"/>
  <c r="G163" i="44"/>
  <c r="E163" i="44"/>
  <c r="D163" i="44"/>
  <c r="O162" i="44"/>
  <c r="L162" i="44"/>
  <c r="I162" i="44"/>
  <c r="D162" i="44"/>
  <c r="F162" i="44" s="1"/>
  <c r="C162" i="44"/>
  <c r="O161" i="44"/>
  <c r="L161" i="44"/>
  <c r="I161" i="44"/>
  <c r="F161" i="44"/>
  <c r="C161" i="44" s="1"/>
  <c r="O160" i="44"/>
  <c r="L160" i="44"/>
  <c r="I160" i="44"/>
  <c r="C160" i="44" s="1"/>
  <c r="F160" i="44"/>
  <c r="O159" i="44"/>
  <c r="L159" i="44"/>
  <c r="C159" i="44" s="1"/>
  <c r="I159" i="44"/>
  <c r="F159" i="44"/>
  <c r="O158" i="44"/>
  <c r="L158" i="44"/>
  <c r="I158" i="44"/>
  <c r="F158" i="44"/>
  <c r="C158" i="44"/>
  <c r="O157" i="44"/>
  <c r="L157" i="44"/>
  <c r="I157" i="44"/>
  <c r="F157" i="44"/>
  <c r="C157" i="44" s="1"/>
  <c r="O156" i="44"/>
  <c r="L156" i="44"/>
  <c r="I156" i="44"/>
  <c r="C156" i="44" s="1"/>
  <c r="F156" i="44"/>
  <c r="O155" i="44"/>
  <c r="L155" i="44"/>
  <c r="I155" i="44"/>
  <c r="F155" i="44"/>
  <c r="C155" i="44" s="1"/>
  <c r="O154" i="44"/>
  <c r="N154" i="44"/>
  <c r="M154" i="44"/>
  <c r="K154" i="44"/>
  <c r="J154" i="44"/>
  <c r="H154" i="44"/>
  <c r="G154" i="44"/>
  <c r="E154" i="44"/>
  <c r="D154" i="44"/>
  <c r="F154" i="44" s="1"/>
  <c r="O153" i="44"/>
  <c r="L153" i="44"/>
  <c r="I153" i="44"/>
  <c r="F153" i="44"/>
  <c r="C153" i="44" s="1"/>
  <c r="O152" i="44"/>
  <c r="L152" i="44"/>
  <c r="I152" i="44"/>
  <c r="C152" i="44" s="1"/>
  <c r="F152" i="44"/>
  <c r="O151" i="44"/>
  <c r="L151" i="44"/>
  <c r="C151" i="44" s="1"/>
  <c r="I151" i="44"/>
  <c r="F151" i="44"/>
  <c r="O150" i="44"/>
  <c r="L150" i="44"/>
  <c r="I150" i="44"/>
  <c r="F150" i="44"/>
  <c r="C150" i="44"/>
  <c r="O149" i="44"/>
  <c r="L149" i="44"/>
  <c r="I149" i="44"/>
  <c r="F149" i="44"/>
  <c r="C149" i="44" s="1"/>
  <c r="O148" i="44"/>
  <c r="L148" i="44"/>
  <c r="I148" i="44"/>
  <c r="C148" i="44" s="1"/>
  <c r="F148" i="44"/>
  <c r="N147" i="44"/>
  <c r="O147" i="44" s="1"/>
  <c r="M147" i="44"/>
  <c r="K147" i="44"/>
  <c r="J147" i="44"/>
  <c r="L147" i="44" s="1"/>
  <c r="H147" i="44"/>
  <c r="G147" i="44"/>
  <c r="I147" i="44" s="1"/>
  <c r="F147" i="44"/>
  <c r="E147" i="44"/>
  <c r="D147" i="44"/>
  <c r="O146" i="44"/>
  <c r="L146" i="44"/>
  <c r="I146" i="44"/>
  <c r="F146" i="44"/>
  <c r="C146" i="44"/>
  <c r="O145" i="44"/>
  <c r="L145" i="44"/>
  <c r="I145" i="44"/>
  <c r="F145" i="44"/>
  <c r="C145" i="44" s="1"/>
  <c r="N144" i="44"/>
  <c r="M144" i="44"/>
  <c r="K144" i="44"/>
  <c r="J144" i="44"/>
  <c r="L144" i="44" s="1"/>
  <c r="I144" i="44"/>
  <c r="H144" i="44"/>
  <c r="G144" i="44"/>
  <c r="E144" i="44"/>
  <c r="F144" i="44" s="1"/>
  <c r="D144" i="44"/>
  <c r="O143" i="44"/>
  <c r="L143" i="44"/>
  <c r="C143" i="44" s="1"/>
  <c r="I143" i="44"/>
  <c r="F143" i="44"/>
  <c r="O142" i="44"/>
  <c r="L142" i="44"/>
  <c r="I142" i="44"/>
  <c r="F142" i="44"/>
  <c r="C142" i="44"/>
  <c r="O141" i="44"/>
  <c r="L141" i="44"/>
  <c r="I141" i="44"/>
  <c r="F141" i="44"/>
  <c r="C141" i="44" s="1"/>
  <c r="O140" i="44"/>
  <c r="L140" i="44"/>
  <c r="I140" i="44"/>
  <c r="F140" i="44"/>
  <c r="C140" i="44" s="1"/>
  <c r="N139" i="44"/>
  <c r="M139" i="44"/>
  <c r="K139" i="44"/>
  <c r="J139" i="44"/>
  <c r="H139" i="44"/>
  <c r="G139" i="44"/>
  <c r="I139" i="44" s="1"/>
  <c r="F139" i="44"/>
  <c r="E139" i="44"/>
  <c r="D139" i="44"/>
  <c r="O138" i="44"/>
  <c r="L138" i="44"/>
  <c r="I138" i="44"/>
  <c r="F138" i="44"/>
  <c r="C138" i="44"/>
  <c r="O137" i="44"/>
  <c r="L137" i="44"/>
  <c r="I137" i="44"/>
  <c r="F137" i="44"/>
  <c r="C137" i="44" s="1"/>
  <c r="O136" i="44"/>
  <c r="L136" i="44"/>
  <c r="I136" i="44"/>
  <c r="C136" i="44" s="1"/>
  <c r="F136" i="44"/>
  <c r="D136" i="44"/>
  <c r="O135" i="44"/>
  <c r="L135" i="44"/>
  <c r="I135" i="44"/>
  <c r="F135" i="44"/>
  <c r="C135" i="44"/>
  <c r="N134" i="44"/>
  <c r="M134" i="44"/>
  <c r="O134" i="44" s="1"/>
  <c r="L134" i="44"/>
  <c r="K134" i="44"/>
  <c r="J134" i="44"/>
  <c r="H134" i="44"/>
  <c r="G134" i="44"/>
  <c r="E134" i="44"/>
  <c r="D134" i="44"/>
  <c r="E133" i="44"/>
  <c r="O132" i="44"/>
  <c r="L132" i="44"/>
  <c r="C132" i="44" s="1"/>
  <c r="I132" i="44"/>
  <c r="F132" i="44"/>
  <c r="O131" i="44"/>
  <c r="N131" i="44"/>
  <c r="M131" i="44"/>
  <c r="K131" i="44"/>
  <c r="J131" i="44"/>
  <c r="H131" i="44"/>
  <c r="G131" i="44"/>
  <c r="I131" i="44" s="1"/>
  <c r="E131" i="44"/>
  <c r="D131" i="44"/>
  <c r="F131" i="44" s="1"/>
  <c r="O130" i="44"/>
  <c r="L130" i="44"/>
  <c r="I130" i="44"/>
  <c r="F130" i="44"/>
  <c r="C130" i="44" s="1"/>
  <c r="O129" i="44"/>
  <c r="L129" i="44"/>
  <c r="I129" i="44"/>
  <c r="F129" i="44"/>
  <c r="C129" i="44" s="1"/>
  <c r="O128" i="44"/>
  <c r="L128" i="44"/>
  <c r="C128" i="44" s="1"/>
  <c r="I128" i="44"/>
  <c r="F128" i="44"/>
  <c r="O127" i="44"/>
  <c r="L127" i="44"/>
  <c r="J127" i="44"/>
  <c r="I127" i="44"/>
  <c r="F127" i="44"/>
  <c r="C127" i="44" s="1"/>
  <c r="O126" i="44"/>
  <c r="L126" i="44"/>
  <c r="I126" i="44"/>
  <c r="F126" i="44"/>
  <c r="N125" i="44"/>
  <c r="M125" i="44"/>
  <c r="K125" i="44"/>
  <c r="J125" i="44"/>
  <c r="L125" i="44" s="1"/>
  <c r="I125" i="44"/>
  <c r="H125" i="44"/>
  <c r="G125" i="44"/>
  <c r="F125" i="44"/>
  <c r="E125" i="44"/>
  <c r="D125" i="44"/>
  <c r="O124" i="44"/>
  <c r="L124" i="44"/>
  <c r="I124" i="44"/>
  <c r="F124" i="44"/>
  <c r="C124" i="44"/>
  <c r="O123" i="44"/>
  <c r="L123" i="44"/>
  <c r="I123" i="44"/>
  <c r="F123" i="44"/>
  <c r="C123" i="44" s="1"/>
  <c r="O122" i="44"/>
  <c r="L122" i="44"/>
  <c r="I122" i="44"/>
  <c r="F122" i="44"/>
  <c r="C122" i="44" s="1"/>
  <c r="O121" i="44"/>
  <c r="L121" i="44"/>
  <c r="I121" i="44"/>
  <c r="F121" i="44"/>
  <c r="O120" i="44"/>
  <c r="L120" i="44"/>
  <c r="I120" i="44"/>
  <c r="F120" i="44"/>
  <c r="C120" i="44"/>
  <c r="O119" i="44"/>
  <c r="N119" i="44"/>
  <c r="M119" i="44"/>
  <c r="L119" i="44"/>
  <c r="K119" i="44"/>
  <c r="J119" i="44"/>
  <c r="H119" i="44"/>
  <c r="G119" i="44"/>
  <c r="E119" i="44"/>
  <c r="D119" i="44"/>
  <c r="F119" i="44" s="1"/>
  <c r="O118" i="44"/>
  <c r="L118" i="44"/>
  <c r="I118" i="44"/>
  <c r="F118" i="44"/>
  <c r="O117" i="44"/>
  <c r="L117" i="44"/>
  <c r="I117" i="44"/>
  <c r="C117" i="44" s="1"/>
  <c r="F117" i="44"/>
  <c r="O116" i="44"/>
  <c r="L116" i="44"/>
  <c r="I116" i="44"/>
  <c r="F116" i="44"/>
  <c r="C116" i="44"/>
  <c r="O115" i="44"/>
  <c r="N115" i="44"/>
  <c r="M115" i="44"/>
  <c r="L115" i="44"/>
  <c r="K115" i="44"/>
  <c r="J115" i="44"/>
  <c r="H115" i="44"/>
  <c r="G115" i="44"/>
  <c r="I115" i="44" s="1"/>
  <c r="E115" i="44"/>
  <c r="D115" i="44"/>
  <c r="O114" i="44"/>
  <c r="L114" i="44"/>
  <c r="I114" i="44"/>
  <c r="F114" i="44"/>
  <c r="C114" i="44" s="1"/>
  <c r="O113" i="44"/>
  <c r="L113" i="44"/>
  <c r="I113" i="44"/>
  <c r="F113" i="44"/>
  <c r="O112" i="44"/>
  <c r="L112" i="44"/>
  <c r="I112" i="44"/>
  <c r="F112" i="44"/>
  <c r="C112" i="44"/>
  <c r="O111" i="44"/>
  <c r="L111" i="44"/>
  <c r="I111" i="44"/>
  <c r="F111" i="44"/>
  <c r="C111" i="44" s="1"/>
  <c r="O110" i="44"/>
  <c r="L110" i="44"/>
  <c r="I110" i="44"/>
  <c r="F110" i="44"/>
  <c r="O109" i="44"/>
  <c r="L109" i="44"/>
  <c r="I109" i="44"/>
  <c r="C109" i="44" s="1"/>
  <c r="F109" i="44"/>
  <c r="O108" i="44"/>
  <c r="L108" i="44"/>
  <c r="I108" i="44"/>
  <c r="F108" i="44"/>
  <c r="C108" i="44"/>
  <c r="O107" i="44"/>
  <c r="L107" i="44"/>
  <c r="I107" i="44"/>
  <c r="F107" i="44"/>
  <c r="C107" i="44" s="1"/>
  <c r="N106" i="44"/>
  <c r="M106" i="44"/>
  <c r="O106" i="44" s="1"/>
  <c r="L106" i="44"/>
  <c r="K106" i="44"/>
  <c r="J106" i="44"/>
  <c r="I106" i="44"/>
  <c r="H106" i="44"/>
  <c r="G106" i="44"/>
  <c r="E106" i="44"/>
  <c r="D106" i="44"/>
  <c r="F106" i="44" s="1"/>
  <c r="C106" i="44" s="1"/>
  <c r="O105" i="44"/>
  <c r="L105" i="44"/>
  <c r="I105" i="44"/>
  <c r="F105" i="44"/>
  <c r="O104" i="44"/>
  <c r="L104" i="44"/>
  <c r="I104" i="44"/>
  <c r="F104" i="44"/>
  <c r="C104" i="44"/>
  <c r="O103" i="44"/>
  <c r="L103" i="44"/>
  <c r="I103" i="44"/>
  <c r="F103" i="44"/>
  <c r="C103" i="44" s="1"/>
  <c r="O102" i="44"/>
  <c r="L102" i="44"/>
  <c r="I102" i="44"/>
  <c r="F102" i="44"/>
  <c r="O101" i="44"/>
  <c r="L101" i="44"/>
  <c r="I101" i="44"/>
  <c r="C101" i="44" s="1"/>
  <c r="F101" i="44"/>
  <c r="O100" i="44"/>
  <c r="L100" i="44"/>
  <c r="I100" i="44"/>
  <c r="F100" i="44"/>
  <c r="C100" i="44"/>
  <c r="O99" i="44"/>
  <c r="L99" i="44"/>
  <c r="I99" i="44"/>
  <c r="F99" i="44"/>
  <c r="C99" i="44" s="1"/>
  <c r="N98" i="44"/>
  <c r="M98" i="44"/>
  <c r="O98" i="44" s="1"/>
  <c r="L98" i="44"/>
  <c r="K98" i="44"/>
  <c r="J98" i="44"/>
  <c r="I98" i="44"/>
  <c r="H98" i="44"/>
  <c r="G98" i="44"/>
  <c r="E98" i="44"/>
  <c r="D98" i="44"/>
  <c r="F98" i="44" s="1"/>
  <c r="C98" i="44" s="1"/>
  <c r="O97" i="44"/>
  <c r="L97" i="44"/>
  <c r="I97" i="44"/>
  <c r="F97" i="44"/>
  <c r="O96" i="44"/>
  <c r="L96" i="44"/>
  <c r="I96" i="44"/>
  <c r="F96" i="44"/>
  <c r="C96" i="44"/>
  <c r="O95" i="44"/>
  <c r="J95" i="44"/>
  <c r="L95" i="44" s="1"/>
  <c r="I95" i="44"/>
  <c r="F95" i="44"/>
  <c r="D95" i="44"/>
  <c r="O94" i="44"/>
  <c r="L94" i="44"/>
  <c r="I94" i="44"/>
  <c r="F94" i="44"/>
  <c r="C94" i="44"/>
  <c r="O93" i="44"/>
  <c r="L93" i="44"/>
  <c r="I93" i="44"/>
  <c r="F93" i="44"/>
  <c r="C93" i="44" s="1"/>
  <c r="N92" i="44"/>
  <c r="M92" i="44"/>
  <c r="O92" i="44" s="1"/>
  <c r="L92" i="44"/>
  <c r="K92" i="44"/>
  <c r="J92" i="44"/>
  <c r="I92" i="44"/>
  <c r="H92" i="44"/>
  <c r="G92" i="44"/>
  <c r="E92" i="44"/>
  <c r="E86" i="44" s="1"/>
  <c r="D92" i="44"/>
  <c r="O91" i="44"/>
  <c r="L91" i="44"/>
  <c r="I91" i="44"/>
  <c r="C91" i="44" s="1"/>
  <c r="F91" i="44"/>
  <c r="O90" i="44"/>
  <c r="L90" i="44"/>
  <c r="I90" i="44"/>
  <c r="F90" i="44"/>
  <c r="C90" i="44"/>
  <c r="O89" i="44"/>
  <c r="L89" i="44"/>
  <c r="I89" i="44"/>
  <c r="F89" i="44"/>
  <c r="C89" i="44" s="1"/>
  <c r="O88" i="44"/>
  <c r="L88" i="44"/>
  <c r="I88" i="44"/>
  <c r="F88" i="44"/>
  <c r="C88" i="44" s="1"/>
  <c r="N87" i="44"/>
  <c r="M87" i="44"/>
  <c r="M86" i="44" s="1"/>
  <c r="K87" i="44"/>
  <c r="J87" i="44"/>
  <c r="I87" i="44"/>
  <c r="H87" i="44"/>
  <c r="G87" i="44"/>
  <c r="F87" i="44"/>
  <c r="E87" i="44"/>
  <c r="D87" i="44"/>
  <c r="G86" i="44"/>
  <c r="O85" i="44"/>
  <c r="L85" i="44"/>
  <c r="I85" i="44"/>
  <c r="F85" i="44"/>
  <c r="C85" i="44" s="1"/>
  <c r="O84" i="44"/>
  <c r="L84" i="44"/>
  <c r="I84" i="44"/>
  <c r="F84" i="44"/>
  <c r="C84" i="44" s="1"/>
  <c r="N83" i="44"/>
  <c r="O83" i="44" s="1"/>
  <c r="M83" i="44"/>
  <c r="K83" i="44"/>
  <c r="K79" i="44" s="1"/>
  <c r="J83" i="44"/>
  <c r="H83" i="44"/>
  <c r="G83" i="44"/>
  <c r="I83" i="44" s="1"/>
  <c r="E83" i="44"/>
  <c r="F83" i="44" s="1"/>
  <c r="D83" i="44"/>
  <c r="O82" i="44"/>
  <c r="L82" i="44"/>
  <c r="I82" i="44"/>
  <c r="F82" i="44"/>
  <c r="C82" i="44" s="1"/>
  <c r="O81" i="44"/>
  <c r="L81" i="44"/>
  <c r="I81" i="44"/>
  <c r="C81" i="44" s="1"/>
  <c r="F81" i="44"/>
  <c r="N80" i="44"/>
  <c r="N79" i="44" s="1"/>
  <c r="M80" i="44"/>
  <c r="O80" i="44" s="1"/>
  <c r="K80" i="44"/>
  <c r="J80" i="44"/>
  <c r="H80" i="44"/>
  <c r="I80" i="44" s="1"/>
  <c r="G80" i="44"/>
  <c r="F80" i="44"/>
  <c r="E80" i="44"/>
  <c r="D80" i="44"/>
  <c r="D79" i="44" s="1"/>
  <c r="F79" i="44" s="1"/>
  <c r="O79" i="44"/>
  <c r="M79" i="44"/>
  <c r="G79" i="44"/>
  <c r="E79" i="44"/>
  <c r="E78" i="44" s="1"/>
  <c r="O77" i="44"/>
  <c r="L77" i="44"/>
  <c r="I77" i="44"/>
  <c r="D77" i="44"/>
  <c r="F77" i="44" s="1"/>
  <c r="C77" i="44" s="1"/>
  <c r="O76" i="44"/>
  <c r="L76" i="44"/>
  <c r="I76" i="44"/>
  <c r="F76" i="44"/>
  <c r="C76" i="44"/>
  <c r="O75" i="44"/>
  <c r="L75" i="44"/>
  <c r="I75" i="44"/>
  <c r="F75" i="44"/>
  <c r="C75" i="44" s="1"/>
  <c r="O74" i="44"/>
  <c r="L74" i="44"/>
  <c r="I74" i="44"/>
  <c r="C74" i="44" s="1"/>
  <c r="F74" i="44"/>
  <c r="O73" i="44"/>
  <c r="L73" i="44"/>
  <c r="I73" i="44"/>
  <c r="F73" i="44"/>
  <c r="C73" i="44" s="1"/>
  <c r="O72" i="44"/>
  <c r="N72" i="44"/>
  <c r="M72" i="44"/>
  <c r="M70" i="44" s="1"/>
  <c r="K72" i="44"/>
  <c r="K70" i="44" s="1"/>
  <c r="J72" i="44"/>
  <c r="H72" i="44"/>
  <c r="G72" i="44"/>
  <c r="E72" i="44"/>
  <c r="E70" i="44" s="1"/>
  <c r="O71" i="44"/>
  <c r="L71" i="44"/>
  <c r="I71" i="44"/>
  <c r="F71" i="44"/>
  <c r="C71" i="44" s="1"/>
  <c r="D71" i="44"/>
  <c r="N70" i="44"/>
  <c r="J70" i="44"/>
  <c r="L70" i="44" s="1"/>
  <c r="H70" i="44"/>
  <c r="O69" i="44"/>
  <c r="L69" i="44"/>
  <c r="I69" i="44"/>
  <c r="F69" i="44"/>
  <c r="C69" i="44"/>
  <c r="O68" i="44"/>
  <c r="L68" i="44"/>
  <c r="I68" i="44"/>
  <c r="F68" i="44"/>
  <c r="C68" i="44" s="1"/>
  <c r="O67" i="44"/>
  <c r="L67" i="44"/>
  <c r="I67" i="44"/>
  <c r="C67" i="44" s="1"/>
  <c r="F67" i="44"/>
  <c r="O66" i="44"/>
  <c r="L66" i="44"/>
  <c r="I66" i="44"/>
  <c r="F66" i="44"/>
  <c r="C66" i="44" s="1"/>
  <c r="O65" i="44"/>
  <c r="L65" i="44"/>
  <c r="I65" i="44"/>
  <c r="F65" i="44"/>
  <c r="C65" i="44"/>
  <c r="O64" i="44"/>
  <c r="L64" i="44"/>
  <c r="I64" i="44"/>
  <c r="F64" i="44"/>
  <c r="C64" i="44" s="1"/>
  <c r="O63" i="44"/>
  <c r="L63" i="44"/>
  <c r="I63" i="44"/>
  <c r="C63" i="44" s="1"/>
  <c r="F63" i="44"/>
  <c r="O62" i="44"/>
  <c r="L62" i="44"/>
  <c r="I62" i="44"/>
  <c r="F62" i="44"/>
  <c r="C62" i="44" s="1"/>
  <c r="O61" i="44"/>
  <c r="N61" i="44"/>
  <c r="M61" i="44"/>
  <c r="K61" i="44"/>
  <c r="J61" i="44"/>
  <c r="H61" i="44"/>
  <c r="G61" i="44"/>
  <c r="I61" i="44" s="1"/>
  <c r="E61" i="44"/>
  <c r="F61" i="44" s="1"/>
  <c r="D61" i="44"/>
  <c r="O60" i="44"/>
  <c r="L60" i="44"/>
  <c r="I60" i="44"/>
  <c r="F60" i="44"/>
  <c r="C60" i="44" s="1"/>
  <c r="D60" i="44"/>
  <c r="D58" i="44" s="1"/>
  <c r="O59" i="44"/>
  <c r="L59" i="44"/>
  <c r="I59" i="44"/>
  <c r="F59" i="44"/>
  <c r="C59" i="44" s="1"/>
  <c r="O58" i="44"/>
  <c r="N58" i="44"/>
  <c r="M58" i="44"/>
  <c r="M57" i="44" s="1"/>
  <c r="O57" i="44" s="1"/>
  <c r="K58" i="44"/>
  <c r="K57" i="44" s="1"/>
  <c r="J58" i="44"/>
  <c r="H58" i="44"/>
  <c r="G58" i="44"/>
  <c r="E58" i="44"/>
  <c r="E57" i="44" s="1"/>
  <c r="E56" i="44" s="1"/>
  <c r="N57" i="44"/>
  <c r="J57" i="44"/>
  <c r="J56" i="44" s="1"/>
  <c r="H57" i="44"/>
  <c r="H56" i="44" s="1"/>
  <c r="O50" i="44"/>
  <c r="C50" i="44" s="1"/>
  <c r="O49" i="44"/>
  <c r="C49" i="44" s="1"/>
  <c r="N48" i="44"/>
  <c r="M48" i="44"/>
  <c r="L47" i="44"/>
  <c r="I47" i="44"/>
  <c r="F47" i="44"/>
  <c r="C47" i="44" s="1"/>
  <c r="K46" i="44"/>
  <c r="J46" i="44"/>
  <c r="L46" i="44" s="1"/>
  <c r="H46" i="44"/>
  <c r="I46" i="44" s="1"/>
  <c r="G46" i="44"/>
  <c r="F46" i="44"/>
  <c r="E46" i="44"/>
  <c r="D46" i="44"/>
  <c r="F45" i="44"/>
  <c r="C45" i="44" s="1"/>
  <c r="L44" i="44"/>
  <c r="C44" i="44" s="1"/>
  <c r="L43" i="44"/>
  <c r="C43" i="44" s="1"/>
  <c r="L42" i="44"/>
  <c r="C42" i="44" s="1"/>
  <c r="L41" i="44"/>
  <c r="C41" i="44" s="1"/>
  <c r="K40" i="44"/>
  <c r="J40" i="44"/>
  <c r="L40" i="44" s="1"/>
  <c r="C40" i="44" s="1"/>
  <c r="L39" i="44"/>
  <c r="C39" i="44" s="1"/>
  <c r="L38" i="44"/>
  <c r="C38" i="44" s="1"/>
  <c r="K37" i="44"/>
  <c r="J37" i="44"/>
  <c r="L37" i="44" s="1"/>
  <c r="C37" i="44" s="1"/>
  <c r="L36" i="44"/>
  <c r="C36" i="44" s="1"/>
  <c r="L35" i="44"/>
  <c r="C35" i="44" s="1"/>
  <c r="K35" i="44"/>
  <c r="K30" i="44" s="1"/>
  <c r="J35" i="44"/>
  <c r="L34" i="44"/>
  <c r="C34" i="44" s="1"/>
  <c r="L33" i="44"/>
  <c r="C33" i="44" s="1"/>
  <c r="L32" i="44"/>
  <c r="C32" i="44" s="1"/>
  <c r="K31" i="44"/>
  <c r="J31" i="44"/>
  <c r="L31" i="44" s="1"/>
  <c r="C31" i="44" s="1"/>
  <c r="F29" i="44"/>
  <c r="C29" i="44" s="1"/>
  <c r="I28" i="44"/>
  <c r="G28" i="44"/>
  <c r="F28" i="44"/>
  <c r="D28" i="44"/>
  <c r="C28" i="44"/>
  <c r="O27" i="44"/>
  <c r="L27" i="44"/>
  <c r="I27" i="44"/>
  <c r="F27" i="44"/>
  <c r="C27" i="44" s="1"/>
  <c r="O26" i="44"/>
  <c r="L26" i="44"/>
  <c r="I26" i="44"/>
  <c r="C26" i="44" s="1"/>
  <c r="F26" i="44"/>
  <c r="N25" i="44"/>
  <c r="M25" i="44"/>
  <c r="M290" i="44" s="1"/>
  <c r="K25" i="44"/>
  <c r="K290" i="44" s="1"/>
  <c r="K289" i="44" s="1"/>
  <c r="J25" i="44"/>
  <c r="H25" i="44"/>
  <c r="H24" i="44" s="1"/>
  <c r="G25" i="44"/>
  <c r="G290" i="44" s="1"/>
  <c r="F25" i="44"/>
  <c r="E25" i="44"/>
  <c r="E290" i="44" s="1"/>
  <c r="E289" i="44" s="1"/>
  <c r="D25" i="44"/>
  <c r="D290" i="44" s="1"/>
  <c r="D289" i="44" s="1"/>
  <c r="F289" i="44" s="1"/>
  <c r="K24" i="44"/>
  <c r="G24" i="44"/>
  <c r="I24" i="44" s="1"/>
  <c r="E24" i="44"/>
  <c r="O299" i="43"/>
  <c r="L299" i="43"/>
  <c r="I299" i="43"/>
  <c r="F299" i="43"/>
  <c r="C299" i="43" s="1"/>
  <c r="O298" i="43"/>
  <c r="L298" i="43"/>
  <c r="I298" i="43"/>
  <c r="F298" i="43"/>
  <c r="O297" i="43"/>
  <c r="L297" i="43"/>
  <c r="I297" i="43"/>
  <c r="F297" i="43"/>
  <c r="O296" i="43"/>
  <c r="L296" i="43"/>
  <c r="I296" i="43"/>
  <c r="F296" i="43"/>
  <c r="C296" i="43"/>
  <c r="O295" i="43"/>
  <c r="L295" i="43"/>
  <c r="I295" i="43"/>
  <c r="F295" i="43"/>
  <c r="O294" i="43"/>
  <c r="L294" i="43"/>
  <c r="I294" i="43"/>
  <c r="C294" i="43" s="1"/>
  <c r="F294" i="43"/>
  <c r="O293" i="43"/>
  <c r="L293" i="43"/>
  <c r="I293" i="43"/>
  <c r="F293" i="43"/>
  <c r="O292" i="43"/>
  <c r="O291" i="43" s="1"/>
  <c r="L292" i="43"/>
  <c r="I292" i="43"/>
  <c r="I291" i="43" s="1"/>
  <c r="F292" i="43"/>
  <c r="C292" i="43"/>
  <c r="N291" i="43"/>
  <c r="M291" i="43"/>
  <c r="K291" i="43"/>
  <c r="J291" i="43"/>
  <c r="H291" i="43"/>
  <c r="G291" i="43"/>
  <c r="E291" i="43"/>
  <c r="D291" i="43"/>
  <c r="M290" i="43"/>
  <c r="M289" i="43" s="1"/>
  <c r="E290" i="43"/>
  <c r="E289" i="43" s="1"/>
  <c r="O286" i="43"/>
  <c r="L286" i="43"/>
  <c r="I286" i="43"/>
  <c r="F286" i="43"/>
  <c r="O285" i="43"/>
  <c r="L285" i="43"/>
  <c r="L284" i="43" s="1"/>
  <c r="I285" i="43"/>
  <c r="F285" i="43"/>
  <c r="F284" i="43" s="1"/>
  <c r="O284" i="43"/>
  <c r="N284" i="43"/>
  <c r="M284" i="43"/>
  <c r="K284" i="43"/>
  <c r="J284" i="43"/>
  <c r="H284" i="43"/>
  <c r="G284" i="43"/>
  <c r="E284" i="43"/>
  <c r="D284" i="43"/>
  <c r="O283" i="43"/>
  <c r="L283" i="43"/>
  <c r="L282" i="43" s="1"/>
  <c r="I283" i="43"/>
  <c r="F283" i="43"/>
  <c r="O282" i="43"/>
  <c r="N282" i="43"/>
  <c r="M282" i="43"/>
  <c r="K282" i="43"/>
  <c r="J282" i="43"/>
  <c r="I282" i="43"/>
  <c r="H282" i="43"/>
  <c r="G282" i="43"/>
  <c r="E282" i="43"/>
  <c r="D282" i="43"/>
  <c r="O281" i="43"/>
  <c r="L281" i="43"/>
  <c r="I281" i="43"/>
  <c r="F281" i="43"/>
  <c r="O280" i="43"/>
  <c r="O278" i="43" s="1"/>
  <c r="L280" i="43"/>
  <c r="I280" i="43"/>
  <c r="F280" i="43"/>
  <c r="C280" i="43"/>
  <c r="O279" i="43"/>
  <c r="L279" i="43"/>
  <c r="L278" i="43" s="1"/>
  <c r="I279" i="43"/>
  <c r="F279" i="43"/>
  <c r="N278" i="43"/>
  <c r="M278" i="43"/>
  <c r="K278" i="43"/>
  <c r="J278" i="43"/>
  <c r="I278" i="43"/>
  <c r="H278" i="43"/>
  <c r="G278" i="43"/>
  <c r="E278" i="43"/>
  <c r="D278" i="43"/>
  <c r="O277" i="43"/>
  <c r="L277" i="43"/>
  <c r="I277" i="43"/>
  <c r="F277" i="43"/>
  <c r="C277" i="43" s="1"/>
  <c r="O276" i="43"/>
  <c r="O274" i="43" s="1"/>
  <c r="O272" i="43" s="1"/>
  <c r="O271" i="43" s="1"/>
  <c r="L276" i="43"/>
  <c r="I276" i="43"/>
  <c r="F276" i="43"/>
  <c r="C276" i="43"/>
  <c r="O275" i="43"/>
  <c r="L275" i="43"/>
  <c r="L274" i="43" s="1"/>
  <c r="I275" i="43"/>
  <c r="F275" i="43"/>
  <c r="N274" i="43"/>
  <c r="M274" i="43"/>
  <c r="K274" i="43"/>
  <c r="J274" i="43"/>
  <c r="I274" i="43"/>
  <c r="H274" i="43"/>
  <c r="H272" i="43" s="1"/>
  <c r="G274" i="43"/>
  <c r="E274" i="43"/>
  <c r="E272" i="43" s="1"/>
  <c r="E271" i="43" s="1"/>
  <c r="D274" i="43"/>
  <c r="D272" i="43" s="1"/>
  <c r="O273" i="43"/>
  <c r="L273" i="43"/>
  <c r="L272" i="43" s="1"/>
  <c r="L271" i="43" s="1"/>
  <c r="I273" i="43"/>
  <c r="F273" i="43"/>
  <c r="N272" i="43"/>
  <c r="K272" i="43"/>
  <c r="K271" i="43" s="1"/>
  <c r="J272" i="43"/>
  <c r="G272" i="43"/>
  <c r="G271" i="43" s="1"/>
  <c r="N271" i="43"/>
  <c r="J271" i="43"/>
  <c r="H271" i="43"/>
  <c r="D271" i="43"/>
  <c r="O270" i="43"/>
  <c r="L270" i="43"/>
  <c r="I270" i="43"/>
  <c r="F270" i="43"/>
  <c r="O269" i="43"/>
  <c r="L269" i="43"/>
  <c r="I269" i="43"/>
  <c r="F269" i="43"/>
  <c r="C269" i="43" s="1"/>
  <c r="O268" i="43"/>
  <c r="O266" i="43" s="1"/>
  <c r="L268" i="43"/>
  <c r="I268" i="43"/>
  <c r="F268" i="43"/>
  <c r="C268" i="43"/>
  <c r="O267" i="43"/>
  <c r="L267" i="43"/>
  <c r="L266" i="43" s="1"/>
  <c r="I267" i="43"/>
  <c r="F267" i="43"/>
  <c r="N266" i="43"/>
  <c r="M266" i="43"/>
  <c r="K266" i="43"/>
  <c r="J266" i="43"/>
  <c r="H266" i="43"/>
  <c r="G266" i="43"/>
  <c r="E266" i="43"/>
  <c r="D266" i="43"/>
  <c r="O265" i="43"/>
  <c r="L265" i="43"/>
  <c r="I265" i="43"/>
  <c r="F265" i="43"/>
  <c r="O264" i="43"/>
  <c r="O262" i="43" s="1"/>
  <c r="O261" i="43" s="1"/>
  <c r="L264" i="43"/>
  <c r="I264" i="43"/>
  <c r="F264" i="43"/>
  <c r="C264" i="43"/>
  <c r="O263" i="43"/>
  <c r="L263" i="43"/>
  <c r="I263" i="43"/>
  <c r="F263" i="43"/>
  <c r="N262" i="43"/>
  <c r="M262" i="43"/>
  <c r="K262" i="43"/>
  <c r="K261" i="43" s="1"/>
  <c r="J262" i="43"/>
  <c r="I262" i="43"/>
  <c r="H262" i="43"/>
  <c r="G262" i="43"/>
  <c r="G261" i="43" s="1"/>
  <c r="E262" i="43"/>
  <c r="E261" i="43" s="1"/>
  <c r="D262" i="43"/>
  <c r="N261" i="43"/>
  <c r="J261" i="43"/>
  <c r="H261" i="43"/>
  <c r="D261" i="43"/>
  <c r="O260" i="43"/>
  <c r="L260" i="43"/>
  <c r="I260" i="43"/>
  <c r="F260" i="43"/>
  <c r="C260" i="43"/>
  <c r="O259" i="43"/>
  <c r="L259" i="43"/>
  <c r="I259" i="43"/>
  <c r="F259" i="43"/>
  <c r="C259" i="43" s="1"/>
  <c r="O258" i="43"/>
  <c r="L258" i="43"/>
  <c r="I258" i="43"/>
  <c r="C258" i="43" s="1"/>
  <c r="F258" i="43"/>
  <c r="O257" i="43"/>
  <c r="L257" i="43"/>
  <c r="L255" i="43" s="1"/>
  <c r="L254" i="43" s="1"/>
  <c r="I257" i="43"/>
  <c r="F257" i="43"/>
  <c r="O256" i="43"/>
  <c r="O255" i="43" s="1"/>
  <c r="O254" i="43" s="1"/>
  <c r="L256" i="43"/>
  <c r="I256" i="43"/>
  <c r="I255" i="43" s="1"/>
  <c r="F256" i="43"/>
  <c r="C256" i="43"/>
  <c r="N255" i="43"/>
  <c r="N254" i="43" s="1"/>
  <c r="M255" i="43"/>
  <c r="K255" i="43"/>
  <c r="J255" i="43"/>
  <c r="J254" i="43" s="1"/>
  <c r="H255" i="43"/>
  <c r="H254" i="43" s="1"/>
  <c r="G255" i="43"/>
  <c r="F255" i="43"/>
  <c r="E255" i="43"/>
  <c r="D255" i="43"/>
  <c r="D254" i="43" s="1"/>
  <c r="M254" i="43"/>
  <c r="K254" i="43"/>
  <c r="I254" i="43"/>
  <c r="G254" i="43"/>
  <c r="E254" i="43"/>
  <c r="O253" i="43"/>
  <c r="L253" i="43"/>
  <c r="L249" i="43" s="1"/>
  <c r="I253" i="43"/>
  <c r="F253" i="43"/>
  <c r="O252" i="43"/>
  <c r="L252" i="43"/>
  <c r="I252" i="43"/>
  <c r="F252" i="43"/>
  <c r="C252" i="43"/>
  <c r="O251" i="43"/>
  <c r="L251" i="43"/>
  <c r="I251" i="43"/>
  <c r="F251" i="43"/>
  <c r="O250" i="43"/>
  <c r="L250" i="43"/>
  <c r="I250" i="43"/>
  <c r="F250" i="43"/>
  <c r="N249" i="43"/>
  <c r="M249" i="43"/>
  <c r="K249" i="43"/>
  <c r="J249" i="43"/>
  <c r="H249" i="43"/>
  <c r="G249" i="43"/>
  <c r="E249" i="43"/>
  <c r="D249" i="43"/>
  <c r="O248" i="43"/>
  <c r="L248" i="43"/>
  <c r="I248" i="43"/>
  <c r="F248" i="43"/>
  <c r="C248" i="43"/>
  <c r="O247" i="43"/>
  <c r="L247" i="43"/>
  <c r="I247" i="43"/>
  <c r="F247" i="43"/>
  <c r="C247" i="43" s="1"/>
  <c r="O246" i="43"/>
  <c r="L246" i="43"/>
  <c r="I246" i="43"/>
  <c r="C246" i="43" s="1"/>
  <c r="F246" i="43"/>
  <c r="O245" i="43"/>
  <c r="L245" i="43"/>
  <c r="L241" i="43" s="1"/>
  <c r="I245" i="43"/>
  <c r="F245" i="43"/>
  <c r="O244" i="43"/>
  <c r="L244" i="43"/>
  <c r="I244" i="43"/>
  <c r="F244" i="43"/>
  <c r="C244" i="43"/>
  <c r="O243" i="43"/>
  <c r="L243" i="43"/>
  <c r="I243" i="43"/>
  <c r="F243" i="43"/>
  <c r="C243" i="43" s="1"/>
  <c r="O242" i="43"/>
  <c r="O241" i="43" s="1"/>
  <c r="L242" i="43"/>
  <c r="I242" i="43"/>
  <c r="F242" i="43"/>
  <c r="N241" i="43"/>
  <c r="M241" i="43"/>
  <c r="K241" i="43"/>
  <c r="J241" i="43"/>
  <c r="H241" i="43"/>
  <c r="H234" i="43" s="1"/>
  <c r="H233" i="43" s="1"/>
  <c r="G241" i="43"/>
  <c r="F241" i="43"/>
  <c r="E241" i="43"/>
  <c r="D241" i="43"/>
  <c r="D234" i="43" s="1"/>
  <c r="D233" i="43" s="1"/>
  <c r="O240" i="43"/>
  <c r="O238" i="43" s="1"/>
  <c r="L240" i="43"/>
  <c r="I240" i="43"/>
  <c r="F240" i="43"/>
  <c r="C240" i="43"/>
  <c r="O239" i="43"/>
  <c r="L239" i="43"/>
  <c r="L238" i="43" s="1"/>
  <c r="I239" i="43"/>
  <c r="F239" i="43"/>
  <c r="N238" i="43"/>
  <c r="M238" i="43"/>
  <c r="K238" i="43"/>
  <c r="J238" i="43"/>
  <c r="I238" i="43"/>
  <c r="H238" i="43"/>
  <c r="G238" i="43"/>
  <c r="E238" i="43"/>
  <c r="D238" i="43"/>
  <c r="O237" i="43"/>
  <c r="L237" i="43"/>
  <c r="L236" i="43" s="1"/>
  <c r="C236" i="43" s="1"/>
  <c r="I237" i="43"/>
  <c r="F237" i="43"/>
  <c r="F236" i="43" s="1"/>
  <c r="O236" i="43"/>
  <c r="N236" i="43"/>
  <c r="N234" i="43" s="1"/>
  <c r="N233" i="43" s="1"/>
  <c r="M236" i="43"/>
  <c r="K236" i="43"/>
  <c r="K234" i="43" s="1"/>
  <c r="K233" i="43" s="1"/>
  <c r="J236" i="43"/>
  <c r="I236" i="43"/>
  <c r="H236" i="43"/>
  <c r="G236" i="43"/>
  <c r="G234" i="43" s="1"/>
  <c r="G233" i="43" s="1"/>
  <c r="E236" i="43"/>
  <c r="D236" i="43"/>
  <c r="O235" i="43"/>
  <c r="L235" i="43"/>
  <c r="I235" i="43"/>
  <c r="F235" i="43"/>
  <c r="M234" i="43"/>
  <c r="E234" i="43"/>
  <c r="E233" i="43" s="1"/>
  <c r="O232" i="43"/>
  <c r="L232" i="43"/>
  <c r="I232" i="43"/>
  <c r="F232" i="43"/>
  <c r="C232" i="43"/>
  <c r="O231" i="43"/>
  <c r="L231" i="43"/>
  <c r="L230" i="43" s="1"/>
  <c r="I231" i="43"/>
  <c r="F231" i="43"/>
  <c r="O230" i="43"/>
  <c r="N230" i="43"/>
  <c r="M230" i="43"/>
  <c r="K230" i="43"/>
  <c r="J230" i="43"/>
  <c r="I230" i="43"/>
  <c r="H230" i="43"/>
  <c r="G230" i="43"/>
  <c r="E230" i="43"/>
  <c r="D230" i="43"/>
  <c r="O229" i="43"/>
  <c r="L229" i="43"/>
  <c r="I229" i="43"/>
  <c r="F229" i="43"/>
  <c r="O228" i="43"/>
  <c r="L228" i="43"/>
  <c r="I228" i="43"/>
  <c r="F228" i="43"/>
  <c r="C228" i="43"/>
  <c r="O227" i="43"/>
  <c r="L227" i="43"/>
  <c r="I227" i="43"/>
  <c r="F227" i="43"/>
  <c r="C227" i="43" s="1"/>
  <c r="O226" i="43"/>
  <c r="L226" i="43"/>
  <c r="I226" i="43"/>
  <c r="D226" i="43"/>
  <c r="F226" i="43" s="1"/>
  <c r="O225" i="43"/>
  <c r="L225" i="43"/>
  <c r="I225" i="43"/>
  <c r="F225" i="43"/>
  <c r="C225" i="43"/>
  <c r="O224" i="43"/>
  <c r="L224" i="43"/>
  <c r="I224" i="43"/>
  <c r="F224" i="43"/>
  <c r="C224" i="43" s="1"/>
  <c r="O223" i="43"/>
  <c r="L223" i="43"/>
  <c r="I223" i="43"/>
  <c r="C223" i="43" s="1"/>
  <c r="F223" i="43"/>
  <c r="O222" i="43"/>
  <c r="L222" i="43"/>
  <c r="I222" i="43"/>
  <c r="F222" i="43"/>
  <c r="C222" i="43" s="1"/>
  <c r="O221" i="43"/>
  <c r="L221" i="43"/>
  <c r="I221" i="43"/>
  <c r="F221" i="43"/>
  <c r="C221" i="43"/>
  <c r="O220" i="43"/>
  <c r="L220" i="43"/>
  <c r="I220" i="43"/>
  <c r="F220" i="43"/>
  <c r="N219" i="43"/>
  <c r="M219" i="43"/>
  <c r="K219" i="43"/>
  <c r="J219" i="43"/>
  <c r="I219" i="43"/>
  <c r="H219" i="43"/>
  <c r="G219" i="43"/>
  <c r="E219" i="43"/>
  <c r="E207" i="43" s="1"/>
  <c r="O218" i="43"/>
  <c r="L218" i="43"/>
  <c r="I218" i="43"/>
  <c r="F218" i="43"/>
  <c r="C218" i="43" s="1"/>
  <c r="O217" i="43"/>
  <c r="L217" i="43"/>
  <c r="I217" i="43"/>
  <c r="F217" i="43"/>
  <c r="C217" i="43"/>
  <c r="O216" i="43"/>
  <c r="L216" i="43"/>
  <c r="I216" i="43"/>
  <c r="F216" i="43"/>
  <c r="C216" i="43" s="1"/>
  <c r="O215" i="43"/>
  <c r="L215" i="43"/>
  <c r="I215" i="43"/>
  <c r="C215" i="43" s="1"/>
  <c r="F215" i="43"/>
  <c r="O214" i="43"/>
  <c r="L214" i="43"/>
  <c r="I214" i="43"/>
  <c r="F214" i="43"/>
  <c r="O213" i="43"/>
  <c r="L213" i="43"/>
  <c r="I213" i="43"/>
  <c r="F213" i="43"/>
  <c r="C213" i="43"/>
  <c r="O212" i="43"/>
  <c r="L212" i="43"/>
  <c r="I212" i="43"/>
  <c r="F212" i="43"/>
  <c r="O211" i="43"/>
  <c r="L211" i="43"/>
  <c r="I211" i="43"/>
  <c r="C211" i="43" s="1"/>
  <c r="F211" i="43"/>
  <c r="O210" i="43"/>
  <c r="L210" i="43"/>
  <c r="L208" i="43" s="1"/>
  <c r="I210" i="43"/>
  <c r="F210" i="43"/>
  <c r="O209" i="43"/>
  <c r="O208" i="43" s="1"/>
  <c r="L209" i="43"/>
  <c r="I209" i="43"/>
  <c r="F209" i="43"/>
  <c r="C209" i="43"/>
  <c r="N208" i="43"/>
  <c r="N207" i="43" s="1"/>
  <c r="M208" i="43"/>
  <c r="K208" i="43"/>
  <c r="J208" i="43"/>
  <c r="J207" i="43" s="1"/>
  <c r="J198" i="43" s="1"/>
  <c r="H208" i="43"/>
  <c r="H207" i="43" s="1"/>
  <c r="H198" i="43" s="1"/>
  <c r="G208" i="43"/>
  <c r="E208" i="43"/>
  <c r="D208" i="43"/>
  <c r="M207" i="43"/>
  <c r="K207" i="43"/>
  <c r="G207" i="43"/>
  <c r="O206" i="43"/>
  <c r="L206" i="43"/>
  <c r="I206" i="43"/>
  <c r="F206" i="43"/>
  <c r="O205" i="43"/>
  <c r="L205" i="43"/>
  <c r="I205" i="43"/>
  <c r="F205" i="43"/>
  <c r="C205" i="43"/>
  <c r="O204" i="43"/>
  <c r="L204" i="43"/>
  <c r="I204" i="43"/>
  <c r="F204" i="43"/>
  <c r="C204" i="43" s="1"/>
  <c r="O203" i="43"/>
  <c r="L203" i="43"/>
  <c r="I203" i="43"/>
  <c r="F203" i="43"/>
  <c r="O202" i="43"/>
  <c r="L202" i="43"/>
  <c r="L201" i="43" s="1"/>
  <c r="I202" i="43"/>
  <c r="F202" i="43"/>
  <c r="F201" i="43" s="1"/>
  <c r="O201" i="43"/>
  <c r="O199" i="43" s="1"/>
  <c r="N201" i="43"/>
  <c r="M201" i="43"/>
  <c r="K201" i="43"/>
  <c r="K199" i="43" s="1"/>
  <c r="K198" i="43" s="1"/>
  <c r="J201" i="43"/>
  <c r="H201" i="43"/>
  <c r="G201" i="43"/>
  <c r="G199" i="43" s="1"/>
  <c r="G198" i="43" s="1"/>
  <c r="E201" i="43"/>
  <c r="D201" i="43"/>
  <c r="O200" i="43"/>
  <c r="L200" i="43"/>
  <c r="I200" i="43"/>
  <c r="F200" i="43"/>
  <c r="N199" i="43"/>
  <c r="M199" i="43"/>
  <c r="J199" i="43"/>
  <c r="H199" i="43"/>
  <c r="E199" i="43"/>
  <c r="D199" i="43"/>
  <c r="N198" i="43"/>
  <c r="K197" i="43"/>
  <c r="G197" i="43"/>
  <c r="O196" i="43"/>
  <c r="L196" i="43"/>
  <c r="I196" i="43"/>
  <c r="C196" i="43"/>
  <c r="O195" i="43"/>
  <c r="N195" i="43"/>
  <c r="N194" i="43" s="1"/>
  <c r="M195" i="43"/>
  <c r="L195" i="43"/>
  <c r="L194" i="43" s="1"/>
  <c r="K195" i="43"/>
  <c r="J195" i="43"/>
  <c r="J194" i="43" s="1"/>
  <c r="I195" i="43"/>
  <c r="H195" i="43"/>
  <c r="H194" i="43" s="1"/>
  <c r="G195" i="43"/>
  <c r="F195" i="43"/>
  <c r="C195" i="43" s="1"/>
  <c r="E195" i="43"/>
  <c r="D195" i="43"/>
  <c r="D194" i="43" s="1"/>
  <c r="O194" i="43"/>
  <c r="M194" i="43"/>
  <c r="M190" i="43" s="1"/>
  <c r="K194" i="43"/>
  <c r="I194" i="43"/>
  <c r="I190" i="43" s="1"/>
  <c r="G194" i="43"/>
  <c r="E194" i="43"/>
  <c r="E190" i="43" s="1"/>
  <c r="O193" i="43"/>
  <c r="L193" i="43"/>
  <c r="C193" i="43" s="1"/>
  <c r="I193" i="43"/>
  <c r="O192" i="43"/>
  <c r="L192" i="43"/>
  <c r="I192" i="43"/>
  <c r="O191" i="43"/>
  <c r="N191" i="43"/>
  <c r="N190" i="43" s="1"/>
  <c r="M191" i="43"/>
  <c r="K191" i="43"/>
  <c r="J191" i="43"/>
  <c r="J190" i="43" s="1"/>
  <c r="I191" i="43"/>
  <c r="H191" i="43"/>
  <c r="H190" i="43" s="1"/>
  <c r="G191" i="43"/>
  <c r="F191" i="43"/>
  <c r="E191" i="43"/>
  <c r="D191" i="43"/>
  <c r="D190" i="43" s="1"/>
  <c r="O190" i="43"/>
  <c r="K190" i="43"/>
  <c r="G190" i="43"/>
  <c r="O189" i="43"/>
  <c r="L189" i="43"/>
  <c r="I189" i="43"/>
  <c r="F189" i="43"/>
  <c r="C189" i="43" s="1"/>
  <c r="O188" i="43"/>
  <c r="O187" i="43" s="1"/>
  <c r="L188" i="43"/>
  <c r="I188" i="43"/>
  <c r="F188" i="43"/>
  <c r="N187" i="43"/>
  <c r="M187" i="43"/>
  <c r="L187" i="43"/>
  <c r="K187" i="43"/>
  <c r="J187" i="43"/>
  <c r="H187" i="43"/>
  <c r="G187" i="43"/>
  <c r="F187" i="43"/>
  <c r="E187" i="43"/>
  <c r="D187" i="43"/>
  <c r="O186" i="43"/>
  <c r="O182" i="43" s="1"/>
  <c r="L186" i="43"/>
  <c r="I186" i="43"/>
  <c r="F186" i="43"/>
  <c r="C186" i="43"/>
  <c r="O185" i="43"/>
  <c r="L185" i="43"/>
  <c r="I185" i="43"/>
  <c r="F185" i="43"/>
  <c r="C185" i="43" s="1"/>
  <c r="O184" i="43"/>
  <c r="L184" i="43"/>
  <c r="I184" i="43"/>
  <c r="F184" i="43"/>
  <c r="O183" i="43"/>
  <c r="L183" i="43"/>
  <c r="L182" i="43" s="1"/>
  <c r="I183" i="43"/>
  <c r="F183" i="43"/>
  <c r="F182" i="43" s="1"/>
  <c r="N182" i="43"/>
  <c r="M182" i="43"/>
  <c r="K182" i="43"/>
  <c r="J182" i="43"/>
  <c r="H182" i="43"/>
  <c r="G182" i="43"/>
  <c r="E182" i="43"/>
  <c r="D182" i="43"/>
  <c r="O181" i="43"/>
  <c r="L181" i="43"/>
  <c r="I181" i="43"/>
  <c r="F181" i="43"/>
  <c r="C181" i="43" s="1"/>
  <c r="O180" i="43"/>
  <c r="L180" i="43"/>
  <c r="I180" i="43"/>
  <c r="F180" i="43"/>
  <c r="O179" i="43"/>
  <c r="L179" i="43"/>
  <c r="L178" i="43" s="1"/>
  <c r="L177" i="43" s="1"/>
  <c r="L176" i="43" s="1"/>
  <c r="I179" i="43"/>
  <c r="F179" i="43"/>
  <c r="F178" i="43" s="1"/>
  <c r="O178" i="43"/>
  <c r="N178" i="43"/>
  <c r="M178" i="43"/>
  <c r="M177" i="43" s="1"/>
  <c r="M176" i="43" s="1"/>
  <c r="K178" i="43"/>
  <c r="J178" i="43"/>
  <c r="H178" i="43"/>
  <c r="G178" i="43"/>
  <c r="E178" i="43"/>
  <c r="E177" i="43" s="1"/>
  <c r="D178" i="43"/>
  <c r="N177" i="43"/>
  <c r="N176" i="43" s="1"/>
  <c r="J177" i="43"/>
  <c r="J176" i="43" s="1"/>
  <c r="H177" i="43"/>
  <c r="H176" i="43" s="1"/>
  <c r="D177" i="43"/>
  <c r="D176" i="43" s="1"/>
  <c r="E176" i="43"/>
  <c r="O175" i="43"/>
  <c r="L175" i="43"/>
  <c r="I175" i="43"/>
  <c r="F175" i="43"/>
  <c r="C175" i="43" s="1"/>
  <c r="O174" i="43"/>
  <c r="L174" i="43"/>
  <c r="I174" i="43"/>
  <c r="F174" i="43"/>
  <c r="C174" i="43"/>
  <c r="O173" i="43"/>
  <c r="L173" i="43"/>
  <c r="I173" i="43"/>
  <c r="F173" i="43"/>
  <c r="O172" i="43"/>
  <c r="L172" i="43"/>
  <c r="I172" i="43"/>
  <c r="C172" i="43" s="1"/>
  <c r="F172" i="43"/>
  <c r="O171" i="43"/>
  <c r="L171" i="43"/>
  <c r="L169" i="43" s="1"/>
  <c r="L168" i="43" s="1"/>
  <c r="I171" i="43"/>
  <c r="F171" i="43"/>
  <c r="O170" i="43"/>
  <c r="O169" i="43" s="1"/>
  <c r="L170" i="43"/>
  <c r="I170" i="43"/>
  <c r="I169" i="43" s="1"/>
  <c r="I168" i="43" s="1"/>
  <c r="F170" i="43"/>
  <c r="C170" i="43"/>
  <c r="N169" i="43"/>
  <c r="N168" i="43" s="1"/>
  <c r="M169" i="43"/>
  <c r="K169" i="43"/>
  <c r="J169" i="43"/>
  <c r="J168" i="43" s="1"/>
  <c r="H169" i="43"/>
  <c r="H168" i="43" s="1"/>
  <c r="G169" i="43"/>
  <c r="E169" i="43"/>
  <c r="D169" i="43"/>
  <c r="D168" i="43" s="1"/>
  <c r="M168" i="43"/>
  <c r="K168" i="43"/>
  <c r="G168" i="43"/>
  <c r="E168" i="43"/>
  <c r="O167" i="43"/>
  <c r="L167" i="43"/>
  <c r="I167" i="43"/>
  <c r="F167" i="43"/>
  <c r="C167" i="43" s="1"/>
  <c r="O166" i="43"/>
  <c r="L166" i="43"/>
  <c r="I166" i="43"/>
  <c r="F166" i="43"/>
  <c r="C166" i="43"/>
  <c r="O165" i="43"/>
  <c r="L165" i="43"/>
  <c r="I165" i="43"/>
  <c r="F165" i="43"/>
  <c r="C165" i="43" s="1"/>
  <c r="O164" i="43"/>
  <c r="O163" i="43" s="1"/>
  <c r="L164" i="43"/>
  <c r="I164" i="43"/>
  <c r="F164" i="43"/>
  <c r="N163" i="43"/>
  <c r="M163" i="43"/>
  <c r="L163" i="43"/>
  <c r="K163" i="43"/>
  <c r="J163" i="43"/>
  <c r="H163" i="43"/>
  <c r="G163" i="43"/>
  <c r="F163" i="43"/>
  <c r="E163" i="43"/>
  <c r="D163" i="43"/>
  <c r="O162" i="43"/>
  <c r="L162" i="43"/>
  <c r="I162" i="43"/>
  <c r="D162" i="43"/>
  <c r="F162" i="43" s="1"/>
  <c r="C162" i="43" s="1"/>
  <c r="O161" i="43"/>
  <c r="L161" i="43"/>
  <c r="I161" i="43"/>
  <c r="C161" i="43" s="1"/>
  <c r="F161" i="43"/>
  <c r="O160" i="43"/>
  <c r="L160" i="43"/>
  <c r="I160" i="43"/>
  <c r="F160" i="43"/>
  <c r="C160" i="43" s="1"/>
  <c r="O159" i="43"/>
  <c r="L159" i="43"/>
  <c r="I159" i="43"/>
  <c r="F159" i="43"/>
  <c r="C159" i="43"/>
  <c r="O158" i="43"/>
  <c r="L158" i="43"/>
  <c r="I158" i="43"/>
  <c r="F158" i="43"/>
  <c r="O157" i="43"/>
  <c r="L157" i="43"/>
  <c r="I157" i="43"/>
  <c r="C157" i="43" s="1"/>
  <c r="F157" i="43"/>
  <c r="O156" i="43"/>
  <c r="L156" i="43"/>
  <c r="I156" i="43"/>
  <c r="F156" i="43"/>
  <c r="C156" i="43" s="1"/>
  <c r="O155" i="43"/>
  <c r="L155" i="43"/>
  <c r="I155" i="43"/>
  <c r="I154" i="43" s="1"/>
  <c r="F155" i="43"/>
  <c r="C155" i="43"/>
  <c r="N154" i="43"/>
  <c r="M154" i="43"/>
  <c r="L154" i="43"/>
  <c r="K154" i="43"/>
  <c r="J154" i="43"/>
  <c r="H154" i="43"/>
  <c r="H133" i="43" s="1"/>
  <c r="G154" i="43"/>
  <c r="E154" i="43"/>
  <c r="D154" i="43"/>
  <c r="O153" i="43"/>
  <c r="L153" i="43"/>
  <c r="I153" i="43"/>
  <c r="C153" i="43" s="1"/>
  <c r="F153" i="43"/>
  <c r="O152" i="43"/>
  <c r="L152" i="43"/>
  <c r="I152" i="43"/>
  <c r="F152" i="43"/>
  <c r="O151" i="43"/>
  <c r="L151" i="43"/>
  <c r="I151" i="43"/>
  <c r="I147" i="43" s="1"/>
  <c r="F151" i="43"/>
  <c r="C151" i="43"/>
  <c r="O150" i="43"/>
  <c r="L150" i="43"/>
  <c r="I150" i="43"/>
  <c r="F150" i="43"/>
  <c r="C150" i="43" s="1"/>
  <c r="O149" i="43"/>
  <c r="L149" i="43"/>
  <c r="I149" i="43"/>
  <c r="F149" i="43"/>
  <c r="C149" i="43"/>
  <c r="O148" i="43"/>
  <c r="L148" i="43"/>
  <c r="I148" i="43"/>
  <c r="F148" i="43"/>
  <c r="N147" i="43"/>
  <c r="M147" i="43"/>
  <c r="K147" i="43"/>
  <c r="J147" i="43"/>
  <c r="H147" i="43"/>
  <c r="G147" i="43"/>
  <c r="E147" i="43"/>
  <c r="D147" i="43"/>
  <c r="O146" i="43"/>
  <c r="L146" i="43"/>
  <c r="I146" i="43"/>
  <c r="F146" i="43"/>
  <c r="O145" i="43"/>
  <c r="O144" i="43" s="1"/>
  <c r="L145" i="43"/>
  <c r="I145" i="43"/>
  <c r="I144" i="43" s="1"/>
  <c r="F145" i="43"/>
  <c r="C145" i="43"/>
  <c r="N144" i="43"/>
  <c r="M144" i="43"/>
  <c r="L144" i="43"/>
  <c r="K144" i="43"/>
  <c r="J144" i="43"/>
  <c r="H144" i="43"/>
  <c r="G144" i="43"/>
  <c r="E144" i="43"/>
  <c r="D144" i="43"/>
  <c r="O143" i="43"/>
  <c r="L143" i="43"/>
  <c r="I143" i="43"/>
  <c r="F143" i="43"/>
  <c r="C143" i="43"/>
  <c r="O142" i="43"/>
  <c r="L142" i="43"/>
  <c r="I142" i="43"/>
  <c r="F142" i="43"/>
  <c r="C142" i="43" s="1"/>
  <c r="O141" i="43"/>
  <c r="L141" i="43"/>
  <c r="I141" i="43"/>
  <c r="D141" i="43"/>
  <c r="O140" i="43"/>
  <c r="O139" i="43" s="1"/>
  <c r="L140" i="43"/>
  <c r="I140" i="43"/>
  <c r="I139" i="43" s="1"/>
  <c r="F140" i="43"/>
  <c r="C140" i="43"/>
  <c r="N139" i="43"/>
  <c r="M139" i="43"/>
  <c r="L139" i="43"/>
  <c r="K139" i="43"/>
  <c r="J139" i="43"/>
  <c r="J133" i="43" s="1"/>
  <c r="H139" i="43"/>
  <c r="G139" i="43"/>
  <c r="E139" i="43"/>
  <c r="O138" i="43"/>
  <c r="L138" i="43"/>
  <c r="I138" i="43"/>
  <c r="I134" i="43" s="1"/>
  <c r="F138" i="43"/>
  <c r="C138" i="43"/>
  <c r="O137" i="43"/>
  <c r="L137" i="43"/>
  <c r="I137" i="43"/>
  <c r="F137" i="43"/>
  <c r="C137" i="43" s="1"/>
  <c r="O136" i="43"/>
  <c r="O134" i="43" s="1"/>
  <c r="L136" i="43"/>
  <c r="I136" i="43"/>
  <c r="F136" i="43"/>
  <c r="C136" i="43"/>
  <c r="O135" i="43"/>
  <c r="L135" i="43"/>
  <c r="I135" i="43"/>
  <c r="F135" i="43"/>
  <c r="N134" i="43"/>
  <c r="M134" i="43"/>
  <c r="M133" i="43" s="1"/>
  <c r="K134" i="43"/>
  <c r="K133" i="43" s="1"/>
  <c r="J134" i="43"/>
  <c r="H134" i="43"/>
  <c r="G134" i="43"/>
  <c r="G133" i="43" s="1"/>
  <c r="E134" i="43"/>
  <c r="E133" i="43" s="1"/>
  <c r="D134" i="43"/>
  <c r="N133" i="43"/>
  <c r="O132" i="43"/>
  <c r="O131" i="43" s="1"/>
  <c r="L132" i="43"/>
  <c r="I132" i="43"/>
  <c r="I131" i="43" s="1"/>
  <c r="F132" i="43"/>
  <c r="N131" i="43"/>
  <c r="M131" i="43"/>
  <c r="L131" i="43"/>
  <c r="K131" i="43"/>
  <c r="J131" i="43"/>
  <c r="H131" i="43"/>
  <c r="G131" i="43"/>
  <c r="F131" i="43"/>
  <c r="E131" i="43"/>
  <c r="D131" i="43"/>
  <c r="O130" i="43"/>
  <c r="L130" i="43"/>
  <c r="I130" i="43"/>
  <c r="D130" i="43"/>
  <c r="O129" i="43"/>
  <c r="L129" i="43"/>
  <c r="I129" i="43"/>
  <c r="F129" i="43"/>
  <c r="O128" i="43"/>
  <c r="L128" i="43"/>
  <c r="I128" i="43"/>
  <c r="F128" i="43"/>
  <c r="O127" i="43"/>
  <c r="L127" i="43"/>
  <c r="I127" i="43"/>
  <c r="C127" i="43" s="1"/>
  <c r="F127" i="43"/>
  <c r="O126" i="43"/>
  <c r="L126" i="43"/>
  <c r="I126" i="43"/>
  <c r="F126" i="43"/>
  <c r="O125" i="43"/>
  <c r="N125" i="43"/>
  <c r="M125" i="43"/>
  <c r="K125" i="43"/>
  <c r="J125" i="43"/>
  <c r="H125" i="43"/>
  <c r="G125" i="43"/>
  <c r="E125" i="43"/>
  <c r="O124" i="43"/>
  <c r="L124" i="43"/>
  <c r="I124" i="43"/>
  <c r="F124" i="43"/>
  <c r="C124" i="43" s="1"/>
  <c r="O123" i="43"/>
  <c r="L123" i="43"/>
  <c r="I123" i="43"/>
  <c r="F123" i="43"/>
  <c r="O122" i="43"/>
  <c r="L122" i="43"/>
  <c r="I122" i="43"/>
  <c r="F122" i="43"/>
  <c r="O121" i="43"/>
  <c r="L121" i="43"/>
  <c r="I121" i="43"/>
  <c r="C121" i="43" s="1"/>
  <c r="F121" i="43"/>
  <c r="O120" i="43"/>
  <c r="L120" i="43"/>
  <c r="I120" i="43"/>
  <c r="F120" i="43"/>
  <c r="O119" i="43"/>
  <c r="N119" i="43"/>
  <c r="M119" i="43"/>
  <c r="K119" i="43"/>
  <c r="J119" i="43"/>
  <c r="H119" i="43"/>
  <c r="G119" i="43"/>
  <c r="E119" i="43"/>
  <c r="D119" i="43"/>
  <c r="O118" i="43"/>
  <c r="L118" i="43"/>
  <c r="I118" i="43"/>
  <c r="F118" i="43"/>
  <c r="O117" i="43"/>
  <c r="L117" i="43"/>
  <c r="I117" i="43"/>
  <c r="C117" i="43" s="1"/>
  <c r="F117" i="43"/>
  <c r="O116" i="43"/>
  <c r="L116" i="43"/>
  <c r="I116" i="43"/>
  <c r="F116" i="43"/>
  <c r="O115" i="43"/>
  <c r="N115" i="43"/>
  <c r="M115" i="43"/>
  <c r="K115" i="43"/>
  <c r="J115" i="43"/>
  <c r="I115" i="43"/>
  <c r="H115" i="43"/>
  <c r="G115" i="43"/>
  <c r="E115" i="43"/>
  <c r="E86" i="43" s="1"/>
  <c r="D115" i="43"/>
  <c r="O114" i="43"/>
  <c r="L114" i="43"/>
  <c r="L106" i="43" s="1"/>
  <c r="I114" i="43"/>
  <c r="F114" i="43"/>
  <c r="O113" i="43"/>
  <c r="L113" i="43"/>
  <c r="I113" i="43"/>
  <c r="C113" i="43" s="1"/>
  <c r="F113" i="43"/>
  <c r="O112" i="43"/>
  <c r="L112" i="43"/>
  <c r="I112" i="43"/>
  <c r="F112" i="43"/>
  <c r="O111" i="43"/>
  <c r="L111" i="43"/>
  <c r="I111" i="43"/>
  <c r="F111" i="43"/>
  <c r="C111" i="43"/>
  <c r="O110" i="43"/>
  <c r="L110" i="43"/>
  <c r="I110" i="43"/>
  <c r="F110" i="43"/>
  <c r="C110" i="43" s="1"/>
  <c r="O109" i="43"/>
  <c r="L109" i="43"/>
  <c r="I109" i="43"/>
  <c r="F109" i="43"/>
  <c r="C109" i="43"/>
  <c r="O108" i="43"/>
  <c r="L108" i="43"/>
  <c r="I108" i="43"/>
  <c r="F108" i="43"/>
  <c r="C108" i="43" s="1"/>
  <c r="O107" i="43"/>
  <c r="L107" i="43"/>
  <c r="I107" i="43"/>
  <c r="F107" i="43"/>
  <c r="N106" i="43"/>
  <c r="M106" i="43"/>
  <c r="K106" i="43"/>
  <c r="J106" i="43"/>
  <c r="H106" i="43"/>
  <c r="G106" i="43"/>
  <c r="E106" i="43"/>
  <c r="D106" i="43"/>
  <c r="O105" i="43"/>
  <c r="L105" i="43"/>
  <c r="I105" i="43"/>
  <c r="F105" i="43"/>
  <c r="C105" i="43"/>
  <c r="O104" i="43"/>
  <c r="L104" i="43"/>
  <c r="I104" i="43"/>
  <c r="F104" i="43"/>
  <c r="C104" i="43" s="1"/>
  <c r="O103" i="43"/>
  <c r="L103" i="43"/>
  <c r="I103" i="43"/>
  <c r="C103" i="43" s="1"/>
  <c r="F103" i="43"/>
  <c r="O102" i="43"/>
  <c r="L102" i="43"/>
  <c r="I102" i="43"/>
  <c r="F102" i="43"/>
  <c r="O101" i="43"/>
  <c r="L101" i="43"/>
  <c r="I101" i="43"/>
  <c r="C101" i="43" s="1"/>
  <c r="F101" i="43"/>
  <c r="O100" i="43"/>
  <c r="L100" i="43"/>
  <c r="L98" i="43" s="1"/>
  <c r="I100" i="43"/>
  <c r="F100" i="43"/>
  <c r="O99" i="43"/>
  <c r="O98" i="43" s="1"/>
  <c r="L99" i="43"/>
  <c r="I99" i="43"/>
  <c r="F99" i="43"/>
  <c r="C99" i="43"/>
  <c r="N98" i="43"/>
  <c r="M98" i="43"/>
  <c r="K98" i="43"/>
  <c r="J98" i="43"/>
  <c r="H98" i="43"/>
  <c r="G98" i="43"/>
  <c r="F98" i="43"/>
  <c r="E98" i="43"/>
  <c r="D98" i="43"/>
  <c r="O97" i="43"/>
  <c r="L97" i="43"/>
  <c r="I97" i="43"/>
  <c r="C97" i="43" s="1"/>
  <c r="F97" i="43"/>
  <c r="O96" i="43"/>
  <c r="L96" i="43"/>
  <c r="I96" i="43"/>
  <c r="F96" i="43"/>
  <c r="D96" i="43"/>
  <c r="C96" i="43"/>
  <c r="O95" i="43"/>
  <c r="L95" i="43"/>
  <c r="I95" i="43"/>
  <c r="F95" i="43"/>
  <c r="C95" i="43" s="1"/>
  <c r="O94" i="43"/>
  <c r="O92" i="43" s="1"/>
  <c r="L94" i="43"/>
  <c r="I94" i="43"/>
  <c r="C94" i="43" s="1"/>
  <c r="F94" i="43"/>
  <c r="O93" i="43"/>
  <c r="L93" i="43"/>
  <c r="L92" i="43" s="1"/>
  <c r="I93" i="43"/>
  <c r="F93" i="43"/>
  <c r="N92" i="43"/>
  <c r="M92" i="43"/>
  <c r="M86" i="43" s="1"/>
  <c r="K92" i="43"/>
  <c r="J92" i="43"/>
  <c r="I92" i="43"/>
  <c r="H92" i="43"/>
  <c r="G92" i="43"/>
  <c r="E92" i="43"/>
  <c r="D92" i="43"/>
  <c r="O91" i="43"/>
  <c r="L91" i="43"/>
  <c r="I91" i="43"/>
  <c r="F91" i="43"/>
  <c r="C91" i="43" s="1"/>
  <c r="O90" i="43"/>
  <c r="L90" i="43"/>
  <c r="I90" i="43"/>
  <c r="C90" i="43" s="1"/>
  <c r="F90" i="43"/>
  <c r="O89" i="43"/>
  <c r="L89" i="43"/>
  <c r="L87" i="43" s="1"/>
  <c r="I89" i="43"/>
  <c r="F89" i="43"/>
  <c r="F87" i="43" s="1"/>
  <c r="O88" i="43"/>
  <c r="L88" i="43"/>
  <c r="I88" i="43"/>
  <c r="C88" i="43" s="1"/>
  <c r="F88" i="43"/>
  <c r="N87" i="43"/>
  <c r="M87" i="43"/>
  <c r="K87" i="43"/>
  <c r="J87" i="43"/>
  <c r="J86" i="43" s="1"/>
  <c r="H87" i="43"/>
  <c r="G87" i="43"/>
  <c r="E87" i="43"/>
  <c r="D87" i="43"/>
  <c r="K86" i="43"/>
  <c r="G86" i="43"/>
  <c r="O85" i="43"/>
  <c r="L85" i="43"/>
  <c r="I85" i="43"/>
  <c r="F85" i="43"/>
  <c r="O84" i="43"/>
  <c r="O83" i="43" s="1"/>
  <c r="L84" i="43"/>
  <c r="I84" i="43"/>
  <c r="I83" i="43" s="1"/>
  <c r="F84" i="43"/>
  <c r="C84" i="43"/>
  <c r="N83" i="43"/>
  <c r="M83" i="43"/>
  <c r="L83" i="43"/>
  <c r="L79" i="43" s="1"/>
  <c r="K83" i="43"/>
  <c r="J83" i="43"/>
  <c r="H83" i="43"/>
  <c r="G83" i="43"/>
  <c r="E83" i="43"/>
  <c r="D83" i="43"/>
  <c r="O82" i="43"/>
  <c r="O80" i="43" s="1"/>
  <c r="O79" i="43" s="1"/>
  <c r="L82" i="43"/>
  <c r="I82" i="43"/>
  <c r="F82" i="43"/>
  <c r="C82" i="43"/>
  <c r="O81" i="43"/>
  <c r="L81" i="43"/>
  <c r="L80" i="43" s="1"/>
  <c r="I81" i="43"/>
  <c r="F81" i="43"/>
  <c r="N80" i="43"/>
  <c r="M80" i="43"/>
  <c r="M79" i="43" s="1"/>
  <c r="K80" i="43"/>
  <c r="K79" i="43" s="1"/>
  <c r="J80" i="43"/>
  <c r="I80" i="43"/>
  <c r="I79" i="43" s="1"/>
  <c r="H80" i="43"/>
  <c r="G80" i="43"/>
  <c r="G79" i="43" s="1"/>
  <c r="G78" i="43" s="1"/>
  <c r="E80" i="43"/>
  <c r="E79" i="43" s="1"/>
  <c r="E78" i="43" s="1"/>
  <c r="D80" i="43"/>
  <c r="N79" i="43"/>
  <c r="J79" i="43"/>
  <c r="H79" i="43"/>
  <c r="D79" i="43"/>
  <c r="K78" i="43"/>
  <c r="O77" i="43"/>
  <c r="L77" i="43"/>
  <c r="I77" i="43"/>
  <c r="F77" i="43"/>
  <c r="C77" i="43" s="1"/>
  <c r="D77" i="43"/>
  <c r="O76" i="43"/>
  <c r="L76" i="43"/>
  <c r="I76" i="43"/>
  <c r="F76" i="43"/>
  <c r="O75" i="43"/>
  <c r="L75" i="43"/>
  <c r="I75" i="43"/>
  <c r="C75" i="43" s="1"/>
  <c r="F75" i="43"/>
  <c r="O74" i="43"/>
  <c r="L74" i="43"/>
  <c r="L72" i="43" s="1"/>
  <c r="L70" i="43" s="1"/>
  <c r="I74" i="43"/>
  <c r="F74" i="43"/>
  <c r="O73" i="43"/>
  <c r="O72" i="43" s="1"/>
  <c r="O70" i="43" s="1"/>
  <c r="L73" i="43"/>
  <c r="I73" i="43"/>
  <c r="F73" i="43"/>
  <c r="C73" i="43"/>
  <c r="N72" i="43"/>
  <c r="N70" i="43" s="1"/>
  <c r="M72" i="43"/>
  <c r="K72" i="43"/>
  <c r="J72" i="43"/>
  <c r="J70" i="43" s="1"/>
  <c r="H72" i="43"/>
  <c r="H70" i="43" s="1"/>
  <c r="G72" i="43"/>
  <c r="E72" i="43"/>
  <c r="D72" i="43"/>
  <c r="O71" i="43"/>
  <c r="L71" i="43"/>
  <c r="I71" i="43"/>
  <c r="D71" i="43"/>
  <c r="M70" i="43"/>
  <c r="K70" i="43"/>
  <c r="G70" i="43"/>
  <c r="E70" i="43"/>
  <c r="O69" i="43"/>
  <c r="L69" i="43"/>
  <c r="I69" i="43"/>
  <c r="F69" i="43"/>
  <c r="C69" i="43" s="1"/>
  <c r="D69" i="43"/>
  <c r="O68" i="43"/>
  <c r="L68" i="43"/>
  <c r="I68" i="43"/>
  <c r="F68" i="43"/>
  <c r="O67" i="43"/>
  <c r="L67" i="43"/>
  <c r="I67" i="43"/>
  <c r="F67" i="43"/>
  <c r="C67" i="43"/>
  <c r="O66" i="43"/>
  <c r="L66" i="43"/>
  <c r="I66" i="43"/>
  <c r="F66" i="43"/>
  <c r="C66" i="43" s="1"/>
  <c r="O65" i="43"/>
  <c r="L65" i="43"/>
  <c r="I65" i="43"/>
  <c r="F65" i="43"/>
  <c r="C65" i="43"/>
  <c r="O64" i="43"/>
  <c r="L64" i="43"/>
  <c r="I64" i="43"/>
  <c r="F64" i="43"/>
  <c r="C64" i="43" s="1"/>
  <c r="O63" i="43"/>
  <c r="L63" i="43"/>
  <c r="I63" i="43"/>
  <c r="C63" i="43" s="1"/>
  <c r="F63" i="43"/>
  <c r="O62" i="43"/>
  <c r="L62" i="43"/>
  <c r="L61" i="43" s="1"/>
  <c r="I62" i="43"/>
  <c r="F62" i="43"/>
  <c r="N61" i="43"/>
  <c r="M61" i="43"/>
  <c r="K61" i="43"/>
  <c r="J61" i="43"/>
  <c r="H61" i="43"/>
  <c r="G61" i="43"/>
  <c r="E61" i="43"/>
  <c r="D61" i="43"/>
  <c r="O60" i="43"/>
  <c r="L60" i="43"/>
  <c r="I60" i="43"/>
  <c r="F60" i="43"/>
  <c r="C60" i="43" s="1"/>
  <c r="D60" i="43"/>
  <c r="O59" i="43"/>
  <c r="L59" i="43"/>
  <c r="L58" i="43" s="1"/>
  <c r="I59" i="43"/>
  <c r="F59" i="43"/>
  <c r="O58" i="43"/>
  <c r="N58" i="43"/>
  <c r="M58" i="43"/>
  <c r="K58" i="43"/>
  <c r="J58" i="43"/>
  <c r="I58" i="43"/>
  <c r="H58" i="43"/>
  <c r="G58" i="43"/>
  <c r="E58" i="43"/>
  <c r="E57" i="43" s="1"/>
  <c r="E56" i="43" s="1"/>
  <c r="D58" i="43"/>
  <c r="N57" i="43"/>
  <c r="L57" i="43"/>
  <c r="L56" i="43" s="1"/>
  <c r="J57" i="43"/>
  <c r="J56" i="43" s="1"/>
  <c r="H57" i="43"/>
  <c r="H56" i="43" s="1"/>
  <c r="D57" i="43"/>
  <c r="O50" i="43"/>
  <c r="C50" i="43" s="1"/>
  <c r="O49" i="43"/>
  <c r="N48" i="43"/>
  <c r="M48" i="43"/>
  <c r="L47" i="43"/>
  <c r="L46" i="43" s="1"/>
  <c r="I47" i="43"/>
  <c r="F47" i="43"/>
  <c r="K46" i="43"/>
  <c r="J46" i="43"/>
  <c r="I46" i="43"/>
  <c r="H46" i="43"/>
  <c r="G46" i="43"/>
  <c r="F46" i="43"/>
  <c r="E46" i="43"/>
  <c r="D46" i="43"/>
  <c r="F45" i="43"/>
  <c r="C45" i="43" s="1"/>
  <c r="L44" i="43"/>
  <c r="C44" i="43" s="1"/>
  <c r="J44" i="43"/>
  <c r="L43" i="43"/>
  <c r="C43" i="43"/>
  <c r="L42" i="43"/>
  <c r="C42" i="43"/>
  <c r="L41" i="43"/>
  <c r="L40" i="43" s="1"/>
  <c r="C41" i="43"/>
  <c r="K40" i="43"/>
  <c r="J40" i="43"/>
  <c r="C40" i="43"/>
  <c r="L39" i="43"/>
  <c r="C39" i="43"/>
  <c r="L38" i="43"/>
  <c r="L37" i="43" s="1"/>
  <c r="C38" i="43"/>
  <c r="K37" i="43"/>
  <c r="J37" i="43"/>
  <c r="C37" i="43"/>
  <c r="L36" i="43"/>
  <c r="L35" i="43" s="1"/>
  <c r="L30" i="43" s="1"/>
  <c r="C36" i="43"/>
  <c r="K35" i="43"/>
  <c r="J35" i="43"/>
  <c r="C35" i="43"/>
  <c r="L34" i="43"/>
  <c r="C34" i="43"/>
  <c r="L33" i="43"/>
  <c r="C33" i="43"/>
  <c r="L32" i="43"/>
  <c r="C32" i="43"/>
  <c r="L31" i="43"/>
  <c r="K31" i="43"/>
  <c r="K30" i="43" s="1"/>
  <c r="K24" i="43" s="1"/>
  <c r="J31" i="43"/>
  <c r="C31" i="43"/>
  <c r="J30" i="43"/>
  <c r="F29" i="43"/>
  <c r="C29" i="43"/>
  <c r="O27" i="43"/>
  <c r="J27" i="43"/>
  <c r="L27" i="43" s="1"/>
  <c r="I27" i="43"/>
  <c r="F27" i="43"/>
  <c r="C27" i="43" s="1"/>
  <c r="O26" i="43"/>
  <c r="O25" i="43" s="1"/>
  <c r="O290" i="43" s="1"/>
  <c r="L26" i="43"/>
  <c r="I26" i="43"/>
  <c r="F26" i="43"/>
  <c r="N25" i="43"/>
  <c r="M25" i="43"/>
  <c r="L25" i="43"/>
  <c r="K25" i="43"/>
  <c r="K290" i="43" s="1"/>
  <c r="K289" i="43" s="1"/>
  <c r="J25" i="43"/>
  <c r="J290" i="43" s="1"/>
  <c r="J289" i="43" s="1"/>
  <c r="H25" i="43"/>
  <c r="G25" i="43"/>
  <c r="G290" i="43" s="1"/>
  <c r="G289" i="43" s="1"/>
  <c r="E25" i="43"/>
  <c r="D25" i="43"/>
  <c r="M24" i="43"/>
  <c r="J24" i="43"/>
  <c r="E24" i="43"/>
  <c r="O299" i="42"/>
  <c r="L299" i="42"/>
  <c r="I299" i="42"/>
  <c r="F299" i="42"/>
  <c r="C299" i="42" s="1"/>
  <c r="O298" i="42"/>
  <c r="L298" i="42"/>
  <c r="I298" i="42"/>
  <c r="F298" i="42"/>
  <c r="O297" i="42"/>
  <c r="L297" i="42"/>
  <c r="I297" i="42"/>
  <c r="F297" i="42"/>
  <c r="C297" i="42" s="1"/>
  <c r="O296" i="42"/>
  <c r="L296" i="42"/>
  <c r="I296" i="42"/>
  <c r="F296" i="42"/>
  <c r="C296" i="42"/>
  <c r="O295" i="42"/>
  <c r="L295" i="42"/>
  <c r="I295" i="42"/>
  <c r="F295" i="42"/>
  <c r="C295" i="42" s="1"/>
  <c r="O294" i="42"/>
  <c r="L294" i="42"/>
  <c r="I294" i="42"/>
  <c r="F294" i="42"/>
  <c r="C294" i="42" s="1"/>
  <c r="O293" i="42"/>
  <c r="L293" i="42"/>
  <c r="I293" i="42"/>
  <c r="F293" i="42"/>
  <c r="O292" i="42"/>
  <c r="L292" i="42"/>
  <c r="I292" i="42"/>
  <c r="F292" i="42"/>
  <c r="C292" i="42"/>
  <c r="O291" i="42"/>
  <c r="N291" i="42"/>
  <c r="M291" i="42"/>
  <c r="L291" i="42"/>
  <c r="K291" i="42"/>
  <c r="J291" i="42"/>
  <c r="H291" i="42"/>
  <c r="G291" i="42"/>
  <c r="E291" i="42"/>
  <c r="D291" i="42"/>
  <c r="F291" i="42" s="1"/>
  <c r="E290" i="42"/>
  <c r="E289" i="42" s="1"/>
  <c r="O286" i="42"/>
  <c r="L286" i="42"/>
  <c r="I286" i="42"/>
  <c r="F286" i="42"/>
  <c r="C286" i="42" s="1"/>
  <c r="O285" i="42"/>
  <c r="L285" i="42"/>
  <c r="I285" i="42"/>
  <c r="F285" i="42"/>
  <c r="O284" i="42"/>
  <c r="N284" i="42"/>
  <c r="M284" i="42"/>
  <c r="K284" i="42"/>
  <c r="J284" i="42"/>
  <c r="H284" i="42"/>
  <c r="G284" i="42"/>
  <c r="F284" i="42"/>
  <c r="E284" i="42"/>
  <c r="D284" i="42"/>
  <c r="O283" i="42"/>
  <c r="L283" i="42"/>
  <c r="I283" i="42"/>
  <c r="F283" i="42"/>
  <c r="C283" i="42" s="1"/>
  <c r="N282" i="42"/>
  <c r="M282" i="42"/>
  <c r="O282" i="42" s="1"/>
  <c r="L282" i="42"/>
  <c r="K282" i="42"/>
  <c r="J282" i="42"/>
  <c r="I282" i="42"/>
  <c r="H282" i="42"/>
  <c r="G282" i="42"/>
  <c r="E282" i="42"/>
  <c r="D282" i="42"/>
  <c r="O281" i="42"/>
  <c r="L281" i="42"/>
  <c r="I281" i="42"/>
  <c r="F281" i="42"/>
  <c r="O280" i="42"/>
  <c r="L280" i="42"/>
  <c r="I280" i="42"/>
  <c r="F280" i="42"/>
  <c r="C280" i="42"/>
  <c r="O279" i="42"/>
  <c r="O278" i="42" s="1"/>
  <c r="L279" i="42"/>
  <c r="I279" i="42"/>
  <c r="F279" i="42"/>
  <c r="C279" i="42" s="1"/>
  <c r="N278" i="42"/>
  <c r="M278" i="42"/>
  <c r="L278" i="42"/>
  <c r="K278" i="42"/>
  <c r="J278" i="42"/>
  <c r="I278" i="42"/>
  <c r="H278" i="42"/>
  <c r="G278" i="42"/>
  <c r="E278" i="42"/>
  <c r="D278" i="42"/>
  <c r="O277" i="42"/>
  <c r="L277" i="42"/>
  <c r="I277" i="42"/>
  <c r="C277" i="42" s="1"/>
  <c r="F277" i="42"/>
  <c r="O276" i="42"/>
  <c r="L276" i="42"/>
  <c r="I276" i="42"/>
  <c r="F276" i="42"/>
  <c r="C276" i="42"/>
  <c r="O275" i="42"/>
  <c r="L275" i="42"/>
  <c r="I275" i="42"/>
  <c r="F275" i="42"/>
  <c r="C275" i="42" s="1"/>
  <c r="N274" i="42"/>
  <c r="M274" i="42"/>
  <c r="L274" i="42"/>
  <c r="K274" i="42"/>
  <c r="J274" i="42"/>
  <c r="I274" i="42"/>
  <c r="H274" i="42"/>
  <c r="H272" i="42" s="1"/>
  <c r="G274" i="42"/>
  <c r="E274" i="42"/>
  <c r="E272" i="42" s="1"/>
  <c r="E271" i="42" s="1"/>
  <c r="D274" i="42"/>
  <c r="F274" i="42" s="1"/>
  <c r="O273" i="42"/>
  <c r="L273" i="42"/>
  <c r="I273" i="42"/>
  <c r="C273" i="42" s="1"/>
  <c r="F273" i="42"/>
  <c r="N272" i="42"/>
  <c r="N271" i="42" s="1"/>
  <c r="K272" i="42"/>
  <c r="K271" i="42" s="1"/>
  <c r="J272" i="42"/>
  <c r="J271" i="42" s="1"/>
  <c r="G272" i="42"/>
  <c r="L271" i="42"/>
  <c r="H271" i="42"/>
  <c r="O270" i="42"/>
  <c r="L270" i="42"/>
  <c r="I270" i="42"/>
  <c r="F270" i="42"/>
  <c r="O269" i="42"/>
  <c r="L269" i="42"/>
  <c r="I269" i="42"/>
  <c r="C269" i="42" s="1"/>
  <c r="F269" i="42"/>
  <c r="O268" i="42"/>
  <c r="L268" i="42"/>
  <c r="I268" i="42"/>
  <c r="F268" i="42"/>
  <c r="C268" i="42"/>
  <c r="O267" i="42"/>
  <c r="L267" i="42"/>
  <c r="I267" i="42"/>
  <c r="F267" i="42"/>
  <c r="C267" i="42" s="1"/>
  <c r="N266" i="42"/>
  <c r="M266" i="42"/>
  <c r="O266" i="42" s="1"/>
  <c r="L266" i="42"/>
  <c r="K266" i="42"/>
  <c r="J266" i="42"/>
  <c r="I266" i="42"/>
  <c r="H266" i="42"/>
  <c r="G266" i="42"/>
  <c r="E266" i="42"/>
  <c r="D266" i="42"/>
  <c r="F266" i="42" s="1"/>
  <c r="C266" i="42" s="1"/>
  <c r="O265" i="42"/>
  <c r="L265" i="42"/>
  <c r="I265" i="42"/>
  <c r="C265" i="42" s="1"/>
  <c r="F265" i="42"/>
  <c r="O264" i="42"/>
  <c r="L264" i="42"/>
  <c r="I264" i="42"/>
  <c r="F264" i="42"/>
  <c r="C264" i="42"/>
  <c r="O263" i="42"/>
  <c r="L263" i="42"/>
  <c r="I263" i="42"/>
  <c r="F263" i="42"/>
  <c r="C263" i="42" s="1"/>
  <c r="N262" i="42"/>
  <c r="M262" i="42"/>
  <c r="L262" i="42"/>
  <c r="K262" i="42"/>
  <c r="J262" i="42"/>
  <c r="I262" i="42"/>
  <c r="H262" i="42"/>
  <c r="H261" i="42" s="1"/>
  <c r="I261" i="42" s="1"/>
  <c r="G262" i="42"/>
  <c r="E262" i="42"/>
  <c r="D262" i="42"/>
  <c r="D261" i="42" s="1"/>
  <c r="N261" i="42"/>
  <c r="K261" i="42"/>
  <c r="J261" i="42"/>
  <c r="L261" i="42" s="1"/>
  <c r="G261" i="42"/>
  <c r="O260" i="42"/>
  <c r="L260" i="42"/>
  <c r="I260" i="42"/>
  <c r="F260" i="42"/>
  <c r="C260" i="42"/>
  <c r="O259" i="42"/>
  <c r="L259" i="42"/>
  <c r="I259" i="42"/>
  <c r="F259" i="42"/>
  <c r="C259" i="42" s="1"/>
  <c r="O258" i="42"/>
  <c r="L258" i="42"/>
  <c r="I258" i="42"/>
  <c r="F258" i="42"/>
  <c r="C258" i="42" s="1"/>
  <c r="O257" i="42"/>
  <c r="L257" i="42"/>
  <c r="I257" i="42"/>
  <c r="F257" i="42"/>
  <c r="C257" i="42" s="1"/>
  <c r="O256" i="42"/>
  <c r="L256" i="42"/>
  <c r="I256" i="42"/>
  <c r="F256" i="42"/>
  <c r="C256" i="42"/>
  <c r="O255" i="42"/>
  <c r="N255" i="42"/>
  <c r="M255" i="42"/>
  <c r="L255" i="42"/>
  <c r="K255" i="42"/>
  <c r="K254" i="42" s="1"/>
  <c r="L254" i="42" s="1"/>
  <c r="J255" i="42"/>
  <c r="H255" i="42"/>
  <c r="H254" i="42" s="1"/>
  <c r="I254" i="42" s="1"/>
  <c r="G255" i="42"/>
  <c r="G254" i="42" s="1"/>
  <c r="E255" i="42"/>
  <c r="D255" i="42"/>
  <c r="N254" i="42"/>
  <c r="M254" i="42"/>
  <c r="O254" i="42" s="1"/>
  <c r="J254" i="42"/>
  <c r="E254" i="42"/>
  <c r="O253" i="42"/>
  <c r="L253" i="42"/>
  <c r="I253" i="42"/>
  <c r="F253" i="42"/>
  <c r="O252" i="42"/>
  <c r="L252" i="42"/>
  <c r="I252" i="42"/>
  <c r="F252" i="42"/>
  <c r="C252" i="42"/>
  <c r="O251" i="42"/>
  <c r="L251" i="42"/>
  <c r="I251" i="42"/>
  <c r="F251" i="42"/>
  <c r="C251" i="42" s="1"/>
  <c r="O250" i="42"/>
  <c r="L250" i="42"/>
  <c r="I250" i="42"/>
  <c r="F250" i="42"/>
  <c r="N249" i="42"/>
  <c r="M249" i="42"/>
  <c r="K249" i="42"/>
  <c r="J249" i="42"/>
  <c r="L249" i="42" s="1"/>
  <c r="I249" i="42"/>
  <c r="H249" i="42"/>
  <c r="G249" i="42"/>
  <c r="F249" i="42"/>
  <c r="E249" i="42"/>
  <c r="D249" i="42"/>
  <c r="O248" i="42"/>
  <c r="L248" i="42"/>
  <c r="I248" i="42"/>
  <c r="F248" i="42"/>
  <c r="C248" i="42"/>
  <c r="O247" i="42"/>
  <c r="L247" i="42"/>
  <c r="I247" i="42"/>
  <c r="F247" i="42"/>
  <c r="C247" i="42" s="1"/>
  <c r="O246" i="42"/>
  <c r="L246" i="42"/>
  <c r="I246" i="42"/>
  <c r="F246" i="42"/>
  <c r="C246" i="42" s="1"/>
  <c r="O245" i="42"/>
  <c r="L245" i="42"/>
  <c r="I245" i="42"/>
  <c r="F245" i="42"/>
  <c r="C245" i="42" s="1"/>
  <c r="O244" i="42"/>
  <c r="L244" i="42"/>
  <c r="I244" i="42"/>
  <c r="F244" i="42"/>
  <c r="C244" i="42"/>
  <c r="O243" i="42"/>
  <c r="L243" i="42"/>
  <c r="I243" i="42"/>
  <c r="F243" i="42"/>
  <c r="C243" i="42" s="1"/>
  <c r="O242" i="42"/>
  <c r="L242" i="42"/>
  <c r="I242" i="42"/>
  <c r="F242" i="42"/>
  <c r="N241" i="42"/>
  <c r="M241" i="42"/>
  <c r="K241" i="42"/>
  <c r="J241" i="42"/>
  <c r="L241" i="42" s="1"/>
  <c r="I241" i="42"/>
  <c r="H241" i="42"/>
  <c r="G241" i="42"/>
  <c r="F241" i="42"/>
  <c r="E241" i="42"/>
  <c r="D241" i="42"/>
  <c r="O240" i="42"/>
  <c r="L240" i="42"/>
  <c r="I240" i="42"/>
  <c r="F240" i="42"/>
  <c r="C240" i="42"/>
  <c r="O239" i="42"/>
  <c r="L239" i="42"/>
  <c r="I239" i="42"/>
  <c r="F239" i="42"/>
  <c r="C239" i="42" s="1"/>
  <c r="N238" i="42"/>
  <c r="M238" i="42"/>
  <c r="O238" i="42" s="1"/>
  <c r="L238" i="42"/>
  <c r="K238" i="42"/>
  <c r="J238" i="42"/>
  <c r="I238" i="42"/>
  <c r="H238" i="42"/>
  <c r="G238" i="42"/>
  <c r="E238" i="42"/>
  <c r="D238" i="42"/>
  <c r="F238" i="42" s="1"/>
  <c r="C238" i="42" s="1"/>
  <c r="O237" i="42"/>
  <c r="L237" i="42"/>
  <c r="I237" i="42"/>
  <c r="F237" i="42"/>
  <c r="O236" i="42"/>
  <c r="N236" i="42"/>
  <c r="N234" i="42" s="1"/>
  <c r="N233" i="42" s="1"/>
  <c r="M236" i="42"/>
  <c r="K236" i="42"/>
  <c r="K234" i="42" s="1"/>
  <c r="K233" i="42" s="1"/>
  <c r="J236" i="42"/>
  <c r="H236" i="42"/>
  <c r="G236" i="42"/>
  <c r="F236" i="42"/>
  <c r="E236" i="42"/>
  <c r="D236" i="42"/>
  <c r="O235" i="42"/>
  <c r="L235" i="42"/>
  <c r="I235" i="42"/>
  <c r="F235" i="42"/>
  <c r="C235" i="42" s="1"/>
  <c r="M234" i="42"/>
  <c r="H234" i="42"/>
  <c r="H233" i="42" s="1"/>
  <c r="E234" i="42"/>
  <c r="D234" i="42"/>
  <c r="O232" i="42"/>
  <c r="L232" i="42"/>
  <c r="I232" i="42"/>
  <c r="F232" i="42"/>
  <c r="C232" i="42"/>
  <c r="O231" i="42"/>
  <c r="L231" i="42"/>
  <c r="I231" i="42"/>
  <c r="F231" i="42"/>
  <c r="C231" i="42" s="1"/>
  <c r="N230" i="42"/>
  <c r="M230" i="42"/>
  <c r="O230" i="42" s="1"/>
  <c r="L230" i="42"/>
  <c r="K230" i="42"/>
  <c r="J230" i="42"/>
  <c r="I230" i="42"/>
  <c r="H230" i="42"/>
  <c r="G230" i="42"/>
  <c r="E230" i="42"/>
  <c r="D230" i="42"/>
  <c r="F230" i="42" s="1"/>
  <c r="C230" i="42" s="1"/>
  <c r="O229" i="42"/>
  <c r="L229" i="42"/>
  <c r="I229" i="42"/>
  <c r="F229" i="42"/>
  <c r="O228" i="42"/>
  <c r="L228" i="42"/>
  <c r="I228" i="42"/>
  <c r="F228" i="42"/>
  <c r="C228" i="42"/>
  <c r="O227" i="42"/>
  <c r="L227" i="42"/>
  <c r="I227" i="42"/>
  <c r="F227" i="42"/>
  <c r="C227" i="42" s="1"/>
  <c r="O226" i="42"/>
  <c r="L226" i="42"/>
  <c r="I226" i="42"/>
  <c r="F226" i="42"/>
  <c r="D226" i="42"/>
  <c r="O225" i="42"/>
  <c r="L225" i="42"/>
  <c r="I225" i="42"/>
  <c r="F225" i="42"/>
  <c r="C225" i="42"/>
  <c r="O224" i="42"/>
  <c r="L224" i="42"/>
  <c r="I224" i="42"/>
  <c r="F224" i="42"/>
  <c r="C224" i="42" s="1"/>
  <c r="O223" i="42"/>
  <c r="L223" i="42"/>
  <c r="I223" i="42"/>
  <c r="F223" i="42"/>
  <c r="O222" i="42"/>
  <c r="L222" i="42"/>
  <c r="I222" i="42"/>
  <c r="F222" i="42"/>
  <c r="C222" i="42" s="1"/>
  <c r="O221" i="42"/>
  <c r="L221" i="42"/>
  <c r="I221" i="42"/>
  <c r="F221" i="42"/>
  <c r="C221" i="42"/>
  <c r="O220" i="42"/>
  <c r="L220" i="42"/>
  <c r="I220" i="42"/>
  <c r="F220" i="42"/>
  <c r="C220" i="42" s="1"/>
  <c r="N219" i="42"/>
  <c r="M219" i="42"/>
  <c r="O219" i="42" s="1"/>
  <c r="L219" i="42"/>
  <c r="K219" i="42"/>
  <c r="J219" i="42"/>
  <c r="I219" i="42"/>
  <c r="H219" i="42"/>
  <c r="G219" i="42"/>
  <c r="E219" i="42"/>
  <c r="D219" i="42"/>
  <c r="F219" i="42" s="1"/>
  <c r="C219" i="42" s="1"/>
  <c r="O218" i="42"/>
  <c r="L218" i="42"/>
  <c r="I218" i="42"/>
  <c r="F218" i="42"/>
  <c r="O217" i="42"/>
  <c r="L217" i="42"/>
  <c r="I217" i="42"/>
  <c r="F217" i="42"/>
  <c r="C217" i="42"/>
  <c r="O216" i="42"/>
  <c r="L216" i="42"/>
  <c r="I216" i="42"/>
  <c r="F216" i="42"/>
  <c r="C216" i="42" s="1"/>
  <c r="O215" i="42"/>
  <c r="L215" i="42"/>
  <c r="I215" i="42"/>
  <c r="F215" i="42"/>
  <c r="O214" i="42"/>
  <c r="L214" i="42"/>
  <c r="I214" i="42"/>
  <c r="F214" i="42"/>
  <c r="C214" i="42" s="1"/>
  <c r="O213" i="42"/>
  <c r="L213" i="42"/>
  <c r="I213" i="42"/>
  <c r="F213" i="42"/>
  <c r="C213" i="42"/>
  <c r="O212" i="42"/>
  <c r="L212" i="42"/>
  <c r="I212" i="42"/>
  <c r="F212" i="42"/>
  <c r="C212" i="42" s="1"/>
  <c r="O211" i="42"/>
  <c r="L211" i="42"/>
  <c r="I211" i="42"/>
  <c r="F211" i="42"/>
  <c r="C211" i="42" s="1"/>
  <c r="O210" i="42"/>
  <c r="L210" i="42"/>
  <c r="I210" i="42"/>
  <c r="F210" i="42"/>
  <c r="C210" i="42" s="1"/>
  <c r="O209" i="42"/>
  <c r="L209" i="42"/>
  <c r="I209" i="42"/>
  <c r="F209" i="42"/>
  <c r="C209" i="42"/>
  <c r="O208" i="42"/>
  <c r="N208" i="42"/>
  <c r="M208" i="42"/>
  <c r="L208" i="42"/>
  <c r="K208" i="42"/>
  <c r="K207" i="42" s="1"/>
  <c r="L207" i="42" s="1"/>
  <c r="J208" i="42"/>
  <c r="H208" i="42"/>
  <c r="H207" i="42" s="1"/>
  <c r="I207" i="42" s="1"/>
  <c r="G208" i="42"/>
  <c r="G207" i="42" s="1"/>
  <c r="E208" i="42"/>
  <c r="D208" i="42"/>
  <c r="N207" i="42"/>
  <c r="J207" i="42"/>
  <c r="E207" i="42"/>
  <c r="O206" i="42"/>
  <c r="L206" i="42"/>
  <c r="I206" i="42"/>
  <c r="F206" i="42"/>
  <c r="O205" i="42"/>
  <c r="L205" i="42"/>
  <c r="I205" i="42"/>
  <c r="F205" i="42"/>
  <c r="C205" i="42"/>
  <c r="O204" i="42"/>
  <c r="L204" i="42"/>
  <c r="I204" i="42"/>
  <c r="F204" i="42"/>
  <c r="C204" i="42" s="1"/>
  <c r="O203" i="42"/>
  <c r="L203" i="42"/>
  <c r="I203" i="42"/>
  <c r="F203" i="42"/>
  <c r="O202" i="42"/>
  <c r="L202" i="42"/>
  <c r="I202" i="42"/>
  <c r="D202" i="42"/>
  <c r="F202" i="42" s="1"/>
  <c r="C202" i="42"/>
  <c r="O201" i="42"/>
  <c r="N201" i="42"/>
  <c r="M201" i="42"/>
  <c r="L201" i="42"/>
  <c r="K201" i="42"/>
  <c r="K199" i="42" s="1"/>
  <c r="J201" i="42"/>
  <c r="H201" i="42"/>
  <c r="H199" i="42" s="1"/>
  <c r="G201" i="42"/>
  <c r="I201" i="42" s="1"/>
  <c r="E201" i="42"/>
  <c r="D201" i="42"/>
  <c r="O200" i="42"/>
  <c r="L200" i="42"/>
  <c r="I200" i="42"/>
  <c r="F200" i="42"/>
  <c r="C200" i="42" s="1"/>
  <c r="N199" i="42"/>
  <c r="N198" i="42" s="1"/>
  <c r="M199" i="42"/>
  <c r="J199" i="42"/>
  <c r="E199" i="42"/>
  <c r="K198" i="42"/>
  <c r="K197" i="42" s="1"/>
  <c r="O196" i="42"/>
  <c r="L196" i="42"/>
  <c r="I196" i="42"/>
  <c r="F196" i="42"/>
  <c r="C196" i="42" s="1"/>
  <c r="N195" i="42"/>
  <c r="N194" i="42" s="1"/>
  <c r="M195" i="42"/>
  <c r="M194" i="42" s="1"/>
  <c r="O194" i="42" s="1"/>
  <c r="K195" i="42"/>
  <c r="J195" i="42"/>
  <c r="I195" i="42"/>
  <c r="H195" i="42"/>
  <c r="G195" i="42"/>
  <c r="F195" i="42"/>
  <c r="E195" i="42"/>
  <c r="E194" i="42" s="1"/>
  <c r="F194" i="42" s="1"/>
  <c r="D195" i="42"/>
  <c r="K194" i="42"/>
  <c r="H194" i="42"/>
  <c r="G194" i="42"/>
  <c r="I194" i="42" s="1"/>
  <c r="D194" i="42"/>
  <c r="O193" i="42"/>
  <c r="L193" i="42"/>
  <c r="I193" i="42"/>
  <c r="F193" i="42"/>
  <c r="C193" i="42" s="1"/>
  <c r="O192" i="42"/>
  <c r="L192" i="42"/>
  <c r="I192" i="42"/>
  <c r="F192" i="42"/>
  <c r="C192" i="42" s="1"/>
  <c r="N191" i="42"/>
  <c r="N190" i="42" s="1"/>
  <c r="M191" i="42"/>
  <c r="M190" i="42" s="1"/>
  <c r="O190" i="42" s="1"/>
  <c r="K191" i="42"/>
  <c r="J191" i="42"/>
  <c r="I191" i="42"/>
  <c r="H191" i="42"/>
  <c r="G191" i="42"/>
  <c r="F191" i="42"/>
  <c r="E191" i="42"/>
  <c r="E190" i="42" s="1"/>
  <c r="F190" i="42" s="1"/>
  <c r="D191" i="42"/>
  <c r="K190" i="42"/>
  <c r="H190" i="42"/>
  <c r="G190" i="42"/>
  <c r="I190" i="42" s="1"/>
  <c r="D190" i="42"/>
  <c r="O189" i="42"/>
  <c r="L189" i="42"/>
  <c r="I189" i="42"/>
  <c r="F189" i="42"/>
  <c r="C189" i="42" s="1"/>
  <c r="O188" i="42"/>
  <c r="L188" i="42"/>
  <c r="I188" i="42"/>
  <c r="F188" i="42"/>
  <c r="C188" i="42" s="1"/>
  <c r="N187" i="42"/>
  <c r="M187" i="42"/>
  <c r="O187" i="42" s="1"/>
  <c r="K187" i="42"/>
  <c r="J187" i="42"/>
  <c r="L187" i="42" s="1"/>
  <c r="I187" i="42"/>
  <c r="H187" i="42"/>
  <c r="G187" i="42"/>
  <c r="F187" i="42"/>
  <c r="C187" i="42" s="1"/>
  <c r="E187" i="42"/>
  <c r="D187" i="42"/>
  <c r="O186" i="42"/>
  <c r="L186" i="42"/>
  <c r="I186" i="42"/>
  <c r="F186" i="42"/>
  <c r="C186" i="42"/>
  <c r="O185" i="42"/>
  <c r="L185" i="42"/>
  <c r="I185" i="42"/>
  <c r="F185" i="42"/>
  <c r="C185" i="42" s="1"/>
  <c r="O184" i="42"/>
  <c r="L184" i="42"/>
  <c r="I184" i="42"/>
  <c r="F184" i="42"/>
  <c r="O183" i="42"/>
  <c r="L183" i="42"/>
  <c r="I183" i="42"/>
  <c r="F183" i="42"/>
  <c r="O182" i="42"/>
  <c r="N182" i="42"/>
  <c r="M182" i="42"/>
  <c r="K182" i="42"/>
  <c r="J182" i="42"/>
  <c r="L182" i="42" s="1"/>
  <c r="C182" i="42" s="1"/>
  <c r="H182" i="42"/>
  <c r="G182" i="42"/>
  <c r="I182" i="42" s="1"/>
  <c r="F182" i="42"/>
  <c r="E182" i="42"/>
  <c r="D182" i="42"/>
  <c r="O181" i="42"/>
  <c r="L181" i="42"/>
  <c r="I181" i="42"/>
  <c r="F181" i="42"/>
  <c r="C181" i="42" s="1"/>
  <c r="O180" i="42"/>
  <c r="L180" i="42"/>
  <c r="I180" i="42"/>
  <c r="F180" i="42"/>
  <c r="C180" i="42" s="1"/>
  <c r="O179" i="42"/>
  <c r="L179" i="42"/>
  <c r="I179" i="42"/>
  <c r="F179" i="42"/>
  <c r="O178" i="42"/>
  <c r="N178" i="42"/>
  <c r="N177" i="42" s="1"/>
  <c r="M178" i="42"/>
  <c r="K178" i="42"/>
  <c r="K177" i="42" s="1"/>
  <c r="K176" i="42" s="1"/>
  <c r="J178" i="42"/>
  <c r="J177" i="42" s="1"/>
  <c r="H178" i="42"/>
  <c r="G178" i="42"/>
  <c r="F178" i="42"/>
  <c r="E178" i="42"/>
  <c r="D178" i="42"/>
  <c r="M177" i="42"/>
  <c r="H177" i="42"/>
  <c r="H176" i="42" s="1"/>
  <c r="E177" i="42"/>
  <c r="D177" i="42"/>
  <c r="M176" i="42"/>
  <c r="E176" i="42"/>
  <c r="O175" i="42"/>
  <c r="L175" i="42"/>
  <c r="I175" i="42"/>
  <c r="C175" i="42" s="1"/>
  <c r="F175" i="42"/>
  <c r="O174" i="42"/>
  <c r="L174" i="42"/>
  <c r="I174" i="42"/>
  <c r="F174" i="42"/>
  <c r="C174" i="42"/>
  <c r="O173" i="42"/>
  <c r="L173" i="42"/>
  <c r="I173" i="42"/>
  <c r="F173" i="42"/>
  <c r="C173" i="42" s="1"/>
  <c r="O172" i="42"/>
  <c r="L172" i="42"/>
  <c r="I172" i="42"/>
  <c r="F172" i="42"/>
  <c r="C172" i="42" s="1"/>
  <c r="O171" i="42"/>
  <c r="L171" i="42"/>
  <c r="I171" i="42"/>
  <c r="F171" i="42"/>
  <c r="O170" i="42"/>
  <c r="L170" i="42"/>
  <c r="I170" i="42"/>
  <c r="F170" i="42"/>
  <c r="C170" i="42"/>
  <c r="O169" i="42"/>
  <c r="N169" i="42"/>
  <c r="M169" i="42"/>
  <c r="L169" i="42"/>
  <c r="K169" i="42"/>
  <c r="J169" i="42"/>
  <c r="H169" i="42"/>
  <c r="H168" i="42" s="1"/>
  <c r="G169" i="42"/>
  <c r="E169" i="42"/>
  <c r="D169" i="42"/>
  <c r="N168" i="42"/>
  <c r="M168" i="42"/>
  <c r="O168" i="42" s="1"/>
  <c r="K168" i="42"/>
  <c r="L168" i="42" s="1"/>
  <c r="J168" i="42"/>
  <c r="I168" i="42"/>
  <c r="G168" i="42"/>
  <c r="E168" i="42"/>
  <c r="O167" i="42"/>
  <c r="L167" i="42"/>
  <c r="C167" i="42" s="1"/>
  <c r="I167" i="42"/>
  <c r="F167" i="42"/>
  <c r="O166" i="42"/>
  <c r="L166" i="42"/>
  <c r="I166" i="42"/>
  <c r="F166" i="42"/>
  <c r="C166" i="42"/>
  <c r="O165" i="42"/>
  <c r="L165" i="42"/>
  <c r="I165" i="42"/>
  <c r="F165" i="42"/>
  <c r="C165" i="42" s="1"/>
  <c r="O164" i="42"/>
  <c r="L164" i="42"/>
  <c r="I164" i="42"/>
  <c r="C164" i="42" s="1"/>
  <c r="F164" i="42"/>
  <c r="N163" i="42"/>
  <c r="N133" i="42" s="1"/>
  <c r="M163" i="42"/>
  <c r="K163" i="42"/>
  <c r="J163" i="42"/>
  <c r="H163" i="42"/>
  <c r="I163" i="42" s="1"/>
  <c r="G163" i="42"/>
  <c r="F163" i="42"/>
  <c r="E163" i="42"/>
  <c r="D163" i="42"/>
  <c r="O162" i="42"/>
  <c r="M162" i="42"/>
  <c r="L162" i="42"/>
  <c r="I162" i="42"/>
  <c r="F162" i="42"/>
  <c r="C162" i="42" s="1"/>
  <c r="O161" i="42"/>
  <c r="L161" i="42"/>
  <c r="I161" i="42"/>
  <c r="F161" i="42"/>
  <c r="O160" i="42"/>
  <c r="L160" i="42"/>
  <c r="C160" i="42" s="1"/>
  <c r="I160" i="42"/>
  <c r="F160" i="42"/>
  <c r="O159" i="42"/>
  <c r="L159" i="42"/>
  <c r="I159" i="42"/>
  <c r="F159" i="42"/>
  <c r="C159" i="42"/>
  <c r="O158" i="42"/>
  <c r="L158" i="42"/>
  <c r="I158" i="42"/>
  <c r="F158" i="42"/>
  <c r="C158" i="42" s="1"/>
  <c r="O157" i="42"/>
  <c r="L157" i="42"/>
  <c r="I157" i="42"/>
  <c r="F157" i="42"/>
  <c r="C157" i="42" s="1"/>
  <c r="O156" i="42"/>
  <c r="L156" i="42"/>
  <c r="C156" i="42" s="1"/>
  <c r="I156" i="42"/>
  <c r="F156" i="42"/>
  <c r="O155" i="42"/>
  <c r="L155" i="42"/>
  <c r="I155" i="42"/>
  <c r="F155" i="42"/>
  <c r="C155" i="42"/>
  <c r="N154" i="42"/>
  <c r="M154" i="42"/>
  <c r="O154" i="42" s="1"/>
  <c r="L154" i="42"/>
  <c r="K154" i="42"/>
  <c r="J154" i="42"/>
  <c r="H154" i="42"/>
  <c r="I154" i="42" s="1"/>
  <c r="G154" i="42"/>
  <c r="E154" i="42"/>
  <c r="D154" i="42"/>
  <c r="F154" i="42" s="1"/>
  <c r="O153" i="42"/>
  <c r="L153" i="42"/>
  <c r="I153" i="42"/>
  <c r="F153" i="42"/>
  <c r="C153" i="42" s="1"/>
  <c r="O152" i="42"/>
  <c r="L152" i="42"/>
  <c r="C152" i="42" s="1"/>
  <c r="I152" i="42"/>
  <c r="F152" i="42"/>
  <c r="O151" i="42"/>
  <c r="L151" i="42"/>
  <c r="I151" i="42"/>
  <c r="F151" i="42"/>
  <c r="C151" i="42"/>
  <c r="O150" i="42"/>
  <c r="L150" i="42"/>
  <c r="I150" i="42"/>
  <c r="F150" i="42"/>
  <c r="C150" i="42" s="1"/>
  <c r="O149" i="42"/>
  <c r="L149" i="42"/>
  <c r="I149" i="42"/>
  <c r="C149" i="42" s="1"/>
  <c r="F149" i="42"/>
  <c r="O148" i="42"/>
  <c r="L148" i="42"/>
  <c r="J148" i="42"/>
  <c r="I148" i="42"/>
  <c r="F148" i="42"/>
  <c r="C148" i="42"/>
  <c r="N147" i="42"/>
  <c r="M147" i="42"/>
  <c r="O147" i="42" s="1"/>
  <c r="L147" i="42"/>
  <c r="K147" i="42"/>
  <c r="J147" i="42"/>
  <c r="H147" i="42"/>
  <c r="G147" i="42"/>
  <c r="I147" i="42" s="1"/>
  <c r="E147" i="42"/>
  <c r="D147" i="42"/>
  <c r="F147" i="42" s="1"/>
  <c r="O146" i="42"/>
  <c r="L146" i="42"/>
  <c r="I146" i="42"/>
  <c r="F146" i="42"/>
  <c r="C146" i="42" s="1"/>
  <c r="O145" i="42"/>
  <c r="L145" i="42"/>
  <c r="I145" i="42"/>
  <c r="F145" i="42"/>
  <c r="O144" i="42"/>
  <c r="N144" i="42"/>
  <c r="M144" i="42"/>
  <c r="K144" i="42"/>
  <c r="L144" i="42" s="1"/>
  <c r="J144" i="42"/>
  <c r="H144" i="42"/>
  <c r="G144" i="42"/>
  <c r="I144" i="42" s="1"/>
  <c r="E144" i="42"/>
  <c r="D144" i="42"/>
  <c r="F144" i="42" s="1"/>
  <c r="C144" i="42"/>
  <c r="O143" i="42"/>
  <c r="L143" i="42"/>
  <c r="I143" i="42"/>
  <c r="F143" i="42"/>
  <c r="C143" i="42" s="1"/>
  <c r="O142" i="42"/>
  <c r="L142" i="42"/>
  <c r="I142" i="42"/>
  <c r="F142" i="42"/>
  <c r="C142" i="42" s="1"/>
  <c r="O141" i="42"/>
  <c r="L141" i="42"/>
  <c r="I141" i="42"/>
  <c r="F141" i="42"/>
  <c r="C141" i="42" s="1"/>
  <c r="O140" i="42"/>
  <c r="L140" i="42"/>
  <c r="I140" i="42"/>
  <c r="F140" i="42"/>
  <c r="C140" i="42"/>
  <c r="O139" i="42"/>
  <c r="N139" i="42"/>
  <c r="M139" i="42"/>
  <c r="L139" i="42"/>
  <c r="K139" i="42"/>
  <c r="J139" i="42"/>
  <c r="H139" i="42"/>
  <c r="H133" i="42" s="1"/>
  <c r="G139" i="42"/>
  <c r="E139" i="42"/>
  <c r="D139" i="42"/>
  <c r="F139" i="42" s="1"/>
  <c r="M138" i="42"/>
  <c r="O138" i="42" s="1"/>
  <c r="L138" i="42"/>
  <c r="I138" i="42"/>
  <c r="F138" i="42"/>
  <c r="O137" i="42"/>
  <c r="L137" i="42"/>
  <c r="I137" i="42"/>
  <c r="F137" i="42"/>
  <c r="C137" i="42"/>
  <c r="O136" i="42"/>
  <c r="L136" i="42"/>
  <c r="I136" i="42"/>
  <c r="F136" i="42"/>
  <c r="C136" i="42" s="1"/>
  <c r="D136" i="42"/>
  <c r="O135" i="42"/>
  <c r="L135" i="42"/>
  <c r="C135" i="42" s="1"/>
  <c r="I135" i="42"/>
  <c r="F135" i="42"/>
  <c r="O134" i="42"/>
  <c r="N134" i="42"/>
  <c r="M134" i="42"/>
  <c r="K134" i="42"/>
  <c r="J134" i="42"/>
  <c r="H134" i="42"/>
  <c r="G134" i="42"/>
  <c r="E134" i="42"/>
  <c r="D134" i="42"/>
  <c r="F134" i="42" s="1"/>
  <c r="M133" i="42"/>
  <c r="O133" i="42" s="1"/>
  <c r="E133" i="42"/>
  <c r="D133" i="42"/>
  <c r="F133" i="42" s="1"/>
  <c r="O132" i="42"/>
  <c r="L132" i="42"/>
  <c r="I132" i="42"/>
  <c r="C132" i="42" s="1"/>
  <c r="F132" i="42"/>
  <c r="N131" i="42"/>
  <c r="M131" i="42"/>
  <c r="O131" i="42" s="1"/>
  <c r="K131" i="42"/>
  <c r="J131" i="42"/>
  <c r="L131" i="42" s="1"/>
  <c r="H131" i="42"/>
  <c r="G131" i="42"/>
  <c r="I131" i="42" s="1"/>
  <c r="F131" i="42"/>
  <c r="E131" i="42"/>
  <c r="D131" i="42"/>
  <c r="O130" i="42"/>
  <c r="L130" i="42"/>
  <c r="I130" i="42"/>
  <c r="F130" i="42"/>
  <c r="C130" i="42"/>
  <c r="O129" i="42"/>
  <c r="L129" i="42"/>
  <c r="I129" i="42"/>
  <c r="F129" i="42"/>
  <c r="C129" i="42" s="1"/>
  <c r="O128" i="42"/>
  <c r="L128" i="42"/>
  <c r="I128" i="42"/>
  <c r="C128" i="42" s="1"/>
  <c r="F128" i="42"/>
  <c r="O127" i="42"/>
  <c r="L127" i="42"/>
  <c r="C127" i="42" s="1"/>
  <c r="I127" i="42"/>
  <c r="F127" i="42"/>
  <c r="O126" i="42"/>
  <c r="L126" i="42"/>
  <c r="I126" i="42"/>
  <c r="F126" i="42"/>
  <c r="C126" i="42"/>
  <c r="N125" i="42"/>
  <c r="M125" i="42"/>
  <c r="O125" i="42" s="1"/>
  <c r="L125" i="42"/>
  <c r="K125" i="42"/>
  <c r="J125" i="42"/>
  <c r="H125" i="42"/>
  <c r="H86" i="42" s="1"/>
  <c r="G125" i="42"/>
  <c r="I125" i="42" s="1"/>
  <c r="E125" i="42"/>
  <c r="D125" i="42"/>
  <c r="O124" i="42"/>
  <c r="L124" i="42"/>
  <c r="I124" i="42"/>
  <c r="F124" i="42"/>
  <c r="C124" i="42" s="1"/>
  <c r="O123" i="42"/>
  <c r="L123" i="42"/>
  <c r="I123" i="42"/>
  <c r="F123" i="42"/>
  <c r="C123" i="42" s="1"/>
  <c r="O122" i="42"/>
  <c r="L122" i="42"/>
  <c r="I122" i="42"/>
  <c r="F122" i="42"/>
  <c r="C122" i="42"/>
  <c r="O121" i="42"/>
  <c r="L121" i="42"/>
  <c r="I121" i="42"/>
  <c r="F121" i="42"/>
  <c r="C121" i="42" s="1"/>
  <c r="O120" i="42"/>
  <c r="L120" i="42"/>
  <c r="I120" i="42"/>
  <c r="F120" i="42"/>
  <c r="N119" i="42"/>
  <c r="M119" i="42"/>
  <c r="K119" i="42"/>
  <c r="J119" i="42"/>
  <c r="L119" i="42" s="1"/>
  <c r="H119" i="42"/>
  <c r="G119" i="42"/>
  <c r="I119" i="42" s="1"/>
  <c r="F119" i="42"/>
  <c r="E119" i="42"/>
  <c r="D119" i="42"/>
  <c r="O118" i="42"/>
  <c r="L118" i="42"/>
  <c r="I118" i="42"/>
  <c r="F118" i="42"/>
  <c r="C118" i="42"/>
  <c r="O117" i="42"/>
  <c r="L117" i="42"/>
  <c r="I117" i="42"/>
  <c r="F117" i="42"/>
  <c r="C117" i="42" s="1"/>
  <c r="O116" i="42"/>
  <c r="L116" i="42"/>
  <c r="I116" i="42"/>
  <c r="C116" i="42" s="1"/>
  <c r="F116" i="42"/>
  <c r="N115" i="42"/>
  <c r="M115" i="42"/>
  <c r="K115" i="42"/>
  <c r="J115" i="42"/>
  <c r="L115" i="42" s="1"/>
  <c r="I115" i="42"/>
  <c r="H115" i="42"/>
  <c r="G115" i="42"/>
  <c r="F115" i="42"/>
  <c r="E115" i="42"/>
  <c r="D115" i="42"/>
  <c r="O114" i="42"/>
  <c r="L114" i="42"/>
  <c r="I114" i="42"/>
  <c r="F114" i="42"/>
  <c r="C114" i="42"/>
  <c r="O113" i="42"/>
  <c r="L113" i="42"/>
  <c r="I113" i="42"/>
  <c r="F113" i="42"/>
  <c r="C113" i="42" s="1"/>
  <c r="O112" i="42"/>
  <c r="L112" i="42"/>
  <c r="I112" i="42"/>
  <c r="C112" i="42" s="1"/>
  <c r="F112" i="42"/>
  <c r="O111" i="42"/>
  <c r="L111" i="42"/>
  <c r="I111" i="42"/>
  <c r="F111" i="42"/>
  <c r="O110" i="42"/>
  <c r="L110" i="42"/>
  <c r="I110" i="42"/>
  <c r="F110" i="42"/>
  <c r="C110" i="42"/>
  <c r="O109" i="42"/>
  <c r="L109" i="42"/>
  <c r="I109" i="42"/>
  <c r="F109" i="42"/>
  <c r="C109" i="42" s="1"/>
  <c r="O108" i="42"/>
  <c r="L108" i="42"/>
  <c r="I108" i="42"/>
  <c r="F108" i="42"/>
  <c r="O107" i="42"/>
  <c r="L107" i="42"/>
  <c r="I107" i="42"/>
  <c r="F107" i="42"/>
  <c r="C107" i="42" s="1"/>
  <c r="O106" i="42"/>
  <c r="N106" i="42"/>
  <c r="M106" i="42"/>
  <c r="K106" i="42"/>
  <c r="J106" i="42"/>
  <c r="L106" i="42" s="1"/>
  <c r="H106" i="42"/>
  <c r="G106" i="42"/>
  <c r="I106" i="42" s="1"/>
  <c r="E106" i="42"/>
  <c r="D106" i="42"/>
  <c r="F106" i="42" s="1"/>
  <c r="C106" i="42" s="1"/>
  <c r="O105" i="42"/>
  <c r="L105" i="42"/>
  <c r="I105" i="42"/>
  <c r="F105" i="42"/>
  <c r="C105" i="42" s="1"/>
  <c r="O104" i="42"/>
  <c r="L104" i="42"/>
  <c r="I104" i="42"/>
  <c r="C104" i="42" s="1"/>
  <c r="F104" i="42"/>
  <c r="O103" i="42"/>
  <c r="L103" i="42"/>
  <c r="C103" i="42" s="1"/>
  <c r="I103" i="42"/>
  <c r="F103" i="42"/>
  <c r="O102" i="42"/>
  <c r="L102" i="42"/>
  <c r="I102" i="42"/>
  <c r="F102" i="42"/>
  <c r="C102" i="42"/>
  <c r="O101" i="42"/>
  <c r="L101" i="42"/>
  <c r="I101" i="42"/>
  <c r="F101" i="42"/>
  <c r="C101" i="42" s="1"/>
  <c r="O100" i="42"/>
  <c r="L100" i="42"/>
  <c r="I100" i="42"/>
  <c r="C100" i="42" s="1"/>
  <c r="F100" i="42"/>
  <c r="O99" i="42"/>
  <c r="L99" i="42"/>
  <c r="C99" i="42" s="1"/>
  <c r="I99" i="42"/>
  <c r="F99" i="42"/>
  <c r="O98" i="42"/>
  <c r="N98" i="42"/>
  <c r="M98" i="42"/>
  <c r="K98" i="42"/>
  <c r="J98" i="42"/>
  <c r="H98" i="42"/>
  <c r="G98" i="42"/>
  <c r="I98" i="42" s="1"/>
  <c r="F98" i="42"/>
  <c r="E98" i="42"/>
  <c r="D98" i="42"/>
  <c r="O97" i="42"/>
  <c r="L97" i="42"/>
  <c r="I97" i="42"/>
  <c r="F97" i="42"/>
  <c r="C97" i="42" s="1"/>
  <c r="O96" i="42"/>
  <c r="L96" i="42"/>
  <c r="I96" i="42"/>
  <c r="F96" i="42"/>
  <c r="O95" i="42"/>
  <c r="L95" i="42"/>
  <c r="I95" i="42"/>
  <c r="F95" i="42"/>
  <c r="O94" i="42"/>
  <c r="L94" i="42"/>
  <c r="I94" i="42"/>
  <c r="F94" i="42"/>
  <c r="C94" i="42"/>
  <c r="O93" i="42"/>
  <c r="L93" i="42"/>
  <c r="I93" i="42"/>
  <c r="F93" i="42"/>
  <c r="C93" i="42" s="1"/>
  <c r="N92" i="42"/>
  <c r="M92" i="42"/>
  <c r="L92" i="42"/>
  <c r="K92" i="42"/>
  <c r="J92" i="42"/>
  <c r="I92" i="42"/>
  <c r="H92" i="42"/>
  <c r="G92" i="42"/>
  <c r="E92" i="42"/>
  <c r="E86" i="42" s="1"/>
  <c r="D92" i="42"/>
  <c r="F92" i="42" s="1"/>
  <c r="O91" i="42"/>
  <c r="L91" i="42"/>
  <c r="I91" i="42"/>
  <c r="F91" i="42"/>
  <c r="C91" i="42" s="1"/>
  <c r="O90" i="42"/>
  <c r="L90" i="42"/>
  <c r="I90" i="42"/>
  <c r="F90" i="42"/>
  <c r="C90" i="42"/>
  <c r="O89" i="42"/>
  <c r="L89" i="42"/>
  <c r="I89" i="42"/>
  <c r="F89" i="42"/>
  <c r="C89" i="42" s="1"/>
  <c r="O88" i="42"/>
  <c r="L88" i="42"/>
  <c r="I88" i="42"/>
  <c r="F88" i="42"/>
  <c r="N87" i="42"/>
  <c r="M87" i="42"/>
  <c r="K87" i="42"/>
  <c r="J87" i="42"/>
  <c r="I87" i="42"/>
  <c r="H87" i="42"/>
  <c r="G87" i="42"/>
  <c r="F87" i="42"/>
  <c r="E87" i="42"/>
  <c r="D87" i="42"/>
  <c r="K86" i="42"/>
  <c r="G86" i="42"/>
  <c r="I86" i="42" s="1"/>
  <c r="O85" i="42"/>
  <c r="L85" i="42"/>
  <c r="I85" i="42"/>
  <c r="F85" i="42"/>
  <c r="C85" i="42" s="1"/>
  <c r="O84" i="42"/>
  <c r="L84" i="42"/>
  <c r="I84" i="42"/>
  <c r="F84" i="42"/>
  <c r="N83" i="42"/>
  <c r="M83" i="42"/>
  <c r="K83" i="42"/>
  <c r="J83" i="42"/>
  <c r="L83" i="42" s="1"/>
  <c r="H83" i="42"/>
  <c r="G83" i="42"/>
  <c r="I83" i="42" s="1"/>
  <c r="F83" i="42"/>
  <c r="E83" i="42"/>
  <c r="D83" i="42"/>
  <c r="O82" i="42"/>
  <c r="L82" i="42"/>
  <c r="I82" i="42"/>
  <c r="F82" i="42"/>
  <c r="C82" i="42"/>
  <c r="O81" i="42"/>
  <c r="L81" i="42"/>
  <c r="I81" i="42"/>
  <c r="F81" i="42"/>
  <c r="C81" i="42" s="1"/>
  <c r="N80" i="42"/>
  <c r="M80" i="42"/>
  <c r="L80" i="42"/>
  <c r="K80" i="42"/>
  <c r="J80" i="42"/>
  <c r="I80" i="42"/>
  <c r="H80" i="42"/>
  <c r="G80" i="42"/>
  <c r="E80" i="42"/>
  <c r="E79" i="42" s="1"/>
  <c r="E78" i="42" s="1"/>
  <c r="D80" i="42"/>
  <c r="N79" i="42"/>
  <c r="K79" i="42"/>
  <c r="J79" i="42"/>
  <c r="H79" i="42"/>
  <c r="G79" i="42"/>
  <c r="I79" i="42" s="1"/>
  <c r="F79" i="42"/>
  <c r="D79" i="42"/>
  <c r="O77" i="42"/>
  <c r="L77" i="42"/>
  <c r="I77" i="42"/>
  <c r="F77" i="42"/>
  <c r="C77" i="42" s="1"/>
  <c r="O76" i="42"/>
  <c r="L76" i="42"/>
  <c r="I76" i="42"/>
  <c r="F76" i="42"/>
  <c r="C76" i="42" s="1"/>
  <c r="O75" i="42"/>
  <c r="L75" i="42"/>
  <c r="I75" i="42"/>
  <c r="F75" i="42"/>
  <c r="O74" i="42"/>
  <c r="L74" i="42"/>
  <c r="I74" i="42"/>
  <c r="F74" i="42"/>
  <c r="C74" i="42"/>
  <c r="O73" i="42"/>
  <c r="L73" i="42"/>
  <c r="I73" i="42"/>
  <c r="F73" i="42"/>
  <c r="C73" i="42" s="1"/>
  <c r="N72" i="42"/>
  <c r="M72" i="42"/>
  <c r="K72" i="42"/>
  <c r="J72" i="42"/>
  <c r="L72" i="42" s="1"/>
  <c r="I72" i="42"/>
  <c r="H72" i="42"/>
  <c r="G72" i="42"/>
  <c r="E72" i="42"/>
  <c r="E70" i="42" s="1"/>
  <c r="D72" i="42"/>
  <c r="F72" i="42" s="1"/>
  <c r="O71" i="42"/>
  <c r="L71" i="42"/>
  <c r="I71" i="42"/>
  <c r="D71" i="42"/>
  <c r="F71" i="42" s="1"/>
  <c r="C71" i="42" s="1"/>
  <c r="N70" i="42"/>
  <c r="L70" i="42"/>
  <c r="K70" i="42"/>
  <c r="J70" i="42"/>
  <c r="H70" i="42"/>
  <c r="G70" i="42"/>
  <c r="D70" i="42"/>
  <c r="O69" i="42"/>
  <c r="L69" i="42"/>
  <c r="I69" i="42"/>
  <c r="C69" i="42" s="1"/>
  <c r="F69" i="42"/>
  <c r="O68" i="42"/>
  <c r="L68" i="42"/>
  <c r="C68" i="42" s="1"/>
  <c r="I68" i="42"/>
  <c r="F68" i="42"/>
  <c r="O67" i="42"/>
  <c r="L67" i="42"/>
  <c r="I67" i="42"/>
  <c r="F67" i="42"/>
  <c r="C67" i="42"/>
  <c r="O66" i="42"/>
  <c r="L66" i="42"/>
  <c r="I66" i="42"/>
  <c r="F66" i="42"/>
  <c r="C66" i="42" s="1"/>
  <c r="O65" i="42"/>
  <c r="L65" i="42"/>
  <c r="I65" i="42"/>
  <c r="F65" i="42"/>
  <c r="O64" i="42"/>
  <c r="L64" i="42"/>
  <c r="I64" i="42"/>
  <c r="F64" i="42"/>
  <c r="C64" i="42" s="1"/>
  <c r="O63" i="42"/>
  <c r="L63" i="42"/>
  <c r="I63" i="42"/>
  <c r="F63" i="42"/>
  <c r="C63" i="42"/>
  <c r="O62" i="42"/>
  <c r="L62" i="42"/>
  <c r="I62" i="42"/>
  <c r="F62" i="42"/>
  <c r="C62" i="42" s="1"/>
  <c r="N61" i="42"/>
  <c r="M61" i="42"/>
  <c r="O61" i="42" s="1"/>
  <c r="K61" i="42"/>
  <c r="J61" i="42"/>
  <c r="L61" i="42" s="1"/>
  <c r="I61" i="42"/>
  <c r="H61" i="42"/>
  <c r="G61" i="42"/>
  <c r="E61" i="42"/>
  <c r="D61" i="42"/>
  <c r="O60" i="42"/>
  <c r="L60" i="42"/>
  <c r="I60" i="42"/>
  <c r="D60" i="42"/>
  <c r="F60" i="42" s="1"/>
  <c r="C60" i="42"/>
  <c r="O59" i="42"/>
  <c r="L59" i="42"/>
  <c r="I59" i="42"/>
  <c r="F59" i="42"/>
  <c r="C59" i="42" s="1"/>
  <c r="N58" i="42"/>
  <c r="M58" i="42"/>
  <c r="L58" i="42"/>
  <c r="K58" i="42"/>
  <c r="J58" i="42"/>
  <c r="I58" i="42"/>
  <c r="H58" i="42"/>
  <c r="G58" i="42"/>
  <c r="E58" i="42"/>
  <c r="E57" i="42" s="1"/>
  <c r="E56" i="42" s="1"/>
  <c r="E55" i="42" s="1"/>
  <c r="D58" i="42"/>
  <c r="F58" i="42" s="1"/>
  <c r="N57" i="42"/>
  <c r="N56" i="42" s="1"/>
  <c r="K57" i="42"/>
  <c r="J57" i="42"/>
  <c r="H57" i="42"/>
  <c r="G57" i="42"/>
  <c r="I57" i="42" s="1"/>
  <c r="F57" i="42"/>
  <c r="D57" i="42"/>
  <c r="K56" i="42"/>
  <c r="G56" i="42"/>
  <c r="O50" i="42"/>
  <c r="C50" i="42" s="1"/>
  <c r="O49" i="42"/>
  <c r="C49" i="42"/>
  <c r="O48" i="42"/>
  <c r="C48" i="42" s="1"/>
  <c r="N48" i="42"/>
  <c r="M48" i="42"/>
  <c r="L47" i="42"/>
  <c r="C47" i="42" s="1"/>
  <c r="I47" i="42"/>
  <c r="F47" i="42"/>
  <c r="L46" i="42"/>
  <c r="K46" i="42"/>
  <c r="J46" i="42"/>
  <c r="H46" i="42"/>
  <c r="H24" i="42" s="1"/>
  <c r="G46" i="42"/>
  <c r="I46" i="42" s="1"/>
  <c r="E46" i="42"/>
  <c r="D46" i="42"/>
  <c r="F45" i="42"/>
  <c r="C45" i="42" s="1"/>
  <c r="L44" i="42"/>
  <c r="C44" i="42" s="1"/>
  <c r="L43" i="42"/>
  <c r="C43" i="42" s="1"/>
  <c r="L42" i="42"/>
  <c r="C42" i="42" s="1"/>
  <c r="L41" i="42"/>
  <c r="C41" i="42" s="1"/>
  <c r="L40" i="42"/>
  <c r="C40" i="42" s="1"/>
  <c r="K40" i="42"/>
  <c r="J40" i="42"/>
  <c r="L39" i="42"/>
  <c r="C39" i="42" s="1"/>
  <c r="L38" i="42"/>
  <c r="C38" i="42"/>
  <c r="L37" i="42"/>
  <c r="C37" i="42" s="1"/>
  <c r="K37" i="42"/>
  <c r="J37" i="42"/>
  <c r="L36" i="42"/>
  <c r="C36" i="42" s="1"/>
  <c r="K35" i="42"/>
  <c r="J35" i="42"/>
  <c r="L34" i="42"/>
  <c r="C34" i="42"/>
  <c r="L33" i="42"/>
  <c r="C33" i="42" s="1"/>
  <c r="L32" i="42"/>
  <c r="C32" i="42"/>
  <c r="L31" i="42"/>
  <c r="C31" i="42" s="1"/>
  <c r="K31" i="42"/>
  <c r="J31" i="42"/>
  <c r="K30" i="42"/>
  <c r="F29" i="42"/>
  <c r="C29" i="42" s="1"/>
  <c r="G28" i="42"/>
  <c r="I28" i="42" s="1"/>
  <c r="F28" i="42"/>
  <c r="C28" i="42" s="1"/>
  <c r="D28" i="42"/>
  <c r="M27" i="42"/>
  <c r="L27" i="42"/>
  <c r="J27" i="42"/>
  <c r="I27" i="42"/>
  <c r="F27" i="42"/>
  <c r="O26" i="42"/>
  <c r="L26" i="42"/>
  <c r="I26" i="42"/>
  <c r="F26" i="42"/>
  <c r="N25" i="42"/>
  <c r="K25" i="42"/>
  <c r="K290" i="42" s="1"/>
  <c r="K289" i="42" s="1"/>
  <c r="J25" i="42"/>
  <c r="I25" i="42"/>
  <c r="H25" i="42"/>
  <c r="H290" i="42" s="1"/>
  <c r="H289" i="42" s="1"/>
  <c r="G25" i="42"/>
  <c r="G290" i="42" s="1"/>
  <c r="G289" i="42" s="1"/>
  <c r="I289" i="42" s="1"/>
  <c r="F25" i="42"/>
  <c r="E25" i="42"/>
  <c r="D25" i="42"/>
  <c r="D290" i="42" s="1"/>
  <c r="K24" i="42"/>
  <c r="G24" i="42"/>
  <c r="I24" i="42" s="1"/>
  <c r="E24" i="42"/>
  <c r="O299" i="41"/>
  <c r="L299" i="41"/>
  <c r="I299" i="41"/>
  <c r="F299" i="41"/>
  <c r="C299" i="41" s="1"/>
  <c r="O298" i="41"/>
  <c r="L298" i="41"/>
  <c r="I298" i="41"/>
  <c r="F298" i="41"/>
  <c r="C298" i="41" s="1"/>
  <c r="O297" i="41"/>
  <c r="L297" i="41"/>
  <c r="C297" i="41" s="1"/>
  <c r="I297" i="41"/>
  <c r="F297" i="41"/>
  <c r="O296" i="41"/>
  <c r="L296" i="41"/>
  <c r="I296" i="41"/>
  <c r="F296" i="41"/>
  <c r="C296" i="41"/>
  <c r="O295" i="41"/>
  <c r="L295" i="41"/>
  <c r="I295" i="41"/>
  <c r="F295" i="41"/>
  <c r="O294" i="41"/>
  <c r="L294" i="41"/>
  <c r="I294" i="41"/>
  <c r="F294" i="41"/>
  <c r="O293" i="41"/>
  <c r="L293" i="41"/>
  <c r="I293" i="41"/>
  <c r="F293" i="41"/>
  <c r="C293" i="41" s="1"/>
  <c r="O292" i="41"/>
  <c r="O291" i="41" s="1"/>
  <c r="L292" i="41"/>
  <c r="I292" i="41"/>
  <c r="F292" i="41"/>
  <c r="C292" i="41"/>
  <c r="N291" i="41"/>
  <c r="M291" i="41"/>
  <c r="L291" i="41"/>
  <c r="K291" i="41"/>
  <c r="J291" i="41"/>
  <c r="H291" i="41"/>
  <c r="G291" i="41"/>
  <c r="E291" i="41"/>
  <c r="D291" i="41"/>
  <c r="O286" i="41"/>
  <c r="L286" i="41"/>
  <c r="I286" i="41"/>
  <c r="F286" i="41"/>
  <c r="O285" i="41"/>
  <c r="L285" i="41"/>
  <c r="I285" i="41"/>
  <c r="F285" i="41"/>
  <c r="O284" i="41"/>
  <c r="N284" i="41"/>
  <c r="M284" i="41"/>
  <c r="K284" i="41"/>
  <c r="J284" i="41"/>
  <c r="H284" i="41"/>
  <c r="G284" i="41"/>
  <c r="F284" i="41"/>
  <c r="E284" i="41"/>
  <c r="D284" i="41"/>
  <c r="O283" i="41"/>
  <c r="L283" i="41"/>
  <c r="I283" i="41"/>
  <c r="F283" i="41"/>
  <c r="O282" i="41"/>
  <c r="N282" i="41"/>
  <c r="M282" i="41"/>
  <c r="L282" i="41"/>
  <c r="K282" i="41"/>
  <c r="J282" i="41"/>
  <c r="I282" i="41"/>
  <c r="H282" i="41"/>
  <c r="G282" i="41"/>
  <c r="E282" i="41"/>
  <c r="D282" i="41"/>
  <c r="O281" i="41"/>
  <c r="L281" i="41"/>
  <c r="I281" i="41"/>
  <c r="F281" i="41"/>
  <c r="O280" i="41"/>
  <c r="O278" i="41" s="1"/>
  <c r="L280" i="41"/>
  <c r="I280" i="41"/>
  <c r="F280" i="41"/>
  <c r="C280" i="41"/>
  <c r="O279" i="41"/>
  <c r="L279" i="41"/>
  <c r="I279" i="41"/>
  <c r="F279" i="41"/>
  <c r="N278" i="41"/>
  <c r="M278" i="41"/>
  <c r="L278" i="41"/>
  <c r="K278" i="41"/>
  <c r="J278" i="41"/>
  <c r="I278" i="41"/>
  <c r="H278" i="41"/>
  <c r="G278" i="41"/>
  <c r="E278" i="41"/>
  <c r="D278" i="41"/>
  <c r="O277" i="41"/>
  <c r="L277" i="41"/>
  <c r="I277" i="41"/>
  <c r="F277" i="41"/>
  <c r="C277" i="41" s="1"/>
  <c r="O276" i="41"/>
  <c r="O274" i="41" s="1"/>
  <c r="L276" i="41"/>
  <c r="I276" i="41"/>
  <c r="F276" i="41"/>
  <c r="C276" i="41"/>
  <c r="O275" i="41"/>
  <c r="L275" i="41"/>
  <c r="I275" i="41"/>
  <c r="F275" i="41"/>
  <c r="N274" i="41"/>
  <c r="M274" i="41"/>
  <c r="M272" i="41" s="1"/>
  <c r="M271" i="41" s="1"/>
  <c r="L274" i="41"/>
  <c r="K274" i="41"/>
  <c r="J274" i="41"/>
  <c r="I274" i="41"/>
  <c r="I272" i="41" s="1"/>
  <c r="I271" i="41" s="1"/>
  <c r="H274" i="41"/>
  <c r="G274" i="41"/>
  <c r="E274" i="41"/>
  <c r="D274" i="41"/>
  <c r="O273" i="41"/>
  <c r="L273" i="41"/>
  <c r="I273" i="41"/>
  <c r="F273" i="41"/>
  <c r="O272" i="41"/>
  <c r="O271" i="41" s="1"/>
  <c r="N272" i="41"/>
  <c r="K272" i="41"/>
  <c r="K271" i="41" s="1"/>
  <c r="J272" i="41"/>
  <c r="H272" i="41"/>
  <c r="G272" i="41"/>
  <c r="G271" i="41" s="1"/>
  <c r="D272" i="41"/>
  <c r="N271" i="41"/>
  <c r="J271" i="41"/>
  <c r="H271" i="41"/>
  <c r="H287" i="41" s="1"/>
  <c r="D271" i="41"/>
  <c r="D287" i="41" s="1"/>
  <c r="O270" i="41"/>
  <c r="L270" i="41"/>
  <c r="I270" i="41"/>
  <c r="I266" i="41" s="1"/>
  <c r="F270" i="41"/>
  <c r="O269" i="41"/>
  <c r="L269" i="41"/>
  <c r="L266" i="41" s="1"/>
  <c r="I269" i="41"/>
  <c r="F269" i="41"/>
  <c r="C269" i="41" s="1"/>
  <c r="O268" i="41"/>
  <c r="L268" i="41"/>
  <c r="I268" i="41"/>
  <c r="F268" i="41"/>
  <c r="C268" i="41"/>
  <c r="O267" i="41"/>
  <c r="L267" i="41"/>
  <c r="I267" i="41"/>
  <c r="F267" i="41"/>
  <c r="N266" i="41"/>
  <c r="M266" i="41"/>
  <c r="K266" i="41"/>
  <c r="J266" i="41"/>
  <c r="H266" i="41"/>
  <c r="G266" i="41"/>
  <c r="E266" i="41"/>
  <c r="D266" i="41"/>
  <c r="O265" i="41"/>
  <c r="L265" i="41"/>
  <c r="L262" i="41" s="1"/>
  <c r="I265" i="41"/>
  <c r="F265" i="41"/>
  <c r="O264" i="41"/>
  <c r="L264" i="41"/>
  <c r="I264" i="41"/>
  <c r="F264" i="41"/>
  <c r="C264" i="41"/>
  <c r="O263" i="41"/>
  <c r="L263" i="41"/>
  <c r="I263" i="41"/>
  <c r="F263" i="41"/>
  <c r="N262" i="41"/>
  <c r="M262" i="41"/>
  <c r="M261" i="41" s="1"/>
  <c r="M233" i="41" s="1"/>
  <c r="M197" i="41" s="1"/>
  <c r="K262" i="41"/>
  <c r="J262" i="41"/>
  <c r="I262" i="41"/>
  <c r="I261" i="41" s="1"/>
  <c r="H262" i="41"/>
  <c r="G262" i="41"/>
  <c r="E262" i="41"/>
  <c r="E261" i="41" s="1"/>
  <c r="E233" i="41" s="1"/>
  <c r="D262" i="41"/>
  <c r="N261" i="41"/>
  <c r="L261" i="41"/>
  <c r="K261" i="41"/>
  <c r="J261" i="41"/>
  <c r="H261" i="41"/>
  <c r="G261" i="41"/>
  <c r="D261" i="41"/>
  <c r="O260" i="41"/>
  <c r="L260" i="41"/>
  <c r="I260" i="41"/>
  <c r="F260" i="41"/>
  <c r="C260" i="41" s="1"/>
  <c r="O259" i="41"/>
  <c r="L259" i="41"/>
  <c r="I259" i="41"/>
  <c r="F259" i="41"/>
  <c r="C259" i="41" s="1"/>
  <c r="O258" i="41"/>
  <c r="L258" i="41"/>
  <c r="L255" i="41" s="1"/>
  <c r="L254" i="41" s="1"/>
  <c r="L233" i="41" s="1"/>
  <c r="I258" i="41"/>
  <c r="F258" i="41"/>
  <c r="C258" i="41"/>
  <c r="O257" i="41"/>
  <c r="O255" i="41" s="1"/>
  <c r="O254" i="41" s="1"/>
  <c r="L257" i="41"/>
  <c r="I257" i="41"/>
  <c r="F257" i="41"/>
  <c r="C257" i="41" s="1"/>
  <c r="O256" i="41"/>
  <c r="L256" i="41"/>
  <c r="I256" i="41"/>
  <c r="I255" i="41" s="1"/>
  <c r="I254" i="41" s="1"/>
  <c r="F256" i="41"/>
  <c r="C256" i="41" s="1"/>
  <c r="N255" i="41"/>
  <c r="N254" i="41" s="1"/>
  <c r="N233" i="41" s="1"/>
  <c r="N197" i="41" s="1"/>
  <c r="N54" i="41" s="1"/>
  <c r="N53" i="41" s="1"/>
  <c r="M255" i="41"/>
  <c r="K255" i="41"/>
  <c r="J255" i="41"/>
  <c r="J254" i="41" s="1"/>
  <c r="J233" i="41" s="1"/>
  <c r="J197" i="41" s="1"/>
  <c r="J54" i="41" s="1"/>
  <c r="J53" i="41" s="1"/>
  <c r="H255" i="41"/>
  <c r="G255" i="41"/>
  <c r="F255" i="41"/>
  <c r="F254" i="41" s="1"/>
  <c r="E255" i="41"/>
  <c r="D255" i="41"/>
  <c r="M254" i="41"/>
  <c r="K254" i="41"/>
  <c r="H254" i="41"/>
  <c r="G254" i="41"/>
  <c r="E254" i="41"/>
  <c r="D254" i="41"/>
  <c r="O253" i="41"/>
  <c r="L253" i="41"/>
  <c r="I253" i="41"/>
  <c r="F253" i="41"/>
  <c r="C253" i="41" s="1"/>
  <c r="O252" i="41"/>
  <c r="L252" i="41"/>
  <c r="I252" i="41"/>
  <c r="I249" i="41" s="1"/>
  <c r="F252" i="41"/>
  <c r="C252" i="41" s="1"/>
  <c r="O251" i="41"/>
  <c r="L251" i="41"/>
  <c r="I251" i="41"/>
  <c r="F251" i="41"/>
  <c r="C251" i="41" s="1"/>
  <c r="O250" i="41"/>
  <c r="O249" i="41" s="1"/>
  <c r="L250" i="41"/>
  <c r="I250" i="41"/>
  <c r="F250" i="41"/>
  <c r="C250" i="41"/>
  <c r="N249" i="41"/>
  <c r="M249" i="41"/>
  <c r="L249" i="41"/>
  <c r="K249" i="41"/>
  <c r="J249" i="41"/>
  <c r="H249" i="41"/>
  <c r="G249" i="41"/>
  <c r="F249" i="41"/>
  <c r="E249" i="41"/>
  <c r="D249" i="41"/>
  <c r="O248" i="41"/>
  <c r="L248" i="41"/>
  <c r="I248" i="41"/>
  <c r="F248" i="41"/>
  <c r="C248" i="41" s="1"/>
  <c r="O247" i="41"/>
  <c r="L247" i="41"/>
  <c r="I247" i="41"/>
  <c r="F247" i="41"/>
  <c r="C247" i="41" s="1"/>
  <c r="O246" i="41"/>
  <c r="L246" i="41"/>
  <c r="I246" i="41"/>
  <c r="F246" i="41"/>
  <c r="C246" i="41"/>
  <c r="O245" i="41"/>
  <c r="L245" i="41"/>
  <c r="I245" i="41"/>
  <c r="F245" i="41"/>
  <c r="C245" i="41"/>
  <c r="O244" i="41"/>
  <c r="L244" i="41"/>
  <c r="I244" i="41"/>
  <c r="F244" i="41"/>
  <c r="C244" i="41"/>
  <c r="O243" i="41"/>
  <c r="L243" i="41"/>
  <c r="I243" i="41"/>
  <c r="F243" i="41"/>
  <c r="C243" i="41" s="1"/>
  <c r="O242" i="41"/>
  <c r="L242" i="41"/>
  <c r="I242" i="41"/>
  <c r="F242" i="41"/>
  <c r="C242" i="41"/>
  <c r="O241" i="41"/>
  <c r="N241" i="41"/>
  <c r="M241" i="41"/>
  <c r="L241" i="41"/>
  <c r="K241" i="41"/>
  <c r="J241" i="41"/>
  <c r="I241" i="41"/>
  <c r="H241" i="41"/>
  <c r="G241" i="41"/>
  <c r="F241" i="41"/>
  <c r="E241" i="41"/>
  <c r="D241" i="41"/>
  <c r="C241" i="41"/>
  <c r="O240" i="41"/>
  <c r="L240" i="41"/>
  <c r="I240" i="41"/>
  <c r="F240" i="41"/>
  <c r="C240" i="41" s="1"/>
  <c r="O239" i="41"/>
  <c r="L239" i="41"/>
  <c r="I239" i="41"/>
  <c r="I238" i="41" s="1"/>
  <c r="F239" i="41"/>
  <c r="O238" i="41"/>
  <c r="N238" i="41"/>
  <c r="M238" i="41"/>
  <c r="L238" i="41"/>
  <c r="K238" i="41"/>
  <c r="J238" i="41"/>
  <c r="H238" i="41"/>
  <c r="G238" i="41"/>
  <c r="F238" i="41"/>
  <c r="E238" i="41"/>
  <c r="D238" i="41"/>
  <c r="O237" i="41"/>
  <c r="O236" i="41" s="1"/>
  <c r="L237" i="41"/>
  <c r="I237" i="41"/>
  <c r="F237" i="41"/>
  <c r="C237" i="41" s="1"/>
  <c r="N236" i="41"/>
  <c r="M236" i="41"/>
  <c r="L236" i="41"/>
  <c r="K236" i="41"/>
  <c r="J236" i="41"/>
  <c r="I236" i="41"/>
  <c r="H236" i="41"/>
  <c r="G236" i="41"/>
  <c r="F236" i="41"/>
  <c r="E236" i="41"/>
  <c r="D236" i="41"/>
  <c r="O235" i="41"/>
  <c r="L235" i="41"/>
  <c r="I235" i="41"/>
  <c r="F235" i="41"/>
  <c r="C235" i="41" s="1"/>
  <c r="N234" i="41"/>
  <c r="M234" i="41"/>
  <c r="L234" i="41"/>
  <c r="K234" i="41"/>
  <c r="J234" i="41"/>
  <c r="H234" i="41"/>
  <c r="G234" i="41"/>
  <c r="F234" i="41"/>
  <c r="E234" i="41"/>
  <c r="D234" i="41"/>
  <c r="K233" i="41"/>
  <c r="H233" i="41"/>
  <c r="G233" i="41"/>
  <c r="D233" i="41"/>
  <c r="O232" i="41"/>
  <c r="L232" i="41"/>
  <c r="I232" i="41"/>
  <c r="F232" i="41"/>
  <c r="C232" i="41" s="1"/>
  <c r="O231" i="41"/>
  <c r="L231" i="41"/>
  <c r="C231" i="41" s="1"/>
  <c r="I231" i="41"/>
  <c r="F231" i="41"/>
  <c r="O230" i="41"/>
  <c r="N230" i="41"/>
  <c r="M230" i="41"/>
  <c r="L230" i="41"/>
  <c r="K230" i="41"/>
  <c r="J230" i="41"/>
  <c r="I230" i="41"/>
  <c r="H230" i="41"/>
  <c r="G230" i="41"/>
  <c r="F230" i="41"/>
  <c r="E230" i="41"/>
  <c r="D230" i="41"/>
  <c r="C230" i="41"/>
  <c r="O229" i="41"/>
  <c r="L229" i="41"/>
  <c r="I229" i="41"/>
  <c r="F229" i="41"/>
  <c r="C229" i="41" s="1"/>
  <c r="O228" i="41"/>
  <c r="L228" i="41"/>
  <c r="I228" i="41"/>
  <c r="F228" i="41"/>
  <c r="C228" i="41" s="1"/>
  <c r="O227" i="41"/>
  <c r="L227" i="41"/>
  <c r="J227" i="41"/>
  <c r="I227" i="41"/>
  <c r="F227" i="41"/>
  <c r="C227" i="41"/>
  <c r="O226" i="41"/>
  <c r="L226" i="41"/>
  <c r="I226" i="41"/>
  <c r="F226" i="41"/>
  <c r="C226" i="41" s="1"/>
  <c r="O225" i="41"/>
  <c r="L225" i="41"/>
  <c r="I225" i="41"/>
  <c r="F225" i="41"/>
  <c r="C225" i="41" s="1"/>
  <c r="O224" i="41"/>
  <c r="L224" i="41"/>
  <c r="I224" i="41"/>
  <c r="C224" i="41" s="1"/>
  <c r="F224" i="41"/>
  <c r="O223" i="41"/>
  <c r="L223" i="41"/>
  <c r="I223" i="41"/>
  <c r="F223" i="41"/>
  <c r="C223" i="41"/>
  <c r="O222" i="41"/>
  <c r="L222" i="41"/>
  <c r="I222" i="41"/>
  <c r="F222" i="41"/>
  <c r="C222" i="41" s="1"/>
  <c r="O221" i="41"/>
  <c r="L221" i="41"/>
  <c r="I221" i="41"/>
  <c r="F221" i="41"/>
  <c r="C221" i="41" s="1"/>
  <c r="O220" i="41"/>
  <c r="L220" i="41"/>
  <c r="I220" i="41"/>
  <c r="F220" i="41"/>
  <c r="C220" i="41"/>
  <c r="O219" i="41"/>
  <c r="N219" i="41"/>
  <c r="M219" i="41"/>
  <c r="L219" i="41"/>
  <c r="K219" i="41"/>
  <c r="J219" i="41"/>
  <c r="I219" i="41"/>
  <c r="H219" i="41"/>
  <c r="G219" i="41"/>
  <c r="F219" i="41"/>
  <c r="E219" i="41"/>
  <c r="D219" i="41"/>
  <c r="C219" i="41"/>
  <c r="O218" i="41"/>
  <c r="L218" i="41"/>
  <c r="I218" i="41"/>
  <c r="F218" i="41"/>
  <c r="C218" i="41" s="1"/>
  <c r="O217" i="41"/>
  <c r="L217" i="41"/>
  <c r="I217" i="41"/>
  <c r="C217" i="41" s="1"/>
  <c r="F217" i="41"/>
  <c r="O216" i="41"/>
  <c r="L216" i="41"/>
  <c r="I216" i="41"/>
  <c r="F216" i="41"/>
  <c r="C216" i="41" s="1"/>
  <c r="O215" i="41"/>
  <c r="L215" i="41"/>
  <c r="I215" i="41"/>
  <c r="F215" i="41"/>
  <c r="C215" i="41"/>
  <c r="O214" i="41"/>
  <c r="L214" i="41"/>
  <c r="I214" i="41"/>
  <c r="F214" i="41"/>
  <c r="C214" i="41" s="1"/>
  <c r="O213" i="41"/>
  <c r="L213" i="41"/>
  <c r="I213" i="41"/>
  <c r="F213" i="41"/>
  <c r="C213" i="41" s="1"/>
  <c r="O212" i="41"/>
  <c r="L212" i="41"/>
  <c r="I212" i="41"/>
  <c r="F212" i="41"/>
  <c r="C212" i="41" s="1"/>
  <c r="O211" i="41"/>
  <c r="L211" i="41"/>
  <c r="C211" i="41" s="1"/>
  <c r="I211" i="41"/>
  <c r="F211" i="41"/>
  <c r="O210" i="41"/>
  <c r="L210" i="41"/>
  <c r="I210" i="41"/>
  <c r="F210" i="41"/>
  <c r="C210" i="41"/>
  <c r="O209" i="41"/>
  <c r="L209" i="41"/>
  <c r="I209" i="41"/>
  <c r="F209" i="41"/>
  <c r="C209" i="41" s="1"/>
  <c r="O208" i="41"/>
  <c r="N208" i="41"/>
  <c r="M208" i="41"/>
  <c r="L208" i="41"/>
  <c r="K208" i="41"/>
  <c r="J208" i="41"/>
  <c r="I208" i="41"/>
  <c r="H208" i="41"/>
  <c r="G208" i="41"/>
  <c r="F208" i="41"/>
  <c r="E208" i="41"/>
  <c r="D208" i="41"/>
  <c r="C208" i="41"/>
  <c r="O207" i="41"/>
  <c r="N207" i="41"/>
  <c r="M207" i="41"/>
  <c r="L207" i="41"/>
  <c r="K207" i="41"/>
  <c r="J207" i="41"/>
  <c r="I207" i="41"/>
  <c r="H207" i="41"/>
  <c r="G207" i="41"/>
  <c r="F207" i="41"/>
  <c r="E207" i="41"/>
  <c r="D207" i="41"/>
  <c r="C207" i="41"/>
  <c r="O206" i="41"/>
  <c r="L206" i="41"/>
  <c r="I206" i="41"/>
  <c r="F206" i="41"/>
  <c r="C206" i="41" s="1"/>
  <c r="O205" i="41"/>
  <c r="L205" i="41"/>
  <c r="I205" i="41"/>
  <c r="F205" i="41"/>
  <c r="C205" i="41" s="1"/>
  <c r="O204" i="41"/>
  <c r="L204" i="41"/>
  <c r="I204" i="41"/>
  <c r="F204" i="41"/>
  <c r="C204" i="41" s="1"/>
  <c r="O203" i="41"/>
  <c r="L203" i="41"/>
  <c r="I203" i="41"/>
  <c r="F203" i="41"/>
  <c r="C203" i="41"/>
  <c r="O202" i="41"/>
  <c r="O201" i="41" s="1"/>
  <c r="L202" i="41"/>
  <c r="I202" i="41"/>
  <c r="F202" i="41"/>
  <c r="C202" i="41" s="1"/>
  <c r="N201" i="41"/>
  <c r="M201" i="41"/>
  <c r="L201" i="41"/>
  <c r="K201" i="41"/>
  <c r="J201" i="41"/>
  <c r="I201" i="41"/>
  <c r="H201" i="41"/>
  <c r="G201" i="41"/>
  <c r="F201" i="41"/>
  <c r="E201" i="41"/>
  <c r="D201" i="41"/>
  <c r="O200" i="41"/>
  <c r="L200" i="41"/>
  <c r="I200" i="41"/>
  <c r="F200" i="41"/>
  <c r="C200" i="41" s="1"/>
  <c r="N199" i="41"/>
  <c r="M199" i="41"/>
  <c r="L199" i="41"/>
  <c r="K199" i="41"/>
  <c r="J199" i="41"/>
  <c r="I199" i="41"/>
  <c r="H199" i="41"/>
  <c r="G199" i="41"/>
  <c r="F199" i="41"/>
  <c r="E199" i="41"/>
  <c r="D199" i="41"/>
  <c r="N198" i="41"/>
  <c r="M198" i="41"/>
  <c r="L198" i="41"/>
  <c r="K198" i="41"/>
  <c r="J198" i="41"/>
  <c r="I198" i="41"/>
  <c r="H198" i="41"/>
  <c r="G198" i="41"/>
  <c r="F198" i="41"/>
  <c r="E198" i="41"/>
  <c r="D198" i="41"/>
  <c r="K197" i="41"/>
  <c r="H197" i="41"/>
  <c r="G197" i="41"/>
  <c r="D197" i="41"/>
  <c r="O196" i="41"/>
  <c r="L196" i="41"/>
  <c r="I196" i="41"/>
  <c r="C196" i="41"/>
  <c r="O195" i="41"/>
  <c r="N195" i="41"/>
  <c r="M195" i="41"/>
  <c r="L195" i="41"/>
  <c r="K195" i="41"/>
  <c r="J195" i="41"/>
  <c r="I195" i="41"/>
  <c r="H195" i="41"/>
  <c r="G195" i="41"/>
  <c r="F195" i="41"/>
  <c r="C195" i="41" s="1"/>
  <c r="E195" i="41"/>
  <c r="D195" i="41"/>
  <c r="O194" i="41"/>
  <c r="N194" i="41"/>
  <c r="M194" i="41"/>
  <c r="L194" i="41"/>
  <c r="K194" i="41"/>
  <c r="J194" i="41"/>
  <c r="I194" i="41"/>
  <c r="H194" i="41"/>
  <c r="G194" i="41"/>
  <c r="F194" i="41"/>
  <c r="E194" i="41"/>
  <c r="D194" i="41"/>
  <c r="C194" i="41"/>
  <c r="O193" i="41"/>
  <c r="L193" i="41"/>
  <c r="I193" i="41"/>
  <c r="C193" i="41"/>
  <c r="O192" i="41"/>
  <c r="L192" i="41"/>
  <c r="I192" i="41"/>
  <c r="C192" i="41"/>
  <c r="O191" i="41"/>
  <c r="N191" i="41"/>
  <c r="M191" i="41"/>
  <c r="L191" i="41"/>
  <c r="K191" i="41"/>
  <c r="J191" i="41"/>
  <c r="I191" i="41"/>
  <c r="H191" i="41"/>
  <c r="G191" i="41"/>
  <c r="F191" i="41"/>
  <c r="E191" i="41"/>
  <c r="D191" i="41"/>
  <c r="C191" i="41"/>
  <c r="O190" i="41"/>
  <c r="N190" i="41"/>
  <c r="M190" i="41"/>
  <c r="L190" i="41"/>
  <c r="K190" i="41"/>
  <c r="J190" i="41"/>
  <c r="I190" i="41"/>
  <c r="C190" i="41" s="1"/>
  <c r="H190" i="41"/>
  <c r="G190" i="41"/>
  <c r="F190" i="41"/>
  <c r="E190" i="41"/>
  <c r="D190" i="41"/>
  <c r="O189" i="41"/>
  <c r="L189" i="41"/>
  <c r="I189" i="41"/>
  <c r="F189" i="41"/>
  <c r="C189" i="41" s="1"/>
  <c r="O188" i="41"/>
  <c r="L188" i="41"/>
  <c r="I188" i="41"/>
  <c r="F188" i="41"/>
  <c r="C188" i="41"/>
  <c r="O187" i="41"/>
  <c r="N187" i="41"/>
  <c r="M187" i="41"/>
  <c r="L187" i="41"/>
  <c r="K187" i="41"/>
  <c r="J187" i="41"/>
  <c r="I187" i="41"/>
  <c r="H187" i="41"/>
  <c r="G187" i="41"/>
  <c r="F187" i="41"/>
  <c r="E187" i="41"/>
  <c r="D187" i="41"/>
  <c r="C187" i="41"/>
  <c r="O186" i="41"/>
  <c r="L186" i="41"/>
  <c r="I186" i="41"/>
  <c r="F186" i="41"/>
  <c r="C186" i="41" s="1"/>
  <c r="O185" i="41"/>
  <c r="L185" i="41"/>
  <c r="I185" i="41"/>
  <c r="C185" i="41" s="1"/>
  <c r="F185" i="41"/>
  <c r="O184" i="41"/>
  <c r="L184" i="41"/>
  <c r="I184" i="41"/>
  <c r="F184" i="41"/>
  <c r="C184" i="41" s="1"/>
  <c r="O183" i="41"/>
  <c r="L183" i="41"/>
  <c r="I183" i="41"/>
  <c r="F183" i="41"/>
  <c r="C183" i="41"/>
  <c r="O182" i="41"/>
  <c r="N182" i="41"/>
  <c r="M182" i="41"/>
  <c r="L182" i="41"/>
  <c r="K182" i="41"/>
  <c r="J182" i="41"/>
  <c r="I182" i="41"/>
  <c r="H182" i="41"/>
  <c r="G182" i="41"/>
  <c r="F182" i="41"/>
  <c r="E182" i="41"/>
  <c r="D182" i="41"/>
  <c r="C182" i="41"/>
  <c r="O181" i="41"/>
  <c r="L181" i="41"/>
  <c r="I181" i="41"/>
  <c r="F181" i="41"/>
  <c r="C181" i="41" s="1"/>
  <c r="O180" i="41"/>
  <c r="L180" i="41"/>
  <c r="I180" i="41"/>
  <c r="F180" i="41"/>
  <c r="C180" i="41"/>
  <c r="O179" i="41"/>
  <c r="L179" i="41"/>
  <c r="I179" i="41"/>
  <c r="F179" i="41"/>
  <c r="C179" i="41" s="1"/>
  <c r="O178" i="41"/>
  <c r="N178" i="41"/>
  <c r="M178" i="41"/>
  <c r="L178" i="41"/>
  <c r="K178" i="41"/>
  <c r="J178" i="41"/>
  <c r="I178" i="41"/>
  <c r="H178" i="41"/>
  <c r="G178" i="41"/>
  <c r="F178" i="41"/>
  <c r="E178" i="41"/>
  <c r="D178" i="41"/>
  <c r="C178" i="41"/>
  <c r="O177" i="41"/>
  <c r="N177" i="41"/>
  <c r="M177" i="41"/>
  <c r="L177" i="41"/>
  <c r="K177" i="41"/>
  <c r="J177" i="41"/>
  <c r="I177" i="41"/>
  <c r="H177" i="41"/>
  <c r="G177" i="41"/>
  <c r="F177" i="41"/>
  <c r="E177" i="41"/>
  <c r="D177" i="41"/>
  <c r="C177" i="41"/>
  <c r="O176" i="41"/>
  <c r="N176" i="41"/>
  <c r="M176" i="41"/>
  <c r="L176" i="41"/>
  <c r="K176" i="41"/>
  <c r="J176" i="41"/>
  <c r="I176" i="41"/>
  <c r="H176" i="41"/>
  <c r="G176" i="41"/>
  <c r="F176" i="41"/>
  <c r="E176" i="41"/>
  <c r="D176" i="41"/>
  <c r="C176" i="41"/>
  <c r="O175" i="41"/>
  <c r="L175" i="41"/>
  <c r="I175" i="41"/>
  <c r="F175" i="41"/>
  <c r="C175" i="41" s="1"/>
  <c r="O174" i="41"/>
  <c r="L174" i="41"/>
  <c r="I174" i="41"/>
  <c r="C174" i="41" s="1"/>
  <c r="F174" i="41"/>
  <c r="O173" i="41"/>
  <c r="L173" i="41"/>
  <c r="I173" i="41"/>
  <c r="F173" i="41"/>
  <c r="C173" i="41" s="1"/>
  <c r="O172" i="41"/>
  <c r="L172" i="41"/>
  <c r="I172" i="41"/>
  <c r="F172" i="41"/>
  <c r="C172" i="41"/>
  <c r="O171" i="41"/>
  <c r="O169" i="41" s="1"/>
  <c r="O168" i="41" s="1"/>
  <c r="C168" i="41" s="1"/>
  <c r="L171" i="41"/>
  <c r="I171" i="41"/>
  <c r="F171" i="41"/>
  <c r="C171" i="41"/>
  <c r="O170" i="41"/>
  <c r="L170" i="41"/>
  <c r="I170" i="41"/>
  <c r="F170" i="41"/>
  <c r="C170" i="41" s="1"/>
  <c r="N169" i="41"/>
  <c r="M169" i="41"/>
  <c r="L169" i="41"/>
  <c r="K169" i="41"/>
  <c r="J169" i="41"/>
  <c r="I169" i="41"/>
  <c r="H169" i="41"/>
  <c r="G169" i="41"/>
  <c r="F169" i="41"/>
  <c r="C169" i="41" s="1"/>
  <c r="E169" i="41"/>
  <c r="D169" i="41"/>
  <c r="N168" i="41"/>
  <c r="M168" i="41"/>
  <c r="L168" i="41"/>
  <c r="K168" i="41"/>
  <c r="J168" i="41"/>
  <c r="I168" i="41"/>
  <c r="H168" i="41"/>
  <c r="G168" i="41"/>
  <c r="F168" i="41"/>
  <c r="E168" i="41"/>
  <c r="D168" i="41"/>
  <c r="O167" i="41"/>
  <c r="L167" i="41"/>
  <c r="I167" i="41"/>
  <c r="F167" i="41"/>
  <c r="C167" i="41" s="1"/>
  <c r="O166" i="41"/>
  <c r="L166" i="41"/>
  <c r="I166" i="41"/>
  <c r="F166" i="41"/>
  <c r="C166" i="41" s="1"/>
  <c r="O165" i="41"/>
  <c r="L165" i="41"/>
  <c r="I165" i="41"/>
  <c r="F165" i="41"/>
  <c r="C165" i="41"/>
  <c r="O164" i="41"/>
  <c r="L164" i="41"/>
  <c r="I164" i="41"/>
  <c r="F164" i="41"/>
  <c r="C164" i="41"/>
  <c r="O163" i="41"/>
  <c r="N163" i="41"/>
  <c r="M163" i="41"/>
  <c r="L163" i="41"/>
  <c r="K163" i="41"/>
  <c r="J163" i="41"/>
  <c r="I163" i="41"/>
  <c r="H163" i="41"/>
  <c r="G163" i="41"/>
  <c r="F163" i="41"/>
  <c r="E163" i="41"/>
  <c r="D163" i="41"/>
  <c r="C163" i="41"/>
  <c r="O162" i="41"/>
  <c r="L162" i="41"/>
  <c r="I162" i="41"/>
  <c r="F162" i="41"/>
  <c r="C162" i="41" s="1"/>
  <c r="O161" i="41"/>
  <c r="L161" i="41"/>
  <c r="I161" i="41"/>
  <c r="C161" i="41" s="1"/>
  <c r="F161" i="41"/>
  <c r="O160" i="41"/>
  <c r="L160" i="41"/>
  <c r="I160" i="41"/>
  <c r="F160" i="41"/>
  <c r="C160" i="41"/>
  <c r="O159" i="41"/>
  <c r="L159" i="41"/>
  <c r="I159" i="41"/>
  <c r="F159" i="41"/>
  <c r="C159" i="41" s="1"/>
  <c r="O158" i="41"/>
  <c r="L158" i="41"/>
  <c r="I158" i="41"/>
  <c r="F158" i="41"/>
  <c r="C158" i="41" s="1"/>
  <c r="O157" i="41"/>
  <c r="L157" i="41"/>
  <c r="I157" i="41"/>
  <c r="F157" i="41"/>
  <c r="C157" i="41"/>
  <c r="O156" i="41"/>
  <c r="L156" i="41"/>
  <c r="I156" i="41"/>
  <c r="F156" i="41"/>
  <c r="C156" i="41" s="1"/>
  <c r="O155" i="41"/>
  <c r="O154" i="41" s="1"/>
  <c r="L155" i="41"/>
  <c r="I155" i="41"/>
  <c r="F155" i="41"/>
  <c r="C155" i="41"/>
  <c r="N154" i="41"/>
  <c r="M154" i="41"/>
  <c r="L154" i="41"/>
  <c r="K154" i="41"/>
  <c r="J154" i="41"/>
  <c r="I154" i="41"/>
  <c r="H154" i="41"/>
  <c r="G154" i="41"/>
  <c r="F154" i="41"/>
  <c r="C154" i="41" s="1"/>
  <c r="E154" i="41"/>
  <c r="D154" i="41"/>
  <c r="O153" i="41"/>
  <c r="L153" i="41"/>
  <c r="I153" i="41"/>
  <c r="C153" i="41" s="1"/>
  <c r="F153" i="41"/>
  <c r="O152" i="41"/>
  <c r="L152" i="41"/>
  <c r="I152" i="41"/>
  <c r="F152" i="41"/>
  <c r="C152" i="41"/>
  <c r="O151" i="41"/>
  <c r="L151" i="41"/>
  <c r="I151" i="41"/>
  <c r="F151" i="41"/>
  <c r="C151" i="41" s="1"/>
  <c r="O150" i="41"/>
  <c r="L150" i="41"/>
  <c r="I150" i="41"/>
  <c r="F150" i="41"/>
  <c r="C150" i="41" s="1"/>
  <c r="O149" i="41"/>
  <c r="L149" i="41"/>
  <c r="I149" i="41"/>
  <c r="C149" i="41" s="1"/>
  <c r="F149" i="41"/>
  <c r="O148" i="41"/>
  <c r="L148" i="41"/>
  <c r="I148" i="41"/>
  <c r="F148" i="41"/>
  <c r="C148" i="41"/>
  <c r="O147" i="41"/>
  <c r="N147" i="41"/>
  <c r="M147" i="41"/>
  <c r="L147" i="41"/>
  <c r="K147" i="41"/>
  <c r="J147" i="41"/>
  <c r="I147" i="41"/>
  <c r="H147" i="41"/>
  <c r="G147" i="41"/>
  <c r="F147" i="41"/>
  <c r="E147" i="41"/>
  <c r="D147" i="41"/>
  <c r="C147" i="41"/>
  <c r="O146" i="41"/>
  <c r="L146" i="41"/>
  <c r="I146" i="41"/>
  <c r="F146" i="41"/>
  <c r="C146" i="41" s="1"/>
  <c r="O145" i="41"/>
  <c r="L145" i="41"/>
  <c r="L144" i="41" s="1"/>
  <c r="I145" i="41"/>
  <c r="I144" i="41" s="1"/>
  <c r="C144" i="41" s="1"/>
  <c r="F145" i="41"/>
  <c r="O144" i="41"/>
  <c r="N144" i="41"/>
  <c r="M144" i="41"/>
  <c r="K144" i="41"/>
  <c r="J144" i="41"/>
  <c r="H144" i="41"/>
  <c r="G144" i="41"/>
  <c r="F144" i="41"/>
  <c r="E144" i="41"/>
  <c r="D144" i="41"/>
  <c r="O143" i="41"/>
  <c r="L143" i="41"/>
  <c r="I143" i="41"/>
  <c r="F143" i="41"/>
  <c r="C143" i="41"/>
  <c r="O142" i="41"/>
  <c r="L142" i="41"/>
  <c r="I142" i="41"/>
  <c r="F142" i="41"/>
  <c r="C142" i="41" s="1"/>
  <c r="O141" i="41"/>
  <c r="L141" i="41"/>
  <c r="I141" i="41"/>
  <c r="C141" i="41" s="1"/>
  <c r="F141" i="41"/>
  <c r="O140" i="41"/>
  <c r="L140" i="41"/>
  <c r="I140" i="41"/>
  <c r="F140" i="41"/>
  <c r="C140" i="41"/>
  <c r="O139" i="41"/>
  <c r="N139" i="41"/>
  <c r="M139" i="41"/>
  <c r="L139" i="41"/>
  <c r="K139" i="41"/>
  <c r="J139" i="41"/>
  <c r="H139" i="41"/>
  <c r="G139" i="41"/>
  <c r="F139" i="41"/>
  <c r="E139" i="41"/>
  <c r="D139" i="41"/>
  <c r="O138" i="41"/>
  <c r="L138" i="41"/>
  <c r="I138" i="41"/>
  <c r="F138" i="41"/>
  <c r="C138" i="41" s="1"/>
  <c r="O137" i="41"/>
  <c r="L137" i="41"/>
  <c r="I137" i="41"/>
  <c r="F137" i="41"/>
  <c r="C137" i="41" s="1"/>
  <c r="O136" i="41"/>
  <c r="O134" i="41" s="1"/>
  <c r="O133" i="41" s="1"/>
  <c r="L136" i="41"/>
  <c r="L134" i="41" s="1"/>
  <c r="J136" i="41"/>
  <c r="I136" i="41"/>
  <c r="F136" i="41"/>
  <c r="C136" i="41"/>
  <c r="O135" i="41"/>
  <c r="L135" i="41"/>
  <c r="I135" i="41"/>
  <c r="F135" i="41"/>
  <c r="C135" i="41" s="1"/>
  <c r="N134" i="41"/>
  <c r="M134" i="41"/>
  <c r="M133" i="41" s="1"/>
  <c r="M78" i="41" s="1"/>
  <c r="M55" i="41" s="1"/>
  <c r="M54" i="41" s="1"/>
  <c r="M53" i="41" s="1"/>
  <c r="K134" i="41"/>
  <c r="J134" i="41"/>
  <c r="I134" i="41"/>
  <c r="H134" i="41"/>
  <c r="G134" i="41"/>
  <c r="F134" i="41"/>
  <c r="E134" i="41"/>
  <c r="D134" i="41"/>
  <c r="N133" i="41"/>
  <c r="K133" i="41"/>
  <c r="J133" i="41"/>
  <c r="H133" i="41"/>
  <c r="G133" i="41"/>
  <c r="F133" i="41"/>
  <c r="E133" i="41"/>
  <c r="D133" i="41"/>
  <c r="O132" i="41"/>
  <c r="O131" i="41" s="1"/>
  <c r="L132" i="41"/>
  <c r="I132" i="41"/>
  <c r="F132" i="41"/>
  <c r="F131" i="41" s="1"/>
  <c r="C131" i="41" s="1"/>
  <c r="C132" i="41"/>
  <c r="N131" i="41"/>
  <c r="M131" i="41"/>
  <c r="L131" i="41"/>
  <c r="K131" i="41"/>
  <c r="J131" i="41"/>
  <c r="I131" i="41"/>
  <c r="H131" i="41"/>
  <c r="G131" i="41"/>
  <c r="E131" i="41"/>
  <c r="D131" i="41"/>
  <c r="O130" i="41"/>
  <c r="L130" i="41"/>
  <c r="I130" i="41"/>
  <c r="F130" i="41"/>
  <c r="C130" i="41" s="1"/>
  <c r="O129" i="41"/>
  <c r="L129" i="41"/>
  <c r="I129" i="41"/>
  <c r="F129" i="41"/>
  <c r="C129" i="41"/>
  <c r="O128" i="41"/>
  <c r="L128" i="41"/>
  <c r="I128" i="41"/>
  <c r="F128" i="41"/>
  <c r="C128" i="41" s="1"/>
  <c r="O127" i="41"/>
  <c r="L127" i="41"/>
  <c r="I127" i="41"/>
  <c r="F127" i="41"/>
  <c r="C127" i="41" s="1"/>
  <c r="O126" i="41"/>
  <c r="L126" i="41"/>
  <c r="L125" i="41" s="1"/>
  <c r="I126" i="41"/>
  <c r="I125" i="41" s="1"/>
  <c r="C125" i="41" s="1"/>
  <c r="F126" i="41"/>
  <c r="C126" i="41" s="1"/>
  <c r="O125" i="41"/>
  <c r="N125" i="41"/>
  <c r="M125" i="41"/>
  <c r="K125" i="41"/>
  <c r="J125" i="41"/>
  <c r="H125" i="41"/>
  <c r="G125" i="41"/>
  <c r="F125" i="41"/>
  <c r="E125" i="41"/>
  <c r="D125" i="41"/>
  <c r="O124" i="41"/>
  <c r="L124" i="41"/>
  <c r="I124" i="41"/>
  <c r="F124" i="41"/>
  <c r="C124" i="41"/>
  <c r="O123" i="41"/>
  <c r="L123" i="41"/>
  <c r="I123" i="41"/>
  <c r="F123" i="41"/>
  <c r="C123" i="41" s="1"/>
  <c r="O122" i="41"/>
  <c r="L122" i="41"/>
  <c r="I122" i="41"/>
  <c r="F122" i="41"/>
  <c r="C122" i="41" s="1"/>
  <c r="O121" i="41"/>
  <c r="L121" i="41"/>
  <c r="I121" i="41"/>
  <c r="F121" i="41"/>
  <c r="C121" i="41"/>
  <c r="O120" i="41"/>
  <c r="O119" i="41" s="1"/>
  <c r="L120" i="41"/>
  <c r="I120" i="41"/>
  <c r="F120" i="41"/>
  <c r="C120" i="41" s="1"/>
  <c r="N119" i="41"/>
  <c r="M119" i="41"/>
  <c r="L119" i="41"/>
  <c r="K119" i="41"/>
  <c r="J119" i="41"/>
  <c r="I119" i="41"/>
  <c r="H119" i="41"/>
  <c r="G119" i="41"/>
  <c r="E119" i="41"/>
  <c r="D119" i="41"/>
  <c r="O118" i="41"/>
  <c r="L118" i="41"/>
  <c r="I118" i="41"/>
  <c r="C118" i="41" s="1"/>
  <c r="F118" i="41"/>
  <c r="O117" i="41"/>
  <c r="L117" i="41"/>
  <c r="I117" i="41"/>
  <c r="F117" i="41"/>
  <c r="C117" i="41"/>
  <c r="O116" i="41"/>
  <c r="O115" i="41" s="1"/>
  <c r="O86" i="41" s="1"/>
  <c r="O78" i="41" s="1"/>
  <c r="L116" i="41"/>
  <c r="I116" i="41"/>
  <c r="F116" i="41"/>
  <c r="C116" i="41" s="1"/>
  <c r="N115" i="41"/>
  <c r="M115" i="41"/>
  <c r="L115" i="41"/>
  <c r="K115" i="41"/>
  <c r="J115" i="41"/>
  <c r="I115" i="41"/>
  <c r="H115" i="41"/>
  <c r="G115" i="41"/>
  <c r="E115" i="41"/>
  <c r="D115" i="41"/>
  <c r="O114" i="41"/>
  <c r="L114" i="41"/>
  <c r="I114" i="41"/>
  <c r="F114" i="41"/>
  <c r="C114" i="41" s="1"/>
  <c r="O113" i="41"/>
  <c r="L113" i="41"/>
  <c r="I113" i="41"/>
  <c r="F113" i="41"/>
  <c r="C113" i="41"/>
  <c r="O112" i="41"/>
  <c r="L112" i="41"/>
  <c r="I112" i="41"/>
  <c r="F112" i="41"/>
  <c r="C112" i="41" s="1"/>
  <c r="O111" i="41"/>
  <c r="L111" i="41"/>
  <c r="I111" i="41"/>
  <c r="F111" i="41"/>
  <c r="C111" i="41" s="1"/>
  <c r="O110" i="41"/>
  <c r="L110" i="41"/>
  <c r="J110" i="41"/>
  <c r="I110" i="41"/>
  <c r="F110" i="41"/>
  <c r="C110" i="41"/>
  <c r="O109" i="41"/>
  <c r="L109" i="41"/>
  <c r="I109" i="41"/>
  <c r="F109" i="41"/>
  <c r="C109" i="41" s="1"/>
  <c r="O108" i="41"/>
  <c r="L108" i="41"/>
  <c r="I108" i="41"/>
  <c r="F108" i="41"/>
  <c r="C108" i="41" s="1"/>
  <c r="O107" i="41"/>
  <c r="L107" i="41"/>
  <c r="L106" i="41" s="1"/>
  <c r="I107" i="41"/>
  <c r="I106" i="41" s="1"/>
  <c r="C106" i="41" s="1"/>
  <c r="F107" i="41"/>
  <c r="C107" i="41" s="1"/>
  <c r="O106" i="41"/>
  <c r="N106" i="41"/>
  <c r="M106" i="41"/>
  <c r="K106" i="41"/>
  <c r="J106" i="41"/>
  <c r="H106" i="41"/>
  <c r="G106" i="41"/>
  <c r="F106" i="41"/>
  <c r="E106" i="41"/>
  <c r="D106" i="41"/>
  <c r="O105" i="41"/>
  <c r="L105" i="41"/>
  <c r="I105" i="41"/>
  <c r="F105" i="41"/>
  <c r="C105" i="41" s="1"/>
  <c r="O104" i="41"/>
  <c r="L104" i="41"/>
  <c r="I104" i="41"/>
  <c r="F104" i="41"/>
  <c r="C104" i="41" s="1"/>
  <c r="O103" i="41"/>
  <c r="L103" i="41"/>
  <c r="I103" i="41"/>
  <c r="F103" i="41"/>
  <c r="C103" i="41" s="1"/>
  <c r="O102" i="41"/>
  <c r="L102" i="41"/>
  <c r="I102" i="41"/>
  <c r="F102" i="41"/>
  <c r="C102" i="41"/>
  <c r="O101" i="41"/>
  <c r="L101" i="41"/>
  <c r="I101" i="41"/>
  <c r="F101" i="41"/>
  <c r="C101" i="41" s="1"/>
  <c r="O100" i="41"/>
  <c r="L100" i="41"/>
  <c r="I100" i="41"/>
  <c r="F100" i="41"/>
  <c r="C100" i="41" s="1"/>
  <c r="O99" i="41"/>
  <c r="L99" i="41"/>
  <c r="L98" i="41" s="1"/>
  <c r="I99" i="41"/>
  <c r="I98" i="41" s="1"/>
  <c r="F99" i="41"/>
  <c r="C99" i="41" s="1"/>
  <c r="O98" i="41"/>
  <c r="N98" i="41"/>
  <c r="M98" i="41"/>
  <c r="K98" i="41"/>
  <c r="J98" i="41"/>
  <c r="H98" i="41"/>
  <c r="G98" i="41"/>
  <c r="F98" i="41"/>
  <c r="E98" i="41"/>
  <c r="D98" i="41"/>
  <c r="O97" i="41"/>
  <c r="L97" i="41"/>
  <c r="I97" i="41"/>
  <c r="F97" i="41"/>
  <c r="C97" i="41" s="1"/>
  <c r="O96" i="41"/>
  <c r="L96" i="41"/>
  <c r="I96" i="41"/>
  <c r="F96" i="41"/>
  <c r="C96" i="41" s="1"/>
  <c r="O95" i="41"/>
  <c r="L95" i="41"/>
  <c r="J95" i="41"/>
  <c r="I95" i="41"/>
  <c r="F95" i="41"/>
  <c r="C95" i="41"/>
  <c r="O94" i="41"/>
  <c r="L94" i="41"/>
  <c r="I94" i="41"/>
  <c r="F94" i="41"/>
  <c r="C94" i="41" s="1"/>
  <c r="O93" i="41"/>
  <c r="L93" i="41"/>
  <c r="I93" i="41"/>
  <c r="F93" i="41"/>
  <c r="C93" i="41" s="1"/>
  <c r="O92" i="41"/>
  <c r="N92" i="41"/>
  <c r="M92" i="41"/>
  <c r="L92" i="41"/>
  <c r="K92" i="41"/>
  <c r="J92" i="41"/>
  <c r="I92" i="41"/>
  <c r="H92" i="41"/>
  <c r="G92" i="41"/>
  <c r="F92" i="41"/>
  <c r="C92" i="41" s="1"/>
  <c r="E92" i="41"/>
  <c r="D92" i="41"/>
  <c r="O91" i="41"/>
  <c r="L91" i="41"/>
  <c r="I91" i="41"/>
  <c r="F91" i="41"/>
  <c r="C91" i="41"/>
  <c r="O90" i="41"/>
  <c r="L90" i="41"/>
  <c r="I90" i="41"/>
  <c r="F90" i="41"/>
  <c r="C90" i="41" s="1"/>
  <c r="O89" i="41"/>
  <c r="L89" i="41"/>
  <c r="I89" i="41"/>
  <c r="C89" i="41" s="1"/>
  <c r="F89" i="41"/>
  <c r="O88" i="41"/>
  <c r="L88" i="41"/>
  <c r="L87" i="41" s="1"/>
  <c r="I88" i="41"/>
  <c r="F88" i="41"/>
  <c r="C88" i="41" s="1"/>
  <c r="O87" i="41"/>
  <c r="N87" i="41"/>
  <c r="M87" i="41"/>
  <c r="K87" i="41"/>
  <c r="J87" i="41"/>
  <c r="I87" i="41"/>
  <c r="H87" i="41"/>
  <c r="G87" i="41"/>
  <c r="F87" i="41"/>
  <c r="E87" i="41"/>
  <c r="D87" i="41"/>
  <c r="N86" i="41"/>
  <c r="M86" i="41"/>
  <c r="K86" i="41"/>
  <c r="J86" i="41"/>
  <c r="H86" i="41"/>
  <c r="G86" i="41"/>
  <c r="E86" i="41"/>
  <c r="D86" i="41"/>
  <c r="O85" i="41"/>
  <c r="L85" i="41"/>
  <c r="I85" i="41"/>
  <c r="F85" i="41"/>
  <c r="C85" i="41" s="1"/>
  <c r="O84" i="41"/>
  <c r="L84" i="41"/>
  <c r="I84" i="41"/>
  <c r="C84" i="41" s="1"/>
  <c r="F84" i="41"/>
  <c r="O83" i="41"/>
  <c r="N83" i="41"/>
  <c r="M83" i="41"/>
  <c r="L83" i="41"/>
  <c r="K83" i="41"/>
  <c r="J83" i="41"/>
  <c r="I83" i="41"/>
  <c r="H83" i="41"/>
  <c r="G83" i="41"/>
  <c r="F83" i="41"/>
  <c r="C83" i="41" s="1"/>
  <c r="E83" i="41"/>
  <c r="D83" i="41"/>
  <c r="O82" i="41"/>
  <c r="L82" i="41"/>
  <c r="I82" i="41"/>
  <c r="F82" i="41"/>
  <c r="C82" i="41"/>
  <c r="O81" i="41"/>
  <c r="L81" i="41"/>
  <c r="I81" i="41"/>
  <c r="F81" i="41"/>
  <c r="C81" i="41"/>
  <c r="O80" i="41"/>
  <c r="N80" i="41"/>
  <c r="M80" i="41"/>
  <c r="L80" i="41"/>
  <c r="K80" i="41"/>
  <c r="J80" i="41"/>
  <c r="I80" i="41"/>
  <c r="H80" i="41"/>
  <c r="G80" i="41"/>
  <c r="F80" i="41"/>
  <c r="E80" i="41"/>
  <c r="D80" i="41"/>
  <c r="C80" i="41"/>
  <c r="O79" i="41"/>
  <c r="N79" i="41"/>
  <c r="M79" i="41"/>
  <c r="L79" i="41"/>
  <c r="K79" i="41"/>
  <c r="J79" i="41"/>
  <c r="I79" i="41"/>
  <c r="H79" i="41"/>
  <c r="G79" i="41"/>
  <c r="F79" i="41"/>
  <c r="E79" i="41"/>
  <c r="D79" i="41"/>
  <c r="C79" i="41"/>
  <c r="N78" i="41"/>
  <c r="K78" i="41"/>
  <c r="J78" i="41"/>
  <c r="H78" i="41"/>
  <c r="G78" i="41"/>
  <c r="E78" i="41"/>
  <c r="D78" i="41"/>
  <c r="O77" i="41"/>
  <c r="L77" i="41"/>
  <c r="I77" i="41"/>
  <c r="F77" i="41"/>
  <c r="C77" i="41" s="1"/>
  <c r="O76" i="41"/>
  <c r="L76" i="41"/>
  <c r="I76" i="41"/>
  <c r="C76" i="41" s="1"/>
  <c r="F76" i="41"/>
  <c r="O75" i="41"/>
  <c r="L75" i="41"/>
  <c r="I75" i="41"/>
  <c r="F75" i="41"/>
  <c r="C75" i="41"/>
  <c r="O74" i="41"/>
  <c r="L74" i="41"/>
  <c r="I74" i="41"/>
  <c r="F74" i="41"/>
  <c r="C74" i="41" s="1"/>
  <c r="O73" i="41"/>
  <c r="L73" i="41"/>
  <c r="I73" i="41"/>
  <c r="F73" i="41"/>
  <c r="C73" i="41" s="1"/>
  <c r="O72" i="41"/>
  <c r="N72" i="41"/>
  <c r="M72" i="41"/>
  <c r="L72" i="41"/>
  <c r="K72" i="41"/>
  <c r="J72" i="41"/>
  <c r="I72" i="41"/>
  <c r="H72" i="41"/>
  <c r="G72" i="41"/>
  <c r="F72" i="41"/>
  <c r="C72" i="41" s="1"/>
  <c r="E72" i="41"/>
  <c r="D72" i="41"/>
  <c r="O71" i="41"/>
  <c r="L71" i="41"/>
  <c r="I71" i="41"/>
  <c r="F71" i="41"/>
  <c r="C71" i="41"/>
  <c r="O70" i="41"/>
  <c r="N70" i="41"/>
  <c r="M70" i="41"/>
  <c r="L70" i="41"/>
  <c r="K70" i="41"/>
  <c r="J70" i="41"/>
  <c r="I70" i="41"/>
  <c r="H70" i="41"/>
  <c r="G70" i="41"/>
  <c r="F70" i="41"/>
  <c r="E70" i="41"/>
  <c r="D70" i="41"/>
  <c r="C70" i="41"/>
  <c r="O69" i="41"/>
  <c r="L69" i="41"/>
  <c r="I69" i="41"/>
  <c r="F69" i="41"/>
  <c r="C69" i="41" s="1"/>
  <c r="O68" i="41"/>
  <c r="L68" i="41"/>
  <c r="I68" i="41"/>
  <c r="F68" i="41"/>
  <c r="C68" i="41" s="1"/>
  <c r="O67" i="41"/>
  <c r="L67" i="41"/>
  <c r="I67" i="41"/>
  <c r="F67" i="41"/>
  <c r="C67" i="41"/>
  <c r="O66" i="41"/>
  <c r="L66" i="41"/>
  <c r="I66" i="41"/>
  <c r="F66" i="41"/>
  <c r="C66" i="41"/>
  <c r="O65" i="41"/>
  <c r="L65" i="41"/>
  <c r="I65" i="41"/>
  <c r="F65" i="41"/>
  <c r="C65" i="41" s="1"/>
  <c r="O64" i="41"/>
  <c r="L64" i="41"/>
  <c r="I64" i="41"/>
  <c r="F64" i="41"/>
  <c r="C64" i="41" s="1"/>
  <c r="O63" i="41"/>
  <c r="L63" i="41"/>
  <c r="C63" i="41" s="1"/>
  <c r="I63" i="41"/>
  <c r="F63" i="41"/>
  <c r="O62" i="41"/>
  <c r="L62" i="41"/>
  <c r="I62" i="41"/>
  <c r="F62" i="41"/>
  <c r="C62" i="41"/>
  <c r="O61" i="41"/>
  <c r="N61" i="41"/>
  <c r="M61" i="41"/>
  <c r="L61" i="41"/>
  <c r="K61" i="41"/>
  <c r="J61" i="41"/>
  <c r="I61" i="41"/>
  <c r="H61" i="41"/>
  <c r="G61" i="41"/>
  <c r="F61" i="41"/>
  <c r="E61" i="41"/>
  <c r="D61" i="41"/>
  <c r="C61" i="41"/>
  <c r="O60" i="41"/>
  <c r="L60" i="41"/>
  <c r="I60" i="41"/>
  <c r="F60" i="41"/>
  <c r="C60" i="41"/>
  <c r="O59" i="41"/>
  <c r="O58" i="41" s="1"/>
  <c r="O57" i="41" s="1"/>
  <c r="O56" i="41" s="1"/>
  <c r="O55" i="41" s="1"/>
  <c r="L59" i="41"/>
  <c r="I59" i="41"/>
  <c r="F59" i="41"/>
  <c r="F58" i="41" s="1"/>
  <c r="N58" i="41"/>
  <c r="M58" i="41"/>
  <c r="L58" i="41"/>
  <c r="K58" i="41"/>
  <c r="J58" i="41"/>
  <c r="I58" i="41"/>
  <c r="H58" i="41"/>
  <c r="G58" i="41"/>
  <c r="E58" i="41"/>
  <c r="D58" i="41"/>
  <c r="N57" i="41"/>
  <c r="M57" i="41"/>
  <c r="L57" i="41"/>
  <c r="K57" i="41"/>
  <c r="J57" i="41"/>
  <c r="I57" i="41"/>
  <c r="H57" i="41"/>
  <c r="G57" i="41"/>
  <c r="E57" i="41"/>
  <c r="D57" i="41"/>
  <c r="N56" i="41"/>
  <c r="M56" i="41"/>
  <c r="L56" i="41"/>
  <c r="K56" i="41"/>
  <c r="J56" i="41"/>
  <c r="I56" i="41"/>
  <c r="H56" i="41"/>
  <c r="G56" i="41"/>
  <c r="E56" i="41"/>
  <c r="D56" i="41"/>
  <c r="N55" i="41"/>
  <c r="K55" i="41"/>
  <c r="J55" i="41"/>
  <c r="H55" i="41"/>
  <c r="G55" i="41"/>
  <c r="E55" i="41"/>
  <c r="D55" i="41"/>
  <c r="K54" i="41"/>
  <c r="H54" i="41"/>
  <c r="H288" i="41" s="1"/>
  <c r="G54" i="41"/>
  <c r="G288" i="41" s="1"/>
  <c r="D54" i="41"/>
  <c r="K53" i="41"/>
  <c r="H53" i="41"/>
  <c r="G53" i="41"/>
  <c r="O50" i="41"/>
  <c r="C50" i="41"/>
  <c r="O49" i="41"/>
  <c r="O48" i="41" s="1"/>
  <c r="C49" i="41"/>
  <c r="N48" i="41"/>
  <c r="M48" i="41"/>
  <c r="L47" i="41"/>
  <c r="I47" i="41"/>
  <c r="I46" i="41" s="1"/>
  <c r="F47" i="41"/>
  <c r="C47" i="41" s="1"/>
  <c r="L46" i="41"/>
  <c r="K46" i="41"/>
  <c r="J46" i="41"/>
  <c r="H46" i="41"/>
  <c r="G46" i="41"/>
  <c r="F46" i="41"/>
  <c r="E46" i="41"/>
  <c r="D46" i="41"/>
  <c r="F45" i="41"/>
  <c r="C45" i="41" s="1"/>
  <c r="L44" i="41"/>
  <c r="C44" i="41"/>
  <c r="L43" i="41"/>
  <c r="C43" i="41"/>
  <c r="L42" i="41"/>
  <c r="C42" i="41" s="1"/>
  <c r="L41" i="41"/>
  <c r="C41" i="41"/>
  <c r="L40" i="41"/>
  <c r="C40" i="41" s="1"/>
  <c r="K40" i="41"/>
  <c r="J40" i="41"/>
  <c r="L39" i="41"/>
  <c r="C39" i="41" s="1"/>
  <c r="L38" i="41"/>
  <c r="L37" i="41" s="1"/>
  <c r="C37" i="41" s="1"/>
  <c r="J38" i="41"/>
  <c r="C38" i="41"/>
  <c r="K37" i="41"/>
  <c r="J37" i="41"/>
  <c r="L36" i="41"/>
  <c r="L35" i="41" s="1"/>
  <c r="C36" i="41"/>
  <c r="K35" i="41"/>
  <c r="J35" i="41"/>
  <c r="L34" i="41"/>
  <c r="C34" i="41"/>
  <c r="L33" i="41"/>
  <c r="C33" i="41"/>
  <c r="L32" i="41"/>
  <c r="C32" i="41"/>
  <c r="L31" i="41"/>
  <c r="K31" i="41"/>
  <c r="J31" i="41"/>
  <c r="C31" i="41"/>
  <c r="K30" i="41"/>
  <c r="K288" i="41" s="1"/>
  <c r="J30" i="41"/>
  <c r="F29" i="41"/>
  <c r="C29" i="41"/>
  <c r="I28" i="41"/>
  <c r="F28" i="41"/>
  <c r="D28" i="41"/>
  <c r="C28" i="41"/>
  <c r="O27" i="41"/>
  <c r="L27" i="41"/>
  <c r="J27" i="41"/>
  <c r="I27" i="41"/>
  <c r="C27" i="41" s="1"/>
  <c r="F27" i="41"/>
  <c r="O26" i="41"/>
  <c r="L26" i="41"/>
  <c r="L25" i="41" s="1"/>
  <c r="I26" i="41"/>
  <c r="F26" i="41"/>
  <c r="C26" i="41" s="1"/>
  <c r="O25" i="41"/>
  <c r="O290" i="41" s="1"/>
  <c r="O289" i="41" s="1"/>
  <c r="N25" i="41"/>
  <c r="N290" i="41" s="1"/>
  <c r="N289" i="41" s="1"/>
  <c r="M25" i="41"/>
  <c r="M290" i="41" s="1"/>
  <c r="M289" i="41" s="1"/>
  <c r="K25" i="41"/>
  <c r="K290" i="41" s="1"/>
  <c r="K289" i="41" s="1"/>
  <c r="J25" i="41"/>
  <c r="J290" i="41" s="1"/>
  <c r="J289" i="41" s="1"/>
  <c r="I25" i="41"/>
  <c r="H25" i="41"/>
  <c r="H290" i="41" s="1"/>
  <c r="H289" i="41" s="1"/>
  <c r="G25" i="41"/>
  <c r="G290" i="41" s="1"/>
  <c r="G289" i="41" s="1"/>
  <c r="F25" i="41"/>
  <c r="F290" i="41" s="1"/>
  <c r="E25" i="41"/>
  <c r="E290" i="41" s="1"/>
  <c r="E289" i="41" s="1"/>
  <c r="D25" i="41"/>
  <c r="D290" i="41" s="1"/>
  <c r="D289" i="41" s="1"/>
  <c r="N24" i="41"/>
  <c r="M24" i="41"/>
  <c r="K24" i="41"/>
  <c r="J24" i="41"/>
  <c r="H24" i="41"/>
  <c r="G24" i="41"/>
  <c r="F24" i="41"/>
  <c r="E24" i="41"/>
  <c r="D24" i="41"/>
  <c r="O299" i="40"/>
  <c r="L299" i="40"/>
  <c r="I299" i="40"/>
  <c r="F299" i="40"/>
  <c r="C299" i="40"/>
  <c r="O298" i="40"/>
  <c r="L298" i="40"/>
  <c r="I298" i="40"/>
  <c r="F298" i="40"/>
  <c r="C298" i="40" s="1"/>
  <c r="O297" i="40"/>
  <c r="L297" i="40"/>
  <c r="I297" i="40"/>
  <c r="F297" i="40"/>
  <c r="C297" i="40"/>
  <c r="O296" i="40"/>
  <c r="L296" i="40"/>
  <c r="I296" i="40"/>
  <c r="F296" i="40"/>
  <c r="C296" i="40" s="1"/>
  <c r="O295" i="40"/>
  <c r="L295" i="40"/>
  <c r="I295" i="40"/>
  <c r="F295" i="40"/>
  <c r="C295" i="40" s="1"/>
  <c r="O294" i="40"/>
  <c r="L294" i="40"/>
  <c r="I294" i="40"/>
  <c r="F294" i="40"/>
  <c r="C294" i="40" s="1"/>
  <c r="O293" i="40"/>
  <c r="L293" i="40"/>
  <c r="C293" i="40" s="1"/>
  <c r="I293" i="40"/>
  <c r="F293" i="40"/>
  <c r="O292" i="40"/>
  <c r="L292" i="40"/>
  <c r="I292" i="40"/>
  <c r="F292" i="40"/>
  <c r="C292" i="40" s="1"/>
  <c r="N291" i="40"/>
  <c r="M291" i="40"/>
  <c r="O291" i="40" s="1"/>
  <c r="K291" i="40"/>
  <c r="J291" i="40"/>
  <c r="L291" i="40" s="1"/>
  <c r="I291" i="40"/>
  <c r="H291" i="40"/>
  <c r="G291" i="40"/>
  <c r="E291" i="40"/>
  <c r="D291" i="40"/>
  <c r="F291" i="40" s="1"/>
  <c r="O286" i="40"/>
  <c r="L286" i="40"/>
  <c r="I286" i="40"/>
  <c r="F286" i="40"/>
  <c r="C286" i="40" s="1"/>
  <c r="O285" i="40"/>
  <c r="L285" i="40"/>
  <c r="I285" i="40"/>
  <c r="C285" i="40" s="1"/>
  <c r="F285" i="40"/>
  <c r="N284" i="40"/>
  <c r="O284" i="40" s="1"/>
  <c r="M284" i="40"/>
  <c r="K284" i="40"/>
  <c r="J284" i="40"/>
  <c r="L284" i="40" s="1"/>
  <c r="H284" i="40"/>
  <c r="G284" i="40"/>
  <c r="F284" i="40"/>
  <c r="E284" i="40"/>
  <c r="D284" i="40"/>
  <c r="O283" i="40"/>
  <c r="L283" i="40"/>
  <c r="I283" i="40"/>
  <c r="F283" i="40"/>
  <c r="C283" i="40"/>
  <c r="O282" i="40"/>
  <c r="N282" i="40"/>
  <c r="M282" i="40"/>
  <c r="K282" i="40"/>
  <c r="L282" i="40" s="1"/>
  <c r="J282" i="40"/>
  <c r="H282" i="40"/>
  <c r="G282" i="40"/>
  <c r="I282" i="40" s="1"/>
  <c r="E282" i="40"/>
  <c r="D282" i="40"/>
  <c r="F282" i="40" s="1"/>
  <c r="O281" i="40"/>
  <c r="L281" i="40"/>
  <c r="I281" i="40"/>
  <c r="C281" i="40" s="1"/>
  <c r="F281" i="40"/>
  <c r="O280" i="40"/>
  <c r="L280" i="40"/>
  <c r="I280" i="40"/>
  <c r="F280" i="40"/>
  <c r="C280" i="40"/>
  <c r="O279" i="40"/>
  <c r="L279" i="40"/>
  <c r="I279" i="40"/>
  <c r="F279" i="40"/>
  <c r="C279" i="40" s="1"/>
  <c r="O278" i="40"/>
  <c r="N278" i="40"/>
  <c r="M278" i="40"/>
  <c r="K278" i="40"/>
  <c r="J278" i="40"/>
  <c r="L278" i="40" s="1"/>
  <c r="H278" i="40"/>
  <c r="G278" i="40"/>
  <c r="I278" i="40" s="1"/>
  <c r="E278" i="40"/>
  <c r="D278" i="40"/>
  <c r="F278" i="40" s="1"/>
  <c r="C278" i="40" s="1"/>
  <c r="O277" i="40"/>
  <c r="L277" i="40"/>
  <c r="I277" i="40"/>
  <c r="F277" i="40"/>
  <c r="C277" i="40" s="1"/>
  <c r="O276" i="40"/>
  <c r="L276" i="40"/>
  <c r="I276" i="40"/>
  <c r="F276" i="40"/>
  <c r="C276" i="40" s="1"/>
  <c r="O275" i="40"/>
  <c r="L275" i="40"/>
  <c r="I275" i="40"/>
  <c r="F275" i="40"/>
  <c r="C275" i="40" s="1"/>
  <c r="N274" i="40"/>
  <c r="M274" i="40"/>
  <c r="O274" i="40" s="1"/>
  <c r="K274" i="40"/>
  <c r="J274" i="40"/>
  <c r="L274" i="40" s="1"/>
  <c r="H274" i="40"/>
  <c r="G274" i="40"/>
  <c r="I274" i="40" s="1"/>
  <c r="E274" i="40"/>
  <c r="F274" i="40" s="1"/>
  <c r="D274" i="40"/>
  <c r="O273" i="40"/>
  <c r="L273" i="40"/>
  <c r="I273" i="40"/>
  <c r="F273" i="40"/>
  <c r="C273" i="40"/>
  <c r="N272" i="40"/>
  <c r="M272" i="40"/>
  <c r="O272" i="40" s="1"/>
  <c r="K272" i="40"/>
  <c r="J272" i="40"/>
  <c r="L272" i="40" s="1"/>
  <c r="H272" i="40"/>
  <c r="G272" i="40"/>
  <c r="I272" i="40" s="1"/>
  <c r="E272" i="40"/>
  <c r="D272" i="40"/>
  <c r="F272" i="40" s="1"/>
  <c r="C272" i="40" s="1"/>
  <c r="N271" i="40"/>
  <c r="M271" i="40"/>
  <c r="O271" i="40" s="1"/>
  <c r="K271" i="40"/>
  <c r="J271" i="40"/>
  <c r="L271" i="40" s="1"/>
  <c r="I271" i="40"/>
  <c r="H271" i="40"/>
  <c r="G271" i="40"/>
  <c r="E271" i="40"/>
  <c r="D271" i="40"/>
  <c r="F271" i="40" s="1"/>
  <c r="O270" i="40"/>
  <c r="L270" i="40"/>
  <c r="C270" i="40" s="1"/>
  <c r="I270" i="40"/>
  <c r="F270" i="40"/>
  <c r="O269" i="40"/>
  <c r="L269" i="40"/>
  <c r="I269" i="40"/>
  <c r="F269" i="40"/>
  <c r="C269" i="40"/>
  <c r="O268" i="40"/>
  <c r="L268" i="40"/>
  <c r="I268" i="40"/>
  <c r="F268" i="40"/>
  <c r="C268" i="40" s="1"/>
  <c r="O267" i="40"/>
  <c r="L267" i="40"/>
  <c r="I267" i="40"/>
  <c r="F267" i="40"/>
  <c r="C267" i="40" s="1"/>
  <c r="N266" i="40"/>
  <c r="M266" i="40"/>
  <c r="O266" i="40" s="1"/>
  <c r="K266" i="40"/>
  <c r="J266" i="40"/>
  <c r="L266" i="40" s="1"/>
  <c r="H266" i="40"/>
  <c r="G266" i="40"/>
  <c r="I266" i="40" s="1"/>
  <c r="F266" i="40"/>
  <c r="E266" i="40"/>
  <c r="D266" i="40"/>
  <c r="O265" i="40"/>
  <c r="L265" i="40"/>
  <c r="I265" i="40"/>
  <c r="F265" i="40"/>
  <c r="C265" i="40"/>
  <c r="O264" i="40"/>
  <c r="L264" i="40"/>
  <c r="I264" i="40"/>
  <c r="F264" i="40"/>
  <c r="C264" i="40" s="1"/>
  <c r="O263" i="40"/>
  <c r="L263" i="40"/>
  <c r="I263" i="40"/>
  <c r="C263" i="40" s="1"/>
  <c r="F263" i="40"/>
  <c r="O262" i="40"/>
  <c r="N262" i="40"/>
  <c r="M262" i="40"/>
  <c r="K262" i="40"/>
  <c r="L262" i="40" s="1"/>
  <c r="J262" i="40"/>
  <c r="H262" i="40"/>
  <c r="G262" i="40"/>
  <c r="I262" i="40" s="1"/>
  <c r="E262" i="40"/>
  <c r="D262" i="40"/>
  <c r="F262" i="40" s="1"/>
  <c r="N261" i="40"/>
  <c r="M261" i="40"/>
  <c r="O261" i="40" s="1"/>
  <c r="L261" i="40"/>
  <c r="K261" i="40"/>
  <c r="J261" i="40"/>
  <c r="H261" i="40"/>
  <c r="I261" i="40" s="1"/>
  <c r="G261" i="40"/>
  <c r="E261" i="40"/>
  <c r="D261" i="40"/>
  <c r="F261" i="40" s="1"/>
  <c r="O260" i="40"/>
  <c r="L260" i="40"/>
  <c r="I260" i="40"/>
  <c r="C260" i="40" s="1"/>
  <c r="F260" i="40"/>
  <c r="O259" i="40"/>
  <c r="L259" i="40"/>
  <c r="I259" i="40"/>
  <c r="F259" i="40"/>
  <c r="C259" i="40" s="1"/>
  <c r="O258" i="40"/>
  <c r="L258" i="40"/>
  <c r="I258" i="40"/>
  <c r="F258" i="40"/>
  <c r="C258" i="40"/>
  <c r="O257" i="40"/>
  <c r="L257" i="40"/>
  <c r="I257" i="40"/>
  <c r="F257" i="40"/>
  <c r="C257" i="40" s="1"/>
  <c r="O256" i="40"/>
  <c r="L256" i="40"/>
  <c r="I256" i="40"/>
  <c r="F256" i="40"/>
  <c r="C256" i="40" s="1"/>
  <c r="N255" i="40"/>
  <c r="M255" i="40"/>
  <c r="O255" i="40" s="1"/>
  <c r="K255" i="40"/>
  <c r="J255" i="40"/>
  <c r="L255" i="40" s="1"/>
  <c r="H255" i="40"/>
  <c r="G255" i="40"/>
  <c r="I255" i="40" s="1"/>
  <c r="E255" i="40"/>
  <c r="D255" i="40"/>
  <c r="F255" i="40" s="1"/>
  <c r="C255" i="40" s="1"/>
  <c r="O254" i="40"/>
  <c r="N254" i="40"/>
  <c r="M254" i="40"/>
  <c r="K254" i="40"/>
  <c r="J254" i="40"/>
  <c r="L254" i="40" s="1"/>
  <c r="H254" i="40"/>
  <c r="G254" i="40"/>
  <c r="I254" i="40" s="1"/>
  <c r="E254" i="40"/>
  <c r="D254" i="40"/>
  <c r="F254" i="40" s="1"/>
  <c r="C254" i="40" s="1"/>
  <c r="O253" i="40"/>
  <c r="L253" i="40"/>
  <c r="I253" i="40"/>
  <c r="F253" i="40"/>
  <c r="C253" i="40" s="1"/>
  <c r="O252" i="40"/>
  <c r="L252" i="40"/>
  <c r="I252" i="40"/>
  <c r="F252" i="40"/>
  <c r="C252" i="40" s="1"/>
  <c r="O251" i="40"/>
  <c r="L251" i="40"/>
  <c r="I251" i="40"/>
  <c r="F251" i="40"/>
  <c r="C251" i="40"/>
  <c r="O250" i="40"/>
  <c r="L250" i="40"/>
  <c r="I250" i="40"/>
  <c r="F250" i="40"/>
  <c r="C250" i="40"/>
  <c r="N249" i="40"/>
  <c r="M249" i="40"/>
  <c r="O249" i="40" s="1"/>
  <c r="K249" i="40"/>
  <c r="L249" i="40" s="1"/>
  <c r="J249" i="40"/>
  <c r="H249" i="40"/>
  <c r="G249" i="40"/>
  <c r="I249" i="40" s="1"/>
  <c r="E249" i="40"/>
  <c r="D249" i="40"/>
  <c r="F249" i="40" s="1"/>
  <c r="O248" i="40"/>
  <c r="L248" i="40"/>
  <c r="I248" i="40"/>
  <c r="F248" i="40"/>
  <c r="C248" i="40" s="1"/>
  <c r="O247" i="40"/>
  <c r="L247" i="40"/>
  <c r="I247" i="40"/>
  <c r="F247" i="40"/>
  <c r="C247" i="40" s="1"/>
  <c r="O246" i="40"/>
  <c r="L246" i="40"/>
  <c r="I246" i="40"/>
  <c r="F246" i="40"/>
  <c r="C246" i="40"/>
  <c r="O245" i="40"/>
  <c r="L245" i="40"/>
  <c r="I245" i="40"/>
  <c r="F245" i="40"/>
  <c r="C245" i="40" s="1"/>
  <c r="O244" i="40"/>
  <c r="L244" i="40"/>
  <c r="I244" i="40"/>
  <c r="F244" i="40"/>
  <c r="C244" i="40" s="1"/>
  <c r="O243" i="40"/>
  <c r="L243" i="40"/>
  <c r="I243" i="40"/>
  <c r="F243" i="40"/>
  <c r="C243" i="40" s="1"/>
  <c r="O242" i="40"/>
  <c r="L242" i="40"/>
  <c r="I242" i="40"/>
  <c r="F242" i="40"/>
  <c r="C242" i="40"/>
  <c r="N241" i="40"/>
  <c r="M241" i="40"/>
  <c r="O241" i="40" s="1"/>
  <c r="L241" i="40"/>
  <c r="K241" i="40"/>
  <c r="J241" i="40"/>
  <c r="H241" i="40"/>
  <c r="G241" i="40"/>
  <c r="I241" i="40" s="1"/>
  <c r="E241" i="40"/>
  <c r="D241" i="40"/>
  <c r="F241" i="40" s="1"/>
  <c r="O240" i="40"/>
  <c r="L240" i="40"/>
  <c r="I240" i="40"/>
  <c r="F240" i="40"/>
  <c r="C240" i="40" s="1"/>
  <c r="O239" i="40"/>
  <c r="L239" i="40"/>
  <c r="I239" i="40"/>
  <c r="F239" i="40"/>
  <c r="C239" i="40"/>
  <c r="N238" i="40"/>
  <c r="M238" i="40"/>
  <c r="O238" i="40" s="1"/>
  <c r="K238" i="40"/>
  <c r="J238" i="40"/>
  <c r="L238" i="40" s="1"/>
  <c r="H238" i="40"/>
  <c r="G238" i="40"/>
  <c r="I238" i="40" s="1"/>
  <c r="E238" i="40"/>
  <c r="D238" i="40"/>
  <c r="F238" i="40" s="1"/>
  <c r="O237" i="40"/>
  <c r="L237" i="40"/>
  <c r="I237" i="40"/>
  <c r="F237" i="40"/>
  <c r="C237" i="40"/>
  <c r="N236" i="40"/>
  <c r="M236" i="40"/>
  <c r="O236" i="40" s="1"/>
  <c r="L236" i="40"/>
  <c r="K236" i="40"/>
  <c r="J236" i="40"/>
  <c r="H236" i="40"/>
  <c r="I236" i="40" s="1"/>
  <c r="G236" i="40"/>
  <c r="E236" i="40"/>
  <c r="D236" i="40"/>
  <c r="F236" i="40" s="1"/>
  <c r="C236" i="40" s="1"/>
  <c r="O235" i="40"/>
  <c r="L235" i="40"/>
  <c r="I235" i="40"/>
  <c r="C235" i="40" s="1"/>
  <c r="F235" i="40"/>
  <c r="N234" i="40"/>
  <c r="M234" i="40"/>
  <c r="O234" i="40" s="1"/>
  <c r="K234" i="40"/>
  <c r="J234" i="40"/>
  <c r="L234" i="40" s="1"/>
  <c r="H234" i="40"/>
  <c r="G234" i="40"/>
  <c r="I234" i="40" s="1"/>
  <c r="F234" i="40"/>
  <c r="E234" i="40"/>
  <c r="D234" i="40"/>
  <c r="N233" i="40"/>
  <c r="O233" i="40" s="1"/>
  <c r="M233" i="40"/>
  <c r="K233" i="40"/>
  <c r="J233" i="40"/>
  <c r="L233" i="40" s="1"/>
  <c r="H233" i="40"/>
  <c r="G233" i="40"/>
  <c r="I233" i="40" s="1"/>
  <c r="E233" i="40"/>
  <c r="D233" i="40"/>
  <c r="F233" i="40" s="1"/>
  <c r="O232" i="40"/>
  <c r="L232" i="40"/>
  <c r="I232" i="40"/>
  <c r="F232" i="40"/>
  <c r="C232" i="40" s="1"/>
  <c r="O231" i="40"/>
  <c r="L231" i="40"/>
  <c r="I231" i="40"/>
  <c r="F231" i="40"/>
  <c r="C231" i="40" s="1"/>
  <c r="N230" i="40"/>
  <c r="M230" i="40"/>
  <c r="O230" i="40" s="1"/>
  <c r="K230" i="40"/>
  <c r="J230" i="40"/>
  <c r="L230" i="40" s="1"/>
  <c r="H230" i="40"/>
  <c r="G230" i="40"/>
  <c r="I230" i="40" s="1"/>
  <c r="E230" i="40"/>
  <c r="D230" i="40"/>
  <c r="F230" i="40" s="1"/>
  <c r="O229" i="40"/>
  <c r="L229" i="40"/>
  <c r="I229" i="40"/>
  <c r="F229" i="40"/>
  <c r="C229" i="40" s="1"/>
  <c r="O228" i="40"/>
  <c r="L228" i="40"/>
  <c r="I228" i="40"/>
  <c r="F228" i="40"/>
  <c r="C228" i="40"/>
  <c r="O227" i="40"/>
  <c r="L227" i="40"/>
  <c r="C227" i="40" s="1"/>
  <c r="I227" i="40"/>
  <c r="F227" i="40"/>
  <c r="O226" i="40"/>
  <c r="L226" i="40"/>
  <c r="I226" i="40"/>
  <c r="F226" i="40"/>
  <c r="C226" i="40"/>
  <c r="O225" i="40"/>
  <c r="L225" i="40"/>
  <c r="I225" i="40"/>
  <c r="F225" i="40"/>
  <c r="C225" i="40" s="1"/>
  <c r="O224" i="40"/>
  <c r="L224" i="40"/>
  <c r="I224" i="40"/>
  <c r="F224" i="40"/>
  <c r="C224" i="40" s="1"/>
  <c r="O223" i="40"/>
  <c r="L223" i="40"/>
  <c r="I223" i="40"/>
  <c r="F223" i="40"/>
  <c r="C223" i="40" s="1"/>
  <c r="O222" i="40"/>
  <c r="L222" i="40"/>
  <c r="C222" i="40" s="1"/>
  <c r="I222" i="40"/>
  <c r="F222" i="40"/>
  <c r="O221" i="40"/>
  <c r="L221" i="40"/>
  <c r="I221" i="40"/>
  <c r="F221" i="40"/>
  <c r="C221" i="40" s="1"/>
  <c r="O220" i="40"/>
  <c r="L220" i="40"/>
  <c r="I220" i="40"/>
  <c r="F220" i="40"/>
  <c r="C220" i="40"/>
  <c r="N219" i="40"/>
  <c r="M219" i="40"/>
  <c r="O219" i="40" s="1"/>
  <c r="L219" i="40"/>
  <c r="K219" i="40"/>
  <c r="J219" i="40"/>
  <c r="H219" i="40"/>
  <c r="I219" i="40" s="1"/>
  <c r="G219" i="40"/>
  <c r="E219" i="40"/>
  <c r="D219" i="40"/>
  <c r="F219" i="40" s="1"/>
  <c r="C219" i="40" s="1"/>
  <c r="O218" i="40"/>
  <c r="L218" i="40"/>
  <c r="I218" i="40"/>
  <c r="F218" i="40"/>
  <c r="C218" i="40"/>
  <c r="O217" i="40"/>
  <c r="L217" i="40"/>
  <c r="I217" i="40"/>
  <c r="F217" i="40"/>
  <c r="C217" i="40" s="1"/>
  <c r="O216" i="40"/>
  <c r="L216" i="40"/>
  <c r="I216" i="40"/>
  <c r="F216" i="40"/>
  <c r="C216" i="40" s="1"/>
  <c r="O215" i="40"/>
  <c r="L215" i="40"/>
  <c r="I215" i="40"/>
  <c r="F215" i="40"/>
  <c r="C215" i="40" s="1"/>
  <c r="O214" i="40"/>
  <c r="L214" i="40"/>
  <c r="I214" i="40"/>
  <c r="F214" i="40"/>
  <c r="C214" i="40" s="1"/>
  <c r="O213" i="40"/>
  <c r="L213" i="40"/>
  <c r="I213" i="40"/>
  <c r="F213" i="40"/>
  <c r="C213" i="40"/>
  <c r="O212" i="40"/>
  <c r="L212" i="40"/>
  <c r="I212" i="40"/>
  <c r="F212" i="40"/>
  <c r="C212" i="40" s="1"/>
  <c r="O211" i="40"/>
  <c r="L211" i="40"/>
  <c r="I211" i="40"/>
  <c r="F211" i="40"/>
  <c r="C211" i="40"/>
  <c r="O210" i="40"/>
  <c r="L210" i="40"/>
  <c r="I210" i="40"/>
  <c r="F210" i="40"/>
  <c r="C210" i="40" s="1"/>
  <c r="O209" i="40"/>
  <c r="L209" i="40"/>
  <c r="I209" i="40"/>
  <c r="F209" i="40"/>
  <c r="C209" i="40" s="1"/>
  <c r="O208" i="40"/>
  <c r="N208" i="40"/>
  <c r="M208" i="40"/>
  <c r="K208" i="40"/>
  <c r="L208" i="40" s="1"/>
  <c r="J208" i="40"/>
  <c r="H208" i="40"/>
  <c r="G208" i="40"/>
  <c r="I208" i="40" s="1"/>
  <c r="E208" i="40"/>
  <c r="D208" i="40"/>
  <c r="F208" i="40" s="1"/>
  <c r="N207" i="40"/>
  <c r="M207" i="40"/>
  <c r="O207" i="40" s="1"/>
  <c r="K207" i="40"/>
  <c r="J207" i="40"/>
  <c r="L207" i="40" s="1"/>
  <c r="H207" i="40"/>
  <c r="G207" i="40"/>
  <c r="I207" i="40" s="1"/>
  <c r="E207" i="40"/>
  <c r="D207" i="40"/>
  <c r="F207" i="40" s="1"/>
  <c r="O206" i="40"/>
  <c r="L206" i="40"/>
  <c r="I206" i="40"/>
  <c r="F206" i="40"/>
  <c r="C206" i="40" s="1"/>
  <c r="O205" i="40"/>
  <c r="L205" i="40"/>
  <c r="I205" i="40"/>
  <c r="F205" i="40"/>
  <c r="C205" i="40" s="1"/>
  <c r="O204" i="40"/>
  <c r="L204" i="40"/>
  <c r="I204" i="40"/>
  <c r="F204" i="40"/>
  <c r="C204" i="40" s="1"/>
  <c r="O203" i="40"/>
  <c r="L203" i="40"/>
  <c r="I203" i="40"/>
  <c r="F203" i="40"/>
  <c r="C203" i="40"/>
  <c r="O202" i="40"/>
  <c r="L202" i="40"/>
  <c r="I202" i="40"/>
  <c r="F202" i="40"/>
  <c r="C202" i="40"/>
  <c r="N201" i="40"/>
  <c r="M201" i="40"/>
  <c r="O201" i="40" s="1"/>
  <c r="K201" i="40"/>
  <c r="L201" i="40" s="1"/>
  <c r="J201" i="40"/>
  <c r="H201" i="40"/>
  <c r="I201" i="40" s="1"/>
  <c r="G201" i="40"/>
  <c r="E201" i="40"/>
  <c r="D201" i="40"/>
  <c r="F201" i="40" s="1"/>
  <c r="C201" i="40" s="1"/>
  <c r="O200" i="40"/>
  <c r="L200" i="40"/>
  <c r="I200" i="40"/>
  <c r="F200" i="40"/>
  <c r="C200" i="40" s="1"/>
  <c r="N199" i="40"/>
  <c r="M199" i="40"/>
  <c r="O199" i="40" s="1"/>
  <c r="K199" i="40"/>
  <c r="J199" i="40"/>
  <c r="L199" i="40" s="1"/>
  <c r="H199" i="40"/>
  <c r="G199" i="40"/>
  <c r="I199" i="40" s="1"/>
  <c r="F199" i="40"/>
  <c r="E199" i="40"/>
  <c r="D199" i="40"/>
  <c r="N198" i="40"/>
  <c r="M198" i="40"/>
  <c r="O198" i="40" s="1"/>
  <c r="K198" i="40"/>
  <c r="L198" i="40" s="1"/>
  <c r="J198" i="40"/>
  <c r="H198" i="40"/>
  <c r="G198" i="40"/>
  <c r="I198" i="40" s="1"/>
  <c r="E198" i="40"/>
  <c r="D198" i="40"/>
  <c r="F198" i="40" s="1"/>
  <c r="N197" i="40"/>
  <c r="M197" i="40"/>
  <c r="O197" i="40" s="1"/>
  <c r="L197" i="40"/>
  <c r="K197" i="40"/>
  <c r="J197" i="40"/>
  <c r="H197" i="40"/>
  <c r="G197" i="40"/>
  <c r="I197" i="40" s="1"/>
  <c r="E197" i="40"/>
  <c r="D197" i="40"/>
  <c r="F197" i="40" s="1"/>
  <c r="O196" i="40"/>
  <c r="L196" i="40"/>
  <c r="I196" i="40"/>
  <c r="F196" i="40"/>
  <c r="C196" i="40" s="1"/>
  <c r="N195" i="40"/>
  <c r="N194" i="40" s="1"/>
  <c r="M195" i="40"/>
  <c r="M194" i="40" s="1"/>
  <c r="O194" i="40" s="1"/>
  <c r="K195" i="40"/>
  <c r="J195" i="40"/>
  <c r="J194" i="40" s="1"/>
  <c r="L194" i="40" s="1"/>
  <c r="I195" i="40"/>
  <c r="H195" i="40"/>
  <c r="H194" i="40" s="1"/>
  <c r="G195" i="40"/>
  <c r="F195" i="40"/>
  <c r="E195" i="40"/>
  <c r="E194" i="40" s="1"/>
  <c r="D195" i="40"/>
  <c r="D194" i="40" s="1"/>
  <c r="F194" i="40" s="1"/>
  <c r="K194" i="40"/>
  <c r="G194" i="40"/>
  <c r="O193" i="40"/>
  <c r="L193" i="40"/>
  <c r="I193" i="40"/>
  <c r="F193" i="40"/>
  <c r="C193" i="40" s="1"/>
  <c r="O192" i="40"/>
  <c r="L192" i="40"/>
  <c r="I192" i="40"/>
  <c r="F192" i="40"/>
  <c r="C192" i="40" s="1"/>
  <c r="N191" i="40"/>
  <c r="N190" i="40" s="1"/>
  <c r="M191" i="40"/>
  <c r="M190" i="40" s="1"/>
  <c r="O190" i="40" s="1"/>
  <c r="K191" i="40"/>
  <c r="J191" i="40"/>
  <c r="J190" i="40" s="1"/>
  <c r="L190" i="40" s="1"/>
  <c r="I191" i="40"/>
  <c r="H191" i="40"/>
  <c r="H190" i="40" s="1"/>
  <c r="G191" i="40"/>
  <c r="F191" i="40"/>
  <c r="E191" i="40"/>
  <c r="E190" i="40" s="1"/>
  <c r="D191" i="40"/>
  <c r="D190" i="40" s="1"/>
  <c r="F190" i="40" s="1"/>
  <c r="K190" i="40"/>
  <c r="G190" i="40"/>
  <c r="O189" i="40"/>
  <c r="L189" i="40"/>
  <c r="I189" i="40"/>
  <c r="F189" i="40"/>
  <c r="C189" i="40" s="1"/>
  <c r="O188" i="40"/>
  <c r="L188" i="40"/>
  <c r="I188" i="40"/>
  <c r="F188" i="40"/>
  <c r="C188" i="40" s="1"/>
  <c r="N187" i="40"/>
  <c r="M187" i="40"/>
  <c r="O187" i="40" s="1"/>
  <c r="K187" i="40"/>
  <c r="J187" i="40"/>
  <c r="L187" i="40" s="1"/>
  <c r="I187" i="40"/>
  <c r="H187" i="40"/>
  <c r="G187" i="40"/>
  <c r="F187" i="40"/>
  <c r="E187" i="40"/>
  <c r="D187" i="40"/>
  <c r="O186" i="40"/>
  <c r="L186" i="40"/>
  <c r="I186" i="40"/>
  <c r="F186" i="40"/>
  <c r="C186" i="40"/>
  <c r="O185" i="40"/>
  <c r="L185" i="40"/>
  <c r="I185" i="40"/>
  <c r="F185" i="40"/>
  <c r="C185" i="40" s="1"/>
  <c r="O184" i="40"/>
  <c r="L184" i="40"/>
  <c r="I184" i="40"/>
  <c r="F184" i="40"/>
  <c r="C184" i="40" s="1"/>
  <c r="O183" i="40"/>
  <c r="L183" i="40"/>
  <c r="I183" i="40"/>
  <c r="F183" i="40"/>
  <c r="C183" i="40" s="1"/>
  <c r="O182" i="40"/>
  <c r="N182" i="40"/>
  <c r="M182" i="40"/>
  <c r="K182" i="40"/>
  <c r="J182" i="40"/>
  <c r="L182" i="40" s="1"/>
  <c r="H182" i="40"/>
  <c r="G182" i="40"/>
  <c r="I182" i="40" s="1"/>
  <c r="C182" i="40" s="1"/>
  <c r="F182" i="40"/>
  <c r="E182" i="40"/>
  <c r="D182" i="40"/>
  <c r="O181" i="40"/>
  <c r="L181" i="40"/>
  <c r="I181" i="40"/>
  <c r="F181" i="40"/>
  <c r="C181" i="40" s="1"/>
  <c r="O180" i="40"/>
  <c r="L180" i="40"/>
  <c r="I180" i="40"/>
  <c r="F180" i="40"/>
  <c r="C180" i="40" s="1"/>
  <c r="O179" i="40"/>
  <c r="L179" i="40"/>
  <c r="I179" i="40"/>
  <c r="F179" i="40"/>
  <c r="C179" i="40" s="1"/>
  <c r="O178" i="40"/>
  <c r="N178" i="40"/>
  <c r="N177" i="40" s="1"/>
  <c r="N176" i="40" s="1"/>
  <c r="M178" i="40"/>
  <c r="M177" i="40" s="1"/>
  <c r="K178" i="40"/>
  <c r="K177" i="40" s="1"/>
  <c r="K176" i="40" s="1"/>
  <c r="J178" i="40"/>
  <c r="J177" i="40" s="1"/>
  <c r="H178" i="40"/>
  <c r="G178" i="40"/>
  <c r="G177" i="40" s="1"/>
  <c r="F178" i="40"/>
  <c r="E178" i="40"/>
  <c r="E177" i="40" s="1"/>
  <c r="E176" i="40" s="1"/>
  <c r="E55" i="40" s="1"/>
  <c r="E54" i="40" s="1"/>
  <c r="D178" i="40"/>
  <c r="H177" i="40"/>
  <c r="H176" i="40" s="1"/>
  <c r="D177" i="40"/>
  <c r="D176" i="40" s="1"/>
  <c r="O175" i="40"/>
  <c r="L175" i="40"/>
  <c r="I175" i="40"/>
  <c r="F175" i="40"/>
  <c r="C175" i="40" s="1"/>
  <c r="O174" i="40"/>
  <c r="L174" i="40"/>
  <c r="I174" i="40"/>
  <c r="F174" i="40"/>
  <c r="C174" i="40"/>
  <c r="O173" i="40"/>
  <c r="L173" i="40"/>
  <c r="I173" i="40"/>
  <c r="F173" i="40"/>
  <c r="C173" i="40" s="1"/>
  <c r="O172" i="40"/>
  <c r="L172" i="40"/>
  <c r="I172" i="40"/>
  <c r="F172" i="40"/>
  <c r="C172" i="40" s="1"/>
  <c r="O171" i="40"/>
  <c r="L171" i="40"/>
  <c r="I171" i="40"/>
  <c r="F171" i="40"/>
  <c r="C171" i="40" s="1"/>
  <c r="O170" i="40"/>
  <c r="L170" i="40"/>
  <c r="I170" i="40"/>
  <c r="F170" i="40"/>
  <c r="C170" i="40"/>
  <c r="O169" i="40"/>
  <c r="N169" i="40"/>
  <c r="N168" i="40" s="1"/>
  <c r="N78" i="40" s="1"/>
  <c r="M169" i="40"/>
  <c r="L169" i="40"/>
  <c r="K169" i="40"/>
  <c r="K168" i="40" s="1"/>
  <c r="K78" i="40" s="1"/>
  <c r="K55" i="40" s="1"/>
  <c r="K54" i="40" s="1"/>
  <c r="K53" i="40" s="1"/>
  <c r="J169" i="40"/>
  <c r="J168" i="40" s="1"/>
  <c r="H169" i="40"/>
  <c r="H168" i="40" s="1"/>
  <c r="H78" i="40" s="1"/>
  <c r="H55" i="40" s="1"/>
  <c r="H54" i="40" s="1"/>
  <c r="G169" i="40"/>
  <c r="G168" i="40" s="1"/>
  <c r="E169" i="40"/>
  <c r="D169" i="40"/>
  <c r="D168" i="40" s="1"/>
  <c r="M168" i="40"/>
  <c r="O168" i="40" s="1"/>
  <c r="E168" i="40"/>
  <c r="O167" i="40"/>
  <c r="L167" i="40"/>
  <c r="I167" i="40"/>
  <c r="F167" i="40"/>
  <c r="C167" i="40" s="1"/>
  <c r="O166" i="40"/>
  <c r="L166" i="40"/>
  <c r="I166" i="40"/>
  <c r="F166" i="40"/>
  <c r="C166" i="40"/>
  <c r="O165" i="40"/>
  <c r="L165" i="40"/>
  <c r="I165" i="40"/>
  <c r="F165" i="40"/>
  <c r="C165" i="40" s="1"/>
  <c r="O164" i="40"/>
  <c r="L164" i="40"/>
  <c r="I164" i="40"/>
  <c r="F164" i="40"/>
  <c r="C164" i="40" s="1"/>
  <c r="N163" i="40"/>
  <c r="M163" i="40"/>
  <c r="O163" i="40" s="1"/>
  <c r="K163" i="40"/>
  <c r="J163" i="40"/>
  <c r="L163" i="40" s="1"/>
  <c r="I163" i="40"/>
  <c r="H163" i="40"/>
  <c r="G163" i="40"/>
  <c r="F163" i="40"/>
  <c r="E163" i="40"/>
  <c r="D163" i="40"/>
  <c r="O162" i="40"/>
  <c r="L162" i="40"/>
  <c r="I162" i="40"/>
  <c r="F162" i="40"/>
  <c r="C162" i="40"/>
  <c r="O161" i="40"/>
  <c r="L161" i="40"/>
  <c r="I161" i="40"/>
  <c r="F161" i="40"/>
  <c r="C161" i="40" s="1"/>
  <c r="O160" i="40"/>
  <c r="L160" i="40"/>
  <c r="I160" i="40"/>
  <c r="F160" i="40"/>
  <c r="C160" i="40" s="1"/>
  <c r="O159" i="40"/>
  <c r="L159" i="40"/>
  <c r="I159" i="40"/>
  <c r="F159" i="40"/>
  <c r="C159" i="40" s="1"/>
  <c r="O158" i="40"/>
  <c r="L158" i="40"/>
  <c r="I158" i="40"/>
  <c r="F158" i="40"/>
  <c r="C158" i="40"/>
  <c r="O157" i="40"/>
  <c r="L157" i="40"/>
  <c r="I157" i="40"/>
  <c r="F157" i="40"/>
  <c r="C157" i="40" s="1"/>
  <c r="O156" i="40"/>
  <c r="L156" i="40"/>
  <c r="I156" i="40"/>
  <c r="F156" i="40"/>
  <c r="C156" i="40" s="1"/>
  <c r="O155" i="40"/>
  <c r="L155" i="40"/>
  <c r="I155" i="40"/>
  <c r="F155" i="40"/>
  <c r="C155" i="40" s="1"/>
  <c r="O154" i="40"/>
  <c r="N154" i="40"/>
  <c r="M154" i="40"/>
  <c r="K154" i="40"/>
  <c r="J154" i="40"/>
  <c r="L154" i="40" s="1"/>
  <c r="H154" i="40"/>
  <c r="G154" i="40"/>
  <c r="I154" i="40" s="1"/>
  <c r="C154" i="40" s="1"/>
  <c r="F154" i="40"/>
  <c r="E154" i="40"/>
  <c r="D154" i="40"/>
  <c r="O153" i="40"/>
  <c r="L153" i="40"/>
  <c r="I153" i="40"/>
  <c r="F153" i="40"/>
  <c r="C153" i="40" s="1"/>
  <c r="O152" i="40"/>
  <c r="L152" i="40"/>
  <c r="I152" i="40"/>
  <c r="F152" i="40"/>
  <c r="C152" i="40" s="1"/>
  <c r="O151" i="40"/>
  <c r="L151" i="40"/>
  <c r="I151" i="40"/>
  <c r="F151" i="40"/>
  <c r="C151" i="40" s="1"/>
  <c r="O150" i="40"/>
  <c r="L150" i="40"/>
  <c r="I150" i="40"/>
  <c r="F150" i="40"/>
  <c r="C150" i="40"/>
  <c r="O149" i="40"/>
  <c r="L149" i="40"/>
  <c r="I149" i="40"/>
  <c r="F149" i="40"/>
  <c r="C149" i="40" s="1"/>
  <c r="O148" i="40"/>
  <c r="L148" i="40"/>
  <c r="I148" i="40"/>
  <c r="F148" i="40"/>
  <c r="C148" i="40" s="1"/>
  <c r="N147" i="40"/>
  <c r="M147" i="40"/>
  <c r="O147" i="40" s="1"/>
  <c r="K147" i="40"/>
  <c r="J147" i="40"/>
  <c r="L147" i="40" s="1"/>
  <c r="I147" i="40"/>
  <c r="H147" i="40"/>
  <c r="G147" i="40"/>
  <c r="F147" i="40"/>
  <c r="C147" i="40" s="1"/>
  <c r="E147" i="40"/>
  <c r="D147" i="40"/>
  <c r="O146" i="40"/>
  <c r="L146" i="40"/>
  <c r="I146" i="40"/>
  <c r="F146" i="40"/>
  <c r="C146" i="40"/>
  <c r="O145" i="40"/>
  <c r="L145" i="40"/>
  <c r="I145" i="40"/>
  <c r="F145" i="40"/>
  <c r="C145" i="40" s="1"/>
  <c r="N144" i="40"/>
  <c r="M144" i="40"/>
  <c r="O144" i="40" s="1"/>
  <c r="L144" i="40"/>
  <c r="K144" i="40"/>
  <c r="J144" i="40"/>
  <c r="I144" i="40"/>
  <c r="H144" i="40"/>
  <c r="G144" i="40"/>
  <c r="E144" i="40"/>
  <c r="D144" i="40"/>
  <c r="F144" i="40" s="1"/>
  <c r="C144" i="40" s="1"/>
  <c r="O143" i="40"/>
  <c r="L143" i="40"/>
  <c r="I143" i="40"/>
  <c r="C143" i="40" s="1"/>
  <c r="F143" i="40"/>
  <c r="O142" i="40"/>
  <c r="L142" i="40"/>
  <c r="I142" i="40"/>
  <c r="F142" i="40"/>
  <c r="C142" i="40"/>
  <c r="O141" i="40"/>
  <c r="L141" i="40"/>
  <c r="I141" i="40"/>
  <c r="F141" i="40"/>
  <c r="C141" i="40" s="1"/>
  <c r="O140" i="40"/>
  <c r="L140" i="40"/>
  <c r="I140" i="40"/>
  <c r="F140" i="40"/>
  <c r="C140" i="40" s="1"/>
  <c r="N139" i="40"/>
  <c r="M139" i="40"/>
  <c r="O139" i="40" s="1"/>
  <c r="K139" i="40"/>
  <c r="J139" i="40"/>
  <c r="L139" i="40" s="1"/>
  <c r="H139" i="40"/>
  <c r="G139" i="40"/>
  <c r="I139" i="40" s="1"/>
  <c r="F139" i="40"/>
  <c r="C139" i="40" s="1"/>
  <c r="E139" i="40"/>
  <c r="D139" i="40"/>
  <c r="O138" i="40"/>
  <c r="L138" i="40"/>
  <c r="I138" i="40"/>
  <c r="F138" i="40"/>
  <c r="C138" i="40"/>
  <c r="O137" i="40"/>
  <c r="L137" i="40"/>
  <c r="I137" i="40"/>
  <c r="F137" i="40"/>
  <c r="C137" i="40" s="1"/>
  <c r="O136" i="40"/>
  <c r="L136" i="40"/>
  <c r="I136" i="40"/>
  <c r="C136" i="40" s="1"/>
  <c r="F136" i="40"/>
  <c r="O135" i="40"/>
  <c r="L135" i="40"/>
  <c r="I135" i="40"/>
  <c r="F135" i="40"/>
  <c r="C135" i="40" s="1"/>
  <c r="N134" i="40"/>
  <c r="M134" i="40"/>
  <c r="O134" i="40" s="1"/>
  <c r="K134" i="40"/>
  <c r="J134" i="40"/>
  <c r="L134" i="40" s="1"/>
  <c r="I134" i="40"/>
  <c r="H134" i="40"/>
  <c r="G134" i="40"/>
  <c r="E134" i="40"/>
  <c r="D134" i="40"/>
  <c r="F134" i="40" s="1"/>
  <c r="C134" i="40" s="1"/>
  <c r="N133" i="40"/>
  <c r="M133" i="40"/>
  <c r="O133" i="40" s="1"/>
  <c r="K133" i="40"/>
  <c r="J133" i="40"/>
  <c r="L133" i="40" s="1"/>
  <c r="H133" i="40"/>
  <c r="G133" i="40"/>
  <c r="I133" i="40" s="1"/>
  <c r="E133" i="40"/>
  <c r="D133" i="40"/>
  <c r="F133" i="40" s="1"/>
  <c r="O132" i="40"/>
  <c r="L132" i="40"/>
  <c r="I132" i="40"/>
  <c r="F132" i="40"/>
  <c r="C132" i="40"/>
  <c r="N131" i="40"/>
  <c r="M131" i="40"/>
  <c r="O131" i="40" s="1"/>
  <c r="K131" i="40"/>
  <c r="J131" i="40"/>
  <c r="L131" i="40" s="1"/>
  <c r="H131" i="40"/>
  <c r="I131" i="40" s="1"/>
  <c r="G131" i="40"/>
  <c r="E131" i="40"/>
  <c r="D131" i="40"/>
  <c r="F131" i="40" s="1"/>
  <c r="O130" i="40"/>
  <c r="L130" i="40"/>
  <c r="I130" i="40"/>
  <c r="F130" i="40"/>
  <c r="C130" i="40"/>
  <c r="O129" i="40"/>
  <c r="L129" i="40"/>
  <c r="I129" i="40"/>
  <c r="F129" i="40"/>
  <c r="C129" i="40"/>
  <c r="O128" i="40"/>
  <c r="L128" i="40"/>
  <c r="I128" i="40"/>
  <c r="F128" i="40"/>
  <c r="C128" i="40" s="1"/>
  <c r="O127" i="40"/>
  <c r="L127" i="40"/>
  <c r="I127" i="40"/>
  <c r="F127" i="40"/>
  <c r="C127" i="40"/>
  <c r="O126" i="40"/>
  <c r="L126" i="40"/>
  <c r="I126" i="40"/>
  <c r="F126" i="40"/>
  <c r="C126" i="40"/>
  <c r="O125" i="40"/>
  <c r="N125" i="40"/>
  <c r="M125" i="40"/>
  <c r="K125" i="40"/>
  <c r="J125" i="40"/>
  <c r="L125" i="40" s="1"/>
  <c r="H125" i="40"/>
  <c r="G125" i="40"/>
  <c r="I125" i="40" s="1"/>
  <c r="E125" i="40"/>
  <c r="D125" i="40"/>
  <c r="F125" i="40" s="1"/>
  <c r="C125" i="40" s="1"/>
  <c r="O124" i="40"/>
  <c r="L124" i="40"/>
  <c r="I124" i="40"/>
  <c r="F124" i="40"/>
  <c r="C124" i="40" s="1"/>
  <c r="O123" i="40"/>
  <c r="L123" i="40"/>
  <c r="I123" i="40"/>
  <c r="F123" i="40"/>
  <c r="C123" i="40"/>
  <c r="O122" i="40"/>
  <c r="L122" i="40"/>
  <c r="I122" i="40"/>
  <c r="F122" i="40"/>
  <c r="C122" i="40" s="1"/>
  <c r="O121" i="40"/>
  <c r="L121" i="40"/>
  <c r="I121" i="40"/>
  <c r="F121" i="40"/>
  <c r="C121" i="40" s="1"/>
  <c r="O120" i="40"/>
  <c r="L120" i="40"/>
  <c r="I120" i="40"/>
  <c r="F120" i="40"/>
  <c r="C120" i="40" s="1"/>
  <c r="N119" i="40"/>
  <c r="M119" i="40"/>
  <c r="O119" i="40" s="1"/>
  <c r="K119" i="40"/>
  <c r="J119" i="40"/>
  <c r="L119" i="40" s="1"/>
  <c r="H119" i="40"/>
  <c r="G119" i="40"/>
  <c r="I119" i="40" s="1"/>
  <c r="F119" i="40"/>
  <c r="C119" i="40" s="1"/>
  <c r="E119" i="40"/>
  <c r="D119" i="40"/>
  <c r="O118" i="40"/>
  <c r="L118" i="40"/>
  <c r="I118" i="40"/>
  <c r="F118" i="40"/>
  <c r="C118" i="40"/>
  <c r="O117" i="40"/>
  <c r="L117" i="40"/>
  <c r="I117" i="40"/>
  <c r="F117" i="40"/>
  <c r="C117" i="40" s="1"/>
  <c r="O116" i="40"/>
  <c r="L116" i="40"/>
  <c r="I116" i="40"/>
  <c r="F116" i="40"/>
  <c r="C116" i="40"/>
  <c r="O115" i="40"/>
  <c r="N115" i="40"/>
  <c r="M115" i="40"/>
  <c r="K115" i="40"/>
  <c r="L115" i="40" s="1"/>
  <c r="J115" i="40"/>
  <c r="H115" i="40"/>
  <c r="G115" i="40"/>
  <c r="I115" i="40" s="1"/>
  <c r="E115" i="40"/>
  <c r="D115" i="40"/>
  <c r="F115" i="40" s="1"/>
  <c r="O114" i="40"/>
  <c r="L114" i="40"/>
  <c r="I114" i="40"/>
  <c r="F114" i="40"/>
  <c r="C114" i="40" s="1"/>
  <c r="O113" i="40"/>
  <c r="L113" i="40"/>
  <c r="I113" i="40"/>
  <c r="C113" i="40" s="1"/>
  <c r="F113" i="40"/>
  <c r="O112" i="40"/>
  <c r="L112" i="40"/>
  <c r="I112" i="40"/>
  <c r="F112" i="40"/>
  <c r="C112" i="40" s="1"/>
  <c r="O111" i="40"/>
  <c r="L111" i="40"/>
  <c r="I111" i="40"/>
  <c r="F111" i="40"/>
  <c r="C111" i="40" s="1"/>
  <c r="O110" i="40"/>
  <c r="L110" i="40"/>
  <c r="I110" i="40"/>
  <c r="F110" i="40"/>
  <c r="C110" i="40" s="1"/>
  <c r="O109" i="40"/>
  <c r="L109" i="40"/>
  <c r="I109" i="40"/>
  <c r="F109" i="40"/>
  <c r="C109" i="40" s="1"/>
  <c r="O108" i="40"/>
  <c r="L108" i="40"/>
  <c r="C108" i="40" s="1"/>
  <c r="I108" i="40"/>
  <c r="F108" i="40"/>
  <c r="O107" i="40"/>
  <c r="L107" i="40"/>
  <c r="I107" i="40"/>
  <c r="F107" i="40"/>
  <c r="C107" i="40"/>
  <c r="O106" i="40"/>
  <c r="N106" i="40"/>
  <c r="M106" i="40"/>
  <c r="K106" i="40"/>
  <c r="L106" i="40" s="1"/>
  <c r="J106" i="40"/>
  <c r="H106" i="40"/>
  <c r="G106" i="40"/>
  <c r="I106" i="40" s="1"/>
  <c r="E106" i="40"/>
  <c r="D106" i="40"/>
  <c r="F106" i="40" s="1"/>
  <c r="O105" i="40"/>
  <c r="L105" i="40"/>
  <c r="I105" i="40"/>
  <c r="F105" i="40"/>
  <c r="C105" i="40" s="1"/>
  <c r="O104" i="40"/>
  <c r="L104" i="40"/>
  <c r="I104" i="40"/>
  <c r="C104" i="40" s="1"/>
  <c r="F104" i="40"/>
  <c r="O103" i="40"/>
  <c r="L103" i="40"/>
  <c r="I103" i="40"/>
  <c r="F103" i="40"/>
  <c r="C103" i="40" s="1"/>
  <c r="O102" i="40"/>
  <c r="L102" i="40"/>
  <c r="I102" i="40"/>
  <c r="F102" i="40"/>
  <c r="C102" i="40"/>
  <c r="O101" i="40"/>
  <c r="L101" i="40"/>
  <c r="I101" i="40"/>
  <c r="F101" i="40"/>
  <c r="C101" i="40" s="1"/>
  <c r="O100" i="40"/>
  <c r="L100" i="40"/>
  <c r="I100" i="40"/>
  <c r="F100" i="40"/>
  <c r="C100" i="40" s="1"/>
  <c r="O99" i="40"/>
  <c r="L99" i="40"/>
  <c r="I99" i="40"/>
  <c r="F99" i="40"/>
  <c r="C99" i="40"/>
  <c r="O98" i="40"/>
  <c r="N98" i="40"/>
  <c r="M98" i="40"/>
  <c r="K98" i="40"/>
  <c r="L98" i="40" s="1"/>
  <c r="J98" i="40"/>
  <c r="H98" i="40"/>
  <c r="G98" i="40"/>
  <c r="I98" i="40" s="1"/>
  <c r="E98" i="40"/>
  <c r="D98" i="40"/>
  <c r="F98" i="40" s="1"/>
  <c r="O97" i="40"/>
  <c r="L97" i="40"/>
  <c r="I97" i="40"/>
  <c r="F97" i="40"/>
  <c r="C97" i="40" s="1"/>
  <c r="O96" i="40"/>
  <c r="L96" i="40"/>
  <c r="I96" i="40"/>
  <c r="C96" i="40" s="1"/>
  <c r="F96" i="40"/>
  <c r="O95" i="40"/>
  <c r="L95" i="40"/>
  <c r="I95" i="40"/>
  <c r="F95" i="40"/>
  <c r="C95" i="40"/>
  <c r="O94" i="40"/>
  <c r="L94" i="40"/>
  <c r="I94" i="40"/>
  <c r="F94" i="40"/>
  <c r="C94" i="40" s="1"/>
  <c r="O93" i="40"/>
  <c r="L93" i="40"/>
  <c r="I93" i="40"/>
  <c r="F93" i="40"/>
  <c r="C93" i="40" s="1"/>
  <c r="N92" i="40"/>
  <c r="M92" i="40"/>
  <c r="O92" i="40" s="1"/>
  <c r="K92" i="40"/>
  <c r="J92" i="40"/>
  <c r="L92" i="40" s="1"/>
  <c r="I92" i="40"/>
  <c r="H92" i="40"/>
  <c r="G92" i="40"/>
  <c r="E92" i="40"/>
  <c r="D92" i="40"/>
  <c r="F92" i="40" s="1"/>
  <c r="C92" i="40" s="1"/>
  <c r="O91" i="40"/>
  <c r="L91" i="40"/>
  <c r="I91" i="40"/>
  <c r="C91" i="40" s="1"/>
  <c r="F91" i="40"/>
  <c r="O90" i="40"/>
  <c r="L90" i="40"/>
  <c r="I90" i="40"/>
  <c r="F90" i="40"/>
  <c r="C90" i="40"/>
  <c r="O89" i="40"/>
  <c r="L89" i="40"/>
  <c r="I89" i="40"/>
  <c r="F89" i="40"/>
  <c r="C89" i="40" s="1"/>
  <c r="O88" i="40"/>
  <c r="L88" i="40"/>
  <c r="I88" i="40"/>
  <c r="F88" i="40"/>
  <c r="C88" i="40" s="1"/>
  <c r="N87" i="40"/>
  <c r="O87" i="40" s="1"/>
  <c r="M87" i="40"/>
  <c r="K87" i="40"/>
  <c r="J87" i="40"/>
  <c r="L87" i="40" s="1"/>
  <c r="H87" i="40"/>
  <c r="G87" i="40"/>
  <c r="I87" i="40" s="1"/>
  <c r="F87" i="40"/>
  <c r="C87" i="40" s="1"/>
  <c r="E87" i="40"/>
  <c r="D87" i="40"/>
  <c r="O86" i="40"/>
  <c r="N86" i="40"/>
  <c r="M86" i="40"/>
  <c r="K86" i="40"/>
  <c r="J86" i="40"/>
  <c r="L86" i="40" s="1"/>
  <c r="H86" i="40"/>
  <c r="G86" i="40"/>
  <c r="I86" i="40" s="1"/>
  <c r="C86" i="40" s="1"/>
  <c r="F86" i="40"/>
  <c r="E86" i="40"/>
  <c r="D86" i="40"/>
  <c r="O85" i="40"/>
  <c r="L85" i="40"/>
  <c r="I85" i="40"/>
  <c r="F85" i="40"/>
  <c r="C85" i="40" s="1"/>
  <c r="O84" i="40"/>
  <c r="L84" i="40"/>
  <c r="I84" i="40"/>
  <c r="C84" i="40" s="1"/>
  <c r="F84" i="40"/>
  <c r="N83" i="40"/>
  <c r="O83" i="40" s="1"/>
  <c r="M83" i="40"/>
  <c r="K83" i="40"/>
  <c r="J83" i="40"/>
  <c r="L83" i="40" s="1"/>
  <c r="H83" i="40"/>
  <c r="G83" i="40"/>
  <c r="I83" i="40" s="1"/>
  <c r="F83" i="40"/>
  <c r="E83" i="40"/>
  <c r="D83" i="40"/>
  <c r="O82" i="40"/>
  <c r="L82" i="40"/>
  <c r="I82" i="40"/>
  <c r="F82" i="40"/>
  <c r="C82" i="40"/>
  <c r="O81" i="40"/>
  <c r="L81" i="40"/>
  <c r="I81" i="40"/>
  <c r="F81" i="40"/>
  <c r="C81" i="40" s="1"/>
  <c r="N80" i="40"/>
  <c r="M80" i="40"/>
  <c r="O80" i="40" s="1"/>
  <c r="K80" i="40"/>
  <c r="J80" i="40"/>
  <c r="L80" i="40" s="1"/>
  <c r="H80" i="40"/>
  <c r="I80" i="40" s="1"/>
  <c r="G80" i="40"/>
  <c r="E80" i="40"/>
  <c r="D80" i="40"/>
  <c r="F80" i="40" s="1"/>
  <c r="N79" i="40"/>
  <c r="M79" i="40"/>
  <c r="O79" i="40" s="1"/>
  <c r="K79" i="40"/>
  <c r="J79" i="40"/>
  <c r="L79" i="40" s="1"/>
  <c r="H79" i="40"/>
  <c r="G79" i="40"/>
  <c r="I79" i="40" s="1"/>
  <c r="F79" i="40"/>
  <c r="E79" i="40"/>
  <c r="D79" i="40"/>
  <c r="M78" i="40"/>
  <c r="O78" i="40" s="1"/>
  <c r="E78" i="40"/>
  <c r="O77" i="40"/>
  <c r="L77" i="40"/>
  <c r="I77" i="40"/>
  <c r="C77" i="40" s="1"/>
  <c r="F77" i="40"/>
  <c r="O76" i="40"/>
  <c r="L76" i="40"/>
  <c r="C76" i="40" s="1"/>
  <c r="I76" i="40"/>
  <c r="F76" i="40"/>
  <c r="O75" i="40"/>
  <c r="L75" i="40"/>
  <c r="I75" i="40"/>
  <c r="F75" i="40"/>
  <c r="C75" i="40" s="1"/>
  <c r="O74" i="40"/>
  <c r="L74" i="40"/>
  <c r="I74" i="40"/>
  <c r="F74" i="40"/>
  <c r="C74" i="40" s="1"/>
  <c r="O73" i="40"/>
  <c r="L73" i="40"/>
  <c r="I73" i="40"/>
  <c r="C73" i="40" s="1"/>
  <c r="F73" i="40"/>
  <c r="N72" i="40"/>
  <c r="M72" i="40"/>
  <c r="O72" i="40" s="1"/>
  <c r="K72" i="40"/>
  <c r="L72" i="40" s="1"/>
  <c r="J72" i="40"/>
  <c r="H72" i="40"/>
  <c r="G72" i="40"/>
  <c r="I72" i="40" s="1"/>
  <c r="E72" i="40"/>
  <c r="D72" i="40"/>
  <c r="F72" i="40" s="1"/>
  <c r="O71" i="40"/>
  <c r="L71" i="40"/>
  <c r="I71" i="40"/>
  <c r="F71" i="40"/>
  <c r="C71" i="40" s="1"/>
  <c r="N70" i="40"/>
  <c r="M70" i="40"/>
  <c r="O70" i="40" s="1"/>
  <c r="K70" i="40"/>
  <c r="J70" i="40"/>
  <c r="L70" i="40" s="1"/>
  <c r="H70" i="40"/>
  <c r="G70" i="40"/>
  <c r="I70" i="40" s="1"/>
  <c r="E70" i="40"/>
  <c r="D70" i="40"/>
  <c r="F70" i="40" s="1"/>
  <c r="C70" i="40" s="1"/>
  <c r="O69" i="40"/>
  <c r="L69" i="40"/>
  <c r="I69" i="40"/>
  <c r="F69" i="40"/>
  <c r="C69" i="40" s="1"/>
  <c r="O68" i="40"/>
  <c r="L68" i="40"/>
  <c r="I68" i="40"/>
  <c r="F68" i="40"/>
  <c r="C68" i="40"/>
  <c r="O67" i="40"/>
  <c r="L67" i="40"/>
  <c r="I67" i="40"/>
  <c r="F67" i="40"/>
  <c r="C67" i="40" s="1"/>
  <c r="O66" i="40"/>
  <c r="L66" i="40"/>
  <c r="I66" i="40"/>
  <c r="F66" i="40"/>
  <c r="C66" i="40"/>
  <c r="O65" i="40"/>
  <c r="L65" i="40"/>
  <c r="I65" i="40"/>
  <c r="F65" i="40"/>
  <c r="C65" i="40" s="1"/>
  <c r="O64" i="40"/>
  <c r="L64" i="40"/>
  <c r="I64" i="40"/>
  <c r="C64" i="40" s="1"/>
  <c r="F64" i="40"/>
  <c r="O63" i="40"/>
  <c r="L63" i="40"/>
  <c r="I63" i="40"/>
  <c r="F63" i="40"/>
  <c r="C63" i="40" s="1"/>
  <c r="O62" i="40"/>
  <c r="L62" i="40"/>
  <c r="I62" i="40"/>
  <c r="F62" i="40"/>
  <c r="C62" i="40"/>
  <c r="N61" i="40"/>
  <c r="M61" i="40"/>
  <c r="O61" i="40" s="1"/>
  <c r="L61" i="40"/>
  <c r="K61" i="40"/>
  <c r="J61" i="40"/>
  <c r="H61" i="40"/>
  <c r="G61" i="40"/>
  <c r="I61" i="40" s="1"/>
  <c r="E61" i="40"/>
  <c r="D61" i="40"/>
  <c r="F61" i="40" s="1"/>
  <c r="C61" i="40" s="1"/>
  <c r="O60" i="40"/>
  <c r="L60" i="40"/>
  <c r="I60" i="40"/>
  <c r="F60" i="40"/>
  <c r="C60" i="40" s="1"/>
  <c r="O59" i="40"/>
  <c r="L59" i="40"/>
  <c r="I59" i="40"/>
  <c r="F59" i="40"/>
  <c r="C59" i="40"/>
  <c r="N58" i="40"/>
  <c r="M58" i="40"/>
  <c r="O58" i="40" s="1"/>
  <c r="K58" i="40"/>
  <c r="J58" i="40"/>
  <c r="L58" i="40" s="1"/>
  <c r="H58" i="40"/>
  <c r="I58" i="40" s="1"/>
  <c r="G58" i="40"/>
  <c r="E58" i="40"/>
  <c r="D58" i="40"/>
  <c r="F58" i="40" s="1"/>
  <c r="N57" i="40"/>
  <c r="M57" i="40"/>
  <c r="O57" i="40" s="1"/>
  <c r="K57" i="40"/>
  <c r="J57" i="40"/>
  <c r="L57" i="40" s="1"/>
  <c r="H57" i="40"/>
  <c r="G57" i="40"/>
  <c r="I57" i="40" s="1"/>
  <c r="E57" i="40"/>
  <c r="D57" i="40"/>
  <c r="F57" i="40" s="1"/>
  <c r="N56" i="40"/>
  <c r="M56" i="40"/>
  <c r="O56" i="40" s="1"/>
  <c r="K56" i="40"/>
  <c r="J56" i="40"/>
  <c r="L56" i="40" s="1"/>
  <c r="H56" i="40"/>
  <c r="G56" i="40"/>
  <c r="I56" i="40" s="1"/>
  <c r="F56" i="40"/>
  <c r="E56" i="40"/>
  <c r="D56" i="40"/>
  <c r="O50" i="40"/>
  <c r="C50" i="40" s="1"/>
  <c r="O49" i="40"/>
  <c r="C49" i="40" s="1"/>
  <c r="N48" i="40"/>
  <c r="M48" i="40"/>
  <c r="O48" i="40" s="1"/>
  <c r="C48" i="40" s="1"/>
  <c r="L47" i="40"/>
  <c r="I47" i="40"/>
  <c r="F47" i="40"/>
  <c r="C47" i="40" s="1"/>
  <c r="K46" i="40"/>
  <c r="L46" i="40" s="1"/>
  <c r="J46" i="40"/>
  <c r="H46" i="40"/>
  <c r="G46" i="40"/>
  <c r="I46" i="40" s="1"/>
  <c r="E46" i="40"/>
  <c r="D46" i="40"/>
  <c r="F46" i="40" s="1"/>
  <c r="C46" i="40" s="1"/>
  <c r="F45" i="40"/>
  <c r="C45" i="40"/>
  <c r="L44" i="40"/>
  <c r="C44" i="40"/>
  <c r="L43" i="40"/>
  <c r="C43" i="40"/>
  <c r="L42" i="40"/>
  <c r="C42" i="40" s="1"/>
  <c r="L41" i="40"/>
  <c r="C41" i="40" s="1"/>
  <c r="L40" i="40"/>
  <c r="C40" i="40" s="1"/>
  <c r="K40" i="40"/>
  <c r="J40" i="40"/>
  <c r="L39" i="40"/>
  <c r="C39" i="40" s="1"/>
  <c r="L38" i="40"/>
  <c r="C38" i="40" s="1"/>
  <c r="K37" i="40"/>
  <c r="L37" i="40" s="1"/>
  <c r="C37" i="40" s="1"/>
  <c r="J37" i="40"/>
  <c r="L36" i="40"/>
  <c r="C36" i="40" s="1"/>
  <c r="K35" i="40"/>
  <c r="J35" i="40"/>
  <c r="L35" i="40" s="1"/>
  <c r="C35" i="40" s="1"/>
  <c r="L34" i="40"/>
  <c r="C34" i="40" s="1"/>
  <c r="L33" i="40"/>
  <c r="C33" i="40" s="1"/>
  <c r="L32" i="40"/>
  <c r="C32" i="40" s="1"/>
  <c r="L31" i="40"/>
  <c r="C31" i="40" s="1"/>
  <c r="K31" i="40"/>
  <c r="J31" i="40"/>
  <c r="K30" i="40"/>
  <c r="J30" i="40"/>
  <c r="L30" i="40" s="1"/>
  <c r="C30" i="40" s="1"/>
  <c r="F29" i="40"/>
  <c r="C29" i="40"/>
  <c r="I28" i="40"/>
  <c r="C28" i="40" s="1"/>
  <c r="F28" i="40"/>
  <c r="O27" i="40"/>
  <c r="L27" i="40"/>
  <c r="I27" i="40"/>
  <c r="F27" i="40"/>
  <c r="C27" i="40"/>
  <c r="O26" i="40"/>
  <c r="L26" i="40"/>
  <c r="I26" i="40"/>
  <c r="F26" i="40"/>
  <c r="C26" i="40" s="1"/>
  <c r="N25" i="40"/>
  <c r="N290" i="40" s="1"/>
  <c r="N289" i="40" s="1"/>
  <c r="M25" i="40"/>
  <c r="M290" i="40" s="1"/>
  <c r="L25" i="40"/>
  <c r="K25" i="40"/>
  <c r="K290" i="40" s="1"/>
  <c r="K289" i="40" s="1"/>
  <c r="J25" i="40"/>
  <c r="J290" i="40" s="1"/>
  <c r="I25" i="40"/>
  <c r="H25" i="40"/>
  <c r="H290" i="40" s="1"/>
  <c r="H289" i="40" s="1"/>
  <c r="G25" i="40"/>
  <c r="G290" i="40" s="1"/>
  <c r="E25" i="40"/>
  <c r="E290" i="40" s="1"/>
  <c r="E289" i="40" s="1"/>
  <c r="D25" i="40"/>
  <c r="D290" i="40" s="1"/>
  <c r="N24" i="40"/>
  <c r="M24" i="40"/>
  <c r="O24" i="40" s="1"/>
  <c r="K24" i="40"/>
  <c r="J24" i="40"/>
  <c r="L24" i="40" s="1"/>
  <c r="I24" i="40"/>
  <c r="H24" i="40"/>
  <c r="G24" i="40"/>
  <c r="E24" i="40"/>
  <c r="O299" i="39"/>
  <c r="L299" i="39"/>
  <c r="C299" i="39" s="1"/>
  <c r="I299" i="39"/>
  <c r="F299" i="39"/>
  <c r="O298" i="39"/>
  <c r="L298" i="39"/>
  <c r="I298" i="39"/>
  <c r="F298" i="39"/>
  <c r="C298" i="39"/>
  <c r="O297" i="39"/>
  <c r="L297" i="39"/>
  <c r="I297" i="39"/>
  <c r="F297" i="39"/>
  <c r="C297" i="39" s="1"/>
  <c r="O296" i="39"/>
  <c r="L296" i="39"/>
  <c r="I296" i="39"/>
  <c r="F296" i="39"/>
  <c r="C296" i="39" s="1"/>
  <c r="O295" i="39"/>
  <c r="L295" i="39"/>
  <c r="C295" i="39" s="1"/>
  <c r="I295" i="39"/>
  <c r="F295" i="39"/>
  <c r="O294" i="39"/>
  <c r="L294" i="39"/>
  <c r="I294" i="39"/>
  <c r="F294" i="39"/>
  <c r="C294" i="39"/>
  <c r="O293" i="39"/>
  <c r="L293" i="39"/>
  <c r="I293" i="39"/>
  <c r="F293" i="39"/>
  <c r="C293" i="39" s="1"/>
  <c r="O292" i="39"/>
  <c r="L292" i="39"/>
  <c r="I292" i="39"/>
  <c r="F292" i="39"/>
  <c r="C292" i="39" s="1"/>
  <c r="N291" i="39"/>
  <c r="M291" i="39"/>
  <c r="O291" i="39" s="1"/>
  <c r="K291" i="39"/>
  <c r="J291" i="39"/>
  <c r="L291" i="39" s="1"/>
  <c r="H291" i="39"/>
  <c r="G291" i="39"/>
  <c r="I291" i="39" s="1"/>
  <c r="E291" i="39"/>
  <c r="D291" i="39"/>
  <c r="F291" i="39" s="1"/>
  <c r="O286" i="39"/>
  <c r="L286" i="39"/>
  <c r="I286" i="39"/>
  <c r="F286" i="39"/>
  <c r="C286" i="39"/>
  <c r="O285" i="39"/>
  <c r="L285" i="39"/>
  <c r="I285" i="39"/>
  <c r="F285" i="39"/>
  <c r="C285" i="39" s="1"/>
  <c r="N284" i="39"/>
  <c r="N287" i="39" s="1"/>
  <c r="M284" i="39"/>
  <c r="M287" i="39" s="1"/>
  <c r="K284" i="39"/>
  <c r="K287" i="39" s="1"/>
  <c r="J284" i="39"/>
  <c r="J287" i="39" s="1"/>
  <c r="L287" i="39" s="1"/>
  <c r="H284" i="39"/>
  <c r="I284" i="39" s="1"/>
  <c r="G284" i="39"/>
  <c r="G287" i="39" s="1"/>
  <c r="E284" i="39"/>
  <c r="E287" i="39" s="1"/>
  <c r="D284" i="39"/>
  <c r="D287" i="39" s="1"/>
  <c r="F287" i="39" s="1"/>
  <c r="O283" i="39"/>
  <c r="L283" i="39"/>
  <c r="I283" i="39"/>
  <c r="C283" i="39" s="1"/>
  <c r="F283" i="39"/>
  <c r="O282" i="39"/>
  <c r="N282" i="39"/>
  <c r="M282" i="39"/>
  <c r="K282" i="39"/>
  <c r="J282" i="39"/>
  <c r="L282" i="39" s="1"/>
  <c r="H282" i="39"/>
  <c r="G282" i="39"/>
  <c r="I282" i="39" s="1"/>
  <c r="E282" i="39"/>
  <c r="D282" i="39"/>
  <c r="F282" i="39" s="1"/>
  <c r="C282" i="39" s="1"/>
  <c r="O281" i="39"/>
  <c r="L281" i="39"/>
  <c r="I281" i="39"/>
  <c r="F281" i="39"/>
  <c r="C281" i="39" s="1"/>
  <c r="O280" i="39"/>
  <c r="L280" i="39"/>
  <c r="I280" i="39"/>
  <c r="F280" i="39"/>
  <c r="C280" i="39" s="1"/>
  <c r="O279" i="39"/>
  <c r="L279" i="39"/>
  <c r="I279" i="39"/>
  <c r="F279" i="39"/>
  <c r="C279" i="39"/>
  <c r="O278" i="39"/>
  <c r="N278" i="39"/>
  <c r="M278" i="39"/>
  <c r="K278" i="39"/>
  <c r="L278" i="39" s="1"/>
  <c r="J278" i="39"/>
  <c r="H278" i="39"/>
  <c r="G278" i="39"/>
  <c r="I278" i="39" s="1"/>
  <c r="E278" i="39"/>
  <c r="D278" i="39"/>
  <c r="F278" i="39" s="1"/>
  <c r="O277" i="39"/>
  <c r="L277" i="39"/>
  <c r="I277" i="39"/>
  <c r="F277" i="39"/>
  <c r="C277" i="39" s="1"/>
  <c r="O276" i="39"/>
  <c r="L276" i="39"/>
  <c r="I276" i="39"/>
  <c r="F276" i="39"/>
  <c r="C276" i="39"/>
  <c r="O275" i="39"/>
  <c r="L275" i="39"/>
  <c r="I275" i="39"/>
  <c r="F275" i="39"/>
  <c r="C275" i="39"/>
  <c r="O274" i="39"/>
  <c r="N274" i="39"/>
  <c r="M274" i="39"/>
  <c r="K274" i="39"/>
  <c r="L274" i="39" s="1"/>
  <c r="J274" i="39"/>
  <c r="H274" i="39"/>
  <c r="G274" i="39"/>
  <c r="I274" i="39" s="1"/>
  <c r="E274" i="39"/>
  <c r="D274" i="39"/>
  <c r="F274" i="39" s="1"/>
  <c r="O273" i="39"/>
  <c r="L273" i="39"/>
  <c r="I273" i="39"/>
  <c r="F273" i="39"/>
  <c r="C273" i="39" s="1"/>
  <c r="N272" i="39"/>
  <c r="M272" i="39"/>
  <c r="O272" i="39" s="1"/>
  <c r="K272" i="39"/>
  <c r="J272" i="39"/>
  <c r="L272" i="39" s="1"/>
  <c r="H272" i="39"/>
  <c r="G272" i="39"/>
  <c r="I272" i="39" s="1"/>
  <c r="F272" i="39"/>
  <c r="E272" i="39"/>
  <c r="D272" i="39"/>
  <c r="O271" i="39"/>
  <c r="N271" i="39"/>
  <c r="M271" i="39"/>
  <c r="K271" i="39"/>
  <c r="J271" i="39"/>
  <c r="L271" i="39" s="1"/>
  <c r="H271" i="39"/>
  <c r="G271" i="39"/>
  <c r="I271" i="39" s="1"/>
  <c r="E271" i="39"/>
  <c r="D271" i="39"/>
  <c r="F271" i="39" s="1"/>
  <c r="C271" i="39" s="1"/>
  <c r="O270" i="39"/>
  <c r="L270" i="39"/>
  <c r="I270" i="39"/>
  <c r="F270" i="39"/>
  <c r="C270" i="39" s="1"/>
  <c r="O269" i="39"/>
  <c r="L269" i="39"/>
  <c r="I269" i="39"/>
  <c r="F269" i="39"/>
  <c r="C269" i="39" s="1"/>
  <c r="O268" i="39"/>
  <c r="L268" i="39"/>
  <c r="C268" i="39" s="1"/>
  <c r="I268" i="39"/>
  <c r="F268" i="39"/>
  <c r="O267" i="39"/>
  <c r="L267" i="39"/>
  <c r="I267" i="39"/>
  <c r="F267" i="39"/>
  <c r="C267" i="39"/>
  <c r="N266" i="39"/>
  <c r="M266" i="39"/>
  <c r="O266" i="39" s="1"/>
  <c r="K266" i="39"/>
  <c r="L266" i="39" s="1"/>
  <c r="J266" i="39"/>
  <c r="H266" i="39"/>
  <c r="G266" i="39"/>
  <c r="I266" i="39" s="1"/>
  <c r="E266" i="39"/>
  <c r="D266" i="39"/>
  <c r="F266" i="39" s="1"/>
  <c r="O265" i="39"/>
  <c r="L265" i="39"/>
  <c r="I265" i="39"/>
  <c r="F265" i="39"/>
  <c r="C265" i="39" s="1"/>
  <c r="O264" i="39"/>
  <c r="L264" i="39"/>
  <c r="I264" i="39"/>
  <c r="F264" i="39"/>
  <c r="C264" i="39"/>
  <c r="O263" i="39"/>
  <c r="L263" i="39"/>
  <c r="I263" i="39"/>
  <c r="F263" i="39"/>
  <c r="C263" i="39"/>
  <c r="O262" i="39"/>
  <c r="N262" i="39"/>
  <c r="M262" i="39"/>
  <c r="K262" i="39"/>
  <c r="L262" i="39" s="1"/>
  <c r="J262" i="39"/>
  <c r="H262" i="39"/>
  <c r="G262" i="39"/>
  <c r="I262" i="39" s="1"/>
  <c r="E262" i="39"/>
  <c r="D262" i="39"/>
  <c r="F262" i="39" s="1"/>
  <c r="C262" i="39" s="1"/>
  <c r="N261" i="39"/>
  <c r="M261" i="39"/>
  <c r="O261" i="39" s="1"/>
  <c r="K261" i="39"/>
  <c r="J261" i="39"/>
  <c r="L261" i="39" s="1"/>
  <c r="H261" i="39"/>
  <c r="I261" i="39" s="1"/>
  <c r="G261" i="39"/>
  <c r="E261" i="39"/>
  <c r="D261" i="39"/>
  <c r="F261" i="39" s="1"/>
  <c r="C261" i="39" s="1"/>
  <c r="O260" i="39"/>
  <c r="L260" i="39"/>
  <c r="I260" i="39"/>
  <c r="F260" i="39"/>
  <c r="C260" i="39" s="1"/>
  <c r="O259" i="39"/>
  <c r="L259" i="39"/>
  <c r="I259" i="39"/>
  <c r="F259" i="39"/>
  <c r="C259" i="39" s="1"/>
  <c r="O258" i="39"/>
  <c r="L258" i="39"/>
  <c r="I258" i="39"/>
  <c r="F258" i="39"/>
  <c r="C258" i="39"/>
  <c r="O257" i="39"/>
  <c r="L257" i="39"/>
  <c r="I257" i="39"/>
  <c r="F257" i="39"/>
  <c r="C257" i="39" s="1"/>
  <c r="O256" i="39"/>
  <c r="L256" i="39"/>
  <c r="I256" i="39"/>
  <c r="F256" i="39"/>
  <c r="C256" i="39" s="1"/>
  <c r="N255" i="39"/>
  <c r="M255" i="39"/>
  <c r="O255" i="39" s="1"/>
  <c r="K255" i="39"/>
  <c r="J255" i="39"/>
  <c r="L255" i="39" s="1"/>
  <c r="H255" i="39"/>
  <c r="G255" i="39"/>
  <c r="I255" i="39" s="1"/>
  <c r="F255" i="39"/>
  <c r="C255" i="39" s="1"/>
  <c r="E255" i="39"/>
  <c r="D255" i="39"/>
  <c r="O254" i="39"/>
  <c r="N254" i="39"/>
  <c r="M254" i="39"/>
  <c r="K254" i="39"/>
  <c r="J254" i="39"/>
  <c r="L254" i="39" s="1"/>
  <c r="H254" i="39"/>
  <c r="G254" i="39"/>
  <c r="I254" i="39" s="1"/>
  <c r="E254" i="39"/>
  <c r="D254" i="39"/>
  <c r="F254" i="39" s="1"/>
  <c r="O253" i="39"/>
  <c r="L253" i="39"/>
  <c r="I253" i="39"/>
  <c r="F253" i="39"/>
  <c r="C253" i="39" s="1"/>
  <c r="O252" i="39"/>
  <c r="L252" i="39"/>
  <c r="I252" i="39"/>
  <c r="F252" i="39"/>
  <c r="C252" i="39" s="1"/>
  <c r="O251" i="39"/>
  <c r="L251" i="39"/>
  <c r="I251" i="39"/>
  <c r="F251" i="39"/>
  <c r="C251" i="39" s="1"/>
  <c r="O250" i="39"/>
  <c r="L250" i="39"/>
  <c r="I250" i="39"/>
  <c r="F250" i="39"/>
  <c r="C250" i="39" s="1"/>
  <c r="N249" i="39"/>
  <c r="O249" i="39" s="1"/>
  <c r="M249" i="39"/>
  <c r="K249" i="39"/>
  <c r="J249" i="39"/>
  <c r="L249" i="39" s="1"/>
  <c r="H249" i="39"/>
  <c r="G249" i="39"/>
  <c r="I249" i="39" s="1"/>
  <c r="E249" i="39"/>
  <c r="D249" i="39"/>
  <c r="F249" i="39" s="1"/>
  <c r="O248" i="39"/>
  <c r="L248" i="39"/>
  <c r="I248" i="39"/>
  <c r="F248" i="39"/>
  <c r="C248" i="39"/>
  <c r="O247" i="39"/>
  <c r="L247" i="39"/>
  <c r="I247" i="39"/>
  <c r="F247" i="39"/>
  <c r="C247" i="39"/>
  <c r="O246" i="39"/>
  <c r="L246" i="39"/>
  <c r="I246" i="39"/>
  <c r="F246" i="39"/>
  <c r="C246" i="39" s="1"/>
  <c r="O245" i="39"/>
  <c r="L245" i="39"/>
  <c r="I245" i="39"/>
  <c r="F245" i="39"/>
  <c r="C245" i="39" s="1"/>
  <c r="O244" i="39"/>
  <c r="L244" i="39"/>
  <c r="I244" i="39"/>
  <c r="F244" i="39"/>
  <c r="C244" i="39" s="1"/>
  <c r="O243" i="39"/>
  <c r="L243" i="39"/>
  <c r="I243" i="39"/>
  <c r="F243" i="39"/>
  <c r="C243" i="39"/>
  <c r="O242" i="39"/>
  <c r="L242" i="39"/>
  <c r="I242" i="39"/>
  <c r="F242" i="39"/>
  <c r="C242" i="39" s="1"/>
  <c r="N241" i="39"/>
  <c r="M241" i="39"/>
  <c r="O241" i="39" s="1"/>
  <c r="K241" i="39"/>
  <c r="J241" i="39"/>
  <c r="L241" i="39" s="1"/>
  <c r="H241" i="39"/>
  <c r="G241" i="39"/>
  <c r="I241" i="39" s="1"/>
  <c r="E241" i="39"/>
  <c r="D241" i="39"/>
  <c r="F241" i="39" s="1"/>
  <c r="O240" i="39"/>
  <c r="L240" i="39"/>
  <c r="I240" i="39"/>
  <c r="F240" i="39"/>
  <c r="C240" i="39" s="1"/>
  <c r="O239" i="39"/>
  <c r="L239" i="39"/>
  <c r="I239" i="39"/>
  <c r="F239" i="39"/>
  <c r="C239" i="39"/>
  <c r="O238" i="39"/>
  <c r="N238" i="39"/>
  <c r="M238" i="39"/>
  <c r="K238" i="39"/>
  <c r="J238" i="39"/>
  <c r="L238" i="39" s="1"/>
  <c r="H238" i="39"/>
  <c r="G238" i="39"/>
  <c r="I238" i="39" s="1"/>
  <c r="E238" i="39"/>
  <c r="D238" i="39"/>
  <c r="F238" i="39" s="1"/>
  <c r="C238" i="39" s="1"/>
  <c r="O237" i="39"/>
  <c r="L237" i="39"/>
  <c r="I237" i="39"/>
  <c r="F237" i="39"/>
  <c r="C237" i="39" s="1"/>
  <c r="N236" i="39"/>
  <c r="M236" i="39"/>
  <c r="O236" i="39" s="1"/>
  <c r="K236" i="39"/>
  <c r="J236" i="39"/>
  <c r="L236" i="39" s="1"/>
  <c r="I236" i="39"/>
  <c r="H236" i="39"/>
  <c r="G236" i="39"/>
  <c r="F236" i="39"/>
  <c r="C236" i="39" s="1"/>
  <c r="E236" i="39"/>
  <c r="D236" i="39"/>
  <c r="O235" i="39"/>
  <c r="L235" i="39"/>
  <c r="I235" i="39"/>
  <c r="F235" i="39"/>
  <c r="C235" i="39"/>
  <c r="N234" i="39"/>
  <c r="O234" i="39" s="1"/>
  <c r="M234" i="39"/>
  <c r="K234" i="39"/>
  <c r="J234" i="39"/>
  <c r="L234" i="39" s="1"/>
  <c r="H234" i="39"/>
  <c r="G234" i="39"/>
  <c r="I234" i="39" s="1"/>
  <c r="E234" i="39"/>
  <c r="D234" i="39"/>
  <c r="F234" i="39" s="1"/>
  <c r="N233" i="39"/>
  <c r="M233" i="39"/>
  <c r="O233" i="39" s="1"/>
  <c r="K233" i="39"/>
  <c r="J233" i="39"/>
  <c r="L233" i="39" s="1"/>
  <c r="I233" i="39"/>
  <c r="H233" i="39"/>
  <c r="G233" i="39"/>
  <c r="E233" i="39"/>
  <c r="D233" i="39"/>
  <c r="F233" i="39" s="1"/>
  <c r="C233" i="39" s="1"/>
  <c r="O232" i="39"/>
  <c r="L232" i="39"/>
  <c r="I232" i="39"/>
  <c r="C232" i="39" s="1"/>
  <c r="F232" i="39"/>
  <c r="O231" i="39"/>
  <c r="L231" i="39"/>
  <c r="C231" i="39" s="1"/>
  <c r="I231" i="39"/>
  <c r="F231" i="39"/>
  <c r="O230" i="39"/>
  <c r="N230" i="39"/>
  <c r="M230" i="39"/>
  <c r="K230" i="39"/>
  <c r="L230" i="39" s="1"/>
  <c r="J230" i="39"/>
  <c r="H230" i="39"/>
  <c r="G230" i="39"/>
  <c r="I230" i="39" s="1"/>
  <c r="E230" i="39"/>
  <c r="D230" i="39"/>
  <c r="F230" i="39" s="1"/>
  <c r="O229" i="39"/>
  <c r="L229" i="39"/>
  <c r="I229" i="39"/>
  <c r="F229" i="39"/>
  <c r="C229" i="39" s="1"/>
  <c r="O228" i="39"/>
  <c r="L228" i="39"/>
  <c r="I228" i="39"/>
  <c r="F228" i="39"/>
  <c r="C228" i="39" s="1"/>
  <c r="O227" i="39"/>
  <c r="L227" i="39"/>
  <c r="I227" i="39"/>
  <c r="F227" i="39"/>
  <c r="C227" i="39"/>
  <c r="O226" i="39"/>
  <c r="L226" i="39"/>
  <c r="I226" i="39"/>
  <c r="F226" i="39"/>
  <c r="C226" i="39" s="1"/>
  <c r="O225" i="39"/>
  <c r="L225" i="39"/>
  <c r="I225" i="39"/>
  <c r="F225" i="39"/>
  <c r="C225" i="39" s="1"/>
  <c r="O224" i="39"/>
  <c r="L224" i="39"/>
  <c r="I224" i="39"/>
  <c r="F224" i="39"/>
  <c r="C224" i="39"/>
  <c r="O223" i="39"/>
  <c r="L223" i="39"/>
  <c r="I223" i="39"/>
  <c r="F223" i="39"/>
  <c r="C223" i="39"/>
  <c r="O222" i="39"/>
  <c r="L222" i="39"/>
  <c r="I222" i="39"/>
  <c r="F222" i="39"/>
  <c r="C222" i="39" s="1"/>
  <c r="O221" i="39"/>
  <c r="L221" i="39"/>
  <c r="I221" i="39"/>
  <c r="F221" i="39"/>
  <c r="C221" i="39"/>
  <c r="O220" i="39"/>
  <c r="L220" i="39"/>
  <c r="I220" i="39"/>
  <c r="F220" i="39"/>
  <c r="C220" i="39" s="1"/>
  <c r="N219" i="39"/>
  <c r="M219" i="39"/>
  <c r="O219" i="39" s="1"/>
  <c r="K219" i="39"/>
  <c r="J219" i="39"/>
  <c r="L219" i="39" s="1"/>
  <c r="H219" i="39"/>
  <c r="G219" i="39"/>
  <c r="I219" i="39" s="1"/>
  <c r="E219" i="39"/>
  <c r="D219" i="39"/>
  <c r="F219" i="39" s="1"/>
  <c r="C219" i="39" s="1"/>
  <c r="O218" i="39"/>
  <c r="L218" i="39"/>
  <c r="I218" i="39"/>
  <c r="C218" i="39" s="1"/>
  <c r="F218" i="39"/>
  <c r="O217" i="39"/>
  <c r="L217" i="39"/>
  <c r="I217" i="39"/>
  <c r="F217" i="39"/>
  <c r="C217" i="39" s="1"/>
  <c r="O216" i="39"/>
  <c r="L216" i="39"/>
  <c r="I216" i="39"/>
  <c r="F216" i="39"/>
  <c r="C216" i="39"/>
  <c r="O215" i="39"/>
  <c r="L215" i="39"/>
  <c r="I215" i="39"/>
  <c r="F215" i="39"/>
  <c r="C215" i="39" s="1"/>
  <c r="O214" i="39"/>
  <c r="L214" i="39"/>
  <c r="I214" i="39"/>
  <c r="F214" i="39"/>
  <c r="C214" i="39" s="1"/>
  <c r="O213" i="39"/>
  <c r="L213" i="39"/>
  <c r="I213" i="39"/>
  <c r="F213" i="39"/>
  <c r="C213" i="39" s="1"/>
  <c r="O212" i="39"/>
  <c r="L212" i="39"/>
  <c r="I212" i="39"/>
  <c r="F212" i="39"/>
  <c r="C212" i="39"/>
  <c r="O211" i="39"/>
  <c r="L211" i="39"/>
  <c r="I211" i="39"/>
  <c r="F211" i="39"/>
  <c r="C211" i="39" s="1"/>
  <c r="O210" i="39"/>
  <c r="L210" i="39"/>
  <c r="I210" i="39"/>
  <c r="F210" i="39"/>
  <c r="C210" i="39" s="1"/>
  <c r="O209" i="39"/>
  <c r="L209" i="39"/>
  <c r="I209" i="39"/>
  <c r="F209" i="39"/>
  <c r="C209" i="39" s="1"/>
  <c r="O208" i="39"/>
  <c r="N208" i="39"/>
  <c r="M208" i="39"/>
  <c r="K208" i="39"/>
  <c r="J208" i="39"/>
  <c r="L208" i="39" s="1"/>
  <c r="H208" i="39"/>
  <c r="G208" i="39"/>
  <c r="I208" i="39" s="1"/>
  <c r="E208" i="39"/>
  <c r="D208" i="39"/>
  <c r="F208" i="39" s="1"/>
  <c r="C208" i="39" s="1"/>
  <c r="N207" i="39"/>
  <c r="M207" i="39"/>
  <c r="O207" i="39" s="1"/>
  <c r="K207" i="39"/>
  <c r="J207" i="39"/>
  <c r="L207" i="39" s="1"/>
  <c r="H207" i="39"/>
  <c r="G207" i="39"/>
  <c r="I207" i="39" s="1"/>
  <c r="E207" i="39"/>
  <c r="D207" i="39"/>
  <c r="F207" i="39" s="1"/>
  <c r="C207" i="39" s="1"/>
  <c r="O206" i="39"/>
  <c r="L206" i="39"/>
  <c r="I206" i="39"/>
  <c r="F206" i="39"/>
  <c r="C206" i="39" s="1"/>
  <c r="O205" i="39"/>
  <c r="L205" i="39"/>
  <c r="I205" i="39"/>
  <c r="F205" i="39"/>
  <c r="C205" i="39"/>
  <c r="O204" i="39"/>
  <c r="L204" i="39"/>
  <c r="I204" i="39"/>
  <c r="F204" i="39"/>
  <c r="C204" i="39" s="1"/>
  <c r="O203" i="39"/>
  <c r="L203" i="39"/>
  <c r="I203" i="39"/>
  <c r="F203" i="39"/>
  <c r="C203" i="39"/>
  <c r="O202" i="39"/>
  <c r="L202" i="39"/>
  <c r="I202" i="39"/>
  <c r="F202" i="39"/>
  <c r="C202" i="39" s="1"/>
  <c r="N201" i="39"/>
  <c r="M201" i="39"/>
  <c r="O201" i="39" s="1"/>
  <c r="K201" i="39"/>
  <c r="J201" i="39"/>
  <c r="L201" i="39" s="1"/>
  <c r="H201" i="39"/>
  <c r="G201" i="39"/>
  <c r="I201" i="39" s="1"/>
  <c r="E201" i="39"/>
  <c r="D201" i="39"/>
  <c r="F201" i="39" s="1"/>
  <c r="O200" i="39"/>
  <c r="L200" i="39"/>
  <c r="I200" i="39"/>
  <c r="F200" i="39"/>
  <c r="C200" i="39" s="1"/>
  <c r="N199" i="39"/>
  <c r="M199" i="39"/>
  <c r="O199" i="39" s="1"/>
  <c r="K199" i="39"/>
  <c r="J199" i="39"/>
  <c r="L199" i="39" s="1"/>
  <c r="H199" i="39"/>
  <c r="G199" i="39"/>
  <c r="I199" i="39" s="1"/>
  <c r="F199" i="39"/>
  <c r="E199" i="39"/>
  <c r="D199" i="39"/>
  <c r="O198" i="39"/>
  <c r="N198" i="39"/>
  <c r="M198" i="39"/>
  <c r="K198" i="39"/>
  <c r="J198" i="39"/>
  <c r="L198" i="39" s="1"/>
  <c r="H198" i="39"/>
  <c r="G198" i="39"/>
  <c r="I198" i="39" s="1"/>
  <c r="F198" i="39"/>
  <c r="E198" i="39"/>
  <c r="D198" i="39"/>
  <c r="N197" i="39"/>
  <c r="M197" i="39"/>
  <c r="O197" i="39" s="1"/>
  <c r="K197" i="39"/>
  <c r="L197" i="39" s="1"/>
  <c r="J197" i="39"/>
  <c r="H197" i="39"/>
  <c r="G197" i="39"/>
  <c r="I197" i="39" s="1"/>
  <c r="E197" i="39"/>
  <c r="D197" i="39"/>
  <c r="F197" i="39" s="1"/>
  <c r="O196" i="39"/>
  <c r="L196" i="39"/>
  <c r="I196" i="39"/>
  <c r="F196" i="39"/>
  <c r="C196" i="39" s="1"/>
  <c r="N195" i="39"/>
  <c r="M195" i="39"/>
  <c r="O195" i="39" s="1"/>
  <c r="K195" i="39"/>
  <c r="J195" i="39"/>
  <c r="L195" i="39" s="1"/>
  <c r="I195" i="39"/>
  <c r="H195" i="39"/>
  <c r="G195" i="39"/>
  <c r="E195" i="39"/>
  <c r="F195" i="39" s="1"/>
  <c r="C195" i="39" s="1"/>
  <c r="D195" i="39"/>
  <c r="N194" i="39"/>
  <c r="O194" i="39" s="1"/>
  <c r="M194" i="39"/>
  <c r="K194" i="39"/>
  <c r="J194" i="39"/>
  <c r="L194" i="39" s="1"/>
  <c r="H194" i="39"/>
  <c r="G194" i="39"/>
  <c r="I194" i="39" s="1"/>
  <c r="E194" i="39"/>
  <c r="D194" i="39"/>
  <c r="F194" i="39" s="1"/>
  <c r="O193" i="39"/>
  <c r="L193" i="39"/>
  <c r="I193" i="39"/>
  <c r="C193" i="39" s="1"/>
  <c r="F193" i="39"/>
  <c r="O192" i="39"/>
  <c r="L192" i="39"/>
  <c r="I192" i="39"/>
  <c r="F192" i="39"/>
  <c r="C192" i="39"/>
  <c r="N191" i="39"/>
  <c r="M191" i="39"/>
  <c r="O191" i="39" s="1"/>
  <c r="K191" i="39"/>
  <c r="J191" i="39"/>
  <c r="L191" i="39" s="1"/>
  <c r="H191" i="39"/>
  <c r="G191" i="39"/>
  <c r="I191" i="39" s="1"/>
  <c r="E191" i="39"/>
  <c r="D191" i="39"/>
  <c r="F191" i="39" s="1"/>
  <c r="N190" i="39"/>
  <c r="M190" i="39"/>
  <c r="O190" i="39" s="1"/>
  <c r="K190" i="39"/>
  <c r="L190" i="39" s="1"/>
  <c r="J190" i="39"/>
  <c r="H190" i="39"/>
  <c r="G190" i="39"/>
  <c r="I190" i="39" s="1"/>
  <c r="E190" i="39"/>
  <c r="D190" i="39"/>
  <c r="F190" i="39" s="1"/>
  <c r="O189" i="39"/>
  <c r="L189" i="39"/>
  <c r="I189" i="39"/>
  <c r="F189" i="39"/>
  <c r="C189" i="39" s="1"/>
  <c r="O188" i="39"/>
  <c r="L188" i="39"/>
  <c r="I188" i="39"/>
  <c r="C188" i="39" s="1"/>
  <c r="F188" i="39"/>
  <c r="N187" i="39"/>
  <c r="O187" i="39" s="1"/>
  <c r="M187" i="39"/>
  <c r="K187" i="39"/>
  <c r="J187" i="39"/>
  <c r="L187" i="39" s="1"/>
  <c r="H187" i="39"/>
  <c r="G187" i="39"/>
  <c r="I187" i="39" s="1"/>
  <c r="F187" i="39"/>
  <c r="E187" i="39"/>
  <c r="D187" i="39"/>
  <c r="O186" i="39"/>
  <c r="L186" i="39"/>
  <c r="I186" i="39"/>
  <c r="F186" i="39"/>
  <c r="C186" i="39" s="1"/>
  <c r="O185" i="39"/>
  <c r="L185" i="39"/>
  <c r="I185" i="39"/>
  <c r="F185" i="39"/>
  <c r="C185" i="39" s="1"/>
  <c r="O184" i="39"/>
  <c r="L184" i="39"/>
  <c r="C184" i="39" s="1"/>
  <c r="I184" i="39"/>
  <c r="F184" i="39"/>
  <c r="O183" i="39"/>
  <c r="L183" i="39"/>
  <c r="I183" i="39"/>
  <c r="F183" i="39"/>
  <c r="C183" i="39" s="1"/>
  <c r="O182" i="39"/>
  <c r="N182" i="39"/>
  <c r="M182" i="39"/>
  <c r="K182" i="39"/>
  <c r="L182" i="39" s="1"/>
  <c r="J182" i="39"/>
  <c r="H182" i="39"/>
  <c r="G182" i="39"/>
  <c r="I182" i="39" s="1"/>
  <c r="E182" i="39"/>
  <c r="D182" i="39"/>
  <c r="F182" i="39" s="1"/>
  <c r="O181" i="39"/>
  <c r="L181" i="39"/>
  <c r="I181" i="39"/>
  <c r="F181" i="39"/>
  <c r="C181" i="39"/>
  <c r="O180" i="39"/>
  <c r="L180" i="39"/>
  <c r="I180" i="39"/>
  <c r="F180" i="39"/>
  <c r="C180" i="39" s="1"/>
  <c r="O179" i="39"/>
  <c r="L179" i="39"/>
  <c r="I179" i="39"/>
  <c r="F179" i="39"/>
  <c r="C179" i="39" s="1"/>
  <c r="N178" i="39"/>
  <c r="M178" i="39"/>
  <c r="O178" i="39" s="1"/>
  <c r="K178" i="39"/>
  <c r="J178" i="39"/>
  <c r="L178" i="39" s="1"/>
  <c r="H178" i="39"/>
  <c r="G178" i="39"/>
  <c r="I178" i="39" s="1"/>
  <c r="E178" i="39"/>
  <c r="D178" i="39"/>
  <c r="F178" i="39" s="1"/>
  <c r="N177" i="39"/>
  <c r="M177" i="39"/>
  <c r="O177" i="39" s="1"/>
  <c r="K177" i="39"/>
  <c r="J177" i="39"/>
  <c r="L177" i="39" s="1"/>
  <c r="H177" i="39"/>
  <c r="G177" i="39"/>
  <c r="I177" i="39" s="1"/>
  <c r="E177" i="39"/>
  <c r="D177" i="39"/>
  <c r="F177" i="39" s="1"/>
  <c r="N176" i="39"/>
  <c r="M176" i="39"/>
  <c r="O176" i="39" s="1"/>
  <c r="K176" i="39"/>
  <c r="J176" i="39"/>
  <c r="L176" i="39" s="1"/>
  <c r="H176" i="39"/>
  <c r="G176" i="39"/>
  <c r="I176" i="39" s="1"/>
  <c r="F176" i="39"/>
  <c r="E176" i="39"/>
  <c r="D176" i="39"/>
  <c r="O175" i="39"/>
  <c r="L175" i="39"/>
  <c r="I175" i="39"/>
  <c r="F175" i="39"/>
  <c r="C175" i="39" s="1"/>
  <c r="O174" i="39"/>
  <c r="L174" i="39"/>
  <c r="I174" i="39"/>
  <c r="F174" i="39"/>
  <c r="C174" i="39" s="1"/>
  <c r="O173" i="39"/>
  <c r="L173" i="39"/>
  <c r="I173" i="39"/>
  <c r="F173" i="39"/>
  <c r="C173" i="39" s="1"/>
  <c r="O172" i="39"/>
  <c r="L172" i="39"/>
  <c r="I172" i="39"/>
  <c r="F172" i="39"/>
  <c r="C172" i="39"/>
  <c r="O171" i="39"/>
  <c r="L171" i="39"/>
  <c r="I171" i="39"/>
  <c r="F171" i="39"/>
  <c r="C171" i="39"/>
  <c r="O170" i="39"/>
  <c r="L170" i="39"/>
  <c r="I170" i="39"/>
  <c r="F170" i="39"/>
  <c r="C170" i="39" s="1"/>
  <c r="N169" i="39"/>
  <c r="M169" i="39"/>
  <c r="O169" i="39" s="1"/>
  <c r="K169" i="39"/>
  <c r="J169" i="39"/>
  <c r="L169" i="39" s="1"/>
  <c r="I169" i="39"/>
  <c r="H169" i="39"/>
  <c r="G169" i="39"/>
  <c r="E169" i="39"/>
  <c r="D169" i="39"/>
  <c r="F169" i="39" s="1"/>
  <c r="N168" i="39"/>
  <c r="M168" i="39"/>
  <c r="O168" i="39" s="1"/>
  <c r="K168" i="39"/>
  <c r="J168" i="39"/>
  <c r="L168" i="39" s="1"/>
  <c r="H168" i="39"/>
  <c r="G168" i="39"/>
  <c r="I168" i="39" s="1"/>
  <c r="F168" i="39"/>
  <c r="E168" i="39"/>
  <c r="D168" i="39"/>
  <c r="O167" i="39"/>
  <c r="L167" i="39"/>
  <c r="I167" i="39"/>
  <c r="F167" i="39"/>
  <c r="C167" i="39"/>
  <c r="O166" i="39"/>
  <c r="L166" i="39"/>
  <c r="I166" i="39"/>
  <c r="F166" i="39"/>
  <c r="C166" i="39" s="1"/>
  <c r="O165" i="39"/>
  <c r="L165" i="39"/>
  <c r="I165" i="39"/>
  <c r="F165" i="39"/>
  <c r="C165" i="39" s="1"/>
  <c r="O164" i="39"/>
  <c r="L164" i="39"/>
  <c r="C164" i="39" s="1"/>
  <c r="I164" i="39"/>
  <c r="F164" i="39"/>
  <c r="O163" i="39"/>
  <c r="N163" i="39"/>
  <c r="M163" i="39"/>
  <c r="K163" i="39"/>
  <c r="J163" i="39"/>
  <c r="L163" i="39" s="1"/>
  <c r="H163" i="39"/>
  <c r="G163" i="39"/>
  <c r="I163" i="39" s="1"/>
  <c r="E163" i="39"/>
  <c r="D163" i="39"/>
  <c r="F163" i="39" s="1"/>
  <c r="C163" i="39" s="1"/>
  <c r="O162" i="39"/>
  <c r="L162" i="39"/>
  <c r="I162" i="39"/>
  <c r="F162" i="39"/>
  <c r="C162" i="39" s="1"/>
  <c r="O161" i="39"/>
  <c r="L161" i="39"/>
  <c r="I161" i="39"/>
  <c r="C161" i="39" s="1"/>
  <c r="F161" i="39"/>
  <c r="O160" i="39"/>
  <c r="L160" i="39"/>
  <c r="I160" i="39"/>
  <c r="F160" i="39"/>
  <c r="C160" i="39" s="1"/>
  <c r="O159" i="39"/>
  <c r="L159" i="39"/>
  <c r="I159" i="39"/>
  <c r="F159" i="39"/>
  <c r="C159" i="39"/>
  <c r="O158" i="39"/>
  <c r="L158" i="39"/>
  <c r="I158" i="39"/>
  <c r="F158" i="39"/>
  <c r="C158" i="39" s="1"/>
  <c r="O157" i="39"/>
  <c r="L157" i="39"/>
  <c r="I157" i="39"/>
  <c r="F157" i="39"/>
  <c r="C157" i="39" s="1"/>
  <c r="O156" i="39"/>
  <c r="L156" i="39"/>
  <c r="I156" i="39"/>
  <c r="C156" i="39" s="1"/>
  <c r="F156" i="39"/>
  <c r="O155" i="39"/>
  <c r="L155" i="39"/>
  <c r="I155" i="39"/>
  <c r="F155" i="39"/>
  <c r="C155" i="39"/>
  <c r="O154" i="39"/>
  <c r="N154" i="39"/>
  <c r="M154" i="39"/>
  <c r="K154" i="39"/>
  <c r="L154" i="39" s="1"/>
  <c r="J154" i="39"/>
  <c r="H154" i="39"/>
  <c r="G154" i="39"/>
  <c r="I154" i="39" s="1"/>
  <c r="E154" i="39"/>
  <c r="D154" i="39"/>
  <c r="F154" i="39" s="1"/>
  <c r="C154" i="39" s="1"/>
  <c r="O153" i="39"/>
  <c r="L153" i="39"/>
  <c r="I153" i="39"/>
  <c r="F153" i="39"/>
  <c r="C153" i="39" s="1"/>
  <c r="O152" i="39"/>
  <c r="L152" i="39"/>
  <c r="I152" i="39"/>
  <c r="C152" i="39" s="1"/>
  <c r="F152" i="39"/>
  <c r="O151" i="39"/>
  <c r="L151" i="39"/>
  <c r="I151" i="39"/>
  <c r="F151" i="39"/>
  <c r="C151" i="39" s="1"/>
  <c r="O150" i="39"/>
  <c r="L150" i="39"/>
  <c r="I150" i="39"/>
  <c r="F150" i="39"/>
  <c r="C150" i="39" s="1"/>
  <c r="O149" i="39"/>
  <c r="L149" i="39"/>
  <c r="I149" i="39"/>
  <c r="F149" i="39"/>
  <c r="C149" i="39"/>
  <c r="O148" i="39"/>
  <c r="L148" i="39"/>
  <c r="I148" i="39"/>
  <c r="F148" i="39"/>
  <c r="C148" i="39"/>
  <c r="O147" i="39"/>
  <c r="N147" i="39"/>
  <c r="M147" i="39"/>
  <c r="K147" i="39"/>
  <c r="L147" i="39" s="1"/>
  <c r="J147" i="39"/>
  <c r="H147" i="39"/>
  <c r="G147" i="39"/>
  <c r="I147" i="39" s="1"/>
  <c r="E147" i="39"/>
  <c r="D147" i="39"/>
  <c r="F147" i="39" s="1"/>
  <c r="O146" i="39"/>
  <c r="L146" i="39"/>
  <c r="I146" i="39"/>
  <c r="F146" i="39"/>
  <c r="C146" i="39" s="1"/>
  <c r="O145" i="39"/>
  <c r="L145" i="39"/>
  <c r="I145" i="39"/>
  <c r="C145" i="39" s="1"/>
  <c r="F145" i="39"/>
  <c r="N144" i="39"/>
  <c r="O144" i="39" s="1"/>
  <c r="M144" i="39"/>
  <c r="K144" i="39"/>
  <c r="J144" i="39"/>
  <c r="L144" i="39" s="1"/>
  <c r="H144" i="39"/>
  <c r="G144" i="39"/>
  <c r="I144" i="39" s="1"/>
  <c r="F144" i="39"/>
  <c r="E144" i="39"/>
  <c r="D144" i="39"/>
  <c r="O143" i="39"/>
  <c r="L143" i="39"/>
  <c r="I143" i="39"/>
  <c r="F143" i="39"/>
  <c r="C143" i="39"/>
  <c r="O142" i="39"/>
  <c r="L142" i="39"/>
  <c r="I142" i="39"/>
  <c r="F142" i="39"/>
  <c r="C142" i="39" s="1"/>
  <c r="O141" i="39"/>
  <c r="L141" i="39"/>
  <c r="I141" i="39"/>
  <c r="F141" i="39"/>
  <c r="C141" i="39" s="1"/>
  <c r="O140" i="39"/>
  <c r="L140" i="39"/>
  <c r="I140" i="39"/>
  <c r="F140" i="39"/>
  <c r="C140" i="39"/>
  <c r="N139" i="39"/>
  <c r="O139" i="39" s="1"/>
  <c r="M139" i="39"/>
  <c r="K139" i="39"/>
  <c r="J139" i="39"/>
  <c r="L139" i="39" s="1"/>
  <c r="H139" i="39"/>
  <c r="G139" i="39"/>
  <c r="I139" i="39" s="1"/>
  <c r="C139" i="39" s="1"/>
  <c r="F139" i="39"/>
  <c r="E139" i="39"/>
  <c r="D139" i="39"/>
  <c r="O138" i="39"/>
  <c r="L138" i="39"/>
  <c r="I138" i="39"/>
  <c r="F138" i="39"/>
  <c r="C138" i="39" s="1"/>
  <c r="O137" i="39"/>
  <c r="L137" i="39"/>
  <c r="I137" i="39"/>
  <c r="F137" i="39"/>
  <c r="C137" i="39" s="1"/>
  <c r="O136" i="39"/>
  <c r="L136" i="39"/>
  <c r="I136" i="39"/>
  <c r="F136" i="39"/>
  <c r="C136" i="39"/>
  <c r="O135" i="39"/>
  <c r="L135" i="39"/>
  <c r="I135" i="39"/>
  <c r="F135" i="39"/>
  <c r="C135" i="39" s="1"/>
  <c r="N134" i="39"/>
  <c r="M134" i="39"/>
  <c r="O134" i="39" s="1"/>
  <c r="K134" i="39"/>
  <c r="J134" i="39"/>
  <c r="L134" i="39" s="1"/>
  <c r="I134" i="39"/>
  <c r="H134" i="39"/>
  <c r="G134" i="39"/>
  <c r="E134" i="39"/>
  <c r="D134" i="39"/>
  <c r="F134" i="39" s="1"/>
  <c r="N133" i="39"/>
  <c r="M133" i="39"/>
  <c r="O133" i="39" s="1"/>
  <c r="K133" i="39"/>
  <c r="J133" i="39"/>
  <c r="L133" i="39" s="1"/>
  <c r="H133" i="39"/>
  <c r="G133" i="39"/>
  <c r="I133" i="39" s="1"/>
  <c r="E133" i="39"/>
  <c r="D133" i="39"/>
  <c r="F133" i="39" s="1"/>
  <c r="C133" i="39" s="1"/>
  <c r="O132" i="39"/>
  <c r="L132" i="39"/>
  <c r="I132" i="39"/>
  <c r="C132" i="39" s="1"/>
  <c r="F132" i="39"/>
  <c r="N131" i="39"/>
  <c r="M131" i="39"/>
  <c r="O131" i="39" s="1"/>
  <c r="K131" i="39"/>
  <c r="J131" i="39"/>
  <c r="L131" i="39" s="1"/>
  <c r="H131" i="39"/>
  <c r="G131" i="39"/>
  <c r="I131" i="39" s="1"/>
  <c r="F131" i="39"/>
  <c r="C131" i="39" s="1"/>
  <c r="E131" i="39"/>
  <c r="D131" i="39"/>
  <c r="O130" i="39"/>
  <c r="L130" i="39"/>
  <c r="I130" i="39"/>
  <c r="F130" i="39"/>
  <c r="C130" i="39"/>
  <c r="O129" i="39"/>
  <c r="L129" i="39"/>
  <c r="I129" i="39"/>
  <c r="F129" i="39"/>
  <c r="C129" i="39" s="1"/>
  <c r="O128" i="39"/>
  <c r="L128" i="39"/>
  <c r="I128" i="39"/>
  <c r="C128" i="39" s="1"/>
  <c r="F128" i="39"/>
  <c r="O127" i="39"/>
  <c r="L127" i="39"/>
  <c r="I127" i="39"/>
  <c r="F127" i="39"/>
  <c r="C127" i="39" s="1"/>
  <c r="O126" i="39"/>
  <c r="L126" i="39"/>
  <c r="I126" i="39"/>
  <c r="F126" i="39"/>
  <c r="C126" i="39" s="1"/>
  <c r="N125" i="39"/>
  <c r="M125" i="39"/>
  <c r="O125" i="39" s="1"/>
  <c r="K125" i="39"/>
  <c r="J125" i="39"/>
  <c r="L125" i="39" s="1"/>
  <c r="H125" i="39"/>
  <c r="G125" i="39"/>
  <c r="I125" i="39" s="1"/>
  <c r="E125" i="39"/>
  <c r="D125" i="39"/>
  <c r="F125" i="39" s="1"/>
  <c r="O124" i="39"/>
  <c r="L124" i="39"/>
  <c r="I124" i="39"/>
  <c r="F124" i="39"/>
  <c r="C124" i="39"/>
  <c r="O123" i="39"/>
  <c r="L123" i="39"/>
  <c r="I123" i="39"/>
  <c r="F123" i="39"/>
  <c r="C123" i="39"/>
  <c r="O122" i="39"/>
  <c r="L122" i="39"/>
  <c r="I122" i="39"/>
  <c r="F122" i="39"/>
  <c r="C122" i="39" s="1"/>
  <c r="O121" i="39"/>
  <c r="L121" i="39"/>
  <c r="I121" i="39"/>
  <c r="F121" i="39"/>
  <c r="C121" i="39" s="1"/>
  <c r="O120" i="39"/>
  <c r="L120" i="39"/>
  <c r="I120" i="39"/>
  <c r="C120" i="39" s="1"/>
  <c r="F120" i="39"/>
  <c r="O119" i="39"/>
  <c r="N119" i="39"/>
  <c r="M119" i="39"/>
  <c r="K119" i="39"/>
  <c r="J119" i="39"/>
  <c r="L119" i="39" s="1"/>
  <c r="H119" i="39"/>
  <c r="G119" i="39"/>
  <c r="I119" i="39" s="1"/>
  <c r="E119" i="39"/>
  <c r="D119" i="39"/>
  <c r="F119" i="39" s="1"/>
  <c r="O118" i="39"/>
  <c r="L118" i="39"/>
  <c r="I118" i="39"/>
  <c r="F118" i="39"/>
  <c r="C118" i="39" s="1"/>
  <c r="O117" i="39"/>
  <c r="L117" i="39"/>
  <c r="I117" i="39"/>
  <c r="F117" i="39"/>
  <c r="C117" i="39" s="1"/>
  <c r="O116" i="39"/>
  <c r="L116" i="39"/>
  <c r="I116" i="39"/>
  <c r="F116" i="39"/>
  <c r="C116" i="39"/>
  <c r="O115" i="39"/>
  <c r="N115" i="39"/>
  <c r="M115" i="39"/>
  <c r="L115" i="39"/>
  <c r="K115" i="39"/>
  <c r="J115" i="39"/>
  <c r="H115" i="39"/>
  <c r="G115" i="39"/>
  <c r="I115" i="39" s="1"/>
  <c r="E115" i="39"/>
  <c r="D115" i="39"/>
  <c r="F115" i="39" s="1"/>
  <c r="C115" i="39" s="1"/>
  <c r="O114" i="39"/>
  <c r="L114" i="39"/>
  <c r="I114" i="39"/>
  <c r="C114" i="39" s="1"/>
  <c r="F114" i="39"/>
  <c r="O113" i="39"/>
  <c r="L113" i="39"/>
  <c r="I113" i="39"/>
  <c r="F113" i="39"/>
  <c r="C113" i="39" s="1"/>
  <c r="O112" i="39"/>
  <c r="L112" i="39"/>
  <c r="I112" i="39"/>
  <c r="F112" i="39"/>
  <c r="C112" i="39"/>
  <c r="O111" i="39"/>
  <c r="L111" i="39"/>
  <c r="I111" i="39"/>
  <c r="F111" i="39"/>
  <c r="C111" i="39" s="1"/>
  <c r="O110" i="39"/>
  <c r="L110" i="39"/>
  <c r="I110" i="39"/>
  <c r="F110" i="39"/>
  <c r="C110" i="39"/>
  <c r="O109" i="39"/>
  <c r="L109" i="39"/>
  <c r="I109" i="39"/>
  <c r="F109" i="39"/>
  <c r="C109" i="39" s="1"/>
  <c r="O108" i="39"/>
  <c r="L108" i="39"/>
  <c r="I108" i="39"/>
  <c r="F108" i="39"/>
  <c r="C108" i="39"/>
  <c r="O107" i="39"/>
  <c r="L107" i="39"/>
  <c r="I107" i="39"/>
  <c r="F107" i="39"/>
  <c r="C107" i="39"/>
  <c r="N106" i="39"/>
  <c r="M106" i="39"/>
  <c r="O106" i="39" s="1"/>
  <c r="L106" i="39"/>
  <c r="K106" i="39"/>
  <c r="J106" i="39"/>
  <c r="H106" i="39"/>
  <c r="G106" i="39"/>
  <c r="I106" i="39" s="1"/>
  <c r="E106" i="39"/>
  <c r="D106" i="39"/>
  <c r="F106" i="39" s="1"/>
  <c r="O105" i="39"/>
  <c r="L105" i="39"/>
  <c r="I105" i="39"/>
  <c r="F105" i="39"/>
  <c r="C105" i="39" s="1"/>
  <c r="O104" i="39"/>
  <c r="L104" i="39"/>
  <c r="I104" i="39"/>
  <c r="F104" i="39"/>
  <c r="C104" i="39" s="1"/>
  <c r="O103" i="39"/>
  <c r="L103" i="39"/>
  <c r="I103" i="39"/>
  <c r="F103" i="39"/>
  <c r="C103" i="39" s="1"/>
  <c r="O102" i="39"/>
  <c r="L102" i="39"/>
  <c r="I102" i="39"/>
  <c r="F102" i="39"/>
  <c r="C102" i="39"/>
  <c r="O101" i="39"/>
  <c r="L101" i="39"/>
  <c r="I101" i="39"/>
  <c r="F101" i="39"/>
  <c r="C101" i="39"/>
  <c r="O100" i="39"/>
  <c r="L100" i="39"/>
  <c r="I100" i="39"/>
  <c r="F100" i="39"/>
  <c r="C100" i="39" s="1"/>
  <c r="O99" i="39"/>
  <c r="L99" i="39"/>
  <c r="I99" i="39"/>
  <c r="F99" i="39"/>
  <c r="C99" i="39"/>
  <c r="N98" i="39"/>
  <c r="M98" i="39"/>
  <c r="O98" i="39" s="1"/>
  <c r="L98" i="39"/>
  <c r="K98" i="39"/>
  <c r="J98" i="39"/>
  <c r="H98" i="39"/>
  <c r="G98" i="39"/>
  <c r="I98" i="39" s="1"/>
  <c r="E98" i="39"/>
  <c r="D98" i="39"/>
  <c r="F98" i="39" s="1"/>
  <c r="O97" i="39"/>
  <c r="L97" i="39"/>
  <c r="I97" i="39"/>
  <c r="F97" i="39"/>
  <c r="C97" i="39" s="1"/>
  <c r="O96" i="39"/>
  <c r="L96" i="39"/>
  <c r="I96" i="39"/>
  <c r="C96" i="39" s="1"/>
  <c r="F96" i="39"/>
  <c r="O95" i="39"/>
  <c r="L95" i="39"/>
  <c r="I95" i="39"/>
  <c r="F95" i="39"/>
  <c r="C95" i="39"/>
  <c r="O94" i="39"/>
  <c r="L94" i="39"/>
  <c r="I94" i="39"/>
  <c r="F94" i="39"/>
  <c r="C94" i="39" s="1"/>
  <c r="O93" i="39"/>
  <c r="L93" i="39"/>
  <c r="I93" i="39"/>
  <c r="F93" i="39"/>
  <c r="C93" i="39" s="1"/>
  <c r="N92" i="39"/>
  <c r="M92" i="39"/>
  <c r="O92" i="39" s="1"/>
  <c r="K92" i="39"/>
  <c r="J92" i="39"/>
  <c r="L92" i="39" s="1"/>
  <c r="H92" i="39"/>
  <c r="I92" i="39" s="1"/>
  <c r="G92" i="39"/>
  <c r="F92" i="39"/>
  <c r="E92" i="39"/>
  <c r="D92" i="39"/>
  <c r="O91" i="39"/>
  <c r="L91" i="39"/>
  <c r="I91" i="39"/>
  <c r="F91" i="39"/>
  <c r="C91" i="39"/>
  <c r="O90" i="39"/>
  <c r="L90" i="39"/>
  <c r="I90" i="39"/>
  <c r="F90" i="39"/>
  <c r="C90" i="39" s="1"/>
  <c r="O89" i="39"/>
  <c r="L89" i="39"/>
  <c r="I89" i="39"/>
  <c r="C89" i="39" s="1"/>
  <c r="F89" i="39"/>
  <c r="O88" i="39"/>
  <c r="L88" i="39"/>
  <c r="I88" i="39"/>
  <c r="F88" i="39"/>
  <c r="C88" i="39" s="1"/>
  <c r="O87" i="39"/>
  <c r="N87" i="39"/>
  <c r="M87" i="39"/>
  <c r="K87" i="39"/>
  <c r="J87" i="39"/>
  <c r="L87" i="39" s="1"/>
  <c r="H87" i="39"/>
  <c r="G87" i="39"/>
  <c r="I87" i="39" s="1"/>
  <c r="E87" i="39"/>
  <c r="F87" i="39" s="1"/>
  <c r="D87" i="39"/>
  <c r="N86" i="39"/>
  <c r="M86" i="39"/>
  <c r="O86" i="39" s="1"/>
  <c r="K86" i="39"/>
  <c r="J86" i="39"/>
  <c r="L86" i="39" s="1"/>
  <c r="H86" i="39"/>
  <c r="G86" i="39"/>
  <c r="I86" i="39" s="1"/>
  <c r="E86" i="39"/>
  <c r="D86" i="39"/>
  <c r="F86" i="39" s="1"/>
  <c r="O85" i="39"/>
  <c r="L85" i="39"/>
  <c r="I85" i="39"/>
  <c r="F85" i="39"/>
  <c r="C85" i="39"/>
  <c r="O84" i="39"/>
  <c r="L84" i="39"/>
  <c r="I84" i="39"/>
  <c r="F84" i="39"/>
  <c r="C84" i="39"/>
  <c r="O83" i="39"/>
  <c r="N83" i="39"/>
  <c r="M83" i="39"/>
  <c r="K83" i="39"/>
  <c r="L83" i="39" s="1"/>
  <c r="J83" i="39"/>
  <c r="H83" i="39"/>
  <c r="G83" i="39"/>
  <c r="I83" i="39" s="1"/>
  <c r="E83" i="39"/>
  <c r="D83" i="39"/>
  <c r="F83" i="39" s="1"/>
  <c r="O82" i="39"/>
  <c r="L82" i="39"/>
  <c r="I82" i="39"/>
  <c r="F82" i="39"/>
  <c r="C82" i="39" s="1"/>
  <c r="O81" i="39"/>
  <c r="L81" i="39"/>
  <c r="I81" i="39"/>
  <c r="F81" i="39"/>
  <c r="C81" i="39"/>
  <c r="O80" i="39"/>
  <c r="N80" i="39"/>
  <c r="M80" i="39"/>
  <c r="K80" i="39"/>
  <c r="J80" i="39"/>
  <c r="L80" i="39" s="1"/>
  <c r="H80" i="39"/>
  <c r="G80" i="39"/>
  <c r="I80" i="39" s="1"/>
  <c r="C80" i="39" s="1"/>
  <c r="F80" i="39"/>
  <c r="E80" i="39"/>
  <c r="D80" i="39"/>
  <c r="O79" i="39"/>
  <c r="N79" i="39"/>
  <c r="M79" i="39"/>
  <c r="K79" i="39"/>
  <c r="L79" i="39" s="1"/>
  <c r="J79" i="39"/>
  <c r="H79" i="39"/>
  <c r="G79" i="39"/>
  <c r="I79" i="39" s="1"/>
  <c r="E79" i="39"/>
  <c r="D79" i="39"/>
  <c r="F79" i="39" s="1"/>
  <c r="N78" i="39"/>
  <c r="M78" i="39"/>
  <c r="O78" i="39" s="1"/>
  <c r="K78" i="39"/>
  <c r="J78" i="39"/>
  <c r="L78" i="39" s="1"/>
  <c r="I78" i="39"/>
  <c r="H78" i="39"/>
  <c r="G78" i="39"/>
  <c r="E78" i="39"/>
  <c r="D78" i="39"/>
  <c r="F78" i="39" s="1"/>
  <c r="O77" i="39"/>
  <c r="L77" i="39"/>
  <c r="I77" i="39"/>
  <c r="F77" i="39"/>
  <c r="C77" i="39" s="1"/>
  <c r="O76" i="39"/>
  <c r="L76" i="39"/>
  <c r="I76" i="39"/>
  <c r="F76" i="39"/>
  <c r="C76" i="39"/>
  <c r="O75" i="39"/>
  <c r="L75" i="39"/>
  <c r="I75" i="39"/>
  <c r="F75" i="39"/>
  <c r="C75" i="39"/>
  <c r="O74" i="39"/>
  <c r="L74" i="39"/>
  <c r="I74" i="39"/>
  <c r="F74" i="39"/>
  <c r="C74" i="39"/>
  <c r="O73" i="39"/>
  <c r="L73" i="39"/>
  <c r="I73" i="39"/>
  <c r="F73" i="39"/>
  <c r="C73" i="39" s="1"/>
  <c r="N72" i="39"/>
  <c r="M72" i="39"/>
  <c r="O72" i="39" s="1"/>
  <c r="K72" i="39"/>
  <c r="J72" i="39"/>
  <c r="L72" i="39" s="1"/>
  <c r="I72" i="39"/>
  <c r="H72" i="39"/>
  <c r="G72" i="39"/>
  <c r="F72" i="39"/>
  <c r="C72" i="39" s="1"/>
  <c r="E72" i="39"/>
  <c r="D72" i="39"/>
  <c r="O71" i="39"/>
  <c r="L71" i="39"/>
  <c r="I71" i="39"/>
  <c r="F71" i="39"/>
  <c r="C71" i="39"/>
  <c r="O70" i="39"/>
  <c r="N70" i="39"/>
  <c r="M70" i="39"/>
  <c r="K70" i="39"/>
  <c r="L70" i="39" s="1"/>
  <c r="J70" i="39"/>
  <c r="H70" i="39"/>
  <c r="G70" i="39"/>
  <c r="I70" i="39" s="1"/>
  <c r="E70" i="39"/>
  <c r="D70" i="39"/>
  <c r="F70" i="39" s="1"/>
  <c r="O69" i="39"/>
  <c r="L69" i="39"/>
  <c r="I69" i="39"/>
  <c r="C69" i="39" s="1"/>
  <c r="F69" i="39"/>
  <c r="O68" i="39"/>
  <c r="L68" i="39"/>
  <c r="I68" i="39"/>
  <c r="F68" i="39"/>
  <c r="C68" i="39" s="1"/>
  <c r="O67" i="39"/>
  <c r="L67" i="39"/>
  <c r="I67" i="39"/>
  <c r="F67" i="39"/>
  <c r="C67" i="39" s="1"/>
  <c r="O66" i="39"/>
  <c r="L66" i="39"/>
  <c r="I66" i="39"/>
  <c r="F66" i="39"/>
  <c r="C66" i="39" s="1"/>
  <c r="O65" i="39"/>
  <c r="L65" i="39"/>
  <c r="I65" i="39"/>
  <c r="F65" i="39"/>
  <c r="C65" i="39"/>
  <c r="O64" i="39"/>
  <c r="L64" i="39"/>
  <c r="I64" i="39"/>
  <c r="F64" i="39"/>
  <c r="C64" i="39" s="1"/>
  <c r="O63" i="39"/>
  <c r="L63" i="39"/>
  <c r="I63" i="39"/>
  <c r="F63" i="39"/>
  <c r="C63" i="39"/>
  <c r="O62" i="39"/>
  <c r="L62" i="39"/>
  <c r="I62" i="39"/>
  <c r="F62" i="39"/>
  <c r="C62" i="39" s="1"/>
  <c r="N61" i="39"/>
  <c r="M61" i="39"/>
  <c r="O61" i="39" s="1"/>
  <c r="K61" i="39"/>
  <c r="J61" i="39"/>
  <c r="L61" i="39" s="1"/>
  <c r="H61" i="39"/>
  <c r="I61" i="39" s="1"/>
  <c r="G61" i="39"/>
  <c r="E61" i="39"/>
  <c r="D61" i="39"/>
  <c r="F61" i="39" s="1"/>
  <c r="O60" i="39"/>
  <c r="L60" i="39"/>
  <c r="I60" i="39"/>
  <c r="C60" i="39" s="1"/>
  <c r="F60" i="39"/>
  <c r="O59" i="39"/>
  <c r="L59" i="39"/>
  <c r="I59" i="39"/>
  <c r="F59" i="39"/>
  <c r="C59" i="39" s="1"/>
  <c r="O58" i="39"/>
  <c r="N58" i="39"/>
  <c r="M58" i="39"/>
  <c r="K58" i="39"/>
  <c r="L58" i="39" s="1"/>
  <c r="J58" i="39"/>
  <c r="H58" i="39"/>
  <c r="G58" i="39"/>
  <c r="I58" i="39" s="1"/>
  <c r="E58" i="39"/>
  <c r="D58" i="39"/>
  <c r="F58" i="39" s="1"/>
  <c r="C58" i="39" s="1"/>
  <c r="N57" i="39"/>
  <c r="M57" i="39"/>
  <c r="O57" i="39" s="1"/>
  <c r="K57" i="39"/>
  <c r="J57" i="39"/>
  <c r="L57" i="39" s="1"/>
  <c r="H57" i="39"/>
  <c r="G57" i="39"/>
  <c r="I57" i="39" s="1"/>
  <c r="E57" i="39"/>
  <c r="D57" i="39"/>
  <c r="F57" i="39" s="1"/>
  <c r="C57" i="39" s="1"/>
  <c r="N56" i="39"/>
  <c r="M56" i="39"/>
  <c r="O56" i="39" s="1"/>
  <c r="K56" i="39"/>
  <c r="J56" i="39"/>
  <c r="L56" i="39" s="1"/>
  <c r="I56" i="39"/>
  <c r="H56" i="39"/>
  <c r="G56" i="39"/>
  <c r="F56" i="39"/>
  <c r="C56" i="39" s="1"/>
  <c r="E56" i="39"/>
  <c r="D56" i="39"/>
  <c r="N55" i="39"/>
  <c r="O55" i="39" s="1"/>
  <c r="M55" i="39"/>
  <c r="K55" i="39"/>
  <c r="J55" i="39"/>
  <c r="L55" i="39" s="1"/>
  <c r="H55" i="39"/>
  <c r="G55" i="39"/>
  <c r="I55" i="39" s="1"/>
  <c r="C55" i="39" s="1"/>
  <c r="F55" i="39"/>
  <c r="E55" i="39"/>
  <c r="D55" i="39"/>
  <c r="O54" i="39"/>
  <c r="N54" i="39"/>
  <c r="M54" i="39"/>
  <c r="L54" i="39"/>
  <c r="K54" i="39"/>
  <c r="J54" i="39"/>
  <c r="H54" i="39"/>
  <c r="H288" i="39" s="1"/>
  <c r="G54" i="39"/>
  <c r="G288" i="39" s="1"/>
  <c r="E54" i="39"/>
  <c r="E288" i="39" s="1"/>
  <c r="D54" i="39"/>
  <c r="D53" i="39" s="1"/>
  <c r="F53" i="39" s="1"/>
  <c r="N53" i="39"/>
  <c r="M53" i="39"/>
  <c r="O53" i="39" s="1"/>
  <c r="K53" i="39"/>
  <c r="J53" i="39"/>
  <c r="L53" i="39" s="1"/>
  <c r="I53" i="39"/>
  <c r="H53" i="39"/>
  <c r="G53" i="39"/>
  <c r="E53" i="39"/>
  <c r="O50" i="39"/>
  <c r="C50" i="39"/>
  <c r="O49" i="39"/>
  <c r="C49" i="39" s="1"/>
  <c r="N48" i="39"/>
  <c r="N288" i="39" s="1"/>
  <c r="M48" i="39"/>
  <c r="M288" i="39" s="1"/>
  <c r="L47" i="39"/>
  <c r="I47" i="39"/>
  <c r="F47" i="39"/>
  <c r="C47" i="39"/>
  <c r="K46" i="39"/>
  <c r="J46" i="39"/>
  <c r="L46" i="39" s="1"/>
  <c r="H46" i="39"/>
  <c r="G46" i="39"/>
  <c r="I46" i="39" s="1"/>
  <c r="E46" i="39"/>
  <c r="F46" i="39" s="1"/>
  <c r="D46" i="39"/>
  <c r="F45" i="39"/>
  <c r="C45" i="39" s="1"/>
  <c r="L44" i="39"/>
  <c r="C44" i="39"/>
  <c r="L43" i="39"/>
  <c r="C43" i="39" s="1"/>
  <c r="L42" i="39"/>
  <c r="C42" i="39"/>
  <c r="L41" i="39"/>
  <c r="C41" i="39" s="1"/>
  <c r="K40" i="39"/>
  <c r="J40" i="39"/>
  <c r="L40" i="39" s="1"/>
  <c r="C40" i="39" s="1"/>
  <c r="L39" i="39"/>
  <c r="C39" i="39" s="1"/>
  <c r="L38" i="39"/>
  <c r="C38" i="39" s="1"/>
  <c r="K37" i="39"/>
  <c r="J37" i="39"/>
  <c r="L37" i="39" s="1"/>
  <c r="C37" i="39" s="1"/>
  <c r="L36" i="39"/>
  <c r="C36" i="39" s="1"/>
  <c r="L35" i="39"/>
  <c r="C35" i="39" s="1"/>
  <c r="K35" i="39"/>
  <c r="J35" i="39"/>
  <c r="L34" i="39"/>
  <c r="C34" i="39" s="1"/>
  <c r="L33" i="39"/>
  <c r="C33" i="39" s="1"/>
  <c r="L32" i="39"/>
  <c r="C32" i="39" s="1"/>
  <c r="K31" i="39"/>
  <c r="J31" i="39"/>
  <c r="L31" i="39" s="1"/>
  <c r="C31" i="39" s="1"/>
  <c r="K30" i="39"/>
  <c r="K288" i="39" s="1"/>
  <c r="J30" i="39"/>
  <c r="L30" i="39" s="1"/>
  <c r="C30" i="39" s="1"/>
  <c r="F29" i="39"/>
  <c r="C29" i="39"/>
  <c r="I28" i="39"/>
  <c r="F28" i="39"/>
  <c r="C28" i="39" s="1"/>
  <c r="O27" i="39"/>
  <c r="L27" i="39"/>
  <c r="I27" i="39"/>
  <c r="C27" i="39" s="1"/>
  <c r="F27" i="39"/>
  <c r="O26" i="39"/>
  <c r="L26" i="39"/>
  <c r="I26" i="39"/>
  <c r="F26" i="39"/>
  <c r="C26" i="39" s="1"/>
  <c r="O25" i="39"/>
  <c r="N25" i="39"/>
  <c r="N290" i="39" s="1"/>
  <c r="N289" i="39" s="1"/>
  <c r="M25" i="39"/>
  <c r="M290" i="39" s="1"/>
  <c r="K25" i="39"/>
  <c r="K290" i="39" s="1"/>
  <c r="K289" i="39" s="1"/>
  <c r="J25" i="39"/>
  <c r="J290" i="39" s="1"/>
  <c r="H25" i="39"/>
  <c r="H290" i="39" s="1"/>
  <c r="H289" i="39" s="1"/>
  <c r="G25" i="39"/>
  <c r="G290" i="39" s="1"/>
  <c r="E25" i="39"/>
  <c r="E290" i="39" s="1"/>
  <c r="E289" i="39" s="1"/>
  <c r="D25" i="39"/>
  <c r="F25" i="39" s="1"/>
  <c r="N24" i="39"/>
  <c r="M24" i="39"/>
  <c r="O24" i="39" s="1"/>
  <c r="J24" i="39"/>
  <c r="H24" i="39"/>
  <c r="I24" i="39" s="1"/>
  <c r="G24" i="39"/>
  <c r="E24" i="39"/>
  <c r="D24" i="39"/>
  <c r="F24" i="39" s="1"/>
  <c r="O299" i="38"/>
  <c r="L299" i="38"/>
  <c r="I299" i="38"/>
  <c r="F299" i="38"/>
  <c r="C299" i="38"/>
  <c r="O298" i="38"/>
  <c r="L298" i="38"/>
  <c r="I298" i="38"/>
  <c r="F298" i="38"/>
  <c r="C298" i="38" s="1"/>
  <c r="O297" i="38"/>
  <c r="L297" i="38"/>
  <c r="I297" i="38"/>
  <c r="F297" i="38"/>
  <c r="C297" i="38" s="1"/>
  <c r="O296" i="38"/>
  <c r="L296" i="38"/>
  <c r="I296" i="38"/>
  <c r="F296" i="38"/>
  <c r="C296" i="38" s="1"/>
  <c r="O295" i="38"/>
  <c r="L295" i="38"/>
  <c r="I295" i="38"/>
  <c r="F295" i="38"/>
  <c r="C295" i="38"/>
  <c r="O294" i="38"/>
  <c r="L294" i="38"/>
  <c r="I294" i="38"/>
  <c r="F294" i="38"/>
  <c r="C294" i="38" s="1"/>
  <c r="O293" i="38"/>
  <c r="L293" i="38"/>
  <c r="I293" i="38"/>
  <c r="F293" i="38"/>
  <c r="C293" i="38" s="1"/>
  <c r="O292" i="38"/>
  <c r="L292" i="38"/>
  <c r="I292" i="38"/>
  <c r="C292" i="38" s="1"/>
  <c r="C291" i="38" s="1"/>
  <c r="F292" i="38"/>
  <c r="N291" i="38"/>
  <c r="M291" i="38"/>
  <c r="O291" i="38" s="1"/>
  <c r="K291" i="38"/>
  <c r="J291" i="38"/>
  <c r="L291" i="38" s="1"/>
  <c r="H291" i="38"/>
  <c r="G291" i="38"/>
  <c r="I291" i="38" s="1"/>
  <c r="E291" i="38"/>
  <c r="D291" i="38"/>
  <c r="F291" i="38" s="1"/>
  <c r="O286" i="38"/>
  <c r="L286" i="38"/>
  <c r="I286" i="38"/>
  <c r="F286" i="38"/>
  <c r="C286" i="38" s="1"/>
  <c r="O285" i="38"/>
  <c r="L285" i="38"/>
  <c r="I285" i="38"/>
  <c r="F285" i="38"/>
  <c r="C285" i="38" s="1"/>
  <c r="N284" i="38"/>
  <c r="N287" i="38" s="1"/>
  <c r="M284" i="38"/>
  <c r="M287" i="38" s="1"/>
  <c r="O287" i="38" s="1"/>
  <c r="K284" i="38"/>
  <c r="J284" i="38"/>
  <c r="J287" i="38" s="1"/>
  <c r="I284" i="38"/>
  <c r="H284" i="38"/>
  <c r="H287" i="38" s="1"/>
  <c r="G284" i="38"/>
  <c r="F284" i="38"/>
  <c r="E284" i="38"/>
  <c r="E287" i="38" s="1"/>
  <c r="D284" i="38"/>
  <c r="D287" i="38" s="1"/>
  <c r="F287" i="38" s="1"/>
  <c r="O283" i="38"/>
  <c r="L283" i="38"/>
  <c r="I283" i="38"/>
  <c r="F283" i="38"/>
  <c r="C283" i="38"/>
  <c r="O282" i="38"/>
  <c r="N282" i="38"/>
  <c r="M282" i="38"/>
  <c r="L282" i="38"/>
  <c r="K282" i="38"/>
  <c r="J282" i="38"/>
  <c r="H282" i="38"/>
  <c r="G282" i="38"/>
  <c r="I282" i="38" s="1"/>
  <c r="E282" i="38"/>
  <c r="D282" i="38"/>
  <c r="F282" i="38" s="1"/>
  <c r="O281" i="38"/>
  <c r="L281" i="38"/>
  <c r="I281" i="38"/>
  <c r="F281" i="38"/>
  <c r="C281" i="38" s="1"/>
  <c r="O280" i="38"/>
  <c r="L280" i="38"/>
  <c r="C280" i="38" s="1"/>
  <c r="I280" i="38"/>
  <c r="F280" i="38"/>
  <c r="O279" i="38"/>
  <c r="L279" i="38"/>
  <c r="I279" i="38"/>
  <c r="F279" i="38"/>
  <c r="C279" i="38" s="1"/>
  <c r="O278" i="38"/>
  <c r="N278" i="38"/>
  <c r="M278" i="38"/>
  <c r="K278" i="38"/>
  <c r="J278" i="38"/>
  <c r="L278" i="38" s="1"/>
  <c r="H278" i="38"/>
  <c r="G278" i="38"/>
  <c r="I278" i="38" s="1"/>
  <c r="E278" i="38"/>
  <c r="D278" i="38"/>
  <c r="F278" i="38" s="1"/>
  <c r="C278" i="38" s="1"/>
  <c r="O277" i="38"/>
  <c r="L277" i="38"/>
  <c r="I277" i="38"/>
  <c r="F277" i="38"/>
  <c r="C277" i="38" s="1"/>
  <c r="O276" i="38"/>
  <c r="L276" i="38"/>
  <c r="I276" i="38"/>
  <c r="F276" i="38"/>
  <c r="C276" i="38" s="1"/>
  <c r="O275" i="38"/>
  <c r="L275" i="38"/>
  <c r="I275" i="38"/>
  <c r="F275" i="38"/>
  <c r="C275" i="38"/>
  <c r="O274" i="38"/>
  <c r="N274" i="38"/>
  <c r="M274" i="38"/>
  <c r="L274" i="38"/>
  <c r="K274" i="38"/>
  <c r="J274" i="38"/>
  <c r="H274" i="38"/>
  <c r="I274" i="38" s="1"/>
  <c r="G274" i="38"/>
  <c r="E274" i="38"/>
  <c r="D274" i="38"/>
  <c r="F274" i="38" s="1"/>
  <c r="O273" i="38"/>
  <c r="L273" i="38"/>
  <c r="I273" i="38"/>
  <c r="C273" i="38" s="1"/>
  <c r="F273" i="38"/>
  <c r="N272" i="38"/>
  <c r="O272" i="38" s="1"/>
  <c r="M272" i="38"/>
  <c r="K272" i="38"/>
  <c r="J272" i="38"/>
  <c r="L272" i="38" s="1"/>
  <c r="H272" i="38"/>
  <c r="G272" i="38"/>
  <c r="I272" i="38" s="1"/>
  <c r="E272" i="38"/>
  <c r="D272" i="38"/>
  <c r="F272" i="38" s="1"/>
  <c r="N271" i="38"/>
  <c r="M271" i="38"/>
  <c r="O271" i="38" s="1"/>
  <c r="L271" i="38"/>
  <c r="K271" i="38"/>
  <c r="J271" i="38"/>
  <c r="H271" i="38"/>
  <c r="G271" i="38"/>
  <c r="I271" i="38" s="1"/>
  <c r="E271" i="38"/>
  <c r="D271" i="38"/>
  <c r="F271" i="38" s="1"/>
  <c r="C271" i="38" s="1"/>
  <c r="O270" i="38"/>
  <c r="L270" i="38"/>
  <c r="I270" i="38"/>
  <c r="F270" i="38"/>
  <c r="C270" i="38" s="1"/>
  <c r="O269" i="38"/>
  <c r="L269" i="38"/>
  <c r="I269" i="38"/>
  <c r="C269" i="38" s="1"/>
  <c r="F269" i="38"/>
  <c r="O268" i="38"/>
  <c r="L268" i="38"/>
  <c r="I268" i="38"/>
  <c r="F268" i="38"/>
  <c r="C268" i="38" s="1"/>
  <c r="O267" i="38"/>
  <c r="L267" i="38"/>
  <c r="I267" i="38"/>
  <c r="F267" i="38"/>
  <c r="C267" i="38" s="1"/>
  <c r="N266" i="38"/>
  <c r="M266" i="38"/>
  <c r="O266" i="38" s="1"/>
  <c r="K266" i="38"/>
  <c r="J266" i="38"/>
  <c r="L266" i="38" s="1"/>
  <c r="I266" i="38"/>
  <c r="H266" i="38"/>
  <c r="G266" i="38"/>
  <c r="E266" i="38"/>
  <c r="D266" i="38"/>
  <c r="F266" i="38" s="1"/>
  <c r="O265" i="38"/>
  <c r="L265" i="38"/>
  <c r="I265" i="38"/>
  <c r="F265" i="38"/>
  <c r="C265" i="38" s="1"/>
  <c r="O264" i="38"/>
  <c r="L264" i="38"/>
  <c r="I264" i="38"/>
  <c r="C264" i="38" s="1"/>
  <c r="F264" i="38"/>
  <c r="O263" i="38"/>
  <c r="L263" i="38"/>
  <c r="I263" i="38"/>
  <c r="F263" i="38"/>
  <c r="C263" i="38"/>
  <c r="N262" i="38"/>
  <c r="M262" i="38"/>
  <c r="O262" i="38" s="1"/>
  <c r="L262" i="38"/>
  <c r="K262" i="38"/>
  <c r="J262" i="38"/>
  <c r="H262" i="38"/>
  <c r="I262" i="38" s="1"/>
  <c r="G262" i="38"/>
  <c r="E262" i="38"/>
  <c r="D262" i="38"/>
  <c r="F262" i="38" s="1"/>
  <c r="N261" i="38"/>
  <c r="M261" i="38"/>
  <c r="O261" i="38" s="1"/>
  <c r="K261" i="38"/>
  <c r="J261" i="38"/>
  <c r="L261" i="38" s="1"/>
  <c r="H261" i="38"/>
  <c r="G261" i="38"/>
  <c r="I261" i="38" s="1"/>
  <c r="E261" i="38"/>
  <c r="F261" i="38" s="1"/>
  <c r="D261" i="38"/>
  <c r="O260" i="38"/>
  <c r="L260" i="38"/>
  <c r="C260" i="38" s="1"/>
  <c r="I260" i="38"/>
  <c r="F260" i="38"/>
  <c r="O259" i="38"/>
  <c r="L259" i="38"/>
  <c r="I259" i="38"/>
  <c r="F259" i="38"/>
  <c r="C259" i="38"/>
  <c r="O258" i="38"/>
  <c r="L258" i="38"/>
  <c r="I258" i="38"/>
  <c r="F258" i="38"/>
  <c r="C258" i="38" s="1"/>
  <c r="O257" i="38"/>
  <c r="L257" i="38"/>
  <c r="I257" i="38"/>
  <c r="F257" i="38"/>
  <c r="C257" i="38" s="1"/>
  <c r="O256" i="38"/>
  <c r="L256" i="38"/>
  <c r="I256" i="38"/>
  <c r="F256" i="38"/>
  <c r="C256" i="38"/>
  <c r="O255" i="38"/>
  <c r="N255" i="38"/>
  <c r="M255" i="38"/>
  <c r="K255" i="38"/>
  <c r="J255" i="38"/>
  <c r="L255" i="38" s="1"/>
  <c r="H255" i="38"/>
  <c r="G255" i="38"/>
  <c r="I255" i="38" s="1"/>
  <c r="E255" i="38"/>
  <c r="D255" i="38"/>
  <c r="F255" i="38" s="1"/>
  <c r="N254" i="38"/>
  <c r="M254" i="38"/>
  <c r="O254" i="38" s="1"/>
  <c r="K254" i="38"/>
  <c r="J254" i="38"/>
  <c r="L254" i="38" s="1"/>
  <c r="H254" i="38"/>
  <c r="G254" i="38"/>
  <c r="I254" i="38" s="1"/>
  <c r="E254" i="38"/>
  <c r="D254" i="38"/>
  <c r="F254" i="38" s="1"/>
  <c r="O253" i="38"/>
  <c r="L253" i="38"/>
  <c r="I253" i="38"/>
  <c r="F253" i="38"/>
  <c r="C253" i="38" s="1"/>
  <c r="O252" i="38"/>
  <c r="L252" i="38"/>
  <c r="I252" i="38"/>
  <c r="F252" i="38"/>
  <c r="C252" i="38" s="1"/>
  <c r="O251" i="38"/>
  <c r="L251" i="38"/>
  <c r="I251" i="38"/>
  <c r="F251" i="38"/>
  <c r="C251" i="38" s="1"/>
  <c r="O250" i="38"/>
  <c r="L250" i="38"/>
  <c r="I250" i="38"/>
  <c r="F250" i="38"/>
  <c r="C250" i="38" s="1"/>
  <c r="N249" i="38"/>
  <c r="M249" i="38"/>
  <c r="O249" i="38" s="1"/>
  <c r="K249" i="38"/>
  <c r="J249" i="38"/>
  <c r="L249" i="38" s="1"/>
  <c r="H249" i="38"/>
  <c r="G249" i="38"/>
  <c r="I249" i="38" s="1"/>
  <c r="E249" i="38"/>
  <c r="F249" i="38" s="1"/>
  <c r="D249" i="38"/>
  <c r="O248" i="38"/>
  <c r="L248" i="38"/>
  <c r="I248" i="38"/>
  <c r="F248" i="38"/>
  <c r="C248" i="38"/>
  <c r="O247" i="38"/>
  <c r="L247" i="38"/>
  <c r="I247" i="38"/>
  <c r="F247" i="38"/>
  <c r="C247" i="38"/>
  <c r="O246" i="38"/>
  <c r="L246" i="38"/>
  <c r="I246" i="38"/>
  <c r="F246" i="38"/>
  <c r="C246" i="38"/>
  <c r="O245" i="38"/>
  <c r="L245" i="38"/>
  <c r="I245" i="38"/>
  <c r="F245" i="38"/>
  <c r="C245" i="38"/>
  <c r="O244" i="38"/>
  <c r="L244" i="38"/>
  <c r="I244" i="38"/>
  <c r="F244" i="38"/>
  <c r="C244" i="38" s="1"/>
  <c r="O243" i="38"/>
  <c r="L243" i="38"/>
  <c r="I243" i="38"/>
  <c r="F243" i="38"/>
  <c r="C243" i="38" s="1"/>
  <c r="O242" i="38"/>
  <c r="L242" i="38"/>
  <c r="I242" i="38"/>
  <c r="F242" i="38"/>
  <c r="C242" i="38" s="1"/>
  <c r="N241" i="38"/>
  <c r="M241" i="38"/>
  <c r="O241" i="38" s="1"/>
  <c r="K241" i="38"/>
  <c r="J241" i="38"/>
  <c r="L241" i="38" s="1"/>
  <c r="H241" i="38"/>
  <c r="G241" i="38"/>
  <c r="I241" i="38" s="1"/>
  <c r="E241" i="38"/>
  <c r="F241" i="38" s="1"/>
  <c r="D241" i="38"/>
  <c r="O240" i="38"/>
  <c r="L240" i="38"/>
  <c r="I240" i="38"/>
  <c r="F240" i="38"/>
  <c r="C240" i="38"/>
  <c r="O239" i="38"/>
  <c r="L239" i="38"/>
  <c r="I239" i="38"/>
  <c r="F239" i="38"/>
  <c r="C239" i="38" s="1"/>
  <c r="O238" i="38"/>
  <c r="N238" i="38"/>
  <c r="M238" i="38"/>
  <c r="K238" i="38"/>
  <c r="L238" i="38" s="1"/>
  <c r="J238" i="38"/>
  <c r="H238" i="38"/>
  <c r="G238" i="38"/>
  <c r="I238" i="38" s="1"/>
  <c r="E238" i="38"/>
  <c r="D238" i="38"/>
  <c r="F238" i="38" s="1"/>
  <c r="C238" i="38" s="1"/>
  <c r="O237" i="38"/>
  <c r="L237" i="38"/>
  <c r="I237" i="38"/>
  <c r="F237" i="38"/>
  <c r="C237" i="38" s="1"/>
  <c r="N236" i="38"/>
  <c r="M236" i="38"/>
  <c r="O236" i="38" s="1"/>
  <c r="K236" i="38"/>
  <c r="J236" i="38"/>
  <c r="L236" i="38" s="1"/>
  <c r="I236" i="38"/>
  <c r="H236" i="38"/>
  <c r="G236" i="38"/>
  <c r="F236" i="38"/>
  <c r="C236" i="38" s="1"/>
  <c r="E236" i="38"/>
  <c r="D236" i="38"/>
  <c r="O235" i="38"/>
  <c r="L235" i="38"/>
  <c r="I235" i="38"/>
  <c r="F235" i="38"/>
  <c r="C235" i="38"/>
  <c r="N234" i="38"/>
  <c r="M234" i="38"/>
  <c r="O234" i="38" s="1"/>
  <c r="K234" i="38"/>
  <c r="J234" i="38"/>
  <c r="L234" i="38" s="1"/>
  <c r="H234" i="38"/>
  <c r="G234" i="38"/>
  <c r="I234" i="38" s="1"/>
  <c r="E234" i="38"/>
  <c r="D234" i="38"/>
  <c r="F234" i="38" s="1"/>
  <c r="N233" i="38"/>
  <c r="M233" i="38"/>
  <c r="O233" i="38" s="1"/>
  <c r="K233" i="38"/>
  <c r="J233" i="38"/>
  <c r="L233" i="38" s="1"/>
  <c r="H233" i="38"/>
  <c r="I233" i="38" s="1"/>
  <c r="G233" i="38"/>
  <c r="E233" i="38"/>
  <c r="D233" i="38"/>
  <c r="F233" i="38" s="1"/>
  <c r="O232" i="38"/>
  <c r="L232" i="38"/>
  <c r="I232" i="38"/>
  <c r="F232" i="38"/>
  <c r="C232" i="38" s="1"/>
  <c r="O231" i="38"/>
  <c r="L231" i="38"/>
  <c r="I231" i="38"/>
  <c r="F231" i="38"/>
  <c r="C231" i="38"/>
  <c r="O230" i="38"/>
  <c r="N230" i="38"/>
  <c r="M230" i="38"/>
  <c r="K230" i="38"/>
  <c r="L230" i="38" s="1"/>
  <c r="J230" i="38"/>
  <c r="H230" i="38"/>
  <c r="G230" i="38"/>
  <c r="I230" i="38" s="1"/>
  <c r="E230" i="38"/>
  <c r="D230" i="38"/>
  <c r="F230" i="38" s="1"/>
  <c r="O229" i="38"/>
  <c r="L229" i="38"/>
  <c r="I229" i="38"/>
  <c r="F229" i="38"/>
  <c r="C229" i="38" s="1"/>
  <c r="O228" i="38"/>
  <c r="L228" i="38"/>
  <c r="I228" i="38"/>
  <c r="C228" i="38" s="1"/>
  <c r="F228" i="38"/>
  <c r="O227" i="38"/>
  <c r="L227" i="38"/>
  <c r="I227" i="38"/>
  <c r="F227" i="38"/>
  <c r="C227" i="38"/>
  <c r="O226" i="38"/>
  <c r="L226" i="38"/>
  <c r="I226" i="38"/>
  <c r="F226" i="38"/>
  <c r="C226" i="38" s="1"/>
  <c r="O225" i="38"/>
  <c r="L225" i="38"/>
  <c r="I225" i="38"/>
  <c r="F225" i="38"/>
  <c r="C225" i="38" s="1"/>
  <c r="O224" i="38"/>
  <c r="L224" i="38"/>
  <c r="I224" i="38"/>
  <c r="F224" i="38"/>
  <c r="C224" i="38"/>
  <c r="O223" i="38"/>
  <c r="L223" i="38"/>
  <c r="I223" i="38"/>
  <c r="F223" i="38"/>
  <c r="C223" i="38" s="1"/>
  <c r="O222" i="38"/>
  <c r="L222" i="38"/>
  <c r="I222" i="38"/>
  <c r="F222" i="38"/>
  <c r="C222" i="38" s="1"/>
  <c r="O221" i="38"/>
  <c r="L221" i="38"/>
  <c r="I221" i="38"/>
  <c r="F221" i="38"/>
  <c r="C221" i="38"/>
  <c r="O220" i="38"/>
  <c r="L220" i="38"/>
  <c r="I220" i="38"/>
  <c r="F220" i="38"/>
  <c r="C220" i="38" s="1"/>
  <c r="N219" i="38"/>
  <c r="M219" i="38"/>
  <c r="O219" i="38" s="1"/>
  <c r="K219" i="38"/>
  <c r="J219" i="38"/>
  <c r="L219" i="38" s="1"/>
  <c r="H219" i="38"/>
  <c r="G219" i="38"/>
  <c r="I219" i="38" s="1"/>
  <c r="F219" i="38"/>
  <c r="E219" i="38"/>
  <c r="D219" i="38"/>
  <c r="O218" i="38"/>
  <c r="L218" i="38"/>
  <c r="I218" i="38"/>
  <c r="F218" i="38"/>
  <c r="C218" i="38" s="1"/>
  <c r="O217" i="38"/>
  <c r="L217" i="38"/>
  <c r="I217" i="38"/>
  <c r="F217" i="38"/>
  <c r="C217" i="38" s="1"/>
  <c r="O216" i="38"/>
  <c r="L216" i="38"/>
  <c r="I216" i="38"/>
  <c r="F216" i="38"/>
  <c r="C216" i="38" s="1"/>
  <c r="O215" i="38"/>
  <c r="L215" i="38"/>
  <c r="I215" i="38"/>
  <c r="F215" i="38"/>
  <c r="C215" i="38"/>
  <c r="O214" i="38"/>
  <c r="L214" i="38"/>
  <c r="I214" i="38"/>
  <c r="F214" i="38"/>
  <c r="C214" i="38" s="1"/>
  <c r="O213" i="38"/>
  <c r="L213" i="38"/>
  <c r="I213" i="38"/>
  <c r="F213" i="38"/>
  <c r="C213" i="38" s="1"/>
  <c r="O212" i="38"/>
  <c r="L212" i="38"/>
  <c r="I212" i="38"/>
  <c r="F212" i="38"/>
  <c r="C212" i="38" s="1"/>
  <c r="O211" i="38"/>
  <c r="L211" i="38"/>
  <c r="I211" i="38"/>
  <c r="F211" i="38"/>
  <c r="C211" i="38"/>
  <c r="O210" i="38"/>
  <c r="L210" i="38"/>
  <c r="I210" i="38"/>
  <c r="F210" i="38"/>
  <c r="C210" i="38"/>
  <c r="O209" i="38"/>
  <c r="L209" i="38"/>
  <c r="I209" i="38"/>
  <c r="F209" i="38"/>
  <c r="C209" i="38"/>
  <c r="O208" i="38"/>
  <c r="N208" i="38"/>
  <c r="M208" i="38"/>
  <c r="K208" i="38"/>
  <c r="L208" i="38" s="1"/>
  <c r="J208" i="38"/>
  <c r="H208" i="38"/>
  <c r="G208" i="38"/>
  <c r="I208" i="38" s="1"/>
  <c r="E208" i="38"/>
  <c r="D208" i="38"/>
  <c r="F208" i="38" s="1"/>
  <c r="N207" i="38"/>
  <c r="M207" i="38"/>
  <c r="O207" i="38" s="1"/>
  <c r="K207" i="38"/>
  <c r="J207" i="38"/>
  <c r="L207" i="38" s="1"/>
  <c r="H207" i="38"/>
  <c r="G207" i="38"/>
  <c r="I207" i="38" s="1"/>
  <c r="E207" i="38"/>
  <c r="D207" i="38"/>
  <c r="F207" i="38" s="1"/>
  <c r="O206" i="38"/>
  <c r="L206" i="38"/>
  <c r="C206" i="38" s="1"/>
  <c r="I206" i="38"/>
  <c r="F206" i="38"/>
  <c r="O205" i="38"/>
  <c r="L205" i="38"/>
  <c r="I205" i="38"/>
  <c r="C205" i="38" s="1"/>
  <c r="F205" i="38"/>
  <c r="O204" i="38"/>
  <c r="L204" i="38"/>
  <c r="I204" i="38"/>
  <c r="F204" i="38"/>
  <c r="C204" i="38"/>
  <c r="O203" i="38"/>
  <c r="L203" i="38"/>
  <c r="I203" i="38"/>
  <c r="F203" i="38"/>
  <c r="C203" i="38" s="1"/>
  <c r="O202" i="38"/>
  <c r="L202" i="38"/>
  <c r="I202" i="38"/>
  <c r="F202" i="38"/>
  <c r="C202" i="38" s="1"/>
  <c r="N201" i="38"/>
  <c r="M201" i="38"/>
  <c r="O201" i="38" s="1"/>
  <c r="K201" i="38"/>
  <c r="J201" i="38"/>
  <c r="L201" i="38" s="1"/>
  <c r="H201" i="38"/>
  <c r="G201" i="38"/>
  <c r="I201" i="38" s="1"/>
  <c r="E201" i="38"/>
  <c r="D201" i="38"/>
  <c r="F201" i="38" s="1"/>
  <c r="O200" i="38"/>
  <c r="L200" i="38"/>
  <c r="I200" i="38"/>
  <c r="F200" i="38"/>
  <c r="C200" i="38" s="1"/>
  <c r="N199" i="38"/>
  <c r="M199" i="38"/>
  <c r="O199" i="38" s="1"/>
  <c r="K199" i="38"/>
  <c r="K198" i="38" s="1"/>
  <c r="J199" i="38"/>
  <c r="L199" i="38" s="1"/>
  <c r="H199" i="38"/>
  <c r="G199" i="38"/>
  <c r="G198" i="38" s="1"/>
  <c r="E199" i="38"/>
  <c r="D199" i="38"/>
  <c r="F199" i="38" s="1"/>
  <c r="N198" i="38"/>
  <c r="M198" i="38"/>
  <c r="O198" i="38" s="1"/>
  <c r="J198" i="38"/>
  <c r="H198" i="38"/>
  <c r="E198" i="38"/>
  <c r="D198" i="38"/>
  <c r="F198" i="38" s="1"/>
  <c r="N197" i="38"/>
  <c r="M197" i="38"/>
  <c r="O197" i="38" s="1"/>
  <c r="J197" i="38"/>
  <c r="H197" i="38"/>
  <c r="F197" i="38"/>
  <c r="E197" i="38"/>
  <c r="D197" i="38"/>
  <c r="O196" i="38"/>
  <c r="L196" i="38"/>
  <c r="I196" i="38"/>
  <c r="F196" i="38"/>
  <c r="C196" i="38"/>
  <c r="N195" i="38"/>
  <c r="O195" i="38" s="1"/>
  <c r="M195" i="38"/>
  <c r="L195" i="38"/>
  <c r="K195" i="38"/>
  <c r="J195" i="38"/>
  <c r="H195" i="38"/>
  <c r="G195" i="38"/>
  <c r="I195" i="38" s="1"/>
  <c r="E195" i="38"/>
  <c r="D195" i="38"/>
  <c r="F195" i="38" s="1"/>
  <c r="N194" i="38"/>
  <c r="M194" i="38"/>
  <c r="O194" i="38" s="1"/>
  <c r="K194" i="38"/>
  <c r="J194" i="38"/>
  <c r="L194" i="38" s="1"/>
  <c r="H194" i="38"/>
  <c r="G194" i="38"/>
  <c r="I194" i="38" s="1"/>
  <c r="E194" i="38"/>
  <c r="D194" i="38"/>
  <c r="F194" i="38" s="1"/>
  <c r="O193" i="38"/>
  <c r="L193" i="38"/>
  <c r="I193" i="38"/>
  <c r="F193" i="38"/>
  <c r="C193" i="38" s="1"/>
  <c r="O192" i="38"/>
  <c r="L192" i="38"/>
  <c r="I192" i="38"/>
  <c r="F192" i="38"/>
  <c r="C192" i="38"/>
  <c r="O191" i="38"/>
  <c r="N191" i="38"/>
  <c r="M191" i="38"/>
  <c r="K191" i="38"/>
  <c r="J191" i="38"/>
  <c r="L191" i="38" s="1"/>
  <c r="H191" i="38"/>
  <c r="G191" i="38"/>
  <c r="I191" i="38" s="1"/>
  <c r="E191" i="38"/>
  <c r="D191" i="38"/>
  <c r="F191" i="38" s="1"/>
  <c r="C191" i="38" s="1"/>
  <c r="N190" i="38"/>
  <c r="M190" i="38"/>
  <c r="O190" i="38" s="1"/>
  <c r="K190" i="38"/>
  <c r="J190" i="38"/>
  <c r="L190" i="38" s="1"/>
  <c r="H190" i="38"/>
  <c r="G190" i="38"/>
  <c r="I190" i="38" s="1"/>
  <c r="E190" i="38"/>
  <c r="D190" i="38"/>
  <c r="F190" i="38" s="1"/>
  <c r="C190" i="38" s="1"/>
  <c r="O189" i="38"/>
  <c r="L189" i="38"/>
  <c r="I189" i="38"/>
  <c r="F189" i="38"/>
  <c r="C189" i="38" s="1"/>
  <c r="O188" i="38"/>
  <c r="L188" i="38"/>
  <c r="C188" i="38" s="1"/>
  <c r="I188" i="38"/>
  <c r="F188" i="38"/>
  <c r="O187" i="38"/>
  <c r="N187" i="38"/>
  <c r="M187" i="38"/>
  <c r="K187" i="38"/>
  <c r="L187" i="38" s="1"/>
  <c r="J187" i="38"/>
  <c r="H187" i="38"/>
  <c r="G187" i="38"/>
  <c r="I187" i="38" s="1"/>
  <c r="E187" i="38"/>
  <c r="D187" i="38"/>
  <c r="F187" i="38" s="1"/>
  <c r="O186" i="38"/>
  <c r="L186" i="38"/>
  <c r="I186" i="38"/>
  <c r="F186" i="38"/>
  <c r="C186" i="38" s="1"/>
  <c r="O185" i="38"/>
  <c r="L185" i="38"/>
  <c r="I185" i="38"/>
  <c r="C185" i="38" s="1"/>
  <c r="F185" i="38"/>
  <c r="O184" i="38"/>
  <c r="L184" i="38"/>
  <c r="I184" i="38"/>
  <c r="F184" i="38"/>
  <c r="C184" i="38" s="1"/>
  <c r="O183" i="38"/>
  <c r="L183" i="38"/>
  <c r="I183" i="38"/>
  <c r="C183" i="38" s="1"/>
  <c r="F183" i="38"/>
  <c r="O182" i="38"/>
  <c r="N182" i="38"/>
  <c r="M182" i="38"/>
  <c r="K182" i="38"/>
  <c r="L182" i="38" s="1"/>
  <c r="J182" i="38"/>
  <c r="H182" i="38"/>
  <c r="G182" i="38"/>
  <c r="I182" i="38" s="1"/>
  <c r="E182" i="38"/>
  <c r="D182" i="38"/>
  <c r="F182" i="38" s="1"/>
  <c r="O181" i="38"/>
  <c r="L181" i="38"/>
  <c r="I181" i="38"/>
  <c r="F181" i="38"/>
  <c r="C181" i="38"/>
  <c r="O180" i="38"/>
  <c r="L180" i="38"/>
  <c r="I180" i="38"/>
  <c r="F180" i="38"/>
  <c r="C180" i="38" s="1"/>
  <c r="O179" i="38"/>
  <c r="L179" i="38"/>
  <c r="I179" i="38"/>
  <c r="C179" i="38" s="1"/>
  <c r="F179" i="38"/>
  <c r="O178" i="38"/>
  <c r="N178" i="38"/>
  <c r="M178" i="38"/>
  <c r="K178" i="38"/>
  <c r="J178" i="38"/>
  <c r="L178" i="38" s="1"/>
  <c r="H178" i="38"/>
  <c r="G178" i="38"/>
  <c r="I178" i="38" s="1"/>
  <c r="E178" i="38"/>
  <c r="D178" i="38"/>
  <c r="F178" i="38" s="1"/>
  <c r="C178" i="38" s="1"/>
  <c r="N177" i="38"/>
  <c r="M177" i="38"/>
  <c r="O177" i="38" s="1"/>
  <c r="K177" i="38"/>
  <c r="J177" i="38"/>
  <c r="L177" i="38" s="1"/>
  <c r="H177" i="38"/>
  <c r="G177" i="38"/>
  <c r="I177" i="38" s="1"/>
  <c r="E177" i="38"/>
  <c r="D177" i="38"/>
  <c r="F177" i="38" s="1"/>
  <c r="C177" i="38" s="1"/>
  <c r="N176" i="38"/>
  <c r="M176" i="38"/>
  <c r="O176" i="38" s="1"/>
  <c r="K176" i="38"/>
  <c r="J176" i="38"/>
  <c r="L176" i="38" s="1"/>
  <c r="H176" i="38"/>
  <c r="G176" i="38"/>
  <c r="I176" i="38" s="1"/>
  <c r="E176" i="38"/>
  <c r="D176" i="38"/>
  <c r="F176" i="38" s="1"/>
  <c r="C176" i="38" s="1"/>
  <c r="O175" i="38"/>
  <c r="L175" i="38"/>
  <c r="I175" i="38"/>
  <c r="F175" i="38"/>
  <c r="C175" i="38" s="1"/>
  <c r="O174" i="38"/>
  <c r="L174" i="38"/>
  <c r="I174" i="38"/>
  <c r="F174" i="38"/>
  <c r="C174" i="38"/>
  <c r="O173" i="38"/>
  <c r="L173" i="38"/>
  <c r="I173" i="38"/>
  <c r="F173" i="38"/>
  <c r="C173" i="38" s="1"/>
  <c r="O172" i="38"/>
  <c r="L172" i="38"/>
  <c r="I172" i="38"/>
  <c r="F172" i="38"/>
  <c r="C172" i="38" s="1"/>
  <c r="O171" i="38"/>
  <c r="L171" i="38"/>
  <c r="I171" i="38"/>
  <c r="F171" i="38"/>
  <c r="C171" i="38"/>
  <c r="O170" i="38"/>
  <c r="L170" i="38"/>
  <c r="I170" i="38"/>
  <c r="F170" i="38"/>
  <c r="C170" i="38" s="1"/>
  <c r="N169" i="38"/>
  <c r="M169" i="38"/>
  <c r="O169" i="38" s="1"/>
  <c r="K169" i="38"/>
  <c r="L169" i="38" s="1"/>
  <c r="J169" i="38"/>
  <c r="I169" i="38"/>
  <c r="H169" i="38"/>
  <c r="G169" i="38"/>
  <c r="E169" i="38"/>
  <c r="D169" i="38"/>
  <c r="F169" i="38" s="1"/>
  <c r="N168" i="38"/>
  <c r="M168" i="38"/>
  <c r="O168" i="38" s="1"/>
  <c r="K168" i="38"/>
  <c r="J168" i="38"/>
  <c r="L168" i="38" s="1"/>
  <c r="H168" i="38"/>
  <c r="G168" i="38"/>
  <c r="I168" i="38" s="1"/>
  <c r="E168" i="38"/>
  <c r="F168" i="38" s="1"/>
  <c r="C168" i="38" s="1"/>
  <c r="D168" i="38"/>
  <c r="O167" i="38"/>
  <c r="L167" i="38"/>
  <c r="I167" i="38"/>
  <c r="F167" i="38"/>
  <c r="C167" i="38"/>
  <c r="O166" i="38"/>
  <c r="L166" i="38"/>
  <c r="I166" i="38"/>
  <c r="F166" i="38"/>
  <c r="C166" i="38" s="1"/>
  <c r="O165" i="38"/>
  <c r="L165" i="38"/>
  <c r="I165" i="38"/>
  <c r="F165" i="38"/>
  <c r="C165" i="38" s="1"/>
  <c r="O164" i="38"/>
  <c r="L164" i="38"/>
  <c r="I164" i="38"/>
  <c r="F164" i="38"/>
  <c r="C164" i="38" s="1"/>
  <c r="O163" i="38"/>
  <c r="N163" i="38"/>
  <c r="M163" i="38"/>
  <c r="K163" i="38"/>
  <c r="J163" i="38"/>
  <c r="L163" i="38" s="1"/>
  <c r="H163" i="38"/>
  <c r="G163" i="38"/>
  <c r="I163" i="38" s="1"/>
  <c r="E163" i="38"/>
  <c r="D163" i="38"/>
  <c r="F163" i="38" s="1"/>
  <c r="C163" i="38" s="1"/>
  <c r="O162" i="38"/>
  <c r="L162" i="38"/>
  <c r="I162" i="38"/>
  <c r="F162" i="38"/>
  <c r="C162" i="38" s="1"/>
  <c r="O161" i="38"/>
  <c r="L161" i="38"/>
  <c r="I161" i="38"/>
  <c r="C161" i="38" s="1"/>
  <c r="F161" i="38"/>
  <c r="O160" i="38"/>
  <c r="L160" i="38"/>
  <c r="I160" i="38"/>
  <c r="F160" i="38"/>
  <c r="C160" i="38"/>
  <c r="O159" i="38"/>
  <c r="L159" i="38"/>
  <c r="I159" i="38"/>
  <c r="F159" i="38"/>
  <c r="C159" i="38" s="1"/>
  <c r="O158" i="38"/>
  <c r="L158" i="38"/>
  <c r="I158" i="38"/>
  <c r="F158" i="38"/>
  <c r="C158" i="38"/>
  <c r="O157" i="38"/>
  <c r="L157" i="38"/>
  <c r="I157" i="38"/>
  <c r="F157" i="38"/>
  <c r="C157" i="38" s="1"/>
  <c r="O156" i="38"/>
  <c r="L156" i="38"/>
  <c r="I156" i="38"/>
  <c r="F156" i="38"/>
  <c r="C156" i="38" s="1"/>
  <c r="O155" i="38"/>
  <c r="L155" i="38"/>
  <c r="I155" i="38"/>
  <c r="F155" i="38"/>
  <c r="C155" i="38" s="1"/>
  <c r="N154" i="38"/>
  <c r="O154" i="38" s="1"/>
  <c r="M154" i="38"/>
  <c r="K154" i="38"/>
  <c r="J154" i="38"/>
  <c r="L154" i="38" s="1"/>
  <c r="H154" i="38"/>
  <c r="G154" i="38"/>
  <c r="I154" i="38" s="1"/>
  <c r="E154" i="38"/>
  <c r="D154" i="38"/>
  <c r="F154" i="38" s="1"/>
  <c r="O153" i="38"/>
  <c r="L153" i="38"/>
  <c r="I153" i="38"/>
  <c r="F153" i="38"/>
  <c r="C153" i="38" s="1"/>
  <c r="O152" i="38"/>
  <c r="L152" i="38"/>
  <c r="I152" i="38"/>
  <c r="F152" i="38"/>
  <c r="C152" i="38" s="1"/>
  <c r="O151" i="38"/>
  <c r="L151" i="38"/>
  <c r="I151" i="38"/>
  <c r="F151" i="38"/>
  <c r="C151" i="38"/>
  <c r="O150" i="38"/>
  <c r="L150" i="38"/>
  <c r="I150" i="38"/>
  <c r="F150" i="38"/>
  <c r="C150" i="38" s="1"/>
  <c r="O149" i="38"/>
  <c r="L149" i="38"/>
  <c r="I149" i="38"/>
  <c r="F149" i="38"/>
  <c r="C149" i="38" s="1"/>
  <c r="O148" i="38"/>
  <c r="L148" i="38"/>
  <c r="I148" i="38"/>
  <c r="F148" i="38"/>
  <c r="C148" i="38" s="1"/>
  <c r="O147" i="38"/>
  <c r="N147" i="38"/>
  <c r="M147" i="38"/>
  <c r="K147" i="38"/>
  <c r="J147" i="38"/>
  <c r="L147" i="38" s="1"/>
  <c r="H147" i="38"/>
  <c r="G147" i="38"/>
  <c r="I147" i="38" s="1"/>
  <c r="F147" i="38"/>
  <c r="E147" i="38"/>
  <c r="D147" i="38"/>
  <c r="O146" i="38"/>
  <c r="L146" i="38"/>
  <c r="I146" i="38"/>
  <c r="F146" i="38"/>
  <c r="C146" i="38" s="1"/>
  <c r="O145" i="38"/>
  <c r="L145" i="38"/>
  <c r="I145" i="38"/>
  <c r="F145" i="38"/>
  <c r="C145" i="38" s="1"/>
  <c r="N144" i="38"/>
  <c r="M144" i="38"/>
  <c r="O144" i="38" s="1"/>
  <c r="K144" i="38"/>
  <c r="J144" i="38"/>
  <c r="L144" i="38" s="1"/>
  <c r="I144" i="38"/>
  <c r="H144" i="38"/>
  <c r="G144" i="38"/>
  <c r="F144" i="38"/>
  <c r="E144" i="38"/>
  <c r="D144" i="38"/>
  <c r="O143" i="38"/>
  <c r="L143" i="38"/>
  <c r="I143" i="38"/>
  <c r="F143" i="38"/>
  <c r="C143" i="38"/>
  <c r="O142" i="38"/>
  <c r="L142" i="38"/>
  <c r="I142" i="38"/>
  <c r="F142" i="38"/>
  <c r="C142" i="38" s="1"/>
  <c r="O141" i="38"/>
  <c r="L141" i="38"/>
  <c r="I141" i="38"/>
  <c r="F141" i="38"/>
  <c r="C141" i="38" s="1"/>
  <c r="O140" i="38"/>
  <c r="L140" i="38"/>
  <c r="C140" i="38" s="1"/>
  <c r="I140" i="38"/>
  <c r="F140" i="38"/>
  <c r="N139" i="38"/>
  <c r="O139" i="38" s="1"/>
  <c r="M139" i="38"/>
  <c r="K139" i="38"/>
  <c r="J139" i="38"/>
  <c r="L139" i="38" s="1"/>
  <c r="H139" i="38"/>
  <c r="G139" i="38"/>
  <c r="I139" i="38" s="1"/>
  <c r="F139" i="38"/>
  <c r="E139" i="38"/>
  <c r="D139" i="38"/>
  <c r="O138" i="38"/>
  <c r="L138" i="38"/>
  <c r="I138" i="38"/>
  <c r="F138" i="38"/>
  <c r="C138" i="38" s="1"/>
  <c r="O137" i="38"/>
  <c r="L137" i="38"/>
  <c r="I137" i="38"/>
  <c r="F137" i="38"/>
  <c r="C137" i="38" s="1"/>
  <c r="O136" i="38"/>
  <c r="L136" i="38"/>
  <c r="I136" i="38"/>
  <c r="C136" i="38" s="1"/>
  <c r="F136" i="38"/>
  <c r="O135" i="38"/>
  <c r="L135" i="38"/>
  <c r="I135" i="38"/>
  <c r="F135" i="38"/>
  <c r="C135" i="38"/>
  <c r="O134" i="38"/>
  <c r="N134" i="38"/>
  <c r="M134" i="38"/>
  <c r="K134" i="38"/>
  <c r="L134" i="38" s="1"/>
  <c r="J134" i="38"/>
  <c r="H134" i="38"/>
  <c r="G134" i="38"/>
  <c r="I134" i="38" s="1"/>
  <c r="E134" i="38"/>
  <c r="D134" i="38"/>
  <c r="F134" i="38" s="1"/>
  <c r="C134" i="38" s="1"/>
  <c r="N133" i="38"/>
  <c r="M133" i="38"/>
  <c r="O133" i="38" s="1"/>
  <c r="K133" i="38"/>
  <c r="J133" i="38"/>
  <c r="L133" i="38" s="1"/>
  <c r="H133" i="38"/>
  <c r="I133" i="38" s="1"/>
  <c r="G133" i="38"/>
  <c r="E133" i="38"/>
  <c r="D133" i="38"/>
  <c r="F133" i="38" s="1"/>
  <c r="C133" i="38" s="1"/>
  <c r="O132" i="38"/>
  <c r="L132" i="38"/>
  <c r="I132" i="38"/>
  <c r="F132" i="38"/>
  <c r="C132" i="38" s="1"/>
  <c r="N131" i="38"/>
  <c r="O131" i="38" s="1"/>
  <c r="M131" i="38"/>
  <c r="K131" i="38"/>
  <c r="J131" i="38"/>
  <c r="L131" i="38" s="1"/>
  <c r="H131" i="38"/>
  <c r="G131" i="38"/>
  <c r="I131" i="38" s="1"/>
  <c r="F131" i="38"/>
  <c r="E131" i="38"/>
  <c r="D131" i="38"/>
  <c r="O130" i="38"/>
  <c r="L130" i="38"/>
  <c r="I130" i="38"/>
  <c r="F130" i="38"/>
  <c r="C130" i="38"/>
  <c r="O129" i="38"/>
  <c r="L129" i="38"/>
  <c r="I129" i="38"/>
  <c r="F129" i="38"/>
  <c r="C129" i="38" s="1"/>
  <c r="O128" i="38"/>
  <c r="L128" i="38"/>
  <c r="I128" i="38"/>
  <c r="F128" i="38"/>
  <c r="C128" i="38" s="1"/>
  <c r="O127" i="38"/>
  <c r="L127" i="38"/>
  <c r="C127" i="38" s="1"/>
  <c r="I127" i="38"/>
  <c r="F127" i="38"/>
  <c r="O126" i="38"/>
  <c r="L126" i="38"/>
  <c r="I126" i="38"/>
  <c r="F126" i="38"/>
  <c r="C126" i="38"/>
  <c r="N125" i="38"/>
  <c r="M125" i="38"/>
  <c r="O125" i="38" s="1"/>
  <c r="L125" i="38"/>
  <c r="K125" i="38"/>
  <c r="J125" i="38"/>
  <c r="H125" i="38"/>
  <c r="I125" i="38" s="1"/>
  <c r="G125" i="38"/>
  <c r="E125" i="38"/>
  <c r="D125" i="38"/>
  <c r="F125" i="38" s="1"/>
  <c r="C125" i="38" s="1"/>
  <c r="O124" i="38"/>
  <c r="L124" i="38"/>
  <c r="I124" i="38"/>
  <c r="F124" i="38"/>
  <c r="C124" i="38" s="1"/>
  <c r="O123" i="38"/>
  <c r="L123" i="38"/>
  <c r="I123" i="38"/>
  <c r="F123" i="38"/>
  <c r="C123" i="38"/>
  <c r="O122" i="38"/>
  <c r="L122" i="38"/>
  <c r="I122" i="38"/>
  <c r="F122" i="38"/>
  <c r="C122" i="38" s="1"/>
  <c r="O121" i="38"/>
  <c r="L121" i="38"/>
  <c r="I121" i="38"/>
  <c r="F121" i="38"/>
  <c r="C121" i="38" s="1"/>
  <c r="O120" i="38"/>
  <c r="L120" i="38"/>
  <c r="I120" i="38"/>
  <c r="F120" i="38"/>
  <c r="C120" i="38" s="1"/>
  <c r="N119" i="38"/>
  <c r="M119" i="38"/>
  <c r="O119" i="38" s="1"/>
  <c r="K119" i="38"/>
  <c r="J119" i="38"/>
  <c r="L119" i="38" s="1"/>
  <c r="H119" i="38"/>
  <c r="G119" i="38"/>
  <c r="I119" i="38" s="1"/>
  <c r="F119" i="38"/>
  <c r="E119" i="38"/>
  <c r="D119" i="38"/>
  <c r="O118" i="38"/>
  <c r="L118" i="38"/>
  <c r="I118" i="38"/>
  <c r="F118" i="38"/>
  <c r="C118" i="38" s="1"/>
  <c r="O117" i="38"/>
  <c r="L117" i="38"/>
  <c r="I117" i="38"/>
  <c r="F117" i="38"/>
  <c r="C117" i="38"/>
  <c r="O116" i="38"/>
  <c r="L116" i="38"/>
  <c r="I116" i="38"/>
  <c r="F116" i="38"/>
  <c r="C116" i="38"/>
  <c r="N115" i="38"/>
  <c r="M115" i="38"/>
  <c r="O115" i="38" s="1"/>
  <c r="L115" i="38"/>
  <c r="K115" i="38"/>
  <c r="J115" i="38"/>
  <c r="H115" i="38"/>
  <c r="G115" i="38"/>
  <c r="I115" i="38" s="1"/>
  <c r="E115" i="38"/>
  <c r="D115" i="38"/>
  <c r="F115" i="38" s="1"/>
  <c r="C115" i="38" s="1"/>
  <c r="O114" i="38"/>
  <c r="L114" i="38"/>
  <c r="I114" i="38"/>
  <c r="C114" i="38" s="1"/>
  <c r="F114" i="38"/>
  <c r="O113" i="38"/>
  <c r="L113" i="38"/>
  <c r="I113" i="38"/>
  <c r="F113" i="38"/>
  <c r="C113" i="38" s="1"/>
  <c r="O112" i="38"/>
  <c r="L112" i="38"/>
  <c r="I112" i="38"/>
  <c r="F112" i="38"/>
  <c r="C112" i="38" s="1"/>
  <c r="O111" i="38"/>
  <c r="L111" i="38"/>
  <c r="I111" i="38"/>
  <c r="F111" i="38"/>
  <c r="C111" i="38"/>
  <c r="O110" i="38"/>
  <c r="L110" i="38"/>
  <c r="I110" i="38"/>
  <c r="F110" i="38"/>
  <c r="C110" i="38" s="1"/>
  <c r="O109" i="38"/>
  <c r="L109" i="38"/>
  <c r="I109" i="38"/>
  <c r="F109" i="38"/>
  <c r="C109" i="38" s="1"/>
  <c r="O108" i="38"/>
  <c r="L108" i="38"/>
  <c r="I108" i="38"/>
  <c r="F108" i="38"/>
  <c r="C108" i="38"/>
  <c r="O107" i="38"/>
  <c r="L107" i="38"/>
  <c r="I107" i="38"/>
  <c r="F107" i="38"/>
  <c r="C107" i="38" s="1"/>
  <c r="N106" i="38"/>
  <c r="M106" i="38"/>
  <c r="O106" i="38" s="1"/>
  <c r="K106" i="38"/>
  <c r="L106" i="38" s="1"/>
  <c r="J106" i="38"/>
  <c r="H106" i="38"/>
  <c r="G106" i="38"/>
  <c r="I106" i="38" s="1"/>
  <c r="E106" i="38"/>
  <c r="D106" i="38"/>
  <c r="F106" i="38" s="1"/>
  <c r="O105" i="38"/>
  <c r="L105" i="38"/>
  <c r="I105" i="38"/>
  <c r="F105" i="38"/>
  <c r="C105" i="38" s="1"/>
  <c r="O104" i="38"/>
  <c r="L104" i="38"/>
  <c r="I104" i="38"/>
  <c r="F104" i="38"/>
  <c r="C104" i="38"/>
  <c r="O103" i="38"/>
  <c r="L103" i="38"/>
  <c r="I103" i="38"/>
  <c r="F103" i="38"/>
  <c r="C103" i="38" s="1"/>
  <c r="O102" i="38"/>
  <c r="L102" i="38"/>
  <c r="I102" i="38"/>
  <c r="F102" i="38"/>
  <c r="C102" i="38" s="1"/>
  <c r="O101" i="38"/>
  <c r="L101" i="38"/>
  <c r="I101" i="38"/>
  <c r="F101" i="38"/>
  <c r="C101" i="38" s="1"/>
  <c r="O100" i="38"/>
  <c r="L100" i="38"/>
  <c r="C100" i="38" s="1"/>
  <c r="I100" i="38"/>
  <c r="F100" i="38"/>
  <c r="O99" i="38"/>
  <c r="L99" i="38"/>
  <c r="I99" i="38"/>
  <c r="F99" i="38"/>
  <c r="C99" i="38"/>
  <c r="O98" i="38"/>
  <c r="N98" i="38"/>
  <c r="M98" i="38"/>
  <c r="K98" i="38"/>
  <c r="J98" i="38"/>
  <c r="L98" i="38" s="1"/>
  <c r="H98" i="38"/>
  <c r="G98" i="38"/>
  <c r="I98" i="38" s="1"/>
  <c r="E98" i="38"/>
  <c r="D98" i="38"/>
  <c r="F98" i="38" s="1"/>
  <c r="O97" i="38"/>
  <c r="L97" i="38"/>
  <c r="I97" i="38"/>
  <c r="F97" i="38"/>
  <c r="C97" i="38" s="1"/>
  <c r="O96" i="38"/>
  <c r="L96" i="38"/>
  <c r="I96" i="38"/>
  <c r="C96" i="38" s="1"/>
  <c r="F96" i="38"/>
  <c r="O95" i="38"/>
  <c r="L95" i="38"/>
  <c r="I95" i="38"/>
  <c r="F95" i="38"/>
  <c r="C95" i="38"/>
  <c r="O94" i="38"/>
  <c r="L94" i="38"/>
  <c r="I94" i="38"/>
  <c r="F94" i="38"/>
  <c r="C94" i="38" s="1"/>
  <c r="O93" i="38"/>
  <c r="L93" i="38"/>
  <c r="I93" i="38"/>
  <c r="F93" i="38"/>
  <c r="C93" i="38" s="1"/>
  <c r="N92" i="38"/>
  <c r="M92" i="38"/>
  <c r="O92" i="38" s="1"/>
  <c r="K92" i="38"/>
  <c r="J92" i="38"/>
  <c r="L92" i="38" s="1"/>
  <c r="I92" i="38"/>
  <c r="H92" i="38"/>
  <c r="G92" i="38"/>
  <c r="F92" i="38"/>
  <c r="E92" i="38"/>
  <c r="D92" i="38"/>
  <c r="O91" i="38"/>
  <c r="L91" i="38"/>
  <c r="I91" i="38"/>
  <c r="F91" i="38"/>
  <c r="C91" i="38"/>
  <c r="O90" i="38"/>
  <c r="L90" i="38"/>
  <c r="I90" i="38"/>
  <c r="F90" i="38"/>
  <c r="C90" i="38" s="1"/>
  <c r="O89" i="38"/>
  <c r="L89" i="38"/>
  <c r="I89" i="38"/>
  <c r="F89" i="38"/>
  <c r="C89" i="38" s="1"/>
  <c r="O88" i="38"/>
  <c r="L88" i="38"/>
  <c r="C88" i="38" s="1"/>
  <c r="I88" i="38"/>
  <c r="F88" i="38"/>
  <c r="O87" i="38"/>
  <c r="N87" i="38"/>
  <c r="M87" i="38"/>
  <c r="K87" i="38"/>
  <c r="J87" i="38"/>
  <c r="L87" i="38" s="1"/>
  <c r="H87" i="38"/>
  <c r="G87" i="38"/>
  <c r="I87" i="38" s="1"/>
  <c r="C87" i="38" s="1"/>
  <c r="F87" i="38"/>
  <c r="E87" i="38"/>
  <c r="D87" i="38"/>
  <c r="N86" i="38"/>
  <c r="M86" i="38"/>
  <c r="O86" i="38" s="1"/>
  <c r="K86" i="38"/>
  <c r="J86" i="38"/>
  <c r="L86" i="38" s="1"/>
  <c r="H86" i="38"/>
  <c r="G86" i="38"/>
  <c r="I86" i="38" s="1"/>
  <c r="E86" i="38"/>
  <c r="D86" i="38"/>
  <c r="F86" i="38" s="1"/>
  <c r="C86" i="38" s="1"/>
  <c r="O85" i="38"/>
  <c r="L85" i="38"/>
  <c r="I85" i="38"/>
  <c r="F85" i="38"/>
  <c r="C85" i="38" s="1"/>
  <c r="O84" i="38"/>
  <c r="L84" i="38"/>
  <c r="I84" i="38"/>
  <c r="C84" i="38" s="1"/>
  <c r="F84" i="38"/>
  <c r="O83" i="38"/>
  <c r="N83" i="38"/>
  <c r="M83" i="38"/>
  <c r="K83" i="38"/>
  <c r="J83" i="38"/>
  <c r="L83" i="38" s="1"/>
  <c r="H83" i="38"/>
  <c r="G83" i="38"/>
  <c r="I83" i="38" s="1"/>
  <c r="E83" i="38"/>
  <c r="D83" i="38"/>
  <c r="F83" i="38" s="1"/>
  <c r="C83" i="38" s="1"/>
  <c r="O82" i="38"/>
  <c r="L82" i="38"/>
  <c r="I82" i="38"/>
  <c r="F82" i="38"/>
  <c r="C82" i="38" s="1"/>
  <c r="O81" i="38"/>
  <c r="L81" i="38"/>
  <c r="I81" i="38"/>
  <c r="F81" i="38"/>
  <c r="C81" i="38" s="1"/>
  <c r="N80" i="38"/>
  <c r="M80" i="38"/>
  <c r="O80" i="38" s="1"/>
  <c r="K80" i="38"/>
  <c r="J80" i="38"/>
  <c r="L80" i="38" s="1"/>
  <c r="H80" i="38"/>
  <c r="G80" i="38"/>
  <c r="I80" i="38" s="1"/>
  <c r="F80" i="38"/>
  <c r="C80" i="38" s="1"/>
  <c r="E80" i="38"/>
  <c r="D80" i="38"/>
  <c r="O79" i="38"/>
  <c r="N79" i="38"/>
  <c r="M79" i="38"/>
  <c r="K79" i="38"/>
  <c r="J79" i="38"/>
  <c r="L79" i="38" s="1"/>
  <c r="H79" i="38"/>
  <c r="G79" i="38"/>
  <c r="I79" i="38" s="1"/>
  <c r="E79" i="38"/>
  <c r="D79" i="38"/>
  <c r="F79" i="38" s="1"/>
  <c r="N78" i="38"/>
  <c r="M78" i="38"/>
  <c r="O78" i="38" s="1"/>
  <c r="K78" i="38"/>
  <c r="J78" i="38"/>
  <c r="L78" i="38" s="1"/>
  <c r="H78" i="38"/>
  <c r="G78" i="38"/>
  <c r="I78" i="38" s="1"/>
  <c r="E78" i="38"/>
  <c r="D78" i="38"/>
  <c r="F78" i="38" s="1"/>
  <c r="O77" i="38"/>
  <c r="L77" i="38"/>
  <c r="I77" i="38"/>
  <c r="F77" i="38"/>
  <c r="C77" i="38" s="1"/>
  <c r="O76" i="38"/>
  <c r="L76" i="38"/>
  <c r="I76" i="38"/>
  <c r="F76" i="38"/>
  <c r="C76" i="38" s="1"/>
  <c r="O75" i="38"/>
  <c r="L75" i="38"/>
  <c r="I75" i="38"/>
  <c r="F75" i="38"/>
  <c r="C75" i="38"/>
  <c r="O74" i="38"/>
  <c r="L74" i="38"/>
  <c r="I74" i="38"/>
  <c r="F74" i="38"/>
  <c r="C74" i="38" s="1"/>
  <c r="O73" i="38"/>
  <c r="L73" i="38"/>
  <c r="I73" i="38"/>
  <c r="F73" i="38"/>
  <c r="C73" i="38" s="1"/>
  <c r="N72" i="38"/>
  <c r="M72" i="38"/>
  <c r="O72" i="38" s="1"/>
  <c r="K72" i="38"/>
  <c r="J72" i="38"/>
  <c r="L72" i="38" s="1"/>
  <c r="I72" i="38"/>
  <c r="H72" i="38"/>
  <c r="G72" i="38"/>
  <c r="E72" i="38"/>
  <c r="F72" i="38" s="1"/>
  <c r="C72" i="38" s="1"/>
  <c r="D72" i="38"/>
  <c r="O71" i="38"/>
  <c r="L71" i="38"/>
  <c r="I71" i="38"/>
  <c r="F71" i="38"/>
  <c r="C71" i="38"/>
  <c r="N70" i="38"/>
  <c r="M70" i="38"/>
  <c r="O70" i="38" s="1"/>
  <c r="L70" i="38"/>
  <c r="K70" i="38"/>
  <c r="J70" i="38"/>
  <c r="H70" i="38"/>
  <c r="G70" i="38"/>
  <c r="I70" i="38" s="1"/>
  <c r="E70" i="38"/>
  <c r="D70" i="38"/>
  <c r="F70" i="38" s="1"/>
  <c r="O69" i="38"/>
  <c r="L69" i="38"/>
  <c r="I69" i="38"/>
  <c r="F69" i="38"/>
  <c r="C69" i="38" s="1"/>
  <c r="E69" i="38"/>
  <c r="O68" i="38"/>
  <c r="L68" i="38"/>
  <c r="I68" i="38"/>
  <c r="F68" i="38"/>
  <c r="C68" i="38"/>
  <c r="O67" i="38"/>
  <c r="L67" i="38"/>
  <c r="I67" i="38"/>
  <c r="F67" i="38"/>
  <c r="C67" i="38" s="1"/>
  <c r="O66" i="38"/>
  <c r="L66" i="38"/>
  <c r="I66" i="38"/>
  <c r="F66" i="38"/>
  <c r="C66" i="38" s="1"/>
  <c r="O65" i="38"/>
  <c r="L65" i="38"/>
  <c r="C65" i="38" s="1"/>
  <c r="I65" i="38"/>
  <c r="F65" i="38"/>
  <c r="O64" i="38"/>
  <c r="L64" i="38"/>
  <c r="I64" i="38"/>
  <c r="F64" i="38"/>
  <c r="C64" i="38"/>
  <c r="O63" i="38"/>
  <c r="L63" i="38"/>
  <c r="I63" i="38"/>
  <c r="F63" i="38"/>
  <c r="C63" i="38" s="1"/>
  <c r="O62" i="38"/>
  <c r="L62" i="38"/>
  <c r="I62" i="38"/>
  <c r="F62" i="38"/>
  <c r="C62" i="38" s="1"/>
  <c r="N61" i="38"/>
  <c r="M61" i="38"/>
  <c r="O61" i="38" s="1"/>
  <c r="K61" i="38"/>
  <c r="J61" i="38"/>
  <c r="L61" i="38" s="1"/>
  <c r="I61" i="38"/>
  <c r="H61" i="38"/>
  <c r="G61" i="38"/>
  <c r="E61" i="38"/>
  <c r="D61" i="38"/>
  <c r="F61" i="38" s="1"/>
  <c r="O60" i="38"/>
  <c r="L60" i="38"/>
  <c r="C60" i="38" s="1"/>
  <c r="I60" i="38"/>
  <c r="F60" i="38"/>
  <c r="O59" i="38"/>
  <c r="L59" i="38"/>
  <c r="I59" i="38"/>
  <c r="F59" i="38"/>
  <c r="C59" i="38"/>
  <c r="N58" i="38"/>
  <c r="M58" i="38"/>
  <c r="O58" i="38" s="1"/>
  <c r="L58" i="38"/>
  <c r="K58" i="38"/>
  <c r="J58" i="38"/>
  <c r="H58" i="38"/>
  <c r="G58" i="38"/>
  <c r="I58" i="38" s="1"/>
  <c r="E58" i="38"/>
  <c r="D58" i="38"/>
  <c r="F58" i="38" s="1"/>
  <c r="C58" i="38" s="1"/>
  <c r="N57" i="38"/>
  <c r="M57" i="38"/>
  <c r="O57" i="38" s="1"/>
  <c r="K57" i="38"/>
  <c r="J57" i="38"/>
  <c r="L57" i="38" s="1"/>
  <c r="H57" i="38"/>
  <c r="G57" i="38"/>
  <c r="I57" i="38" s="1"/>
  <c r="E57" i="38"/>
  <c r="D57" i="38"/>
  <c r="F57" i="38" s="1"/>
  <c r="C57" i="38" s="1"/>
  <c r="N56" i="38"/>
  <c r="M56" i="38"/>
  <c r="O56" i="38" s="1"/>
  <c r="K56" i="38"/>
  <c r="J56" i="38"/>
  <c r="L56" i="38" s="1"/>
  <c r="H56" i="38"/>
  <c r="G56" i="38"/>
  <c r="I56" i="38" s="1"/>
  <c r="F56" i="38"/>
  <c r="C56" i="38" s="1"/>
  <c r="E56" i="38"/>
  <c r="D56" i="38"/>
  <c r="N55" i="38"/>
  <c r="M55" i="38"/>
  <c r="O55" i="38" s="1"/>
  <c r="K55" i="38"/>
  <c r="J55" i="38"/>
  <c r="L55" i="38" s="1"/>
  <c r="H55" i="38"/>
  <c r="G55" i="38"/>
  <c r="I55" i="38" s="1"/>
  <c r="E55" i="38"/>
  <c r="F55" i="38" s="1"/>
  <c r="D55" i="38"/>
  <c r="N54" i="38"/>
  <c r="M54" i="38"/>
  <c r="O54" i="38" s="1"/>
  <c r="J54" i="38"/>
  <c r="H54" i="38"/>
  <c r="H288" i="38" s="1"/>
  <c r="E54" i="38"/>
  <c r="E288" i="38" s="1"/>
  <c r="D54" i="38"/>
  <c r="D288" i="38" s="1"/>
  <c r="F288" i="38" s="1"/>
  <c r="N53" i="38"/>
  <c r="M53" i="38"/>
  <c r="O53" i="38" s="1"/>
  <c r="J53" i="38"/>
  <c r="H53" i="38"/>
  <c r="E53" i="38"/>
  <c r="D53" i="38"/>
  <c r="F53" i="38" s="1"/>
  <c r="O50" i="38"/>
  <c r="C50" i="38" s="1"/>
  <c r="O49" i="38"/>
  <c r="C49" i="38" s="1"/>
  <c r="N48" i="38"/>
  <c r="N288" i="38" s="1"/>
  <c r="M48" i="38"/>
  <c r="M288" i="38" s="1"/>
  <c r="L47" i="38"/>
  <c r="I47" i="38"/>
  <c r="F47" i="38"/>
  <c r="C47" i="38"/>
  <c r="K46" i="38"/>
  <c r="L46" i="38" s="1"/>
  <c r="J46" i="38"/>
  <c r="H46" i="38"/>
  <c r="G46" i="38"/>
  <c r="I46" i="38" s="1"/>
  <c r="E46" i="38"/>
  <c r="D46" i="38"/>
  <c r="F46" i="38" s="1"/>
  <c r="C46" i="38" s="1"/>
  <c r="F45" i="38"/>
  <c r="C45" i="38"/>
  <c r="L44" i="38"/>
  <c r="C44" i="38" s="1"/>
  <c r="L43" i="38"/>
  <c r="C43" i="38" s="1"/>
  <c r="L42" i="38"/>
  <c r="C42" i="38" s="1"/>
  <c r="L41" i="38"/>
  <c r="C41" i="38" s="1"/>
  <c r="K40" i="38"/>
  <c r="J40" i="38"/>
  <c r="L40" i="38" s="1"/>
  <c r="C40" i="38" s="1"/>
  <c r="L39" i="38"/>
  <c r="C39" i="38" s="1"/>
  <c r="L38" i="38"/>
  <c r="C38" i="38" s="1"/>
  <c r="K37" i="38"/>
  <c r="J37" i="38"/>
  <c r="L37" i="38" s="1"/>
  <c r="C37" i="38" s="1"/>
  <c r="L36" i="38"/>
  <c r="C36" i="38" s="1"/>
  <c r="K35" i="38"/>
  <c r="J35" i="38"/>
  <c r="L35" i="38" s="1"/>
  <c r="C35" i="38" s="1"/>
  <c r="L34" i="38"/>
  <c r="C34" i="38" s="1"/>
  <c r="L33" i="38"/>
  <c r="C33" i="38" s="1"/>
  <c r="L32" i="38"/>
  <c r="C32" i="38" s="1"/>
  <c r="K31" i="38"/>
  <c r="J31" i="38"/>
  <c r="L31" i="38" s="1"/>
  <c r="C31" i="38" s="1"/>
  <c r="K30" i="38"/>
  <c r="J30" i="38"/>
  <c r="J288" i="38" s="1"/>
  <c r="F29" i="38"/>
  <c r="C29" i="38" s="1"/>
  <c r="I28" i="38"/>
  <c r="E28" i="38"/>
  <c r="F28" i="38" s="1"/>
  <c r="C28" i="38" s="1"/>
  <c r="O27" i="38"/>
  <c r="L27" i="38"/>
  <c r="I27" i="38"/>
  <c r="C27" i="38" s="1"/>
  <c r="F27" i="38"/>
  <c r="O26" i="38"/>
  <c r="L26" i="38"/>
  <c r="I26" i="38"/>
  <c r="F26" i="38"/>
  <c r="C26" i="38" s="1"/>
  <c r="N25" i="38"/>
  <c r="N290" i="38" s="1"/>
  <c r="N289" i="38" s="1"/>
  <c r="M25" i="38"/>
  <c r="M290" i="38" s="1"/>
  <c r="K25" i="38"/>
  <c r="K290" i="38" s="1"/>
  <c r="K289" i="38" s="1"/>
  <c r="J25" i="38"/>
  <c r="J290" i="38" s="1"/>
  <c r="H25" i="38"/>
  <c r="H290" i="38" s="1"/>
  <c r="H289" i="38" s="1"/>
  <c r="G25" i="38"/>
  <c r="G290" i="38" s="1"/>
  <c r="E25" i="38"/>
  <c r="E290" i="38" s="1"/>
  <c r="E289" i="38" s="1"/>
  <c r="D25" i="38"/>
  <c r="F25" i="38" s="1"/>
  <c r="N24" i="38"/>
  <c r="M24" i="38"/>
  <c r="O24" i="38" s="1"/>
  <c r="K24" i="38"/>
  <c r="J24" i="38"/>
  <c r="L24" i="38" s="1"/>
  <c r="H24" i="38"/>
  <c r="G24" i="38"/>
  <c r="I24" i="38" s="1"/>
  <c r="E24" i="38"/>
  <c r="D24" i="38"/>
  <c r="F24" i="38" s="1"/>
  <c r="C24" i="38" s="1"/>
  <c r="O299" i="37"/>
  <c r="L299" i="37"/>
  <c r="I299" i="37"/>
  <c r="F299" i="37"/>
  <c r="C299" i="37"/>
  <c r="O298" i="37"/>
  <c r="L298" i="37"/>
  <c r="I298" i="37"/>
  <c r="F298" i="37"/>
  <c r="C298" i="37" s="1"/>
  <c r="O297" i="37"/>
  <c r="L297" i="37"/>
  <c r="I297" i="37"/>
  <c r="F297" i="37"/>
  <c r="C297" i="37" s="1"/>
  <c r="O296" i="37"/>
  <c r="L296" i="37"/>
  <c r="I296" i="37"/>
  <c r="F296" i="37"/>
  <c r="C296" i="37" s="1"/>
  <c r="O295" i="37"/>
  <c r="L295" i="37"/>
  <c r="I295" i="37"/>
  <c r="F295" i="37"/>
  <c r="C295" i="37" s="1"/>
  <c r="O294" i="37"/>
  <c r="L294" i="37"/>
  <c r="C294" i="37" s="1"/>
  <c r="I294" i="37"/>
  <c r="F294" i="37"/>
  <c r="O293" i="37"/>
  <c r="L293" i="37"/>
  <c r="I293" i="37"/>
  <c r="F293" i="37"/>
  <c r="C293" i="37"/>
  <c r="O292" i="37"/>
  <c r="L292" i="37"/>
  <c r="I292" i="37"/>
  <c r="F292" i="37"/>
  <c r="C292" i="37" s="1"/>
  <c r="N291" i="37"/>
  <c r="M291" i="37"/>
  <c r="O291" i="37" s="1"/>
  <c r="K291" i="37"/>
  <c r="J291" i="37"/>
  <c r="L291" i="37" s="1"/>
  <c r="H291" i="37"/>
  <c r="G291" i="37"/>
  <c r="I291" i="37" s="1"/>
  <c r="E291" i="37"/>
  <c r="D291" i="37"/>
  <c r="F291" i="37" s="1"/>
  <c r="O286" i="37"/>
  <c r="L286" i="37"/>
  <c r="I286" i="37"/>
  <c r="F286" i="37"/>
  <c r="C286" i="37"/>
  <c r="O285" i="37"/>
  <c r="L285" i="37"/>
  <c r="I285" i="37"/>
  <c r="F285" i="37"/>
  <c r="C285" i="37" s="1"/>
  <c r="N284" i="37"/>
  <c r="M284" i="37"/>
  <c r="O284" i="37" s="1"/>
  <c r="K284" i="37"/>
  <c r="J284" i="37"/>
  <c r="I284" i="37"/>
  <c r="H284" i="37"/>
  <c r="G284" i="37"/>
  <c r="E284" i="37"/>
  <c r="D284" i="37"/>
  <c r="O283" i="37"/>
  <c r="L283" i="37"/>
  <c r="I283" i="37"/>
  <c r="F283" i="37"/>
  <c r="C283" i="37" s="1"/>
  <c r="N282" i="37"/>
  <c r="M282" i="37"/>
  <c r="O282" i="37" s="1"/>
  <c r="K282" i="37"/>
  <c r="J282" i="37"/>
  <c r="L282" i="37" s="1"/>
  <c r="H282" i="37"/>
  <c r="G282" i="37"/>
  <c r="I282" i="37" s="1"/>
  <c r="F282" i="37"/>
  <c r="E282" i="37"/>
  <c r="D282" i="37"/>
  <c r="O281" i="37"/>
  <c r="L281" i="37"/>
  <c r="I281" i="37"/>
  <c r="F281" i="37"/>
  <c r="C281" i="37" s="1"/>
  <c r="O280" i="37"/>
  <c r="L280" i="37"/>
  <c r="I280" i="37"/>
  <c r="F280" i="37"/>
  <c r="C280" i="37" s="1"/>
  <c r="O279" i="37"/>
  <c r="L279" i="37"/>
  <c r="I279" i="37"/>
  <c r="F279" i="37"/>
  <c r="C279" i="37" s="1"/>
  <c r="O278" i="37"/>
  <c r="N278" i="37"/>
  <c r="M278" i="37"/>
  <c r="K278" i="37"/>
  <c r="J278" i="37"/>
  <c r="L278" i="37" s="1"/>
  <c r="H278" i="37"/>
  <c r="I278" i="37" s="1"/>
  <c r="G278" i="37"/>
  <c r="E278" i="37"/>
  <c r="D278" i="37"/>
  <c r="F278" i="37" s="1"/>
  <c r="O277" i="37"/>
  <c r="L277" i="37"/>
  <c r="I277" i="37"/>
  <c r="F277" i="37"/>
  <c r="C277" i="37"/>
  <c r="O276" i="37"/>
  <c r="L276" i="37"/>
  <c r="I276" i="37"/>
  <c r="F276" i="37"/>
  <c r="C276" i="37" s="1"/>
  <c r="O275" i="37"/>
  <c r="L275" i="37"/>
  <c r="I275" i="37"/>
  <c r="F275" i="37"/>
  <c r="C275" i="37" s="1"/>
  <c r="N274" i="37"/>
  <c r="M274" i="37"/>
  <c r="O274" i="37" s="1"/>
  <c r="K274" i="37"/>
  <c r="J274" i="37"/>
  <c r="L274" i="37" s="1"/>
  <c r="H274" i="37"/>
  <c r="I274" i="37" s="1"/>
  <c r="G274" i="37"/>
  <c r="F274" i="37"/>
  <c r="E274" i="37"/>
  <c r="D274" i="37"/>
  <c r="O273" i="37"/>
  <c r="L273" i="37"/>
  <c r="I273" i="37"/>
  <c r="F273" i="37"/>
  <c r="C273" i="37"/>
  <c r="N272" i="37"/>
  <c r="M272" i="37"/>
  <c r="O272" i="37" s="1"/>
  <c r="K272" i="37"/>
  <c r="J272" i="37"/>
  <c r="L272" i="37" s="1"/>
  <c r="H272" i="37"/>
  <c r="G272" i="37"/>
  <c r="I272" i="37" s="1"/>
  <c r="E272" i="37"/>
  <c r="D272" i="37"/>
  <c r="F272" i="37" s="1"/>
  <c r="N271" i="37"/>
  <c r="M271" i="37"/>
  <c r="O271" i="37" s="1"/>
  <c r="K271" i="37"/>
  <c r="J271" i="37"/>
  <c r="L271" i="37" s="1"/>
  <c r="I271" i="37"/>
  <c r="H271" i="37"/>
  <c r="G271" i="37"/>
  <c r="E271" i="37"/>
  <c r="D271" i="37"/>
  <c r="F271" i="37" s="1"/>
  <c r="O270" i="37"/>
  <c r="L270" i="37"/>
  <c r="C270" i="37" s="1"/>
  <c r="I270" i="37"/>
  <c r="F270" i="37"/>
  <c r="O269" i="37"/>
  <c r="L269" i="37"/>
  <c r="I269" i="37"/>
  <c r="F269" i="37"/>
  <c r="C269" i="37" s="1"/>
  <c r="O268" i="37"/>
  <c r="L268" i="37"/>
  <c r="I268" i="37"/>
  <c r="F268" i="37"/>
  <c r="C268" i="37" s="1"/>
  <c r="O267" i="37"/>
  <c r="L267" i="37"/>
  <c r="I267" i="37"/>
  <c r="F267" i="37"/>
  <c r="C267" i="37"/>
  <c r="O266" i="37"/>
  <c r="N266" i="37"/>
  <c r="M266" i="37"/>
  <c r="K266" i="37"/>
  <c r="J266" i="37"/>
  <c r="L266" i="37" s="1"/>
  <c r="H266" i="37"/>
  <c r="G266" i="37"/>
  <c r="I266" i="37" s="1"/>
  <c r="F266" i="37"/>
  <c r="C266" i="37" s="1"/>
  <c r="E266" i="37"/>
  <c r="D266" i="37"/>
  <c r="O265" i="37"/>
  <c r="L265" i="37"/>
  <c r="I265" i="37"/>
  <c r="F265" i="37"/>
  <c r="C265" i="37" s="1"/>
  <c r="O264" i="37"/>
  <c r="L264" i="37"/>
  <c r="I264" i="37"/>
  <c r="F264" i="37"/>
  <c r="C264" i="37" s="1"/>
  <c r="O263" i="37"/>
  <c r="L263" i="37"/>
  <c r="I263" i="37"/>
  <c r="F263" i="37"/>
  <c r="C263" i="37"/>
  <c r="O262" i="37"/>
  <c r="N262" i="37"/>
  <c r="M262" i="37"/>
  <c r="K262" i="37"/>
  <c r="L262" i="37" s="1"/>
  <c r="J262" i="37"/>
  <c r="H262" i="37"/>
  <c r="G262" i="37"/>
  <c r="I262" i="37" s="1"/>
  <c r="E262" i="37"/>
  <c r="D262" i="37"/>
  <c r="F262" i="37" s="1"/>
  <c r="C262" i="37" s="1"/>
  <c r="N261" i="37"/>
  <c r="M261" i="37"/>
  <c r="O261" i="37" s="1"/>
  <c r="L261" i="37"/>
  <c r="K261" i="37"/>
  <c r="J261" i="37"/>
  <c r="H261" i="37"/>
  <c r="G261" i="37"/>
  <c r="I261" i="37" s="1"/>
  <c r="E261" i="37"/>
  <c r="D261" i="37"/>
  <c r="F261" i="37" s="1"/>
  <c r="O260" i="37"/>
  <c r="L260" i="37"/>
  <c r="I260" i="37"/>
  <c r="F260" i="37"/>
  <c r="C260" i="37" s="1"/>
  <c r="O259" i="37"/>
  <c r="L259" i="37"/>
  <c r="I259" i="37"/>
  <c r="F259" i="37"/>
  <c r="C259" i="37" s="1"/>
  <c r="O258" i="37"/>
  <c r="L258" i="37"/>
  <c r="I258" i="37"/>
  <c r="F258" i="37"/>
  <c r="C258" i="37"/>
  <c r="O257" i="37"/>
  <c r="L257" i="37"/>
  <c r="I257" i="37"/>
  <c r="C257" i="37" s="1"/>
  <c r="F257" i="37"/>
  <c r="O256" i="37"/>
  <c r="L256" i="37"/>
  <c r="I256" i="37"/>
  <c r="F256" i="37"/>
  <c r="C256" i="37"/>
  <c r="N255" i="37"/>
  <c r="M255" i="37"/>
  <c r="O255" i="37" s="1"/>
  <c r="K255" i="37"/>
  <c r="J255" i="37"/>
  <c r="L255" i="37" s="1"/>
  <c r="H255" i="37"/>
  <c r="G255" i="37"/>
  <c r="I255" i="37" s="1"/>
  <c r="E255" i="37"/>
  <c r="F255" i="37" s="1"/>
  <c r="D255" i="37"/>
  <c r="O254" i="37"/>
  <c r="N254" i="37"/>
  <c r="M254" i="37"/>
  <c r="K254" i="37"/>
  <c r="J254" i="37"/>
  <c r="L254" i="37" s="1"/>
  <c r="H254" i="37"/>
  <c r="G254" i="37"/>
  <c r="I254" i="37" s="1"/>
  <c r="E254" i="37"/>
  <c r="F254" i="37" s="1"/>
  <c r="D254" i="37"/>
  <c r="O253" i="37"/>
  <c r="L253" i="37"/>
  <c r="I253" i="37"/>
  <c r="F253" i="37"/>
  <c r="C253" i="37" s="1"/>
  <c r="O252" i="37"/>
  <c r="L252" i="37"/>
  <c r="I252" i="37"/>
  <c r="F252" i="37"/>
  <c r="C252" i="37" s="1"/>
  <c r="O251" i="37"/>
  <c r="L251" i="37"/>
  <c r="I251" i="37"/>
  <c r="F251" i="37"/>
  <c r="C251" i="37" s="1"/>
  <c r="O250" i="37"/>
  <c r="L250" i="37"/>
  <c r="I250" i="37"/>
  <c r="F250" i="37"/>
  <c r="C250" i="37"/>
  <c r="O249" i="37"/>
  <c r="N249" i="37"/>
  <c r="M249" i="37"/>
  <c r="L249" i="37"/>
  <c r="K249" i="37"/>
  <c r="J249" i="37"/>
  <c r="H249" i="37"/>
  <c r="G249" i="37"/>
  <c r="I249" i="37" s="1"/>
  <c r="E249" i="37"/>
  <c r="D249" i="37"/>
  <c r="F249" i="37" s="1"/>
  <c r="O248" i="37"/>
  <c r="L248" i="37"/>
  <c r="I248" i="37"/>
  <c r="F248" i="37"/>
  <c r="C248" i="37" s="1"/>
  <c r="O247" i="37"/>
  <c r="L247" i="37"/>
  <c r="I247" i="37"/>
  <c r="F247" i="37"/>
  <c r="C247" i="37" s="1"/>
  <c r="O246" i="37"/>
  <c r="L246" i="37"/>
  <c r="I246" i="37"/>
  <c r="F246" i="37"/>
  <c r="C246" i="37"/>
  <c r="O245" i="37"/>
  <c r="L245" i="37"/>
  <c r="I245" i="37"/>
  <c r="F245" i="37"/>
  <c r="C245" i="37" s="1"/>
  <c r="O244" i="37"/>
  <c r="L244" i="37"/>
  <c r="I244" i="37"/>
  <c r="F244" i="37"/>
  <c r="C244" i="37" s="1"/>
  <c r="O243" i="37"/>
  <c r="L243" i="37"/>
  <c r="I243" i="37"/>
  <c r="F243" i="37"/>
  <c r="C243" i="37" s="1"/>
  <c r="O242" i="37"/>
  <c r="L242" i="37"/>
  <c r="I242" i="37"/>
  <c r="F242" i="37"/>
  <c r="C242" i="37"/>
  <c r="O241" i="37"/>
  <c r="N241" i="37"/>
  <c r="M241" i="37"/>
  <c r="L241" i="37"/>
  <c r="K241" i="37"/>
  <c r="J241" i="37"/>
  <c r="H241" i="37"/>
  <c r="G241" i="37"/>
  <c r="I241" i="37" s="1"/>
  <c r="E241" i="37"/>
  <c r="D241" i="37"/>
  <c r="F241" i="37" s="1"/>
  <c r="O240" i="37"/>
  <c r="L240" i="37"/>
  <c r="I240" i="37"/>
  <c r="F240" i="37"/>
  <c r="C240" i="37" s="1"/>
  <c r="O239" i="37"/>
  <c r="L239" i="37"/>
  <c r="I239" i="37"/>
  <c r="F239" i="37"/>
  <c r="C239" i="37" s="1"/>
  <c r="O238" i="37"/>
  <c r="N238" i="37"/>
  <c r="M238" i="37"/>
  <c r="K238" i="37"/>
  <c r="J238" i="37"/>
  <c r="L238" i="37" s="1"/>
  <c r="H238" i="37"/>
  <c r="G238" i="37"/>
  <c r="I238" i="37" s="1"/>
  <c r="F238" i="37"/>
  <c r="E238" i="37"/>
  <c r="D238" i="37"/>
  <c r="O237" i="37"/>
  <c r="L237" i="37"/>
  <c r="I237" i="37"/>
  <c r="F237" i="37"/>
  <c r="C237" i="37" s="1"/>
  <c r="N236" i="37"/>
  <c r="M236" i="37"/>
  <c r="O236" i="37" s="1"/>
  <c r="K236" i="37"/>
  <c r="L236" i="37" s="1"/>
  <c r="J236" i="37"/>
  <c r="I236" i="37"/>
  <c r="H236" i="37"/>
  <c r="H234" i="37" s="1"/>
  <c r="H233" i="37" s="1"/>
  <c r="G236" i="37"/>
  <c r="E236" i="37"/>
  <c r="E234" i="37" s="1"/>
  <c r="E233" i="37" s="1"/>
  <c r="D236" i="37"/>
  <c r="F236" i="37" s="1"/>
  <c r="O235" i="37"/>
  <c r="L235" i="37"/>
  <c r="I235" i="37"/>
  <c r="F235" i="37"/>
  <c r="C235" i="37" s="1"/>
  <c r="N234" i="37"/>
  <c r="K234" i="37"/>
  <c r="K233" i="37" s="1"/>
  <c r="L233" i="37" s="1"/>
  <c r="J234" i="37"/>
  <c r="L234" i="37" s="1"/>
  <c r="G234" i="37"/>
  <c r="G233" i="37" s="1"/>
  <c r="I233" i="37" s="1"/>
  <c r="N233" i="37"/>
  <c r="J233" i="37"/>
  <c r="O232" i="37"/>
  <c r="L232" i="37"/>
  <c r="I232" i="37"/>
  <c r="F232" i="37"/>
  <c r="C232" i="37" s="1"/>
  <c r="O231" i="37"/>
  <c r="L231" i="37"/>
  <c r="I231" i="37"/>
  <c r="F231" i="37"/>
  <c r="C231" i="37" s="1"/>
  <c r="O230" i="37"/>
  <c r="N230" i="37"/>
  <c r="M230" i="37"/>
  <c r="K230" i="37"/>
  <c r="K207" i="37" s="1"/>
  <c r="K198" i="37" s="1"/>
  <c r="K197" i="37" s="1"/>
  <c r="J230" i="37"/>
  <c r="L230" i="37" s="1"/>
  <c r="H230" i="37"/>
  <c r="G230" i="37"/>
  <c r="I230" i="37" s="1"/>
  <c r="F230" i="37"/>
  <c r="E230" i="37"/>
  <c r="D230" i="37"/>
  <c r="O229" i="37"/>
  <c r="L229" i="37"/>
  <c r="I229" i="37"/>
  <c r="F229" i="37"/>
  <c r="C229" i="37" s="1"/>
  <c r="O228" i="37"/>
  <c r="L228" i="37"/>
  <c r="I228" i="37"/>
  <c r="F228" i="37"/>
  <c r="C228" i="37" s="1"/>
  <c r="O227" i="37"/>
  <c r="L227" i="37"/>
  <c r="I227" i="37"/>
  <c r="F227" i="37"/>
  <c r="C227" i="37" s="1"/>
  <c r="O226" i="37"/>
  <c r="L226" i="37"/>
  <c r="I226" i="37"/>
  <c r="F226" i="37"/>
  <c r="C226" i="37"/>
  <c r="O225" i="37"/>
  <c r="L225" i="37"/>
  <c r="I225" i="37"/>
  <c r="F225" i="37"/>
  <c r="C225" i="37" s="1"/>
  <c r="O224" i="37"/>
  <c r="L224" i="37"/>
  <c r="I224" i="37"/>
  <c r="F224" i="37"/>
  <c r="C224" i="37" s="1"/>
  <c r="O223" i="37"/>
  <c r="L223" i="37"/>
  <c r="I223" i="37"/>
  <c r="F223" i="37"/>
  <c r="C223" i="37" s="1"/>
  <c r="O222" i="37"/>
  <c r="L222" i="37"/>
  <c r="I222" i="37"/>
  <c r="F222" i="37"/>
  <c r="C222" i="37"/>
  <c r="O221" i="37"/>
  <c r="L221" i="37"/>
  <c r="I221" i="37"/>
  <c r="F221" i="37"/>
  <c r="C221" i="37" s="1"/>
  <c r="O220" i="37"/>
  <c r="L220" i="37"/>
  <c r="I220" i="37"/>
  <c r="F220" i="37"/>
  <c r="C220" i="37" s="1"/>
  <c r="N219" i="37"/>
  <c r="M219" i="37"/>
  <c r="O219" i="37" s="1"/>
  <c r="K219" i="37"/>
  <c r="J219" i="37"/>
  <c r="L219" i="37" s="1"/>
  <c r="H219" i="37"/>
  <c r="G219" i="37"/>
  <c r="I219" i="37" s="1"/>
  <c r="F219" i="37"/>
  <c r="E219" i="37"/>
  <c r="D219" i="37"/>
  <c r="O218" i="37"/>
  <c r="L218" i="37"/>
  <c r="I218" i="37"/>
  <c r="F218" i="37"/>
  <c r="C218" i="37"/>
  <c r="O217" i="37"/>
  <c r="L217" i="37"/>
  <c r="I217" i="37"/>
  <c r="F217" i="37"/>
  <c r="C217" i="37" s="1"/>
  <c r="O216" i="37"/>
  <c r="L216" i="37"/>
  <c r="I216" i="37"/>
  <c r="F216" i="37"/>
  <c r="C216" i="37" s="1"/>
  <c r="O215" i="37"/>
  <c r="L215" i="37"/>
  <c r="I215" i="37"/>
  <c r="F215" i="37"/>
  <c r="C215" i="37" s="1"/>
  <c r="O214" i="37"/>
  <c r="L214" i="37"/>
  <c r="I214" i="37"/>
  <c r="F214" i="37"/>
  <c r="C214" i="37"/>
  <c r="O213" i="37"/>
  <c r="L213" i="37"/>
  <c r="I213" i="37"/>
  <c r="F213" i="37"/>
  <c r="C213" i="37" s="1"/>
  <c r="O212" i="37"/>
  <c r="L212" i="37"/>
  <c r="I212" i="37"/>
  <c r="C212" i="37" s="1"/>
  <c r="F212" i="37"/>
  <c r="O211" i="37"/>
  <c r="L211" i="37"/>
  <c r="C211" i="37" s="1"/>
  <c r="I211" i="37"/>
  <c r="F211" i="37"/>
  <c r="O210" i="37"/>
  <c r="L210" i="37"/>
  <c r="I210" i="37"/>
  <c r="F210" i="37"/>
  <c r="C210" i="37"/>
  <c r="O209" i="37"/>
  <c r="L209" i="37"/>
  <c r="I209" i="37"/>
  <c r="F209" i="37"/>
  <c r="C209" i="37" s="1"/>
  <c r="N208" i="37"/>
  <c r="M208" i="37"/>
  <c r="M207" i="37" s="1"/>
  <c r="K208" i="37"/>
  <c r="J208" i="37"/>
  <c r="L208" i="37" s="1"/>
  <c r="I208" i="37"/>
  <c r="H208" i="37"/>
  <c r="G208" i="37"/>
  <c r="E208" i="37"/>
  <c r="E207" i="37" s="1"/>
  <c r="D208" i="37"/>
  <c r="N207" i="37"/>
  <c r="J207" i="37"/>
  <c r="H207" i="37"/>
  <c r="D207" i="37"/>
  <c r="O206" i="37"/>
  <c r="L206" i="37"/>
  <c r="I206" i="37"/>
  <c r="F206" i="37"/>
  <c r="C206" i="37"/>
  <c r="O205" i="37"/>
  <c r="L205" i="37"/>
  <c r="I205" i="37"/>
  <c r="F205" i="37"/>
  <c r="C205" i="37" s="1"/>
  <c r="O204" i="37"/>
  <c r="L204" i="37"/>
  <c r="I204" i="37"/>
  <c r="F204" i="37"/>
  <c r="C204" i="37" s="1"/>
  <c r="O203" i="37"/>
  <c r="L203" i="37"/>
  <c r="I203" i="37"/>
  <c r="F203" i="37"/>
  <c r="C203" i="37" s="1"/>
  <c r="O202" i="37"/>
  <c r="L202" i="37"/>
  <c r="I202" i="37"/>
  <c r="F202" i="37"/>
  <c r="C202" i="37"/>
  <c r="O201" i="37"/>
  <c r="N201" i="37"/>
  <c r="M201" i="37"/>
  <c r="L201" i="37"/>
  <c r="K201" i="37"/>
  <c r="J201" i="37"/>
  <c r="H201" i="37"/>
  <c r="H199" i="37" s="1"/>
  <c r="H198" i="37" s="1"/>
  <c r="H197" i="37" s="1"/>
  <c r="H54" i="37" s="1"/>
  <c r="G201" i="37"/>
  <c r="I201" i="37" s="1"/>
  <c r="E201" i="37"/>
  <c r="D201" i="37"/>
  <c r="F201" i="37" s="1"/>
  <c r="C201" i="37" s="1"/>
  <c r="O200" i="37"/>
  <c r="L200" i="37"/>
  <c r="I200" i="37"/>
  <c r="F200" i="37"/>
  <c r="C200" i="37" s="1"/>
  <c r="N199" i="37"/>
  <c r="N198" i="37" s="1"/>
  <c r="N197" i="37" s="1"/>
  <c r="M199" i="37"/>
  <c r="O199" i="37" s="1"/>
  <c r="K199" i="37"/>
  <c r="J199" i="37"/>
  <c r="J198" i="37" s="1"/>
  <c r="G199" i="37"/>
  <c r="I199" i="37" s="1"/>
  <c r="E199" i="37"/>
  <c r="O196" i="37"/>
  <c r="L196" i="37"/>
  <c r="I196" i="37"/>
  <c r="F196" i="37"/>
  <c r="C196" i="37" s="1"/>
  <c r="N195" i="37"/>
  <c r="N194" i="37" s="1"/>
  <c r="O194" i="37" s="1"/>
  <c r="M195" i="37"/>
  <c r="O195" i="37" s="1"/>
  <c r="K195" i="37"/>
  <c r="J195" i="37"/>
  <c r="J194" i="37" s="1"/>
  <c r="L194" i="37" s="1"/>
  <c r="I195" i="37"/>
  <c r="H195" i="37"/>
  <c r="G195" i="37"/>
  <c r="F195" i="37"/>
  <c r="E195" i="37"/>
  <c r="E194" i="37" s="1"/>
  <c r="E190" i="37" s="1"/>
  <c r="E55" i="37" s="1"/>
  <c r="D195" i="37"/>
  <c r="M194" i="37"/>
  <c r="K194" i="37"/>
  <c r="H194" i="37"/>
  <c r="G194" i="37"/>
  <c r="I194" i="37" s="1"/>
  <c r="D194" i="37"/>
  <c r="O193" i="37"/>
  <c r="L193" i="37"/>
  <c r="I193" i="37"/>
  <c r="F193" i="37"/>
  <c r="C193" i="37" s="1"/>
  <c r="O192" i="37"/>
  <c r="L192" i="37"/>
  <c r="I192" i="37"/>
  <c r="F192" i="37"/>
  <c r="C192" i="37" s="1"/>
  <c r="N191" i="37"/>
  <c r="M191" i="37"/>
  <c r="O191" i="37" s="1"/>
  <c r="K191" i="37"/>
  <c r="J191" i="37"/>
  <c r="J190" i="37" s="1"/>
  <c r="H191" i="37"/>
  <c r="G191" i="37"/>
  <c r="I191" i="37" s="1"/>
  <c r="F191" i="37"/>
  <c r="E191" i="37"/>
  <c r="D191" i="37"/>
  <c r="M190" i="37"/>
  <c r="K190" i="37"/>
  <c r="H190" i="37"/>
  <c r="G190" i="37"/>
  <c r="I190" i="37" s="1"/>
  <c r="D190" i="37"/>
  <c r="F190" i="37" s="1"/>
  <c r="O189" i="37"/>
  <c r="L189" i="37"/>
  <c r="I189" i="37"/>
  <c r="F189" i="37"/>
  <c r="C189" i="37" s="1"/>
  <c r="O188" i="37"/>
  <c r="L188" i="37"/>
  <c r="I188" i="37"/>
  <c r="C188" i="37" s="1"/>
  <c r="F188" i="37"/>
  <c r="N187" i="37"/>
  <c r="O187" i="37" s="1"/>
  <c r="M187" i="37"/>
  <c r="K187" i="37"/>
  <c r="J187" i="37"/>
  <c r="L187" i="37" s="1"/>
  <c r="H187" i="37"/>
  <c r="G187" i="37"/>
  <c r="I187" i="37" s="1"/>
  <c r="F187" i="37"/>
  <c r="E187" i="37"/>
  <c r="D187" i="37"/>
  <c r="O186" i="37"/>
  <c r="L186" i="37"/>
  <c r="I186" i="37"/>
  <c r="F186" i="37"/>
  <c r="C186" i="37"/>
  <c r="O185" i="37"/>
  <c r="L185" i="37"/>
  <c r="I185" i="37"/>
  <c r="F185" i="37"/>
  <c r="C185" i="37" s="1"/>
  <c r="O184" i="37"/>
  <c r="L184" i="37"/>
  <c r="I184" i="37"/>
  <c r="F184" i="37"/>
  <c r="C184" i="37" s="1"/>
  <c r="O183" i="37"/>
  <c r="L183" i="37"/>
  <c r="C183" i="37" s="1"/>
  <c r="I183" i="37"/>
  <c r="F183" i="37"/>
  <c r="O182" i="37"/>
  <c r="N182" i="37"/>
  <c r="M182" i="37"/>
  <c r="K182" i="37"/>
  <c r="J182" i="37"/>
  <c r="L182" i="37" s="1"/>
  <c r="H182" i="37"/>
  <c r="G182" i="37"/>
  <c r="I182" i="37" s="1"/>
  <c r="E182" i="37"/>
  <c r="D182" i="37"/>
  <c r="F182" i="37" s="1"/>
  <c r="O181" i="37"/>
  <c r="L181" i="37"/>
  <c r="I181" i="37"/>
  <c r="F181" i="37"/>
  <c r="C181" i="37" s="1"/>
  <c r="O180" i="37"/>
  <c r="L180" i="37"/>
  <c r="I180" i="37"/>
  <c r="C180" i="37" s="1"/>
  <c r="F180" i="37"/>
  <c r="O179" i="37"/>
  <c r="L179" i="37"/>
  <c r="C179" i="37" s="1"/>
  <c r="I179" i="37"/>
  <c r="F179" i="37"/>
  <c r="O178" i="37"/>
  <c r="N178" i="37"/>
  <c r="M178" i="37"/>
  <c r="K178" i="37"/>
  <c r="K177" i="37" s="1"/>
  <c r="J178" i="37"/>
  <c r="H178" i="37"/>
  <c r="G178" i="37"/>
  <c r="G177" i="37" s="1"/>
  <c r="E178" i="37"/>
  <c r="D178" i="37"/>
  <c r="F178" i="37" s="1"/>
  <c r="N177" i="37"/>
  <c r="M177" i="37"/>
  <c r="O177" i="37" s="1"/>
  <c r="J177" i="37"/>
  <c r="H177" i="37"/>
  <c r="E177" i="37"/>
  <c r="D177" i="37"/>
  <c r="F177" i="37" s="1"/>
  <c r="N176" i="37"/>
  <c r="M176" i="37"/>
  <c r="O176" i="37" s="1"/>
  <c r="J176" i="37"/>
  <c r="H176" i="37"/>
  <c r="E176" i="37"/>
  <c r="D176" i="37"/>
  <c r="F176" i="37" s="1"/>
  <c r="O175" i="37"/>
  <c r="L175" i="37"/>
  <c r="I175" i="37"/>
  <c r="F175" i="37"/>
  <c r="C175" i="37" s="1"/>
  <c r="O174" i="37"/>
  <c r="L174" i="37"/>
  <c r="I174" i="37"/>
  <c r="F174" i="37"/>
  <c r="C174" i="37"/>
  <c r="O173" i="37"/>
  <c r="L173" i="37"/>
  <c r="I173" i="37"/>
  <c r="F173" i="37"/>
  <c r="C173" i="37" s="1"/>
  <c r="O172" i="37"/>
  <c r="L172" i="37"/>
  <c r="I172" i="37"/>
  <c r="F172" i="37"/>
  <c r="C172" i="37"/>
  <c r="O171" i="37"/>
  <c r="L171" i="37"/>
  <c r="I171" i="37"/>
  <c r="F171" i="37"/>
  <c r="C171" i="37"/>
  <c r="O170" i="37"/>
  <c r="L170" i="37"/>
  <c r="I170" i="37"/>
  <c r="F170" i="37"/>
  <c r="C170" i="37" s="1"/>
  <c r="N169" i="37"/>
  <c r="M169" i="37"/>
  <c r="O169" i="37" s="1"/>
  <c r="L169" i="37"/>
  <c r="K169" i="37"/>
  <c r="J169" i="37"/>
  <c r="H169" i="37"/>
  <c r="I169" i="37" s="1"/>
  <c r="G169" i="37"/>
  <c r="E169" i="37"/>
  <c r="D169" i="37"/>
  <c r="F169" i="37" s="1"/>
  <c r="C169" i="37" s="1"/>
  <c r="N168" i="37"/>
  <c r="M168" i="37"/>
  <c r="O168" i="37" s="1"/>
  <c r="K168" i="37"/>
  <c r="J168" i="37"/>
  <c r="L168" i="37" s="1"/>
  <c r="I168" i="37"/>
  <c r="H168" i="37"/>
  <c r="G168" i="37"/>
  <c r="E168" i="37"/>
  <c r="F168" i="37" s="1"/>
  <c r="C168" i="37" s="1"/>
  <c r="D168" i="37"/>
  <c r="O167" i="37"/>
  <c r="L167" i="37"/>
  <c r="I167" i="37"/>
  <c r="F167" i="37"/>
  <c r="C167" i="37"/>
  <c r="O166" i="37"/>
  <c r="L166" i="37"/>
  <c r="I166" i="37"/>
  <c r="F166" i="37"/>
  <c r="C166" i="37" s="1"/>
  <c r="O165" i="37"/>
  <c r="L165" i="37"/>
  <c r="I165" i="37"/>
  <c r="C165" i="37" s="1"/>
  <c r="F165" i="37"/>
  <c r="O164" i="37"/>
  <c r="L164" i="37"/>
  <c r="I164" i="37"/>
  <c r="F164" i="37"/>
  <c r="C164" i="37" s="1"/>
  <c r="O163" i="37"/>
  <c r="N163" i="37"/>
  <c r="M163" i="37"/>
  <c r="K163" i="37"/>
  <c r="J163" i="37"/>
  <c r="L163" i="37" s="1"/>
  <c r="H163" i="37"/>
  <c r="G163" i="37"/>
  <c r="I163" i="37" s="1"/>
  <c r="E163" i="37"/>
  <c r="D163" i="37"/>
  <c r="F163" i="37" s="1"/>
  <c r="O162" i="37"/>
  <c r="L162" i="37"/>
  <c r="I162" i="37"/>
  <c r="F162" i="37"/>
  <c r="C162" i="37" s="1"/>
  <c r="O161" i="37"/>
  <c r="L161" i="37"/>
  <c r="I161" i="37"/>
  <c r="F161" i="37"/>
  <c r="C161" i="37"/>
  <c r="O160" i="37"/>
  <c r="L160" i="37"/>
  <c r="I160" i="37"/>
  <c r="F160" i="37"/>
  <c r="C160" i="37" s="1"/>
  <c r="O159" i="37"/>
  <c r="L159" i="37"/>
  <c r="I159" i="37"/>
  <c r="F159" i="37"/>
  <c r="C159" i="37"/>
  <c r="O158" i="37"/>
  <c r="L158" i="37"/>
  <c r="I158" i="37"/>
  <c r="F158" i="37"/>
  <c r="C158" i="37" s="1"/>
  <c r="O157" i="37"/>
  <c r="L157" i="37"/>
  <c r="I157" i="37"/>
  <c r="C157" i="37" s="1"/>
  <c r="F157" i="37"/>
  <c r="O156" i="37"/>
  <c r="L156" i="37"/>
  <c r="I156" i="37"/>
  <c r="F156" i="37"/>
  <c r="C156" i="37" s="1"/>
  <c r="O155" i="37"/>
  <c r="L155" i="37"/>
  <c r="I155" i="37"/>
  <c r="F155" i="37"/>
  <c r="C155" i="37"/>
  <c r="O154" i="37"/>
  <c r="N154" i="37"/>
  <c r="M154" i="37"/>
  <c r="K154" i="37"/>
  <c r="L154" i="37" s="1"/>
  <c r="J154" i="37"/>
  <c r="H154" i="37"/>
  <c r="G154" i="37"/>
  <c r="I154" i="37" s="1"/>
  <c r="E154" i="37"/>
  <c r="D154" i="37"/>
  <c r="F154" i="37" s="1"/>
  <c r="O153" i="37"/>
  <c r="L153" i="37"/>
  <c r="I153" i="37"/>
  <c r="F153" i="37"/>
  <c r="C153" i="37" s="1"/>
  <c r="O152" i="37"/>
  <c r="L152" i="37"/>
  <c r="I152" i="37"/>
  <c r="F152" i="37"/>
  <c r="C152" i="37" s="1"/>
  <c r="O151" i="37"/>
  <c r="L151" i="37"/>
  <c r="I151" i="37"/>
  <c r="F151" i="37"/>
  <c r="C151" i="37"/>
  <c r="O150" i="37"/>
  <c r="L150" i="37"/>
  <c r="I150" i="37"/>
  <c r="F150" i="37"/>
  <c r="C150" i="37" s="1"/>
  <c r="O149" i="37"/>
  <c r="L149" i="37"/>
  <c r="I149" i="37"/>
  <c r="F149" i="37"/>
  <c r="C149" i="37" s="1"/>
  <c r="O148" i="37"/>
  <c r="L148" i="37"/>
  <c r="I148" i="37"/>
  <c r="C148" i="37" s="1"/>
  <c r="F148" i="37"/>
  <c r="O147" i="37"/>
  <c r="N147" i="37"/>
  <c r="M147" i="37"/>
  <c r="K147" i="37"/>
  <c r="J147" i="37"/>
  <c r="L147" i="37" s="1"/>
  <c r="H147" i="37"/>
  <c r="G147" i="37"/>
  <c r="I147" i="37" s="1"/>
  <c r="F147" i="37"/>
  <c r="C147" i="37" s="1"/>
  <c r="E147" i="37"/>
  <c r="D147" i="37"/>
  <c r="O146" i="37"/>
  <c r="L146" i="37"/>
  <c r="I146" i="37"/>
  <c r="F146" i="37"/>
  <c r="C146" i="37" s="1"/>
  <c r="O145" i="37"/>
  <c r="L145" i="37"/>
  <c r="I145" i="37"/>
  <c r="F145" i="37"/>
  <c r="C145" i="37" s="1"/>
  <c r="N144" i="37"/>
  <c r="M144" i="37"/>
  <c r="O144" i="37" s="1"/>
  <c r="K144" i="37"/>
  <c r="J144" i="37"/>
  <c r="L144" i="37" s="1"/>
  <c r="I144" i="37"/>
  <c r="H144" i="37"/>
  <c r="G144" i="37"/>
  <c r="E144" i="37"/>
  <c r="F144" i="37" s="1"/>
  <c r="D144" i="37"/>
  <c r="O143" i="37"/>
  <c r="L143" i="37"/>
  <c r="I143" i="37"/>
  <c r="F143" i="37"/>
  <c r="C143" i="37"/>
  <c r="O142" i="37"/>
  <c r="L142" i="37"/>
  <c r="I142" i="37"/>
  <c r="F142" i="37"/>
  <c r="C142" i="37" s="1"/>
  <c r="O141" i="37"/>
  <c r="L141" i="37"/>
  <c r="I141" i="37"/>
  <c r="F141" i="37"/>
  <c r="C141" i="37" s="1"/>
  <c r="O140" i="37"/>
  <c r="L140" i="37"/>
  <c r="I140" i="37"/>
  <c r="F140" i="37"/>
  <c r="C140" i="37" s="1"/>
  <c r="N139" i="37"/>
  <c r="M139" i="37"/>
  <c r="O139" i="37" s="1"/>
  <c r="K139" i="37"/>
  <c r="J139" i="37"/>
  <c r="L139" i="37" s="1"/>
  <c r="H139" i="37"/>
  <c r="G139" i="37"/>
  <c r="I139" i="37" s="1"/>
  <c r="E139" i="37"/>
  <c r="D139" i="37"/>
  <c r="F139" i="37" s="1"/>
  <c r="C139" i="37" s="1"/>
  <c r="O138" i="37"/>
  <c r="L138" i="37"/>
  <c r="I138" i="37"/>
  <c r="F138" i="37"/>
  <c r="C138" i="37"/>
  <c r="O137" i="37"/>
  <c r="L137" i="37"/>
  <c r="I137" i="37"/>
  <c r="F137" i="37"/>
  <c r="C137" i="37" s="1"/>
  <c r="O136" i="37"/>
  <c r="L136" i="37"/>
  <c r="I136" i="37"/>
  <c r="C136" i="37" s="1"/>
  <c r="F136" i="37"/>
  <c r="O135" i="37"/>
  <c r="L135" i="37"/>
  <c r="I135" i="37"/>
  <c r="F135" i="37"/>
  <c r="C135" i="37" s="1"/>
  <c r="N134" i="37"/>
  <c r="M134" i="37"/>
  <c r="O134" i="37" s="1"/>
  <c r="K134" i="37"/>
  <c r="J134" i="37"/>
  <c r="L134" i="37" s="1"/>
  <c r="I134" i="37"/>
  <c r="H134" i="37"/>
  <c r="G134" i="37"/>
  <c r="E134" i="37"/>
  <c r="D134" i="37"/>
  <c r="F134" i="37" s="1"/>
  <c r="C134" i="37" s="1"/>
  <c r="N133" i="37"/>
  <c r="M133" i="37"/>
  <c r="O133" i="37" s="1"/>
  <c r="K133" i="37"/>
  <c r="J133" i="37"/>
  <c r="L133" i="37" s="1"/>
  <c r="H133" i="37"/>
  <c r="G133" i="37"/>
  <c r="I133" i="37" s="1"/>
  <c r="E133" i="37"/>
  <c r="D133" i="37"/>
  <c r="F133" i="37" s="1"/>
  <c r="O132" i="37"/>
  <c r="L132" i="37"/>
  <c r="I132" i="37"/>
  <c r="C132" i="37" s="1"/>
  <c r="F132" i="37"/>
  <c r="N131" i="37"/>
  <c r="O131" i="37" s="1"/>
  <c r="M131" i="37"/>
  <c r="K131" i="37"/>
  <c r="J131" i="37"/>
  <c r="L131" i="37" s="1"/>
  <c r="H131" i="37"/>
  <c r="G131" i="37"/>
  <c r="I131" i="37" s="1"/>
  <c r="C131" i="37" s="1"/>
  <c r="F131" i="37"/>
  <c r="E131" i="37"/>
  <c r="D131" i="37"/>
  <c r="O130" i="37"/>
  <c r="L130" i="37"/>
  <c r="I130" i="37"/>
  <c r="F130" i="37"/>
  <c r="C130" i="37" s="1"/>
  <c r="O129" i="37"/>
  <c r="L129" i="37"/>
  <c r="I129" i="37"/>
  <c r="F129" i="37"/>
  <c r="C129" i="37" s="1"/>
  <c r="O128" i="37"/>
  <c r="L128" i="37"/>
  <c r="I128" i="37"/>
  <c r="C128" i="37" s="1"/>
  <c r="F128" i="37"/>
  <c r="O127" i="37"/>
  <c r="L127" i="37"/>
  <c r="I127" i="37"/>
  <c r="F127" i="37"/>
  <c r="C127" i="37"/>
  <c r="O126" i="37"/>
  <c r="L126" i="37"/>
  <c r="I126" i="37"/>
  <c r="F126" i="37"/>
  <c r="C126" i="37" s="1"/>
  <c r="N125" i="37"/>
  <c r="M125" i="37"/>
  <c r="O125" i="37" s="1"/>
  <c r="L125" i="37"/>
  <c r="K125" i="37"/>
  <c r="J125" i="37"/>
  <c r="H125" i="37"/>
  <c r="I125" i="37" s="1"/>
  <c r="G125" i="37"/>
  <c r="E125" i="37"/>
  <c r="D125" i="37"/>
  <c r="F125" i="37" s="1"/>
  <c r="O124" i="37"/>
  <c r="L124" i="37"/>
  <c r="I124" i="37"/>
  <c r="C124" i="37" s="1"/>
  <c r="F124" i="37"/>
  <c r="O123" i="37"/>
  <c r="L123" i="37"/>
  <c r="I123" i="37"/>
  <c r="F123" i="37"/>
  <c r="C123" i="37"/>
  <c r="O122" i="37"/>
  <c r="L122" i="37"/>
  <c r="I122" i="37"/>
  <c r="F122" i="37"/>
  <c r="C122" i="37" s="1"/>
  <c r="O121" i="37"/>
  <c r="L121" i="37"/>
  <c r="I121" i="37"/>
  <c r="F121" i="37"/>
  <c r="C121" i="37" s="1"/>
  <c r="O120" i="37"/>
  <c r="L120" i="37"/>
  <c r="I120" i="37"/>
  <c r="F120" i="37"/>
  <c r="C120" i="37" s="1"/>
  <c r="O119" i="37"/>
  <c r="N119" i="37"/>
  <c r="M119" i="37"/>
  <c r="K119" i="37"/>
  <c r="J119" i="37"/>
  <c r="L119" i="37" s="1"/>
  <c r="H119" i="37"/>
  <c r="G119" i="37"/>
  <c r="I119" i="37" s="1"/>
  <c r="E119" i="37"/>
  <c r="D119" i="37"/>
  <c r="F119" i="37" s="1"/>
  <c r="O118" i="37"/>
  <c r="L118" i="37"/>
  <c r="I118" i="37"/>
  <c r="F118" i="37"/>
  <c r="C118" i="37" s="1"/>
  <c r="O117" i="37"/>
  <c r="L117" i="37"/>
  <c r="I117" i="37"/>
  <c r="F117" i="37"/>
  <c r="C117" i="37"/>
  <c r="O116" i="37"/>
  <c r="L116" i="37"/>
  <c r="I116" i="37"/>
  <c r="F116" i="37"/>
  <c r="C116" i="37"/>
  <c r="O115" i="37"/>
  <c r="N115" i="37"/>
  <c r="M115" i="37"/>
  <c r="L115" i="37"/>
  <c r="K115" i="37"/>
  <c r="J115" i="37"/>
  <c r="H115" i="37"/>
  <c r="G115" i="37"/>
  <c r="I115" i="37" s="1"/>
  <c r="E115" i="37"/>
  <c r="D115" i="37"/>
  <c r="F115" i="37" s="1"/>
  <c r="O114" i="37"/>
  <c r="L114" i="37"/>
  <c r="I114" i="37"/>
  <c r="F114" i="37"/>
  <c r="C114" i="37" s="1"/>
  <c r="O113" i="37"/>
  <c r="L113" i="37"/>
  <c r="I113" i="37"/>
  <c r="F113" i="37"/>
  <c r="C113" i="37"/>
  <c r="O112" i="37"/>
  <c r="L112" i="37"/>
  <c r="I112" i="37"/>
  <c r="F112" i="37"/>
  <c r="C112" i="37" s="1"/>
  <c r="O111" i="37"/>
  <c r="L111" i="37"/>
  <c r="I111" i="37"/>
  <c r="F111" i="37"/>
  <c r="C111" i="37"/>
  <c r="O110" i="37"/>
  <c r="L110" i="37"/>
  <c r="I110" i="37"/>
  <c r="F110" i="37"/>
  <c r="C110" i="37"/>
  <c r="O109" i="37"/>
  <c r="L109" i="37"/>
  <c r="I109" i="37"/>
  <c r="F109" i="37"/>
  <c r="C109" i="37" s="1"/>
  <c r="O108" i="37"/>
  <c r="L108" i="37"/>
  <c r="I108" i="37"/>
  <c r="F108" i="37"/>
  <c r="C108" i="37" s="1"/>
  <c r="O107" i="37"/>
  <c r="L107" i="37"/>
  <c r="I107" i="37"/>
  <c r="F107" i="37"/>
  <c r="C107" i="37"/>
  <c r="O106" i="37"/>
  <c r="N106" i="37"/>
  <c r="M106" i="37"/>
  <c r="K106" i="37"/>
  <c r="L106" i="37" s="1"/>
  <c r="J106" i="37"/>
  <c r="H106" i="37"/>
  <c r="G106" i="37"/>
  <c r="I106" i="37" s="1"/>
  <c r="E106" i="37"/>
  <c r="D106" i="37"/>
  <c r="F106" i="37" s="1"/>
  <c r="C106" i="37" s="1"/>
  <c r="O105" i="37"/>
  <c r="L105" i="37"/>
  <c r="I105" i="37"/>
  <c r="F105" i="37"/>
  <c r="C105" i="37" s="1"/>
  <c r="O104" i="37"/>
  <c r="L104" i="37"/>
  <c r="I104" i="37"/>
  <c r="F104" i="37"/>
  <c r="C104" i="37" s="1"/>
  <c r="O103" i="37"/>
  <c r="L103" i="37"/>
  <c r="I103" i="37"/>
  <c r="F103" i="37"/>
  <c r="C103" i="37"/>
  <c r="O102" i="37"/>
  <c r="L102" i="37"/>
  <c r="I102" i="37"/>
  <c r="F102" i="37"/>
  <c r="C102" i="37" s="1"/>
  <c r="O101" i="37"/>
  <c r="L101" i="37"/>
  <c r="I101" i="37"/>
  <c r="F101" i="37"/>
  <c r="C101" i="37" s="1"/>
  <c r="O100" i="37"/>
  <c r="L100" i="37"/>
  <c r="I100" i="37"/>
  <c r="F100" i="37"/>
  <c r="C100" i="37" s="1"/>
  <c r="O99" i="37"/>
  <c r="L99" i="37"/>
  <c r="I99" i="37"/>
  <c r="F99" i="37"/>
  <c r="C99" i="37"/>
  <c r="O98" i="37"/>
  <c r="N98" i="37"/>
  <c r="M98" i="37"/>
  <c r="L98" i="37"/>
  <c r="K98" i="37"/>
  <c r="J98" i="37"/>
  <c r="H98" i="37"/>
  <c r="G98" i="37"/>
  <c r="I98" i="37" s="1"/>
  <c r="E98" i="37"/>
  <c r="D98" i="37"/>
  <c r="F98" i="37" s="1"/>
  <c r="C98" i="37" s="1"/>
  <c r="O97" i="37"/>
  <c r="L97" i="37"/>
  <c r="I97" i="37"/>
  <c r="F97" i="37"/>
  <c r="C97" i="37" s="1"/>
  <c r="O96" i="37"/>
  <c r="L96" i="37"/>
  <c r="C96" i="37" s="1"/>
  <c r="I96" i="37"/>
  <c r="F96" i="37"/>
  <c r="O95" i="37"/>
  <c r="L95" i="37"/>
  <c r="I95" i="37"/>
  <c r="F95" i="37"/>
  <c r="C95" i="37"/>
  <c r="O94" i="37"/>
  <c r="L94" i="37"/>
  <c r="I94" i="37"/>
  <c r="F94" i="37"/>
  <c r="C94" i="37" s="1"/>
  <c r="O93" i="37"/>
  <c r="L93" i="37"/>
  <c r="I93" i="37"/>
  <c r="F93" i="37"/>
  <c r="C93" i="37" s="1"/>
  <c r="N92" i="37"/>
  <c r="M92" i="37"/>
  <c r="O92" i="37" s="1"/>
  <c r="K92" i="37"/>
  <c r="J92" i="37"/>
  <c r="L92" i="37" s="1"/>
  <c r="H92" i="37"/>
  <c r="G92" i="37"/>
  <c r="I92" i="37" s="1"/>
  <c r="E92" i="37"/>
  <c r="F92" i="37" s="1"/>
  <c r="C92" i="37" s="1"/>
  <c r="D92" i="37"/>
  <c r="O91" i="37"/>
  <c r="L91" i="37"/>
  <c r="I91" i="37"/>
  <c r="F91" i="37"/>
  <c r="C91" i="37"/>
  <c r="O90" i="37"/>
  <c r="L90" i="37"/>
  <c r="I90" i="37"/>
  <c r="F90" i="37"/>
  <c r="C90" i="37" s="1"/>
  <c r="O89" i="37"/>
  <c r="L89" i="37"/>
  <c r="I89" i="37"/>
  <c r="F89" i="37"/>
  <c r="C89" i="37" s="1"/>
  <c r="O88" i="37"/>
  <c r="L88" i="37"/>
  <c r="I88" i="37"/>
  <c r="F88" i="37"/>
  <c r="C88" i="37" s="1"/>
  <c r="N87" i="37"/>
  <c r="O87" i="37" s="1"/>
  <c r="M87" i="37"/>
  <c r="K87" i="37"/>
  <c r="J87" i="37"/>
  <c r="L87" i="37" s="1"/>
  <c r="H87" i="37"/>
  <c r="G87" i="37"/>
  <c r="I87" i="37" s="1"/>
  <c r="E87" i="37"/>
  <c r="D87" i="37"/>
  <c r="F87" i="37" s="1"/>
  <c r="N86" i="37"/>
  <c r="M86" i="37"/>
  <c r="O86" i="37" s="1"/>
  <c r="K86" i="37"/>
  <c r="J86" i="37"/>
  <c r="L86" i="37" s="1"/>
  <c r="H86" i="37"/>
  <c r="G86" i="37"/>
  <c r="I86" i="37" s="1"/>
  <c r="E86" i="37"/>
  <c r="D86" i="37"/>
  <c r="F86" i="37" s="1"/>
  <c r="O85" i="37"/>
  <c r="L85" i="37"/>
  <c r="I85" i="37"/>
  <c r="F85" i="37"/>
  <c r="C85" i="37" s="1"/>
  <c r="O84" i="37"/>
  <c r="L84" i="37"/>
  <c r="I84" i="37"/>
  <c r="F84" i="37"/>
  <c r="C84" i="37" s="1"/>
  <c r="N83" i="37"/>
  <c r="O83" i="37" s="1"/>
  <c r="M83" i="37"/>
  <c r="K83" i="37"/>
  <c r="J83" i="37"/>
  <c r="L83" i="37" s="1"/>
  <c r="H83" i="37"/>
  <c r="G83" i="37"/>
  <c r="I83" i="37" s="1"/>
  <c r="C83" i="37" s="1"/>
  <c r="F83" i="37"/>
  <c r="E83" i="37"/>
  <c r="D83" i="37"/>
  <c r="O82" i="37"/>
  <c r="L82" i="37"/>
  <c r="I82" i="37"/>
  <c r="F82" i="37"/>
  <c r="C82" i="37" s="1"/>
  <c r="O81" i="37"/>
  <c r="L81" i="37"/>
  <c r="I81" i="37"/>
  <c r="F81" i="37"/>
  <c r="C81" i="37"/>
  <c r="O80" i="37"/>
  <c r="N80" i="37"/>
  <c r="M80" i="37"/>
  <c r="K80" i="37"/>
  <c r="J80" i="37"/>
  <c r="L80" i="37" s="1"/>
  <c r="H80" i="37"/>
  <c r="G80" i="37"/>
  <c r="I80" i="37" s="1"/>
  <c r="E80" i="37"/>
  <c r="D80" i="37"/>
  <c r="F80" i="37" s="1"/>
  <c r="C80" i="37" s="1"/>
  <c r="N79" i="37"/>
  <c r="M79" i="37"/>
  <c r="O79" i="37" s="1"/>
  <c r="K79" i="37"/>
  <c r="J79" i="37"/>
  <c r="L79" i="37" s="1"/>
  <c r="H79" i="37"/>
  <c r="G79" i="37"/>
  <c r="I79" i="37" s="1"/>
  <c r="E79" i="37"/>
  <c r="D79" i="37"/>
  <c r="F79" i="37" s="1"/>
  <c r="C79" i="37" s="1"/>
  <c r="N78" i="37"/>
  <c r="M78" i="37"/>
  <c r="O78" i="37" s="1"/>
  <c r="K78" i="37"/>
  <c r="J78" i="37"/>
  <c r="L78" i="37" s="1"/>
  <c r="H78" i="37"/>
  <c r="G78" i="37"/>
  <c r="I78" i="37" s="1"/>
  <c r="E78" i="37"/>
  <c r="D78" i="37"/>
  <c r="F78" i="37" s="1"/>
  <c r="C78" i="37" s="1"/>
  <c r="O77" i="37"/>
  <c r="L77" i="37"/>
  <c r="I77" i="37"/>
  <c r="C77" i="37" s="1"/>
  <c r="F77" i="37"/>
  <c r="O76" i="37"/>
  <c r="L76" i="37"/>
  <c r="I76" i="37"/>
  <c r="F76" i="37"/>
  <c r="C76" i="37"/>
  <c r="O75" i="37"/>
  <c r="L75" i="37"/>
  <c r="I75" i="37"/>
  <c r="F75" i="37"/>
  <c r="C75" i="37"/>
  <c r="O74" i="37"/>
  <c r="L74" i="37"/>
  <c r="I74" i="37"/>
  <c r="F74" i="37"/>
  <c r="C74" i="37" s="1"/>
  <c r="O73" i="37"/>
  <c r="L73" i="37"/>
  <c r="I73" i="37"/>
  <c r="F73" i="37"/>
  <c r="C73" i="37" s="1"/>
  <c r="N72" i="37"/>
  <c r="M72" i="37"/>
  <c r="O72" i="37" s="1"/>
  <c r="K72" i="37"/>
  <c r="J72" i="37"/>
  <c r="L72" i="37" s="1"/>
  <c r="H72" i="37"/>
  <c r="G72" i="37"/>
  <c r="I72" i="37" s="1"/>
  <c r="F72" i="37"/>
  <c r="C72" i="37" s="1"/>
  <c r="E72" i="37"/>
  <c r="D72" i="37"/>
  <c r="O71" i="37"/>
  <c r="L71" i="37"/>
  <c r="I71" i="37"/>
  <c r="F71" i="37"/>
  <c r="C71" i="37"/>
  <c r="O70" i="37"/>
  <c r="N70" i="37"/>
  <c r="M70" i="37"/>
  <c r="K70" i="37"/>
  <c r="L70" i="37" s="1"/>
  <c r="J70" i="37"/>
  <c r="H70" i="37"/>
  <c r="G70" i="37"/>
  <c r="I70" i="37" s="1"/>
  <c r="E70" i="37"/>
  <c r="D70" i="37"/>
  <c r="F70" i="37" s="1"/>
  <c r="O69" i="37"/>
  <c r="L69" i="37"/>
  <c r="I69" i="37"/>
  <c r="F69" i="37"/>
  <c r="C69" i="37" s="1"/>
  <c r="O68" i="37"/>
  <c r="L68" i="37"/>
  <c r="I68" i="37"/>
  <c r="F68" i="37"/>
  <c r="C68" i="37" s="1"/>
  <c r="O67" i="37"/>
  <c r="L67" i="37"/>
  <c r="I67" i="37"/>
  <c r="F67" i="37"/>
  <c r="C67" i="37"/>
  <c r="O66" i="37"/>
  <c r="L66" i="37"/>
  <c r="I66" i="37"/>
  <c r="F66" i="37"/>
  <c r="C66" i="37"/>
  <c r="O65" i="37"/>
  <c r="L65" i="37"/>
  <c r="I65" i="37"/>
  <c r="F65" i="37"/>
  <c r="C65" i="37" s="1"/>
  <c r="O64" i="37"/>
  <c r="L64" i="37"/>
  <c r="I64" i="37"/>
  <c r="F64" i="37"/>
  <c r="C64" i="37" s="1"/>
  <c r="O63" i="37"/>
  <c r="L63" i="37"/>
  <c r="I63" i="37"/>
  <c r="F63" i="37"/>
  <c r="C63" i="37"/>
  <c r="O62" i="37"/>
  <c r="L62" i="37"/>
  <c r="I62" i="37"/>
  <c r="F62" i="37"/>
  <c r="C62" i="37"/>
  <c r="O61" i="37"/>
  <c r="N61" i="37"/>
  <c r="M61" i="37"/>
  <c r="K61" i="37"/>
  <c r="L61" i="37" s="1"/>
  <c r="J61" i="37"/>
  <c r="H61" i="37"/>
  <c r="G61" i="37"/>
  <c r="I61" i="37" s="1"/>
  <c r="E61" i="37"/>
  <c r="D61" i="37"/>
  <c r="F61" i="37" s="1"/>
  <c r="O60" i="37"/>
  <c r="L60" i="37"/>
  <c r="I60" i="37"/>
  <c r="F60" i="37"/>
  <c r="C60" i="37" s="1"/>
  <c r="O59" i="37"/>
  <c r="L59" i="37"/>
  <c r="C59" i="37" s="1"/>
  <c r="I59" i="37"/>
  <c r="F59" i="37"/>
  <c r="O58" i="37"/>
  <c r="N58" i="37"/>
  <c r="M58" i="37"/>
  <c r="K58" i="37"/>
  <c r="L58" i="37" s="1"/>
  <c r="J58" i="37"/>
  <c r="H58" i="37"/>
  <c r="G58" i="37"/>
  <c r="I58" i="37" s="1"/>
  <c r="E58" i="37"/>
  <c r="D58" i="37"/>
  <c r="F58" i="37" s="1"/>
  <c r="C58" i="37" s="1"/>
  <c r="N57" i="37"/>
  <c r="M57" i="37"/>
  <c r="O57" i="37" s="1"/>
  <c r="K57" i="37"/>
  <c r="J57" i="37"/>
  <c r="L57" i="37" s="1"/>
  <c r="H57" i="37"/>
  <c r="G57" i="37"/>
  <c r="I57" i="37" s="1"/>
  <c r="E57" i="37"/>
  <c r="D57" i="37"/>
  <c r="F57" i="37" s="1"/>
  <c r="C57" i="37" s="1"/>
  <c r="N56" i="37"/>
  <c r="M56" i="37"/>
  <c r="O56" i="37" s="1"/>
  <c r="K56" i="37"/>
  <c r="J56" i="37"/>
  <c r="L56" i="37" s="1"/>
  <c r="H56" i="37"/>
  <c r="G56" i="37"/>
  <c r="I56" i="37" s="1"/>
  <c r="E56" i="37"/>
  <c r="D56" i="37"/>
  <c r="F56" i="37" s="1"/>
  <c r="C56" i="37" s="1"/>
  <c r="M55" i="37"/>
  <c r="H55" i="37"/>
  <c r="D55" i="37"/>
  <c r="O50" i="37"/>
  <c r="C50" i="37" s="1"/>
  <c r="O49" i="37"/>
  <c r="C49" i="37" s="1"/>
  <c r="O48" i="37"/>
  <c r="C48" i="37" s="1"/>
  <c r="N48" i="37"/>
  <c r="M48" i="37"/>
  <c r="L47" i="37"/>
  <c r="I47" i="37"/>
  <c r="F47" i="37"/>
  <c r="C47" i="37" s="1"/>
  <c r="L46" i="37"/>
  <c r="K46" i="37"/>
  <c r="J46" i="37"/>
  <c r="H46" i="37"/>
  <c r="G46" i="37"/>
  <c r="I46" i="37" s="1"/>
  <c r="E46" i="37"/>
  <c r="D46" i="37"/>
  <c r="F46" i="37" s="1"/>
  <c r="F45" i="37"/>
  <c r="C45" i="37" s="1"/>
  <c r="L44" i="37"/>
  <c r="C44" i="37" s="1"/>
  <c r="L43" i="37"/>
  <c r="C43" i="37" s="1"/>
  <c r="L42" i="37"/>
  <c r="C42" i="37" s="1"/>
  <c r="L41" i="37"/>
  <c r="C41" i="37" s="1"/>
  <c r="K40" i="37"/>
  <c r="J40" i="37"/>
  <c r="L40" i="37" s="1"/>
  <c r="C40" i="37" s="1"/>
  <c r="L39" i="37"/>
  <c r="C39" i="37" s="1"/>
  <c r="L38" i="37"/>
  <c r="C38" i="37" s="1"/>
  <c r="K37" i="37"/>
  <c r="L37" i="37" s="1"/>
  <c r="C37" i="37" s="1"/>
  <c r="J37" i="37"/>
  <c r="L36" i="37"/>
  <c r="C36" i="37" s="1"/>
  <c r="K35" i="37"/>
  <c r="J35" i="37"/>
  <c r="L35" i="37" s="1"/>
  <c r="C35" i="37" s="1"/>
  <c r="L34" i="37"/>
  <c r="C34" i="37" s="1"/>
  <c r="L33" i="37"/>
  <c r="C33" i="37" s="1"/>
  <c r="L32" i="37"/>
  <c r="C32" i="37" s="1"/>
  <c r="K31" i="37"/>
  <c r="J31" i="37"/>
  <c r="L31" i="37" s="1"/>
  <c r="C31" i="37" s="1"/>
  <c r="K30" i="37"/>
  <c r="J30" i="37"/>
  <c r="L30" i="37" s="1"/>
  <c r="C30" i="37" s="1"/>
  <c r="F29" i="37"/>
  <c r="C29" i="37"/>
  <c r="I28" i="37"/>
  <c r="O27" i="37"/>
  <c r="L27" i="37"/>
  <c r="I27" i="37"/>
  <c r="F27" i="37"/>
  <c r="C27" i="37"/>
  <c r="O26" i="37"/>
  <c r="L26" i="37"/>
  <c r="I26" i="37"/>
  <c r="F26" i="37"/>
  <c r="C26" i="37" s="1"/>
  <c r="N25" i="37"/>
  <c r="N290" i="37" s="1"/>
  <c r="N289" i="37" s="1"/>
  <c r="M25" i="37"/>
  <c r="M290" i="37" s="1"/>
  <c r="K25" i="37"/>
  <c r="K290" i="37" s="1"/>
  <c r="K289" i="37" s="1"/>
  <c r="J25" i="37"/>
  <c r="J290" i="37" s="1"/>
  <c r="I25" i="37"/>
  <c r="H25" i="37"/>
  <c r="H290" i="37" s="1"/>
  <c r="H289" i="37" s="1"/>
  <c r="G25" i="37"/>
  <c r="G290" i="37" s="1"/>
  <c r="E25" i="37"/>
  <c r="E290" i="37" s="1"/>
  <c r="E289" i="37" s="1"/>
  <c r="D25" i="37"/>
  <c r="D290" i="37" s="1"/>
  <c r="N24" i="37"/>
  <c r="M24" i="37"/>
  <c r="O24" i="37" s="1"/>
  <c r="K24" i="37"/>
  <c r="J24" i="37"/>
  <c r="L24" i="37" s="1"/>
  <c r="H24" i="37"/>
  <c r="G24" i="37"/>
  <c r="I24" i="37" s="1"/>
  <c r="E24" i="37"/>
  <c r="O299" i="36"/>
  <c r="L299" i="36"/>
  <c r="I299" i="36"/>
  <c r="F299" i="36"/>
  <c r="C299" i="36"/>
  <c r="O298" i="36"/>
  <c r="L298" i="36"/>
  <c r="I298" i="36"/>
  <c r="F298" i="36"/>
  <c r="C298" i="36" s="1"/>
  <c r="O297" i="36"/>
  <c r="L297" i="36"/>
  <c r="I297" i="36"/>
  <c r="C297" i="36" s="1"/>
  <c r="F297" i="36"/>
  <c r="O296" i="36"/>
  <c r="L296" i="36"/>
  <c r="I296" i="36"/>
  <c r="F296" i="36"/>
  <c r="C296" i="36"/>
  <c r="O295" i="36"/>
  <c r="L295" i="36"/>
  <c r="I295" i="36"/>
  <c r="F295" i="36"/>
  <c r="C295" i="36" s="1"/>
  <c r="O294" i="36"/>
  <c r="L294" i="36"/>
  <c r="I294" i="36"/>
  <c r="F294" i="36"/>
  <c r="C294" i="36" s="1"/>
  <c r="O293" i="36"/>
  <c r="L293" i="36"/>
  <c r="I293" i="36"/>
  <c r="F293" i="36"/>
  <c r="C293" i="36" s="1"/>
  <c r="O292" i="36"/>
  <c r="L292" i="36"/>
  <c r="I292" i="36"/>
  <c r="F292" i="36"/>
  <c r="C292" i="36"/>
  <c r="N291" i="36"/>
  <c r="M291" i="36"/>
  <c r="O291" i="36" s="1"/>
  <c r="K291" i="36"/>
  <c r="J291" i="36"/>
  <c r="L291" i="36" s="1"/>
  <c r="H291" i="36"/>
  <c r="G291" i="36"/>
  <c r="I291" i="36" s="1"/>
  <c r="E291" i="36"/>
  <c r="D291" i="36"/>
  <c r="F291" i="36" s="1"/>
  <c r="O286" i="36"/>
  <c r="L286" i="36"/>
  <c r="I286" i="36"/>
  <c r="F286" i="36"/>
  <c r="C286" i="36" s="1"/>
  <c r="O285" i="36"/>
  <c r="L285" i="36"/>
  <c r="I285" i="36"/>
  <c r="F285" i="36"/>
  <c r="C285" i="36" s="1"/>
  <c r="N284" i="36"/>
  <c r="N287" i="36" s="1"/>
  <c r="M284" i="36"/>
  <c r="M287" i="36" s="1"/>
  <c r="O287" i="36" s="1"/>
  <c r="K284" i="36"/>
  <c r="J284" i="36"/>
  <c r="J287" i="36" s="1"/>
  <c r="H284" i="36"/>
  <c r="H287" i="36" s="1"/>
  <c r="G284" i="36"/>
  <c r="F284" i="36"/>
  <c r="E284" i="36"/>
  <c r="E287" i="36" s="1"/>
  <c r="D284" i="36"/>
  <c r="D287" i="36" s="1"/>
  <c r="O283" i="36"/>
  <c r="L283" i="36"/>
  <c r="I283" i="36"/>
  <c r="F283" i="36"/>
  <c r="C283" i="36"/>
  <c r="N282" i="36"/>
  <c r="M282" i="36"/>
  <c r="O282" i="36" s="1"/>
  <c r="L282" i="36"/>
  <c r="K282" i="36"/>
  <c r="J282" i="36"/>
  <c r="H282" i="36"/>
  <c r="G282" i="36"/>
  <c r="I282" i="36" s="1"/>
  <c r="E282" i="36"/>
  <c r="D282" i="36"/>
  <c r="F282" i="36" s="1"/>
  <c r="O281" i="36"/>
  <c r="L281" i="36"/>
  <c r="I281" i="36"/>
  <c r="F281" i="36"/>
  <c r="C281" i="36" s="1"/>
  <c r="O280" i="36"/>
  <c r="L280" i="36"/>
  <c r="I280" i="36"/>
  <c r="C280" i="36" s="1"/>
  <c r="F280" i="36"/>
  <c r="O279" i="36"/>
  <c r="O278" i="36" s="1"/>
  <c r="L279" i="36"/>
  <c r="I279" i="36"/>
  <c r="F279" i="36"/>
  <c r="C279" i="36"/>
  <c r="N278" i="36"/>
  <c r="M278" i="36"/>
  <c r="L278" i="36"/>
  <c r="K278" i="36"/>
  <c r="J278" i="36"/>
  <c r="H278" i="36"/>
  <c r="G278" i="36"/>
  <c r="I278" i="36" s="1"/>
  <c r="E278" i="36"/>
  <c r="D278" i="36"/>
  <c r="F278" i="36" s="1"/>
  <c r="O277" i="36"/>
  <c r="L277" i="36"/>
  <c r="I277" i="36"/>
  <c r="C277" i="36" s="1"/>
  <c r="F277" i="36"/>
  <c r="O276" i="36"/>
  <c r="L276" i="36"/>
  <c r="I276" i="36"/>
  <c r="F276" i="36"/>
  <c r="C276" i="36" s="1"/>
  <c r="O275" i="36"/>
  <c r="L275" i="36"/>
  <c r="I275" i="36"/>
  <c r="F275" i="36"/>
  <c r="C275" i="36"/>
  <c r="N274" i="36"/>
  <c r="M274" i="36"/>
  <c r="O274" i="36" s="1"/>
  <c r="L274" i="36"/>
  <c r="K274" i="36"/>
  <c r="J274" i="36"/>
  <c r="H274" i="36"/>
  <c r="I274" i="36" s="1"/>
  <c r="G274" i="36"/>
  <c r="E274" i="36"/>
  <c r="D274" i="36"/>
  <c r="F274" i="36" s="1"/>
  <c r="O273" i="36"/>
  <c r="L273" i="36"/>
  <c r="I273" i="36"/>
  <c r="C273" i="36" s="1"/>
  <c r="F273" i="36"/>
  <c r="N272" i="36"/>
  <c r="O272" i="36" s="1"/>
  <c r="M272" i="36"/>
  <c r="K272" i="36"/>
  <c r="J272" i="36"/>
  <c r="L272" i="36" s="1"/>
  <c r="H272" i="36"/>
  <c r="G272" i="36"/>
  <c r="I272" i="36" s="1"/>
  <c r="F272" i="36"/>
  <c r="C272" i="36" s="1"/>
  <c r="E272" i="36"/>
  <c r="D272" i="36"/>
  <c r="O271" i="36"/>
  <c r="N271" i="36"/>
  <c r="M271" i="36"/>
  <c r="K271" i="36"/>
  <c r="L271" i="36" s="1"/>
  <c r="J271" i="36"/>
  <c r="H271" i="36"/>
  <c r="G271" i="36"/>
  <c r="I271" i="36" s="1"/>
  <c r="E271" i="36"/>
  <c r="D271" i="36"/>
  <c r="F271" i="36" s="1"/>
  <c r="O270" i="36"/>
  <c r="L270" i="36"/>
  <c r="I270" i="36"/>
  <c r="F270" i="36"/>
  <c r="C270" i="36" s="1"/>
  <c r="O269" i="36"/>
  <c r="L269" i="36"/>
  <c r="I269" i="36"/>
  <c r="F269" i="36"/>
  <c r="C269" i="36"/>
  <c r="O268" i="36"/>
  <c r="L268" i="36"/>
  <c r="I268" i="36"/>
  <c r="F268" i="36"/>
  <c r="C268" i="36" s="1"/>
  <c r="O267" i="36"/>
  <c r="L267" i="36"/>
  <c r="I267" i="36"/>
  <c r="F267" i="36"/>
  <c r="C267" i="36" s="1"/>
  <c r="N266" i="36"/>
  <c r="M266" i="36"/>
  <c r="O266" i="36" s="1"/>
  <c r="K266" i="36"/>
  <c r="J266" i="36"/>
  <c r="L266" i="36" s="1"/>
  <c r="H266" i="36"/>
  <c r="G266" i="36"/>
  <c r="I266" i="36" s="1"/>
  <c r="E266" i="36"/>
  <c r="D266" i="36"/>
  <c r="F266" i="36" s="1"/>
  <c r="C266" i="36" s="1"/>
  <c r="O265" i="36"/>
  <c r="L265" i="36"/>
  <c r="I265" i="36"/>
  <c r="F265" i="36"/>
  <c r="C265" i="36" s="1"/>
  <c r="O264" i="36"/>
  <c r="L264" i="36"/>
  <c r="I264" i="36"/>
  <c r="F264" i="36"/>
  <c r="C264" i="36"/>
  <c r="O263" i="36"/>
  <c r="L263" i="36"/>
  <c r="I263" i="36"/>
  <c r="F263" i="36"/>
  <c r="C263" i="36"/>
  <c r="N262" i="36"/>
  <c r="M262" i="36"/>
  <c r="O262" i="36" s="1"/>
  <c r="K262" i="36"/>
  <c r="L262" i="36" s="1"/>
  <c r="J262" i="36"/>
  <c r="H262" i="36"/>
  <c r="G262" i="36"/>
  <c r="I262" i="36" s="1"/>
  <c r="E262" i="36"/>
  <c r="D262" i="36"/>
  <c r="F262" i="36" s="1"/>
  <c r="N261" i="36"/>
  <c r="M261" i="36"/>
  <c r="O261" i="36" s="1"/>
  <c r="K261" i="36"/>
  <c r="J261" i="36"/>
  <c r="L261" i="36" s="1"/>
  <c r="I261" i="36"/>
  <c r="H261" i="36"/>
  <c r="G261" i="36"/>
  <c r="E261" i="36"/>
  <c r="F261" i="36" s="1"/>
  <c r="D261" i="36"/>
  <c r="O260" i="36"/>
  <c r="L260" i="36"/>
  <c r="I260" i="36"/>
  <c r="F260" i="36"/>
  <c r="C260" i="36"/>
  <c r="O259" i="36"/>
  <c r="L259" i="36"/>
  <c r="I259" i="36"/>
  <c r="F259" i="36"/>
  <c r="C259" i="36"/>
  <c r="O258" i="36"/>
  <c r="L258" i="36"/>
  <c r="I258" i="36"/>
  <c r="F258" i="36"/>
  <c r="C258" i="36"/>
  <c r="O257" i="36"/>
  <c r="L257" i="36"/>
  <c r="I257" i="36"/>
  <c r="F257" i="36"/>
  <c r="C257" i="36" s="1"/>
  <c r="O256" i="36"/>
  <c r="L256" i="36"/>
  <c r="I256" i="36"/>
  <c r="F256" i="36"/>
  <c r="C256" i="36"/>
  <c r="O255" i="36"/>
  <c r="N255" i="36"/>
  <c r="M255" i="36"/>
  <c r="K255" i="36"/>
  <c r="L255" i="36" s="1"/>
  <c r="J255" i="36"/>
  <c r="H255" i="36"/>
  <c r="G255" i="36"/>
  <c r="I255" i="36" s="1"/>
  <c r="E255" i="36"/>
  <c r="D255" i="36"/>
  <c r="F255" i="36" s="1"/>
  <c r="C255" i="36" s="1"/>
  <c r="N254" i="36"/>
  <c r="M254" i="36"/>
  <c r="O254" i="36" s="1"/>
  <c r="K254" i="36"/>
  <c r="J254" i="36"/>
  <c r="L254" i="36" s="1"/>
  <c r="H254" i="36"/>
  <c r="G254" i="36"/>
  <c r="I254" i="36" s="1"/>
  <c r="E254" i="36"/>
  <c r="D254" i="36"/>
  <c r="F254" i="36" s="1"/>
  <c r="C254" i="36" s="1"/>
  <c r="O253" i="36"/>
  <c r="L253" i="36"/>
  <c r="I253" i="36"/>
  <c r="F253" i="36"/>
  <c r="C253" i="36" s="1"/>
  <c r="O252" i="36"/>
  <c r="L252" i="36"/>
  <c r="I252" i="36"/>
  <c r="C252" i="36" s="1"/>
  <c r="F252" i="36"/>
  <c r="O251" i="36"/>
  <c r="L251" i="36"/>
  <c r="I251" i="36"/>
  <c r="F251" i="36"/>
  <c r="C251" i="36"/>
  <c r="O250" i="36"/>
  <c r="L250" i="36"/>
  <c r="I250" i="36"/>
  <c r="F250" i="36"/>
  <c r="C250" i="36" s="1"/>
  <c r="N249" i="36"/>
  <c r="M249" i="36"/>
  <c r="O249" i="36" s="1"/>
  <c r="K249" i="36"/>
  <c r="J249" i="36"/>
  <c r="L249" i="36" s="1"/>
  <c r="I249" i="36"/>
  <c r="H249" i="36"/>
  <c r="G249" i="36"/>
  <c r="E249" i="36"/>
  <c r="D249" i="36"/>
  <c r="F249" i="36" s="1"/>
  <c r="C249" i="36" s="1"/>
  <c r="O248" i="36"/>
  <c r="L248" i="36"/>
  <c r="C248" i="36" s="1"/>
  <c r="I248" i="36"/>
  <c r="F248" i="36"/>
  <c r="O247" i="36"/>
  <c r="L247" i="36"/>
  <c r="I247" i="36"/>
  <c r="F247" i="36"/>
  <c r="C247" i="36" s="1"/>
  <c r="O246" i="36"/>
  <c r="L246" i="36"/>
  <c r="I246" i="36"/>
  <c r="F246" i="36"/>
  <c r="C246" i="36" s="1"/>
  <c r="O245" i="36"/>
  <c r="L245" i="36"/>
  <c r="I245" i="36"/>
  <c r="F245" i="36"/>
  <c r="C245" i="36" s="1"/>
  <c r="O244" i="36"/>
  <c r="L244" i="36"/>
  <c r="I244" i="36"/>
  <c r="F244" i="36"/>
  <c r="C244" i="36"/>
  <c r="O243" i="36"/>
  <c r="L243" i="36"/>
  <c r="I243" i="36"/>
  <c r="F243" i="36"/>
  <c r="C243" i="36" s="1"/>
  <c r="O242" i="36"/>
  <c r="L242" i="36"/>
  <c r="I242" i="36"/>
  <c r="F242" i="36"/>
  <c r="C242" i="36" s="1"/>
  <c r="N241" i="36"/>
  <c r="M241" i="36"/>
  <c r="O241" i="36" s="1"/>
  <c r="K241" i="36"/>
  <c r="J241" i="36"/>
  <c r="L241" i="36" s="1"/>
  <c r="H241" i="36"/>
  <c r="G241" i="36"/>
  <c r="I241" i="36" s="1"/>
  <c r="F241" i="36"/>
  <c r="C241" i="36" s="1"/>
  <c r="E241" i="36"/>
  <c r="D241" i="36"/>
  <c r="O240" i="36"/>
  <c r="L240" i="36"/>
  <c r="I240" i="36"/>
  <c r="F240" i="36"/>
  <c r="C240" i="36"/>
  <c r="O239" i="36"/>
  <c r="L239" i="36"/>
  <c r="I239" i="36"/>
  <c r="F239" i="36"/>
  <c r="C239" i="36" s="1"/>
  <c r="N238" i="36"/>
  <c r="M238" i="36"/>
  <c r="O238" i="36" s="1"/>
  <c r="K238" i="36"/>
  <c r="J238" i="36"/>
  <c r="L238" i="36" s="1"/>
  <c r="H238" i="36"/>
  <c r="G238" i="36"/>
  <c r="I238" i="36" s="1"/>
  <c r="E238" i="36"/>
  <c r="D238" i="36"/>
  <c r="F238" i="36" s="1"/>
  <c r="C238" i="36" s="1"/>
  <c r="O237" i="36"/>
  <c r="L237" i="36"/>
  <c r="I237" i="36"/>
  <c r="F237" i="36"/>
  <c r="C237" i="36" s="1"/>
  <c r="N236" i="36"/>
  <c r="M236" i="36"/>
  <c r="O236" i="36" s="1"/>
  <c r="K236" i="36"/>
  <c r="J236" i="36"/>
  <c r="L236" i="36" s="1"/>
  <c r="I236" i="36"/>
  <c r="H236" i="36"/>
  <c r="G236" i="36"/>
  <c r="E236" i="36"/>
  <c r="F236" i="36" s="1"/>
  <c r="C236" i="36" s="1"/>
  <c r="D236" i="36"/>
  <c r="O235" i="36"/>
  <c r="L235" i="36"/>
  <c r="C235" i="36" s="1"/>
  <c r="I235" i="36"/>
  <c r="F235" i="36"/>
  <c r="N234" i="36"/>
  <c r="M234" i="36"/>
  <c r="O234" i="36" s="1"/>
  <c r="K234" i="36"/>
  <c r="J234" i="36"/>
  <c r="L234" i="36" s="1"/>
  <c r="H234" i="36"/>
  <c r="G234" i="36"/>
  <c r="I234" i="36" s="1"/>
  <c r="E234" i="36"/>
  <c r="D234" i="36"/>
  <c r="F234" i="36" s="1"/>
  <c r="N233" i="36"/>
  <c r="M233" i="36"/>
  <c r="O233" i="36" s="1"/>
  <c r="L233" i="36"/>
  <c r="K233" i="36"/>
  <c r="J233" i="36"/>
  <c r="H233" i="36"/>
  <c r="I233" i="36" s="1"/>
  <c r="G233" i="36"/>
  <c r="E233" i="36"/>
  <c r="D233" i="36"/>
  <c r="F233" i="36" s="1"/>
  <c r="O232" i="36"/>
  <c r="L232" i="36"/>
  <c r="I232" i="36"/>
  <c r="C232" i="36" s="1"/>
  <c r="F232" i="36"/>
  <c r="O231" i="36"/>
  <c r="L231" i="36"/>
  <c r="I231" i="36"/>
  <c r="F231" i="36"/>
  <c r="C231" i="36" s="1"/>
  <c r="O230" i="36"/>
  <c r="N230" i="36"/>
  <c r="M230" i="36"/>
  <c r="K230" i="36"/>
  <c r="L230" i="36" s="1"/>
  <c r="J230" i="36"/>
  <c r="H230" i="36"/>
  <c r="G230" i="36"/>
  <c r="I230" i="36" s="1"/>
  <c r="E230" i="36"/>
  <c r="D230" i="36"/>
  <c r="F230" i="36" s="1"/>
  <c r="C230" i="36" s="1"/>
  <c r="O229" i="36"/>
  <c r="L229" i="36"/>
  <c r="I229" i="36"/>
  <c r="F229" i="36"/>
  <c r="C229" i="36" s="1"/>
  <c r="O228" i="36"/>
  <c r="L228" i="36"/>
  <c r="I228" i="36"/>
  <c r="D228" i="36"/>
  <c r="F228" i="36" s="1"/>
  <c r="C228" i="36" s="1"/>
  <c r="O227" i="36"/>
  <c r="L227" i="36"/>
  <c r="I227" i="36"/>
  <c r="C227" i="36" s="1"/>
  <c r="F227" i="36"/>
  <c r="O226" i="36"/>
  <c r="L226" i="36"/>
  <c r="C226" i="36" s="1"/>
  <c r="I226" i="36"/>
  <c r="F226" i="36"/>
  <c r="O225" i="36"/>
  <c r="L225" i="36"/>
  <c r="I225" i="36"/>
  <c r="F225" i="36"/>
  <c r="C225" i="36" s="1"/>
  <c r="O224" i="36"/>
  <c r="L224" i="36"/>
  <c r="I224" i="36"/>
  <c r="F224" i="36"/>
  <c r="C224" i="36" s="1"/>
  <c r="O223" i="36"/>
  <c r="L223" i="36"/>
  <c r="I223" i="36"/>
  <c r="F223" i="36"/>
  <c r="C223" i="36" s="1"/>
  <c r="O222" i="36"/>
  <c r="L222" i="36"/>
  <c r="I222" i="36"/>
  <c r="F222" i="36"/>
  <c r="C222" i="36" s="1"/>
  <c r="O221" i="36"/>
  <c r="L221" i="36"/>
  <c r="I221" i="36"/>
  <c r="C221" i="36" s="1"/>
  <c r="F221" i="36"/>
  <c r="O220" i="36"/>
  <c r="L220" i="36"/>
  <c r="I220" i="36"/>
  <c r="F220" i="36"/>
  <c r="C220" i="36"/>
  <c r="N219" i="36"/>
  <c r="M219" i="36"/>
  <c r="O219" i="36" s="1"/>
  <c r="K219" i="36"/>
  <c r="J219" i="36"/>
  <c r="L219" i="36" s="1"/>
  <c r="H219" i="36"/>
  <c r="G219" i="36"/>
  <c r="I219" i="36" s="1"/>
  <c r="E219" i="36"/>
  <c r="D219" i="36"/>
  <c r="F219" i="36" s="1"/>
  <c r="C219" i="36" s="1"/>
  <c r="O218" i="36"/>
  <c r="L218" i="36"/>
  <c r="I218" i="36"/>
  <c r="F218" i="36"/>
  <c r="C218" i="36" s="1"/>
  <c r="O217" i="36"/>
  <c r="L217" i="36"/>
  <c r="C217" i="36" s="1"/>
  <c r="I217" i="36"/>
  <c r="F217" i="36"/>
  <c r="O216" i="36"/>
  <c r="L216" i="36"/>
  <c r="I216" i="36"/>
  <c r="F216" i="36"/>
  <c r="C216" i="36"/>
  <c r="O215" i="36"/>
  <c r="L215" i="36"/>
  <c r="I215" i="36"/>
  <c r="F215" i="36"/>
  <c r="C215" i="36" s="1"/>
  <c r="O214" i="36"/>
  <c r="L214" i="36"/>
  <c r="I214" i="36"/>
  <c r="F214" i="36"/>
  <c r="C214" i="36" s="1"/>
  <c r="O213" i="36"/>
  <c r="L213" i="36"/>
  <c r="I213" i="36"/>
  <c r="F213" i="36"/>
  <c r="C213" i="36" s="1"/>
  <c r="O212" i="36"/>
  <c r="L212" i="36"/>
  <c r="I212" i="36"/>
  <c r="F212" i="36"/>
  <c r="C212" i="36"/>
  <c r="O211" i="36"/>
  <c r="L211" i="36"/>
  <c r="I211" i="36"/>
  <c r="F211" i="36"/>
  <c r="C211" i="36" s="1"/>
  <c r="O210" i="36"/>
  <c r="L210" i="36"/>
  <c r="I210" i="36"/>
  <c r="F210" i="36"/>
  <c r="C210" i="36" s="1"/>
  <c r="O209" i="36"/>
  <c r="L209" i="36"/>
  <c r="C209" i="36" s="1"/>
  <c r="I209" i="36"/>
  <c r="F209" i="36"/>
  <c r="O208" i="36"/>
  <c r="N208" i="36"/>
  <c r="M208" i="36"/>
  <c r="K208" i="36"/>
  <c r="L208" i="36" s="1"/>
  <c r="J208" i="36"/>
  <c r="H208" i="36"/>
  <c r="G208" i="36"/>
  <c r="I208" i="36" s="1"/>
  <c r="E208" i="36"/>
  <c r="D208" i="36"/>
  <c r="F208" i="36" s="1"/>
  <c r="C208" i="36" s="1"/>
  <c r="N207" i="36"/>
  <c r="M207" i="36"/>
  <c r="O207" i="36" s="1"/>
  <c r="K207" i="36"/>
  <c r="J207" i="36"/>
  <c r="L207" i="36" s="1"/>
  <c r="H207" i="36"/>
  <c r="G207" i="36"/>
  <c r="I207" i="36" s="1"/>
  <c r="E207" i="36"/>
  <c r="D207" i="36"/>
  <c r="F207" i="36" s="1"/>
  <c r="C207" i="36" s="1"/>
  <c r="O206" i="36"/>
  <c r="L206" i="36"/>
  <c r="I206" i="36"/>
  <c r="F206" i="36"/>
  <c r="C206" i="36" s="1"/>
  <c r="O205" i="36"/>
  <c r="L205" i="36"/>
  <c r="C205" i="36" s="1"/>
  <c r="I205" i="36"/>
  <c r="F205" i="36"/>
  <c r="O204" i="36"/>
  <c r="L204" i="36"/>
  <c r="I204" i="36"/>
  <c r="F204" i="36"/>
  <c r="C204" i="36" s="1"/>
  <c r="O203" i="36"/>
  <c r="L203" i="36"/>
  <c r="I203" i="36"/>
  <c r="F203" i="36"/>
  <c r="C203" i="36" s="1"/>
  <c r="O202" i="36"/>
  <c r="L202" i="36"/>
  <c r="I202" i="36"/>
  <c r="F202" i="36"/>
  <c r="C202" i="36" s="1"/>
  <c r="N201" i="36"/>
  <c r="O201" i="36" s="1"/>
  <c r="M201" i="36"/>
  <c r="K201" i="36"/>
  <c r="J201" i="36"/>
  <c r="L201" i="36" s="1"/>
  <c r="H201" i="36"/>
  <c r="G201" i="36"/>
  <c r="I201" i="36" s="1"/>
  <c r="F201" i="36"/>
  <c r="E201" i="36"/>
  <c r="D201" i="36"/>
  <c r="O200" i="36"/>
  <c r="L200" i="36"/>
  <c r="I200" i="36"/>
  <c r="D200" i="36"/>
  <c r="F200" i="36" s="1"/>
  <c r="C200" i="36" s="1"/>
  <c r="N199" i="36"/>
  <c r="M199" i="36"/>
  <c r="O199" i="36" s="1"/>
  <c r="K199" i="36"/>
  <c r="J199" i="36"/>
  <c r="L199" i="36" s="1"/>
  <c r="I199" i="36"/>
  <c r="H199" i="36"/>
  <c r="G199" i="36"/>
  <c r="E199" i="36"/>
  <c r="D199" i="36"/>
  <c r="F199" i="36" s="1"/>
  <c r="C199" i="36" s="1"/>
  <c r="N198" i="36"/>
  <c r="O198" i="36" s="1"/>
  <c r="M198" i="36"/>
  <c r="K198" i="36"/>
  <c r="J198" i="36"/>
  <c r="L198" i="36" s="1"/>
  <c r="H198" i="36"/>
  <c r="G198" i="36"/>
  <c r="I198" i="36" s="1"/>
  <c r="F198" i="36"/>
  <c r="E198" i="36"/>
  <c r="D198" i="36"/>
  <c r="N197" i="36"/>
  <c r="M197" i="36"/>
  <c r="O197" i="36" s="1"/>
  <c r="K197" i="36"/>
  <c r="L197" i="36" s="1"/>
  <c r="J197" i="36"/>
  <c r="H197" i="36"/>
  <c r="G197" i="36"/>
  <c r="I197" i="36" s="1"/>
  <c r="E197" i="36"/>
  <c r="D197" i="36"/>
  <c r="F197" i="36" s="1"/>
  <c r="O196" i="36"/>
  <c r="L196" i="36"/>
  <c r="I196" i="36"/>
  <c r="F196" i="36"/>
  <c r="C196" i="36" s="1"/>
  <c r="N195" i="36"/>
  <c r="M195" i="36"/>
  <c r="O195" i="36" s="1"/>
  <c r="K195" i="36"/>
  <c r="J195" i="36"/>
  <c r="L195" i="36" s="1"/>
  <c r="I195" i="36"/>
  <c r="H195" i="36"/>
  <c r="G195" i="36"/>
  <c r="E195" i="36"/>
  <c r="F195" i="36" s="1"/>
  <c r="D195" i="36"/>
  <c r="N194" i="36"/>
  <c r="O194" i="36" s="1"/>
  <c r="M194" i="36"/>
  <c r="K194" i="36"/>
  <c r="J194" i="36"/>
  <c r="L194" i="36" s="1"/>
  <c r="H194" i="36"/>
  <c r="G194" i="36"/>
  <c r="I194" i="36" s="1"/>
  <c r="E194" i="36"/>
  <c r="F194" i="36" s="1"/>
  <c r="D194" i="36"/>
  <c r="O193" i="36"/>
  <c r="L193" i="36"/>
  <c r="I193" i="36"/>
  <c r="F193" i="36"/>
  <c r="C193" i="36" s="1"/>
  <c r="O192" i="36"/>
  <c r="L192" i="36"/>
  <c r="I192" i="36"/>
  <c r="C192" i="36" s="1"/>
  <c r="F192" i="36"/>
  <c r="N191" i="36"/>
  <c r="M191" i="36"/>
  <c r="O191" i="36" s="1"/>
  <c r="K191" i="36"/>
  <c r="J191" i="36"/>
  <c r="L191" i="36" s="1"/>
  <c r="H191" i="36"/>
  <c r="G191" i="36"/>
  <c r="I191" i="36" s="1"/>
  <c r="E191" i="36"/>
  <c r="D191" i="36"/>
  <c r="F191" i="36" s="1"/>
  <c r="C191" i="36" s="1"/>
  <c r="N190" i="36"/>
  <c r="M190" i="36"/>
  <c r="O190" i="36" s="1"/>
  <c r="K190" i="36"/>
  <c r="J190" i="36"/>
  <c r="L190" i="36" s="1"/>
  <c r="H190" i="36"/>
  <c r="G190" i="36"/>
  <c r="I190" i="36" s="1"/>
  <c r="E190" i="36"/>
  <c r="D190" i="36"/>
  <c r="F190" i="36" s="1"/>
  <c r="C190" i="36" s="1"/>
  <c r="O189" i="36"/>
  <c r="L189" i="36"/>
  <c r="I189" i="36"/>
  <c r="F189" i="36"/>
  <c r="C189" i="36" s="1"/>
  <c r="O188" i="36"/>
  <c r="L188" i="36"/>
  <c r="I188" i="36"/>
  <c r="F188" i="36"/>
  <c r="C188" i="36" s="1"/>
  <c r="N187" i="36"/>
  <c r="M187" i="36"/>
  <c r="O187" i="36" s="1"/>
  <c r="K187" i="36"/>
  <c r="J187" i="36"/>
  <c r="L187" i="36" s="1"/>
  <c r="H187" i="36"/>
  <c r="I187" i="36" s="1"/>
  <c r="G187" i="36"/>
  <c r="F187" i="36"/>
  <c r="E187" i="36"/>
  <c r="D187" i="36"/>
  <c r="O186" i="36"/>
  <c r="L186" i="36"/>
  <c r="I186" i="36"/>
  <c r="F186" i="36"/>
  <c r="C186" i="36"/>
  <c r="O185" i="36"/>
  <c r="L185" i="36"/>
  <c r="I185" i="36"/>
  <c r="F185" i="36"/>
  <c r="C185" i="36" s="1"/>
  <c r="O184" i="36"/>
  <c r="L184" i="36"/>
  <c r="I184" i="36"/>
  <c r="F184" i="36"/>
  <c r="C184" i="36" s="1"/>
  <c r="O183" i="36"/>
  <c r="L183" i="36"/>
  <c r="I183" i="36"/>
  <c r="F183" i="36"/>
  <c r="C183" i="36" s="1"/>
  <c r="O182" i="36"/>
  <c r="N182" i="36"/>
  <c r="M182" i="36"/>
  <c r="K182" i="36"/>
  <c r="J182" i="36"/>
  <c r="L182" i="36" s="1"/>
  <c r="H182" i="36"/>
  <c r="G182" i="36"/>
  <c r="I182" i="36" s="1"/>
  <c r="C182" i="36" s="1"/>
  <c r="F182" i="36"/>
  <c r="E182" i="36"/>
  <c r="D182" i="36"/>
  <c r="O181" i="36"/>
  <c r="L181" i="36"/>
  <c r="I181" i="36"/>
  <c r="F181" i="36"/>
  <c r="C181" i="36" s="1"/>
  <c r="O180" i="36"/>
  <c r="L180" i="36"/>
  <c r="I180" i="36"/>
  <c r="F180" i="36"/>
  <c r="C180" i="36" s="1"/>
  <c r="O179" i="36"/>
  <c r="L179" i="36"/>
  <c r="I179" i="36"/>
  <c r="F179" i="36"/>
  <c r="C179" i="36" s="1"/>
  <c r="N178" i="36"/>
  <c r="O178" i="36" s="1"/>
  <c r="M178" i="36"/>
  <c r="K178" i="36"/>
  <c r="J178" i="36"/>
  <c r="L178" i="36" s="1"/>
  <c r="H178" i="36"/>
  <c r="G178" i="36"/>
  <c r="I178" i="36" s="1"/>
  <c r="F178" i="36"/>
  <c r="E178" i="36"/>
  <c r="D178" i="36"/>
  <c r="O177" i="36"/>
  <c r="N177" i="36"/>
  <c r="M177" i="36"/>
  <c r="K177" i="36"/>
  <c r="J177" i="36"/>
  <c r="L177" i="36" s="1"/>
  <c r="H177" i="36"/>
  <c r="G177" i="36"/>
  <c r="I177" i="36" s="1"/>
  <c r="E177" i="36"/>
  <c r="D177" i="36"/>
  <c r="F177" i="36" s="1"/>
  <c r="N176" i="36"/>
  <c r="M176" i="36"/>
  <c r="O176" i="36" s="1"/>
  <c r="L176" i="36"/>
  <c r="K176" i="36"/>
  <c r="J176" i="36"/>
  <c r="H176" i="36"/>
  <c r="G176" i="36"/>
  <c r="I176" i="36" s="1"/>
  <c r="E176" i="36"/>
  <c r="D176" i="36"/>
  <c r="F176" i="36" s="1"/>
  <c r="O175" i="36"/>
  <c r="L175" i="36"/>
  <c r="I175" i="36"/>
  <c r="C175" i="36" s="1"/>
  <c r="F175" i="36"/>
  <c r="O174" i="36"/>
  <c r="L174" i="36"/>
  <c r="C174" i="36" s="1"/>
  <c r="I174" i="36"/>
  <c r="F174" i="36"/>
  <c r="O173" i="36"/>
  <c r="L173" i="36"/>
  <c r="I173" i="36"/>
  <c r="F173" i="36"/>
  <c r="C173" i="36"/>
  <c r="O172" i="36"/>
  <c r="L172" i="36"/>
  <c r="I172" i="36"/>
  <c r="F172" i="36"/>
  <c r="C172" i="36" s="1"/>
  <c r="O171" i="36"/>
  <c r="L171" i="36"/>
  <c r="I171" i="36"/>
  <c r="F171" i="36"/>
  <c r="C171" i="36" s="1"/>
  <c r="O170" i="36"/>
  <c r="L170" i="36"/>
  <c r="C170" i="36" s="1"/>
  <c r="I170" i="36"/>
  <c r="F170" i="36"/>
  <c r="O169" i="36"/>
  <c r="N169" i="36"/>
  <c r="M169" i="36"/>
  <c r="K169" i="36"/>
  <c r="K168" i="36" s="1"/>
  <c r="J169" i="36"/>
  <c r="L169" i="36" s="1"/>
  <c r="H169" i="36"/>
  <c r="G169" i="36"/>
  <c r="G168" i="36" s="1"/>
  <c r="E169" i="36"/>
  <c r="D169" i="36"/>
  <c r="F169" i="36" s="1"/>
  <c r="N168" i="36"/>
  <c r="M168" i="36"/>
  <c r="O168" i="36" s="1"/>
  <c r="J168" i="36"/>
  <c r="H168" i="36"/>
  <c r="E168" i="36"/>
  <c r="D168" i="36"/>
  <c r="F168" i="36" s="1"/>
  <c r="O167" i="36"/>
  <c r="L167" i="36"/>
  <c r="I167" i="36"/>
  <c r="F167" i="36"/>
  <c r="C167" i="36" s="1"/>
  <c r="O166" i="36"/>
  <c r="L166" i="36"/>
  <c r="C166" i="36" s="1"/>
  <c r="I166" i="36"/>
  <c r="F166" i="36"/>
  <c r="O165" i="36"/>
  <c r="L165" i="36"/>
  <c r="I165" i="36"/>
  <c r="F165" i="36"/>
  <c r="C165" i="36"/>
  <c r="O164" i="36"/>
  <c r="L164" i="36"/>
  <c r="I164" i="36"/>
  <c r="F164" i="36"/>
  <c r="C164" i="36" s="1"/>
  <c r="N163" i="36"/>
  <c r="M163" i="36"/>
  <c r="O163" i="36" s="1"/>
  <c r="K163" i="36"/>
  <c r="J163" i="36"/>
  <c r="L163" i="36" s="1"/>
  <c r="I163" i="36"/>
  <c r="H163" i="36"/>
  <c r="G163" i="36"/>
  <c r="E163" i="36"/>
  <c r="F163" i="36" s="1"/>
  <c r="C163" i="36" s="1"/>
  <c r="D163" i="36"/>
  <c r="O162" i="36"/>
  <c r="L162" i="36"/>
  <c r="C162" i="36" s="1"/>
  <c r="I162" i="36"/>
  <c r="F162" i="36"/>
  <c r="O161" i="36"/>
  <c r="L161" i="36"/>
  <c r="I161" i="36"/>
  <c r="F161" i="36"/>
  <c r="C161" i="36"/>
  <c r="O160" i="36"/>
  <c r="L160" i="36"/>
  <c r="I160" i="36"/>
  <c r="F160" i="36"/>
  <c r="C160" i="36" s="1"/>
  <c r="O159" i="36"/>
  <c r="L159" i="36"/>
  <c r="I159" i="36"/>
  <c r="C159" i="36" s="1"/>
  <c r="F159" i="36"/>
  <c r="O158" i="36"/>
  <c r="L158" i="36"/>
  <c r="I158" i="36"/>
  <c r="F158" i="36"/>
  <c r="C158" i="36" s="1"/>
  <c r="O157" i="36"/>
  <c r="L157" i="36"/>
  <c r="I157" i="36"/>
  <c r="F157" i="36"/>
  <c r="C157" i="36"/>
  <c r="O156" i="36"/>
  <c r="L156" i="36"/>
  <c r="I156" i="36"/>
  <c r="F156" i="36"/>
  <c r="C156" i="36" s="1"/>
  <c r="O155" i="36"/>
  <c r="L155" i="36"/>
  <c r="I155" i="36"/>
  <c r="C155" i="36" s="1"/>
  <c r="F155" i="36"/>
  <c r="O154" i="36"/>
  <c r="N154" i="36"/>
  <c r="M154" i="36"/>
  <c r="K154" i="36"/>
  <c r="L154" i="36" s="1"/>
  <c r="J154" i="36"/>
  <c r="H154" i="36"/>
  <c r="G154" i="36"/>
  <c r="I154" i="36" s="1"/>
  <c r="E154" i="36"/>
  <c r="D154" i="36"/>
  <c r="F154" i="36" s="1"/>
  <c r="C154" i="36" s="1"/>
  <c r="O153" i="36"/>
  <c r="L153" i="36"/>
  <c r="I153" i="36"/>
  <c r="F153" i="36"/>
  <c r="C153" i="36" s="1"/>
  <c r="O152" i="36"/>
  <c r="L152" i="36"/>
  <c r="I152" i="36"/>
  <c r="C152" i="36" s="1"/>
  <c r="F152" i="36"/>
  <c r="O151" i="36"/>
  <c r="L151" i="36"/>
  <c r="I151" i="36"/>
  <c r="F151" i="36"/>
  <c r="C151" i="36"/>
  <c r="O150" i="36"/>
  <c r="L150" i="36"/>
  <c r="I150" i="36"/>
  <c r="F150" i="36"/>
  <c r="C150" i="36" s="1"/>
  <c r="O149" i="36"/>
  <c r="L149" i="36"/>
  <c r="I149" i="36"/>
  <c r="F149" i="36"/>
  <c r="C149" i="36" s="1"/>
  <c r="O148" i="36"/>
  <c r="L148" i="36"/>
  <c r="I148" i="36"/>
  <c r="F148" i="36"/>
  <c r="C148" i="36"/>
  <c r="N147" i="36"/>
  <c r="M147" i="36"/>
  <c r="O147" i="36" s="1"/>
  <c r="K147" i="36"/>
  <c r="J147" i="36"/>
  <c r="L147" i="36" s="1"/>
  <c r="H147" i="36"/>
  <c r="G147" i="36"/>
  <c r="I147" i="36" s="1"/>
  <c r="E147" i="36"/>
  <c r="D147" i="36"/>
  <c r="F147" i="36" s="1"/>
  <c r="O146" i="36"/>
  <c r="L146" i="36"/>
  <c r="I146" i="36"/>
  <c r="C146" i="36" s="1"/>
  <c r="F146" i="36"/>
  <c r="O145" i="36"/>
  <c r="L145" i="36"/>
  <c r="I145" i="36"/>
  <c r="F145" i="36"/>
  <c r="C145" i="36"/>
  <c r="O144" i="36"/>
  <c r="N144" i="36"/>
  <c r="M144" i="36"/>
  <c r="K144" i="36"/>
  <c r="L144" i="36" s="1"/>
  <c r="J144" i="36"/>
  <c r="H144" i="36"/>
  <c r="G144" i="36"/>
  <c r="I144" i="36" s="1"/>
  <c r="E144" i="36"/>
  <c r="D144" i="36"/>
  <c r="F144" i="36" s="1"/>
  <c r="C144" i="36" s="1"/>
  <c r="O143" i="36"/>
  <c r="L143" i="36"/>
  <c r="I143" i="36"/>
  <c r="F143" i="36"/>
  <c r="C143" i="36" s="1"/>
  <c r="O142" i="36"/>
  <c r="L142" i="36"/>
  <c r="I142" i="36"/>
  <c r="C142" i="36" s="1"/>
  <c r="F142" i="36"/>
  <c r="O141" i="36"/>
  <c r="L141" i="36"/>
  <c r="I141" i="36"/>
  <c r="F141" i="36"/>
  <c r="C141" i="36" s="1"/>
  <c r="O140" i="36"/>
  <c r="L140" i="36"/>
  <c r="I140" i="36"/>
  <c r="F140" i="36"/>
  <c r="C140" i="36" s="1"/>
  <c r="N139" i="36"/>
  <c r="M139" i="36"/>
  <c r="O139" i="36" s="1"/>
  <c r="K139" i="36"/>
  <c r="J139" i="36"/>
  <c r="L139" i="36" s="1"/>
  <c r="H139" i="36"/>
  <c r="G139" i="36"/>
  <c r="I139" i="36" s="1"/>
  <c r="E139" i="36"/>
  <c r="D139" i="36"/>
  <c r="F139" i="36" s="1"/>
  <c r="C139" i="36" s="1"/>
  <c r="O138" i="36"/>
  <c r="L138" i="36"/>
  <c r="I138" i="36"/>
  <c r="F138" i="36"/>
  <c r="C138" i="36"/>
  <c r="O137" i="36"/>
  <c r="L137" i="36"/>
  <c r="I137" i="36"/>
  <c r="F137" i="36"/>
  <c r="C137" i="36" s="1"/>
  <c r="O136" i="36"/>
  <c r="L136" i="36"/>
  <c r="I136" i="36"/>
  <c r="C136" i="36" s="1"/>
  <c r="F136" i="36"/>
  <c r="O135" i="36"/>
  <c r="L135" i="36"/>
  <c r="I135" i="36"/>
  <c r="F135" i="36"/>
  <c r="C135" i="36"/>
  <c r="N134" i="36"/>
  <c r="M134" i="36"/>
  <c r="O134" i="36" s="1"/>
  <c r="K134" i="36"/>
  <c r="J134" i="36"/>
  <c r="L134" i="36" s="1"/>
  <c r="H134" i="36"/>
  <c r="G134" i="36"/>
  <c r="I134" i="36" s="1"/>
  <c r="F134" i="36"/>
  <c r="E134" i="36"/>
  <c r="D134" i="36"/>
  <c r="N133" i="36"/>
  <c r="M133" i="36"/>
  <c r="O133" i="36" s="1"/>
  <c r="K133" i="36"/>
  <c r="J133" i="36"/>
  <c r="L133" i="36" s="1"/>
  <c r="H133" i="36"/>
  <c r="G133" i="36"/>
  <c r="I133" i="36" s="1"/>
  <c r="E133" i="36"/>
  <c r="D133" i="36"/>
  <c r="F133" i="36" s="1"/>
  <c r="O132" i="36"/>
  <c r="L132" i="36"/>
  <c r="I132" i="36"/>
  <c r="F132" i="36"/>
  <c r="C132" i="36" s="1"/>
  <c r="N131" i="36"/>
  <c r="M131" i="36"/>
  <c r="O131" i="36" s="1"/>
  <c r="K131" i="36"/>
  <c r="J131" i="36"/>
  <c r="L131" i="36" s="1"/>
  <c r="H131" i="36"/>
  <c r="G131" i="36"/>
  <c r="I131" i="36" s="1"/>
  <c r="F131" i="36"/>
  <c r="C131" i="36" s="1"/>
  <c r="E131" i="36"/>
  <c r="D131" i="36"/>
  <c r="O130" i="36"/>
  <c r="L130" i="36"/>
  <c r="I130" i="36"/>
  <c r="D130" i="36"/>
  <c r="F130" i="36" s="1"/>
  <c r="C130" i="36" s="1"/>
  <c r="O129" i="36"/>
  <c r="L129" i="36"/>
  <c r="I129" i="36"/>
  <c r="F129" i="36"/>
  <c r="C129" i="36" s="1"/>
  <c r="O128" i="36"/>
  <c r="L128" i="36"/>
  <c r="C128" i="36" s="1"/>
  <c r="I128" i="36"/>
  <c r="F128" i="36"/>
  <c r="O127" i="36"/>
  <c r="L127" i="36"/>
  <c r="I127" i="36"/>
  <c r="F127" i="36"/>
  <c r="C127" i="36"/>
  <c r="O126" i="36"/>
  <c r="L126" i="36"/>
  <c r="I126" i="36"/>
  <c r="F126" i="36"/>
  <c r="C126" i="36" s="1"/>
  <c r="N125" i="36"/>
  <c r="M125" i="36"/>
  <c r="O125" i="36" s="1"/>
  <c r="K125" i="36"/>
  <c r="J125" i="36"/>
  <c r="L125" i="36" s="1"/>
  <c r="I125" i="36"/>
  <c r="H125" i="36"/>
  <c r="G125" i="36"/>
  <c r="E125" i="36"/>
  <c r="D125" i="36"/>
  <c r="F125" i="36" s="1"/>
  <c r="C125" i="36" s="1"/>
  <c r="O124" i="36"/>
  <c r="L124" i="36"/>
  <c r="I124" i="36"/>
  <c r="F124" i="36"/>
  <c r="C124" i="36"/>
  <c r="O123" i="36"/>
  <c r="L123" i="36"/>
  <c r="I123" i="36"/>
  <c r="F123" i="36"/>
  <c r="C123" i="36" s="1"/>
  <c r="O122" i="36"/>
  <c r="L122" i="36"/>
  <c r="I122" i="36"/>
  <c r="F122" i="36"/>
  <c r="C122" i="36" s="1"/>
  <c r="O121" i="36"/>
  <c r="L121" i="36"/>
  <c r="I121" i="36"/>
  <c r="F121" i="36"/>
  <c r="C121" i="36" s="1"/>
  <c r="O120" i="36"/>
  <c r="L120" i="36"/>
  <c r="I120" i="36"/>
  <c r="F120" i="36"/>
  <c r="C120" i="36" s="1"/>
  <c r="N119" i="36"/>
  <c r="M119" i="36"/>
  <c r="O119" i="36" s="1"/>
  <c r="K119" i="36"/>
  <c r="J119" i="36"/>
  <c r="L119" i="36" s="1"/>
  <c r="H119" i="36"/>
  <c r="G119" i="36"/>
  <c r="I119" i="36" s="1"/>
  <c r="E119" i="36"/>
  <c r="D119" i="36"/>
  <c r="F119" i="36" s="1"/>
  <c r="O118" i="36"/>
  <c r="L118" i="36"/>
  <c r="I118" i="36"/>
  <c r="F118" i="36"/>
  <c r="C118" i="36"/>
  <c r="O117" i="36"/>
  <c r="L117" i="36"/>
  <c r="I117" i="36"/>
  <c r="F117" i="36"/>
  <c r="C117" i="36" s="1"/>
  <c r="O116" i="36"/>
  <c r="L116" i="36"/>
  <c r="I116" i="36"/>
  <c r="C116" i="36" s="1"/>
  <c r="F116" i="36"/>
  <c r="N115" i="36"/>
  <c r="M115" i="36"/>
  <c r="O115" i="36" s="1"/>
  <c r="K115" i="36"/>
  <c r="J115" i="36"/>
  <c r="L115" i="36" s="1"/>
  <c r="H115" i="36"/>
  <c r="G115" i="36"/>
  <c r="I115" i="36" s="1"/>
  <c r="F115" i="36"/>
  <c r="E115" i="36"/>
  <c r="D115" i="36"/>
  <c r="O114" i="36"/>
  <c r="L114" i="36"/>
  <c r="I114" i="36"/>
  <c r="F114" i="36"/>
  <c r="C114" i="36"/>
  <c r="O113" i="36"/>
  <c r="L113" i="36"/>
  <c r="I113" i="36"/>
  <c r="F113" i="36"/>
  <c r="C113" i="36" s="1"/>
  <c r="O112" i="36"/>
  <c r="L112" i="36"/>
  <c r="I112" i="36"/>
  <c r="C112" i="36" s="1"/>
  <c r="F112" i="36"/>
  <c r="O111" i="36"/>
  <c r="L111" i="36"/>
  <c r="I111" i="36"/>
  <c r="F111" i="36"/>
  <c r="C111" i="36" s="1"/>
  <c r="O110" i="36"/>
  <c r="L110" i="36"/>
  <c r="I110" i="36"/>
  <c r="F110" i="36"/>
  <c r="C110" i="36" s="1"/>
  <c r="O109" i="36"/>
  <c r="L109" i="36"/>
  <c r="I109" i="36"/>
  <c r="F109" i="36"/>
  <c r="C109" i="36" s="1"/>
  <c r="O108" i="36"/>
  <c r="L108" i="36"/>
  <c r="I108" i="36"/>
  <c r="C108" i="36" s="1"/>
  <c r="F108" i="36"/>
  <c r="O107" i="36"/>
  <c r="L107" i="36"/>
  <c r="I107" i="36"/>
  <c r="F107" i="36"/>
  <c r="C107" i="36"/>
  <c r="O106" i="36"/>
  <c r="N106" i="36"/>
  <c r="M106" i="36"/>
  <c r="K106" i="36"/>
  <c r="L106" i="36" s="1"/>
  <c r="J106" i="36"/>
  <c r="H106" i="36"/>
  <c r="G106" i="36"/>
  <c r="I106" i="36" s="1"/>
  <c r="E106" i="36"/>
  <c r="D106" i="36"/>
  <c r="F106" i="36" s="1"/>
  <c r="C106" i="36" s="1"/>
  <c r="O105" i="36"/>
  <c r="L105" i="36"/>
  <c r="I105" i="36"/>
  <c r="F105" i="36"/>
  <c r="C105" i="36" s="1"/>
  <c r="E105" i="36"/>
  <c r="O104" i="36"/>
  <c r="L104" i="36"/>
  <c r="C104" i="36" s="1"/>
  <c r="I104" i="36"/>
  <c r="F104" i="36"/>
  <c r="O103" i="36"/>
  <c r="L103" i="36"/>
  <c r="I103" i="36"/>
  <c r="F103" i="36"/>
  <c r="C103" i="36" s="1"/>
  <c r="O102" i="36"/>
  <c r="L102" i="36"/>
  <c r="I102" i="36"/>
  <c r="C102" i="36" s="1"/>
  <c r="F102" i="36"/>
  <c r="O101" i="36"/>
  <c r="L101" i="36"/>
  <c r="I101" i="36"/>
  <c r="F101" i="36"/>
  <c r="C101" i="36" s="1"/>
  <c r="O100" i="36"/>
  <c r="L100" i="36"/>
  <c r="C100" i="36" s="1"/>
  <c r="I100" i="36"/>
  <c r="F100" i="36"/>
  <c r="O99" i="36"/>
  <c r="L99" i="36"/>
  <c r="I99" i="36"/>
  <c r="F99" i="36"/>
  <c r="C99" i="36"/>
  <c r="N98" i="36"/>
  <c r="M98" i="36"/>
  <c r="O98" i="36" s="1"/>
  <c r="K98" i="36"/>
  <c r="J98" i="36"/>
  <c r="L98" i="36" s="1"/>
  <c r="H98" i="36"/>
  <c r="I98" i="36" s="1"/>
  <c r="G98" i="36"/>
  <c r="E98" i="36"/>
  <c r="D98" i="36"/>
  <c r="F98" i="36" s="1"/>
  <c r="O97" i="36"/>
  <c r="L97" i="36"/>
  <c r="I97" i="36"/>
  <c r="F97" i="36"/>
  <c r="C97" i="36" s="1"/>
  <c r="O96" i="36"/>
  <c r="L96" i="36"/>
  <c r="C96" i="36" s="1"/>
  <c r="I96" i="36"/>
  <c r="F96" i="36"/>
  <c r="O95" i="36"/>
  <c r="L95" i="36"/>
  <c r="I95" i="36"/>
  <c r="F95" i="36"/>
  <c r="C95" i="36"/>
  <c r="O94" i="36"/>
  <c r="L94" i="36"/>
  <c r="I94" i="36"/>
  <c r="F94" i="36"/>
  <c r="C94" i="36" s="1"/>
  <c r="O93" i="36"/>
  <c r="L93" i="36"/>
  <c r="I93" i="36"/>
  <c r="F93" i="36"/>
  <c r="C93" i="36" s="1"/>
  <c r="N92" i="36"/>
  <c r="O92" i="36" s="1"/>
  <c r="M92" i="36"/>
  <c r="K92" i="36"/>
  <c r="J92" i="36"/>
  <c r="L92" i="36" s="1"/>
  <c r="H92" i="36"/>
  <c r="G92" i="36"/>
  <c r="I92" i="36" s="1"/>
  <c r="E92" i="36"/>
  <c r="D92" i="36"/>
  <c r="F92" i="36" s="1"/>
  <c r="O91" i="36"/>
  <c r="L91" i="36"/>
  <c r="I91" i="36"/>
  <c r="F91" i="36"/>
  <c r="C91" i="36" s="1"/>
  <c r="O90" i="36"/>
  <c r="L90" i="36"/>
  <c r="I90" i="36"/>
  <c r="F90" i="36"/>
  <c r="C90" i="36" s="1"/>
  <c r="O89" i="36"/>
  <c r="L89" i="36"/>
  <c r="I89" i="36"/>
  <c r="C89" i="36" s="1"/>
  <c r="F89" i="36"/>
  <c r="O88" i="36"/>
  <c r="L88" i="36"/>
  <c r="I88" i="36"/>
  <c r="F88" i="36"/>
  <c r="C88" i="36" s="1"/>
  <c r="N87" i="36"/>
  <c r="M87" i="36"/>
  <c r="O87" i="36" s="1"/>
  <c r="K87" i="36"/>
  <c r="J87" i="36"/>
  <c r="L87" i="36" s="1"/>
  <c r="H87" i="36"/>
  <c r="G87" i="36"/>
  <c r="I87" i="36" s="1"/>
  <c r="E87" i="36"/>
  <c r="D87" i="36"/>
  <c r="F87" i="36" s="1"/>
  <c r="N86" i="36"/>
  <c r="M86" i="36"/>
  <c r="O86" i="36" s="1"/>
  <c r="K86" i="36"/>
  <c r="J86" i="36"/>
  <c r="L86" i="36" s="1"/>
  <c r="H86" i="36"/>
  <c r="G86" i="36"/>
  <c r="I86" i="36" s="1"/>
  <c r="E86" i="36"/>
  <c r="D86" i="36"/>
  <c r="F86" i="36" s="1"/>
  <c r="O85" i="36"/>
  <c r="L85" i="36"/>
  <c r="I85" i="36"/>
  <c r="F85" i="36"/>
  <c r="C85" i="36"/>
  <c r="O84" i="36"/>
  <c r="L84" i="36"/>
  <c r="I84" i="36"/>
  <c r="F84" i="36"/>
  <c r="C84" i="36" s="1"/>
  <c r="N83" i="36"/>
  <c r="M83" i="36"/>
  <c r="O83" i="36" s="1"/>
  <c r="L83" i="36"/>
  <c r="K83" i="36"/>
  <c r="J83" i="36"/>
  <c r="H83" i="36"/>
  <c r="G83" i="36"/>
  <c r="I83" i="36" s="1"/>
  <c r="E83" i="36"/>
  <c r="D83" i="36"/>
  <c r="F83" i="36" s="1"/>
  <c r="O82" i="36"/>
  <c r="L82" i="36"/>
  <c r="I82" i="36"/>
  <c r="F82" i="36"/>
  <c r="C82" i="36" s="1"/>
  <c r="O81" i="36"/>
  <c r="L81" i="36"/>
  <c r="C81" i="36" s="1"/>
  <c r="I81" i="36"/>
  <c r="F81" i="36"/>
  <c r="O80" i="36"/>
  <c r="N80" i="36"/>
  <c r="M80" i="36"/>
  <c r="K80" i="36"/>
  <c r="L80" i="36" s="1"/>
  <c r="J80" i="36"/>
  <c r="H80" i="36"/>
  <c r="G80" i="36"/>
  <c r="I80" i="36" s="1"/>
  <c r="E80" i="36"/>
  <c r="D80" i="36"/>
  <c r="F80" i="36" s="1"/>
  <c r="N79" i="36"/>
  <c r="M79" i="36"/>
  <c r="O79" i="36" s="1"/>
  <c r="K79" i="36"/>
  <c r="J79" i="36"/>
  <c r="L79" i="36" s="1"/>
  <c r="H79" i="36"/>
  <c r="I79" i="36" s="1"/>
  <c r="G79" i="36"/>
  <c r="E79" i="36"/>
  <c r="D79" i="36"/>
  <c r="F79" i="36" s="1"/>
  <c r="N78" i="36"/>
  <c r="M78" i="36"/>
  <c r="O78" i="36" s="1"/>
  <c r="J78" i="36"/>
  <c r="H78" i="36"/>
  <c r="E78" i="36"/>
  <c r="D78" i="36"/>
  <c r="F78" i="36" s="1"/>
  <c r="O77" i="36"/>
  <c r="L77" i="36"/>
  <c r="I77" i="36"/>
  <c r="F77" i="36"/>
  <c r="C77" i="36" s="1"/>
  <c r="O76" i="36"/>
  <c r="L76" i="36"/>
  <c r="I76" i="36"/>
  <c r="F76" i="36"/>
  <c r="C76" i="36"/>
  <c r="O75" i="36"/>
  <c r="L75" i="36"/>
  <c r="I75" i="36"/>
  <c r="F75" i="36"/>
  <c r="C75" i="36" s="1"/>
  <c r="O74" i="36"/>
  <c r="L74" i="36"/>
  <c r="I74" i="36"/>
  <c r="F74" i="36"/>
  <c r="C74" i="36" s="1"/>
  <c r="O73" i="36"/>
  <c r="L73" i="36"/>
  <c r="I73" i="36"/>
  <c r="C73" i="36" s="1"/>
  <c r="F73" i="36"/>
  <c r="O72" i="36"/>
  <c r="N72" i="36"/>
  <c r="M72" i="36"/>
  <c r="K72" i="36"/>
  <c r="J72" i="36"/>
  <c r="L72" i="36" s="1"/>
  <c r="H72" i="36"/>
  <c r="G72" i="36"/>
  <c r="I72" i="36" s="1"/>
  <c r="E72" i="36"/>
  <c r="D72" i="36"/>
  <c r="F72" i="36" s="1"/>
  <c r="O71" i="36"/>
  <c r="L71" i="36"/>
  <c r="I71" i="36"/>
  <c r="F71" i="36"/>
  <c r="C71" i="36"/>
  <c r="N70" i="36"/>
  <c r="M70" i="36"/>
  <c r="O70" i="36" s="1"/>
  <c r="K70" i="36"/>
  <c r="J70" i="36"/>
  <c r="L70" i="36" s="1"/>
  <c r="H70" i="36"/>
  <c r="I70" i="36" s="1"/>
  <c r="G70" i="36"/>
  <c r="E70" i="36"/>
  <c r="D70" i="36"/>
  <c r="F70" i="36" s="1"/>
  <c r="O69" i="36"/>
  <c r="L69" i="36"/>
  <c r="I69" i="36"/>
  <c r="C69" i="36" s="1"/>
  <c r="F69" i="36"/>
  <c r="O68" i="36"/>
  <c r="L68" i="36"/>
  <c r="I68" i="36"/>
  <c r="F68" i="36"/>
  <c r="C68" i="36"/>
  <c r="O67" i="36"/>
  <c r="L67" i="36"/>
  <c r="I67" i="36"/>
  <c r="F67" i="36"/>
  <c r="C67" i="36" s="1"/>
  <c r="O66" i="36"/>
  <c r="L66" i="36"/>
  <c r="I66" i="36"/>
  <c r="F66" i="36"/>
  <c r="C66" i="36" s="1"/>
  <c r="O65" i="36"/>
  <c r="L65" i="36"/>
  <c r="I65" i="36"/>
  <c r="F65" i="36"/>
  <c r="C65" i="36"/>
  <c r="O64" i="36"/>
  <c r="L64" i="36"/>
  <c r="I64" i="36"/>
  <c r="F64" i="36"/>
  <c r="C64" i="36" s="1"/>
  <c r="O63" i="36"/>
  <c r="L63" i="36"/>
  <c r="I63" i="36"/>
  <c r="F63" i="36"/>
  <c r="C63" i="36"/>
  <c r="O62" i="36"/>
  <c r="L62" i="36"/>
  <c r="I62" i="36"/>
  <c r="F62" i="36"/>
  <c r="C62" i="36" s="1"/>
  <c r="N61" i="36"/>
  <c r="M61" i="36"/>
  <c r="O61" i="36" s="1"/>
  <c r="K61" i="36"/>
  <c r="J61" i="36"/>
  <c r="L61" i="36" s="1"/>
  <c r="I61" i="36"/>
  <c r="H61" i="36"/>
  <c r="G61" i="36"/>
  <c r="E61" i="36"/>
  <c r="D61" i="36"/>
  <c r="F61" i="36" s="1"/>
  <c r="O60" i="36"/>
  <c r="L60" i="36"/>
  <c r="I60" i="36"/>
  <c r="F60" i="36"/>
  <c r="C60" i="36" s="1"/>
  <c r="O59" i="36"/>
  <c r="L59" i="36"/>
  <c r="C59" i="36" s="1"/>
  <c r="I59" i="36"/>
  <c r="F59" i="36"/>
  <c r="O58" i="36"/>
  <c r="N58" i="36"/>
  <c r="M58" i="36"/>
  <c r="K58" i="36"/>
  <c r="J58" i="36"/>
  <c r="L58" i="36" s="1"/>
  <c r="H58" i="36"/>
  <c r="G58" i="36"/>
  <c r="I58" i="36" s="1"/>
  <c r="E58" i="36"/>
  <c r="D58" i="36"/>
  <c r="F58" i="36" s="1"/>
  <c r="C58" i="36" s="1"/>
  <c r="N57" i="36"/>
  <c r="M57" i="36"/>
  <c r="O57" i="36" s="1"/>
  <c r="K57" i="36"/>
  <c r="J57" i="36"/>
  <c r="L57" i="36" s="1"/>
  <c r="I57" i="36"/>
  <c r="H57" i="36"/>
  <c r="G57" i="36"/>
  <c r="E57" i="36"/>
  <c r="D57" i="36"/>
  <c r="F57" i="36" s="1"/>
  <c r="N56" i="36"/>
  <c r="M56" i="36"/>
  <c r="O56" i="36" s="1"/>
  <c r="K56" i="36"/>
  <c r="J56" i="36"/>
  <c r="L56" i="36" s="1"/>
  <c r="H56" i="36"/>
  <c r="G56" i="36"/>
  <c r="I56" i="36" s="1"/>
  <c r="F56" i="36"/>
  <c r="C56" i="36" s="1"/>
  <c r="E56" i="36"/>
  <c r="D56" i="36"/>
  <c r="N55" i="36"/>
  <c r="O55" i="36" s="1"/>
  <c r="M55" i="36"/>
  <c r="J55" i="36"/>
  <c r="J54" i="36" s="1"/>
  <c r="H55" i="36"/>
  <c r="F55" i="36"/>
  <c r="E55" i="36"/>
  <c r="D55" i="36"/>
  <c r="N54" i="36"/>
  <c r="M54" i="36"/>
  <c r="O54" i="36" s="1"/>
  <c r="H54" i="36"/>
  <c r="H288" i="36" s="1"/>
  <c r="E54" i="36"/>
  <c r="E288" i="36" s="1"/>
  <c r="D54" i="36"/>
  <c r="D288" i="36" s="1"/>
  <c r="F288" i="36" s="1"/>
  <c r="N53" i="36"/>
  <c r="M53" i="36"/>
  <c r="O53" i="36" s="1"/>
  <c r="H53" i="36"/>
  <c r="E53" i="36"/>
  <c r="D53" i="36"/>
  <c r="F53" i="36" s="1"/>
  <c r="O50" i="36"/>
  <c r="C50" i="36"/>
  <c r="O49" i="36"/>
  <c r="C49" i="36" s="1"/>
  <c r="N48" i="36"/>
  <c r="N288" i="36" s="1"/>
  <c r="M48" i="36"/>
  <c r="M288" i="36" s="1"/>
  <c r="O288" i="36" s="1"/>
  <c r="L47" i="36"/>
  <c r="I47" i="36"/>
  <c r="F47" i="36"/>
  <c r="C47" i="36" s="1"/>
  <c r="K46" i="36"/>
  <c r="J46" i="36"/>
  <c r="L46" i="36" s="1"/>
  <c r="H46" i="36"/>
  <c r="G46" i="36"/>
  <c r="I46" i="36" s="1"/>
  <c r="E46" i="36"/>
  <c r="D46" i="36"/>
  <c r="F46" i="36" s="1"/>
  <c r="C46" i="36" s="1"/>
  <c r="F45" i="36"/>
  <c r="C45" i="36" s="1"/>
  <c r="L44" i="36"/>
  <c r="C44" i="36" s="1"/>
  <c r="L43" i="36"/>
  <c r="C43" i="36" s="1"/>
  <c r="L42" i="36"/>
  <c r="C42" i="36" s="1"/>
  <c r="L41" i="36"/>
  <c r="C41" i="36" s="1"/>
  <c r="K40" i="36"/>
  <c r="J40" i="36"/>
  <c r="L40" i="36" s="1"/>
  <c r="C40" i="36" s="1"/>
  <c r="L39" i="36"/>
  <c r="C39" i="36" s="1"/>
  <c r="L38" i="36"/>
  <c r="C38" i="36" s="1"/>
  <c r="K37" i="36"/>
  <c r="J37" i="36"/>
  <c r="L37" i="36" s="1"/>
  <c r="C37" i="36" s="1"/>
  <c r="L36" i="36"/>
  <c r="C36" i="36" s="1"/>
  <c r="K35" i="36"/>
  <c r="J35" i="36"/>
  <c r="L35" i="36" s="1"/>
  <c r="C35" i="36" s="1"/>
  <c r="L34" i="36"/>
  <c r="C34" i="36" s="1"/>
  <c r="L33" i="36"/>
  <c r="C33" i="36" s="1"/>
  <c r="L32" i="36"/>
  <c r="C32" i="36" s="1"/>
  <c r="K31" i="36"/>
  <c r="J31" i="36"/>
  <c r="L31" i="36" s="1"/>
  <c r="C31" i="36" s="1"/>
  <c r="K30" i="36"/>
  <c r="J30" i="36"/>
  <c r="J288" i="36" s="1"/>
  <c r="F29" i="36"/>
  <c r="C29" i="36" s="1"/>
  <c r="I28" i="36"/>
  <c r="D28" i="36"/>
  <c r="F28" i="36" s="1"/>
  <c r="C28" i="36" s="1"/>
  <c r="O27" i="36"/>
  <c r="L27" i="36"/>
  <c r="I27" i="36"/>
  <c r="C27" i="36" s="1"/>
  <c r="F27" i="36"/>
  <c r="O26" i="36"/>
  <c r="L26" i="36"/>
  <c r="I26" i="36"/>
  <c r="F26" i="36"/>
  <c r="C26" i="36" s="1"/>
  <c r="N25" i="36"/>
  <c r="N290" i="36" s="1"/>
  <c r="N289" i="36" s="1"/>
  <c r="M25" i="36"/>
  <c r="M24" i="36" s="1"/>
  <c r="O24" i="36" s="1"/>
  <c r="K25" i="36"/>
  <c r="K290" i="36" s="1"/>
  <c r="K289" i="36" s="1"/>
  <c r="J25" i="36"/>
  <c r="J290" i="36" s="1"/>
  <c r="H25" i="36"/>
  <c r="H290" i="36" s="1"/>
  <c r="H289" i="36" s="1"/>
  <c r="G25" i="36"/>
  <c r="G290" i="36" s="1"/>
  <c r="E25" i="36"/>
  <c r="F25" i="36" s="1"/>
  <c r="D25" i="36"/>
  <c r="D290" i="36" s="1"/>
  <c r="N24" i="36"/>
  <c r="K24" i="36"/>
  <c r="J24" i="36"/>
  <c r="L24" i="36" s="1"/>
  <c r="H24" i="36"/>
  <c r="G24" i="36"/>
  <c r="I24" i="36" s="1"/>
  <c r="E24" i="36"/>
  <c r="D24" i="36"/>
  <c r="F24" i="36" s="1"/>
  <c r="C24" i="36" s="1"/>
  <c r="L168" i="36" l="1"/>
  <c r="K78" i="36"/>
  <c r="K55" i="36" s="1"/>
  <c r="K54" i="36" s="1"/>
  <c r="K53" i="36" s="1"/>
  <c r="G289" i="36"/>
  <c r="I289" i="36" s="1"/>
  <c r="I290" i="36"/>
  <c r="C61" i="36"/>
  <c r="C70" i="36"/>
  <c r="C86" i="36"/>
  <c r="C87" i="36"/>
  <c r="C92" i="36"/>
  <c r="C115" i="36"/>
  <c r="C119" i="36"/>
  <c r="C133" i="36"/>
  <c r="G78" i="36"/>
  <c r="I168" i="36"/>
  <c r="C168" i="36" s="1"/>
  <c r="C176" i="36"/>
  <c r="C178" i="36"/>
  <c r="C187" i="36"/>
  <c r="C194" i="36"/>
  <c r="C195" i="36"/>
  <c r="C197" i="36"/>
  <c r="C201" i="36"/>
  <c r="C233" i="36"/>
  <c r="C271" i="36"/>
  <c r="C278" i="36"/>
  <c r="F287" i="36"/>
  <c r="C61" i="37"/>
  <c r="C115" i="37"/>
  <c r="C119" i="37"/>
  <c r="C154" i="37"/>
  <c r="C163" i="37"/>
  <c r="L177" i="37"/>
  <c r="K176" i="37"/>
  <c r="K55" i="37" s="1"/>
  <c r="K54" i="37" s="1"/>
  <c r="K53" i="37" s="1"/>
  <c r="C182" i="37"/>
  <c r="C187" i="37"/>
  <c r="N190" i="37"/>
  <c r="L207" i="37"/>
  <c r="C219" i="37"/>
  <c r="C230" i="37"/>
  <c r="C241" i="37"/>
  <c r="C249" i="37"/>
  <c r="C254" i="37"/>
  <c r="C72" i="36"/>
  <c r="C79" i="36"/>
  <c r="C80" i="36"/>
  <c r="C98" i="36"/>
  <c r="C147" i="36"/>
  <c r="C177" i="36"/>
  <c r="C234" i="36"/>
  <c r="C261" i="36"/>
  <c r="C262" i="36"/>
  <c r="C46" i="37"/>
  <c r="C70" i="37"/>
  <c r="C86" i="37"/>
  <c r="C87" i="37"/>
  <c r="C133" i="37"/>
  <c r="C144" i="37"/>
  <c r="G176" i="37"/>
  <c r="I177" i="37"/>
  <c r="C177" i="37" s="1"/>
  <c r="J55" i="37"/>
  <c r="L190" i="37"/>
  <c r="F194" i="37"/>
  <c r="C194" i="37" s="1"/>
  <c r="H288" i="37"/>
  <c r="H53" i="37"/>
  <c r="M198" i="37"/>
  <c r="O207" i="37"/>
  <c r="C236" i="37"/>
  <c r="C238" i="37"/>
  <c r="D289" i="36"/>
  <c r="L290" i="36"/>
  <c r="J289" i="36"/>
  <c r="L289" i="36" s="1"/>
  <c r="K288" i="36"/>
  <c r="L288" i="36" s="1"/>
  <c r="L54" i="36"/>
  <c r="J53" i="36"/>
  <c r="L53" i="36" s="1"/>
  <c r="C57" i="36"/>
  <c r="L78" i="36"/>
  <c r="C83" i="36"/>
  <c r="C134" i="36"/>
  <c r="C198" i="36"/>
  <c r="C274" i="36"/>
  <c r="C282" i="36"/>
  <c r="K287" i="36"/>
  <c r="L287" i="36" s="1"/>
  <c r="C291" i="36"/>
  <c r="C125" i="37"/>
  <c r="L176" i="37"/>
  <c r="C191" i="37"/>
  <c r="J197" i="37"/>
  <c r="L197" i="37" s="1"/>
  <c r="L198" i="37"/>
  <c r="G287" i="36"/>
  <c r="I287" i="36" s="1"/>
  <c r="F55" i="37"/>
  <c r="F207" i="37"/>
  <c r="E198" i="37"/>
  <c r="E197" i="37" s="1"/>
  <c r="E54" i="37" s="1"/>
  <c r="O25" i="36"/>
  <c r="C25" i="36" s="1"/>
  <c r="L30" i="36"/>
  <c r="C30" i="36" s="1"/>
  <c r="O48" i="36"/>
  <c r="C48" i="36" s="1"/>
  <c r="L55" i="36"/>
  <c r="O284" i="36"/>
  <c r="E290" i="36"/>
  <c r="E289" i="36" s="1"/>
  <c r="M290" i="36"/>
  <c r="F25" i="37"/>
  <c r="J289" i="37"/>
  <c r="L289" i="37" s="1"/>
  <c r="L290" i="37"/>
  <c r="L178" i="37"/>
  <c r="G207" i="37"/>
  <c r="F208" i="37"/>
  <c r="D234" i="37"/>
  <c r="C271" i="37"/>
  <c r="C274" i="37"/>
  <c r="C278" i="37"/>
  <c r="C282" i="37"/>
  <c r="K287" i="37"/>
  <c r="C291" i="37"/>
  <c r="G289" i="38"/>
  <c r="I289" i="38" s="1"/>
  <c r="I290" i="38"/>
  <c r="O290" i="38"/>
  <c r="M289" i="38"/>
  <c r="O289" i="38" s="1"/>
  <c r="L53" i="38"/>
  <c r="C61" i="38"/>
  <c r="C70" i="38"/>
  <c r="C78" i="38"/>
  <c r="C79" i="38"/>
  <c r="C92" i="38"/>
  <c r="C106" i="38"/>
  <c r="C119" i="38"/>
  <c r="C131" i="38"/>
  <c r="C139" i="38"/>
  <c r="C147" i="38"/>
  <c r="C154" i="38"/>
  <c r="C169" i="38"/>
  <c r="C201" i="38"/>
  <c r="C233" i="38"/>
  <c r="C234" i="38"/>
  <c r="C262" i="38"/>
  <c r="C272" i="38"/>
  <c r="C274" i="38"/>
  <c r="C282" i="38"/>
  <c r="G289" i="39"/>
  <c r="I289" i="39" s="1"/>
  <c r="I290" i="39"/>
  <c r="O290" i="39"/>
  <c r="M289" i="39"/>
  <c r="O289" i="39" s="1"/>
  <c r="C46" i="39"/>
  <c r="I288" i="39"/>
  <c r="C61" i="39"/>
  <c r="C125" i="39"/>
  <c r="C147" i="39"/>
  <c r="C190" i="39"/>
  <c r="C191" i="39"/>
  <c r="C234" i="39"/>
  <c r="C249" i="39"/>
  <c r="C254" i="39"/>
  <c r="C278" i="39"/>
  <c r="C291" i="39"/>
  <c r="C83" i="40"/>
  <c r="C106" i="40"/>
  <c r="C131" i="40"/>
  <c r="F168" i="40"/>
  <c r="D78" i="40"/>
  <c r="L168" i="40"/>
  <c r="J78" i="40"/>
  <c r="N55" i="40"/>
  <c r="N54" i="40" s="1"/>
  <c r="N53" i="40" s="1"/>
  <c r="F176" i="40"/>
  <c r="L25" i="36"/>
  <c r="F54" i="36"/>
  <c r="I169" i="36"/>
  <c r="C169" i="36" s="1"/>
  <c r="L284" i="36"/>
  <c r="I290" i="37"/>
  <c r="G289" i="37"/>
  <c r="I289" i="37" s="1"/>
  <c r="O25" i="37"/>
  <c r="I178" i="37"/>
  <c r="C178" i="37" s="1"/>
  <c r="L191" i="37"/>
  <c r="L195" i="37"/>
  <c r="C195" i="37" s="1"/>
  <c r="D199" i="37"/>
  <c r="L199" i="37"/>
  <c r="O208" i="37"/>
  <c r="I234" i="37"/>
  <c r="M234" i="37"/>
  <c r="C255" i="37"/>
  <c r="C272" i="37"/>
  <c r="H287" i="37"/>
  <c r="O288" i="38"/>
  <c r="C98" i="38"/>
  <c r="C144" i="38"/>
  <c r="C182" i="38"/>
  <c r="C194" i="38"/>
  <c r="C195" i="38"/>
  <c r="K197" i="38"/>
  <c r="K54" i="38" s="1"/>
  <c r="K53" i="38" s="1"/>
  <c r="L198" i="38"/>
  <c r="C207" i="38"/>
  <c r="C208" i="38"/>
  <c r="C219" i="38"/>
  <c r="C254" i="38"/>
  <c r="C255" i="38"/>
  <c r="C261" i="38"/>
  <c r="O288" i="39"/>
  <c r="C78" i="39"/>
  <c r="C86" i="39"/>
  <c r="C92" i="39"/>
  <c r="C98" i="39"/>
  <c r="C106" i="39"/>
  <c r="C119" i="39"/>
  <c r="C144" i="39"/>
  <c r="C169" i="39"/>
  <c r="C177" i="39"/>
  <c r="C178" i="39"/>
  <c r="C194" i="39"/>
  <c r="C198" i="39"/>
  <c r="C201" i="39"/>
  <c r="C241" i="39"/>
  <c r="C274" i="39"/>
  <c r="O287" i="39"/>
  <c r="C57" i="40"/>
  <c r="C58" i="40"/>
  <c r="C80" i="40"/>
  <c r="C98" i="40"/>
  <c r="C133" i="40"/>
  <c r="C163" i="40"/>
  <c r="G176" i="40"/>
  <c r="I176" i="40" s="1"/>
  <c r="I177" i="40"/>
  <c r="M176" i="40"/>
  <c r="O177" i="40"/>
  <c r="C187" i="40"/>
  <c r="I190" i="40"/>
  <c r="C190" i="40" s="1"/>
  <c r="I194" i="40"/>
  <c r="C197" i="40"/>
  <c r="I25" i="36"/>
  <c r="I284" i="36"/>
  <c r="C284" i="36" s="1"/>
  <c r="D289" i="37"/>
  <c r="F289" i="37" s="1"/>
  <c r="F290" i="37"/>
  <c r="L25" i="37"/>
  <c r="C261" i="37"/>
  <c r="N287" i="37"/>
  <c r="J289" i="38"/>
  <c r="L289" i="38" s="1"/>
  <c r="L290" i="38"/>
  <c r="K288" i="38"/>
  <c r="L288" i="38" s="1"/>
  <c r="L54" i="38"/>
  <c r="C55" i="38"/>
  <c r="C187" i="38"/>
  <c r="G197" i="38"/>
  <c r="I198" i="38"/>
  <c r="C198" i="38" s="1"/>
  <c r="C230" i="38"/>
  <c r="C241" i="38"/>
  <c r="C249" i="38"/>
  <c r="C266" i="38"/>
  <c r="G287" i="38"/>
  <c r="I287" i="38" s="1"/>
  <c r="K287" i="38"/>
  <c r="L287" i="38" s="1"/>
  <c r="J289" i="39"/>
  <c r="L289" i="39" s="1"/>
  <c r="L290" i="39"/>
  <c r="C53" i="39"/>
  <c r="C70" i="39"/>
  <c r="C79" i="39"/>
  <c r="C83" i="39"/>
  <c r="C87" i="39"/>
  <c r="C134" i="39"/>
  <c r="C168" i="39"/>
  <c r="C176" i="39"/>
  <c r="C182" i="39"/>
  <c r="C187" i="39"/>
  <c r="C197" i="39"/>
  <c r="C199" i="39"/>
  <c r="C230" i="39"/>
  <c r="C266" i="39"/>
  <c r="C272" i="39"/>
  <c r="C56" i="40"/>
  <c r="C72" i="40"/>
  <c r="C79" i="40"/>
  <c r="C115" i="40"/>
  <c r="I168" i="40"/>
  <c r="G78" i="40"/>
  <c r="M289" i="37"/>
  <c r="O289" i="37" s="1"/>
  <c r="O290" i="37"/>
  <c r="E287" i="37"/>
  <c r="J287" i="37"/>
  <c r="L287" i="37" s="1"/>
  <c r="L197" i="38"/>
  <c r="H288" i="40"/>
  <c r="H53" i="40"/>
  <c r="E288" i="40"/>
  <c r="E53" i="40"/>
  <c r="L177" i="40"/>
  <c r="J176" i="40"/>
  <c r="L176" i="40" s="1"/>
  <c r="C194" i="40"/>
  <c r="L284" i="37"/>
  <c r="O25" i="38"/>
  <c r="L30" i="38"/>
  <c r="C30" i="38" s="1"/>
  <c r="O48" i="38"/>
  <c r="C48" i="38" s="1"/>
  <c r="D290" i="38"/>
  <c r="I25" i="39"/>
  <c r="F284" i="39"/>
  <c r="J288" i="39"/>
  <c r="L288" i="39" s="1"/>
  <c r="D290" i="39"/>
  <c r="M289" i="40"/>
  <c r="O289" i="40" s="1"/>
  <c r="O290" i="40"/>
  <c r="K288" i="40"/>
  <c r="N288" i="40"/>
  <c r="I169" i="40"/>
  <c r="L178" i="40"/>
  <c r="O191" i="40"/>
  <c r="O195" i="40"/>
  <c r="C238" i="40"/>
  <c r="C249" i="40"/>
  <c r="C261" i="40"/>
  <c r="C274" i="40"/>
  <c r="E287" i="40"/>
  <c r="C46" i="41"/>
  <c r="I24" i="41"/>
  <c r="C58" i="41"/>
  <c r="F57" i="41"/>
  <c r="C87" i="41"/>
  <c r="L86" i="41"/>
  <c r="I86" i="41"/>
  <c r="C98" i="41"/>
  <c r="C134" i="41"/>
  <c r="L133" i="41"/>
  <c r="I234" i="41"/>
  <c r="I233" i="41" s="1"/>
  <c r="I197" i="41" s="1"/>
  <c r="C238" i="41"/>
  <c r="C249" i="41"/>
  <c r="L25" i="38"/>
  <c r="F54" i="38"/>
  <c r="O284" i="38"/>
  <c r="K24" i="39"/>
  <c r="L24" i="39" s="1"/>
  <c r="C24" i="39" s="1"/>
  <c r="O48" i="39"/>
  <c r="C48" i="39" s="1"/>
  <c r="I54" i="39"/>
  <c r="O284" i="39"/>
  <c r="H287" i="39"/>
  <c r="I287" i="39" s="1"/>
  <c r="F25" i="40"/>
  <c r="J289" i="40"/>
  <c r="L289" i="40" s="1"/>
  <c r="L290" i="40"/>
  <c r="F169" i="40"/>
  <c r="C169" i="40" s="1"/>
  <c r="F177" i="40"/>
  <c r="C177" i="40" s="1"/>
  <c r="I178" i="40"/>
  <c r="L191" i="40"/>
  <c r="C191" i="40" s="1"/>
  <c r="L195" i="40"/>
  <c r="C195" i="40" s="1"/>
  <c r="C199" i="40"/>
  <c r="C207" i="40"/>
  <c r="C208" i="40"/>
  <c r="C230" i="40"/>
  <c r="C233" i="40"/>
  <c r="C241" i="40"/>
  <c r="C262" i="40"/>
  <c r="C266" i="40"/>
  <c r="C271" i="40"/>
  <c r="C282" i="40"/>
  <c r="K287" i="40"/>
  <c r="C291" i="40"/>
  <c r="C25" i="41"/>
  <c r="C35" i="41"/>
  <c r="L30" i="41"/>
  <c r="L24" i="41" s="1"/>
  <c r="C48" i="41"/>
  <c r="O24" i="41"/>
  <c r="F284" i="37"/>
  <c r="C284" i="37" s="1"/>
  <c r="I25" i="38"/>
  <c r="C25" i="38" s="1"/>
  <c r="C290" i="38" s="1"/>
  <c r="C289" i="38" s="1"/>
  <c r="I199" i="38"/>
  <c r="C199" i="38" s="1"/>
  <c r="L284" i="38"/>
  <c r="C284" i="38" s="1"/>
  <c r="C287" i="38" s="1"/>
  <c r="F54" i="39"/>
  <c r="C54" i="39" s="1"/>
  <c r="L284" i="39"/>
  <c r="D288" i="39"/>
  <c r="F288" i="39" s="1"/>
  <c r="C288" i="39" s="1"/>
  <c r="D24" i="40"/>
  <c r="F24" i="40" s="1"/>
  <c r="C24" i="40" s="1"/>
  <c r="G289" i="40"/>
  <c r="I289" i="40" s="1"/>
  <c r="I290" i="40"/>
  <c r="O25" i="40"/>
  <c r="C198" i="40"/>
  <c r="G287" i="40"/>
  <c r="M287" i="40"/>
  <c r="L25" i="39"/>
  <c r="C25" i="39" s="1"/>
  <c r="F290" i="40"/>
  <c r="D289" i="40"/>
  <c r="F289" i="40" s="1"/>
  <c r="C234" i="40"/>
  <c r="D287" i="40"/>
  <c r="F287" i="40" s="1"/>
  <c r="H287" i="40"/>
  <c r="C201" i="41"/>
  <c r="O199" i="41"/>
  <c r="C236" i="41"/>
  <c r="O234" i="41"/>
  <c r="C254" i="41"/>
  <c r="I284" i="40"/>
  <c r="C284" i="40" s="1"/>
  <c r="J287" i="40"/>
  <c r="L287" i="40" s="1"/>
  <c r="N287" i="40"/>
  <c r="N288" i="41"/>
  <c r="D288" i="41"/>
  <c r="C59" i="41"/>
  <c r="C263" i="41"/>
  <c r="F262" i="41"/>
  <c r="K287" i="41"/>
  <c r="C294" i="41"/>
  <c r="I291" i="41"/>
  <c r="F70" i="42"/>
  <c r="D56" i="42"/>
  <c r="O92" i="42"/>
  <c r="C92" i="42" s="1"/>
  <c r="M86" i="42"/>
  <c r="F125" i="42"/>
  <c r="C125" i="42" s="1"/>
  <c r="D86" i="42"/>
  <c r="G133" i="42"/>
  <c r="I134" i="42"/>
  <c r="C134" i="42" s="1"/>
  <c r="O177" i="42"/>
  <c r="N176" i="42"/>
  <c r="J190" i="42"/>
  <c r="L190" i="42" s="1"/>
  <c r="C190" i="42" s="1"/>
  <c r="L191" i="42"/>
  <c r="J194" i="42"/>
  <c r="L194" i="42" s="1"/>
  <c r="C194" i="42" s="1"/>
  <c r="L195" i="42"/>
  <c r="C195" i="42" s="1"/>
  <c r="F201" i="42"/>
  <c r="C201" i="42" s="1"/>
  <c r="D199" i="42"/>
  <c r="C270" i="42"/>
  <c r="G271" i="42"/>
  <c r="I271" i="42" s="1"/>
  <c r="I272" i="42"/>
  <c r="F278" i="42"/>
  <c r="C278" i="42" s="1"/>
  <c r="C281" i="42"/>
  <c r="K287" i="42"/>
  <c r="C293" i="42"/>
  <c r="I119" i="43"/>
  <c r="C123" i="43"/>
  <c r="I125" i="43"/>
  <c r="C129" i="43"/>
  <c r="C270" i="43"/>
  <c r="I266" i="43"/>
  <c r="K56" i="44"/>
  <c r="L57" i="44"/>
  <c r="F58" i="44"/>
  <c r="D57" i="44"/>
  <c r="I201" i="44"/>
  <c r="G199" i="44"/>
  <c r="M198" i="45"/>
  <c r="O199" i="45"/>
  <c r="M233" i="45"/>
  <c r="O234" i="45"/>
  <c r="F57" i="46"/>
  <c r="N56" i="46"/>
  <c r="O57" i="46"/>
  <c r="F115" i="41"/>
  <c r="F119" i="41"/>
  <c r="C119" i="41" s="1"/>
  <c r="I139" i="41"/>
  <c r="C145" i="41"/>
  <c r="C239" i="41"/>
  <c r="C255" i="41"/>
  <c r="C265" i="41"/>
  <c r="O266" i="41"/>
  <c r="E272" i="41"/>
  <c r="E271" i="41" s="1"/>
  <c r="E197" i="41" s="1"/>
  <c r="E54" i="41" s="1"/>
  <c r="C279" i="41"/>
  <c r="F278" i="41"/>
  <c r="C278" i="41" s="1"/>
  <c r="C283" i="41"/>
  <c r="F282" i="41"/>
  <c r="C282" i="41" s="1"/>
  <c r="G287" i="41"/>
  <c r="M287" i="41"/>
  <c r="C286" i="41"/>
  <c r="I284" i="41"/>
  <c r="I290" i="41" s="1"/>
  <c r="D289" i="42"/>
  <c r="F289" i="42" s="1"/>
  <c r="F290" i="42"/>
  <c r="N24" i="42"/>
  <c r="N290" i="42"/>
  <c r="N289" i="42" s="1"/>
  <c r="L35" i="42"/>
  <c r="C35" i="42" s="1"/>
  <c r="J30" i="42"/>
  <c r="F61" i="42"/>
  <c r="C61" i="42" s="1"/>
  <c r="F80" i="42"/>
  <c r="M79" i="42"/>
  <c r="O80" i="42"/>
  <c r="C84" i="42"/>
  <c r="O87" i="42"/>
  <c r="L98" i="42"/>
  <c r="C98" i="42" s="1"/>
  <c r="C108" i="42"/>
  <c r="O119" i="42"/>
  <c r="C119" i="42" s="1"/>
  <c r="C131" i="42"/>
  <c r="C161" i="42"/>
  <c r="O163" i="42"/>
  <c r="C163" i="42" s="1"/>
  <c r="I169" i="42"/>
  <c r="O176" i="42"/>
  <c r="L177" i="42"/>
  <c r="J176" i="42"/>
  <c r="L176" i="42" s="1"/>
  <c r="C183" i="42"/>
  <c r="C184" i="42"/>
  <c r="J198" i="42"/>
  <c r="L199" i="42"/>
  <c r="C206" i="42"/>
  <c r="D207" i="42"/>
  <c r="F207" i="42" s="1"/>
  <c r="F208" i="42"/>
  <c r="C215" i="42"/>
  <c r="C223" i="42"/>
  <c r="C229" i="42"/>
  <c r="L236" i="42"/>
  <c r="O241" i="42"/>
  <c r="C241" i="42" s="1"/>
  <c r="O249" i="42"/>
  <c r="C253" i="42"/>
  <c r="D254" i="42"/>
  <c r="F254" i="42" s="1"/>
  <c r="C254" i="42" s="1"/>
  <c r="F255" i="42"/>
  <c r="O274" i="42"/>
  <c r="C274" i="42" s="1"/>
  <c r="M272" i="42"/>
  <c r="I284" i="42"/>
  <c r="C285" i="42"/>
  <c r="C298" i="42"/>
  <c r="L24" i="43"/>
  <c r="I25" i="43"/>
  <c r="C26" i="43"/>
  <c r="E55" i="43"/>
  <c r="F72" i="43"/>
  <c r="C85" i="43"/>
  <c r="F83" i="43"/>
  <c r="C83" i="43" s="1"/>
  <c r="C184" i="43"/>
  <c r="I182" i="43"/>
  <c r="C182" i="43" s="1"/>
  <c r="C231" i="43"/>
  <c r="F230" i="43"/>
  <c r="C230" i="43" s="1"/>
  <c r="C263" i="43"/>
  <c r="F262" i="43"/>
  <c r="I72" i="44"/>
  <c r="G70" i="44"/>
  <c r="I70" i="44" s="1"/>
  <c r="O70" i="44"/>
  <c r="M56" i="44"/>
  <c r="I61" i="45"/>
  <c r="G57" i="45"/>
  <c r="J288" i="41"/>
  <c r="C267" i="41"/>
  <c r="F266" i="41"/>
  <c r="C266" i="41" s="1"/>
  <c r="C273" i="41"/>
  <c r="L272" i="41"/>
  <c r="L271" i="41" s="1"/>
  <c r="L197" i="41" s="1"/>
  <c r="C275" i="41"/>
  <c r="F274" i="41"/>
  <c r="C281" i="41"/>
  <c r="N287" i="41"/>
  <c r="C285" i="41"/>
  <c r="L284" i="41"/>
  <c r="C26" i="42"/>
  <c r="C27" i="42"/>
  <c r="M25" i="42"/>
  <c r="O27" i="42"/>
  <c r="F46" i="42"/>
  <c r="C46" i="42" s="1"/>
  <c r="D24" i="42"/>
  <c r="F24" i="42" s="1"/>
  <c r="C58" i="42"/>
  <c r="M57" i="42"/>
  <c r="O58" i="42"/>
  <c r="I70" i="42"/>
  <c r="H56" i="42"/>
  <c r="I56" i="42" s="1"/>
  <c r="C75" i="42"/>
  <c r="L79" i="42"/>
  <c r="N86" i="42"/>
  <c r="N78" i="42" s="1"/>
  <c r="C111" i="42"/>
  <c r="C138" i="42"/>
  <c r="C147" i="42"/>
  <c r="C154" i="42"/>
  <c r="C171" i="42"/>
  <c r="D176" i="42"/>
  <c r="F176" i="42" s="1"/>
  <c r="F177" i="42"/>
  <c r="C179" i="42"/>
  <c r="C218" i="42"/>
  <c r="D233" i="42"/>
  <c r="O234" i="42"/>
  <c r="M261" i="42"/>
  <c r="O261" i="42" s="1"/>
  <c r="O262" i="42"/>
  <c r="H290" i="43"/>
  <c r="H289" i="43" s="1"/>
  <c r="H24" i="43"/>
  <c r="C30" i="43"/>
  <c r="C81" i="43"/>
  <c r="F80" i="43"/>
  <c r="C146" i="43"/>
  <c r="F144" i="43"/>
  <c r="C144" i="43" s="1"/>
  <c r="C283" i="43"/>
  <c r="F282" i="43"/>
  <c r="C282" i="43" s="1"/>
  <c r="J290" i="44"/>
  <c r="L25" i="44"/>
  <c r="L56" i="44"/>
  <c r="G58" i="47"/>
  <c r="I60" i="47"/>
  <c r="C60" i="47" s="1"/>
  <c r="C58" i="48"/>
  <c r="M288" i="41"/>
  <c r="D53" i="41"/>
  <c r="O262" i="41"/>
  <c r="C270" i="41"/>
  <c r="E287" i="41"/>
  <c r="J287" i="41"/>
  <c r="F289" i="41"/>
  <c r="C295" i="41"/>
  <c r="F291" i="41"/>
  <c r="C291" i="41" s="1"/>
  <c r="J24" i="42"/>
  <c r="L24" i="42" s="1"/>
  <c r="L25" i="42"/>
  <c r="J290" i="42"/>
  <c r="J56" i="42"/>
  <c r="L57" i="42"/>
  <c r="C65" i="42"/>
  <c r="O72" i="42"/>
  <c r="C72" i="42" s="1"/>
  <c r="M70" i="42"/>
  <c r="O70" i="42" s="1"/>
  <c r="O83" i="42"/>
  <c r="C83" i="42" s="1"/>
  <c r="J86" i="42"/>
  <c r="L86" i="42" s="1"/>
  <c r="L87" i="42"/>
  <c r="C87" i="42" s="1"/>
  <c r="C88" i="42"/>
  <c r="C95" i="42"/>
  <c r="C96" i="42"/>
  <c r="O115" i="42"/>
  <c r="C115" i="42" s="1"/>
  <c r="C120" i="42"/>
  <c r="H78" i="42"/>
  <c r="K133" i="42"/>
  <c r="K78" i="42" s="1"/>
  <c r="K55" i="42" s="1"/>
  <c r="K54" i="42" s="1"/>
  <c r="L134" i="42"/>
  <c r="I139" i="42"/>
  <c r="C139" i="42" s="1"/>
  <c r="C145" i="42"/>
  <c r="L163" i="42"/>
  <c r="J133" i="42"/>
  <c r="L133" i="42" s="1"/>
  <c r="D168" i="42"/>
  <c r="F168" i="42" s="1"/>
  <c r="C168" i="42" s="1"/>
  <c r="F169" i="42"/>
  <c r="C169" i="42" s="1"/>
  <c r="G177" i="42"/>
  <c r="I178" i="42"/>
  <c r="E198" i="42"/>
  <c r="N197" i="42"/>
  <c r="H198" i="42"/>
  <c r="H197" i="42" s="1"/>
  <c r="C203" i="42"/>
  <c r="M207" i="42"/>
  <c r="O207" i="42" s="1"/>
  <c r="C226" i="42"/>
  <c r="I236" i="42"/>
  <c r="C236" i="42" s="1"/>
  <c r="G234" i="42"/>
  <c r="C237" i="42"/>
  <c r="C242" i="42"/>
  <c r="C249" i="42"/>
  <c r="C250" i="42"/>
  <c r="E261" i="42"/>
  <c r="F261" i="42" s="1"/>
  <c r="F282" i="42"/>
  <c r="C282" i="42" s="1"/>
  <c r="I290" i="42"/>
  <c r="I291" i="42"/>
  <c r="C291" i="42" s="1"/>
  <c r="D290" i="43"/>
  <c r="D289" i="43" s="1"/>
  <c r="C49" i="43"/>
  <c r="O48" i="43"/>
  <c r="I61" i="43"/>
  <c r="O61" i="43"/>
  <c r="O57" i="43" s="1"/>
  <c r="O56" i="43" s="1"/>
  <c r="N86" i="43"/>
  <c r="N78" i="43" s="1"/>
  <c r="N287" i="43" s="1"/>
  <c r="M78" i="43"/>
  <c r="I106" i="43"/>
  <c r="C107" i="43"/>
  <c r="F141" i="43"/>
  <c r="D139" i="43"/>
  <c r="D133" i="43" s="1"/>
  <c r="O147" i="43"/>
  <c r="O133" i="43" s="1"/>
  <c r="O177" i="43"/>
  <c r="O176" i="43" s="1"/>
  <c r="C251" i="43"/>
  <c r="F249" i="43"/>
  <c r="C255" i="43"/>
  <c r="L291" i="43"/>
  <c r="L131" i="44"/>
  <c r="C131" i="44" s="1"/>
  <c r="K86" i="44"/>
  <c r="K78" i="44" s="1"/>
  <c r="K287" i="44" s="1"/>
  <c r="M57" i="48"/>
  <c r="O58" i="48"/>
  <c r="L72" i="48"/>
  <c r="J70" i="48"/>
  <c r="L70" i="48" s="1"/>
  <c r="D79" i="48"/>
  <c r="F80" i="48"/>
  <c r="L79" i="48"/>
  <c r="J78" i="48"/>
  <c r="L144" i="48"/>
  <c r="J133" i="48"/>
  <c r="L133" i="48" s="1"/>
  <c r="L178" i="42"/>
  <c r="O191" i="42"/>
  <c r="C191" i="42" s="1"/>
  <c r="O195" i="42"/>
  <c r="G199" i="42"/>
  <c r="O199" i="42"/>
  <c r="I208" i="42"/>
  <c r="F234" i="42"/>
  <c r="J234" i="42"/>
  <c r="I255" i="42"/>
  <c r="F262" i="42"/>
  <c r="C262" i="42" s="1"/>
  <c r="D272" i="42"/>
  <c r="L272" i="42"/>
  <c r="L284" i="42"/>
  <c r="N290" i="43"/>
  <c r="N289" i="43" s="1"/>
  <c r="N24" i="43"/>
  <c r="N56" i="43"/>
  <c r="G57" i="43"/>
  <c r="G56" i="43" s="1"/>
  <c r="G55" i="43" s="1"/>
  <c r="G54" i="43" s="1"/>
  <c r="K57" i="43"/>
  <c r="K56" i="43" s="1"/>
  <c r="K55" i="43" s="1"/>
  <c r="K54" i="43" s="1"/>
  <c r="K53" i="43" s="1"/>
  <c r="F58" i="43"/>
  <c r="C59" i="43"/>
  <c r="C68" i="43"/>
  <c r="C74" i="43"/>
  <c r="O87" i="43"/>
  <c r="C100" i="43"/>
  <c r="C112" i="43"/>
  <c r="C116" i="43"/>
  <c r="F115" i="43"/>
  <c r="C120" i="43"/>
  <c r="F119" i="43"/>
  <c r="C126" i="43"/>
  <c r="C131" i="43"/>
  <c r="C132" i="43"/>
  <c r="L134" i="43"/>
  <c r="L147" i="43"/>
  <c r="C152" i="43"/>
  <c r="O168" i="43"/>
  <c r="K177" i="43"/>
  <c r="K176" i="43" s="1"/>
  <c r="F177" i="43"/>
  <c r="E198" i="43"/>
  <c r="E197" i="43" s="1"/>
  <c r="M198" i="43"/>
  <c r="L199" i="43"/>
  <c r="C210" i="43"/>
  <c r="C212" i="43"/>
  <c r="F208" i="43"/>
  <c r="L219" i="43"/>
  <c r="L207" i="43" s="1"/>
  <c r="C226" i="43"/>
  <c r="L234" i="43"/>
  <c r="J234" i="43"/>
  <c r="J233" i="43" s="1"/>
  <c r="J197" i="43" s="1"/>
  <c r="I249" i="43"/>
  <c r="C250" i="43"/>
  <c r="C253" i="43"/>
  <c r="C257" i="43"/>
  <c r="C265" i="43"/>
  <c r="M272" i="43"/>
  <c r="M271" i="43" s="1"/>
  <c r="C279" i="43"/>
  <c r="F278" i="43"/>
  <c r="C278" i="43" s="1"/>
  <c r="C293" i="43"/>
  <c r="C295" i="43"/>
  <c r="F291" i="43"/>
  <c r="C291" i="43" s="1"/>
  <c r="O289" i="43"/>
  <c r="C46" i="44"/>
  <c r="O48" i="44"/>
  <c r="C48" i="44" s="1"/>
  <c r="M24" i="44"/>
  <c r="O24" i="44" s="1"/>
  <c r="G57" i="44"/>
  <c r="I58" i="44"/>
  <c r="F115" i="44"/>
  <c r="C115" i="44" s="1"/>
  <c r="D86" i="44"/>
  <c r="I154" i="44"/>
  <c r="G133" i="44"/>
  <c r="G78" i="44" s="1"/>
  <c r="N176" i="44"/>
  <c r="O177" i="44"/>
  <c r="F57" i="45"/>
  <c r="N56" i="45"/>
  <c r="O57" i="45"/>
  <c r="F274" i="46"/>
  <c r="D272" i="46"/>
  <c r="F25" i="43"/>
  <c r="C47" i="43"/>
  <c r="M57" i="43"/>
  <c r="M56" i="43" s="1"/>
  <c r="F61" i="43"/>
  <c r="C61" i="43" s="1"/>
  <c r="C62" i="43"/>
  <c r="D70" i="43"/>
  <c r="D56" i="43" s="1"/>
  <c r="F71" i="43"/>
  <c r="I72" i="43"/>
  <c r="I70" i="43" s="1"/>
  <c r="C76" i="43"/>
  <c r="J78" i="43"/>
  <c r="J287" i="43" s="1"/>
  <c r="C89" i="43"/>
  <c r="C93" i="43"/>
  <c r="F92" i="43"/>
  <c r="C92" i="43" s="1"/>
  <c r="I98" i="43"/>
  <c r="C98" i="43" s="1"/>
  <c r="C102" i="43"/>
  <c r="F106" i="43"/>
  <c r="C106" i="43" s="1"/>
  <c r="O106" i="43"/>
  <c r="C114" i="43"/>
  <c r="C118" i="43"/>
  <c r="C122" i="43"/>
  <c r="C128" i="43"/>
  <c r="O154" i="43"/>
  <c r="C171" i="43"/>
  <c r="C173" i="43"/>
  <c r="F169" i="43"/>
  <c r="G177" i="43"/>
  <c r="G176" i="43" s="1"/>
  <c r="C180" i="43"/>
  <c r="I178" i="43"/>
  <c r="C192" i="43"/>
  <c r="L191" i="43"/>
  <c r="L190" i="43" s="1"/>
  <c r="C203" i="43"/>
  <c r="I201" i="43"/>
  <c r="C206" i="43"/>
  <c r="H197" i="43"/>
  <c r="I208" i="43"/>
  <c r="I207" i="43" s="1"/>
  <c r="C214" i="43"/>
  <c r="C229" i="43"/>
  <c r="M233" i="43"/>
  <c r="C241" i="43"/>
  <c r="I241" i="43"/>
  <c r="I234" i="43" s="1"/>
  <c r="I233" i="43" s="1"/>
  <c r="C242" i="43"/>
  <c r="C245" i="43"/>
  <c r="M261" i="43"/>
  <c r="L262" i="43"/>
  <c r="L261" i="43" s="1"/>
  <c r="C267" i="43"/>
  <c r="F266" i="43"/>
  <c r="C266" i="43" s="1"/>
  <c r="I272" i="43"/>
  <c r="I271" i="43" s="1"/>
  <c r="C281" i="43"/>
  <c r="E287" i="43"/>
  <c r="K287" i="43"/>
  <c r="C297" i="43"/>
  <c r="J30" i="44"/>
  <c r="J24" i="44" s="1"/>
  <c r="L24" i="44" s="1"/>
  <c r="N56" i="44"/>
  <c r="L61" i="44"/>
  <c r="C61" i="44" s="1"/>
  <c r="L72" i="44"/>
  <c r="J79" i="44"/>
  <c r="L80" i="44"/>
  <c r="C80" i="44" s="1"/>
  <c r="L139" i="44"/>
  <c r="J133" i="44"/>
  <c r="O144" i="44"/>
  <c r="M133" i="44"/>
  <c r="M78" i="44" s="1"/>
  <c r="O78" i="44" s="1"/>
  <c r="H198" i="44"/>
  <c r="I241" i="44"/>
  <c r="C241" i="44" s="1"/>
  <c r="G234" i="44"/>
  <c r="J289" i="45"/>
  <c r="C125" i="45"/>
  <c r="J133" i="45"/>
  <c r="L134" i="45"/>
  <c r="O139" i="45"/>
  <c r="M133" i="45"/>
  <c r="C201" i="45"/>
  <c r="H198" i="45"/>
  <c r="I207" i="45"/>
  <c r="K194" i="46"/>
  <c r="L194" i="46" s="1"/>
  <c r="L195" i="46"/>
  <c r="L290" i="43"/>
  <c r="L289" i="43" s="1"/>
  <c r="C46" i="43"/>
  <c r="I57" i="43"/>
  <c r="H86" i="43"/>
  <c r="H78" i="43" s="1"/>
  <c r="I87" i="43"/>
  <c r="L115" i="43"/>
  <c r="L86" i="43" s="1"/>
  <c r="L119" i="43"/>
  <c r="L125" i="43"/>
  <c r="F130" i="43"/>
  <c r="C130" i="43" s="1"/>
  <c r="D125" i="43"/>
  <c r="D86" i="43" s="1"/>
  <c r="D78" i="43" s="1"/>
  <c r="C135" i="43"/>
  <c r="F134" i="43"/>
  <c r="F147" i="43"/>
  <c r="C148" i="43"/>
  <c r="C158" i="43"/>
  <c r="F154" i="43"/>
  <c r="C154" i="43" s="1"/>
  <c r="I163" i="43"/>
  <c r="I133" i="43" s="1"/>
  <c r="C164" i="43"/>
  <c r="I187" i="43"/>
  <c r="C187" i="43" s="1"/>
  <c r="C188" i="43"/>
  <c r="N197" i="43"/>
  <c r="C200" i="43"/>
  <c r="F199" i="43"/>
  <c r="C220" i="43"/>
  <c r="F219" i="43"/>
  <c r="C219" i="43" s="1"/>
  <c r="O219" i="43"/>
  <c r="O207" i="43" s="1"/>
  <c r="O198" i="43" s="1"/>
  <c r="C235" i="43"/>
  <c r="C239" i="43"/>
  <c r="F238" i="43"/>
  <c r="C238" i="43" s="1"/>
  <c r="O249" i="43"/>
  <c r="O234" i="43" s="1"/>
  <c r="O233" i="43" s="1"/>
  <c r="I261" i="43"/>
  <c r="C275" i="43"/>
  <c r="F274" i="43"/>
  <c r="C274" i="43" s="1"/>
  <c r="M287" i="43"/>
  <c r="C286" i="43"/>
  <c r="I284" i="43"/>
  <c r="C298" i="43"/>
  <c r="N290" i="44"/>
  <c r="N289" i="44" s="1"/>
  <c r="N24" i="44"/>
  <c r="L58" i="44"/>
  <c r="K168" i="44"/>
  <c r="L168" i="44" s="1"/>
  <c r="L169" i="44"/>
  <c r="N233" i="44"/>
  <c r="C61" i="45"/>
  <c r="I79" i="45"/>
  <c r="O191" i="45"/>
  <c r="I201" i="45"/>
  <c r="G199" i="45"/>
  <c r="C241" i="45"/>
  <c r="C179" i="43"/>
  <c r="C183" i="43"/>
  <c r="F194" i="43"/>
  <c r="C194" i="43" s="1"/>
  <c r="C202" i="43"/>
  <c r="C237" i="43"/>
  <c r="F254" i="43"/>
  <c r="C254" i="43" s="1"/>
  <c r="C273" i="43"/>
  <c r="C285" i="43"/>
  <c r="D24" i="44"/>
  <c r="F24" i="44" s="1"/>
  <c r="I290" i="44"/>
  <c r="O25" i="44"/>
  <c r="D72" i="44"/>
  <c r="H79" i="44"/>
  <c r="N86" i="44"/>
  <c r="N78" i="44" s="1"/>
  <c r="C97" i="44"/>
  <c r="C105" i="44"/>
  <c r="C113" i="44"/>
  <c r="I119" i="44"/>
  <c r="C126" i="44"/>
  <c r="C147" i="44"/>
  <c r="F163" i="44"/>
  <c r="C163" i="44" s="1"/>
  <c r="G168" i="44"/>
  <c r="I168" i="44" s="1"/>
  <c r="I169" i="44"/>
  <c r="C169" i="44" s="1"/>
  <c r="C174" i="44"/>
  <c r="J177" i="44"/>
  <c r="L178" i="44"/>
  <c r="C179" i="44"/>
  <c r="F187" i="44"/>
  <c r="E176" i="44"/>
  <c r="E55" i="44" s="1"/>
  <c r="E54" i="44" s="1"/>
  <c r="M194" i="44"/>
  <c r="O194" i="44" s="1"/>
  <c r="O195" i="44"/>
  <c r="C206" i="44"/>
  <c r="D207" i="44"/>
  <c r="F207" i="44" s="1"/>
  <c r="C210" i="44"/>
  <c r="I219" i="44"/>
  <c r="C225" i="44"/>
  <c r="J219" i="44"/>
  <c r="L219" i="44" s="1"/>
  <c r="L227" i="44"/>
  <c r="C227" i="44" s="1"/>
  <c r="L249" i="44"/>
  <c r="C249" i="44" s="1"/>
  <c r="J261" i="44"/>
  <c r="L261" i="44" s="1"/>
  <c r="L262" i="44"/>
  <c r="O266" i="44"/>
  <c r="C266" i="44" s="1"/>
  <c r="D271" i="44"/>
  <c r="F271" i="44" s="1"/>
  <c r="F272" i="44"/>
  <c r="L274" i="44"/>
  <c r="J272" i="44"/>
  <c r="F284" i="44"/>
  <c r="F290" i="44"/>
  <c r="K290" i="45"/>
  <c r="K289" i="45" s="1"/>
  <c r="K24" i="45"/>
  <c r="C26" i="45"/>
  <c r="J57" i="45"/>
  <c r="L58" i="45"/>
  <c r="D79" i="45"/>
  <c r="F80" i="45"/>
  <c r="C80" i="45" s="1"/>
  <c r="E86" i="45"/>
  <c r="E78" i="45" s="1"/>
  <c r="C118" i="45"/>
  <c r="F119" i="45"/>
  <c r="C119" i="45" s="1"/>
  <c r="C126" i="45"/>
  <c r="C134" i="45"/>
  <c r="C138" i="45"/>
  <c r="F139" i="45"/>
  <c r="C139" i="45" s="1"/>
  <c r="I144" i="45"/>
  <c r="C146" i="45"/>
  <c r="F147" i="45"/>
  <c r="C147" i="45" s="1"/>
  <c r="C166" i="45"/>
  <c r="F168" i="45"/>
  <c r="C168" i="45" s="1"/>
  <c r="G168" i="45"/>
  <c r="I168" i="45" s="1"/>
  <c r="I169" i="45"/>
  <c r="C174" i="45"/>
  <c r="D176" i="45"/>
  <c r="F176" i="45" s="1"/>
  <c r="E176" i="45"/>
  <c r="O178" i="45"/>
  <c r="F191" i="45"/>
  <c r="C191" i="45" s="1"/>
  <c r="E198" i="45"/>
  <c r="E197" i="45" s="1"/>
  <c r="D207" i="45"/>
  <c r="F208" i="45"/>
  <c r="J207" i="45"/>
  <c r="L207" i="45" s="1"/>
  <c r="C218" i="45"/>
  <c r="F219" i="45"/>
  <c r="C219" i="45" s="1"/>
  <c r="L249" i="45"/>
  <c r="C249" i="45" s="1"/>
  <c r="C257" i="45"/>
  <c r="D289" i="46"/>
  <c r="F289" i="46" s="1"/>
  <c r="F290" i="46"/>
  <c r="C125" i="46"/>
  <c r="J133" i="46"/>
  <c r="L134" i="46"/>
  <c r="O139" i="46"/>
  <c r="M133" i="46"/>
  <c r="O133" i="46" s="1"/>
  <c r="H290" i="44"/>
  <c r="H289" i="44" s="1"/>
  <c r="J86" i="44"/>
  <c r="L86" i="44" s="1"/>
  <c r="L87" i="44"/>
  <c r="C87" i="44" s="1"/>
  <c r="H133" i="44"/>
  <c r="I134" i="44"/>
  <c r="C144" i="44"/>
  <c r="M190" i="44"/>
  <c r="O190" i="44" s="1"/>
  <c r="O191" i="44"/>
  <c r="D198" i="44"/>
  <c r="L199" i="44"/>
  <c r="G207" i="44"/>
  <c r="I207" i="44" s="1"/>
  <c r="I208" i="44"/>
  <c r="F236" i="44"/>
  <c r="C236" i="44" s="1"/>
  <c r="D234" i="44"/>
  <c r="C250" i="44"/>
  <c r="L254" i="44"/>
  <c r="C258" i="44"/>
  <c r="C274" i="44"/>
  <c r="G289" i="44"/>
  <c r="I289" i="44" s="1"/>
  <c r="C294" i="44"/>
  <c r="G290" i="45"/>
  <c r="G24" i="45"/>
  <c r="I24" i="45" s="1"/>
  <c r="I25" i="45"/>
  <c r="O56" i="45"/>
  <c r="F72" i="45"/>
  <c r="C72" i="45" s="1"/>
  <c r="D70" i="45"/>
  <c r="F70" i="45" s="1"/>
  <c r="C70" i="45" s="1"/>
  <c r="C90" i="45"/>
  <c r="F92" i="45"/>
  <c r="C92" i="45" s="1"/>
  <c r="D86" i="45"/>
  <c r="F86" i="45" s="1"/>
  <c r="C110" i="45"/>
  <c r="C130" i="45"/>
  <c r="C131" i="45"/>
  <c r="E133" i="45"/>
  <c r="C158" i="45"/>
  <c r="G176" i="45"/>
  <c r="N177" i="45"/>
  <c r="C186" i="45"/>
  <c r="C187" i="45"/>
  <c r="F236" i="45"/>
  <c r="C236" i="45" s="1"/>
  <c r="D234" i="45"/>
  <c r="C250" i="45"/>
  <c r="I57" i="46"/>
  <c r="H78" i="46"/>
  <c r="I79" i="46"/>
  <c r="I199" i="46"/>
  <c r="D219" i="43"/>
  <c r="D207" i="43" s="1"/>
  <c r="D198" i="43" s="1"/>
  <c r="I25" i="44"/>
  <c r="C25" i="44" s="1"/>
  <c r="M289" i="44"/>
  <c r="O289" i="44" s="1"/>
  <c r="O290" i="44"/>
  <c r="L83" i="44"/>
  <c r="C83" i="44" s="1"/>
  <c r="F92" i="44"/>
  <c r="C92" i="44" s="1"/>
  <c r="C95" i="44"/>
  <c r="C102" i="44"/>
  <c r="C110" i="44"/>
  <c r="H86" i="44"/>
  <c r="I86" i="44" s="1"/>
  <c r="C118" i="44"/>
  <c r="C119" i="44"/>
  <c r="C121" i="44"/>
  <c r="O125" i="44"/>
  <c r="C125" i="44" s="1"/>
  <c r="D133" i="44"/>
  <c r="F133" i="44" s="1"/>
  <c r="F134" i="44"/>
  <c r="C134" i="44" s="1"/>
  <c r="O139" i="44"/>
  <c r="C139" i="44" s="1"/>
  <c r="N133" i="44"/>
  <c r="K133" i="44"/>
  <c r="L154" i="44"/>
  <c r="C154" i="44" s="1"/>
  <c r="C168" i="44"/>
  <c r="G176" i="44"/>
  <c r="I176" i="44" s="1"/>
  <c r="I177" i="44"/>
  <c r="O178" i="44"/>
  <c r="C178" i="44" s="1"/>
  <c r="C183" i="44"/>
  <c r="O187" i="44"/>
  <c r="M176" i="44"/>
  <c r="O176" i="44" s="1"/>
  <c r="F191" i="44"/>
  <c r="C191" i="44" s="1"/>
  <c r="E194" i="44"/>
  <c r="E190" i="44" s="1"/>
  <c r="F190" i="44" s="1"/>
  <c r="C190" i="44" s="1"/>
  <c r="F195" i="44"/>
  <c r="C195" i="44" s="1"/>
  <c r="E198" i="44"/>
  <c r="E197" i="44" s="1"/>
  <c r="F199" i="44"/>
  <c r="M198" i="44"/>
  <c r="O199" i="44"/>
  <c r="K199" i="44"/>
  <c r="K198" i="44" s="1"/>
  <c r="L201" i="44"/>
  <c r="C201" i="44" s="1"/>
  <c r="N207" i="44"/>
  <c r="N198" i="44" s="1"/>
  <c r="N197" i="44" s="1"/>
  <c r="C213" i="44"/>
  <c r="C218" i="44"/>
  <c r="C219" i="44"/>
  <c r="O230" i="44"/>
  <c r="C230" i="44" s="1"/>
  <c r="J233" i="44"/>
  <c r="O238" i="44"/>
  <c r="C238" i="44" s="1"/>
  <c r="K234" i="44"/>
  <c r="K233" i="44" s="1"/>
  <c r="M254" i="44"/>
  <c r="O255" i="44"/>
  <c r="C255" i="44" s="1"/>
  <c r="O262" i="44"/>
  <c r="C262" i="44" s="1"/>
  <c r="I272" i="44"/>
  <c r="O274" i="44"/>
  <c r="O282" i="44"/>
  <c r="C282" i="44" s="1"/>
  <c r="I284" i="44"/>
  <c r="F24" i="45"/>
  <c r="L35" i="45"/>
  <c r="C35" i="45" s="1"/>
  <c r="F46" i="45"/>
  <c r="C46" i="45" s="1"/>
  <c r="O58" i="45"/>
  <c r="C58" i="45" s="1"/>
  <c r="I80" i="45"/>
  <c r="F83" i="45"/>
  <c r="C83" i="45" s="1"/>
  <c r="M86" i="45"/>
  <c r="O86" i="45" s="1"/>
  <c r="O87" i="45"/>
  <c r="C87" i="45" s="1"/>
  <c r="C98" i="45"/>
  <c r="O106" i="45"/>
  <c r="C106" i="45" s="1"/>
  <c r="F115" i="45"/>
  <c r="C115" i="45" s="1"/>
  <c r="F133" i="45"/>
  <c r="N133" i="45"/>
  <c r="C144" i="45"/>
  <c r="O154" i="45"/>
  <c r="C154" i="45" s="1"/>
  <c r="F163" i="45"/>
  <c r="C163" i="45" s="1"/>
  <c r="L169" i="45"/>
  <c r="C169" i="45" s="1"/>
  <c r="J177" i="45"/>
  <c r="L178" i="45"/>
  <c r="C178" i="45" s="1"/>
  <c r="O182" i="45"/>
  <c r="C182" i="45" s="1"/>
  <c r="J190" i="45"/>
  <c r="G190" i="45"/>
  <c r="I190" i="45" s="1"/>
  <c r="M194" i="45"/>
  <c r="O194" i="45" s="1"/>
  <c r="O195" i="45"/>
  <c r="C195" i="45" s="1"/>
  <c r="I208" i="45"/>
  <c r="C230" i="45"/>
  <c r="K234" i="45"/>
  <c r="K233" i="45" s="1"/>
  <c r="K197" i="45" s="1"/>
  <c r="O238" i="45"/>
  <c r="C238" i="45" s="1"/>
  <c r="I255" i="45"/>
  <c r="O87" i="44"/>
  <c r="L208" i="44"/>
  <c r="K254" i="44"/>
  <c r="H261" i="44"/>
  <c r="H233" i="44" s="1"/>
  <c r="M272" i="44"/>
  <c r="E24" i="45"/>
  <c r="M24" i="45"/>
  <c r="O24" i="45" s="1"/>
  <c r="F289" i="45"/>
  <c r="H290" i="45"/>
  <c r="H289" i="45" s="1"/>
  <c r="L25" i="45"/>
  <c r="J30" i="45"/>
  <c r="H57" i="45"/>
  <c r="H56" i="45" s="1"/>
  <c r="G70" i="45"/>
  <c r="I70" i="45" s="1"/>
  <c r="N79" i="45"/>
  <c r="N78" i="45" s="1"/>
  <c r="K86" i="45"/>
  <c r="K78" i="45" s="1"/>
  <c r="K55" i="45" s="1"/>
  <c r="K54" i="45" s="1"/>
  <c r="H133" i="45"/>
  <c r="H78" i="45" s="1"/>
  <c r="E168" i="45"/>
  <c r="H177" i="45"/>
  <c r="H176" i="45" s="1"/>
  <c r="K190" i="45"/>
  <c r="K194" i="45"/>
  <c r="L194" i="45" s="1"/>
  <c r="C194" i="45" s="1"/>
  <c r="J199" i="45"/>
  <c r="N207" i="45"/>
  <c r="N198" i="45" s="1"/>
  <c r="G234" i="45"/>
  <c r="G254" i="45"/>
  <c r="I254" i="45" s="1"/>
  <c r="C254" i="45" s="1"/>
  <c r="F255" i="45"/>
  <c r="C255" i="45" s="1"/>
  <c r="I261" i="45"/>
  <c r="N261" i="45"/>
  <c r="O261" i="45" s="1"/>
  <c r="C266" i="45"/>
  <c r="C270" i="45"/>
  <c r="L274" i="45"/>
  <c r="J272" i="45"/>
  <c r="F284" i="45"/>
  <c r="F290" i="45"/>
  <c r="K290" i="46"/>
  <c r="K289" i="46" s="1"/>
  <c r="K24" i="46"/>
  <c r="C26" i="46"/>
  <c r="J57" i="46"/>
  <c r="L58" i="46"/>
  <c r="G78" i="46"/>
  <c r="I78" i="46" s="1"/>
  <c r="D79" i="46"/>
  <c r="F80" i="46"/>
  <c r="E86" i="46"/>
  <c r="E78" i="46" s="1"/>
  <c r="C118" i="46"/>
  <c r="F119" i="46"/>
  <c r="C119" i="46" s="1"/>
  <c r="C126" i="46"/>
  <c r="C134" i="46"/>
  <c r="C138" i="46"/>
  <c r="F139" i="46"/>
  <c r="C139" i="46" s="1"/>
  <c r="M176" i="46"/>
  <c r="O176" i="46" s="1"/>
  <c r="O177" i="46"/>
  <c r="K190" i="46"/>
  <c r="L190" i="46" s="1"/>
  <c r="L191" i="46"/>
  <c r="I219" i="46"/>
  <c r="C219" i="46" s="1"/>
  <c r="G207" i="46"/>
  <c r="I207" i="46" s="1"/>
  <c r="I230" i="46"/>
  <c r="H207" i="46"/>
  <c r="H198" i="46" s="1"/>
  <c r="N290" i="47"/>
  <c r="N289" i="47" s="1"/>
  <c r="N24" i="47"/>
  <c r="O25" i="47"/>
  <c r="H70" i="47"/>
  <c r="I70" i="47" s="1"/>
  <c r="I72" i="47"/>
  <c r="M289" i="45"/>
  <c r="O289" i="45" s="1"/>
  <c r="O290" i="45"/>
  <c r="C258" i="45"/>
  <c r="J261" i="45"/>
  <c r="L261" i="45" s="1"/>
  <c r="L262" i="45"/>
  <c r="C262" i="45" s="1"/>
  <c r="D271" i="45"/>
  <c r="F271" i="45" s="1"/>
  <c r="F272" i="45"/>
  <c r="C294" i="45"/>
  <c r="C291" i="45" s="1"/>
  <c r="G290" i="46"/>
  <c r="G24" i="46"/>
  <c r="I24" i="46" s="1"/>
  <c r="I25" i="46"/>
  <c r="O56" i="46"/>
  <c r="C58" i="46"/>
  <c r="F72" i="46"/>
  <c r="C72" i="46" s="1"/>
  <c r="D70" i="46"/>
  <c r="F70" i="46" s="1"/>
  <c r="L86" i="46"/>
  <c r="C90" i="46"/>
  <c r="F92" i="46"/>
  <c r="C92" i="46" s="1"/>
  <c r="D86" i="46"/>
  <c r="F86" i="46" s="1"/>
  <c r="C106" i="46"/>
  <c r="C110" i="46"/>
  <c r="C130" i="46"/>
  <c r="C131" i="46"/>
  <c r="L169" i="46"/>
  <c r="J168" i="46"/>
  <c r="L168" i="46" s="1"/>
  <c r="K176" i="46"/>
  <c r="L187" i="46"/>
  <c r="C201" i="46"/>
  <c r="L201" i="46"/>
  <c r="J199" i="46"/>
  <c r="O241" i="46"/>
  <c r="M234" i="46"/>
  <c r="F169" i="47"/>
  <c r="D168" i="47"/>
  <c r="F168" i="47" s="1"/>
  <c r="F25" i="45"/>
  <c r="C25" i="45" s="1"/>
  <c r="O48" i="45"/>
  <c r="C48" i="45" s="1"/>
  <c r="I272" i="45"/>
  <c r="O274" i="45"/>
  <c r="C274" i="45" s="1"/>
  <c r="O282" i="45"/>
  <c r="C282" i="45" s="1"/>
  <c r="F24" i="46"/>
  <c r="L35" i="46"/>
  <c r="C35" i="46" s="1"/>
  <c r="F46" i="46"/>
  <c r="C46" i="46" s="1"/>
  <c r="O58" i="46"/>
  <c r="K78" i="46"/>
  <c r="K55" i="46" s="1"/>
  <c r="I80" i="46"/>
  <c r="F83" i="46"/>
  <c r="C83" i="46" s="1"/>
  <c r="M86" i="46"/>
  <c r="O86" i="46" s="1"/>
  <c r="O87" i="46"/>
  <c r="C87" i="46" s="1"/>
  <c r="C98" i="46"/>
  <c r="O106" i="46"/>
  <c r="F115" i="46"/>
  <c r="C115" i="46" s="1"/>
  <c r="F133" i="46"/>
  <c r="C168" i="46"/>
  <c r="H261" i="45"/>
  <c r="H233" i="45" s="1"/>
  <c r="H287" i="45" s="1"/>
  <c r="M272" i="45"/>
  <c r="I284" i="45"/>
  <c r="E24" i="46"/>
  <c r="M24" i="46"/>
  <c r="O24" i="46" s="1"/>
  <c r="L25" i="46"/>
  <c r="J30" i="46"/>
  <c r="H57" i="46"/>
  <c r="H56" i="46" s="1"/>
  <c r="G70" i="46"/>
  <c r="I70" i="46" s="1"/>
  <c r="N79" i="46"/>
  <c r="N78" i="46" s="1"/>
  <c r="K86" i="46"/>
  <c r="H133" i="46"/>
  <c r="I133" i="46" s="1"/>
  <c r="C145" i="46"/>
  <c r="C149" i="46"/>
  <c r="C161" i="46"/>
  <c r="C165" i="46"/>
  <c r="I176" i="46"/>
  <c r="H176" i="46"/>
  <c r="I187" i="46"/>
  <c r="I191" i="46"/>
  <c r="C191" i="46" s="1"/>
  <c r="G194" i="46"/>
  <c r="I194" i="46" s="1"/>
  <c r="I195" i="46"/>
  <c r="C195" i="46" s="1"/>
  <c r="C217" i="46"/>
  <c r="C229" i="46"/>
  <c r="F230" i="46"/>
  <c r="C230" i="46" s="1"/>
  <c r="D207" i="46"/>
  <c r="C249" i="46"/>
  <c r="K254" i="46"/>
  <c r="K233" i="46" s="1"/>
  <c r="K287" i="46" s="1"/>
  <c r="L255" i="46"/>
  <c r="C257" i="46"/>
  <c r="C265" i="46"/>
  <c r="C266" i="46"/>
  <c r="J271" i="46"/>
  <c r="L271" i="46" s="1"/>
  <c r="L272" i="46"/>
  <c r="J290" i="47"/>
  <c r="L25" i="47"/>
  <c r="F28" i="47"/>
  <c r="C28" i="47" s="1"/>
  <c r="D24" i="47"/>
  <c r="F24" i="47" s="1"/>
  <c r="C46" i="47"/>
  <c r="E56" i="47"/>
  <c r="D72" i="47"/>
  <c r="F86" i="47"/>
  <c r="O290" i="47"/>
  <c r="M289" i="47"/>
  <c r="O289" i="47" s="1"/>
  <c r="C157" i="46"/>
  <c r="M168" i="46"/>
  <c r="O168" i="46" s="1"/>
  <c r="O169" i="46"/>
  <c r="C169" i="46" s="1"/>
  <c r="L176" i="46"/>
  <c r="D177" i="46"/>
  <c r="F178" i="46"/>
  <c r="C178" i="46" s="1"/>
  <c r="C194" i="46"/>
  <c r="K198" i="46"/>
  <c r="O201" i="46"/>
  <c r="M199" i="46"/>
  <c r="C205" i="46"/>
  <c r="N207" i="46"/>
  <c r="O207" i="46" s="1"/>
  <c r="O208" i="46"/>
  <c r="D233" i="46"/>
  <c r="F233" i="46" s="1"/>
  <c r="N234" i="46"/>
  <c r="N233" i="46" s="1"/>
  <c r="O236" i="46"/>
  <c r="F241" i="46"/>
  <c r="C241" i="46" s="1"/>
  <c r="E234" i="46"/>
  <c r="E233" i="46" s="1"/>
  <c r="E197" i="46" s="1"/>
  <c r="G254" i="46"/>
  <c r="I254" i="46" s="1"/>
  <c r="I255" i="46"/>
  <c r="C255" i="46" s="1"/>
  <c r="H261" i="46"/>
  <c r="I261" i="46" s="1"/>
  <c r="I262" i="46"/>
  <c r="C278" i="46"/>
  <c r="O284" i="46"/>
  <c r="J56" i="47"/>
  <c r="L57" i="47"/>
  <c r="M79" i="47"/>
  <c r="O80" i="47"/>
  <c r="F25" i="46"/>
  <c r="C25" i="46" s="1"/>
  <c r="L289" i="46"/>
  <c r="L144" i="46"/>
  <c r="C144" i="46" s="1"/>
  <c r="I147" i="46"/>
  <c r="C147" i="46" s="1"/>
  <c r="C153" i="46"/>
  <c r="I163" i="46"/>
  <c r="C163" i="46" s="1"/>
  <c r="C173" i="46"/>
  <c r="C181" i="46"/>
  <c r="C185" i="46"/>
  <c r="C189" i="46"/>
  <c r="C193" i="46"/>
  <c r="N198" i="46"/>
  <c r="N197" i="46" s="1"/>
  <c r="J207" i="46"/>
  <c r="L207" i="46" s="1"/>
  <c r="L208" i="46"/>
  <c r="C208" i="46" s="1"/>
  <c r="C209" i="46"/>
  <c r="C221" i="46"/>
  <c r="H234" i="46"/>
  <c r="H233" i="46" s="1"/>
  <c r="L236" i="46"/>
  <c r="C236" i="46" s="1"/>
  <c r="J234" i="46"/>
  <c r="C237" i="46"/>
  <c r="C238" i="46"/>
  <c r="C245" i="46"/>
  <c r="D261" i="46"/>
  <c r="F261" i="46" s="1"/>
  <c r="F262" i="46"/>
  <c r="C262" i="46" s="1"/>
  <c r="C269" i="46"/>
  <c r="H272" i="46"/>
  <c r="H271" i="46" s="1"/>
  <c r="I274" i="46"/>
  <c r="L284" i="46"/>
  <c r="C284" i="46" s="1"/>
  <c r="C285" i="46"/>
  <c r="L290" i="46"/>
  <c r="C297" i="46"/>
  <c r="C291" i="46" s="1"/>
  <c r="O24" i="47"/>
  <c r="H56" i="47"/>
  <c r="C75" i="47"/>
  <c r="I79" i="47"/>
  <c r="E86" i="47"/>
  <c r="F92" i="47"/>
  <c r="F177" i="47"/>
  <c r="D176" i="47"/>
  <c r="F176" i="47" s="1"/>
  <c r="J86" i="47"/>
  <c r="L86" i="47" s="1"/>
  <c r="L87" i="47"/>
  <c r="H86" i="47"/>
  <c r="H78" i="47" s="1"/>
  <c r="J177" i="47"/>
  <c r="L178" i="47"/>
  <c r="C178" i="47" s="1"/>
  <c r="I201" i="47"/>
  <c r="G199" i="47"/>
  <c r="K24" i="47"/>
  <c r="G290" i="47"/>
  <c r="I25" i="47"/>
  <c r="C25" i="47" s="1"/>
  <c r="J30" i="47"/>
  <c r="I46" i="47"/>
  <c r="M57" i="47"/>
  <c r="C74" i="47"/>
  <c r="L79" i="47"/>
  <c r="C87" i="47"/>
  <c r="K86" i="47"/>
  <c r="K78" i="47" s="1"/>
  <c r="C125" i="47"/>
  <c r="I190" i="47"/>
  <c r="H207" i="47"/>
  <c r="I208" i="47"/>
  <c r="F255" i="47"/>
  <c r="C255" i="47" s="1"/>
  <c r="D254" i="47"/>
  <c r="F254" i="47" s="1"/>
  <c r="C254" i="47" s="1"/>
  <c r="O255" i="47"/>
  <c r="M254" i="47"/>
  <c r="O254" i="47" s="1"/>
  <c r="O266" i="47"/>
  <c r="C266" i="47" s="1"/>
  <c r="M261" i="47"/>
  <c r="O261" i="47" s="1"/>
  <c r="G234" i="46"/>
  <c r="M272" i="46"/>
  <c r="D289" i="47"/>
  <c r="F289" i="47" s="1"/>
  <c r="F290" i="47"/>
  <c r="C27" i="47"/>
  <c r="C47" i="47"/>
  <c r="D57" i="47"/>
  <c r="M70" i="47"/>
  <c r="O70" i="47" s="1"/>
  <c r="N79" i="47"/>
  <c r="N78" i="47" s="1"/>
  <c r="N55" i="47" s="1"/>
  <c r="N54" i="47" s="1"/>
  <c r="O83" i="47"/>
  <c r="C96" i="47"/>
  <c r="I106" i="47"/>
  <c r="C106" i="47" s="1"/>
  <c r="F134" i="47"/>
  <c r="D133" i="47"/>
  <c r="F133" i="47" s="1"/>
  <c r="E194" i="47"/>
  <c r="F194" i="47" s="1"/>
  <c r="C194" i="47" s="1"/>
  <c r="F195" i="47"/>
  <c r="C236" i="47"/>
  <c r="O236" i="47"/>
  <c r="M234" i="47"/>
  <c r="K133" i="47"/>
  <c r="L133" i="47" s="1"/>
  <c r="C152" i="47"/>
  <c r="C156" i="47"/>
  <c r="C167" i="47"/>
  <c r="C175" i="47"/>
  <c r="G177" i="47"/>
  <c r="C179" i="47"/>
  <c r="C180" i="47"/>
  <c r="C183" i="47"/>
  <c r="C184" i="47"/>
  <c r="C188" i="47"/>
  <c r="J190" i="47"/>
  <c r="L190" i="47" s="1"/>
  <c r="D190" i="47"/>
  <c r="H190" i="47"/>
  <c r="O191" i="47"/>
  <c r="C196" i="47"/>
  <c r="C200" i="47"/>
  <c r="H198" i="47"/>
  <c r="C203" i="47"/>
  <c r="C204" i="47"/>
  <c r="D207" i="47"/>
  <c r="F207" i="47" s="1"/>
  <c r="F208" i="47"/>
  <c r="C208" i="47" s="1"/>
  <c r="C211" i="47"/>
  <c r="C212" i="47"/>
  <c r="O219" i="47"/>
  <c r="C223" i="47"/>
  <c r="C224" i="47"/>
  <c r="E233" i="47"/>
  <c r="C239" i="47"/>
  <c r="C240" i="47"/>
  <c r="J272" i="47"/>
  <c r="C273" i="47"/>
  <c r="N271" i="47"/>
  <c r="N197" i="47" s="1"/>
  <c r="C296" i="47"/>
  <c r="E78" i="47"/>
  <c r="L83" i="47"/>
  <c r="C83" i="47" s="1"/>
  <c r="C88" i="47"/>
  <c r="I98" i="47"/>
  <c r="C98" i="47" s="1"/>
  <c r="L115" i="47"/>
  <c r="C115" i="47" s="1"/>
  <c r="L119" i="47"/>
  <c r="C119" i="47" s="1"/>
  <c r="M133" i="47"/>
  <c r="O133" i="47" s="1"/>
  <c r="G133" i="47"/>
  <c r="I133" i="47" s="1"/>
  <c r="I134" i="47"/>
  <c r="L134" i="47"/>
  <c r="L139" i="47"/>
  <c r="C139" i="47" s="1"/>
  <c r="L147" i="47"/>
  <c r="C147" i="47" s="1"/>
  <c r="O168" i="47"/>
  <c r="G168" i="47"/>
  <c r="I168" i="47" s="1"/>
  <c r="I169" i="47"/>
  <c r="L169" i="47"/>
  <c r="E190" i="47"/>
  <c r="I194" i="47"/>
  <c r="L199" i="47"/>
  <c r="F201" i="47"/>
  <c r="D199" i="47"/>
  <c r="J207" i="47"/>
  <c r="L230" i="47"/>
  <c r="C230" i="47" s="1"/>
  <c r="C267" i="47"/>
  <c r="H272" i="47"/>
  <c r="H271" i="47" s="1"/>
  <c r="I271" i="47" s="1"/>
  <c r="I278" i="47"/>
  <c r="C281" i="47"/>
  <c r="N287" i="47"/>
  <c r="O284" i="47"/>
  <c r="K290" i="48"/>
  <c r="K289" i="48" s="1"/>
  <c r="K24" i="48"/>
  <c r="I56" i="48"/>
  <c r="C80" i="47"/>
  <c r="C81" i="47"/>
  <c r="C85" i="47"/>
  <c r="N86" i="47"/>
  <c r="O92" i="47"/>
  <c r="M86" i="47"/>
  <c r="O86" i="47" s="1"/>
  <c r="C97" i="47"/>
  <c r="C100" i="47"/>
  <c r="C101" i="47"/>
  <c r="C112" i="47"/>
  <c r="C113" i="47"/>
  <c r="C116" i="47"/>
  <c r="C117" i="47"/>
  <c r="C120" i="47"/>
  <c r="C121" i="47"/>
  <c r="C136" i="47"/>
  <c r="C137" i="47"/>
  <c r="C140" i="47"/>
  <c r="C141" i="47"/>
  <c r="C145" i="47"/>
  <c r="C148" i="47"/>
  <c r="C149" i="47"/>
  <c r="C159" i="47"/>
  <c r="C160" i="47"/>
  <c r="C164" i="47"/>
  <c r="C171" i="47"/>
  <c r="C172" i="47"/>
  <c r="N176" i="47"/>
  <c r="O176" i="47" s="1"/>
  <c r="O187" i="47"/>
  <c r="C187" i="47" s="1"/>
  <c r="C191" i="47"/>
  <c r="C192" i="47"/>
  <c r="L194" i="47"/>
  <c r="M194" i="47"/>
  <c r="O194" i="47" s="1"/>
  <c r="O195" i="47"/>
  <c r="E197" i="47"/>
  <c r="M198" i="47"/>
  <c r="O199" i="47"/>
  <c r="O207" i="47"/>
  <c r="G207" i="47"/>
  <c r="I207" i="47" s="1"/>
  <c r="C215" i="47"/>
  <c r="C216" i="47"/>
  <c r="C219" i="47"/>
  <c r="C220" i="47"/>
  <c r="C227" i="47"/>
  <c r="C228" i="47"/>
  <c r="C232" i="47"/>
  <c r="G233" i="47"/>
  <c r="H234" i="47"/>
  <c r="H233" i="47" s="1"/>
  <c r="H287" i="47" s="1"/>
  <c r="I241" i="47"/>
  <c r="C241" i="47" s="1"/>
  <c r="E287" i="47"/>
  <c r="D271" i="47"/>
  <c r="F272" i="47"/>
  <c r="C282" i="47"/>
  <c r="L284" i="47"/>
  <c r="D234" i="47"/>
  <c r="L234" i="47"/>
  <c r="C258" i="47"/>
  <c r="D261" i="47"/>
  <c r="F261" i="47" s="1"/>
  <c r="C261" i="47" s="1"/>
  <c r="H261" i="47"/>
  <c r="I261" i="47" s="1"/>
  <c r="C270" i="47"/>
  <c r="G290" i="48"/>
  <c r="G24" i="48"/>
  <c r="I24" i="48" s="1"/>
  <c r="I25" i="48"/>
  <c r="I46" i="48"/>
  <c r="E56" i="48"/>
  <c r="O70" i="48"/>
  <c r="E86" i="48"/>
  <c r="E78" i="48" s="1"/>
  <c r="H86" i="48"/>
  <c r="H78" i="48" s="1"/>
  <c r="C105" i="48"/>
  <c r="F106" i="48"/>
  <c r="C106" i="48" s="1"/>
  <c r="C112" i="48"/>
  <c r="D133" i="48"/>
  <c r="F133" i="48" s="1"/>
  <c r="L249" i="47"/>
  <c r="C249" i="47" s="1"/>
  <c r="O262" i="47"/>
  <c r="I272" i="47"/>
  <c r="I284" i="47"/>
  <c r="C284" i="47" s="1"/>
  <c r="C47" i="48"/>
  <c r="J56" i="48"/>
  <c r="L57" i="48"/>
  <c r="D70" i="48"/>
  <c r="F70" i="48" s="1"/>
  <c r="C70" i="48" s="1"/>
  <c r="F71" i="48"/>
  <c r="C71" i="48" s="1"/>
  <c r="O72" i="48"/>
  <c r="C72" i="48" s="1"/>
  <c r="C75" i="48"/>
  <c r="K78" i="48"/>
  <c r="K55" i="48" s="1"/>
  <c r="K54" i="48" s="1"/>
  <c r="I80" i="48"/>
  <c r="L86" i="48"/>
  <c r="G86" i="48"/>
  <c r="I86" i="48" s="1"/>
  <c r="C90" i="48"/>
  <c r="F92" i="48"/>
  <c r="C92" i="48" s="1"/>
  <c r="D86" i="48"/>
  <c r="F86" i="48" s="1"/>
  <c r="L115" i="48"/>
  <c r="C115" i="48" s="1"/>
  <c r="C122" i="48"/>
  <c r="I134" i="48"/>
  <c r="G133" i="48"/>
  <c r="I133" i="48" s="1"/>
  <c r="C139" i="48"/>
  <c r="C250" i="47"/>
  <c r="C262" i="47"/>
  <c r="O274" i="47"/>
  <c r="C274" i="47" s="1"/>
  <c r="M272" i="47"/>
  <c r="O278" i="47"/>
  <c r="C278" i="47" s="1"/>
  <c r="O282" i="47"/>
  <c r="C286" i="47"/>
  <c r="F291" i="47"/>
  <c r="C291" i="47" s="1"/>
  <c r="C298" i="47"/>
  <c r="L35" i="48"/>
  <c r="C35" i="48" s="1"/>
  <c r="J30" i="48"/>
  <c r="C46" i="48"/>
  <c r="D56" i="48"/>
  <c r="O79" i="48"/>
  <c r="F83" i="48"/>
  <c r="C83" i="48" s="1"/>
  <c r="M86" i="48"/>
  <c r="O86" i="48" s="1"/>
  <c r="O87" i="48"/>
  <c r="C87" i="48" s="1"/>
  <c r="C98" i="48"/>
  <c r="F131" i="48"/>
  <c r="C131" i="48" s="1"/>
  <c r="N133" i="48"/>
  <c r="N78" i="48" s="1"/>
  <c r="O144" i="48"/>
  <c r="C144" i="48" s="1"/>
  <c r="E24" i="48"/>
  <c r="M24" i="48"/>
  <c r="O24" i="48" s="1"/>
  <c r="D289" i="48"/>
  <c r="F289" i="48" s="1"/>
  <c r="F290" i="48"/>
  <c r="L25" i="48"/>
  <c r="K86" i="48"/>
  <c r="O119" i="48"/>
  <c r="C119" i="48" s="1"/>
  <c r="M133" i="48"/>
  <c r="O133" i="48" s="1"/>
  <c r="C142" i="48"/>
  <c r="C150" i="48"/>
  <c r="I176" i="48"/>
  <c r="C187" i="48"/>
  <c r="K190" i="48"/>
  <c r="L190" i="48" s="1"/>
  <c r="K198" i="48"/>
  <c r="K197" i="48" s="1"/>
  <c r="C201" i="48"/>
  <c r="M289" i="48"/>
  <c r="O289" i="48" s="1"/>
  <c r="O290" i="48"/>
  <c r="C123" i="48"/>
  <c r="C154" i="48"/>
  <c r="H176" i="48"/>
  <c r="I177" i="48"/>
  <c r="F198" i="48"/>
  <c r="D197" i="48"/>
  <c r="C219" i="48"/>
  <c r="J289" i="48"/>
  <c r="L289" i="48" s="1"/>
  <c r="L290" i="48"/>
  <c r="I125" i="48"/>
  <c r="C125" i="48" s="1"/>
  <c r="F134" i="48"/>
  <c r="C134" i="48" s="1"/>
  <c r="L134" i="48"/>
  <c r="C138" i="48"/>
  <c r="C146" i="48"/>
  <c r="C158" i="48"/>
  <c r="O177" i="48"/>
  <c r="M176" i="48"/>
  <c r="O176" i="48" s="1"/>
  <c r="H190" i="48"/>
  <c r="M168" i="48"/>
  <c r="O168" i="48" s="1"/>
  <c r="C168" i="48" s="1"/>
  <c r="L169" i="48"/>
  <c r="C169" i="48" s="1"/>
  <c r="D177" i="48"/>
  <c r="L177" i="48"/>
  <c r="O178" i="48"/>
  <c r="C178" i="48" s="1"/>
  <c r="G190" i="48"/>
  <c r="I190" i="48" s="1"/>
  <c r="C190" i="48" s="1"/>
  <c r="F191" i="48"/>
  <c r="C191" i="48" s="1"/>
  <c r="G194" i="48"/>
  <c r="I194" i="48" s="1"/>
  <c r="C194" i="48" s="1"/>
  <c r="F195" i="48"/>
  <c r="C195" i="48" s="1"/>
  <c r="G198" i="48"/>
  <c r="F199" i="48"/>
  <c r="J199" i="48"/>
  <c r="J207" i="48"/>
  <c r="L207" i="48" s="1"/>
  <c r="C207" i="48" s="1"/>
  <c r="I208" i="48"/>
  <c r="C208" i="48" s="1"/>
  <c r="C223" i="48"/>
  <c r="C230" i="48"/>
  <c r="C278" i="48"/>
  <c r="C291" i="48"/>
  <c r="H79" i="51"/>
  <c r="I130" i="51"/>
  <c r="C222" i="48"/>
  <c r="C249" i="48"/>
  <c r="M233" i="48"/>
  <c r="O233" i="48" s="1"/>
  <c r="O261" i="48"/>
  <c r="H53" i="51"/>
  <c r="M199" i="48"/>
  <c r="C236" i="48"/>
  <c r="C238" i="48"/>
  <c r="F261" i="48"/>
  <c r="C261" i="48" s="1"/>
  <c r="E233" i="48"/>
  <c r="E197" i="48" s="1"/>
  <c r="C272" i="48"/>
  <c r="C282" i="48"/>
  <c r="H13" i="51"/>
  <c r="H21" i="51"/>
  <c r="I29" i="51"/>
  <c r="I12" i="51" s="1"/>
  <c r="I53" i="51"/>
  <c r="F262" i="48"/>
  <c r="L284" i="48"/>
  <c r="G16" i="50"/>
  <c r="G12" i="50" s="1"/>
  <c r="D72" i="51"/>
  <c r="D53" i="51" s="1"/>
  <c r="D12" i="51" s="1"/>
  <c r="H93" i="51"/>
  <c r="H92" i="51" s="1"/>
  <c r="H116" i="51"/>
  <c r="H115" i="51" s="1"/>
  <c r="O262" i="48"/>
  <c r="I284" i="48"/>
  <c r="F284" i="48"/>
  <c r="D79" i="51"/>
  <c r="G287" i="48" l="1"/>
  <c r="K53" i="48"/>
  <c r="K288" i="48"/>
  <c r="H55" i="48"/>
  <c r="H54" i="48" s="1"/>
  <c r="H287" i="48"/>
  <c r="N53" i="47"/>
  <c r="N288" i="47"/>
  <c r="D197" i="43"/>
  <c r="D287" i="43"/>
  <c r="H55" i="43"/>
  <c r="H54" i="43" s="1"/>
  <c r="H287" i="43"/>
  <c r="N55" i="48"/>
  <c r="N54" i="48" s="1"/>
  <c r="N287" i="48"/>
  <c r="D55" i="43"/>
  <c r="D54" i="43" s="1"/>
  <c r="K53" i="42"/>
  <c r="K288" i="42"/>
  <c r="C290" i="36"/>
  <c r="C289" i="36" s="1"/>
  <c r="K53" i="45"/>
  <c r="K288" i="45"/>
  <c r="E288" i="44"/>
  <c r="E53" i="44"/>
  <c r="O197" i="43"/>
  <c r="E288" i="37"/>
  <c r="E53" i="37"/>
  <c r="K55" i="47"/>
  <c r="K54" i="47" s="1"/>
  <c r="K287" i="47"/>
  <c r="E55" i="46"/>
  <c r="E54" i="46" s="1"/>
  <c r="E287" i="46"/>
  <c r="E55" i="45"/>
  <c r="E54" i="45" s="1"/>
  <c r="E287" i="45"/>
  <c r="I289" i="41"/>
  <c r="E288" i="41"/>
  <c r="E53" i="41"/>
  <c r="N55" i="42"/>
  <c r="N54" i="42" s="1"/>
  <c r="N287" i="42"/>
  <c r="F233" i="48"/>
  <c r="C233" i="48" s="1"/>
  <c r="J24" i="48"/>
  <c r="L24" i="48" s="1"/>
  <c r="L30" i="48"/>
  <c r="C30" i="48" s="1"/>
  <c r="C284" i="48"/>
  <c r="C262" i="48"/>
  <c r="H12" i="51"/>
  <c r="K287" i="48"/>
  <c r="J198" i="48"/>
  <c r="L199" i="48"/>
  <c r="C25" i="48"/>
  <c r="F234" i="47"/>
  <c r="D233" i="47"/>
  <c r="F233" i="47" s="1"/>
  <c r="F271" i="47"/>
  <c r="I234" i="47"/>
  <c r="O198" i="47"/>
  <c r="C201" i="47"/>
  <c r="G176" i="47"/>
  <c r="I176" i="47" s="1"/>
  <c r="I177" i="47"/>
  <c r="F57" i="47"/>
  <c r="J78" i="47"/>
  <c r="L78" i="47" s="1"/>
  <c r="J176" i="47"/>
  <c r="L176" i="47" s="1"/>
  <c r="L177" i="47"/>
  <c r="I86" i="47"/>
  <c r="C86" i="47" s="1"/>
  <c r="H55" i="47"/>
  <c r="C261" i="46"/>
  <c r="J233" i="46"/>
  <c r="L234" i="46"/>
  <c r="L56" i="47"/>
  <c r="J55" i="47"/>
  <c r="D78" i="47"/>
  <c r="F78" i="47" s="1"/>
  <c r="E55" i="47"/>
  <c r="E54" i="47" s="1"/>
  <c r="G190" i="46"/>
  <c r="I190" i="46" s="1"/>
  <c r="C190" i="46" s="1"/>
  <c r="H55" i="46"/>
  <c r="O272" i="45"/>
  <c r="M271" i="45"/>
  <c r="C169" i="47"/>
  <c r="J198" i="46"/>
  <c r="L199" i="46"/>
  <c r="C86" i="46"/>
  <c r="C70" i="46"/>
  <c r="K287" i="45"/>
  <c r="H197" i="46"/>
  <c r="C284" i="45"/>
  <c r="L199" i="45"/>
  <c r="J198" i="45"/>
  <c r="L190" i="45"/>
  <c r="C190" i="45" s="1"/>
  <c r="L234" i="44"/>
  <c r="K197" i="44"/>
  <c r="G198" i="46"/>
  <c r="O79" i="46"/>
  <c r="G56" i="46"/>
  <c r="I177" i="45"/>
  <c r="L86" i="45"/>
  <c r="C208" i="44"/>
  <c r="C208" i="45"/>
  <c r="G78" i="45"/>
  <c r="I78" i="45" s="1"/>
  <c r="C284" i="44"/>
  <c r="C187" i="44"/>
  <c r="F176" i="44"/>
  <c r="F72" i="44"/>
  <c r="C72" i="44" s="1"/>
  <c r="D70" i="44"/>
  <c r="F70" i="44" s="1"/>
  <c r="C70" i="44" s="1"/>
  <c r="C24" i="44"/>
  <c r="M190" i="45"/>
  <c r="O190" i="45" s="1"/>
  <c r="O79" i="45"/>
  <c r="G287" i="43"/>
  <c r="F234" i="43"/>
  <c r="C147" i="43"/>
  <c r="I86" i="43"/>
  <c r="I78" i="43" s="1"/>
  <c r="I56" i="43"/>
  <c r="H197" i="45"/>
  <c r="O133" i="45"/>
  <c r="L133" i="44"/>
  <c r="C163" i="43"/>
  <c r="C71" i="43"/>
  <c r="F70" i="43"/>
  <c r="C70" i="43" s="1"/>
  <c r="M55" i="43"/>
  <c r="L254" i="46"/>
  <c r="C254" i="46" s="1"/>
  <c r="L198" i="43"/>
  <c r="L133" i="43"/>
  <c r="L78" i="43" s="1"/>
  <c r="L55" i="43" s="1"/>
  <c r="F125" i="43"/>
  <c r="C125" i="43" s="1"/>
  <c r="C58" i="43"/>
  <c r="F57" i="43"/>
  <c r="L234" i="42"/>
  <c r="J233" i="42"/>
  <c r="I199" i="42"/>
  <c r="G198" i="42"/>
  <c r="D78" i="48"/>
  <c r="F78" i="48" s="1"/>
  <c r="F79" i="48"/>
  <c r="C79" i="48" s="1"/>
  <c r="C261" i="42"/>
  <c r="E233" i="42"/>
  <c r="E287" i="42" s="1"/>
  <c r="G176" i="42"/>
  <c r="I176" i="42" s="1"/>
  <c r="I177" i="42"/>
  <c r="L56" i="42"/>
  <c r="O261" i="41"/>
  <c r="O233" i="41" s="1"/>
  <c r="O287" i="41" s="1"/>
  <c r="J289" i="44"/>
  <c r="L289" i="44" s="1"/>
  <c r="C289" i="44" s="1"/>
  <c r="L290" i="44"/>
  <c r="M198" i="42"/>
  <c r="J78" i="42"/>
  <c r="L78" i="42" s="1"/>
  <c r="J55" i="43"/>
  <c r="J54" i="43" s="1"/>
  <c r="C284" i="42"/>
  <c r="M78" i="42"/>
  <c r="O78" i="42" s="1"/>
  <c r="O79" i="42"/>
  <c r="C79" i="42" s="1"/>
  <c r="D56" i="46"/>
  <c r="E287" i="44"/>
  <c r="C58" i="44"/>
  <c r="C191" i="43"/>
  <c r="C87" i="43"/>
  <c r="D198" i="42"/>
  <c r="F199" i="42"/>
  <c r="C199" i="42" s="1"/>
  <c r="I133" i="42"/>
  <c r="C133" i="42" s="1"/>
  <c r="G78" i="42"/>
  <c r="C262" i="41"/>
  <c r="F261" i="41"/>
  <c r="O287" i="40"/>
  <c r="C178" i="40"/>
  <c r="C57" i="41"/>
  <c r="F56" i="41"/>
  <c r="I78" i="40"/>
  <c r="G55" i="40"/>
  <c r="G54" i="38"/>
  <c r="I197" i="38"/>
  <c r="C197" i="38" s="1"/>
  <c r="M55" i="40"/>
  <c r="O176" i="40"/>
  <c r="C208" i="37"/>
  <c r="K288" i="37"/>
  <c r="M289" i="36"/>
  <c r="O289" i="36" s="1"/>
  <c r="O290" i="36"/>
  <c r="O198" i="37"/>
  <c r="G55" i="36"/>
  <c r="I78" i="36"/>
  <c r="C78" i="36" s="1"/>
  <c r="C287" i="36" s="1"/>
  <c r="M198" i="48"/>
  <c r="O199" i="48"/>
  <c r="E287" i="48"/>
  <c r="C199" i="48"/>
  <c r="D176" i="48"/>
  <c r="F177" i="48"/>
  <c r="C177" i="48" s="1"/>
  <c r="F56" i="48"/>
  <c r="D55" i="48"/>
  <c r="I233" i="47"/>
  <c r="G78" i="48"/>
  <c r="J271" i="47"/>
  <c r="L272" i="47"/>
  <c r="F190" i="47"/>
  <c r="C133" i="47"/>
  <c r="L30" i="47"/>
  <c r="C30" i="47" s="1"/>
  <c r="G198" i="47"/>
  <c r="I199" i="47"/>
  <c r="C176" i="47"/>
  <c r="G78" i="47"/>
  <c r="I78" i="47" s="1"/>
  <c r="H287" i="46"/>
  <c r="K197" i="46"/>
  <c r="K54" i="46" s="1"/>
  <c r="D176" i="46"/>
  <c r="F176" i="46" s="1"/>
  <c r="C176" i="46" s="1"/>
  <c r="F177" i="46"/>
  <c r="C177" i="46" s="1"/>
  <c r="J24" i="47"/>
  <c r="L24" i="47" s="1"/>
  <c r="F207" i="46"/>
  <c r="C207" i="46" s="1"/>
  <c r="D198" i="46"/>
  <c r="C187" i="46"/>
  <c r="C80" i="46"/>
  <c r="J56" i="46"/>
  <c r="L57" i="46"/>
  <c r="C57" i="46" s="1"/>
  <c r="H55" i="45"/>
  <c r="H54" i="45" s="1"/>
  <c r="N287" i="44"/>
  <c r="M233" i="44"/>
  <c r="O233" i="44" s="1"/>
  <c r="O254" i="44"/>
  <c r="C254" i="44" s="1"/>
  <c r="L233" i="44"/>
  <c r="M78" i="46"/>
  <c r="D233" i="45"/>
  <c r="F234" i="45"/>
  <c r="I176" i="45"/>
  <c r="C86" i="45"/>
  <c r="D233" i="44"/>
  <c r="F234" i="44"/>
  <c r="L133" i="46"/>
  <c r="C133" i="46" s="1"/>
  <c r="J78" i="46"/>
  <c r="L78" i="46" s="1"/>
  <c r="D198" i="45"/>
  <c r="F207" i="45"/>
  <c r="C207" i="45" s="1"/>
  <c r="O207" i="44"/>
  <c r="I133" i="45"/>
  <c r="M78" i="45"/>
  <c r="C284" i="43"/>
  <c r="C134" i="43"/>
  <c r="L234" i="45"/>
  <c r="O207" i="45"/>
  <c r="L290" i="45"/>
  <c r="H197" i="44"/>
  <c r="C201" i="43"/>
  <c r="I199" i="43"/>
  <c r="I198" i="43" s="1"/>
  <c r="I197" i="43" s="1"/>
  <c r="C169" i="43"/>
  <c r="F168" i="43"/>
  <c r="C168" i="43" s="1"/>
  <c r="D271" i="46"/>
  <c r="F272" i="46"/>
  <c r="I261" i="44"/>
  <c r="C261" i="44" s="1"/>
  <c r="I133" i="44"/>
  <c r="C133" i="44" s="1"/>
  <c r="O86" i="44"/>
  <c r="C208" i="43"/>
  <c r="F207" i="43"/>
  <c r="C207" i="43" s="1"/>
  <c r="M197" i="43"/>
  <c r="C119" i="43"/>
  <c r="F272" i="42"/>
  <c r="D271" i="42"/>
  <c r="L78" i="48"/>
  <c r="M56" i="48"/>
  <c r="O57" i="48"/>
  <c r="C57" i="48" s="1"/>
  <c r="C141" i="43"/>
  <c r="F139" i="43"/>
  <c r="C139" i="43" s="1"/>
  <c r="L290" i="42"/>
  <c r="J289" i="42"/>
  <c r="L289" i="42" s="1"/>
  <c r="C80" i="43"/>
  <c r="F79" i="43"/>
  <c r="M233" i="42"/>
  <c r="O233" i="42" s="1"/>
  <c r="M56" i="42"/>
  <c r="O57" i="42"/>
  <c r="C57" i="42" s="1"/>
  <c r="L287" i="41"/>
  <c r="F272" i="41"/>
  <c r="C274" i="41"/>
  <c r="M55" i="44"/>
  <c r="O56" i="44"/>
  <c r="C262" i="43"/>
  <c r="F261" i="43"/>
  <c r="C261" i="43" s="1"/>
  <c r="C72" i="43"/>
  <c r="C255" i="42"/>
  <c r="C80" i="42"/>
  <c r="C284" i="41"/>
  <c r="C115" i="41"/>
  <c r="F86" i="41"/>
  <c r="F190" i="43"/>
  <c r="C190" i="43" s="1"/>
  <c r="F86" i="43"/>
  <c r="O86" i="42"/>
  <c r="I287" i="40"/>
  <c r="C25" i="40"/>
  <c r="C290" i="40" s="1"/>
  <c r="C289" i="40" s="1"/>
  <c r="D289" i="39"/>
  <c r="F289" i="39" s="1"/>
  <c r="F290" i="39"/>
  <c r="D289" i="38"/>
  <c r="F289" i="38" s="1"/>
  <c r="F290" i="38"/>
  <c r="C176" i="40"/>
  <c r="F78" i="40"/>
  <c r="D55" i="40"/>
  <c r="G198" i="37"/>
  <c r="I207" i="37"/>
  <c r="C207" i="37" s="1"/>
  <c r="J54" i="37"/>
  <c r="L55" i="37"/>
  <c r="G197" i="48"/>
  <c r="I197" i="48" s="1"/>
  <c r="I198" i="48"/>
  <c r="F197" i="48"/>
  <c r="M271" i="47"/>
  <c r="O272" i="47"/>
  <c r="C133" i="48"/>
  <c r="E55" i="48"/>
  <c r="E54" i="48" s="1"/>
  <c r="I290" i="48"/>
  <c r="G289" i="48"/>
  <c r="I289" i="48" s="1"/>
  <c r="L207" i="47"/>
  <c r="C207" i="47" s="1"/>
  <c r="J198" i="47"/>
  <c r="C195" i="47"/>
  <c r="C134" i="47"/>
  <c r="M271" i="46"/>
  <c r="O272" i="46"/>
  <c r="O57" i="47"/>
  <c r="M56" i="47"/>
  <c r="C177" i="47"/>
  <c r="C290" i="46"/>
  <c r="C289" i="46" s="1"/>
  <c r="M78" i="47"/>
  <c r="O78" i="47" s="1"/>
  <c r="O79" i="47"/>
  <c r="C79" i="47" s="1"/>
  <c r="F234" i="46"/>
  <c r="F72" i="47"/>
  <c r="C72" i="47" s="1"/>
  <c r="D70" i="47"/>
  <c r="F70" i="47" s="1"/>
  <c r="C70" i="47" s="1"/>
  <c r="C24" i="47"/>
  <c r="L290" i="47"/>
  <c r="J289" i="47"/>
  <c r="L289" i="47" s="1"/>
  <c r="L30" i="46"/>
  <c r="C30" i="46" s="1"/>
  <c r="J24" i="46"/>
  <c r="L24" i="46" s="1"/>
  <c r="C290" i="45"/>
  <c r="C289" i="45" s="1"/>
  <c r="I271" i="46"/>
  <c r="G289" i="46"/>
  <c r="I289" i="46" s="1"/>
  <c r="I290" i="46"/>
  <c r="D78" i="46"/>
  <c r="F78" i="46" s="1"/>
  <c r="F79" i="46"/>
  <c r="C79" i="46" s="1"/>
  <c r="J271" i="45"/>
  <c r="L272" i="45"/>
  <c r="I234" i="45"/>
  <c r="G233" i="45"/>
  <c r="O272" i="44"/>
  <c r="M271" i="44"/>
  <c r="M197" i="44"/>
  <c r="O197" i="44" s="1"/>
  <c r="O198" i="44"/>
  <c r="J56" i="45"/>
  <c r="L57" i="45"/>
  <c r="C290" i="44"/>
  <c r="J271" i="44"/>
  <c r="L272" i="44"/>
  <c r="C272" i="44" s="1"/>
  <c r="F194" i="44"/>
  <c r="C194" i="44" s="1"/>
  <c r="C199" i="43"/>
  <c r="F198" i="43"/>
  <c r="J233" i="45"/>
  <c r="L233" i="45" s="1"/>
  <c r="L289" i="45"/>
  <c r="I234" i="44"/>
  <c r="G233" i="44"/>
  <c r="O133" i="44"/>
  <c r="N55" i="44"/>
  <c r="N54" i="44" s="1"/>
  <c r="F272" i="43"/>
  <c r="I177" i="43"/>
  <c r="I176" i="43" s="1"/>
  <c r="C178" i="43"/>
  <c r="C274" i="46"/>
  <c r="J207" i="44"/>
  <c r="G56" i="44"/>
  <c r="I57" i="44"/>
  <c r="L233" i="43"/>
  <c r="G53" i="43"/>
  <c r="G288" i="43"/>
  <c r="G28" i="43"/>
  <c r="C48" i="43"/>
  <c r="O24" i="43"/>
  <c r="G233" i="42"/>
  <c r="I234" i="42"/>
  <c r="C234" i="42" s="1"/>
  <c r="E197" i="42"/>
  <c r="E54" i="42" s="1"/>
  <c r="G57" i="47"/>
  <c r="I58" i="47"/>
  <c r="C58" i="47" s="1"/>
  <c r="K288" i="43"/>
  <c r="F233" i="42"/>
  <c r="C177" i="42"/>
  <c r="H55" i="42"/>
  <c r="H54" i="42" s="1"/>
  <c r="M24" i="42"/>
  <c r="O24" i="42" s="1"/>
  <c r="O25" i="42"/>
  <c r="C25" i="42" s="1"/>
  <c r="M290" i="42"/>
  <c r="G56" i="45"/>
  <c r="I57" i="45"/>
  <c r="C57" i="45" s="1"/>
  <c r="I290" i="43"/>
  <c r="I289" i="43" s="1"/>
  <c r="M271" i="42"/>
  <c r="O272" i="42"/>
  <c r="C208" i="42"/>
  <c r="J197" i="42"/>
  <c r="L197" i="42" s="1"/>
  <c r="L198" i="42"/>
  <c r="L30" i="42"/>
  <c r="C30" i="42" s="1"/>
  <c r="M197" i="45"/>
  <c r="O198" i="45"/>
  <c r="K55" i="44"/>
  <c r="K54" i="44" s="1"/>
  <c r="F86" i="42"/>
  <c r="C86" i="42" s="1"/>
  <c r="D78" i="42"/>
  <c r="F78" i="42" s="1"/>
  <c r="F56" i="42"/>
  <c r="D55" i="42"/>
  <c r="H287" i="42"/>
  <c r="L78" i="41"/>
  <c r="L55" i="41" s="1"/>
  <c r="L54" i="41" s="1"/>
  <c r="L53" i="41" s="1"/>
  <c r="C24" i="41"/>
  <c r="O234" i="37"/>
  <c r="M233" i="37"/>
  <c r="M197" i="37" s="1"/>
  <c r="F199" i="37"/>
  <c r="C199" i="37" s="1"/>
  <c r="D198" i="37"/>
  <c r="C168" i="40"/>
  <c r="F290" i="36"/>
  <c r="O190" i="37"/>
  <c r="C190" i="37" s="1"/>
  <c r="N55" i="37"/>
  <c r="M78" i="48"/>
  <c r="O78" i="48" s="1"/>
  <c r="C86" i="48"/>
  <c r="J55" i="48"/>
  <c r="L56" i="48"/>
  <c r="C272" i="47"/>
  <c r="D198" i="47"/>
  <c r="F199" i="47"/>
  <c r="C199" i="47" s="1"/>
  <c r="H197" i="47"/>
  <c r="M190" i="47"/>
  <c r="O190" i="47" s="1"/>
  <c r="M233" i="47"/>
  <c r="O233" i="47" s="1"/>
  <c r="O234" i="47"/>
  <c r="G233" i="46"/>
  <c r="I234" i="46"/>
  <c r="G289" i="47"/>
  <c r="I289" i="47" s="1"/>
  <c r="C289" i="47" s="1"/>
  <c r="I290" i="47"/>
  <c r="C290" i="47" s="1"/>
  <c r="C92" i="47"/>
  <c r="N287" i="46"/>
  <c r="M198" i="46"/>
  <c r="O199" i="46"/>
  <c r="C24" i="46"/>
  <c r="C168" i="47"/>
  <c r="O234" i="46"/>
  <c r="M233" i="46"/>
  <c r="O233" i="46" s="1"/>
  <c r="C272" i="45"/>
  <c r="C261" i="45"/>
  <c r="L30" i="45"/>
  <c r="C30" i="45" s="1"/>
  <c r="J24" i="45"/>
  <c r="L24" i="45" s="1"/>
  <c r="C24" i="45" s="1"/>
  <c r="J176" i="45"/>
  <c r="L176" i="45" s="1"/>
  <c r="C176" i="45" s="1"/>
  <c r="L177" i="45"/>
  <c r="C199" i="46"/>
  <c r="N176" i="45"/>
  <c r="O176" i="45" s="1"/>
  <c r="O177" i="45"/>
  <c r="I290" i="45"/>
  <c r="G289" i="45"/>
  <c r="I289" i="45" s="1"/>
  <c r="D197" i="44"/>
  <c r="F197" i="44" s="1"/>
  <c r="F198" i="44"/>
  <c r="D78" i="45"/>
  <c r="F78" i="45" s="1"/>
  <c r="F79" i="45"/>
  <c r="C79" i="45" s="1"/>
  <c r="J176" i="44"/>
  <c r="L176" i="44" s="1"/>
  <c r="L177" i="44"/>
  <c r="C177" i="44" s="1"/>
  <c r="H78" i="44"/>
  <c r="H55" i="44" s="1"/>
  <c r="H54" i="44" s="1"/>
  <c r="G198" i="45"/>
  <c r="I199" i="45"/>
  <c r="C199" i="45" s="1"/>
  <c r="L133" i="45"/>
  <c r="C133" i="45" s="1"/>
  <c r="J78" i="45"/>
  <c r="L78" i="45" s="1"/>
  <c r="J78" i="44"/>
  <c r="L79" i="44"/>
  <c r="L30" i="44"/>
  <c r="C30" i="44" s="1"/>
  <c r="C25" i="43"/>
  <c r="F290" i="43"/>
  <c r="I272" i="46"/>
  <c r="N233" i="45"/>
  <c r="N287" i="45" s="1"/>
  <c r="D56" i="45"/>
  <c r="F86" i="44"/>
  <c r="C86" i="44" s="1"/>
  <c r="D78" i="44"/>
  <c r="F78" i="44" s="1"/>
  <c r="I79" i="44"/>
  <c r="C79" i="44" s="1"/>
  <c r="C177" i="43"/>
  <c r="F176" i="43"/>
  <c r="C115" i="43"/>
  <c r="O86" i="43"/>
  <c r="O78" i="43" s="1"/>
  <c r="O55" i="43" s="1"/>
  <c r="O54" i="43" s="1"/>
  <c r="N55" i="43"/>
  <c r="N54" i="43" s="1"/>
  <c r="C80" i="48"/>
  <c r="C249" i="43"/>
  <c r="C178" i="42"/>
  <c r="C176" i="42"/>
  <c r="C24" i="42"/>
  <c r="E54" i="43"/>
  <c r="C207" i="42"/>
  <c r="C139" i="41"/>
  <c r="I133" i="41"/>
  <c r="C133" i="41" s="1"/>
  <c r="N55" i="46"/>
  <c r="N54" i="46" s="1"/>
  <c r="G198" i="44"/>
  <c r="I199" i="44"/>
  <c r="C199" i="44" s="1"/>
  <c r="D56" i="44"/>
  <c r="F57" i="44"/>
  <c r="C57" i="44" s="1"/>
  <c r="C70" i="42"/>
  <c r="O198" i="41"/>
  <c r="C199" i="41"/>
  <c r="C234" i="41"/>
  <c r="L288" i="41"/>
  <c r="C30" i="41"/>
  <c r="L290" i="41"/>
  <c r="L289" i="41" s="1"/>
  <c r="C289" i="41" s="1"/>
  <c r="C284" i="39"/>
  <c r="C287" i="39" s="1"/>
  <c r="J55" i="40"/>
  <c r="L78" i="40"/>
  <c r="D233" i="37"/>
  <c r="F234" i="37"/>
  <c r="C25" i="37"/>
  <c r="C290" i="37" s="1"/>
  <c r="C289" i="37" s="1"/>
  <c r="F289" i="36"/>
  <c r="I176" i="37"/>
  <c r="C176" i="37" s="1"/>
  <c r="G55" i="37"/>
  <c r="O53" i="43" l="1"/>
  <c r="O288" i="43"/>
  <c r="O197" i="37"/>
  <c r="M54" i="37"/>
  <c r="C287" i="40"/>
  <c r="K53" i="46"/>
  <c r="K288" i="46"/>
  <c r="I55" i="37"/>
  <c r="C234" i="37"/>
  <c r="I198" i="44"/>
  <c r="G197" i="44"/>
  <c r="I197" i="44" s="1"/>
  <c r="C176" i="43"/>
  <c r="O271" i="42"/>
  <c r="M287" i="42"/>
  <c r="O287" i="42" s="1"/>
  <c r="G55" i="45"/>
  <c r="I56" i="45"/>
  <c r="H53" i="42"/>
  <c r="H288" i="42"/>
  <c r="I233" i="42"/>
  <c r="G287" i="42"/>
  <c r="I287" i="42" s="1"/>
  <c r="I28" i="43"/>
  <c r="I24" i="43" s="1"/>
  <c r="G24" i="43"/>
  <c r="N53" i="44"/>
  <c r="N288" i="44"/>
  <c r="I233" i="45"/>
  <c r="G287" i="45"/>
  <c r="I287" i="45" s="1"/>
  <c r="M55" i="47"/>
  <c r="O56" i="47"/>
  <c r="G197" i="37"/>
  <c r="I197" i="37" s="1"/>
  <c r="I198" i="37"/>
  <c r="G287" i="37"/>
  <c r="I287" i="37" s="1"/>
  <c r="I78" i="41"/>
  <c r="M55" i="42"/>
  <c r="O56" i="42"/>
  <c r="F271" i="42"/>
  <c r="D287" i="42"/>
  <c r="F287" i="42" s="1"/>
  <c r="F133" i="43"/>
  <c r="C133" i="43" s="1"/>
  <c r="D197" i="45"/>
  <c r="F197" i="45" s="1"/>
  <c r="F198" i="45"/>
  <c r="F233" i="44"/>
  <c r="D287" i="44"/>
  <c r="F287" i="44" s="1"/>
  <c r="F233" i="45"/>
  <c r="C233" i="45" s="1"/>
  <c r="D287" i="45"/>
  <c r="F287" i="45" s="1"/>
  <c r="H288" i="45"/>
  <c r="H53" i="45"/>
  <c r="I198" i="47"/>
  <c r="G197" i="47"/>
  <c r="I197" i="47" s="1"/>
  <c r="I78" i="48"/>
  <c r="C78" i="48" s="1"/>
  <c r="G55" i="48"/>
  <c r="M54" i="40"/>
  <c r="O55" i="40"/>
  <c r="I78" i="42"/>
  <c r="C78" i="42" s="1"/>
  <c r="G55" i="42"/>
  <c r="O233" i="45"/>
  <c r="J55" i="42"/>
  <c r="C234" i="43"/>
  <c r="F233" i="43"/>
  <c r="C233" i="43" s="1"/>
  <c r="G55" i="46"/>
  <c r="I56" i="46"/>
  <c r="J197" i="45"/>
  <c r="L197" i="45" s="1"/>
  <c r="L198" i="45"/>
  <c r="C78" i="47"/>
  <c r="L233" i="46"/>
  <c r="J287" i="46"/>
  <c r="L287" i="46" s="1"/>
  <c r="C234" i="47"/>
  <c r="C290" i="39"/>
  <c r="C289" i="39" s="1"/>
  <c r="O287" i="43"/>
  <c r="H288" i="43"/>
  <c r="H53" i="43"/>
  <c r="H288" i="48"/>
  <c r="H53" i="48"/>
  <c r="F233" i="37"/>
  <c r="D287" i="37"/>
  <c r="F287" i="37" s="1"/>
  <c r="N53" i="46"/>
  <c r="N288" i="46"/>
  <c r="N53" i="43"/>
  <c r="N288" i="43"/>
  <c r="D55" i="45"/>
  <c r="F56" i="45"/>
  <c r="C56" i="45" s="1"/>
  <c r="C290" i="43"/>
  <c r="F289" i="43"/>
  <c r="C289" i="43" s="1"/>
  <c r="N197" i="45"/>
  <c r="O197" i="45" s="1"/>
  <c r="I233" i="46"/>
  <c r="G287" i="46"/>
  <c r="I287" i="46" s="1"/>
  <c r="O233" i="37"/>
  <c r="M287" i="37"/>
  <c r="O287" i="37" s="1"/>
  <c r="M289" i="42"/>
  <c r="O289" i="42" s="1"/>
  <c r="C289" i="42" s="1"/>
  <c r="O290" i="42"/>
  <c r="C290" i="42" s="1"/>
  <c r="I57" i="47"/>
  <c r="C57" i="47" s="1"/>
  <c r="G56" i="47"/>
  <c r="G55" i="44"/>
  <c r="I56" i="44"/>
  <c r="M287" i="47"/>
  <c r="O287" i="47" s="1"/>
  <c r="O271" i="47"/>
  <c r="F55" i="40"/>
  <c r="D54" i="40"/>
  <c r="C86" i="41"/>
  <c r="F78" i="41"/>
  <c r="C78" i="41" s="1"/>
  <c r="F271" i="41"/>
  <c r="C272" i="41"/>
  <c r="M55" i="48"/>
  <c r="O56" i="48"/>
  <c r="C272" i="42"/>
  <c r="C272" i="46"/>
  <c r="O78" i="46"/>
  <c r="C78" i="46" s="1"/>
  <c r="M55" i="46"/>
  <c r="D197" i="46"/>
  <c r="F197" i="46" s="1"/>
  <c r="F198" i="46"/>
  <c r="C190" i="47"/>
  <c r="F176" i="48"/>
  <c r="C176" i="48" s="1"/>
  <c r="D287" i="48"/>
  <c r="F287" i="48" s="1"/>
  <c r="M197" i="48"/>
  <c r="O197" i="48" s="1"/>
  <c r="O198" i="48"/>
  <c r="M287" i="48"/>
  <c r="O287" i="48" s="1"/>
  <c r="C56" i="41"/>
  <c r="D55" i="46"/>
  <c r="F56" i="46"/>
  <c r="C56" i="46" s="1"/>
  <c r="J53" i="43"/>
  <c r="J288" i="43"/>
  <c r="L233" i="42"/>
  <c r="J287" i="42"/>
  <c r="L287" i="42" s="1"/>
  <c r="I55" i="43"/>
  <c r="I54" i="43" s="1"/>
  <c r="J197" i="46"/>
  <c r="L197" i="46" s="1"/>
  <c r="L198" i="46"/>
  <c r="H54" i="46"/>
  <c r="L55" i="47"/>
  <c r="D56" i="47"/>
  <c r="D287" i="47" s="1"/>
  <c r="F287" i="47" s="1"/>
  <c r="C290" i="48"/>
  <c r="C289" i="48" s="1"/>
  <c r="K53" i="47"/>
  <c r="K288" i="47"/>
  <c r="I78" i="44"/>
  <c r="D55" i="44"/>
  <c r="F56" i="44"/>
  <c r="C56" i="44" s="1"/>
  <c r="E288" i="43"/>
  <c r="E53" i="43"/>
  <c r="L78" i="44"/>
  <c r="J55" i="44"/>
  <c r="I198" i="45"/>
  <c r="G197" i="45"/>
  <c r="I197" i="45" s="1"/>
  <c r="O198" i="46"/>
  <c r="M197" i="46"/>
  <c r="O197" i="46" s="1"/>
  <c r="L55" i="48"/>
  <c r="N54" i="37"/>
  <c r="O55" i="37"/>
  <c r="F55" i="42"/>
  <c r="K53" i="44"/>
  <c r="K288" i="44"/>
  <c r="C233" i="42"/>
  <c r="E53" i="42"/>
  <c r="E288" i="42"/>
  <c r="J198" i="44"/>
  <c r="L207" i="44"/>
  <c r="C207" i="44" s="1"/>
  <c r="I233" i="44"/>
  <c r="G287" i="44"/>
  <c r="C198" i="43"/>
  <c r="J55" i="45"/>
  <c r="L56" i="45"/>
  <c r="O271" i="44"/>
  <c r="M287" i="44"/>
  <c r="O287" i="44" s="1"/>
  <c r="C234" i="46"/>
  <c r="J197" i="47"/>
  <c r="L197" i="47" s="1"/>
  <c r="L198" i="47"/>
  <c r="E288" i="48"/>
  <c r="E53" i="48"/>
  <c r="J53" i="37"/>
  <c r="L53" i="37" s="1"/>
  <c r="L54" i="37"/>
  <c r="J288" i="37"/>
  <c r="L288" i="37" s="1"/>
  <c r="C78" i="40"/>
  <c r="C86" i="43"/>
  <c r="F78" i="43"/>
  <c r="C78" i="43" s="1"/>
  <c r="C79" i="43"/>
  <c r="F271" i="46"/>
  <c r="D287" i="46"/>
  <c r="F287" i="46" s="1"/>
  <c r="I287" i="43"/>
  <c r="J55" i="46"/>
  <c r="L56" i="46"/>
  <c r="D54" i="48"/>
  <c r="F55" i="48"/>
  <c r="G288" i="38"/>
  <c r="I288" i="38" s="1"/>
  <c r="C288" i="38" s="1"/>
  <c r="G53" i="38"/>
  <c r="I53" i="38" s="1"/>
  <c r="C53" i="38" s="1"/>
  <c r="I54" i="38"/>
  <c r="C54" i="38" s="1"/>
  <c r="C261" i="41"/>
  <c r="F233" i="41"/>
  <c r="M54" i="43"/>
  <c r="G197" i="46"/>
  <c r="I197" i="46" s="1"/>
  <c r="I198" i="46"/>
  <c r="H54" i="47"/>
  <c r="E288" i="46"/>
  <c r="E53" i="46"/>
  <c r="D28" i="43"/>
  <c r="D288" i="43" s="1"/>
  <c r="D53" i="43"/>
  <c r="N53" i="48"/>
  <c r="N288" i="48"/>
  <c r="J54" i="40"/>
  <c r="L55" i="40"/>
  <c r="C198" i="41"/>
  <c r="O197" i="41"/>
  <c r="O54" i="41" s="1"/>
  <c r="C78" i="44"/>
  <c r="H288" i="44"/>
  <c r="H53" i="44"/>
  <c r="D197" i="47"/>
  <c r="F197" i="47" s="1"/>
  <c r="C197" i="47" s="1"/>
  <c r="F198" i="47"/>
  <c r="C198" i="47" s="1"/>
  <c r="D197" i="37"/>
  <c r="F198" i="37"/>
  <c r="C198" i="37" s="1"/>
  <c r="C56" i="42"/>
  <c r="L287" i="43"/>
  <c r="N55" i="45"/>
  <c r="F271" i="43"/>
  <c r="C272" i="43"/>
  <c r="L271" i="44"/>
  <c r="C271" i="44" s="1"/>
  <c r="L271" i="45"/>
  <c r="J287" i="45"/>
  <c r="L287" i="45" s="1"/>
  <c r="O271" i="46"/>
  <c r="M287" i="46"/>
  <c r="O287" i="46" s="1"/>
  <c r="M54" i="44"/>
  <c r="O55" i="44"/>
  <c r="O78" i="45"/>
  <c r="C78" i="45" s="1"/>
  <c r="M55" i="45"/>
  <c r="C234" i="44"/>
  <c r="C234" i="45"/>
  <c r="L271" i="47"/>
  <c r="C271" i="47" s="1"/>
  <c r="J287" i="47"/>
  <c r="L287" i="47" s="1"/>
  <c r="C56" i="48"/>
  <c r="G54" i="36"/>
  <c r="I55" i="36"/>
  <c r="C55" i="36" s="1"/>
  <c r="G54" i="40"/>
  <c r="I55" i="40"/>
  <c r="F198" i="42"/>
  <c r="C198" i="42" s="1"/>
  <c r="D197" i="42"/>
  <c r="F197" i="42" s="1"/>
  <c r="M197" i="42"/>
  <c r="O197" i="42" s="1"/>
  <c r="O198" i="42"/>
  <c r="G197" i="42"/>
  <c r="I197" i="42" s="1"/>
  <c r="I198" i="42"/>
  <c r="C57" i="43"/>
  <c r="F56" i="43"/>
  <c r="L197" i="43"/>
  <c r="L54" i="43" s="1"/>
  <c r="C176" i="44"/>
  <c r="C177" i="45"/>
  <c r="O271" i="45"/>
  <c r="M287" i="45"/>
  <c r="O287" i="45" s="1"/>
  <c r="E288" i="47"/>
  <c r="E53" i="47"/>
  <c r="M197" i="47"/>
  <c r="O197" i="47" s="1"/>
  <c r="C233" i="47"/>
  <c r="J197" i="48"/>
  <c r="L197" i="48" s="1"/>
  <c r="C197" i="48" s="1"/>
  <c r="L198" i="48"/>
  <c r="J287" i="48"/>
  <c r="L287" i="48" s="1"/>
  <c r="N53" i="42"/>
  <c r="N288" i="42"/>
  <c r="C290" i="41"/>
  <c r="E288" i="45"/>
  <c r="E53" i="45"/>
  <c r="H287" i="44"/>
  <c r="I287" i="48"/>
  <c r="L53" i="43" l="1"/>
  <c r="L288" i="43"/>
  <c r="C56" i="43"/>
  <c r="F55" i="43"/>
  <c r="C271" i="45"/>
  <c r="C271" i="43"/>
  <c r="F287" i="43"/>
  <c r="C287" i="43" s="1"/>
  <c r="O53" i="41"/>
  <c r="O288" i="41"/>
  <c r="H288" i="47"/>
  <c r="H53" i="47"/>
  <c r="J197" i="44"/>
  <c r="L197" i="44" s="1"/>
  <c r="C197" i="44" s="1"/>
  <c r="L198" i="44"/>
  <c r="C198" i="44" s="1"/>
  <c r="C198" i="46"/>
  <c r="D54" i="45"/>
  <c r="F55" i="45"/>
  <c r="C198" i="48"/>
  <c r="C287" i="48" s="1"/>
  <c r="G288" i="40"/>
  <c r="I288" i="40" s="1"/>
  <c r="G53" i="40"/>
  <c r="I53" i="40" s="1"/>
  <c r="I54" i="40"/>
  <c r="M54" i="45"/>
  <c r="O55" i="45"/>
  <c r="J287" i="44"/>
  <c r="L287" i="44" s="1"/>
  <c r="N54" i="45"/>
  <c r="F197" i="37"/>
  <c r="C197" i="37" s="1"/>
  <c r="D54" i="37"/>
  <c r="C271" i="46"/>
  <c r="I287" i="44"/>
  <c r="C287" i="44" s="1"/>
  <c r="N53" i="37"/>
  <c r="N288" i="37"/>
  <c r="D54" i="44"/>
  <c r="F55" i="44"/>
  <c r="J54" i="47"/>
  <c r="I288" i="43"/>
  <c r="I53" i="43"/>
  <c r="F55" i="41"/>
  <c r="C197" i="46"/>
  <c r="C271" i="41"/>
  <c r="F287" i="41"/>
  <c r="C55" i="40"/>
  <c r="G54" i="46"/>
  <c r="I55" i="46"/>
  <c r="O54" i="40"/>
  <c r="M53" i="40"/>
  <c r="O53" i="40" s="1"/>
  <c r="M288" i="40"/>
  <c r="O288" i="40" s="1"/>
  <c r="C198" i="45"/>
  <c r="C271" i="42"/>
  <c r="M54" i="47"/>
  <c r="O55" i="47"/>
  <c r="G54" i="45"/>
  <c r="I55" i="45"/>
  <c r="O54" i="37"/>
  <c r="M53" i="37"/>
  <c r="O53" i="37" s="1"/>
  <c r="M288" i="37"/>
  <c r="O288" i="37" s="1"/>
  <c r="C197" i="42"/>
  <c r="C233" i="41"/>
  <c r="F197" i="41"/>
  <c r="C197" i="41" s="1"/>
  <c r="L55" i="46"/>
  <c r="J54" i="46"/>
  <c r="L55" i="45"/>
  <c r="J54" i="45"/>
  <c r="C55" i="42"/>
  <c r="H288" i="46"/>
  <c r="H53" i="46"/>
  <c r="M54" i="46"/>
  <c r="O55" i="46"/>
  <c r="I55" i="44"/>
  <c r="G54" i="44"/>
  <c r="C233" i="46"/>
  <c r="C233" i="37"/>
  <c r="C287" i="37" s="1"/>
  <c r="G54" i="42"/>
  <c r="I55" i="42"/>
  <c r="G54" i="48"/>
  <c r="I55" i="48"/>
  <c r="C55" i="48" s="1"/>
  <c r="C197" i="45"/>
  <c r="G53" i="36"/>
  <c r="I53" i="36" s="1"/>
  <c r="C53" i="36" s="1"/>
  <c r="G288" i="36"/>
  <c r="I288" i="36" s="1"/>
  <c r="C288" i="36" s="1"/>
  <c r="I54" i="36"/>
  <c r="C54" i="36" s="1"/>
  <c r="J53" i="40"/>
  <c r="L53" i="40" s="1"/>
  <c r="L54" i="40"/>
  <c r="J288" i="40"/>
  <c r="L288" i="40" s="1"/>
  <c r="F28" i="43"/>
  <c r="D24" i="43"/>
  <c r="D54" i="42"/>
  <c r="J54" i="48"/>
  <c r="F56" i="47"/>
  <c r="D55" i="47"/>
  <c r="D54" i="46"/>
  <c r="F55" i="46"/>
  <c r="C55" i="46" s="1"/>
  <c r="O55" i="48"/>
  <c r="M54" i="48"/>
  <c r="G55" i="47"/>
  <c r="I56" i="47"/>
  <c r="O55" i="42"/>
  <c r="M54" i="42"/>
  <c r="C55" i="37"/>
  <c r="M53" i="44"/>
  <c r="O53" i="44" s="1"/>
  <c r="O54" i="44"/>
  <c r="M288" i="44"/>
  <c r="O288" i="44" s="1"/>
  <c r="M53" i="43"/>
  <c r="M288" i="43"/>
  <c r="D288" i="48"/>
  <c r="F288" i="48" s="1"/>
  <c r="D53" i="48"/>
  <c r="F53" i="48" s="1"/>
  <c r="F54" i="48"/>
  <c r="D28" i="48"/>
  <c r="F197" i="43"/>
  <c r="C197" i="43" s="1"/>
  <c r="J54" i="44"/>
  <c r="L55" i="44"/>
  <c r="D288" i="40"/>
  <c r="F288" i="40" s="1"/>
  <c r="D53" i="40"/>
  <c r="F53" i="40" s="1"/>
  <c r="C53" i="40" s="1"/>
  <c r="F54" i="40"/>
  <c r="C54" i="40" s="1"/>
  <c r="J54" i="42"/>
  <c r="L55" i="42"/>
  <c r="G287" i="47"/>
  <c r="I287" i="47" s="1"/>
  <c r="C287" i="47" s="1"/>
  <c r="C233" i="44"/>
  <c r="C287" i="42"/>
  <c r="I55" i="41"/>
  <c r="I54" i="41" s="1"/>
  <c r="I287" i="41"/>
  <c r="G54" i="37"/>
  <c r="M53" i="42" l="1"/>
  <c r="O53" i="42" s="1"/>
  <c r="O54" i="42"/>
  <c r="M288" i="42"/>
  <c r="O288" i="42" s="1"/>
  <c r="D288" i="46"/>
  <c r="F288" i="46" s="1"/>
  <c r="D53" i="46"/>
  <c r="F53" i="46" s="1"/>
  <c r="F54" i="46"/>
  <c r="J53" i="45"/>
  <c r="L53" i="45" s="1"/>
  <c r="L54" i="45"/>
  <c r="J288" i="45"/>
  <c r="L288" i="45" s="1"/>
  <c r="M53" i="48"/>
  <c r="O53" i="48" s="1"/>
  <c r="O54" i="48"/>
  <c r="M288" i="48"/>
  <c r="O288" i="48" s="1"/>
  <c r="D54" i="47"/>
  <c r="F55" i="47"/>
  <c r="G288" i="44"/>
  <c r="I288" i="44" s="1"/>
  <c r="G53" i="44"/>
  <c r="I53" i="44" s="1"/>
  <c r="I54" i="44"/>
  <c r="M53" i="47"/>
  <c r="O53" i="47" s="1"/>
  <c r="O54" i="47"/>
  <c r="M288" i="47"/>
  <c r="O288" i="47" s="1"/>
  <c r="F54" i="41"/>
  <c r="C55" i="41"/>
  <c r="C55" i="44"/>
  <c r="N53" i="45"/>
  <c r="N288" i="45"/>
  <c r="F54" i="43"/>
  <c r="C55" i="43"/>
  <c r="I288" i="41"/>
  <c r="I53" i="41"/>
  <c r="C288" i="40"/>
  <c r="F28" i="48"/>
  <c r="C28" i="48" s="1"/>
  <c r="D24" i="48"/>
  <c r="F24" i="48" s="1"/>
  <c r="C24" i="48" s="1"/>
  <c r="C56" i="47"/>
  <c r="G53" i="42"/>
  <c r="I53" i="42" s="1"/>
  <c r="I54" i="42"/>
  <c r="G288" i="42"/>
  <c r="I288" i="42" s="1"/>
  <c r="J53" i="46"/>
  <c r="L53" i="46" s="1"/>
  <c r="L54" i="46"/>
  <c r="J288" i="46"/>
  <c r="L288" i="46" s="1"/>
  <c r="C287" i="41"/>
  <c r="F54" i="44"/>
  <c r="D288" i="44"/>
  <c r="F288" i="44" s="1"/>
  <c r="D53" i="44"/>
  <c r="F53" i="44" s="1"/>
  <c r="C287" i="46"/>
  <c r="D288" i="45"/>
  <c r="F288" i="45" s="1"/>
  <c r="D53" i="45"/>
  <c r="F53" i="45" s="1"/>
  <c r="F54" i="45"/>
  <c r="L54" i="42"/>
  <c r="J53" i="42"/>
  <c r="L53" i="42" s="1"/>
  <c r="J288" i="42"/>
  <c r="L288" i="42" s="1"/>
  <c r="L54" i="48"/>
  <c r="C54" i="48" s="1"/>
  <c r="J53" i="48"/>
  <c r="L53" i="48" s="1"/>
  <c r="J288" i="48"/>
  <c r="L288" i="48" s="1"/>
  <c r="C28" i="43"/>
  <c r="F24" i="43"/>
  <c r="C24" i="43" s="1"/>
  <c r="G288" i="45"/>
  <c r="I288" i="45" s="1"/>
  <c r="I54" i="45"/>
  <c r="G53" i="45"/>
  <c r="I53" i="45" s="1"/>
  <c r="D53" i="37"/>
  <c r="F54" i="37"/>
  <c r="I55" i="47"/>
  <c r="G54" i="47"/>
  <c r="D53" i="42"/>
  <c r="F53" i="42" s="1"/>
  <c r="D288" i="42"/>
  <c r="F288" i="42" s="1"/>
  <c r="F54" i="42"/>
  <c r="G288" i="48"/>
  <c r="I288" i="48" s="1"/>
  <c r="C288" i="48" s="1"/>
  <c r="G53" i="48"/>
  <c r="I53" i="48" s="1"/>
  <c r="C53" i="48" s="1"/>
  <c r="I54" i="48"/>
  <c r="M53" i="46"/>
  <c r="O53" i="46" s="1"/>
  <c r="O54" i="46"/>
  <c r="M288" i="46"/>
  <c r="O288" i="46" s="1"/>
  <c r="G288" i="46"/>
  <c r="I288" i="46" s="1"/>
  <c r="I54" i="46"/>
  <c r="G53" i="46"/>
  <c r="I53" i="46" s="1"/>
  <c r="J53" i="47"/>
  <c r="L53" i="47" s="1"/>
  <c r="L54" i="47"/>
  <c r="J288" i="47"/>
  <c r="L288" i="47" s="1"/>
  <c r="M53" i="45"/>
  <c r="O53" i="45" s="1"/>
  <c r="O54" i="45"/>
  <c r="M288" i="45"/>
  <c r="O288" i="45" s="1"/>
  <c r="C287" i="45"/>
  <c r="G288" i="37"/>
  <c r="I288" i="37" s="1"/>
  <c r="G53" i="37"/>
  <c r="I53" i="37" s="1"/>
  <c r="I54" i="37"/>
  <c r="J53" i="44"/>
  <c r="L53" i="44" s="1"/>
  <c r="L54" i="44"/>
  <c r="J288" i="44"/>
  <c r="L288" i="44" s="1"/>
  <c r="C55" i="45"/>
  <c r="C288" i="42" l="1"/>
  <c r="C54" i="37"/>
  <c r="C53" i="45"/>
  <c r="C288" i="44"/>
  <c r="F288" i="43"/>
  <c r="C288" i="43" s="1"/>
  <c r="F53" i="43"/>
  <c r="C53" i="43" s="1"/>
  <c r="C54" i="43"/>
  <c r="C55" i="47"/>
  <c r="G288" i="47"/>
  <c r="I288" i="47" s="1"/>
  <c r="G53" i="47"/>
  <c r="I53" i="47" s="1"/>
  <c r="I54" i="47"/>
  <c r="C53" i="42"/>
  <c r="F53" i="37"/>
  <c r="C53" i="37" s="1"/>
  <c r="D28" i="37"/>
  <c r="C288" i="45"/>
  <c r="C54" i="44"/>
  <c r="F288" i="41"/>
  <c r="C288" i="41" s="1"/>
  <c r="C54" i="41"/>
  <c r="F53" i="41"/>
  <c r="C53" i="41" s="1"/>
  <c r="D288" i="47"/>
  <c r="F288" i="47" s="1"/>
  <c r="F54" i="47"/>
  <c r="D53" i="47"/>
  <c r="F53" i="47" s="1"/>
  <c r="C53" i="47" s="1"/>
  <c r="C54" i="46"/>
  <c r="C53" i="46"/>
  <c r="C54" i="42"/>
  <c r="C54" i="45"/>
  <c r="C53" i="44"/>
  <c r="C288" i="46"/>
  <c r="F28" i="37" l="1"/>
  <c r="C28" i="37" s="1"/>
  <c r="D24" i="37"/>
  <c r="F24" i="37" s="1"/>
  <c r="C24" i="37" s="1"/>
  <c r="D288" i="37"/>
  <c r="F288" i="37" s="1"/>
  <c r="C288" i="37" s="1"/>
  <c r="C54" i="47"/>
  <c r="C288" i="47"/>
  <c r="G286" i="35" l="1"/>
  <c r="G285" i="35" s="1"/>
  <c r="F285" i="35"/>
  <c r="E285" i="35"/>
  <c r="G279" i="35"/>
  <c r="G278" i="35"/>
  <c r="G277" i="35"/>
  <c r="F277" i="35"/>
  <c r="E277" i="35"/>
  <c r="G271" i="35"/>
  <c r="G270" i="35"/>
  <c r="G269" i="35"/>
  <c r="G268" i="35"/>
  <c r="G267" i="35"/>
  <c r="G266" i="35"/>
  <c r="G265" i="35"/>
  <c r="G264" i="35"/>
  <c r="G263" i="35"/>
  <c r="G262" i="35"/>
  <c r="G261" i="35"/>
  <c r="G260" i="35"/>
  <c r="G259" i="35"/>
  <c r="G258" i="35"/>
  <c r="G257" i="35"/>
  <c r="G256" i="35"/>
  <c r="G255" i="35"/>
  <c r="G254" i="35"/>
  <c r="G253" i="35"/>
  <c r="G252" i="35"/>
  <c r="G251" i="35"/>
  <c r="G250" i="35"/>
  <c r="G249" i="35"/>
  <c r="G248" i="35"/>
  <c r="G247" i="35"/>
  <c r="G246" i="35"/>
  <c r="G245" i="35"/>
  <c r="G244" i="35"/>
  <c r="G243" i="35"/>
  <c r="G242" i="35"/>
  <c r="G241" i="35"/>
  <c r="G240" i="35"/>
  <c r="G239" i="35"/>
  <c r="G238" i="35"/>
  <c r="G237" i="35"/>
  <c r="G236" i="35" s="1"/>
  <c r="F236" i="35"/>
  <c r="E236" i="35"/>
  <c r="G235" i="35"/>
  <c r="G234" i="35"/>
  <c r="G233" i="35"/>
  <c r="G232" i="35"/>
  <c r="G231" i="35"/>
  <c r="G230" i="35"/>
  <c r="G229" i="35"/>
  <c r="G228" i="35"/>
  <c r="G227" i="35"/>
  <c r="G226" i="35"/>
  <c r="G225" i="35"/>
  <c r="G224" i="35"/>
  <c r="G223" i="35"/>
  <c r="G222" i="35"/>
  <c r="G221" i="35" s="1"/>
  <c r="F221" i="35"/>
  <c r="F185" i="35" s="1"/>
  <c r="F13" i="35" s="1"/>
  <c r="E221" i="35"/>
  <c r="G220" i="35"/>
  <c r="G219" i="35"/>
  <c r="G218" i="35"/>
  <c r="G217" i="35"/>
  <c r="G216" i="35"/>
  <c r="G215" i="35"/>
  <c r="G214" i="35"/>
  <c r="G213" i="35" s="1"/>
  <c r="F213" i="35"/>
  <c r="E213" i="35"/>
  <c r="G212" i="35"/>
  <c r="G211" i="35" s="1"/>
  <c r="G185" i="35" s="1"/>
  <c r="F211" i="35"/>
  <c r="E211" i="35"/>
  <c r="G210" i="35"/>
  <c r="G209" i="35"/>
  <c r="G208" i="35"/>
  <c r="G207" i="35"/>
  <c r="G206" i="35"/>
  <c r="G205" i="35"/>
  <c r="G204" i="35"/>
  <c r="G203" i="35"/>
  <c r="G202" i="35"/>
  <c r="G201" i="35"/>
  <c r="G200" i="35"/>
  <c r="G199" i="35"/>
  <c r="G198" i="35"/>
  <c r="G197" i="35"/>
  <c r="G196" i="35"/>
  <c r="G195" i="35"/>
  <c r="G193" i="35"/>
  <c r="G192" i="35"/>
  <c r="G191" i="35"/>
  <c r="G190" i="35"/>
  <c r="G189" i="35"/>
  <c r="G188" i="35"/>
  <c r="G187" i="35"/>
  <c r="G186" i="35"/>
  <c r="E185" i="35"/>
  <c r="G184" i="35"/>
  <c r="G183" i="35"/>
  <c r="G181" i="35" s="1"/>
  <c r="G180" i="35" s="1"/>
  <c r="G182" i="35"/>
  <c r="F181" i="35"/>
  <c r="E181" i="35"/>
  <c r="E180" i="35" s="1"/>
  <c r="F180" i="35"/>
  <c r="G179" i="35"/>
  <c r="G178" i="35"/>
  <c r="G177" i="35"/>
  <c r="G176" i="35"/>
  <c r="G175" i="35"/>
  <c r="G174" i="35"/>
  <c r="G173" i="35"/>
  <c r="G172" i="35"/>
  <c r="G171" i="35"/>
  <c r="G169" i="35" s="1"/>
  <c r="G170" i="35"/>
  <c r="F169" i="35"/>
  <c r="E169" i="35"/>
  <c r="G168" i="35"/>
  <c r="G167" i="35"/>
  <c r="G166" i="35"/>
  <c r="G165" i="35"/>
  <c r="G164" i="35" s="1"/>
  <c r="F164" i="35"/>
  <c r="E164" i="35"/>
  <c r="G163" i="35"/>
  <c r="G162" i="35"/>
  <c r="G161" i="35"/>
  <c r="G160" i="35"/>
  <c r="G159" i="35"/>
  <c r="G158" i="35"/>
  <c r="G157" i="35"/>
  <c r="G156" i="35"/>
  <c r="G155" i="35"/>
  <c r="G154" i="35"/>
  <c r="G153" i="35"/>
  <c r="G152" i="35"/>
  <c r="G151" i="35"/>
  <c r="G150" i="35"/>
  <c r="G149" i="35"/>
  <c r="G148" i="35"/>
  <c r="G147" i="35"/>
  <c r="G146" i="35"/>
  <c r="G145" i="35"/>
  <c r="G144" i="35"/>
  <c r="G143" i="35"/>
  <c r="G142" i="35"/>
  <c r="G141" i="35"/>
  <c r="G140" i="35"/>
  <c r="G139" i="35"/>
  <c r="G138" i="35"/>
  <c r="G137" i="35"/>
  <c r="G136" i="35"/>
  <c r="G135" i="35"/>
  <c r="G134" i="35"/>
  <c r="G133" i="35"/>
  <c r="G132" i="35"/>
  <c r="G131" i="35"/>
  <c r="G130" i="35"/>
  <c r="G129" i="35"/>
  <c r="G128" i="35"/>
  <c r="G127" i="35"/>
  <c r="G126" i="35"/>
  <c r="G125" i="35"/>
  <c r="G124" i="35"/>
  <c r="G123" i="35"/>
  <c r="G122" i="35"/>
  <c r="G121" i="35"/>
  <c r="G120" i="35"/>
  <c r="G119" i="35"/>
  <c r="G118" i="35"/>
  <c r="G117" i="35"/>
  <c r="G116" i="35"/>
  <c r="G115" i="35"/>
  <c r="G114" i="35"/>
  <c r="G113" i="35"/>
  <c r="G112" i="35"/>
  <c r="G111" i="35"/>
  <c r="G110" i="35"/>
  <c r="G109" i="35"/>
  <c r="G108" i="35"/>
  <c r="G107" i="35"/>
  <c r="G106" i="35"/>
  <c r="G105" i="35"/>
  <c r="G104" i="35"/>
  <c r="G103" i="35"/>
  <c r="G102" i="35"/>
  <c r="G101" i="35"/>
  <c r="G100" i="35"/>
  <c r="G99" i="35"/>
  <c r="G98" i="35"/>
  <c r="G97" i="35"/>
  <c r="G96" i="35"/>
  <c r="G95" i="35"/>
  <c r="G94" i="35"/>
  <c r="G93" i="35"/>
  <c r="G92" i="35"/>
  <c r="G91" i="35"/>
  <c r="G89" i="35" s="1"/>
  <c r="G90" i="35"/>
  <c r="F89" i="35"/>
  <c r="E89" i="35"/>
  <c r="G88" i="35"/>
  <c r="G87" i="35"/>
  <c r="G86" i="35"/>
  <c r="G85" i="35"/>
  <c r="G84" i="35"/>
  <c r="G83" i="35"/>
  <c r="G81" i="35"/>
  <c r="G80" i="35"/>
  <c r="G79" i="35" s="1"/>
  <c r="F79" i="35"/>
  <c r="E79" i="35"/>
  <c r="G78" i="35"/>
  <c r="G77" i="35"/>
  <c r="G76" i="35"/>
  <c r="G75" i="35"/>
  <c r="G74" i="35"/>
  <c r="G72" i="35" s="1"/>
  <c r="G73" i="35"/>
  <c r="F72" i="35"/>
  <c r="E72" i="35"/>
  <c r="E52" i="35" s="1"/>
  <c r="E22" i="35" s="1"/>
  <c r="G71" i="35"/>
  <c r="G70" i="35"/>
  <c r="G69" i="35"/>
  <c r="G68" i="35"/>
  <c r="G67" i="35"/>
  <c r="G66" i="35"/>
  <c r="G65" i="35"/>
  <c r="G64" i="35"/>
  <c r="G63" i="35"/>
  <c r="G62" i="35"/>
  <c r="G61" i="35"/>
  <c r="G60" i="35"/>
  <c r="G59" i="35"/>
  <c r="G58" i="35"/>
  <c r="G57" i="35"/>
  <c r="G56" i="35"/>
  <c r="G55" i="35"/>
  <c r="G54" i="35"/>
  <c r="G53" i="35"/>
  <c r="F52" i="35"/>
  <c r="G51" i="35"/>
  <c r="G50" i="35"/>
  <c r="F50" i="35"/>
  <c r="E50" i="35"/>
  <c r="G49" i="35"/>
  <c r="G48"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s="1"/>
  <c r="F23" i="35"/>
  <c r="E23" i="35"/>
  <c r="F22" i="35"/>
  <c r="G21" i="35"/>
  <c r="G20" i="35"/>
  <c r="G19" i="35"/>
  <c r="G18" i="35"/>
  <c r="G17" i="35"/>
  <c r="G16" i="35"/>
  <c r="G15" i="35"/>
  <c r="G14" i="35" s="1"/>
  <c r="F14" i="35"/>
  <c r="E14" i="35"/>
  <c r="O299" i="34"/>
  <c r="L299" i="34"/>
  <c r="I299" i="34"/>
  <c r="F299" i="34"/>
  <c r="C299" i="34"/>
  <c r="O298" i="34"/>
  <c r="L298" i="34"/>
  <c r="I298" i="34"/>
  <c r="F298" i="34"/>
  <c r="C298" i="34" s="1"/>
  <c r="O297" i="34"/>
  <c r="L297" i="34"/>
  <c r="I297" i="34"/>
  <c r="F297" i="34"/>
  <c r="C297" i="34" s="1"/>
  <c r="O296" i="34"/>
  <c r="L296" i="34"/>
  <c r="I296" i="34"/>
  <c r="F296" i="34"/>
  <c r="C296" i="34" s="1"/>
  <c r="O295" i="34"/>
  <c r="L295" i="34"/>
  <c r="I295" i="34"/>
  <c r="F295" i="34"/>
  <c r="C295" i="34"/>
  <c r="O294" i="34"/>
  <c r="L294" i="34"/>
  <c r="I294" i="34"/>
  <c r="F294" i="34"/>
  <c r="C294" i="34" s="1"/>
  <c r="O293" i="34"/>
  <c r="L293" i="34"/>
  <c r="I293" i="34"/>
  <c r="F293" i="34"/>
  <c r="C293" i="34" s="1"/>
  <c r="O292" i="34"/>
  <c r="L292" i="34"/>
  <c r="I292" i="34"/>
  <c r="F292" i="34"/>
  <c r="C292" i="34" s="1"/>
  <c r="N291" i="34"/>
  <c r="M291" i="34"/>
  <c r="O291" i="34" s="1"/>
  <c r="K291" i="34"/>
  <c r="J291" i="34"/>
  <c r="L291" i="34" s="1"/>
  <c r="H291" i="34"/>
  <c r="G291" i="34"/>
  <c r="I291" i="34" s="1"/>
  <c r="F291" i="34"/>
  <c r="E291" i="34"/>
  <c r="D291" i="34"/>
  <c r="O286" i="34"/>
  <c r="L286" i="34"/>
  <c r="I286" i="34"/>
  <c r="F286" i="34"/>
  <c r="C286" i="34" s="1"/>
  <c r="O285" i="34"/>
  <c r="L285" i="34"/>
  <c r="I285" i="34"/>
  <c r="F285" i="34"/>
  <c r="C285" i="34"/>
  <c r="N284" i="34"/>
  <c r="M284" i="34"/>
  <c r="L284" i="34"/>
  <c r="K284" i="34"/>
  <c r="J284" i="34"/>
  <c r="H284" i="34"/>
  <c r="G284" i="34"/>
  <c r="E284" i="34"/>
  <c r="D284" i="34"/>
  <c r="O283" i="34"/>
  <c r="L283" i="34"/>
  <c r="I283" i="34"/>
  <c r="C283" i="34" s="1"/>
  <c r="F283" i="34"/>
  <c r="N282" i="34"/>
  <c r="O282" i="34" s="1"/>
  <c r="M282" i="34"/>
  <c r="K282" i="34"/>
  <c r="J282" i="34"/>
  <c r="L282" i="34" s="1"/>
  <c r="H282" i="34"/>
  <c r="G282" i="34"/>
  <c r="I282" i="34" s="1"/>
  <c r="F282" i="34"/>
  <c r="E282" i="34"/>
  <c r="D282" i="34"/>
  <c r="O281" i="34"/>
  <c r="L281" i="34"/>
  <c r="I281" i="34"/>
  <c r="F281" i="34"/>
  <c r="C281" i="34" s="1"/>
  <c r="O280" i="34"/>
  <c r="L280" i="34"/>
  <c r="I280" i="34"/>
  <c r="F280" i="34"/>
  <c r="C280" i="34" s="1"/>
  <c r="O279" i="34"/>
  <c r="L279" i="34"/>
  <c r="I279" i="34"/>
  <c r="C279" i="34" s="1"/>
  <c r="F279" i="34"/>
  <c r="O278" i="34"/>
  <c r="N278" i="34"/>
  <c r="M278" i="34"/>
  <c r="K278" i="34"/>
  <c r="J278" i="34"/>
  <c r="L278" i="34" s="1"/>
  <c r="H278" i="34"/>
  <c r="G278" i="34"/>
  <c r="I278" i="34" s="1"/>
  <c r="C278" i="34" s="1"/>
  <c r="F278" i="34"/>
  <c r="E278" i="34"/>
  <c r="D278" i="34"/>
  <c r="O277" i="34"/>
  <c r="L277" i="34"/>
  <c r="I277" i="34"/>
  <c r="F277" i="34"/>
  <c r="C277" i="34" s="1"/>
  <c r="O276" i="34"/>
  <c r="L276" i="34"/>
  <c r="I276" i="34"/>
  <c r="F276" i="34"/>
  <c r="C276" i="34" s="1"/>
  <c r="O275" i="34"/>
  <c r="L275" i="34"/>
  <c r="I275" i="34"/>
  <c r="F275" i="34"/>
  <c r="C275" i="34" s="1"/>
  <c r="O274" i="34"/>
  <c r="N274" i="34"/>
  <c r="M274" i="34"/>
  <c r="K274" i="34"/>
  <c r="J274" i="34"/>
  <c r="L274" i="34" s="1"/>
  <c r="H274" i="34"/>
  <c r="G274" i="34"/>
  <c r="I274" i="34" s="1"/>
  <c r="F274" i="34"/>
  <c r="E274" i="34"/>
  <c r="D274" i="34"/>
  <c r="O273" i="34"/>
  <c r="L273" i="34"/>
  <c r="I273" i="34"/>
  <c r="F273" i="34"/>
  <c r="C273" i="34" s="1"/>
  <c r="N272" i="34"/>
  <c r="M272" i="34"/>
  <c r="O272" i="34" s="1"/>
  <c r="K272" i="34"/>
  <c r="J272" i="34"/>
  <c r="L272" i="34" s="1"/>
  <c r="H272" i="34"/>
  <c r="G272" i="34"/>
  <c r="I272" i="34" s="1"/>
  <c r="E272" i="34"/>
  <c r="D272" i="34"/>
  <c r="F272" i="34" s="1"/>
  <c r="N271" i="34"/>
  <c r="M271" i="34"/>
  <c r="O271" i="34" s="1"/>
  <c r="K271" i="34"/>
  <c r="J271" i="34"/>
  <c r="L271" i="34" s="1"/>
  <c r="I271" i="34"/>
  <c r="H271" i="34"/>
  <c r="G271" i="34"/>
  <c r="E271" i="34"/>
  <c r="F271" i="34" s="1"/>
  <c r="C271" i="34" s="1"/>
  <c r="D271" i="34"/>
  <c r="O270" i="34"/>
  <c r="L270" i="34"/>
  <c r="I270" i="34"/>
  <c r="F270" i="34"/>
  <c r="C270" i="34"/>
  <c r="O269" i="34"/>
  <c r="L269" i="34"/>
  <c r="I269" i="34"/>
  <c r="F269" i="34"/>
  <c r="C269" i="34" s="1"/>
  <c r="O268" i="34"/>
  <c r="L268" i="34"/>
  <c r="I268" i="34"/>
  <c r="F268" i="34"/>
  <c r="C268" i="34" s="1"/>
  <c r="O267" i="34"/>
  <c r="L267" i="34"/>
  <c r="I267" i="34"/>
  <c r="F267" i="34"/>
  <c r="C267" i="34" s="1"/>
  <c r="N266" i="34"/>
  <c r="O266" i="34" s="1"/>
  <c r="M266" i="34"/>
  <c r="K266" i="34"/>
  <c r="J266" i="34"/>
  <c r="L266" i="34" s="1"/>
  <c r="H266" i="34"/>
  <c r="G266" i="34"/>
  <c r="I266" i="34" s="1"/>
  <c r="F266" i="34"/>
  <c r="E266" i="34"/>
  <c r="D266" i="34"/>
  <c r="O265" i="34"/>
  <c r="L265" i="34"/>
  <c r="I265" i="34"/>
  <c r="F265" i="34"/>
  <c r="C265" i="34" s="1"/>
  <c r="O264" i="34"/>
  <c r="L264" i="34"/>
  <c r="I264" i="34"/>
  <c r="F264" i="34"/>
  <c r="C264" i="34" s="1"/>
  <c r="O263" i="34"/>
  <c r="L263" i="34"/>
  <c r="I263" i="34"/>
  <c r="C263" i="34" s="1"/>
  <c r="F263" i="34"/>
  <c r="O262" i="34"/>
  <c r="N262" i="34"/>
  <c r="M262" i="34"/>
  <c r="K262" i="34"/>
  <c r="J262" i="34"/>
  <c r="L262" i="34" s="1"/>
  <c r="H262" i="34"/>
  <c r="G262" i="34"/>
  <c r="I262" i="34" s="1"/>
  <c r="C262" i="34" s="1"/>
  <c r="F262" i="34"/>
  <c r="E262" i="34"/>
  <c r="D262" i="34"/>
  <c r="N261" i="34"/>
  <c r="M261" i="34"/>
  <c r="O261" i="34" s="1"/>
  <c r="K261" i="34"/>
  <c r="L261" i="34" s="1"/>
  <c r="J261" i="34"/>
  <c r="H261" i="34"/>
  <c r="G261" i="34"/>
  <c r="I261" i="34" s="1"/>
  <c r="E261" i="34"/>
  <c r="D261" i="34"/>
  <c r="F261" i="34" s="1"/>
  <c r="O260" i="34"/>
  <c r="L260" i="34"/>
  <c r="I260" i="34"/>
  <c r="F260" i="34"/>
  <c r="C260" i="34" s="1"/>
  <c r="O259" i="34"/>
  <c r="L259" i="34"/>
  <c r="I259" i="34"/>
  <c r="C259" i="34" s="1"/>
  <c r="F259" i="34"/>
  <c r="O258" i="34"/>
  <c r="L258" i="34"/>
  <c r="I258" i="34"/>
  <c r="F258" i="34"/>
  <c r="C258" i="34"/>
  <c r="O257" i="34"/>
  <c r="L257" i="34"/>
  <c r="I257" i="34"/>
  <c r="F257" i="34"/>
  <c r="C257" i="34" s="1"/>
  <c r="O256" i="34"/>
  <c r="L256" i="34"/>
  <c r="I256" i="34"/>
  <c r="F256" i="34"/>
  <c r="C256" i="34" s="1"/>
  <c r="N255" i="34"/>
  <c r="M255" i="34"/>
  <c r="O255" i="34" s="1"/>
  <c r="K255" i="34"/>
  <c r="J255" i="34"/>
  <c r="L255" i="34" s="1"/>
  <c r="H255" i="34"/>
  <c r="G255" i="34"/>
  <c r="I255" i="34" s="1"/>
  <c r="E255" i="34"/>
  <c r="D255" i="34"/>
  <c r="F255" i="34" s="1"/>
  <c r="C255" i="34" s="1"/>
  <c r="N254" i="34"/>
  <c r="M254" i="34"/>
  <c r="O254" i="34" s="1"/>
  <c r="K254" i="34"/>
  <c r="J254" i="34"/>
  <c r="L254" i="34" s="1"/>
  <c r="H254" i="34"/>
  <c r="G254" i="34"/>
  <c r="I254" i="34" s="1"/>
  <c r="F254" i="34"/>
  <c r="E254" i="34"/>
  <c r="D254" i="34"/>
  <c r="O253" i="34"/>
  <c r="L253" i="34"/>
  <c r="I253" i="34"/>
  <c r="F253" i="34"/>
  <c r="C253" i="34" s="1"/>
  <c r="O252" i="34"/>
  <c r="L252" i="34"/>
  <c r="I252" i="34"/>
  <c r="F252" i="34"/>
  <c r="C252" i="34" s="1"/>
  <c r="O251" i="34"/>
  <c r="L251" i="34"/>
  <c r="I251" i="34"/>
  <c r="F251" i="34"/>
  <c r="C251" i="34" s="1"/>
  <c r="O250" i="34"/>
  <c r="L250" i="34"/>
  <c r="I250" i="34"/>
  <c r="F250" i="34"/>
  <c r="C250" i="34"/>
  <c r="O249" i="34"/>
  <c r="N249" i="34"/>
  <c r="M249" i="34"/>
  <c r="K249" i="34"/>
  <c r="L249" i="34" s="1"/>
  <c r="J249" i="34"/>
  <c r="H249" i="34"/>
  <c r="G249" i="34"/>
  <c r="I249" i="34" s="1"/>
  <c r="E249" i="34"/>
  <c r="D249" i="34"/>
  <c r="F249" i="34" s="1"/>
  <c r="O248" i="34"/>
  <c r="L248" i="34"/>
  <c r="I248" i="34"/>
  <c r="F248" i="34"/>
  <c r="C248" i="34" s="1"/>
  <c r="O247" i="34"/>
  <c r="L247" i="34"/>
  <c r="I247" i="34"/>
  <c r="F247" i="34"/>
  <c r="C247" i="34" s="1"/>
  <c r="O246" i="34"/>
  <c r="L246" i="34"/>
  <c r="I246" i="34"/>
  <c r="F246" i="34"/>
  <c r="C246" i="34"/>
  <c r="O245" i="34"/>
  <c r="L245" i="34"/>
  <c r="I245" i="34"/>
  <c r="F245" i="34"/>
  <c r="C245" i="34" s="1"/>
  <c r="O244" i="34"/>
  <c r="L244" i="34"/>
  <c r="I244" i="34"/>
  <c r="F244" i="34"/>
  <c r="C244" i="34" s="1"/>
  <c r="O243" i="34"/>
  <c r="L243" i="34"/>
  <c r="I243" i="34"/>
  <c r="F243" i="34"/>
  <c r="C243" i="34"/>
  <c r="O242" i="34"/>
  <c r="L242" i="34"/>
  <c r="I242" i="34"/>
  <c r="F242" i="34"/>
  <c r="C242" i="34" s="1"/>
  <c r="N241" i="34"/>
  <c r="M241" i="34"/>
  <c r="O241" i="34" s="1"/>
  <c r="K241" i="34"/>
  <c r="L241" i="34" s="1"/>
  <c r="J241" i="34"/>
  <c r="H241" i="34"/>
  <c r="G241" i="34"/>
  <c r="I241" i="34" s="1"/>
  <c r="E241" i="34"/>
  <c r="D241" i="34"/>
  <c r="F241" i="34" s="1"/>
  <c r="C241" i="34" s="1"/>
  <c r="O240" i="34"/>
  <c r="L240" i="34"/>
  <c r="I240" i="34"/>
  <c r="F240" i="34"/>
  <c r="C240" i="34" s="1"/>
  <c r="O239" i="34"/>
  <c r="L239" i="34"/>
  <c r="I239" i="34"/>
  <c r="C239" i="34" s="1"/>
  <c r="F239" i="34"/>
  <c r="N238" i="34"/>
  <c r="O238" i="34" s="1"/>
  <c r="M238" i="34"/>
  <c r="K238" i="34"/>
  <c r="J238" i="34"/>
  <c r="L238" i="34" s="1"/>
  <c r="H238" i="34"/>
  <c r="G238" i="34"/>
  <c r="I238" i="34" s="1"/>
  <c r="F238" i="34"/>
  <c r="E238" i="34"/>
  <c r="D238" i="34"/>
  <c r="O237" i="34"/>
  <c r="L237" i="34"/>
  <c r="I237" i="34"/>
  <c r="F237" i="34"/>
  <c r="C237" i="34"/>
  <c r="N236" i="34"/>
  <c r="M236" i="34"/>
  <c r="O236" i="34" s="1"/>
  <c r="L236" i="34"/>
  <c r="K236" i="34"/>
  <c r="J236" i="34"/>
  <c r="H236" i="34"/>
  <c r="I236" i="34" s="1"/>
  <c r="G236" i="34"/>
  <c r="E236" i="34"/>
  <c r="D236" i="34"/>
  <c r="F236" i="34" s="1"/>
  <c r="O235" i="34"/>
  <c r="L235" i="34"/>
  <c r="I235" i="34"/>
  <c r="F235" i="34"/>
  <c r="C235" i="34" s="1"/>
  <c r="N234" i="34"/>
  <c r="M234" i="34"/>
  <c r="O234" i="34" s="1"/>
  <c r="K234" i="34"/>
  <c r="J234" i="34"/>
  <c r="L234" i="34" s="1"/>
  <c r="H234" i="34"/>
  <c r="G234" i="34"/>
  <c r="I234" i="34" s="1"/>
  <c r="F234" i="34"/>
  <c r="E234" i="34"/>
  <c r="D234" i="34"/>
  <c r="O233" i="34"/>
  <c r="N233" i="34"/>
  <c r="M233" i="34"/>
  <c r="K233" i="34"/>
  <c r="J233" i="34"/>
  <c r="L233" i="34" s="1"/>
  <c r="H233" i="34"/>
  <c r="G233" i="34"/>
  <c r="I233" i="34" s="1"/>
  <c r="E233" i="34"/>
  <c r="D233" i="34"/>
  <c r="F233" i="34" s="1"/>
  <c r="O232" i="34"/>
  <c r="L232" i="34"/>
  <c r="I232" i="34"/>
  <c r="F232" i="34"/>
  <c r="C232" i="34" s="1"/>
  <c r="O231" i="34"/>
  <c r="L231" i="34"/>
  <c r="I231" i="34"/>
  <c r="F231" i="34"/>
  <c r="C231" i="34" s="1"/>
  <c r="N230" i="34"/>
  <c r="O230" i="34" s="1"/>
  <c r="M230" i="34"/>
  <c r="K230" i="34"/>
  <c r="J230" i="34"/>
  <c r="L230" i="34" s="1"/>
  <c r="H230" i="34"/>
  <c r="G230" i="34"/>
  <c r="I230" i="34" s="1"/>
  <c r="F230" i="34"/>
  <c r="C230" i="34" s="1"/>
  <c r="E230" i="34"/>
  <c r="D230" i="34"/>
  <c r="O229" i="34"/>
  <c r="L229" i="34"/>
  <c r="I229" i="34"/>
  <c r="F229" i="34"/>
  <c r="C229" i="34"/>
  <c r="O228" i="34"/>
  <c r="L228" i="34"/>
  <c r="I228" i="34"/>
  <c r="F228" i="34"/>
  <c r="C228" i="34" s="1"/>
  <c r="O227" i="34"/>
  <c r="L227" i="34"/>
  <c r="I227" i="34"/>
  <c r="F227" i="34"/>
  <c r="C227" i="34" s="1"/>
  <c r="O226" i="34"/>
  <c r="L226" i="34"/>
  <c r="C226" i="34" s="1"/>
  <c r="I226" i="34"/>
  <c r="F226" i="34"/>
  <c r="O225" i="34"/>
  <c r="L225" i="34"/>
  <c r="I225" i="34"/>
  <c r="F225" i="34"/>
  <c r="C225" i="34"/>
  <c r="O224" i="34"/>
  <c r="L224" i="34"/>
  <c r="I224" i="34"/>
  <c r="F224" i="34"/>
  <c r="C224" i="34" s="1"/>
  <c r="O223" i="34"/>
  <c r="L223" i="34"/>
  <c r="I223" i="34"/>
  <c r="F223" i="34"/>
  <c r="C223" i="34" s="1"/>
  <c r="O222" i="34"/>
  <c r="L222" i="34"/>
  <c r="I222" i="34"/>
  <c r="F222" i="34"/>
  <c r="C222" i="34"/>
  <c r="O221" i="34"/>
  <c r="L221" i="34"/>
  <c r="I221" i="34"/>
  <c r="F221" i="34"/>
  <c r="C221" i="34" s="1"/>
  <c r="O220" i="34"/>
  <c r="L220" i="34"/>
  <c r="I220" i="34"/>
  <c r="C220" i="34" s="1"/>
  <c r="F220" i="34"/>
  <c r="N219" i="34"/>
  <c r="M219" i="34"/>
  <c r="O219" i="34" s="1"/>
  <c r="K219" i="34"/>
  <c r="J219" i="34"/>
  <c r="L219" i="34" s="1"/>
  <c r="H219" i="34"/>
  <c r="G219" i="34"/>
  <c r="I219" i="34" s="1"/>
  <c r="E219" i="34"/>
  <c r="D219" i="34"/>
  <c r="F219" i="34" s="1"/>
  <c r="O218" i="34"/>
  <c r="L218" i="34"/>
  <c r="I218" i="34"/>
  <c r="F218" i="34"/>
  <c r="C218" i="34"/>
  <c r="O217" i="34"/>
  <c r="L217" i="34"/>
  <c r="I217" i="34"/>
  <c r="F217" i="34"/>
  <c r="C217" i="34" s="1"/>
  <c r="O216" i="34"/>
  <c r="L216" i="34"/>
  <c r="I216" i="34"/>
  <c r="F216" i="34"/>
  <c r="C216" i="34" s="1"/>
  <c r="O215" i="34"/>
  <c r="L215" i="34"/>
  <c r="I215" i="34"/>
  <c r="F215" i="34"/>
  <c r="C215" i="34" s="1"/>
  <c r="O214" i="34"/>
  <c r="L214" i="34"/>
  <c r="I214" i="34"/>
  <c r="F214" i="34"/>
  <c r="C214" i="34"/>
  <c r="O213" i="34"/>
  <c r="L213" i="34"/>
  <c r="I213" i="34"/>
  <c r="F213" i="34"/>
  <c r="C213" i="34" s="1"/>
  <c r="O212" i="34"/>
  <c r="L212" i="34"/>
  <c r="I212" i="34"/>
  <c r="F212" i="34"/>
  <c r="C212" i="34" s="1"/>
  <c r="O211" i="34"/>
  <c r="L211" i="34"/>
  <c r="I211" i="34"/>
  <c r="F211" i="34"/>
  <c r="C211" i="34" s="1"/>
  <c r="O210" i="34"/>
  <c r="L210" i="34"/>
  <c r="I210" i="34"/>
  <c r="F210" i="34"/>
  <c r="C210" i="34"/>
  <c r="O209" i="34"/>
  <c r="L209" i="34"/>
  <c r="I209" i="34"/>
  <c r="F209" i="34"/>
  <c r="C209" i="34" s="1"/>
  <c r="N208" i="34"/>
  <c r="M208" i="34"/>
  <c r="O208" i="34" s="1"/>
  <c r="L208" i="34"/>
  <c r="K208" i="34"/>
  <c r="J208" i="34"/>
  <c r="I208" i="34"/>
  <c r="H208" i="34"/>
  <c r="H207" i="34" s="1"/>
  <c r="I207" i="34" s="1"/>
  <c r="G208" i="34"/>
  <c r="E208" i="34"/>
  <c r="D208" i="34"/>
  <c r="D207" i="34" s="1"/>
  <c r="F207" i="34" s="1"/>
  <c r="N207" i="34"/>
  <c r="M207" i="34"/>
  <c r="O207" i="34" s="1"/>
  <c r="K207" i="34"/>
  <c r="J207" i="34"/>
  <c r="L207" i="34" s="1"/>
  <c r="G207" i="34"/>
  <c r="E207" i="34"/>
  <c r="O206" i="34"/>
  <c r="L206" i="34"/>
  <c r="I206" i="34"/>
  <c r="F206" i="34"/>
  <c r="C206" i="34"/>
  <c r="O205" i="34"/>
  <c r="L205" i="34"/>
  <c r="I205" i="34"/>
  <c r="F205" i="34"/>
  <c r="C205" i="34" s="1"/>
  <c r="O204" i="34"/>
  <c r="L204" i="34"/>
  <c r="I204" i="34"/>
  <c r="F204" i="34"/>
  <c r="C204" i="34" s="1"/>
  <c r="O203" i="34"/>
  <c r="L203" i="34"/>
  <c r="I203" i="34"/>
  <c r="C203" i="34" s="1"/>
  <c r="F203" i="34"/>
  <c r="O202" i="34"/>
  <c r="L202" i="34"/>
  <c r="I202" i="34"/>
  <c r="F202" i="34"/>
  <c r="C202" i="34"/>
  <c r="O201" i="34"/>
  <c r="N201" i="34"/>
  <c r="M201" i="34"/>
  <c r="L201" i="34"/>
  <c r="K201" i="34"/>
  <c r="J201" i="34"/>
  <c r="H201" i="34"/>
  <c r="H199" i="34" s="1"/>
  <c r="G201" i="34"/>
  <c r="I201" i="34" s="1"/>
  <c r="E201" i="34"/>
  <c r="D201" i="34"/>
  <c r="F201" i="34" s="1"/>
  <c r="C201" i="34" s="1"/>
  <c r="O200" i="34"/>
  <c r="L200" i="34"/>
  <c r="I200" i="34"/>
  <c r="F200" i="34"/>
  <c r="C200" i="34" s="1"/>
  <c r="N199" i="34"/>
  <c r="M199" i="34"/>
  <c r="M198" i="34" s="1"/>
  <c r="K199" i="34"/>
  <c r="J199" i="34"/>
  <c r="L199" i="34" s="1"/>
  <c r="G199" i="34"/>
  <c r="E199" i="34"/>
  <c r="E198" i="34" s="1"/>
  <c r="E197" i="34" s="1"/>
  <c r="N198" i="34"/>
  <c r="N197" i="34" s="1"/>
  <c r="K198" i="34"/>
  <c r="J198" i="34"/>
  <c r="J197" i="34" s="1"/>
  <c r="L197" i="34" s="1"/>
  <c r="G198" i="34"/>
  <c r="K197" i="34"/>
  <c r="G197" i="34"/>
  <c r="O196" i="34"/>
  <c r="L196" i="34"/>
  <c r="I196" i="34"/>
  <c r="F196" i="34"/>
  <c r="C196" i="34" s="1"/>
  <c r="N195" i="34"/>
  <c r="M195" i="34"/>
  <c r="M194" i="34" s="1"/>
  <c r="O194" i="34" s="1"/>
  <c r="K195" i="34"/>
  <c r="J195" i="34"/>
  <c r="L195" i="34" s="1"/>
  <c r="I195" i="34"/>
  <c r="H195" i="34"/>
  <c r="G195" i="34"/>
  <c r="E195" i="34"/>
  <c r="E194" i="34" s="1"/>
  <c r="F194" i="34" s="1"/>
  <c r="D195" i="34"/>
  <c r="N194" i="34"/>
  <c r="K194" i="34"/>
  <c r="J194" i="34"/>
  <c r="L194" i="34" s="1"/>
  <c r="H194" i="34"/>
  <c r="G194" i="34"/>
  <c r="I194" i="34" s="1"/>
  <c r="D194" i="34"/>
  <c r="O193" i="34"/>
  <c r="L193" i="34"/>
  <c r="I193" i="34"/>
  <c r="F193" i="34"/>
  <c r="C193" i="34"/>
  <c r="O192" i="34"/>
  <c r="L192" i="34"/>
  <c r="I192" i="34"/>
  <c r="F192" i="34"/>
  <c r="C192" i="34" s="1"/>
  <c r="N191" i="34"/>
  <c r="M191" i="34"/>
  <c r="K191" i="34"/>
  <c r="J191" i="34"/>
  <c r="L191" i="34" s="1"/>
  <c r="I191" i="34"/>
  <c r="H191" i="34"/>
  <c r="G191" i="34"/>
  <c r="F191" i="34"/>
  <c r="E191" i="34"/>
  <c r="D191" i="34"/>
  <c r="N190" i="34"/>
  <c r="K190" i="34"/>
  <c r="H190" i="34"/>
  <c r="G190" i="34"/>
  <c r="I190" i="34" s="1"/>
  <c r="D190" i="34"/>
  <c r="O189" i="34"/>
  <c r="L189" i="34"/>
  <c r="I189" i="34"/>
  <c r="F189" i="34"/>
  <c r="C189" i="34"/>
  <c r="O188" i="34"/>
  <c r="L188" i="34"/>
  <c r="I188" i="34"/>
  <c r="F188" i="34"/>
  <c r="C188" i="34" s="1"/>
  <c r="N187" i="34"/>
  <c r="M187" i="34"/>
  <c r="O187" i="34" s="1"/>
  <c r="L187" i="34"/>
  <c r="K187" i="34"/>
  <c r="J187" i="34"/>
  <c r="I187" i="34"/>
  <c r="H187" i="34"/>
  <c r="G187" i="34"/>
  <c r="E187" i="34"/>
  <c r="D187" i="34"/>
  <c r="F187" i="34" s="1"/>
  <c r="C187" i="34" s="1"/>
  <c r="O186" i="34"/>
  <c r="L186" i="34"/>
  <c r="I186" i="34"/>
  <c r="C186" i="34" s="1"/>
  <c r="F186" i="34"/>
  <c r="O185" i="34"/>
  <c r="L185" i="34"/>
  <c r="I185" i="34"/>
  <c r="F185" i="34"/>
  <c r="C185" i="34"/>
  <c r="O184" i="34"/>
  <c r="L184" i="34"/>
  <c r="I184" i="34"/>
  <c r="F184" i="34"/>
  <c r="C184" i="34" s="1"/>
  <c r="O183" i="34"/>
  <c r="L183" i="34"/>
  <c r="I183" i="34"/>
  <c r="F183" i="34"/>
  <c r="C183" i="34" s="1"/>
  <c r="N182" i="34"/>
  <c r="M182" i="34"/>
  <c r="O182" i="34" s="1"/>
  <c r="K182" i="34"/>
  <c r="J182" i="34"/>
  <c r="L182" i="34" s="1"/>
  <c r="I182" i="34"/>
  <c r="H182" i="34"/>
  <c r="G182" i="34"/>
  <c r="F182" i="34"/>
  <c r="C182" i="34" s="1"/>
  <c r="E182" i="34"/>
  <c r="D182" i="34"/>
  <c r="O181" i="34"/>
  <c r="L181" i="34"/>
  <c r="I181" i="34"/>
  <c r="F181" i="34"/>
  <c r="C181" i="34"/>
  <c r="O180" i="34"/>
  <c r="L180" i="34"/>
  <c r="I180" i="34"/>
  <c r="F180" i="34"/>
  <c r="C180" i="34" s="1"/>
  <c r="O179" i="34"/>
  <c r="L179" i="34"/>
  <c r="I179" i="34"/>
  <c r="F179" i="34"/>
  <c r="C179" i="34" s="1"/>
  <c r="N178" i="34"/>
  <c r="N177" i="34" s="1"/>
  <c r="N176" i="34" s="1"/>
  <c r="M178" i="34"/>
  <c r="M177" i="34" s="1"/>
  <c r="K178" i="34"/>
  <c r="J178" i="34"/>
  <c r="L178" i="34" s="1"/>
  <c r="I178" i="34"/>
  <c r="H178" i="34"/>
  <c r="G178" i="34"/>
  <c r="F178" i="34"/>
  <c r="E178" i="34"/>
  <c r="E177" i="34" s="1"/>
  <c r="D178" i="34"/>
  <c r="K177" i="34"/>
  <c r="K176" i="34" s="1"/>
  <c r="H177" i="34"/>
  <c r="G177" i="34"/>
  <c r="I177" i="34" s="1"/>
  <c r="D177" i="34"/>
  <c r="H176" i="34"/>
  <c r="D176" i="34"/>
  <c r="O175" i="34"/>
  <c r="L175" i="34"/>
  <c r="I175" i="34"/>
  <c r="F175" i="34"/>
  <c r="C175" i="34" s="1"/>
  <c r="O174" i="34"/>
  <c r="L174" i="34"/>
  <c r="I174" i="34"/>
  <c r="C174" i="34" s="1"/>
  <c r="F174" i="34"/>
  <c r="O173" i="34"/>
  <c r="L173" i="34"/>
  <c r="I173" i="34"/>
  <c r="F173" i="34"/>
  <c r="C173" i="34"/>
  <c r="O172" i="34"/>
  <c r="L172" i="34"/>
  <c r="I172" i="34"/>
  <c r="F172" i="34"/>
  <c r="C172" i="34" s="1"/>
  <c r="O171" i="34"/>
  <c r="L171" i="34"/>
  <c r="I171" i="34"/>
  <c r="F171" i="34"/>
  <c r="C171" i="34" s="1"/>
  <c r="O170" i="34"/>
  <c r="L170" i="34"/>
  <c r="I170" i="34"/>
  <c r="C170" i="34" s="1"/>
  <c r="F170" i="34"/>
  <c r="O169" i="34"/>
  <c r="N169" i="34"/>
  <c r="N168" i="34" s="1"/>
  <c r="O168" i="34" s="1"/>
  <c r="M169" i="34"/>
  <c r="K169" i="34"/>
  <c r="K168" i="34" s="1"/>
  <c r="J169" i="34"/>
  <c r="J168" i="34" s="1"/>
  <c r="L168" i="34" s="1"/>
  <c r="H169" i="34"/>
  <c r="G169" i="34"/>
  <c r="I169" i="34" s="1"/>
  <c r="F169" i="34"/>
  <c r="E169" i="34"/>
  <c r="D169" i="34"/>
  <c r="M168" i="34"/>
  <c r="H168" i="34"/>
  <c r="E168" i="34"/>
  <c r="D168" i="34"/>
  <c r="F168" i="34" s="1"/>
  <c r="O167" i="34"/>
  <c r="L167" i="34"/>
  <c r="I167" i="34"/>
  <c r="F167" i="34"/>
  <c r="C167" i="34" s="1"/>
  <c r="O166" i="34"/>
  <c r="L166" i="34"/>
  <c r="I166" i="34"/>
  <c r="F166" i="34"/>
  <c r="C166" i="34" s="1"/>
  <c r="O165" i="34"/>
  <c r="L165" i="34"/>
  <c r="I165" i="34"/>
  <c r="F165" i="34"/>
  <c r="C165" i="34"/>
  <c r="O164" i="34"/>
  <c r="L164" i="34"/>
  <c r="I164" i="34"/>
  <c r="F164" i="34"/>
  <c r="C164" i="34" s="1"/>
  <c r="N163" i="34"/>
  <c r="M163" i="34"/>
  <c r="O163" i="34" s="1"/>
  <c r="L163" i="34"/>
  <c r="K163" i="34"/>
  <c r="J163" i="34"/>
  <c r="I163" i="34"/>
  <c r="H163" i="34"/>
  <c r="G163" i="34"/>
  <c r="E163" i="34"/>
  <c r="D163" i="34"/>
  <c r="F163" i="34" s="1"/>
  <c r="C163" i="34" s="1"/>
  <c r="O162" i="34"/>
  <c r="L162" i="34"/>
  <c r="I162" i="34"/>
  <c r="F162" i="34"/>
  <c r="C162" i="34" s="1"/>
  <c r="O161" i="34"/>
  <c r="L161" i="34"/>
  <c r="I161" i="34"/>
  <c r="F161" i="34"/>
  <c r="C161" i="34"/>
  <c r="O160" i="34"/>
  <c r="L160" i="34"/>
  <c r="I160" i="34"/>
  <c r="F160" i="34"/>
  <c r="C160" i="34" s="1"/>
  <c r="O159" i="34"/>
  <c r="L159" i="34"/>
  <c r="I159" i="34"/>
  <c r="F159" i="34"/>
  <c r="C159" i="34" s="1"/>
  <c r="O158" i="34"/>
  <c r="L158" i="34"/>
  <c r="I158" i="34"/>
  <c r="F158" i="34"/>
  <c r="C158" i="34" s="1"/>
  <c r="O157" i="34"/>
  <c r="L157" i="34"/>
  <c r="I157" i="34"/>
  <c r="F157" i="34"/>
  <c r="C157" i="34"/>
  <c r="O156" i="34"/>
  <c r="L156" i="34"/>
  <c r="I156" i="34"/>
  <c r="F156" i="34"/>
  <c r="C156" i="34" s="1"/>
  <c r="O155" i="34"/>
  <c r="L155" i="34"/>
  <c r="I155" i="34"/>
  <c r="F155" i="34"/>
  <c r="C155" i="34" s="1"/>
  <c r="N154" i="34"/>
  <c r="M154" i="34"/>
  <c r="O154" i="34" s="1"/>
  <c r="K154" i="34"/>
  <c r="J154" i="34"/>
  <c r="L154" i="34" s="1"/>
  <c r="I154" i="34"/>
  <c r="H154" i="34"/>
  <c r="G154" i="34"/>
  <c r="F154" i="34"/>
  <c r="E154" i="34"/>
  <c r="D154" i="34"/>
  <c r="O153" i="34"/>
  <c r="L153" i="34"/>
  <c r="I153" i="34"/>
  <c r="F153" i="34"/>
  <c r="C153" i="34"/>
  <c r="O152" i="34"/>
  <c r="L152" i="34"/>
  <c r="I152" i="34"/>
  <c r="F152" i="34"/>
  <c r="C152" i="34" s="1"/>
  <c r="O151" i="34"/>
  <c r="L151" i="34"/>
  <c r="I151" i="34"/>
  <c r="F151" i="34"/>
  <c r="C151" i="34" s="1"/>
  <c r="O150" i="34"/>
  <c r="L150" i="34"/>
  <c r="I150" i="34"/>
  <c r="F150" i="34"/>
  <c r="C150" i="34" s="1"/>
  <c r="O149" i="34"/>
  <c r="L149" i="34"/>
  <c r="I149" i="34"/>
  <c r="F149" i="34"/>
  <c r="C149" i="34"/>
  <c r="O148" i="34"/>
  <c r="L148" i="34"/>
  <c r="I148" i="34"/>
  <c r="F148" i="34"/>
  <c r="C148" i="34" s="1"/>
  <c r="N147" i="34"/>
  <c r="M147" i="34"/>
  <c r="O147" i="34" s="1"/>
  <c r="K147" i="34"/>
  <c r="L147" i="34" s="1"/>
  <c r="J147" i="34"/>
  <c r="I147" i="34"/>
  <c r="H147" i="34"/>
  <c r="G147" i="34"/>
  <c r="E147" i="34"/>
  <c r="D147" i="34"/>
  <c r="F147" i="34" s="1"/>
  <c r="O146" i="34"/>
  <c r="L146" i="34"/>
  <c r="I146" i="34"/>
  <c r="F146" i="34"/>
  <c r="C146" i="34" s="1"/>
  <c r="O145" i="34"/>
  <c r="L145" i="34"/>
  <c r="I145" i="34"/>
  <c r="F145" i="34"/>
  <c r="C145" i="34"/>
  <c r="O144" i="34"/>
  <c r="N144" i="34"/>
  <c r="M144" i="34"/>
  <c r="L144" i="34"/>
  <c r="K144" i="34"/>
  <c r="J144" i="34"/>
  <c r="H144" i="34"/>
  <c r="H133" i="34" s="1"/>
  <c r="G144" i="34"/>
  <c r="I144" i="34" s="1"/>
  <c r="E144" i="34"/>
  <c r="D144" i="34"/>
  <c r="F144" i="34" s="1"/>
  <c r="O143" i="34"/>
  <c r="L143" i="34"/>
  <c r="I143" i="34"/>
  <c r="F143" i="34"/>
  <c r="C143" i="34" s="1"/>
  <c r="O142" i="34"/>
  <c r="L142" i="34"/>
  <c r="I142" i="34"/>
  <c r="F142" i="34"/>
  <c r="C142" i="34" s="1"/>
  <c r="O141" i="34"/>
  <c r="L141" i="34"/>
  <c r="I141" i="34"/>
  <c r="F141" i="34"/>
  <c r="C141" i="34"/>
  <c r="O140" i="34"/>
  <c r="L140" i="34"/>
  <c r="I140" i="34"/>
  <c r="F140" i="34"/>
  <c r="C140" i="34" s="1"/>
  <c r="N139" i="34"/>
  <c r="M139" i="34"/>
  <c r="O139" i="34" s="1"/>
  <c r="L139" i="34"/>
  <c r="K139" i="34"/>
  <c r="J139" i="34"/>
  <c r="I139" i="34"/>
  <c r="H139" i="34"/>
  <c r="G139" i="34"/>
  <c r="E139" i="34"/>
  <c r="E133" i="34" s="1"/>
  <c r="D139" i="34"/>
  <c r="F139" i="34" s="1"/>
  <c r="C139" i="34" s="1"/>
  <c r="O138" i="34"/>
  <c r="L138" i="34"/>
  <c r="I138" i="34"/>
  <c r="F138" i="34"/>
  <c r="C138" i="34" s="1"/>
  <c r="O137" i="34"/>
  <c r="L137" i="34"/>
  <c r="I137" i="34"/>
  <c r="F137" i="34"/>
  <c r="C137" i="34"/>
  <c r="O136" i="34"/>
  <c r="L136" i="34"/>
  <c r="I136" i="34"/>
  <c r="F136" i="34"/>
  <c r="C136" i="34" s="1"/>
  <c r="O135" i="34"/>
  <c r="L135" i="34"/>
  <c r="I135" i="34"/>
  <c r="F135" i="34"/>
  <c r="C135" i="34" s="1"/>
  <c r="N134" i="34"/>
  <c r="N133" i="34" s="1"/>
  <c r="M134" i="34"/>
  <c r="O134" i="34" s="1"/>
  <c r="K134" i="34"/>
  <c r="J134" i="34"/>
  <c r="L134" i="34" s="1"/>
  <c r="I134" i="34"/>
  <c r="H134" i="34"/>
  <c r="G134" i="34"/>
  <c r="F134" i="34"/>
  <c r="E134" i="34"/>
  <c r="D134" i="34"/>
  <c r="K133" i="34"/>
  <c r="G133" i="34"/>
  <c r="I133" i="34" s="1"/>
  <c r="O132" i="34"/>
  <c r="L132" i="34"/>
  <c r="I132" i="34"/>
  <c r="F132" i="34"/>
  <c r="C132" i="34" s="1"/>
  <c r="N131" i="34"/>
  <c r="M131" i="34"/>
  <c r="O131" i="34" s="1"/>
  <c r="L131" i="34"/>
  <c r="K131" i="34"/>
  <c r="J131" i="34"/>
  <c r="I131" i="34"/>
  <c r="H131" i="34"/>
  <c r="G131" i="34"/>
  <c r="E131" i="34"/>
  <c r="D131" i="34"/>
  <c r="F131" i="34" s="1"/>
  <c r="C131" i="34" s="1"/>
  <c r="O130" i="34"/>
  <c r="L130" i="34"/>
  <c r="I130" i="34"/>
  <c r="F130" i="34"/>
  <c r="C130" i="34" s="1"/>
  <c r="O129" i="34"/>
  <c r="L129" i="34"/>
  <c r="I129" i="34"/>
  <c r="F129" i="34"/>
  <c r="C129" i="34"/>
  <c r="O128" i="34"/>
  <c r="L128" i="34"/>
  <c r="I128" i="34"/>
  <c r="F128" i="34"/>
  <c r="C128" i="34" s="1"/>
  <c r="O127" i="34"/>
  <c r="L127" i="34"/>
  <c r="I127" i="34"/>
  <c r="F127" i="34"/>
  <c r="C127" i="34" s="1"/>
  <c r="O126" i="34"/>
  <c r="L126" i="34"/>
  <c r="I126" i="34"/>
  <c r="F126" i="34"/>
  <c r="C126" i="34" s="1"/>
  <c r="O125" i="34"/>
  <c r="N125" i="34"/>
  <c r="M125" i="34"/>
  <c r="K125" i="34"/>
  <c r="J125" i="34"/>
  <c r="L125" i="34" s="1"/>
  <c r="H125" i="34"/>
  <c r="G125" i="34"/>
  <c r="I125" i="34" s="1"/>
  <c r="C125" i="34" s="1"/>
  <c r="F125" i="34"/>
  <c r="E125" i="34"/>
  <c r="D125" i="34"/>
  <c r="O124" i="34"/>
  <c r="L124" i="34"/>
  <c r="I124" i="34"/>
  <c r="F124" i="34"/>
  <c r="C124" i="34" s="1"/>
  <c r="O123" i="34"/>
  <c r="L123" i="34"/>
  <c r="I123" i="34"/>
  <c r="F123" i="34"/>
  <c r="C123" i="34" s="1"/>
  <c r="O122" i="34"/>
  <c r="L122" i="34"/>
  <c r="I122" i="34"/>
  <c r="F122" i="34"/>
  <c r="C122" i="34" s="1"/>
  <c r="O121" i="34"/>
  <c r="L121" i="34"/>
  <c r="I121" i="34"/>
  <c r="F121" i="34"/>
  <c r="C121" i="34"/>
  <c r="O120" i="34"/>
  <c r="L120" i="34"/>
  <c r="I120" i="34"/>
  <c r="F120" i="34"/>
  <c r="C120" i="34" s="1"/>
  <c r="N119" i="34"/>
  <c r="M119" i="34"/>
  <c r="O119" i="34" s="1"/>
  <c r="L119" i="34"/>
  <c r="K119" i="34"/>
  <c r="J119" i="34"/>
  <c r="I119" i="34"/>
  <c r="H119" i="34"/>
  <c r="G119" i="34"/>
  <c r="E119" i="34"/>
  <c r="D119" i="34"/>
  <c r="F119" i="34" s="1"/>
  <c r="C119" i="34" s="1"/>
  <c r="O118" i="34"/>
  <c r="L118" i="34"/>
  <c r="I118" i="34"/>
  <c r="F118" i="34"/>
  <c r="C118" i="34" s="1"/>
  <c r="O117" i="34"/>
  <c r="L117" i="34"/>
  <c r="I117" i="34"/>
  <c r="F117" i="34"/>
  <c r="C117" i="34"/>
  <c r="O116" i="34"/>
  <c r="L116" i="34"/>
  <c r="I116" i="34"/>
  <c r="F116" i="34"/>
  <c r="C116" i="34" s="1"/>
  <c r="N115" i="34"/>
  <c r="M115" i="34"/>
  <c r="O115" i="34" s="1"/>
  <c r="L115" i="34"/>
  <c r="K115" i="34"/>
  <c r="J115" i="34"/>
  <c r="I115" i="34"/>
  <c r="H115" i="34"/>
  <c r="G115" i="34"/>
  <c r="E115" i="34"/>
  <c r="D115" i="34"/>
  <c r="F115" i="34" s="1"/>
  <c r="C115" i="34" s="1"/>
  <c r="O114" i="34"/>
  <c r="L114" i="34"/>
  <c r="I114" i="34"/>
  <c r="F114" i="34"/>
  <c r="C114" i="34" s="1"/>
  <c r="O113" i="34"/>
  <c r="L113" i="34"/>
  <c r="I113" i="34"/>
  <c r="F113" i="34"/>
  <c r="C113" i="34"/>
  <c r="O112" i="34"/>
  <c r="L112" i="34"/>
  <c r="I112" i="34"/>
  <c r="F112" i="34"/>
  <c r="C112" i="34" s="1"/>
  <c r="O111" i="34"/>
  <c r="L111" i="34"/>
  <c r="I111" i="34"/>
  <c r="F111" i="34"/>
  <c r="C111" i="34" s="1"/>
  <c r="O110" i="34"/>
  <c r="L110" i="34"/>
  <c r="I110" i="34"/>
  <c r="F110" i="34"/>
  <c r="C110" i="34" s="1"/>
  <c r="O109" i="34"/>
  <c r="L109" i="34"/>
  <c r="I109" i="34"/>
  <c r="F109" i="34"/>
  <c r="C109" i="34"/>
  <c r="O108" i="34"/>
  <c r="L108" i="34"/>
  <c r="I108" i="34"/>
  <c r="F108" i="34"/>
  <c r="C108" i="34" s="1"/>
  <c r="O107" i="34"/>
  <c r="L107" i="34"/>
  <c r="I107" i="34"/>
  <c r="F107" i="34"/>
  <c r="C107" i="34" s="1"/>
  <c r="N106" i="34"/>
  <c r="M106" i="34"/>
  <c r="O106" i="34" s="1"/>
  <c r="K106" i="34"/>
  <c r="J106" i="34"/>
  <c r="L106" i="34" s="1"/>
  <c r="I106" i="34"/>
  <c r="H106" i="34"/>
  <c r="G106" i="34"/>
  <c r="F106" i="34"/>
  <c r="C106" i="34" s="1"/>
  <c r="E106" i="34"/>
  <c r="D106" i="34"/>
  <c r="O105" i="34"/>
  <c r="L105" i="34"/>
  <c r="I105" i="34"/>
  <c r="F105" i="34"/>
  <c r="C105" i="34"/>
  <c r="O104" i="34"/>
  <c r="L104" i="34"/>
  <c r="I104" i="34"/>
  <c r="F104" i="34"/>
  <c r="C104" i="34" s="1"/>
  <c r="O103" i="34"/>
  <c r="L103" i="34"/>
  <c r="I103" i="34"/>
  <c r="F103" i="34"/>
  <c r="C103" i="34" s="1"/>
  <c r="O102" i="34"/>
  <c r="L102" i="34"/>
  <c r="I102" i="34"/>
  <c r="F102" i="34"/>
  <c r="C102" i="34" s="1"/>
  <c r="O101" i="34"/>
  <c r="L101" i="34"/>
  <c r="I101" i="34"/>
  <c r="F101" i="34"/>
  <c r="C101" i="34"/>
  <c r="O100" i="34"/>
  <c r="L100" i="34"/>
  <c r="I100" i="34"/>
  <c r="F100" i="34"/>
  <c r="C100" i="34" s="1"/>
  <c r="O99" i="34"/>
  <c r="L99" i="34"/>
  <c r="I99" i="34"/>
  <c r="F99" i="34"/>
  <c r="C99" i="34" s="1"/>
  <c r="N98" i="34"/>
  <c r="M98" i="34"/>
  <c r="O98" i="34" s="1"/>
  <c r="K98" i="34"/>
  <c r="J98" i="34"/>
  <c r="L98" i="34" s="1"/>
  <c r="I98" i="34"/>
  <c r="H98" i="34"/>
  <c r="G98" i="34"/>
  <c r="F98" i="34"/>
  <c r="C98" i="34" s="1"/>
  <c r="E98" i="34"/>
  <c r="D98" i="34"/>
  <c r="O97" i="34"/>
  <c r="L97" i="34"/>
  <c r="I97" i="34"/>
  <c r="F97" i="34"/>
  <c r="C97" i="34"/>
  <c r="O96" i="34"/>
  <c r="L96" i="34"/>
  <c r="I96" i="34"/>
  <c r="F96" i="34"/>
  <c r="C96" i="34" s="1"/>
  <c r="O95" i="34"/>
  <c r="L95" i="34"/>
  <c r="I95" i="34"/>
  <c r="F95" i="34"/>
  <c r="C95" i="34" s="1"/>
  <c r="O94" i="34"/>
  <c r="L94" i="34"/>
  <c r="I94" i="34"/>
  <c r="F94" i="34"/>
  <c r="C94" i="34" s="1"/>
  <c r="O93" i="34"/>
  <c r="L93" i="34"/>
  <c r="I93" i="34"/>
  <c r="F93" i="34"/>
  <c r="C93" i="34"/>
  <c r="O92" i="34"/>
  <c r="N92" i="34"/>
  <c r="M92" i="34"/>
  <c r="L92" i="34"/>
  <c r="K92" i="34"/>
  <c r="J92" i="34"/>
  <c r="H92" i="34"/>
  <c r="H86" i="34" s="1"/>
  <c r="I86" i="34" s="1"/>
  <c r="G92" i="34"/>
  <c r="I92" i="34" s="1"/>
  <c r="E92" i="34"/>
  <c r="D92" i="34"/>
  <c r="F92" i="34" s="1"/>
  <c r="O91" i="34"/>
  <c r="L91" i="34"/>
  <c r="I91" i="34"/>
  <c r="F91" i="34"/>
  <c r="C91" i="34" s="1"/>
  <c r="O90" i="34"/>
  <c r="L90" i="34"/>
  <c r="I90" i="34"/>
  <c r="F90" i="34"/>
  <c r="C90" i="34" s="1"/>
  <c r="O89" i="34"/>
  <c r="L89" i="34"/>
  <c r="I89" i="34"/>
  <c r="F89" i="34"/>
  <c r="C89" i="34"/>
  <c r="O88" i="34"/>
  <c r="L88" i="34"/>
  <c r="I88" i="34"/>
  <c r="F88" i="34"/>
  <c r="C88" i="34" s="1"/>
  <c r="N87" i="34"/>
  <c r="M87" i="34"/>
  <c r="O87" i="34" s="1"/>
  <c r="L87" i="34"/>
  <c r="K87" i="34"/>
  <c r="J87" i="34"/>
  <c r="I87" i="34"/>
  <c r="H87" i="34"/>
  <c r="G87" i="34"/>
  <c r="E87" i="34"/>
  <c r="E86" i="34" s="1"/>
  <c r="D87" i="34"/>
  <c r="F87" i="34" s="1"/>
  <c r="C87" i="34" s="1"/>
  <c r="N86" i="34"/>
  <c r="K86" i="34"/>
  <c r="J86" i="34"/>
  <c r="L86" i="34" s="1"/>
  <c r="G86" i="34"/>
  <c r="O85" i="34"/>
  <c r="L85" i="34"/>
  <c r="I85" i="34"/>
  <c r="F85" i="34"/>
  <c r="C85" i="34"/>
  <c r="O84" i="34"/>
  <c r="L84" i="34"/>
  <c r="I84" i="34"/>
  <c r="F84" i="34"/>
  <c r="C84" i="34" s="1"/>
  <c r="N83" i="34"/>
  <c r="M83" i="34"/>
  <c r="O83" i="34" s="1"/>
  <c r="L83" i="34"/>
  <c r="K83" i="34"/>
  <c r="J83" i="34"/>
  <c r="I83" i="34"/>
  <c r="H83" i="34"/>
  <c r="G83" i="34"/>
  <c r="E83" i="34"/>
  <c r="D83" i="34"/>
  <c r="F83" i="34" s="1"/>
  <c r="C83" i="34" s="1"/>
  <c r="O82" i="34"/>
  <c r="L82" i="34"/>
  <c r="I82" i="34"/>
  <c r="F82" i="34"/>
  <c r="C82" i="34" s="1"/>
  <c r="O81" i="34"/>
  <c r="L81" i="34"/>
  <c r="I81" i="34"/>
  <c r="F81" i="34"/>
  <c r="C81" i="34"/>
  <c r="O80" i="34"/>
  <c r="N80" i="34"/>
  <c r="N79" i="34" s="1"/>
  <c r="N78" i="34" s="1"/>
  <c r="M80" i="34"/>
  <c r="L80" i="34"/>
  <c r="K80" i="34"/>
  <c r="J80" i="34"/>
  <c r="J79" i="34" s="1"/>
  <c r="H80" i="34"/>
  <c r="H79" i="34" s="1"/>
  <c r="G80" i="34"/>
  <c r="I80" i="34" s="1"/>
  <c r="E80" i="34"/>
  <c r="D80" i="34"/>
  <c r="F80" i="34" s="1"/>
  <c r="C80" i="34" s="1"/>
  <c r="M79" i="34"/>
  <c r="K79" i="34"/>
  <c r="K78" i="34" s="1"/>
  <c r="G79" i="34"/>
  <c r="E79" i="34"/>
  <c r="E78" i="34" s="1"/>
  <c r="O77" i="34"/>
  <c r="L77" i="34"/>
  <c r="I77" i="34"/>
  <c r="F77" i="34"/>
  <c r="C77" i="34"/>
  <c r="O76" i="34"/>
  <c r="L76" i="34"/>
  <c r="I76" i="34"/>
  <c r="F76" i="34"/>
  <c r="C76" i="34" s="1"/>
  <c r="O75" i="34"/>
  <c r="L75" i="34"/>
  <c r="I75" i="34"/>
  <c r="F75" i="34"/>
  <c r="C75" i="34" s="1"/>
  <c r="O74" i="34"/>
  <c r="L74" i="34"/>
  <c r="I74" i="34"/>
  <c r="F74" i="34"/>
  <c r="C74" i="34" s="1"/>
  <c r="O73" i="34"/>
  <c r="L73" i="34"/>
  <c r="I73" i="34"/>
  <c r="F73" i="34"/>
  <c r="C73" i="34"/>
  <c r="O72" i="34"/>
  <c r="N72" i="34"/>
  <c r="M72" i="34"/>
  <c r="L72" i="34"/>
  <c r="K72" i="34"/>
  <c r="K70" i="34" s="1"/>
  <c r="J72" i="34"/>
  <c r="H72" i="34"/>
  <c r="H70" i="34" s="1"/>
  <c r="G72" i="34"/>
  <c r="I72" i="34" s="1"/>
  <c r="E72" i="34"/>
  <c r="D72" i="34"/>
  <c r="O71" i="34"/>
  <c r="L71" i="34"/>
  <c r="I71" i="34"/>
  <c r="F71" i="34"/>
  <c r="C71" i="34" s="1"/>
  <c r="N70" i="34"/>
  <c r="M70" i="34"/>
  <c r="O70" i="34" s="1"/>
  <c r="J70" i="34"/>
  <c r="L70" i="34" s="1"/>
  <c r="E70" i="34"/>
  <c r="O69" i="34"/>
  <c r="L69" i="34"/>
  <c r="I69" i="34"/>
  <c r="C69" i="34" s="1"/>
  <c r="F69" i="34"/>
  <c r="O68" i="34"/>
  <c r="L68" i="34"/>
  <c r="I68" i="34"/>
  <c r="F68" i="34"/>
  <c r="C68" i="34" s="1"/>
  <c r="O67" i="34"/>
  <c r="L67" i="34"/>
  <c r="I67" i="34"/>
  <c r="F67" i="34"/>
  <c r="C67" i="34"/>
  <c r="O66" i="34"/>
  <c r="L66" i="34"/>
  <c r="I66" i="34"/>
  <c r="F66" i="34"/>
  <c r="C66" i="34" s="1"/>
  <c r="E66" i="34"/>
  <c r="O65" i="34"/>
  <c r="L65" i="34"/>
  <c r="I65" i="34"/>
  <c r="F65" i="34"/>
  <c r="C65" i="34" s="1"/>
  <c r="O64" i="34"/>
  <c r="L64" i="34"/>
  <c r="I64" i="34"/>
  <c r="F64" i="34"/>
  <c r="C64" i="34"/>
  <c r="O63" i="34"/>
  <c r="L63" i="34"/>
  <c r="I63" i="34"/>
  <c r="F63" i="34"/>
  <c r="C63" i="34" s="1"/>
  <c r="O62" i="34"/>
  <c r="L62" i="34"/>
  <c r="I62" i="34"/>
  <c r="C62" i="34" s="1"/>
  <c r="F62" i="34"/>
  <c r="N61" i="34"/>
  <c r="M61" i="34"/>
  <c r="O61" i="34" s="1"/>
  <c r="K61" i="34"/>
  <c r="J61" i="34"/>
  <c r="L61" i="34" s="1"/>
  <c r="H61" i="34"/>
  <c r="I61" i="34" s="1"/>
  <c r="G61" i="34"/>
  <c r="F61" i="34"/>
  <c r="C61" i="34" s="1"/>
  <c r="E61" i="34"/>
  <c r="D61" i="34"/>
  <c r="O60" i="34"/>
  <c r="L60" i="34"/>
  <c r="I60" i="34"/>
  <c r="F60" i="34"/>
  <c r="C60" i="34"/>
  <c r="O59" i="34"/>
  <c r="L59" i="34"/>
  <c r="I59" i="34"/>
  <c r="F59" i="34"/>
  <c r="C59" i="34" s="1"/>
  <c r="N58" i="34"/>
  <c r="M58" i="34"/>
  <c r="M57" i="34" s="1"/>
  <c r="K58" i="34"/>
  <c r="L58" i="34" s="1"/>
  <c r="J58" i="34"/>
  <c r="I58" i="34"/>
  <c r="H58" i="34"/>
  <c r="G58" i="34"/>
  <c r="G57" i="34" s="1"/>
  <c r="E58" i="34"/>
  <c r="E57" i="34" s="1"/>
  <c r="D58" i="34"/>
  <c r="F58" i="34" s="1"/>
  <c r="N57" i="34"/>
  <c r="N56" i="34" s="1"/>
  <c r="N55" i="34" s="1"/>
  <c r="N54" i="34" s="1"/>
  <c r="N53" i="34" s="1"/>
  <c r="J57" i="34"/>
  <c r="J56" i="34" s="1"/>
  <c r="H57" i="34"/>
  <c r="H56" i="34" s="1"/>
  <c r="D57" i="34"/>
  <c r="O50" i="34"/>
  <c r="C50" i="34" s="1"/>
  <c r="O49" i="34"/>
  <c r="C49" i="34" s="1"/>
  <c r="O48" i="34"/>
  <c r="C48" i="34" s="1"/>
  <c r="N48" i="34"/>
  <c r="M48" i="34"/>
  <c r="L47" i="34"/>
  <c r="I47" i="34"/>
  <c r="F47" i="34"/>
  <c r="C47" i="34" s="1"/>
  <c r="L46" i="34"/>
  <c r="K46" i="34"/>
  <c r="J46" i="34"/>
  <c r="H46" i="34"/>
  <c r="G46" i="34"/>
  <c r="E46" i="34"/>
  <c r="D46" i="34"/>
  <c r="F46" i="34" s="1"/>
  <c r="F45" i="34"/>
  <c r="C45" i="34" s="1"/>
  <c r="L44" i="34"/>
  <c r="C44" i="34" s="1"/>
  <c r="L43" i="34"/>
  <c r="C43" i="34" s="1"/>
  <c r="L42" i="34"/>
  <c r="C42" i="34" s="1"/>
  <c r="L41" i="34"/>
  <c r="C41" i="34" s="1"/>
  <c r="L40" i="34"/>
  <c r="C40" i="34" s="1"/>
  <c r="K40" i="34"/>
  <c r="J40" i="34"/>
  <c r="L39" i="34"/>
  <c r="C39" i="34" s="1"/>
  <c r="L38" i="34"/>
  <c r="C38" i="34" s="1"/>
  <c r="L37" i="34"/>
  <c r="C37" i="34" s="1"/>
  <c r="K37" i="34"/>
  <c r="J37" i="34"/>
  <c r="L36" i="34"/>
  <c r="C36" i="34" s="1"/>
  <c r="K35" i="34"/>
  <c r="J35" i="34"/>
  <c r="L35" i="34" s="1"/>
  <c r="C35" i="34" s="1"/>
  <c r="L34" i="34"/>
  <c r="C34" i="34" s="1"/>
  <c r="L33" i="34"/>
  <c r="C33" i="34" s="1"/>
  <c r="L32" i="34"/>
  <c r="C32" i="34" s="1"/>
  <c r="L31" i="34"/>
  <c r="C31" i="34" s="1"/>
  <c r="K31" i="34"/>
  <c r="J31" i="34"/>
  <c r="K30" i="34"/>
  <c r="F29" i="34"/>
  <c r="C29" i="34" s="1"/>
  <c r="I28" i="34"/>
  <c r="F28" i="34"/>
  <c r="C28" i="34"/>
  <c r="O27" i="34"/>
  <c r="L27" i="34"/>
  <c r="I27" i="34"/>
  <c r="F27" i="34"/>
  <c r="C27" i="34" s="1"/>
  <c r="O26" i="34"/>
  <c r="L26" i="34"/>
  <c r="I26" i="34"/>
  <c r="C26" i="34" s="1"/>
  <c r="F26" i="34"/>
  <c r="N25" i="34"/>
  <c r="N290" i="34" s="1"/>
  <c r="N289" i="34" s="1"/>
  <c r="M25" i="34"/>
  <c r="M290" i="34" s="1"/>
  <c r="L25" i="34"/>
  <c r="K25" i="34"/>
  <c r="K290" i="34" s="1"/>
  <c r="K289" i="34" s="1"/>
  <c r="J25" i="34"/>
  <c r="J290" i="34" s="1"/>
  <c r="H25" i="34"/>
  <c r="G25" i="34"/>
  <c r="G290" i="34" s="1"/>
  <c r="E25" i="34"/>
  <c r="E290" i="34" s="1"/>
  <c r="E289" i="34" s="1"/>
  <c r="D25" i="34"/>
  <c r="F25" i="34" s="1"/>
  <c r="M24" i="34"/>
  <c r="K24" i="34"/>
  <c r="G24" i="34"/>
  <c r="E24" i="34"/>
  <c r="O299" i="33"/>
  <c r="L299" i="33"/>
  <c r="C299" i="33" s="1"/>
  <c r="I299" i="33"/>
  <c r="F299" i="33"/>
  <c r="O298" i="33"/>
  <c r="L298" i="33"/>
  <c r="I298" i="33"/>
  <c r="F298" i="33"/>
  <c r="C298" i="33"/>
  <c r="O297" i="33"/>
  <c r="L297" i="33"/>
  <c r="I297" i="33"/>
  <c r="F297" i="33"/>
  <c r="C297" i="33" s="1"/>
  <c r="O296" i="33"/>
  <c r="L296" i="33"/>
  <c r="I296" i="33"/>
  <c r="F296" i="33"/>
  <c r="C296" i="33"/>
  <c r="O295" i="33"/>
  <c r="L295" i="33"/>
  <c r="I295" i="33"/>
  <c r="F295" i="33"/>
  <c r="C295" i="33" s="1"/>
  <c r="O294" i="33"/>
  <c r="L294" i="33"/>
  <c r="I294" i="33"/>
  <c r="C294" i="33" s="1"/>
  <c r="F294" i="33"/>
  <c r="O293" i="33"/>
  <c r="L293" i="33"/>
  <c r="I293" i="33"/>
  <c r="F293" i="33"/>
  <c r="O292" i="33"/>
  <c r="L292" i="33"/>
  <c r="I292" i="33"/>
  <c r="F292" i="33"/>
  <c r="C292" i="33"/>
  <c r="O291" i="33"/>
  <c r="N291" i="33"/>
  <c r="M291" i="33"/>
  <c r="K291" i="33"/>
  <c r="L291" i="33" s="1"/>
  <c r="J291" i="33"/>
  <c r="H291" i="33"/>
  <c r="G291" i="33"/>
  <c r="I291" i="33" s="1"/>
  <c r="F291" i="33"/>
  <c r="E291" i="33"/>
  <c r="D291" i="33"/>
  <c r="O286" i="33"/>
  <c r="L286" i="33"/>
  <c r="I286" i="33"/>
  <c r="F286" i="33"/>
  <c r="C286" i="33"/>
  <c r="O285" i="33"/>
  <c r="L285" i="33"/>
  <c r="I285" i="33"/>
  <c r="F285" i="33"/>
  <c r="C285" i="33" s="1"/>
  <c r="O284" i="33"/>
  <c r="N284" i="33"/>
  <c r="M284" i="33"/>
  <c r="K284" i="33"/>
  <c r="J284" i="33"/>
  <c r="H284" i="33"/>
  <c r="G284" i="33"/>
  <c r="F284" i="33"/>
  <c r="E284" i="33"/>
  <c r="D284" i="33"/>
  <c r="O283" i="33"/>
  <c r="L283" i="33"/>
  <c r="I283" i="33"/>
  <c r="F283" i="33"/>
  <c r="C283" i="33" s="1"/>
  <c r="N282" i="33"/>
  <c r="M282" i="33"/>
  <c r="O282" i="33" s="1"/>
  <c r="L282" i="33"/>
  <c r="K282" i="33"/>
  <c r="J282" i="33"/>
  <c r="I282" i="33"/>
  <c r="H282" i="33"/>
  <c r="G282" i="33"/>
  <c r="E282" i="33"/>
  <c r="D282" i="33"/>
  <c r="F282" i="33" s="1"/>
  <c r="C282" i="33" s="1"/>
  <c r="O281" i="33"/>
  <c r="L281" i="33"/>
  <c r="I281" i="33"/>
  <c r="F281" i="33"/>
  <c r="O280" i="33"/>
  <c r="L280" i="33"/>
  <c r="I280" i="33"/>
  <c r="C280" i="33" s="1"/>
  <c r="F280" i="33"/>
  <c r="O279" i="33"/>
  <c r="L279" i="33"/>
  <c r="C279" i="33" s="1"/>
  <c r="I279" i="33"/>
  <c r="F279" i="33"/>
  <c r="O278" i="33"/>
  <c r="N278" i="33"/>
  <c r="M278" i="33"/>
  <c r="K278" i="33"/>
  <c r="L278" i="33" s="1"/>
  <c r="J278" i="33"/>
  <c r="H278" i="33"/>
  <c r="G278" i="33"/>
  <c r="I278" i="33" s="1"/>
  <c r="E278" i="33"/>
  <c r="D278" i="33"/>
  <c r="O277" i="33"/>
  <c r="L277" i="33"/>
  <c r="I277" i="33"/>
  <c r="F277" i="33"/>
  <c r="O276" i="33"/>
  <c r="L276" i="33"/>
  <c r="I276" i="33"/>
  <c r="F276" i="33"/>
  <c r="C276" i="33"/>
  <c r="O275" i="33"/>
  <c r="L275" i="33"/>
  <c r="I275" i="33"/>
  <c r="F275" i="33"/>
  <c r="C275" i="33" s="1"/>
  <c r="N274" i="33"/>
  <c r="M274" i="33"/>
  <c r="O274" i="33" s="1"/>
  <c r="L274" i="33"/>
  <c r="K274" i="33"/>
  <c r="J274" i="33"/>
  <c r="I274" i="33"/>
  <c r="H274" i="33"/>
  <c r="H272" i="33" s="1"/>
  <c r="G274" i="33"/>
  <c r="E274" i="33"/>
  <c r="E272" i="33" s="1"/>
  <c r="E271" i="33" s="1"/>
  <c r="D274" i="33"/>
  <c r="O273" i="33"/>
  <c r="L273" i="33"/>
  <c r="I273" i="33"/>
  <c r="F273" i="33"/>
  <c r="N272" i="33"/>
  <c r="M272" i="33"/>
  <c r="M271" i="33" s="1"/>
  <c r="K272" i="33"/>
  <c r="K271" i="33" s="1"/>
  <c r="J272" i="33"/>
  <c r="G272" i="33"/>
  <c r="I272" i="33" s="1"/>
  <c r="O271" i="33"/>
  <c r="N271" i="33"/>
  <c r="J271" i="33"/>
  <c r="H271" i="33"/>
  <c r="O270" i="33"/>
  <c r="L270" i="33"/>
  <c r="I270" i="33"/>
  <c r="F270" i="33"/>
  <c r="C270" i="33" s="1"/>
  <c r="O269" i="33"/>
  <c r="L269" i="33"/>
  <c r="I269" i="33"/>
  <c r="F269" i="33"/>
  <c r="O268" i="33"/>
  <c r="L268" i="33"/>
  <c r="I268" i="33"/>
  <c r="C268" i="33" s="1"/>
  <c r="F268" i="33"/>
  <c r="O267" i="33"/>
  <c r="L267" i="33"/>
  <c r="I267" i="33"/>
  <c r="F267" i="33"/>
  <c r="C267" i="33"/>
  <c r="O266" i="33"/>
  <c r="N266" i="33"/>
  <c r="M266" i="33"/>
  <c r="L266" i="33"/>
  <c r="K266" i="33"/>
  <c r="J266" i="33"/>
  <c r="H266" i="33"/>
  <c r="G266" i="33"/>
  <c r="I266" i="33" s="1"/>
  <c r="C266" i="33" s="1"/>
  <c r="E266" i="33"/>
  <c r="D266" i="33"/>
  <c r="F266" i="33" s="1"/>
  <c r="O265" i="33"/>
  <c r="L265" i="33"/>
  <c r="I265" i="33"/>
  <c r="F265" i="33"/>
  <c r="C265" i="33" s="1"/>
  <c r="O264" i="33"/>
  <c r="L264" i="33"/>
  <c r="I264" i="33"/>
  <c r="F264" i="33"/>
  <c r="C264" i="33"/>
  <c r="O263" i="33"/>
  <c r="L263" i="33"/>
  <c r="I263" i="33"/>
  <c r="F263" i="33"/>
  <c r="C263" i="33" s="1"/>
  <c r="N262" i="33"/>
  <c r="M262" i="33"/>
  <c r="O262" i="33" s="1"/>
  <c r="K262" i="33"/>
  <c r="L262" i="33" s="1"/>
  <c r="J262" i="33"/>
  <c r="I262" i="33"/>
  <c r="H262" i="33"/>
  <c r="G262" i="33"/>
  <c r="E262" i="33"/>
  <c r="E261" i="33" s="1"/>
  <c r="D262" i="33"/>
  <c r="N261" i="33"/>
  <c r="M261" i="33"/>
  <c r="O261" i="33" s="1"/>
  <c r="J261" i="33"/>
  <c r="H261" i="33"/>
  <c r="O260" i="33"/>
  <c r="L260" i="33"/>
  <c r="I260" i="33"/>
  <c r="F260" i="33"/>
  <c r="C260" i="33"/>
  <c r="O259" i="33"/>
  <c r="L259" i="33"/>
  <c r="I259" i="33"/>
  <c r="F259" i="33"/>
  <c r="C259" i="33" s="1"/>
  <c r="O258" i="33"/>
  <c r="L258" i="33"/>
  <c r="I258" i="33"/>
  <c r="F258" i="33"/>
  <c r="C258" i="33" s="1"/>
  <c r="O257" i="33"/>
  <c r="L257" i="33"/>
  <c r="I257" i="33"/>
  <c r="F257" i="33"/>
  <c r="O256" i="33"/>
  <c r="L256" i="33"/>
  <c r="I256" i="33"/>
  <c r="C256" i="33" s="1"/>
  <c r="F256" i="33"/>
  <c r="O255" i="33"/>
  <c r="N255" i="33"/>
  <c r="N254" i="33" s="1"/>
  <c r="M255" i="33"/>
  <c r="K255" i="33"/>
  <c r="K254" i="33" s="1"/>
  <c r="J255" i="33"/>
  <c r="J254" i="33" s="1"/>
  <c r="H255" i="33"/>
  <c r="G255" i="33"/>
  <c r="I255" i="33" s="1"/>
  <c r="F255" i="33"/>
  <c r="E255" i="33"/>
  <c r="D255" i="33"/>
  <c r="O254" i="33"/>
  <c r="M254" i="33"/>
  <c r="H254" i="33"/>
  <c r="E254" i="33"/>
  <c r="D254" i="33"/>
  <c r="F254" i="33" s="1"/>
  <c r="O253" i="33"/>
  <c r="L253" i="33"/>
  <c r="I253" i="33"/>
  <c r="C253" i="33" s="1"/>
  <c r="F253" i="33"/>
  <c r="O252" i="33"/>
  <c r="L252" i="33"/>
  <c r="I252" i="33"/>
  <c r="F252" i="33"/>
  <c r="C252" i="33"/>
  <c r="O251" i="33"/>
  <c r="L251" i="33"/>
  <c r="I251" i="33"/>
  <c r="F251" i="33"/>
  <c r="C251" i="33" s="1"/>
  <c r="O250" i="33"/>
  <c r="L250" i="33"/>
  <c r="I250" i="33"/>
  <c r="F250" i="33"/>
  <c r="C250" i="33" s="1"/>
  <c r="N249" i="33"/>
  <c r="M249" i="33"/>
  <c r="O249" i="33" s="1"/>
  <c r="K249" i="33"/>
  <c r="J249" i="33"/>
  <c r="L249" i="33" s="1"/>
  <c r="I249" i="33"/>
  <c r="H249" i="33"/>
  <c r="G249" i="33"/>
  <c r="F249" i="33"/>
  <c r="C249" i="33" s="1"/>
  <c r="E249" i="33"/>
  <c r="D249" i="33"/>
  <c r="O248" i="33"/>
  <c r="L248" i="33"/>
  <c r="I248" i="33"/>
  <c r="F248" i="33"/>
  <c r="C248" i="33"/>
  <c r="O247" i="33"/>
  <c r="L247" i="33"/>
  <c r="I247" i="33"/>
  <c r="F247" i="33"/>
  <c r="C247" i="33" s="1"/>
  <c r="O246" i="33"/>
  <c r="L246" i="33"/>
  <c r="I246" i="33"/>
  <c r="F246" i="33"/>
  <c r="C246" i="33" s="1"/>
  <c r="O245" i="33"/>
  <c r="L245" i="33"/>
  <c r="I245" i="33"/>
  <c r="C245" i="33" s="1"/>
  <c r="F245" i="33"/>
  <c r="O244" i="33"/>
  <c r="L244" i="33"/>
  <c r="I244" i="33"/>
  <c r="F244" i="33"/>
  <c r="C244" i="33"/>
  <c r="O243" i="33"/>
  <c r="L243" i="33"/>
  <c r="I243" i="33"/>
  <c r="F243" i="33"/>
  <c r="C243" i="33" s="1"/>
  <c r="O242" i="33"/>
  <c r="L242" i="33"/>
  <c r="I242" i="33"/>
  <c r="F242" i="33"/>
  <c r="C242" i="33" s="1"/>
  <c r="N241" i="33"/>
  <c r="M241" i="33"/>
  <c r="O241" i="33" s="1"/>
  <c r="K241" i="33"/>
  <c r="J241" i="33"/>
  <c r="L241" i="33" s="1"/>
  <c r="I241" i="33"/>
  <c r="H241" i="33"/>
  <c r="G241" i="33"/>
  <c r="F241" i="33"/>
  <c r="C241" i="33" s="1"/>
  <c r="E241" i="33"/>
  <c r="D241" i="33"/>
  <c r="O240" i="33"/>
  <c r="L240" i="33"/>
  <c r="I240" i="33"/>
  <c r="F240" i="33"/>
  <c r="C240" i="33"/>
  <c r="O239" i="33"/>
  <c r="L239" i="33"/>
  <c r="I239" i="33"/>
  <c r="F239" i="33"/>
  <c r="C239" i="33" s="1"/>
  <c r="N238" i="33"/>
  <c r="M238" i="33"/>
  <c r="O238" i="33" s="1"/>
  <c r="L238" i="33"/>
  <c r="K238" i="33"/>
  <c r="J238" i="33"/>
  <c r="I238" i="33"/>
  <c r="H238" i="33"/>
  <c r="G238" i="33"/>
  <c r="E238" i="33"/>
  <c r="D238" i="33"/>
  <c r="F238" i="33" s="1"/>
  <c r="C238" i="33" s="1"/>
  <c r="O237" i="33"/>
  <c r="L237" i="33"/>
  <c r="I237" i="33"/>
  <c r="C237" i="33" s="1"/>
  <c r="F237" i="33"/>
  <c r="O236" i="33"/>
  <c r="N236" i="33"/>
  <c r="N234" i="33" s="1"/>
  <c r="N233" i="33" s="1"/>
  <c r="M236" i="33"/>
  <c r="K236" i="33"/>
  <c r="K234" i="33" s="1"/>
  <c r="J236" i="33"/>
  <c r="L236" i="33" s="1"/>
  <c r="H236" i="33"/>
  <c r="G236" i="33"/>
  <c r="I236" i="33" s="1"/>
  <c r="C236" i="33" s="1"/>
  <c r="F236" i="33"/>
  <c r="E236" i="33"/>
  <c r="D236" i="33"/>
  <c r="O235" i="33"/>
  <c r="L235" i="33"/>
  <c r="I235" i="33"/>
  <c r="F235" i="33"/>
  <c r="C235" i="33" s="1"/>
  <c r="M234" i="33"/>
  <c r="M233" i="33" s="1"/>
  <c r="O233" i="33" s="1"/>
  <c r="H234" i="33"/>
  <c r="H233" i="33" s="1"/>
  <c r="E234" i="33"/>
  <c r="E233" i="33" s="1"/>
  <c r="D234" i="33"/>
  <c r="F234" i="33" s="1"/>
  <c r="O232" i="33"/>
  <c r="L232" i="33"/>
  <c r="I232" i="33"/>
  <c r="F232" i="33"/>
  <c r="C232" i="33"/>
  <c r="O231" i="33"/>
  <c r="L231" i="33"/>
  <c r="I231" i="33"/>
  <c r="F231" i="33"/>
  <c r="C231" i="33" s="1"/>
  <c r="N230" i="33"/>
  <c r="M230" i="33"/>
  <c r="O230" i="33" s="1"/>
  <c r="L230" i="33"/>
  <c r="K230" i="33"/>
  <c r="J230" i="33"/>
  <c r="I230" i="33"/>
  <c r="H230" i="33"/>
  <c r="G230" i="33"/>
  <c r="E230" i="33"/>
  <c r="D230" i="33"/>
  <c r="F230" i="33" s="1"/>
  <c r="C230" i="33" s="1"/>
  <c r="O229" i="33"/>
  <c r="L229" i="33"/>
  <c r="I229" i="33"/>
  <c r="C229" i="33" s="1"/>
  <c r="F229" i="33"/>
  <c r="O228" i="33"/>
  <c r="L228" i="33"/>
  <c r="I228" i="33"/>
  <c r="F228" i="33"/>
  <c r="C228" i="33"/>
  <c r="O227" i="33"/>
  <c r="L227" i="33"/>
  <c r="I227" i="33"/>
  <c r="F227" i="33"/>
  <c r="C227" i="33" s="1"/>
  <c r="O226" i="33"/>
  <c r="L226" i="33"/>
  <c r="I226" i="33"/>
  <c r="F226" i="33"/>
  <c r="C226" i="33" s="1"/>
  <c r="O225" i="33"/>
  <c r="L225" i="33"/>
  <c r="I225" i="33"/>
  <c r="C225" i="33" s="1"/>
  <c r="F225" i="33"/>
  <c r="O224" i="33"/>
  <c r="L224" i="33"/>
  <c r="I224" i="33"/>
  <c r="F224" i="33"/>
  <c r="C224" i="33"/>
  <c r="O223" i="33"/>
  <c r="L223" i="33"/>
  <c r="I223" i="33"/>
  <c r="F223" i="33"/>
  <c r="C223" i="33" s="1"/>
  <c r="O222" i="33"/>
  <c r="L222" i="33"/>
  <c r="I222" i="33"/>
  <c r="F222" i="33"/>
  <c r="C222" i="33" s="1"/>
  <c r="O221" i="33"/>
  <c r="L221" i="33"/>
  <c r="I221" i="33"/>
  <c r="C221" i="33" s="1"/>
  <c r="F221" i="33"/>
  <c r="O220" i="33"/>
  <c r="L220" i="33"/>
  <c r="I220" i="33"/>
  <c r="F220" i="33"/>
  <c r="C220" i="33"/>
  <c r="O219" i="33"/>
  <c r="N219" i="33"/>
  <c r="M219" i="33"/>
  <c r="L219" i="33"/>
  <c r="K219" i="33"/>
  <c r="J219" i="33"/>
  <c r="H219" i="33"/>
  <c r="G219" i="33"/>
  <c r="I219" i="33" s="1"/>
  <c r="E219" i="33"/>
  <c r="D219" i="33"/>
  <c r="F219" i="33" s="1"/>
  <c r="C219" i="33" s="1"/>
  <c r="O218" i="33"/>
  <c r="L218" i="33"/>
  <c r="I218" i="33"/>
  <c r="F218" i="33"/>
  <c r="C218" i="33" s="1"/>
  <c r="O217" i="33"/>
  <c r="L217" i="33"/>
  <c r="I217" i="33"/>
  <c r="C217" i="33" s="1"/>
  <c r="F217" i="33"/>
  <c r="O216" i="33"/>
  <c r="L216" i="33"/>
  <c r="I216" i="33"/>
  <c r="F216" i="33"/>
  <c r="C216" i="33"/>
  <c r="O215" i="33"/>
  <c r="L215" i="33"/>
  <c r="I215" i="33"/>
  <c r="F215" i="33"/>
  <c r="C215" i="33" s="1"/>
  <c r="O214" i="33"/>
  <c r="L214" i="33"/>
  <c r="I214" i="33"/>
  <c r="F214" i="33"/>
  <c r="C214" i="33" s="1"/>
  <c r="O213" i="33"/>
  <c r="L213" i="33"/>
  <c r="I213" i="33"/>
  <c r="C213" i="33" s="1"/>
  <c r="F213" i="33"/>
  <c r="O212" i="33"/>
  <c r="L212" i="33"/>
  <c r="I212" i="33"/>
  <c r="F212" i="33"/>
  <c r="C212" i="33"/>
  <c r="O211" i="33"/>
  <c r="L211" i="33"/>
  <c r="I211" i="33"/>
  <c r="F211" i="33"/>
  <c r="C211" i="33" s="1"/>
  <c r="O210" i="33"/>
  <c r="L210" i="33"/>
  <c r="I210" i="33"/>
  <c r="F210" i="33"/>
  <c r="C210" i="33" s="1"/>
  <c r="O209" i="33"/>
  <c r="L209" i="33"/>
  <c r="I209" i="33"/>
  <c r="C209" i="33" s="1"/>
  <c r="F209" i="33"/>
  <c r="O208" i="33"/>
  <c r="N208" i="33"/>
  <c r="N207" i="33" s="1"/>
  <c r="O207" i="33" s="1"/>
  <c r="M208" i="33"/>
  <c r="K208" i="33"/>
  <c r="K207" i="33" s="1"/>
  <c r="J208" i="33"/>
  <c r="L208" i="33" s="1"/>
  <c r="H208" i="33"/>
  <c r="G208" i="33"/>
  <c r="G207" i="33" s="1"/>
  <c r="I207" i="33" s="1"/>
  <c r="F208" i="33"/>
  <c r="E208" i="33"/>
  <c r="D208" i="33"/>
  <c r="M207" i="33"/>
  <c r="H207" i="33"/>
  <c r="E207" i="33"/>
  <c r="D207" i="33"/>
  <c r="F207" i="33" s="1"/>
  <c r="O206" i="33"/>
  <c r="L206" i="33"/>
  <c r="I206" i="33"/>
  <c r="F206" i="33"/>
  <c r="C206" i="33" s="1"/>
  <c r="O205" i="33"/>
  <c r="L205" i="33"/>
  <c r="I205" i="33"/>
  <c r="C205" i="33" s="1"/>
  <c r="F205" i="33"/>
  <c r="O204" i="33"/>
  <c r="L204" i="33"/>
  <c r="I204" i="33"/>
  <c r="F204" i="33"/>
  <c r="C204" i="33"/>
  <c r="O203" i="33"/>
  <c r="L203" i="33"/>
  <c r="I203" i="33"/>
  <c r="F203" i="33"/>
  <c r="C203" i="33" s="1"/>
  <c r="O202" i="33"/>
  <c r="L202" i="33"/>
  <c r="I202" i="33"/>
  <c r="F202" i="33"/>
  <c r="C202" i="33" s="1"/>
  <c r="N201" i="33"/>
  <c r="N199" i="33" s="1"/>
  <c r="M201" i="33"/>
  <c r="O201" i="33" s="1"/>
  <c r="K201" i="33"/>
  <c r="J201" i="33"/>
  <c r="L201" i="33" s="1"/>
  <c r="I201" i="33"/>
  <c r="H201" i="33"/>
  <c r="G201" i="33"/>
  <c r="F201" i="33"/>
  <c r="C201" i="33" s="1"/>
  <c r="E201" i="33"/>
  <c r="D201" i="33"/>
  <c r="O200" i="33"/>
  <c r="L200" i="33"/>
  <c r="I200" i="33"/>
  <c r="F200" i="33"/>
  <c r="C200" i="33"/>
  <c r="M199" i="33"/>
  <c r="O199" i="33" s="1"/>
  <c r="K199" i="33"/>
  <c r="K198" i="33" s="1"/>
  <c r="H199" i="33"/>
  <c r="H198" i="33" s="1"/>
  <c r="H197" i="33" s="1"/>
  <c r="G199" i="33"/>
  <c r="I199" i="33" s="1"/>
  <c r="E199" i="33"/>
  <c r="D199" i="33"/>
  <c r="D198" i="33" s="1"/>
  <c r="M198" i="33"/>
  <c r="M197" i="33" s="1"/>
  <c r="E198" i="33"/>
  <c r="O196" i="33"/>
  <c r="L196" i="33"/>
  <c r="I196" i="33"/>
  <c r="F196" i="33"/>
  <c r="C196" i="33"/>
  <c r="N195" i="33"/>
  <c r="M195" i="33"/>
  <c r="O195" i="33" s="1"/>
  <c r="L195" i="33"/>
  <c r="K195" i="33"/>
  <c r="K194" i="33" s="1"/>
  <c r="J195" i="33"/>
  <c r="H195" i="33"/>
  <c r="H194" i="33" s="1"/>
  <c r="G195" i="33"/>
  <c r="I195" i="33" s="1"/>
  <c r="E195" i="33"/>
  <c r="D195" i="33"/>
  <c r="D194" i="33" s="1"/>
  <c r="F194" i="33" s="1"/>
  <c r="N194" i="33"/>
  <c r="M194" i="33"/>
  <c r="O194" i="33" s="1"/>
  <c r="J194" i="33"/>
  <c r="L194" i="33" s="1"/>
  <c r="E194" i="33"/>
  <c r="O193" i="33"/>
  <c r="L193" i="33"/>
  <c r="C193" i="33" s="1"/>
  <c r="I193" i="33"/>
  <c r="F193" i="33"/>
  <c r="O192" i="33"/>
  <c r="L192" i="33"/>
  <c r="I192" i="33"/>
  <c r="F192" i="33"/>
  <c r="C192" i="33"/>
  <c r="N191" i="33"/>
  <c r="M191" i="33"/>
  <c r="O191" i="33" s="1"/>
  <c r="L191" i="33"/>
  <c r="K191" i="33"/>
  <c r="J191" i="33"/>
  <c r="H191" i="33"/>
  <c r="I191" i="33" s="1"/>
  <c r="G191" i="33"/>
  <c r="E191" i="33"/>
  <c r="D191" i="33"/>
  <c r="D190" i="33" s="1"/>
  <c r="F190" i="33" s="1"/>
  <c r="N190" i="33"/>
  <c r="M190" i="33"/>
  <c r="O190" i="33" s="1"/>
  <c r="J190" i="33"/>
  <c r="E190" i="33"/>
  <c r="O189" i="33"/>
  <c r="L189" i="33"/>
  <c r="C189" i="33" s="1"/>
  <c r="I189" i="33"/>
  <c r="F189" i="33"/>
  <c r="O188" i="33"/>
  <c r="L188" i="33"/>
  <c r="I188" i="33"/>
  <c r="F188" i="33"/>
  <c r="C188" i="33"/>
  <c r="N187" i="33"/>
  <c r="M187" i="33"/>
  <c r="O187" i="33" s="1"/>
  <c r="L187" i="33"/>
  <c r="K187" i="33"/>
  <c r="J187" i="33"/>
  <c r="H187" i="33"/>
  <c r="I187" i="33" s="1"/>
  <c r="G187" i="33"/>
  <c r="E187" i="33"/>
  <c r="D187" i="33"/>
  <c r="F187" i="33" s="1"/>
  <c r="O186" i="33"/>
  <c r="L186" i="33"/>
  <c r="I186" i="33"/>
  <c r="F186" i="33"/>
  <c r="C186" i="33" s="1"/>
  <c r="O185" i="33"/>
  <c r="L185" i="33"/>
  <c r="C185" i="33" s="1"/>
  <c r="I185" i="33"/>
  <c r="F185" i="33"/>
  <c r="O184" i="33"/>
  <c r="L184" i="33"/>
  <c r="I184" i="33"/>
  <c r="F184" i="33"/>
  <c r="C184" i="33"/>
  <c r="O183" i="33"/>
  <c r="L183" i="33"/>
  <c r="I183" i="33"/>
  <c r="F183" i="33"/>
  <c r="C183" i="33" s="1"/>
  <c r="N182" i="33"/>
  <c r="M182" i="33"/>
  <c r="O182" i="33" s="1"/>
  <c r="K182" i="33"/>
  <c r="J182" i="33"/>
  <c r="L182" i="33" s="1"/>
  <c r="I182" i="33"/>
  <c r="H182" i="33"/>
  <c r="G182" i="33"/>
  <c r="E182" i="33"/>
  <c r="F182" i="33" s="1"/>
  <c r="D182" i="33"/>
  <c r="O181" i="33"/>
  <c r="L181" i="33"/>
  <c r="C181" i="33" s="1"/>
  <c r="I181" i="33"/>
  <c r="F181" i="33"/>
  <c r="O180" i="33"/>
  <c r="L180" i="33"/>
  <c r="I180" i="33"/>
  <c r="F180" i="33"/>
  <c r="C180" i="33"/>
  <c r="O179" i="33"/>
  <c r="L179" i="33"/>
  <c r="I179" i="33"/>
  <c r="F179" i="33"/>
  <c r="C179" i="33" s="1"/>
  <c r="N178" i="33"/>
  <c r="M178" i="33"/>
  <c r="M177" i="33" s="1"/>
  <c r="K178" i="33"/>
  <c r="J178" i="33"/>
  <c r="L178" i="33" s="1"/>
  <c r="I178" i="33"/>
  <c r="H178" i="33"/>
  <c r="H177" i="33" s="1"/>
  <c r="H176" i="33" s="1"/>
  <c r="G178" i="33"/>
  <c r="E178" i="33"/>
  <c r="F178" i="33" s="1"/>
  <c r="D178" i="33"/>
  <c r="D177" i="33" s="1"/>
  <c r="N177" i="33"/>
  <c r="N176" i="33" s="1"/>
  <c r="K177" i="33"/>
  <c r="J177" i="33"/>
  <c r="J176" i="33" s="1"/>
  <c r="L176" i="33" s="1"/>
  <c r="G177" i="33"/>
  <c r="K176" i="33"/>
  <c r="G176" i="33"/>
  <c r="O175" i="33"/>
  <c r="L175" i="33"/>
  <c r="I175" i="33"/>
  <c r="F175" i="33"/>
  <c r="C175" i="33" s="1"/>
  <c r="O174" i="33"/>
  <c r="L174" i="33"/>
  <c r="I174" i="33"/>
  <c r="F174" i="33"/>
  <c r="O173" i="33"/>
  <c r="L173" i="33"/>
  <c r="C173" i="33" s="1"/>
  <c r="I173" i="33"/>
  <c r="F173" i="33"/>
  <c r="O172" i="33"/>
  <c r="L172" i="33"/>
  <c r="I172" i="33"/>
  <c r="F172" i="33"/>
  <c r="C172" i="33"/>
  <c r="O171" i="33"/>
  <c r="L171" i="33"/>
  <c r="I171" i="33"/>
  <c r="F171" i="33"/>
  <c r="C171" i="33" s="1"/>
  <c r="O170" i="33"/>
  <c r="L170" i="33"/>
  <c r="I170" i="33"/>
  <c r="F170" i="33"/>
  <c r="C170" i="33" s="1"/>
  <c r="N169" i="33"/>
  <c r="N168" i="33" s="1"/>
  <c r="M169" i="33"/>
  <c r="M168" i="33" s="1"/>
  <c r="K169" i="33"/>
  <c r="K168" i="33" s="1"/>
  <c r="J169" i="33"/>
  <c r="H169" i="33"/>
  <c r="G169" i="33"/>
  <c r="I169" i="33" s="1"/>
  <c r="F169" i="33"/>
  <c r="E169" i="33"/>
  <c r="E168" i="33" s="1"/>
  <c r="D169" i="33"/>
  <c r="O168" i="33"/>
  <c r="H168" i="33"/>
  <c r="G168" i="33"/>
  <c r="I168" i="33" s="1"/>
  <c r="D168" i="33"/>
  <c r="F168" i="33" s="1"/>
  <c r="O167" i="33"/>
  <c r="L167" i="33"/>
  <c r="I167" i="33"/>
  <c r="F167" i="33"/>
  <c r="C167" i="33" s="1"/>
  <c r="O166" i="33"/>
  <c r="L166" i="33"/>
  <c r="I166" i="33"/>
  <c r="F166" i="33"/>
  <c r="O165" i="33"/>
  <c r="L165" i="33"/>
  <c r="C165" i="33" s="1"/>
  <c r="I165" i="33"/>
  <c r="F165" i="33"/>
  <c r="O164" i="33"/>
  <c r="L164" i="33"/>
  <c r="I164" i="33"/>
  <c r="F164" i="33"/>
  <c r="C164" i="33"/>
  <c r="N163" i="33"/>
  <c r="M163" i="33"/>
  <c r="O163" i="33" s="1"/>
  <c r="L163" i="33"/>
  <c r="K163" i="33"/>
  <c r="J163" i="33"/>
  <c r="H163" i="33"/>
  <c r="I163" i="33" s="1"/>
  <c r="G163" i="33"/>
  <c r="E163" i="33"/>
  <c r="D163" i="33"/>
  <c r="O162" i="33"/>
  <c r="L162" i="33"/>
  <c r="I162" i="33"/>
  <c r="F162" i="33"/>
  <c r="C162" i="33" s="1"/>
  <c r="O161" i="33"/>
  <c r="L161" i="33"/>
  <c r="I161" i="33"/>
  <c r="C161" i="33" s="1"/>
  <c r="F161" i="33"/>
  <c r="O160" i="33"/>
  <c r="L160" i="33"/>
  <c r="I160" i="33"/>
  <c r="F160" i="33"/>
  <c r="C160" i="33"/>
  <c r="O159" i="33"/>
  <c r="L159" i="33"/>
  <c r="I159" i="33"/>
  <c r="F159" i="33"/>
  <c r="C159" i="33" s="1"/>
  <c r="O158" i="33"/>
  <c r="L158" i="33"/>
  <c r="I158" i="33"/>
  <c r="F158" i="33"/>
  <c r="O157" i="33"/>
  <c r="L157" i="33"/>
  <c r="I157" i="33"/>
  <c r="F157" i="33"/>
  <c r="C157" i="33"/>
  <c r="O156" i="33"/>
  <c r="L156" i="33"/>
  <c r="I156" i="33"/>
  <c r="F156" i="33"/>
  <c r="C156" i="33" s="1"/>
  <c r="O155" i="33"/>
  <c r="L155" i="33"/>
  <c r="I155" i="33"/>
  <c r="C155" i="33" s="1"/>
  <c r="F155" i="33"/>
  <c r="N154" i="33"/>
  <c r="M154" i="33"/>
  <c r="O154" i="33" s="1"/>
  <c r="K154" i="33"/>
  <c r="J154" i="33"/>
  <c r="L154" i="33" s="1"/>
  <c r="I154" i="33"/>
  <c r="H154" i="33"/>
  <c r="G154" i="33"/>
  <c r="E154" i="33"/>
  <c r="F154" i="33" s="1"/>
  <c r="C154" i="33" s="1"/>
  <c r="D154" i="33"/>
  <c r="O153" i="33"/>
  <c r="L153" i="33"/>
  <c r="I153" i="33"/>
  <c r="C153" i="33" s="1"/>
  <c r="F153" i="33"/>
  <c r="O152" i="33"/>
  <c r="L152" i="33"/>
  <c r="I152" i="33"/>
  <c r="F152" i="33"/>
  <c r="C152" i="33" s="1"/>
  <c r="O151" i="33"/>
  <c r="L151" i="33"/>
  <c r="I151" i="33"/>
  <c r="F151" i="33"/>
  <c r="C151" i="33"/>
  <c r="O150" i="33"/>
  <c r="L150" i="33"/>
  <c r="I150" i="33"/>
  <c r="F150" i="33"/>
  <c r="C150" i="33" s="1"/>
  <c r="O149" i="33"/>
  <c r="L149" i="33"/>
  <c r="I149" i="33"/>
  <c r="C149" i="33" s="1"/>
  <c r="F149" i="33"/>
  <c r="O148" i="33"/>
  <c r="L148" i="33"/>
  <c r="I148" i="33"/>
  <c r="F148" i="33"/>
  <c r="C148" i="33"/>
  <c r="O147" i="33"/>
  <c r="N147" i="33"/>
  <c r="M147" i="33"/>
  <c r="L147" i="33"/>
  <c r="K147" i="33"/>
  <c r="J147" i="33"/>
  <c r="H147" i="33"/>
  <c r="G147" i="33"/>
  <c r="I147" i="33" s="1"/>
  <c r="E147" i="33"/>
  <c r="D147" i="33"/>
  <c r="O146" i="33"/>
  <c r="L146" i="33"/>
  <c r="I146" i="33"/>
  <c r="F146" i="33"/>
  <c r="O145" i="33"/>
  <c r="L145" i="33"/>
  <c r="C145" i="33" s="1"/>
  <c r="I145" i="33"/>
  <c r="F145" i="33"/>
  <c r="O144" i="33"/>
  <c r="N144" i="33"/>
  <c r="M144" i="33"/>
  <c r="K144" i="33"/>
  <c r="L144" i="33" s="1"/>
  <c r="J144" i="33"/>
  <c r="H144" i="33"/>
  <c r="G144" i="33"/>
  <c r="F144" i="33"/>
  <c r="E144" i="33"/>
  <c r="D144" i="33"/>
  <c r="O143" i="33"/>
  <c r="L143" i="33"/>
  <c r="I143" i="33"/>
  <c r="F143" i="33"/>
  <c r="C143" i="33"/>
  <c r="O142" i="33"/>
  <c r="L142" i="33"/>
  <c r="I142" i="33"/>
  <c r="F142" i="33"/>
  <c r="C142" i="33" s="1"/>
  <c r="O141" i="33"/>
  <c r="L141" i="33"/>
  <c r="I141" i="33"/>
  <c r="C141" i="33" s="1"/>
  <c r="F141" i="33"/>
  <c r="O140" i="33"/>
  <c r="L140" i="33"/>
  <c r="I140" i="33"/>
  <c r="F140" i="33"/>
  <c r="C140" i="33"/>
  <c r="O139" i="33"/>
  <c r="N139" i="33"/>
  <c r="M139" i="33"/>
  <c r="L139" i="33"/>
  <c r="K139" i="33"/>
  <c r="J139" i="33"/>
  <c r="H139" i="33"/>
  <c r="G139" i="33"/>
  <c r="I139" i="33" s="1"/>
  <c r="E139" i="33"/>
  <c r="D139" i="33"/>
  <c r="O138" i="33"/>
  <c r="L138" i="33"/>
  <c r="I138" i="33"/>
  <c r="F138" i="33"/>
  <c r="C138" i="33" s="1"/>
  <c r="O137" i="33"/>
  <c r="L137" i="33"/>
  <c r="C137" i="33" s="1"/>
  <c r="I137" i="33"/>
  <c r="F137" i="33"/>
  <c r="O136" i="33"/>
  <c r="L136" i="33"/>
  <c r="I136" i="33"/>
  <c r="F136" i="33"/>
  <c r="C136" i="33"/>
  <c r="O135" i="33"/>
  <c r="L135" i="33"/>
  <c r="I135" i="33"/>
  <c r="F135" i="33"/>
  <c r="C135" i="33" s="1"/>
  <c r="N134" i="33"/>
  <c r="M134" i="33"/>
  <c r="K134" i="33"/>
  <c r="J134" i="33"/>
  <c r="L134" i="33" s="1"/>
  <c r="H134" i="33"/>
  <c r="H133" i="33" s="1"/>
  <c r="G134" i="33"/>
  <c r="E134" i="33"/>
  <c r="E133" i="33" s="1"/>
  <c r="F133" i="33" s="1"/>
  <c r="D134" i="33"/>
  <c r="D133" i="33" s="1"/>
  <c r="N133" i="33"/>
  <c r="K133" i="33"/>
  <c r="I133" i="33"/>
  <c r="G133" i="33"/>
  <c r="O132" i="33"/>
  <c r="L132" i="33"/>
  <c r="I132" i="33"/>
  <c r="F132" i="33"/>
  <c r="C132" i="33" s="1"/>
  <c r="O131" i="33"/>
  <c r="N131" i="33"/>
  <c r="M131" i="33"/>
  <c r="K131" i="33"/>
  <c r="L131" i="33" s="1"/>
  <c r="J131" i="33"/>
  <c r="H131" i="33"/>
  <c r="G131" i="33"/>
  <c r="I131" i="33" s="1"/>
  <c r="E131" i="33"/>
  <c r="D131" i="33"/>
  <c r="F131" i="33" s="1"/>
  <c r="O130" i="33"/>
  <c r="L130" i="33"/>
  <c r="I130" i="33"/>
  <c r="F130" i="33"/>
  <c r="O129" i="33"/>
  <c r="L129" i="33"/>
  <c r="I129" i="33"/>
  <c r="F129" i="33"/>
  <c r="C129" i="33"/>
  <c r="O128" i="33"/>
  <c r="L128" i="33"/>
  <c r="I128" i="33"/>
  <c r="F128" i="33"/>
  <c r="C128" i="33" s="1"/>
  <c r="O127" i="33"/>
  <c r="L127" i="33"/>
  <c r="I127" i="33"/>
  <c r="C127" i="33" s="1"/>
  <c r="F127" i="33"/>
  <c r="O126" i="33"/>
  <c r="L126" i="33"/>
  <c r="I126" i="33"/>
  <c r="F126" i="33"/>
  <c r="N125" i="33"/>
  <c r="O125" i="33" s="1"/>
  <c r="M125" i="33"/>
  <c r="K125" i="33"/>
  <c r="J125" i="33"/>
  <c r="I125" i="33"/>
  <c r="H125" i="33"/>
  <c r="G125" i="33"/>
  <c r="E125" i="33"/>
  <c r="F125" i="33" s="1"/>
  <c r="D125" i="33"/>
  <c r="O124" i="33"/>
  <c r="L124" i="33"/>
  <c r="I124" i="33"/>
  <c r="F124" i="33"/>
  <c r="C124" i="33" s="1"/>
  <c r="O123" i="33"/>
  <c r="L123" i="33"/>
  <c r="I123" i="33"/>
  <c r="F123" i="33"/>
  <c r="C123" i="33"/>
  <c r="O122" i="33"/>
  <c r="L122" i="33"/>
  <c r="I122" i="33"/>
  <c r="F122" i="33"/>
  <c r="C122" i="33" s="1"/>
  <c r="O121" i="33"/>
  <c r="L121" i="33"/>
  <c r="I121" i="33"/>
  <c r="C121" i="33" s="1"/>
  <c r="F121" i="33"/>
  <c r="O120" i="33"/>
  <c r="L120" i="33"/>
  <c r="I120" i="33"/>
  <c r="F120" i="33"/>
  <c r="C120" i="33"/>
  <c r="O119" i="33"/>
  <c r="N119" i="33"/>
  <c r="M119" i="33"/>
  <c r="L119" i="33"/>
  <c r="K119" i="33"/>
  <c r="J119" i="33"/>
  <c r="H119" i="33"/>
  <c r="G119" i="33"/>
  <c r="I119" i="33" s="1"/>
  <c r="E119" i="33"/>
  <c r="D119" i="33"/>
  <c r="O118" i="33"/>
  <c r="L118" i="33"/>
  <c r="I118" i="33"/>
  <c r="F118" i="33"/>
  <c r="C118" i="33" s="1"/>
  <c r="O117" i="33"/>
  <c r="L117" i="33"/>
  <c r="C117" i="33" s="1"/>
  <c r="I117" i="33"/>
  <c r="F117" i="33"/>
  <c r="O116" i="33"/>
  <c r="L116" i="33"/>
  <c r="I116" i="33"/>
  <c r="C116" i="33" s="1"/>
  <c r="F116" i="33"/>
  <c r="N115" i="33"/>
  <c r="M115" i="33"/>
  <c r="O115" i="33" s="1"/>
  <c r="K115" i="33"/>
  <c r="J115" i="33"/>
  <c r="L115" i="33" s="1"/>
  <c r="H115" i="33"/>
  <c r="I115" i="33" s="1"/>
  <c r="G115" i="33"/>
  <c r="F115" i="33"/>
  <c r="E115" i="33"/>
  <c r="D115" i="33"/>
  <c r="O114" i="33"/>
  <c r="L114" i="33"/>
  <c r="I114" i="33"/>
  <c r="F114" i="33"/>
  <c r="C114" i="33"/>
  <c r="O113" i="33"/>
  <c r="L113" i="33"/>
  <c r="I113" i="33"/>
  <c r="F113" i="33"/>
  <c r="C113" i="33" s="1"/>
  <c r="O112" i="33"/>
  <c r="L112" i="33"/>
  <c r="I112" i="33"/>
  <c r="C112" i="33" s="1"/>
  <c r="F112" i="33"/>
  <c r="O111" i="33"/>
  <c r="L111" i="33"/>
  <c r="I111" i="33"/>
  <c r="F111" i="33"/>
  <c r="C111" i="33" s="1"/>
  <c r="O110" i="33"/>
  <c r="L110" i="33"/>
  <c r="I110" i="33"/>
  <c r="F110" i="33"/>
  <c r="C110" i="33"/>
  <c r="O109" i="33"/>
  <c r="L109" i="33"/>
  <c r="I109" i="33"/>
  <c r="F109" i="33"/>
  <c r="C109" i="33" s="1"/>
  <c r="O108" i="33"/>
  <c r="L108" i="33"/>
  <c r="I108" i="33"/>
  <c r="C108" i="33" s="1"/>
  <c r="F108" i="33"/>
  <c r="O107" i="33"/>
  <c r="L107" i="33"/>
  <c r="I107" i="33"/>
  <c r="F107" i="33"/>
  <c r="C107" i="33" s="1"/>
  <c r="O106" i="33"/>
  <c r="N106" i="33"/>
  <c r="M106" i="33"/>
  <c r="K106" i="33"/>
  <c r="J106" i="33"/>
  <c r="L106" i="33" s="1"/>
  <c r="H106" i="33"/>
  <c r="G106" i="33"/>
  <c r="I106" i="33" s="1"/>
  <c r="E106" i="33"/>
  <c r="F106" i="33" s="1"/>
  <c r="D106" i="33"/>
  <c r="O105" i="33"/>
  <c r="L105" i="33"/>
  <c r="I105" i="33"/>
  <c r="F105" i="33"/>
  <c r="C105" i="33" s="1"/>
  <c r="O104" i="33"/>
  <c r="L104" i="33"/>
  <c r="I104" i="33"/>
  <c r="C104" i="33" s="1"/>
  <c r="F104" i="33"/>
  <c r="O103" i="33"/>
  <c r="L103" i="33"/>
  <c r="I103" i="33"/>
  <c r="F103" i="33"/>
  <c r="C103" i="33" s="1"/>
  <c r="O102" i="33"/>
  <c r="L102" i="33"/>
  <c r="I102" i="33"/>
  <c r="F102" i="33"/>
  <c r="C102" i="33"/>
  <c r="O101" i="33"/>
  <c r="L101" i="33"/>
  <c r="I101" i="33"/>
  <c r="F101" i="33"/>
  <c r="C101" i="33" s="1"/>
  <c r="O100" i="33"/>
  <c r="L100" i="33"/>
  <c r="I100" i="33"/>
  <c r="C100" i="33" s="1"/>
  <c r="F100" i="33"/>
  <c r="O99" i="33"/>
  <c r="L99" i="33"/>
  <c r="I99" i="33"/>
  <c r="F99" i="33"/>
  <c r="C99" i="33" s="1"/>
  <c r="O98" i="33"/>
  <c r="N98" i="33"/>
  <c r="M98" i="33"/>
  <c r="K98" i="33"/>
  <c r="J98" i="33"/>
  <c r="L98" i="33" s="1"/>
  <c r="H98" i="33"/>
  <c r="G98" i="33"/>
  <c r="I98" i="33" s="1"/>
  <c r="E98" i="33"/>
  <c r="F98" i="33" s="1"/>
  <c r="D98" i="33"/>
  <c r="O97" i="33"/>
  <c r="L97" i="33"/>
  <c r="I97" i="33"/>
  <c r="F97" i="33"/>
  <c r="C97" i="33" s="1"/>
  <c r="O96" i="33"/>
  <c r="L96" i="33"/>
  <c r="I96" i="33"/>
  <c r="C96" i="33" s="1"/>
  <c r="F96" i="33"/>
  <c r="O95" i="33"/>
  <c r="L95" i="33"/>
  <c r="I95" i="33"/>
  <c r="F95" i="33"/>
  <c r="C95" i="33" s="1"/>
  <c r="O94" i="33"/>
  <c r="L94" i="33"/>
  <c r="I94" i="33"/>
  <c r="F94" i="33"/>
  <c r="C94" i="33"/>
  <c r="O93" i="33"/>
  <c r="L93" i="33"/>
  <c r="I93" i="33"/>
  <c r="F93" i="33"/>
  <c r="C93" i="33" s="1"/>
  <c r="N92" i="33"/>
  <c r="M92" i="33"/>
  <c r="O92" i="33" s="1"/>
  <c r="K92" i="33"/>
  <c r="L92" i="33" s="1"/>
  <c r="J92" i="33"/>
  <c r="I92" i="33"/>
  <c r="H92" i="33"/>
  <c r="G92" i="33"/>
  <c r="E92" i="33"/>
  <c r="D92" i="33"/>
  <c r="F92" i="33" s="1"/>
  <c r="C92" i="33" s="1"/>
  <c r="O91" i="33"/>
  <c r="L91" i="33"/>
  <c r="I91" i="33"/>
  <c r="F91" i="33"/>
  <c r="C91" i="33" s="1"/>
  <c r="O90" i="33"/>
  <c r="L90" i="33"/>
  <c r="I90" i="33"/>
  <c r="F90" i="33"/>
  <c r="C90" i="33"/>
  <c r="O89" i="33"/>
  <c r="L89" i="33"/>
  <c r="I89" i="33"/>
  <c r="F89" i="33"/>
  <c r="C89" i="33" s="1"/>
  <c r="O88" i="33"/>
  <c r="L88" i="33"/>
  <c r="I88" i="33"/>
  <c r="C88" i="33" s="1"/>
  <c r="F88" i="33"/>
  <c r="N87" i="33"/>
  <c r="N86" i="33" s="1"/>
  <c r="O86" i="33" s="1"/>
  <c r="M87" i="33"/>
  <c r="O87" i="33" s="1"/>
  <c r="K87" i="33"/>
  <c r="J87" i="33"/>
  <c r="J86" i="33" s="1"/>
  <c r="L86" i="33" s="1"/>
  <c r="H87" i="33"/>
  <c r="I87" i="33" s="1"/>
  <c r="G87" i="33"/>
  <c r="F87" i="33"/>
  <c r="E87" i="33"/>
  <c r="D87" i="33"/>
  <c r="D86" i="33" s="1"/>
  <c r="F86" i="33" s="1"/>
  <c r="M86" i="33"/>
  <c r="K86" i="33"/>
  <c r="G86" i="33"/>
  <c r="E86" i="33"/>
  <c r="O85" i="33"/>
  <c r="L85" i="33"/>
  <c r="I85" i="33"/>
  <c r="F85" i="33"/>
  <c r="C85" i="33" s="1"/>
  <c r="O84" i="33"/>
  <c r="L84" i="33"/>
  <c r="I84" i="33"/>
  <c r="C84" i="33" s="1"/>
  <c r="F84" i="33"/>
  <c r="N83" i="33"/>
  <c r="M83" i="33"/>
  <c r="O83" i="33" s="1"/>
  <c r="K83" i="33"/>
  <c r="J83" i="33"/>
  <c r="L83" i="33" s="1"/>
  <c r="H83" i="33"/>
  <c r="I83" i="33" s="1"/>
  <c r="G83" i="33"/>
  <c r="F83" i="33"/>
  <c r="E83" i="33"/>
  <c r="D83" i="33"/>
  <c r="O82" i="33"/>
  <c r="L82" i="33"/>
  <c r="I82" i="33"/>
  <c r="F82" i="33"/>
  <c r="C82" i="33"/>
  <c r="O81" i="33"/>
  <c r="L81" i="33"/>
  <c r="I81" i="33"/>
  <c r="F81" i="33"/>
  <c r="C81" i="33" s="1"/>
  <c r="N80" i="33"/>
  <c r="M80" i="33"/>
  <c r="M79" i="33" s="1"/>
  <c r="K80" i="33"/>
  <c r="L80" i="33" s="1"/>
  <c r="J80" i="33"/>
  <c r="I80" i="33"/>
  <c r="H80" i="33"/>
  <c r="G80" i="33"/>
  <c r="G79" i="33" s="1"/>
  <c r="E80" i="33"/>
  <c r="E79" i="33" s="1"/>
  <c r="D80" i="33"/>
  <c r="F80" i="33" s="1"/>
  <c r="N79" i="33"/>
  <c r="N78" i="33" s="1"/>
  <c r="J79" i="33"/>
  <c r="H79" i="33"/>
  <c r="D79" i="33"/>
  <c r="O77" i="33"/>
  <c r="L77" i="33"/>
  <c r="I77" i="33"/>
  <c r="F77" i="33"/>
  <c r="C77" i="33" s="1"/>
  <c r="O76" i="33"/>
  <c r="L76" i="33"/>
  <c r="I76" i="33"/>
  <c r="C76" i="33" s="1"/>
  <c r="F76" i="33"/>
  <c r="O75" i="33"/>
  <c r="L75" i="33"/>
  <c r="I75" i="33"/>
  <c r="F75" i="33"/>
  <c r="C75" i="33" s="1"/>
  <c r="O74" i="33"/>
  <c r="L74" i="33"/>
  <c r="I74" i="33"/>
  <c r="F74" i="33"/>
  <c r="C74" i="33"/>
  <c r="O73" i="33"/>
  <c r="L73" i="33"/>
  <c r="I73" i="33"/>
  <c r="F73" i="33"/>
  <c r="C73" i="33" s="1"/>
  <c r="N72" i="33"/>
  <c r="M72" i="33"/>
  <c r="O72" i="33" s="1"/>
  <c r="K72" i="33"/>
  <c r="L72" i="33" s="1"/>
  <c r="J72" i="33"/>
  <c r="I72" i="33"/>
  <c r="H72" i="33"/>
  <c r="H70" i="33" s="1"/>
  <c r="G72" i="33"/>
  <c r="E72" i="33"/>
  <c r="E70" i="33" s="1"/>
  <c r="D72" i="33"/>
  <c r="F72" i="33" s="1"/>
  <c r="O71" i="33"/>
  <c r="L71" i="33"/>
  <c r="I71" i="33"/>
  <c r="F71" i="33"/>
  <c r="C71" i="33" s="1"/>
  <c r="N70" i="33"/>
  <c r="K70" i="33"/>
  <c r="J70" i="33"/>
  <c r="L70" i="33" s="1"/>
  <c r="G70" i="33"/>
  <c r="O69" i="33"/>
  <c r="L69" i="33"/>
  <c r="I69" i="33"/>
  <c r="F69" i="33"/>
  <c r="C69" i="33" s="1"/>
  <c r="E69" i="33"/>
  <c r="O68" i="33"/>
  <c r="L68" i="33"/>
  <c r="I68" i="33"/>
  <c r="F68" i="33"/>
  <c r="C68" i="33" s="1"/>
  <c r="O67" i="33"/>
  <c r="L67" i="33"/>
  <c r="I67" i="33"/>
  <c r="F67" i="33"/>
  <c r="C67" i="33"/>
  <c r="O66" i="33"/>
  <c r="L66" i="33"/>
  <c r="I66" i="33"/>
  <c r="F66" i="33"/>
  <c r="C66" i="33" s="1"/>
  <c r="O65" i="33"/>
  <c r="L65" i="33"/>
  <c r="I65" i="33"/>
  <c r="C65" i="33" s="1"/>
  <c r="F65" i="33"/>
  <c r="O64" i="33"/>
  <c r="L64" i="33"/>
  <c r="I64" i="33"/>
  <c r="F64" i="33"/>
  <c r="C64" i="33" s="1"/>
  <c r="O63" i="33"/>
  <c r="L63" i="33"/>
  <c r="I63" i="33"/>
  <c r="F63" i="33"/>
  <c r="C63" i="33"/>
  <c r="O62" i="33"/>
  <c r="L62" i="33"/>
  <c r="I62" i="33"/>
  <c r="F62" i="33"/>
  <c r="C62" i="33" s="1"/>
  <c r="N61" i="33"/>
  <c r="M61" i="33"/>
  <c r="O61" i="33" s="1"/>
  <c r="K61" i="33"/>
  <c r="L61" i="33" s="1"/>
  <c r="J61" i="33"/>
  <c r="I61" i="33"/>
  <c r="H61" i="33"/>
  <c r="G61" i="33"/>
  <c r="E61" i="33"/>
  <c r="D61" i="33"/>
  <c r="F61" i="33" s="1"/>
  <c r="O60" i="33"/>
  <c r="L60" i="33"/>
  <c r="I60" i="33"/>
  <c r="F60" i="33"/>
  <c r="C60" i="33" s="1"/>
  <c r="O59" i="33"/>
  <c r="L59" i="33"/>
  <c r="I59" i="33"/>
  <c r="F59" i="33"/>
  <c r="C59" i="33"/>
  <c r="N58" i="33"/>
  <c r="O58" i="33" s="1"/>
  <c r="M58" i="33"/>
  <c r="L58" i="33"/>
  <c r="K58" i="33"/>
  <c r="J58" i="33"/>
  <c r="J57" i="33" s="1"/>
  <c r="H58" i="33"/>
  <c r="H57" i="33" s="1"/>
  <c r="G58" i="33"/>
  <c r="I58" i="33" s="1"/>
  <c r="E58" i="33"/>
  <c r="D58" i="33"/>
  <c r="D57" i="33" s="1"/>
  <c r="M57" i="33"/>
  <c r="K57" i="33"/>
  <c r="K56" i="33" s="1"/>
  <c r="G57" i="33"/>
  <c r="G56" i="33" s="1"/>
  <c r="E57" i="33"/>
  <c r="O50" i="33"/>
  <c r="C50" i="33"/>
  <c r="O49" i="33"/>
  <c r="C49" i="33"/>
  <c r="N48" i="33"/>
  <c r="M48" i="33"/>
  <c r="O48" i="33" s="1"/>
  <c r="C48" i="33" s="1"/>
  <c r="L47" i="33"/>
  <c r="I47" i="33"/>
  <c r="C47" i="33" s="1"/>
  <c r="F47" i="33"/>
  <c r="K46" i="33"/>
  <c r="J46" i="33"/>
  <c r="L46" i="33" s="1"/>
  <c r="H46" i="33"/>
  <c r="G46" i="33"/>
  <c r="I46" i="33" s="1"/>
  <c r="E46" i="33"/>
  <c r="F46" i="33" s="1"/>
  <c r="D46" i="33"/>
  <c r="F45" i="33"/>
  <c r="C45" i="33"/>
  <c r="L44" i="33"/>
  <c r="C44" i="33"/>
  <c r="L43" i="33"/>
  <c r="C43" i="33"/>
  <c r="L42" i="33"/>
  <c r="C42" i="33"/>
  <c r="L41" i="33"/>
  <c r="C41" i="33"/>
  <c r="K40" i="33"/>
  <c r="J40" i="33"/>
  <c r="L40" i="33" s="1"/>
  <c r="C40" i="33" s="1"/>
  <c r="L39" i="33"/>
  <c r="C39" i="33"/>
  <c r="L38" i="33"/>
  <c r="C38" i="33"/>
  <c r="K37" i="33"/>
  <c r="J37" i="33"/>
  <c r="L37" i="33" s="1"/>
  <c r="C37" i="33" s="1"/>
  <c r="L36" i="33"/>
  <c r="C36" i="33"/>
  <c r="K35" i="33"/>
  <c r="L35" i="33" s="1"/>
  <c r="C35" i="33" s="1"/>
  <c r="J35" i="33"/>
  <c r="L34" i="33"/>
  <c r="C34" i="33"/>
  <c r="L33" i="33"/>
  <c r="C33" i="33"/>
  <c r="L32" i="33"/>
  <c r="C32" i="33"/>
  <c r="K31" i="33"/>
  <c r="J31" i="33"/>
  <c r="L31" i="33" s="1"/>
  <c r="C31" i="33" s="1"/>
  <c r="K30" i="33"/>
  <c r="J30" i="33"/>
  <c r="L30" i="33" s="1"/>
  <c r="C30" i="33" s="1"/>
  <c r="F29" i="33"/>
  <c r="C29" i="33"/>
  <c r="I28" i="33"/>
  <c r="F28" i="33"/>
  <c r="C28" i="33" s="1"/>
  <c r="O27" i="33"/>
  <c r="L27" i="33"/>
  <c r="I27" i="33"/>
  <c r="F27" i="33"/>
  <c r="C27" i="33"/>
  <c r="O26" i="33"/>
  <c r="L26" i="33"/>
  <c r="I26" i="33"/>
  <c r="F26" i="33"/>
  <c r="C26" i="33" s="1"/>
  <c r="N25" i="33"/>
  <c r="N290" i="33" s="1"/>
  <c r="N289" i="33" s="1"/>
  <c r="M25" i="33"/>
  <c r="M290" i="33" s="1"/>
  <c r="K25" i="33"/>
  <c r="K290" i="33" s="1"/>
  <c r="K289" i="33" s="1"/>
  <c r="J25" i="33"/>
  <c r="J290" i="33" s="1"/>
  <c r="I25" i="33"/>
  <c r="H25" i="33"/>
  <c r="H290" i="33" s="1"/>
  <c r="H289" i="33" s="1"/>
  <c r="G25" i="33"/>
  <c r="G290" i="33" s="1"/>
  <c r="E25" i="33"/>
  <c r="E290" i="33" s="1"/>
  <c r="E289" i="33" s="1"/>
  <c r="D25" i="33"/>
  <c r="D290" i="33" s="1"/>
  <c r="N24" i="33"/>
  <c r="J24" i="33"/>
  <c r="H24" i="33"/>
  <c r="D24" i="33"/>
  <c r="O299" i="32"/>
  <c r="L299" i="32"/>
  <c r="I299" i="32"/>
  <c r="F299" i="32"/>
  <c r="C299" i="32"/>
  <c r="O298" i="32"/>
  <c r="L298" i="32"/>
  <c r="I298" i="32"/>
  <c r="F298" i="32"/>
  <c r="C298" i="32" s="1"/>
  <c r="O297" i="32"/>
  <c r="L297" i="32"/>
  <c r="I297" i="32"/>
  <c r="C297" i="32" s="1"/>
  <c r="F297" i="32"/>
  <c r="O296" i="32"/>
  <c r="L296" i="32"/>
  <c r="I296" i="32"/>
  <c r="F296" i="32"/>
  <c r="C296" i="32" s="1"/>
  <c r="O295" i="32"/>
  <c r="L295" i="32"/>
  <c r="I295" i="32"/>
  <c r="F295" i="32"/>
  <c r="C295" i="32"/>
  <c r="O294" i="32"/>
  <c r="L294" i="32"/>
  <c r="I294" i="32"/>
  <c r="F294" i="32"/>
  <c r="C294" i="32" s="1"/>
  <c r="O293" i="32"/>
  <c r="L293" i="32"/>
  <c r="I293" i="32"/>
  <c r="C293" i="32" s="1"/>
  <c r="F293" i="32"/>
  <c r="O292" i="32"/>
  <c r="L292" i="32"/>
  <c r="I292" i="32"/>
  <c r="F292" i="32"/>
  <c r="C292" i="32" s="1"/>
  <c r="C291" i="32" s="1"/>
  <c r="O291" i="32"/>
  <c r="N291" i="32"/>
  <c r="M291" i="32"/>
  <c r="K291" i="32"/>
  <c r="J291" i="32"/>
  <c r="L291" i="32" s="1"/>
  <c r="H291" i="32"/>
  <c r="G291" i="32"/>
  <c r="I291" i="32" s="1"/>
  <c r="E291" i="32"/>
  <c r="F291" i="32" s="1"/>
  <c r="D291" i="32"/>
  <c r="O286" i="32"/>
  <c r="L286" i="32"/>
  <c r="I286" i="32"/>
  <c r="F286" i="32"/>
  <c r="C286" i="32" s="1"/>
  <c r="O285" i="32"/>
  <c r="L285" i="32"/>
  <c r="I285" i="32"/>
  <c r="C285" i="32" s="1"/>
  <c r="F285" i="32"/>
  <c r="N284" i="32"/>
  <c r="M284" i="32"/>
  <c r="O284" i="32" s="1"/>
  <c r="K284" i="32"/>
  <c r="J284" i="32"/>
  <c r="H284" i="32"/>
  <c r="I284" i="32" s="1"/>
  <c r="G284" i="32"/>
  <c r="F284" i="32"/>
  <c r="E284" i="32"/>
  <c r="D284" i="32"/>
  <c r="O283" i="32"/>
  <c r="L283" i="32"/>
  <c r="I283" i="32"/>
  <c r="F283" i="32"/>
  <c r="C283" i="32"/>
  <c r="N282" i="32"/>
  <c r="O282" i="32" s="1"/>
  <c r="M282" i="32"/>
  <c r="L282" i="32"/>
  <c r="K282" i="32"/>
  <c r="J282" i="32"/>
  <c r="H282" i="32"/>
  <c r="G282" i="32"/>
  <c r="I282" i="32" s="1"/>
  <c r="E282" i="32"/>
  <c r="D282" i="32"/>
  <c r="F282" i="32" s="1"/>
  <c r="C282" i="32" s="1"/>
  <c r="O281" i="32"/>
  <c r="L281" i="32"/>
  <c r="I281" i="32"/>
  <c r="C281" i="32" s="1"/>
  <c r="F281" i="32"/>
  <c r="O280" i="32"/>
  <c r="L280" i="32"/>
  <c r="I280" i="32"/>
  <c r="F280" i="32"/>
  <c r="C280" i="32" s="1"/>
  <c r="O279" i="32"/>
  <c r="O278" i="32" s="1"/>
  <c r="L279" i="32"/>
  <c r="I279" i="32"/>
  <c r="F279" i="32"/>
  <c r="C279" i="32"/>
  <c r="N278" i="32"/>
  <c r="M278" i="32"/>
  <c r="L278" i="32"/>
  <c r="K278" i="32"/>
  <c r="J278" i="32"/>
  <c r="H278" i="32"/>
  <c r="G278" i="32"/>
  <c r="I278" i="32" s="1"/>
  <c r="E278" i="32"/>
  <c r="D278" i="32"/>
  <c r="F278" i="32" s="1"/>
  <c r="O277" i="32"/>
  <c r="L277" i="32"/>
  <c r="I277" i="32"/>
  <c r="C277" i="32" s="1"/>
  <c r="F277" i="32"/>
  <c r="O276" i="32"/>
  <c r="L276" i="32"/>
  <c r="I276" i="32"/>
  <c r="F276" i="32"/>
  <c r="C276" i="32" s="1"/>
  <c r="O275" i="32"/>
  <c r="L275" i="32"/>
  <c r="I275" i="32"/>
  <c r="F275" i="32"/>
  <c r="C275" i="32"/>
  <c r="N274" i="32"/>
  <c r="O274" i="32" s="1"/>
  <c r="M274" i="32"/>
  <c r="L274" i="32"/>
  <c r="K274" i="32"/>
  <c r="K272" i="32" s="1"/>
  <c r="J274" i="32"/>
  <c r="H274" i="32"/>
  <c r="H272" i="32" s="1"/>
  <c r="H271" i="32" s="1"/>
  <c r="G274" i="32"/>
  <c r="I274" i="32" s="1"/>
  <c r="E274" i="32"/>
  <c r="D274" i="32"/>
  <c r="O273" i="32"/>
  <c r="L273" i="32"/>
  <c r="I273" i="32"/>
  <c r="C273" i="32" s="1"/>
  <c r="F273" i="32"/>
  <c r="N272" i="32"/>
  <c r="N271" i="32" s="1"/>
  <c r="M272" i="32"/>
  <c r="O272" i="32" s="1"/>
  <c r="J272" i="32"/>
  <c r="E272" i="32"/>
  <c r="O271" i="32"/>
  <c r="M271" i="32"/>
  <c r="K271" i="32"/>
  <c r="E271" i="32"/>
  <c r="O270" i="32"/>
  <c r="L270" i="32"/>
  <c r="I270" i="32"/>
  <c r="F270" i="32"/>
  <c r="C270" i="32" s="1"/>
  <c r="O269" i="32"/>
  <c r="L269" i="32"/>
  <c r="I269" i="32"/>
  <c r="C269" i="32" s="1"/>
  <c r="F269" i="32"/>
  <c r="O268" i="32"/>
  <c r="L268" i="32"/>
  <c r="I268" i="32"/>
  <c r="F268" i="32"/>
  <c r="O267" i="32"/>
  <c r="L267" i="32"/>
  <c r="I267" i="32"/>
  <c r="F267" i="32"/>
  <c r="C267" i="32"/>
  <c r="N266" i="32"/>
  <c r="O266" i="32" s="1"/>
  <c r="M266" i="32"/>
  <c r="L266" i="32"/>
  <c r="K266" i="32"/>
  <c r="J266" i="32"/>
  <c r="H266" i="32"/>
  <c r="G266" i="32"/>
  <c r="E266" i="32"/>
  <c r="D266" i="32"/>
  <c r="F266" i="32" s="1"/>
  <c r="O265" i="32"/>
  <c r="L265" i="32"/>
  <c r="I265" i="32"/>
  <c r="C265" i="32" s="1"/>
  <c r="F265" i="32"/>
  <c r="O264" i="32"/>
  <c r="L264" i="32"/>
  <c r="I264" i="32"/>
  <c r="F264" i="32"/>
  <c r="C264" i="32" s="1"/>
  <c r="O263" i="32"/>
  <c r="L263" i="32"/>
  <c r="I263" i="32"/>
  <c r="F263" i="32"/>
  <c r="C263" i="32"/>
  <c r="N262" i="32"/>
  <c r="O262" i="32" s="1"/>
  <c r="M262" i="32"/>
  <c r="L262" i="32"/>
  <c r="K262" i="32"/>
  <c r="J262" i="32"/>
  <c r="J261" i="32" s="1"/>
  <c r="L261" i="32" s="1"/>
  <c r="H262" i="32"/>
  <c r="H261" i="32" s="1"/>
  <c r="I261" i="32" s="1"/>
  <c r="G262" i="32"/>
  <c r="E262" i="32"/>
  <c r="D262" i="32"/>
  <c r="M261" i="32"/>
  <c r="K261" i="32"/>
  <c r="G261" i="32"/>
  <c r="E261" i="32"/>
  <c r="O260" i="32"/>
  <c r="L260" i="32"/>
  <c r="I260" i="32"/>
  <c r="F260" i="32"/>
  <c r="C260" i="32" s="1"/>
  <c r="O259" i="32"/>
  <c r="L259" i="32"/>
  <c r="I259" i="32"/>
  <c r="F259" i="32"/>
  <c r="C259" i="32"/>
  <c r="O258" i="32"/>
  <c r="L258" i="32"/>
  <c r="I258" i="32"/>
  <c r="F258" i="32"/>
  <c r="C258" i="32" s="1"/>
  <c r="O257" i="32"/>
  <c r="L257" i="32"/>
  <c r="I257" i="32"/>
  <c r="C257" i="32" s="1"/>
  <c r="F257" i="32"/>
  <c r="O256" i="32"/>
  <c r="L256" i="32"/>
  <c r="I256" i="32"/>
  <c r="F256" i="32"/>
  <c r="C256" i="32" s="1"/>
  <c r="O255" i="32"/>
  <c r="N255" i="32"/>
  <c r="M255" i="32"/>
  <c r="M254" i="32" s="1"/>
  <c r="O254" i="32" s="1"/>
  <c r="K255" i="32"/>
  <c r="K254" i="32" s="1"/>
  <c r="J255" i="32"/>
  <c r="L255" i="32" s="1"/>
  <c r="H255" i="32"/>
  <c r="G255" i="32"/>
  <c r="E255" i="32"/>
  <c r="F255" i="32" s="1"/>
  <c r="D255" i="32"/>
  <c r="N254" i="32"/>
  <c r="L254" i="32"/>
  <c r="J254" i="32"/>
  <c r="H254" i="32"/>
  <c r="D254" i="32"/>
  <c r="O253" i="32"/>
  <c r="L253" i="32"/>
  <c r="I253" i="32"/>
  <c r="C253" i="32" s="1"/>
  <c r="F253" i="32"/>
  <c r="O252" i="32"/>
  <c r="L252" i="32"/>
  <c r="I252" i="32"/>
  <c r="F252" i="32"/>
  <c r="C252" i="32" s="1"/>
  <c r="O251" i="32"/>
  <c r="L251" i="32"/>
  <c r="I251" i="32"/>
  <c r="F251" i="32"/>
  <c r="C251" i="32"/>
  <c r="O250" i="32"/>
  <c r="L250" i="32"/>
  <c r="I250" i="32"/>
  <c r="F250" i="32"/>
  <c r="C250" i="32" s="1"/>
  <c r="N249" i="32"/>
  <c r="M249" i="32"/>
  <c r="O249" i="32" s="1"/>
  <c r="K249" i="32"/>
  <c r="L249" i="32" s="1"/>
  <c r="J249" i="32"/>
  <c r="H249" i="32"/>
  <c r="G249" i="32"/>
  <c r="I249" i="32" s="1"/>
  <c r="E249" i="32"/>
  <c r="D249" i="32"/>
  <c r="F249" i="32" s="1"/>
  <c r="O248" i="32"/>
  <c r="L248" i="32"/>
  <c r="I248" i="32"/>
  <c r="F248" i="32"/>
  <c r="O247" i="32"/>
  <c r="L247" i="32"/>
  <c r="I247" i="32"/>
  <c r="F247" i="32"/>
  <c r="C247" i="32"/>
  <c r="O246" i="32"/>
  <c r="L246" i="32"/>
  <c r="I246" i="32"/>
  <c r="F246" i="32"/>
  <c r="C246" i="32" s="1"/>
  <c r="O245" i="32"/>
  <c r="L245" i="32"/>
  <c r="I245" i="32"/>
  <c r="F245" i="32"/>
  <c r="C245" i="32"/>
  <c r="O244" i="32"/>
  <c r="L244" i="32"/>
  <c r="I244" i="32"/>
  <c r="F244" i="32"/>
  <c r="C244" i="32" s="1"/>
  <c r="O243" i="32"/>
  <c r="L243" i="32"/>
  <c r="I243" i="32"/>
  <c r="C243" i="32" s="1"/>
  <c r="F243" i="32"/>
  <c r="O242" i="32"/>
  <c r="L242" i="32"/>
  <c r="I242" i="32"/>
  <c r="F242" i="32"/>
  <c r="N241" i="32"/>
  <c r="M241" i="32"/>
  <c r="O241" i="32" s="1"/>
  <c r="K241" i="32"/>
  <c r="J241" i="32"/>
  <c r="I241" i="32"/>
  <c r="H241" i="32"/>
  <c r="G241" i="32"/>
  <c r="E241" i="32"/>
  <c r="D241" i="32"/>
  <c r="F241" i="32" s="1"/>
  <c r="O240" i="32"/>
  <c r="L240" i="32"/>
  <c r="I240" i="32"/>
  <c r="F240" i="32"/>
  <c r="C240" i="32" s="1"/>
  <c r="O239" i="32"/>
  <c r="L239" i="32"/>
  <c r="I239" i="32"/>
  <c r="C239" i="32" s="1"/>
  <c r="F239" i="32"/>
  <c r="N238" i="32"/>
  <c r="O238" i="32" s="1"/>
  <c r="M238" i="32"/>
  <c r="L238" i="32"/>
  <c r="K238" i="32"/>
  <c r="J238" i="32"/>
  <c r="H238" i="32"/>
  <c r="G238" i="32"/>
  <c r="E238" i="32"/>
  <c r="D238" i="32"/>
  <c r="F238" i="32" s="1"/>
  <c r="O237" i="32"/>
  <c r="L237" i="32"/>
  <c r="I237" i="32"/>
  <c r="F237" i="32"/>
  <c r="C237" i="32"/>
  <c r="N236" i="32"/>
  <c r="N234" i="32" s="1"/>
  <c r="M236" i="32"/>
  <c r="L236" i="32"/>
  <c r="K236" i="32"/>
  <c r="J236" i="32"/>
  <c r="J234" i="32" s="1"/>
  <c r="H236" i="32"/>
  <c r="I236" i="32" s="1"/>
  <c r="G236" i="32"/>
  <c r="F236" i="32"/>
  <c r="E236" i="32"/>
  <c r="E234" i="32" s="1"/>
  <c r="D236" i="32"/>
  <c r="O235" i="32"/>
  <c r="L235" i="32"/>
  <c r="I235" i="32"/>
  <c r="F235" i="32"/>
  <c r="C235" i="32"/>
  <c r="H234" i="32"/>
  <c r="H233" i="32" s="1"/>
  <c r="O232" i="32"/>
  <c r="L232" i="32"/>
  <c r="I232" i="32"/>
  <c r="F232" i="32"/>
  <c r="C232" i="32" s="1"/>
  <c r="O231" i="32"/>
  <c r="L231" i="32"/>
  <c r="I231" i="32"/>
  <c r="C231" i="32" s="1"/>
  <c r="F231" i="32"/>
  <c r="N230" i="32"/>
  <c r="O230" i="32" s="1"/>
  <c r="M230" i="32"/>
  <c r="L230" i="32"/>
  <c r="K230" i="32"/>
  <c r="J230" i="32"/>
  <c r="H230" i="32"/>
  <c r="G230" i="32"/>
  <c r="E230" i="32"/>
  <c r="D230" i="32"/>
  <c r="F230" i="32" s="1"/>
  <c r="O229" i="32"/>
  <c r="L229" i="32"/>
  <c r="I229" i="32"/>
  <c r="F229" i="32"/>
  <c r="C229" i="32"/>
  <c r="O228" i="32"/>
  <c r="L228" i="32"/>
  <c r="I228" i="32"/>
  <c r="F228" i="32"/>
  <c r="C228" i="32" s="1"/>
  <c r="O227" i="32"/>
  <c r="L227" i="32"/>
  <c r="I227" i="32"/>
  <c r="C227" i="32" s="1"/>
  <c r="F227" i="32"/>
  <c r="O226" i="32"/>
  <c r="L226" i="32"/>
  <c r="I226" i="32"/>
  <c r="F226" i="32"/>
  <c r="O225" i="32"/>
  <c r="L225" i="32"/>
  <c r="I225" i="32"/>
  <c r="C225" i="32" s="1"/>
  <c r="F225" i="32"/>
  <c r="O224" i="32"/>
  <c r="L224" i="32"/>
  <c r="I224" i="32"/>
  <c r="F224" i="32"/>
  <c r="O223" i="32"/>
  <c r="L223" i="32"/>
  <c r="I223" i="32"/>
  <c r="F223" i="32"/>
  <c r="C223" i="32"/>
  <c r="O222" i="32"/>
  <c r="L222" i="32"/>
  <c r="I222" i="32"/>
  <c r="F222" i="32"/>
  <c r="C222" i="32" s="1"/>
  <c r="O221" i="32"/>
  <c r="L221" i="32"/>
  <c r="I221" i="32"/>
  <c r="F221" i="32"/>
  <c r="C221" i="32"/>
  <c r="O220" i="32"/>
  <c r="L220" i="32"/>
  <c r="I220" i="32"/>
  <c r="F220" i="32"/>
  <c r="C220" i="32" s="1"/>
  <c r="N219" i="32"/>
  <c r="M219" i="32"/>
  <c r="O219" i="32" s="1"/>
  <c r="K219" i="32"/>
  <c r="J219" i="32"/>
  <c r="L219" i="32" s="1"/>
  <c r="H219" i="32"/>
  <c r="G219" i="32"/>
  <c r="I219" i="32" s="1"/>
  <c r="C219" i="32" s="1"/>
  <c r="E219" i="32"/>
  <c r="F219" i="32" s="1"/>
  <c r="D219" i="32"/>
  <c r="O218" i="32"/>
  <c r="L218" i="32"/>
  <c r="I218" i="32"/>
  <c r="F218" i="32"/>
  <c r="C218" i="32" s="1"/>
  <c r="O217" i="32"/>
  <c r="L217" i="32"/>
  <c r="I217" i="32"/>
  <c r="F217" i="32"/>
  <c r="C217" i="32"/>
  <c r="O216" i="32"/>
  <c r="L216" i="32"/>
  <c r="I216" i="32"/>
  <c r="F216" i="32"/>
  <c r="C216" i="32" s="1"/>
  <c r="O215" i="32"/>
  <c r="L215" i="32"/>
  <c r="I215" i="32"/>
  <c r="C215" i="32" s="1"/>
  <c r="F215" i="32"/>
  <c r="O214" i="32"/>
  <c r="L214" i="32"/>
  <c r="I214" i="32"/>
  <c r="F214" i="32"/>
  <c r="O213" i="32"/>
  <c r="L213" i="32"/>
  <c r="I213" i="32"/>
  <c r="C213" i="32" s="1"/>
  <c r="F213" i="32"/>
  <c r="O212" i="32"/>
  <c r="L212" i="32"/>
  <c r="I212" i="32"/>
  <c r="F212" i="32"/>
  <c r="O211" i="32"/>
  <c r="L211" i="32"/>
  <c r="I211" i="32"/>
  <c r="F211" i="32"/>
  <c r="C211" i="32"/>
  <c r="O210" i="32"/>
  <c r="L210" i="32"/>
  <c r="I210" i="32"/>
  <c r="F210" i="32"/>
  <c r="C210" i="32" s="1"/>
  <c r="O209" i="32"/>
  <c r="L209" i="32"/>
  <c r="I209" i="32"/>
  <c r="C209" i="32" s="1"/>
  <c r="F209" i="32"/>
  <c r="N208" i="32"/>
  <c r="M208" i="32"/>
  <c r="O208" i="32" s="1"/>
  <c r="L208" i="32"/>
  <c r="K208" i="32"/>
  <c r="J208" i="32"/>
  <c r="I208" i="32"/>
  <c r="H208" i="32"/>
  <c r="G208" i="32"/>
  <c r="E208" i="32"/>
  <c r="E207" i="32" s="1"/>
  <c r="D208" i="32"/>
  <c r="N207" i="32"/>
  <c r="M207" i="32"/>
  <c r="O207" i="32" s="1"/>
  <c r="K207" i="32"/>
  <c r="J207" i="32"/>
  <c r="L207" i="32" s="1"/>
  <c r="G207" i="32"/>
  <c r="O206" i="32"/>
  <c r="L206" i="32"/>
  <c r="I206" i="32"/>
  <c r="F206" i="32"/>
  <c r="C206" i="32"/>
  <c r="O205" i="32"/>
  <c r="L205" i="32"/>
  <c r="I205" i="32"/>
  <c r="F205" i="32"/>
  <c r="C205" i="32" s="1"/>
  <c r="O204" i="32"/>
  <c r="L204" i="32"/>
  <c r="I204" i="32"/>
  <c r="F204" i="32"/>
  <c r="O203" i="32"/>
  <c r="L203" i="32"/>
  <c r="I203" i="32"/>
  <c r="C203" i="32" s="1"/>
  <c r="F203" i="32"/>
  <c r="O202" i="32"/>
  <c r="L202" i="32"/>
  <c r="I202" i="32"/>
  <c r="F202" i="32"/>
  <c r="C202" i="32" s="1"/>
  <c r="O201" i="32"/>
  <c r="N201" i="32"/>
  <c r="M201" i="32"/>
  <c r="K201" i="32"/>
  <c r="L201" i="32" s="1"/>
  <c r="J201" i="32"/>
  <c r="H201" i="32"/>
  <c r="G201" i="32"/>
  <c r="I201" i="32" s="1"/>
  <c r="E201" i="32"/>
  <c r="D201" i="32"/>
  <c r="F201" i="32" s="1"/>
  <c r="O200" i="32"/>
  <c r="L200" i="32"/>
  <c r="I200" i="32"/>
  <c r="F200" i="32"/>
  <c r="O199" i="32"/>
  <c r="N199" i="32"/>
  <c r="M199" i="32"/>
  <c r="M198" i="32" s="1"/>
  <c r="K199" i="32"/>
  <c r="K198" i="32" s="1"/>
  <c r="J199" i="32"/>
  <c r="L199" i="32" s="1"/>
  <c r="H199" i="32"/>
  <c r="G199" i="32"/>
  <c r="I199" i="32" s="1"/>
  <c r="E199" i="32"/>
  <c r="E198" i="32" s="1"/>
  <c r="N198" i="32"/>
  <c r="J198" i="32"/>
  <c r="O196" i="32"/>
  <c r="L196" i="32"/>
  <c r="I196" i="32"/>
  <c r="F196" i="32"/>
  <c r="C196" i="32" s="1"/>
  <c r="O195" i="32"/>
  <c r="N195" i="32"/>
  <c r="M195" i="32"/>
  <c r="M194" i="32" s="1"/>
  <c r="O194" i="32" s="1"/>
  <c r="K195" i="32"/>
  <c r="K194" i="32" s="1"/>
  <c r="L194" i="32" s="1"/>
  <c r="J195" i="32"/>
  <c r="L195" i="32" s="1"/>
  <c r="H195" i="32"/>
  <c r="G195" i="32"/>
  <c r="I195" i="32" s="1"/>
  <c r="E195" i="32"/>
  <c r="E194" i="32" s="1"/>
  <c r="D195" i="32"/>
  <c r="N194" i="32"/>
  <c r="J194" i="32"/>
  <c r="H194" i="32"/>
  <c r="D194" i="32"/>
  <c r="O193" i="32"/>
  <c r="L193" i="32"/>
  <c r="I193" i="32"/>
  <c r="C193" i="32" s="1"/>
  <c r="F193" i="32"/>
  <c r="O192" i="32"/>
  <c r="L192" i="32"/>
  <c r="I192" i="32"/>
  <c r="F192" i="32"/>
  <c r="C192" i="32" s="1"/>
  <c r="O191" i="32"/>
  <c r="N191" i="32"/>
  <c r="M191" i="32"/>
  <c r="M190" i="32" s="1"/>
  <c r="O190" i="32" s="1"/>
  <c r="K191" i="32"/>
  <c r="J191" i="32"/>
  <c r="L191" i="32" s="1"/>
  <c r="H191" i="32"/>
  <c r="G191" i="32"/>
  <c r="I191" i="32" s="1"/>
  <c r="E191" i="32"/>
  <c r="D191" i="32"/>
  <c r="N190" i="32"/>
  <c r="J190" i="32"/>
  <c r="H190" i="32"/>
  <c r="D190" i="32"/>
  <c r="O189" i="32"/>
  <c r="L189" i="32"/>
  <c r="I189" i="32"/>
  <c r="C189" i="32" s="1"/>
  <c r="F189" i="32"/>
  <c r="O188" i="32"/>
  <c r="L188" i="32"/>
  <c r="I188" i="32"/>
  <c r="F188" i="32"/>
  <c r="C188" i="32" s="1"/>
  <c r="O187" i="32"/>
  <c r="N187" i="32"/>
  <c r="M187" i="32"/>
  <c r="K187" i="32"/>
  <c r="J187" i="32"/>
  <c r="L187" i="32" s="1"/>
  <c r="H187" i="32"/>
  <c r="G187" i="32"/>
  <c r="I187" i="32" s="1"/>
  <c r="E187" i="32"/>
  <c r="F187" i="32" s="1"/>
  <c r="D187" i="32"/>
  <c r="O186" i="32"/>
  <c r="L186" i="32"/>
  <c r="I186" i="32"/>
  <c r="F186" i="32"/>
  <c r="C186" i="32" s="1"/>
  <c r="O185" i="32"/>
  <c r="L185" i="32"/>
  <c r="I185" i="32"/>
  <c r="C185" i="32" s="1"/>
  <c r="F185" i="32"/>
  <c r="O184" i="32"/>
  <c r="L184" i="32"/>
  <c r="I184" i="32"/>
  <c r="F184" i="32"/>
  <c r="C184" i="32" s="1"/>
  <c r="O183" i="32"/>
  <c r="L183" i="32"/>
  <c r="I183" i="32"/>
  <c r="F183" i="32"/>
  <c r="C183" i="32"/>
  <c r="N182" i="32"/>
  <c r="O182" i="32" s="1"/>
  <c r="M182" i="32"/>
  <c r="L182" i="32"/>
  <c r="K182" i="32"/>
  <c r="J182" i="32"/>
  <c r="H182" i="32"/>
  <c r="G182" i="32"/>
  <c r="I182" i="32" s="1"/>
  <c r="E182" i="32"/>
  <c r="D182" i="32"/>
  <c r="F182" i="32" s="1"/>
  <c r="C182" i="32" s="1"/>
  <c r="O181" i="32"/>
  <c r="L181" i="32"/>
  <c r="I181" i="32"/>
  <c r="C181" i="32" s="1"/>
  <c r="F181" i="32"/>
  <c r="O180" i="32"/>
  <c r="L180" i="32"/>
  <c r="I180" i="32"/>
  <c r="F180" i="32"/>
  <c r="C180" i="32" s="1"/>
  <c r="O179" i="32"/>
  <c r="L179" i="32"/>
  <c r="I179" i="32"/>
  <c r="F179" i="32"/>
  <c r="C179" i="32"/>
  <c r="N178" i="32"/>
  <c r="N177" i="32" s="1"/>
  <c r="N176" i="32" s="1"/>
  <c r="M178" i="32"/>
  <c r="L178" i="32"/>
  <c r="K178" i="32"/>
  <c r="J178" i="32"/>
  <c r="J177" i="32" s="1"/>
  <c r="H178" i="32"/>
  <c r="H177" i="32" s="1"/>
  <c r="G178" i="32"/>
  <c r="I178" i="32" s="1"/>
  <c r="E178" i="32"/>
  <c r="D178" i="32"/>
  <c r="F178" i="32" s="1"/>
  <c r="M177" i="32"/>
  <c r="O177" i="32" s="1"/>
  <c r="K177" i="32"/>
  <c r="K176" i="32" s="1"/>
  <c r="G177" i="32"/>
  <c r="G176" i="32" s="1"/>
  <c r="E177" i="32"/>
  <c r="E176" i="32" s="1"/>
  <c r="O175" i="32"/>
  <c r="L175" i="32"/>
  <c r="I175" i="32"/>
  <c r="F175" i="32"/>
  <c r="C175" i="32"/>
  <c r="O174" i="32"/>
  <c r="L174" i="32"/>
  <c r="I174" i="32"/>
  <c r="F174" i="32"/>
  <c r="C174" i="32" s="1"/>
  <c r="O173" i="32"/>
  <c r="L173" i="32"/>
  <c r="I173" i="32"/>
  <c r="C173" i="32" s="1"/>
  <c r="F173" i="32"/>
  <c r="O172" i="32"/>
  <c r="L172" i="32"/>
  <c r="I172" i="32"/>
  <c r="F172" i="32"/>
  <c r="C172" i="32" s="1"/>
  <c r="O171" i="32"/>
  <c r="L171" i="32"/>
  <c r="I171" i="32"/>
  <c r="F171" i="32"/>
  <c r="C171" i="32"/>
  <c r="O170" i="32"/>
  <c r="L170" i="32"/>
  <c r="I170" i="32"/>
  <c r="F170" i="32"/>
  <c r="C170" i="32" s="1"/>
  <c r="N169" i="32"/>
  <c r="M169" i="32"/>
  <c r="O169" i="32" s="1"/>
  <c r="K169" i="32"/>
  <c r="K168" i="32" s="1"/>
  <c r="J169" i="32"/>
  <c r="I169" i="32"/>
  <c r="H169" i="32"/>
  <c r="G169" i="32"/>
  <c r="G168" i="32" s="1"/>
  <c r="I168" i="32" s="1"/>
  <c r="E169" i="32"/>
  <c r="E168" i="32" s="1"/>
  <c r="F168" i="32" s="1"/>
  <c r="D169" i="32"/>
  <c r="F169" i="32" s="1"/>
  <c r="N168" i="32"/>
  <c r="J168" i="32"/>
  <c r="L168" i="32" s="1"/>
  <c r="H168" i="32"/>
  <c r="D168" i="32"/>
  <c r="O167" i="32"/>
  <c r="L167" i="32"/>
  <c r="I167" i="32"/>
  <c r="F167" i="32"/>
  <c r="C167" i="32"/>
  <c r="O166" i="32"/>
  <c r="L166" i="32"/>
  <c r="I166" i="32"/>
  <c r="F166" i="32"/>
  <c r="C166" i="32" s="1"/>
  <c r="O165" i="32"/>
  <c r="L165" i="32"/>
  <c r="I165" i="32"/>
  <c r="C165" i="32" s="1"/>
  <c r="F165" i="32"/>
  <c r="O164" i="32"/>
  <c r="L164" i="32"/>
  <c r="I164" i="32"/>
  <c r="F164" i="32"/>
  <c r="C164" i="32" s="1"/>
  <c r="O163" i="32"/>
  <c r="N163" i="32"/>
  <c r="M163" i="32"/>
  <c r="K163" i="32"/>
  <c r="J163" i="32"/>
  <c r="L163" i="32" s="1"/>
  <c r="H163" i="32"/>
  <c r="G163" i="32"/>
  <c r="I163" i="32" s="1"/>
  <c r="E163" i="32"/>
  <c r="F163" i="32" s="1"/>
  <c r="D163" i="32"/>
  <c r="O162" i="32"/>
  <c r="L162" i="32"/>
  <c r="I162" i="32"/>
  <c r="F162" i="32"/>
  <c r="C162" i="32" s="1"/>
  <c r="O161" i="32"/>
  <c r="L161" i="32"/>
  <c r="I161" i="32"/>
  <c r="C161" i="32" s="1"/>
  <c r="F161" i="32"/>
  <c r="O160" i="32"/>
  <c r="L160" i="32"/>
  <c r="I160" i="32"/>
  <c r="F160" i="32"/>
  <c r="C160" i="32" s="1"/>
  <c r="O159" i="32"/>
  <c r="L159" i="32"/>
  <c r="I159" i="32"/>
  <c r="F159" i="32"/>
  <c r="C159" i="32"/>
  <c r="O158" i="32"/>
  <c r="L158" i="32"/>
  <c r="I158" i="32"/>
  <c r="F158" i="32"/>
  <c r="C158" i="32" s="1"/>
  <c r="O157" i="32"/>
  <c r="L157" i="32"/>
  <c r="I157" i="32"/>
  <c r="C157" i="32" s="1"/>
  <c r="F157" i="32"/>
  <c r="O156" i="32"/>
  <c r="L156" i="32"/>
  <c r="I156" i="32"/>
  <c r="F156" i="32"/>
  <c r="C156" i="32" s="1"/>
  <c r="O155" i="32"/>
  <c r="L155" i="32"/>
  <c r="I155" i="32"/>
  <c r="F155" i="32"/>
  <c r="C155" i="32"/>
  <c r="N154" i="32"/>
  <c r="O154" i="32" s="1"/>
  <c r="M154" i="32"/>
  <c r="L154" i="32"/>
  <c r="K154" i="32"/>
  <c r="J154" i="32"/>
  <c r="H154" i="32"/>
  <c r="G154" i="32"/>
  <c r="I154" i="32" s="1"/>
  <c r="E154" i="32"/>
  <c r="D154" i="32"/>
  <c r="F154" i="32" s="1"/>
  <c r="O153" i="32"/>
  <c r="L153" i="32"/>
  <c r="I153" i="32"/>
  <c r="C153" i="32" s="1"/>
  <c r="F153" i="32"/>
  <c r="O152" i="32"/>
  <c r="L152" i="32"/>
  <c r="I152" i="32"/>
  <c r="F152" i="32"/>
  <c r="C152" i="32" s="1"/>
  <c r="O151" i="32"/>
  <c r="L151" i="32"/>
  <c r="I151" i="32"/>
  <c r="F151" i="32"/>
  <c r="C151" i="32"/>
  <c r="O150" i="32"/>
  <c r="L150" i="32"/>
  <c r="I150" i="32"/>
  <c r="F150" i="32"/>
  <c r="C150" i="32" s="1"/>
  <c r="O149" i="32"/>
  <c r="L149" i="32"/>
  <c r="I149" i="32"/>
  <c r="C149" i="32" s="1"/>
  <c r="F149" i="32"/>
  <c r="O148" i="32"/>
  <c r="L148" i="32"/>
  <c r="I148" i="32"/>
  <c r="F148" i="32"/>
  <c r="C148" i="32" s="1"/>
  <c r="O147" i="32"/>
  <c r="N147" i="32"/>
  <c r="M147" i="32"/>
  <c r="K147" i="32"/>
  <c r="J147" i="32"/>
  <c r="L147" i="32" s="1"/>
  <c r="H147" i="32"/>
  <c r="G147" i="32"/>
  <c r="I147" i="32" s="1"/>
  <c r="E147" i="32"/>
  <c r="F147" i="32" s="1"/>
  <c r="C147" i="32" s="1"/>
  <c r="D147" i="32"/>
  <c r="O146" i="32"/>
  <c r="L146" i="32"/>
  <c r="I146" i="32"/>
  <c r="F146" i="32"/>
  <c r="C146" i="32" s="1"/>
  <c r="O145" i="32"/>
  <c r="L145" i="32"/>
  <c r="I145" i="32"/>
  <c r="C145" i="32" s="1"/>
  <c r="F145" i="32"/>
  <c r="N144" i="32"/>
  <c r="M144" i="32"/>
  <c r="O144" i="32" s="1"/>
  <c r="K144" i="32"/>
  <c r="J144" i="32"/>
  <c r="L144" i="32" s="1"/>
  <c r="H144" i="32"/>
  <c r="I144" i="32" s="1"/>
  <c r="G144" i="32"/>
  <c r="F144" i="32"/>
  <c r="C144" i="32" s="1"/>
  <c r="E144" i="32"/>
  <c r="D144" i="32"/>
  <c r="O143" i="32"/>
  <c r="L143" i="32"/>
  <c r="I143" i="32"/>
  <c r="F143" i="32"/>
  <c r="C143" i="32"/>
  <c r="O142" i="32"/>
  <c r="L142" i="32"/>
  <c r="I142" i="32"/>
  <c r="F142" i="32"/>
  <c r="C142" i="32" s="1"/>
  <c r="O141" i="32"/>
  <c r="L141" i="32"/>
  <c r="I141" i="32"/>
  <c r="C141" i="32" s="1"/>
  <c r="F141" i="32"/>
  <c r="O140" i="32"/>
  <c r="L140" i="32"/>
  <c r="I140" i="32"/>
  <c r="F140" i="32"/>
  <c r="C140" i="32" s="1"/>
  <c r="O139" i="32"/>
  <c r="N139" i="32"/>
  <c r="M139" i="32"/>
  <c r="K139" i="32"/>
  <c r="K133" i="32" s="1"/>
  <c r="J139" i="32"/>
  <c r="L139" i="32" s="1"/>
  <c r="H139" i="32"/>
  <c r="G139" i="32"/>
  <c r="I139" i="32" s="1"/>
  <c r="E139" i="32"/>
  <c r="F139" i="32" s="1"/>
  <c r="D139" i="32"/>
  <c r="O138" i="32"/>
  <c r="L138" i="32"/>
  <c r="I138" i="32"/>
  <c r="F138" i="32"/>
  <c r="C138" i="32" s="1"/>
  <c r="O137" i="32"/>
  <c r="L137" i="32"/>
  <c r="I137" i="32"/>
  <c r="C137" i="32" s="1"/>
  <c r="F137" i="32"/>
  <c r="O136" i="32"/>
  <c r="L136" i="32"/>
  <c r="I136" i="32"/>
  <c r="F136" i="32"/>
  <c r="C136" i="32" s="1"/>
  <c r="O135" i="32"/>
  <c r="L135" i="32"/>
  <c r="I135" i="32"/>
  <c r="F135" i="32"/>
  <c r="C135" i="32"/>
  <c r="N134" i="32"/>
  <c r="N133" i="32" s="1"/>
  <c r="M134" i="32"/>
  <c r="L134" i="32"/>
  <c r="K134" i="32"/>
  <c r="J134" i="32"/>
  <c r="J133" i="32" s="1"/>
  <c r="L133" i="32" s="1"/>
  <c r="H134" i="32"/>
  <c r="H133" i="32" s="1"/>
  <c r="G134" i="32"/>
  <c r="I134" i="32" s="1"/>
  <c r="E134" i="32"/>
  <c r="D134" i="32"/>
  <c r="F134" i="32" s="1"/>
  <c r="M133" i="32"/>
  <c r="O133" i="32" s="1"/>
  <c r="E133" i="32"/>
  <c r="O132" i="32"/>
  <c r="L132" i="32"/>
  <c r="I132" i="32"/>
  <c r="F132" i="32"/>
  <c r="C132" i="32" s="1"/>
  <c r="O131" i="32"/>
  <c r="N131" i="32"/>
  <c r="M131" i="32"/>
  <c r="K131" i="32"/>
  <c r="J131" i="32"/>
  <c r="L131" i="32" s="1"/>
  <c r="H131" i="32"/>
  <c r="G131" i="32"/>
  <c r="I131" i="32" s="1"/>
  <c r="E131" i="32"/>
  <c r="F131" i="32" s="1"/>
  <c r="C131" i="32" s="1"/>
  <c r="D131" i="32"/>
  <c r="O130" i="32"/>
  <c r="L130" i="32"/>
  <c r="I130" i="32"/>
  <c r="F130" i="32"/>
  <c r="C130" i="32" s="1"/>
  <c r="O129" i="32"/>
  <c r="L129" i="32"/>
  <c r="I129" i="32"/>
  <c r="C129" i="32" s="1"/>
  <c r="F129" i="32"/>
  <c r="O128" i="32"/>
  <c r="L128" i="32"/>
  <c r="I128" i="32"/>
  <c r="F128" i="32"/>
  <c r="C128" i="32" s="1"/>
  <c r="O127" i="32"/>
  <c r="L127" i="32"/>
  <c r="I127" i="32"/>
  <c r="F127" i="32"/>
  <c r="C127" i="32"/>
  <c r="O126" i="32"/>
  <c r="L126" i="32"/>
  <c r="I126" i="32"/>
  <c r="F126" i="32"/>
  <c r="C126" i="32" s="1"/>
  <c r="N125" i="32"/>
  <c r="M125" i="32"/>
  <c r="O125" i="32" s="1"/>
  <c r="K125" i="32"/>
  <c r="L125" i="32" s="1"/>
  <c r="J125" i="32"/>
  <c r="I125" i="32"/>
  <c r="H125" i="32"/>
  <c r="G125" i="32"/>
  <c r="E125" i="32"/>
  <c r="D125" i="32"/>
  <c r="F125" i="32" s="1"/>
  <c r="O124" i="32"/>
  <c r="L124" i="32"/>
  <c r="I124" i="32"/>
  <c r="F124" i="32"/>
  <c r="C124" i="32" s="1"/>
  <c r="O123" i="32"/>
  <c r="L123" i="32"/>
  <c r="I123" i="32"/>
  <c r="F123" i="32"/>
  <c r="C123" i="32"/>
  <c r="O122" i="32"/>
  <c r="L122" i="32"/>
  <c r="I122" i="32"/>
  <c r="F122" i="32"/>
  <c r="C122" i="32" s="1"/>
  <c r="O121" i="32"/>
  <c r="L121" i="32"/>
  <c r="I121" i="32"/>
  <c r="C121" i="32" s="1"/>
  <c r="F121" i="32"/>
  <c r="O120" i="32"/>
  <c r="L120" i="32"/>
  <c r="I120" i="32"/>
  <c r="F120" i="32"/>
  <c r="C120" i="32" s="1"/>
  <c r="O119" i="32"/>
  <c r="N119" i="32"/>
  <c r="M119" i="32"/>
  <c r="K119" i="32"/>
  <c r="J119" i="32"/>
  <c r="L119" i="32" s="1"/>
  <c r="H119" i="32"/>
  <c r="G119" i="32"/>
  <c r="I119" i="32" s="1"/>
  <c r="E119" i="32"/>
  <c r="F119" i="32" s="1"/>
  <c r="C119" i="32" s="1"/>
  <c r="D119" i="32"/>
  <c r="O118" i="32"/>
  <c r="L118" i="32"/>
  <c r="I118" i="32"/>
  <c r="F118" i="32"/>
  <c r="C118" i="32" s="1"/>
  <c r="O117" i="32"/>
  <c r="L117" i="32"/>
  <c r="I117" i="32"/>
  <c r="C117" i="32" s="1"/>
  <c r="F117" i="32"/>
  <c r="O116" i="32"/>
  <c r="L116" i="32"/>
  <c r="I116" i="32"/>
  <c r="F116" i="32"/>
  <c r="C116" i="32" s="1"/>
  <c r="O115" i="32"/>
  <c r="N115" i="32"/>
  <c r="M115" i="32"/>
  <c r="K115" i="32"/>
  <c r="J115" i="32"/>
  <c r="L115" i="32" s="1"/>
  <c r="H115" i="32"/>
  <c r="G115" i="32"/>
  <c r="I115" i="32" s="1"/>
  <c r="E115" i="32"/>
  <c r="F115" i="32" s="1"/>
  <c r="D115" i="32"/>
  <c r="O114" i="32"/>
  <c r="L114" i="32"/>
  <c r="I114" i="32"/>
  <c r="F114" i="32"/>
  <c r="C114" i="32" s="1"/>
  <c r="O113" i="32"/>
  <c r="L113" i="32"/>
  <c r="I113" i="32"/>
  <c r="C113" i="32" s="1"/>
  <c r="F113" i="32"/>
  <c r="O112" i="32"/>
  <c r="L112" i="32"/>
  <c r="I112" i="32"/>
  <c r="F112" i="32"/>
  <c r="C112" i="32" s="1"/>
  <c r="O111" i="32"/>
  <c r="L111" i="32"/>
  <c r="I111" i="32"/>
  <c r="F111" i="32"/>
  <c r="C111" i="32"/>
  <c r="O110" i="32"/>
  <c r="L110" i="32"/>
  <c r="I110" i="32"/>
  <c r="F110" i="32"/>
  <c r="C110" i="32" s="1"/>
  <c r="O109" i="32"/>
  <c r="L109" i="32"/>
  <c r="I109" i="32"/>
  <c r="C109" i="32" s="1"/>
  <c r="F109" i="32"/>
  <c r="O108" i="32"/>
  <c r="L108" i="32"/>
  <c r="I108" i="32"/>
  <c r="F108" i="32"/>
  <c r="C108" i="32" s="1"/>
  <c r="O107" i="32"/>
  <c r="L107" i="32"/>
  <c r="I107" i="32"/>
  <c r="F107" i="32"/>
  <c r="C107" i="32"/>
  <c r="N106" i="32"/>
  <c r="O106" i="32" s="1"/>
  <c r="M106" i="32"/>
  <c r="L106" i="32"/>
  <c r="K106" i="32"/>
  <c r="J106" i="32"/>
  <c r="H106" i="32"/>
  <c r="G106" i="32"/>
  <c r="I106" i="32" s="1"/>
  <c r="E106" i="32"/>
  <c r="D106" i="32"/>
  <c r="F106" i="32" s="1"/>
  <c r="O105" i="32"/>
  <c r="L105" i="32"/>
  <c r="I105" i="32"/>
  <c r="C105" i="32" s="1"/>
  <c r="F105" i="32"/>
  <c r="O104" i="32"/>
  <c r="L104" i="32"/>
  <c r="I104" i="32"/>
  <c r="F104" i="32"/>
  <c r="C104" i="32" s="1"/>
  <c r="O103" i="32"/>
  <c r="L103" i="32"/>
  <c r="I103" i="32"/>
  <c r="F103" i="32"/>
  <c r="C103" i="32"/>
  <c r="O102" i="32"/>
  <c r="L102" i="32"/>
  <c r="I102" i="32"/>
  <c r="F102" i="32"/>
  <c r="C102" i="32" s="1"/>
  <c r="O101" i="32"/>
  <c r="L101" i="32"/>
  <c r="I101" i="32"/>
  <c r="C101" i="32" s="1"/>
  <c r="F101" i="32"/>
  <c r="O100" i="32"/>
  <c r="L100" i="32"/>
  <c r="I100" i="32"/>
  <c r="F100" i="32"/>
  <c r="C100" i="32" s="1"/>
  <c r="O99" i="32"/>
  <c r="L99" i="32"/>
  <c r="I99" i="32"/>
  <c r="F99" i="32"/>
  <c r="C99" i="32"/>
  <c r="N98" i="32"/>
  <c r="O98" i="32" s="1"/>
  <c r="M98" i="32"/>
  <c r="L98" i="32"/>
  <c r="K98" i="32"/>
  <c r="J98" i="32"/>
  <c r="H98" i="32"/>
  <c r="G98" i="32"/>
  <c r="I98" i="32" s="1"/>
  <c r="E98" i="32"/>
  <c r="D98" i="32"/>
  <c r="F98" i="32" s="1"/>
  <c r="C98" i="32" s="1"/>
  <c r="O97" i="32"/>
  <c r="L97" i="32"/>
  <c r="I97" i="32"/>
  <c r="C97" i="32" s="1"/>
  <c r="F97" i="32"/>
  <c r="O96" i="32"/>
  <c r="L96" i="32"/>
  <c r="I96" i="32"/>
  <c r="F96" i="32"/>
  <c r="C96" i="32" s="1"/>
  <c r="O95" i="32"/>
  <c r="L95" i="32"/>
  <c r="I95" i="32"/>
  <c r="F95" i="32"/>
  <c r="C95" i="32"/>
  <c r="O94" i="32"/>
  <c r="L94" i="32"/>
  <c r="I94" i="32"/>
  <c r="F94" i="32"/>
  <c r="C94" i="32" s="1"/>
  <c r="O93" i="32"/>
  <c r="L93" i="32"/>
  <c r="I93" i="32"/>
  <c r="C93" i="32" s="1"/>
  <c r="F93" i="32"/>
  <c r="N92" i="32"/>
  <c r="M92" i="32"/>
  <c r="O92" i="32" s="1"/>
  <c r="K92" i="32"/>
  <c r="J92" i="32"/>
  <c r="L92" i="32" s="1"/>
  <c r="H92" i="32"/>
  <c r="I92" i="32" s="1"/>
  <c r="G92" i="32"/>
  <c r="F92" i="32"/>
  <c r="C92" i="32" s="1"/>
  <c r="E92" i="32"/>
  <c r="D92" i="32"/>
  <c r="O91" i="32"/>
  <c r="L91" i="32"/>
  <c r="I91" i="32"/>
  <c r="F91" i="32"/>
  <c r="C91" i="32"/>
  <c r="O90" i="32"/>
  <c r="L90" i="32"/>
  <c r="I90" i="32"/>
  <c r="F90" i="32"/>
  <c r="C90" i="32" s="1"/>
  <c r="O89" i="32"/>
  <c r="L89" i="32"/>
  <c r="I89" i="32"/>
  <c r="C89" i="32" s="1"/>
  <c r="F89" i="32"/>
  <c r="O88" i="32"/>
  <c r="L88" i="32"/>
  <c r="I88" i="32"/>
  <c r="F88" i="32"/>
  <c r="C88" i="32" s="1"/>
  <c r="O87" i="32"/>
  <c r="N87" i="32"/>
  <c r="M87" i="32"/>
  <c r="M86" i="32" s="1"/>
  <c r="O86" i="32" s="1"/>
  <c r="K87" i="32"/>
  <c r="K86" i="32" s="1"/>
  <c r="L86" i="32" s="1"/>
  <c r="J87" i="32"/>
  <c r="L87" i="32" s="1"/>
  <c r="H87" i="32"/>
  <c r="G87" i="32"/>
  <c r="I87" i="32" s="1"/>
  <c r="E87" i="32"/>
  <c r="E86" i="32" s="1"/>
  <c r="D87" i="32"/>
  <c r="N86" i="32"/>
  <c r="J86" i="32"/>
  <c r="H86" i="32"/>
  <c r="D86" i="32"/>
  <c r="F86" i="32" s="1"/>
  <c r="O85" i="32"/>
  <c r="L85" i="32"/>
  <c r="I85" i="32"/>
  <c r="C85" i="32" s="1"/>
  <c r="F85" i="32"/>
  <c r="O84" i="32"/>
  <c r="L84" i="32"/>
  <c r="I84" i="32"/>
  <c r="F84" i="32"/>
  <c r="C84" i="32" s="1"/>
  <c r="O83" i="32"/>
  <c r="N83" i="32"/>
  <c r="M83" i="32"/>
  <c r="K83" i="32"/>
  <c r="J83" i="32"/>
  <c r="L83" i="32" s="1"/>
  <c r="H83" i="32"/>
  <c r="G83" i="32"/>
  <c r="I83" i="32" s="1"/>
  <c r="E83" i="32"/>
  <c r="F83" i="32" s="1"/>
  <c r="C83" i="32" s="1"/>
  <c r="D83" i="32"/>
  <c r="O82" i="32"/>
  <c r="L82" i="32"/>
  <c r="I82" i="32"/>
  <c r="F82" i="32"/>
  <c r="C82" i="32" s="1"/>
  <c r="O81" i="32"/>
  <c r="L81" i="32"/>
  <c r="I81" i="32"/>
  <c r="C81" i="32" s="1"/>
  <c r="F81" i="32"/>
  <c r="N80" i="32"/>
  <c r="N79" i="32" s="1"/>
  <c r="M80" i="32"/>
  <c r="O80" i="32" s="1"/>
  <c r="K80" i="32"/>
  <c r="J80" i="32"/>
  <c r="H80" i="32"/>
  <c r="H79" i="32" s="1"/>
  <c r="G80" i="32"/>
  <c r="F80" i="32"/>
  <c r="E80" i="32"/>
  <c r="D80" i="32"/>
  <c r="D79" i="32" s="1"/>
  <c r="F79" i="32" s="1"/>
  <c r="O79" i="32"/>
  <c r="M79" i="32"/>
  <c r="K79" i="32"/>
  <c r="G79" i="32"/>
  <c r="E79" i="32"/>
  <c r="E78" i="32" s="1"/>
  <c r="N78" i="32"/>
  <c r="H78" i="32"/>
  <c r="O77" i="32"/>
  <c r="L77" i="32"/>
  <c r="I77" i="32"/>
  <c r="F77" i="32"/>
  <c r="C77" i="32"/>
  <c r="O76" i="32"/>
  <c r="L76" i="32"/>
  <c r="I76" i="32"/>
  <c r="F76" i="32"/>
  <c r="C76" i="32" s="1"/>
  <c r="O75" i="32"/>
  <c r="L75" i="32"/>
  <c r="I75" i="32"/>
  <c r="F75" i="32"/>
  <c r="C75" i="32"/>
  <c r="O74" i="32"/>
  <c r="L74" i="32"/>
  <c r="I74" i="32"/>
  <c r="F74" i="32"/>
  <c r="C74" i="32" s="1"/>
  <c r="O73" i="32"/>
  <c r="L73" i="32"/>
  <c r="I73" i="32"/>
  <c r="C73" i="32" s="1"/>
  <c r="F73" i="32"/>
  <c r="N72" i="32"/>
  <c r="N70" i="32" s="1"/>
  <c r="M72" i="32"/>
  <c r="O72" i="32" s="1"/>
  <c r="L72" i="32"/>
  <c r="K72" i="32"/>
  <c r="J72" i="32"/>
  <c r="H72" i="32"/>
  <c r="I72" i="32" s="1"/>
  <c r="G72" i="32"/>
  <c r="E72" i="32"/>
  <c r="E70" i="32" s="1"/>
  <c r="D72" i="32"/>
  <c r="F72" i="32" s="1"/>
  <c r="C72" i="32" s="1"/>
  <c r="O71" i="32"/>
  <c r="L71" i="32"/>
  <c r="I71" i="32"/>
  <c r="F71" i="32"/>
  <c r="C71" i="32"/>
  <c r="K70" i="32"/>
  <c r="J70" i="32"/>
  <c r="L70" i="32" s="1"/>
  <c r="G70" i="32"/>
  <c r="D70" i="32"/>
  <c r="F70" i="32" s="1"/>
  <c r="O69" i="32"/>
  <c r="L69" i="32"/>
  <c r="I69" i="32"/>
  <c r="C69" i="32" s="1"/>
  <c r="F69" i="32"/>
  <c r="O68" i="32"/>
  <c r="L68" i="32"/>
  <c r="I68" i="32"/>
  <c r="F68" i="32"/>
  <c r="O67" i="32"/>
  <c r="L67" i="32"/>
  <c r="I67" i="32"/>
  <c r="C67" i="32" s="1"/>
  <c r="F67" i="32"/>
  <c r="O66" i="32"/>
  <c r="L66" i="32"/>
  <c r="I66" i="32"/>
  <c r="F66" i="32"/>
  <c r="O65" i="32"/>
  <c r="L65" i="32"/>
  <c r="I65" i="32"/>
  <c r="F65" i="32"/>
  <c r="C65" i="32"/>
  <c r="O64" i="32"/>
  <c r="L64" i="32"/>
  <c r="I64" i="32"/>
  <c r="F64" i="32"/>
  <c r="C64" i="32" s="1"/>
  <c r="O63" i="32"/>
  <c r="L63" i="32"/>
  <c r="I63" i="32"/>
  <c r="F63" i="32"/>
  <c r="C63" i="32"/>
  <c r="O62" i="32"/>
  <c r="L62" i="32"/>
  <c r="I62" i="32"/>
  <c r="F62" i="32"/>
  <c r="C62" i="32" s="1"/>
  <c r="N61" i="32"/>
  <c r="M61" i="32"/>
  <c r="O61" i="32" s="1"/>
  <c r="K61" i="32"/>
  <c r="L61" i="32" s="1"/>
  <c r="J61" i="32"/>
  <c r="H61" i="32"/>
  <c r="G61" i="32"/>
  <c r="I61" i="32" s="1"/>
  <c r="C61" i="32" s="1"/>
  <c r="E61" i="32"/>
  <c r="D61" i="32"/>
  <c r="F61" i="32" s="1"/>
  <c r="O60" i="32"/>
  <c r="L60" i="32"/>
  <c r="I60" i="32"/>
  <c r="F60" i="32"/>
  <c r="C60" i="32" s="1"/>
  <c r="O59" i="32"/>
  <c r="L59" i="32"/>
  <c r="I59" i="32"/>
  <c r="F59" i="32"/>
  <c r="C59" i="32"/>
  <c r="N58" i="32"/>
  <c r="M58" i="32"/>
  <c r="L58" i="32"/>
  <c r="K58" i="32"/>
  <c r="J58" i="32"/>
  <c r="J57" i="32" s="1"/>
  <c r="H58" i="32"/>
  <c r="H57" i="32" s="1"/>
  <c r="G58" i="32"/>
  <c r="I58" i="32" s="1"/>
  <c r="F58" i="32"/>
  <c r="E58" i="32"/>
  <c r="D58" i="32"/>
  <c r="D57" i="32" s="1"/>
  <c r="M57" i="32"/>
  <c r="E57" i="32"/>
  <c r="E56" i="32" s="1"/>
  <c r="J56" i="32"/>
  <c r="O50" i="32"/>
  <c r="C50" i="32"/>
  <c r="O49" i="32"/>
  <c r="C49" i="32"/>
  <c r="N48" i="32"/>
  <c r="N24" i="32" s="1"/>
  <c r="M48" i="32"/>
  <c r="L47" i="32"/>
  <c r="I47" i="32"/>
  <c r="C47" i="32" s="1"/>
  <c r="F47" i="32"/>
  <c r="K46" i="32"/>
  <c r="J46" i="32"/>
  <c r="L46" i="32" s="1"/>
  <c r="H46" i="32"/>
  <c r="G46" i="32"/>
  <c r="I46" i="32" s="1"/>
  <c r="E46" i="32"/>
  <c r="F46" i="32" s="1"/>
  <c r="D46" i="32"/>
  <c r="F45" i="32"/>
  <c r="C45" i="32"/>
  <c r="L44" i="32"/>
  <c r="C44" i="32"/>
  <c r="L43" i="32"/>
  <c r="C43" i="32"/>
  <c r="L42" i="32"/>
  <c r="C42" i="32"/>
  <c r="L41" i="32"/>
  <c r="C41" i="32"/>
  <c r="K40" i="32"/>
  <c r="J40" i="32"/>
  <c r="L40" i="32" s="1"/>
  <c r="C40" i="32"/>
  <c r="L39" i="32"/>
  <c r="C39" i="32"/>
  <c r="L38" i="32"/>
  <c r="C38" i="32"/>
  <c r="K37" i="32"/>
  <c r="J37" i="32"/>
  <c r="L36" i="32"/>
  <c r="C36" i="32"/>
  <c r="K35" i="32"/>
  <c r="L35" i="32" s="1"/>
  <c r="J35" i="32"/>
  <c r="C35" i="32"/>
  <c r="L34" i="32"/>
  <c r="C34" i="32"/>
  <c r="L33" i="32"/>
  <c r="C33" i="32"/>
  <c r="L32" i="32"/>
  <c r="C32" i="32"/>
  <c r="K31" i="32"/>
  <c r="K30" i="32" s="1"/>
  <c r="J31" i="32"/>
  <c r="L31" i="32" s="1"/>
  <c r="C31" i="32"/>
  <c r="J30" i="32"/>
  <c r="F29" i="32"/>
  <c r="C29" i="32"/>
  <c r="I28" i="32"/>
  <c r="F28" i="32"/>
  <c r="C28" i="32" s="1"/>
  <c r="O27" i="32"/>
  <c r="L27" i="32"/>
  <c r="I27" i="32"/>
  <c r="F27" i="32"/>
  <c r="C27" i="32"/>
  <c r="O26" i="32"/>
  <c r="L26" i="32"/>
  <c r="I26" i="32"/>
  <c r="F26" i="32"/>
  <c r="C26" i="32" s="1"/>
  <c r="N25" i="32"/>
  <c r="N290" i="32" s="1"/>
  <c r="N289" i="32" s="1"/>
  <c r="M25" i="32"/>
  <c r="M290" i="32" s="1"/>
  <c r="K25" i="32"/>
  <c r="J25" i="32"/>
  <c r="J290" i="32" s="1"/>
  <c r="I25" i="32"/>
  <c r="H25" i="32"/>
  <c r="H290" i="32" s="1"/>
  <c r="H289" i="32" s="1"/>
  <c r="G25" i="32"/>
  <c r="E25" i="32"/>
  <c r="E290" i="32" s="1"/>
  <c r="E289" i="32" s="1"/>
  <c r="D25" i="32"/>
  <c r="D24" i="32" s="1"/>
  <c r="J24" i="32"/>
  <c r="H24" i="32"/>
  <c r="O299" i="31"/>
  <c r="L299" i="31"/>
  <c r="C299" i="31" s="1"/>
  <c r="I299" i="31"/>
  <c r="F299" i="31"/>
  <c r="O298" i="31"/>
  <c r="L298" i="31"/>
  <c r="I298" i="31"/>
  <c r="F298" i="31"/>
  <c r="C298" i="31"/>
  <c r="O297" i="31"/>
  <c r="L297" i="31"/>
  <c r="I297" i="31"/>
  <c r="F297" i="31"/>
  <c r="C297" i="31" s="1"/>
  <c r="O296" i="31"/>
  <c r="L296" i="31"/>
  <c r="I296" i="31"/>
  <c r="F296" i="31"/>
  <c r="O295" i="31"/>
  <c r="L295" i="31"/>
  <c r="I295" i="31"/>
  <c r="C295" i="31" s="1"/>
  <c r="F295" i="31"/>
  <c r="O294" i="31"/>
  <c r="L294" i="31"/>
  <c r="C294" i="31" s="1"/>
  <c r="I294" i="31"/>
  <c r="F294" i="31"/>
  <c r="O293" i="31"/>
  <c r="L293" i="31"/>
  <c r="I293" i="31"/>
  <c r="F293" i="31"/>
  <c r="C293" i="31"/>
  <c r="O292" i="31"/>
  <c r="L292" i="31"/>
  <c r="I292" i="31"/>
  <c r="F292" i="31"/>
  <c r="C292" i="31" s="1"/>
  <c r="N291" i="31"/>
  <c r="M291" i="31"/>
  <c r="O291" i="31" s="1"/>
  <c r="K291" i="31"/>
  <c r="J291" i="31"/>
  <c r="H291" i="31"/>
  <c r="G291" i="31"/>
  <c r="I291" i="31" s="1"/>
  <c r="E291" i="31"/>
  <c r="F291" i="31" s="1"/>
  <c r="D291" i="31"/>
  <c r="O286" i="31"/>
  <c r="L286" i="31"/>
  <c r="I286" i="31"/>
  <c r="F286" i="31"/>
  <c r="C286" i="31"/>
  <c r="O285" i="31"/>
  <c r="L285" i="31"/>
  <c r="I285" i="31"/>
  <c r="F285" i="31"/>
  <c r="C285" i="31" s="1"/>
  <c r="N284" i="31"/>
  <c r="M284" i="31"/>
  <c r="K284" i="31"/>
  <c r="J284" i="31"/>
  <c r="L284" i="31" s="1"/>
  <c r="I284" i="31"/>
  <c r="H284" i="31"/>
  <c r="G284" i="31"/>
  <c r="E284" i="31"/>
  <c r="D284" i="31"/>
  <c r="O283" i="31"/>
  <c r="L283" i="31"/>
  <c r="C283" i="31" s="1"/>
  <c r="I283" i="31"/>
  <c r="F283" i="31"/>
  <c r="O282" i="31"/>
  <c r="N282" i="31"/>
  <c r="M282" i="31"/>
  <c r="K282" i="31"/>
  <c r="L282" i="31" s="1"/>
  <c r="J282" i="31"/>
  <c r="H282" i="31"/>
  <c r="G282" i="31"/>
  <c r="I282" i="31" s="1"/>
  <c r="E282" i="31"/>
  <c r="D282" i="31"/>
  <c r="F282" i="31" s="1"/>
  <c r="C282" i="31" s="1"/>
  <c r="O281" i="31"/>
  <c r="L281" i="31"/>
  <c r="I281" i="31"/>
  <c r="F281" i="31"/>
  <c r="C281" i="31" s="1"/>
  <c r="O280" i="31"/>
  <c r="L280" i="31"/>
  <c r="I280" i="31"/>
  <c r="F280" i="31"/>
  <c r="C280" i="31" s="1"/>
  <c r="O279" i="31"/>
  <c r="L279" i="31"/>
  <c r="C279" i="31" s="1"/>
  <c r="I279" i="31"/>
  <c r="F279" i="31"/>
  <c r="O278" i="31"/>
  <c r="N278" i="31"/>
  <c r="M278" i="31"/>
  <c r="K278" i="31"/>
  <c r="L278" i="31" s="1"/>
  <c r="J278" i="31"/>
  <c r="H278" i="31"/>
  <c r="G278" i="31"/>
  <c r="I278" i="31" s="1"/>
  <c r="E278" i="31"/>
  <c r="D278" i="31"/>
  <c r="F278" i="31" s="1"/>
  <c r="C278" i="31" s="1"/>
  <c r="O277" i="31"/>
  <c r="L277" i="31"/>
  <c r="I277" i="31"/>
  <c r="F277" i="31"/>
  <c r="C277" i="31" s="1"/>
  <c r="O276" i="31"/>
  <c r="L276" i="31"/>
  <c r="I276" i="31"/>
  <c r="F276" i="31"/>
  <c r="C276" i="31" s="1"/>
  <c r="O275" i="31"/>
  <c r="L275" i="31"/>
  <c r="C275" i="31" s="1"/>
  <c r="I275" i="31"/>
  <c r="F275" i="31"/>
  <c r="O274" i="31"/>
  <c r="N274" i="31"/>
  <c r="M274" i="31"/>
  <c r="K274" i="31"/>
  <c r="K272" i="31" s="1"/>
  <c r="K271" i="31" s="1"/>
  <c r="J274" i="31"/>
  <c r="H274" i="31"/>
  <c r="H272" i="31" s="1"/>
  <c r="H271" i="31" s="1"/>
  <c r="G274" i="31"/>
  <c r="I274" i="31" s="1"/>
  <c r="E274" i="31"/>
  <c r="D274" i="31"/>
  <c r="F274" i="31" s="1"/>
  <c r="O273" i="31"/>
  <c r="L273" i="31"/>
  <c r="I273" i="31"/>
  <c r="F273" i="31"/>
  <c r="C273" i="31" s="1"/>
  <c r="N272" i="31"/>
  <c r="M272" i="31"/>
  <c r="M271" i="31" s="1"/>
  <c r="O271" i="31" s="1"/>
  <c r="J272" i="31"/>
  <c r="L272" i="31" s="1"/>
  <c r="E272" i="31"/>
  <c r="E271" i="31" s="1"/>
  <c r="N271" i="31"/>
  <c r="J271" i="31"/>
  <c r="O270" i="31"/>
  <c r="L270" i="31"/>
  <c r="I270" i="31"/>
  <c r="F270" i="31"/>
  <c r="C270" i="31"/>
  <c r="O269" i="31"/>
  <c r="L269" i="31"/>
  <c r="I269" i="31"/>
  <c r="F269" i="31"/>
  <c r="C269" i="31" s="1"/>
  <c r="O268" i="31"/>
  <c r="L268" i="31"/>
  <c r="I268" i="31"/>
  <c r="F268" i="31"/>
  <c r="C268" i="31" s="1"/>
  <c r="O267" i="31"/>
  <c r="L267" i="31"/>
  <c r="C267" i="31" s="1"/>
  <c r="I267" i="31"/>
  <c r="F267" i="31"/>
  <c r="O266" i="31"/>
  <c r="N266" i="31"/>
  <c r="M266" i="31"/>
  <c r="K266" i="31"/>
  <c r="L266" i="31" s="1"/>
  <c r="J266" i="31"/>
  <c r="H266" i="31"/>
  <c r="G266" i="31"/>
  <c r="I266" i="31" s="1"/>
  <c r="E266" i="31"/>
  <c r="D266" i="31"/>
  <c r="F266" i="31" s="1"/>
  <c r="O265" i="31"/>
  <c r="L265" i="31"/>
  <c r="I265" i="31"/>
  <c r="F265" i="31"/>
  <c r="C265" i="31" s="1"/>
  <c r="O264" i="31"/>
  <c r="L264" i="31"/>
  <c r="I264" i="31"/>
  <c r="F264" i="31"/>
  <c r="C264" i="31" s="1"/>
  <c r="O263" i="31"/>
  <c r="L263" i="31"/>
  <c r="C263" i="31" s="1"/>
  <c r="I263" i="31"/>
  <c r="F263" i="31"/>
  <c r="O262" i="31"/>
  <c r="N262" i="31"/>
  <c r="M262" i="31"/>
  <c r="K262" i="31"/>
  <c r="K261" i="31" s="1"/>
  <c r="L261" i="31" s="1"/>
  <c r="J262" i="31"/>
  <c r="H262" i="31"/>
  <c r="G262" i="31"/>
  <c r="G261" i="31" s="1"/>
  <c r="I261" i="31" s="1"/>
  <c r="E262" i="31"/>
  <c r="D262" i="31"/>
  <c r="F262" i="31" s="1"/>
  <c r="N261" i="31"/>
  <c r="M261" i="31"/>
  <c r="O261" i="31" s="1"/>
  <c r="J261" i="31"/>
  <c r="H261" i="31"/>
  <c r="E261" i="31"/>
  <c r="D261" i="31"/>
  <c r="F261" i="31" s="1"/>
  <c r="C261" i="31" s="1"/>
  <c r="O260" i="31"/>
  <c r="L260" i="31"/>
  <c r="I260" i="31"/>
  <c r="C260" i="31" s="1"/>
  <c r="F260" i="31"/>
  <c r="O259" i="31"/>
  <c r="L259" i="31"/>
  <c r="C259" i="31" s="1"/>
  <c r="I259" i="31"/>
  <c r="F259" i="31"/>
  <c r="O258" i="31"/>
  <c r="L258" i="31"/>
  <c r="I258" i="31"/>
  <c r="F258" i="31"/>
  <c r="C258" i="31"/>
  <c r="O257" i="31"/>
  <c r="L257" i="31"/>
  <c r="I257" i="31"/>
  <c r="F257" i="31"/>
  <c r="C257" i="31" s="1"/>
  <c r="O256" i="31"/>
  <c r="L256" i="31"/>
  <c r="I256" i="31"/>
  <c r="F256" i="31"/>
  <c r="C256" i="31" s="1"/>
  <c r="N255" i="31"/>
  <c r="N254" i="31" s="1"/>
  <c r="M255" i="31"/>
  <c r="K255" i="31"/>
  <c r="J255" i="31"/>
  <c r="J254" i="31" s="1"/>
  <c r="H255" i="31"/>
  <c r="G255" i="31"/>
  <c r="I255" i="31" s="1"/>
  <c r="F255" i="31"/>
  <c r="E255" i="31"/>
  <c r="D255" i="31"/>
  <c r="M254" i="31"/>
  <c r="K254" i="31"/>
  <c r="H254" i="31"/>
  <c r="G254" i="31"/>
  <c r="I254" i="31" s="1"/>
  <c r="E254" i="31"/>
  <c r="D254" i="31"/>
  <c r="F254" i="31" s="1"/>
  <c r="O253" i="31"/>
  <c r="L253" i="31"/>
  <c r="I253" i="31"/>
  <c r="F253" i="31"/>
  <c r="C253" i="31" s="1"/>
  <c r="O252" i="31"/>
  <c r="L252" i="31"/>
  <c r="I252" i="31"/>
  <c r="C252" i="31" s="1"/>
  <c r="F252" i="31"/>
  <c r="O251" i="31"/>
  <c r="L251" i="31"/>
  <c r="C251" i="31" s="1"/>
  <c r="I251" i="31"/>
  <c r="F251" i="31"/>
  <c r="O250" i="31"/>
  <c r="L250" i="31"/>
  <c r="I250" i="31"/>
  <c r="F250" i="31"/>
  <c r="C250" i="31"/>
  <c r="N249" i="31"/>
  <c r="M249" i="31"/>
  <c r="O249" i="31" s="1"/>
  <c r="L249" i="31"/>
  <c r="K249" i="31"/>
  <c r="J249" i="31"/>
  <c r="H249" i="31"/>
  <c r="I249" i="31" s="1"/>
  <c r="G249" i="31"/>
  <c r="E249" i="31"/>
  <c r="D249" i="31"/>
  <c r="F249" i="31" s="1"/>
  <c r="O248" i="31"/>
  <c r="L248" i="31"/>
  <c r="I248" i="31"/>
  <c r="C248" i="31" s="1"/>
  <c r="F248" i="31"/>
  <c r="O247" i="31"/>
  <c r="L247" i="31"/>
  <c r="C247" i="31" s="1"/>
  <c r="I247" i="31"/>
  <c r="F247" i="31"/>
  <c r="O246" i="31"/>
  <c r="L246" i="31"/>
  <c r="I246" i="31"/>
  <c r="F246" i="31"/>
  <c r="C246" i="31"/>
  <c r="O245" i="31"/>
  <c r="L245" i="31"/>
  <c r="I245" i="31"/>
  <c r="F245" i="31"/>
  <c r="C245" i="31" s="1"/>
  <c r="O244" i="31"/>
  <c r="L244" i="31"/>
  <c r="I244" i="31"/>
  <c r="F244" i="31"/>
  <c r="C244" i="31" s="1"/>
  <c r="O243" i="31"/>
  <c r="L243" i="31"/>
  <c r="C243" i="31" s="1"/>
  <c r="I243" i="31"/>
  <c r="F243" i="31"/>
  <c r="O242" i="31"/>
  <c r="L242" i="31"/>
  <c r="I242" i="31"/>
  <c r="F242" i="31"/>
  <c r="C242" i="31"/>
  <c r="N241" i="31"/>
  <c r="M241" i="31"/>
  <c r="O241" i="31" s="1"/>
  <c r="L241" i="31"/>
  <c r="K241" i="31"/>
  <c r="J241" i="31"/>
  <c r="H241" i="31"/>
  <c r="I241" i="31" s="1"/>
  <c r="G241" i="31"/>
  <c r="E241" i="31"/>
  <c r="D241" i="31"/>
  <c r="F241" i="31" s="1"/>
  <c r="C241" i="31" s="1"/>
  <c r="O240" i="31"/>
  <c r="L240" i="31"/>
  <c r="I240" i="31"/>
  <c r="F240" i="31"/>
  <c r="C240" i="31" s="1"/>
  <c r="O239" i="31"/>
  <c r="L239" i="31"/>
  <c r="C239" i="31" s="1"/>
  <c r="I239" i="31"/>
  <c r="F239" i="31"/>
  <c r="O238" i="31"/>
  <c r="N238" i="31"/>
  <c r="M238" i="31"/>
  <c r="K238" i="31"/>
  <c r="J238" i="31"/>
  <c r="L238" i="31" s="1"/>
  <c r="H238" i="31"/>
  <c r="G238" i="31"/>
  <c r="I238" i="31" s="1"/>
  <c r="E238" i="31"/>
  <c r="D238" i="31"/>
  <c r="F238" i="31" s="1"/>
  <c r="O237" i="31"/>
  <c r="L237" i="31"/>
  <c r="I237" i="31"/>
  <c r="F237" i="31"/>
  <c r="C237" i="31" s="1"/>
  <c r="N236" i="31"/>
  <c r="M236" i="31"/>
  <c r="O236" i="31" s="1"/>
  <c r="K236" i="31"/>
  <c r="J236" i="31"/>
  <c r="L236" i="31" s="1"/>
  <c r="I236" i="31"/>
  <c r="H236" i="31"/>
  <c r="G236" i="31"/>
  <c r="E236" i="31"/>
  <c r="E234" i="31" s="1"/>
  <c r="E233" i="31" s="1"/>
  <c r="D236" i="31"/>
  <c r="O235" i="31"/>
  <c r="L235" i="31"/>
  <c r="C235" i="31" s="1"/>
  <c r="I235" i="31"/>
  <c r="F235" i="31"/>
  <c r="N234" i="31"/>
  <c r="K234" i="31"/>
  <c r="K233" i="31" s="1"/>
  <c r="J234" i="31"/>
  <c r="L234" i="31" s="1"/>
  <c r="G234" i="31"/>
  <c r="O232" i="31"/>
  <c r="L232" i="31"/>
  <c r="I232" i="31"/>
  <c r="F232" i="31"/>
  <c r="C232" i="31" s="1"/>
  <c r="O231" i="31"/>
  <c r="L231" i="31"/>
  <c r="C231" i="31" s="1"/>
  <c r="I231" i="31"/>
  <c r="F231" i="31"/>
  <c r="O230" i="31"/>
  <c r="N230" i="31"/>
  <c r="M230" i="31"/>
  <c r="K230" i="31"/>
  <c r="L230" i="31" s="1"/>
  <c r="J230" i="31"/>
  <c r="H230" i="31"/>
  <c r="G230" i="31"/>
  <c r="I230" i="31" s="1"/>
  <c r="E230" i="31"/>
  <c r="D230" i="31"/>
  <c r="F230" i="31" s="1"/>
  <c r="C230" i="31" s="1"/>
  <c r="O229" i="31"/>
  <c r="L229" i="31"/>
  <c r="I229" i="31"/>
  <c r="F229" i="31"/>
  <c r="C229" i="31" s="1"/>
  <c r="O228" i="31"/>
  <c r="L228" i="31"/>
  <c r="I228" i="31"/>
  <c r="C228" i="31" s="1"/>
  <c r="F228" i="31"/>
  <c r="O227" i="31"/>
  <c r="L227" i="31"/>
  <c r="C227" i="31" s="1"/>
  <c r="I227" i="31"/>
  <c r="F227" i="31"/>
  <c r="O226" i="31"/>
  <c r="L226" i="31"/>
  <c r="I226" i="31"/>
  <c r="F226" i="31"/>
  <c r="C226" i="31"/>
  <c r="O225" i="31"/>
  <c r="L225" i="31"/>
  <c r="I225" i="31"/>
  <c r="F225" i="31"/>
  <c r="C225" i="31" s="1"/>
  <c r="O224" i="31"/>
  <c r="L224" i="31"/>
  <c r="I224" i="31"/>
  <c r="C224" i="31" s="1"/>
  <c r="F224" i="31"/>
  <c r="O223" i="31"/>
  <c r="L223" i="31"/>
  <c r="C223" i="31" s="1"/>
  <c r="I223" i="31"/>
  <c r="F223" i="31"/>
  <c r="O222" i="31"/>
  <c r="L222" i="31"/>
  <c r="I222" i="31"/>
  <c r="F222" i="31"/>
  <c r="C222" i="31"/>
  <c r="O221" i="31"/>
  <c r="L221" i="31"/>
  <c r="I221" i="31"/>
  <c r="F221" i="31"/>
  <c r="C221" i="31" s="1"/>
  <c r="O220" i="31"/>
  <c r="L220" i="31"/>
  <c r="I220" i="31"/>
  <c r="C220" i="31" s="1"/>
  <c r="F220" i="31"/>
  <c r="N219" i="31"/>
  <c r="O219" i="31" s="1"/>
  <c r="M219" i="31"/>
  <c r="K219" i="31"/>
  <c r="J219" i="31"/>
  <c r="L219" i="31" s="1"/>
  <c r="H219" i="31"/>
  <c r="G219" i="31"/>
  <c r="I219" i="31" s="1"/>
  <c r="F219" i="31"/>
  <c r="E219" i="31"/>
  <c r="D219" i="31"/>
  <c r="O218" i="31"/>
  <c r="L218" i="31"/>
  <c r="I218" i="31"/>
  <c r="F218" i="31"/>
  <c r="C218" i="31"/>
  <c r="O217" i="31"/>
  <c r="L217" i="31"/>
  <c r="I217" i="31"/>
  <c r="F217" i="31"/>
  <c r="C217" i="31" s="1"/>
  <c r="O216" i="31"/>
  <c r="L216" i="31"/>
  <c r="I216" i="31"/>
  <c r="C216" i="31" s="1"/>
  <c r="F216" i="31"/>
  <c r="O215" i="31"/>
  <c r="L215" i="31"/>
  <c r="C215" i="31" s="1"/>
  <c r="I215" i="31"/>
  <c r="F215" i="31"/>
  <c r="O214" i="31"/>
  <c r="L214" i="31"/>
  <c r="I214" i="31"/>
  <c r="F214" i="31"/>
  <c r="C214" i="31"/>
  <c r="O213" i="31"/>
  <c r="L213" i="31"/>
  <c r="I213" i="31"/>
  <c r="F213" i="31"/>
  <c r="C213" i="31" s="1"/>
  <c r="O212" i="31"/>
  <c r="L212" i="31"/>
  <c r="I212" i="31"/>
  <c r="C212" i="31" s="1"/>
  <c r="F212" i="31"/>
  <c r="O211" i="31"/>
  <c r="L211" i="31"/>
  <c r="C211" i="31" s="1"/>
  <c r="I211" i="31"/>
  <c r="F211" i="31"/>
  <c r="O210" i="31"/>
  <c r="L210" i="31"/>
  <c r="I210" i="31"/>
  <c r="F210" i="31"/>
  <c r="C210" i="31"/>
  <c r="O209" i="31"/>
  <c r="L209" i="31"/>
  <c r="I209" i="31"/>
  <c r="F209" i="31"/>
  <c r="C209" i="31" s="1"/>
  <c r="N208" i="31"/>
  <c r="M208" i="31"/>
  <c r="M207" i="31" s="1"/>
  <c r="K208" i="31"/>
  <c r="J208" i="31"/>
  <c r="L208" i="31" s="1"/>
  <c r="I208" i="31"/>
  <c r="H208" i="31"/>
  <c r="G208" i="31"/>
  <c r="E208" i="31"/>
  <c r="E207" i="31" s="1"/>
  <c r="D208" i="31"/>
  <c r="N207" i="31"/>
  <c r="J207" i="31"/>
  <c r="H207" i="31"/>
  <c r="D207" i="31"/>
  <c r="O206" i="31"/>
  <c r="L206" i="31"/>
  <c r="I206" i="31"/>
  <c r="F206" i="31"/>
  <c r="C206" i="31"/>
  <c r="O205" i="31"/>
  <c r="L205" i="31"/>
  <c r="I205" i="31"/>
  <c r="F205" i="31"/>
  <c r="C205" i="31" s="1"/>
  <c r="O204" i="31"/>
  <c r="L204" i="31"/>
  <c r="I204" i="31"/>
  <c r="C204" i="31" s="1"/>
  <c r="F204" i="31"/>
  <c r="O203" i="31"/>
  <c r="L203" i="31"/>
  <c r="I203" i="31"/>
  <c r="F203" i="31"/>
  <c r="C203" i="31" s="1"/>
  <c r="O202" i="31"/>
  <c r="L202" i="31"/>
  <c r="I202" i="31"/>
  <c r="F202" i="31"/>
  <c r="C202" i="31"/>
  <c r="N201" i="31"/>
  <c r="M201" i="31"/>
  <c r="O201" i="31" s="1"/>
  <c r="L201" i="31"/>
  <c r="K201" i="31"/>
  <c r="J201" i="31"/>
  <c r="H201" i="31"/>
  <c r="H199" i="31" s="1"/>
  <c r="H198" i="31" s="1"/>
  <c r="G201" i="31"/>
  <c r="E201" i="31"/>
  <c r="D201" i="31"/>
  <c r="F201" i="31" s="1"/>
  <c r="O200" i="31"/>
  <c r="L200" i="31"/>
  <c r="I200" i="31"/>
  <c r="C200" i="31" s="1"/>
  <c r="F200" i="31"/>
  <c r="N199" i="31"/>
  <c r="N198" i="31" s="1"/>
  <c r="M199" i="31"/>
  <c r="K199" i="31"/>
  <c r="J199" i="31"/>
  <c r="J198" i="31" s="1"/>
  <c r="G199" i="31"/>
  <c r="I199" i="31" s="1"/>
  <c r="E199" i="31"/>
  <c r="O196" i="31"/>
  <c r="L196" i="31"/>
  <c r="I196" i="31"/>
  <c r="C196" i="31" s="1"/>
  <c r="F196" i="31"/>
  <c r="N195" i="31"/>
  <c r="N194" i="31" s="1"/>
  <c r="O194" i="31" s="1"/>
  <c r="M195" i="31"/>
  <c r="K195" i="31"/>
  <c r="J195" i="31"/>
  <c r="J194" i="31" s="1"/>
  <c r="L194" i="31" s="1"/>
  <c r="H195" i="31"/>
  <c r="G195" i="31"/>
  <c r="I195" i="31" s="1"/>
  <c r="F195" i="31"/>
  <c r="E195" i="31"/>
  <c r="D195" i="31"/>
  <c r="M194" i="31"/>
  <c r="K194" i="31"/>
  <c r="H194" i="31"/>
  <c r="G194" i="31"/>
  <c r="I194" i="31" s="1"/>
  <c r="E194" i="31"/>
  <c r="D194" i="31"/>
  <c r="F194" i="31" s="1"/>
  <c r="O193" i="31"/>
  <c r="L193" i="31"/>
  <c r="I193" i="31"/>
  <c r="F193" i="31"/>
  <c r="C193" i="31" s="1"/>
  <c r="O192" i="31"/>
  <c r="L192" i="31"/>
  <c r="I192" i="31"/>
  <c r="C192" i="31" s="1"/>
  <c r="F192" i="31"/>
  <c r="N191" i="31"/>
  <c r="N190" i="31" s="1"/>
  <c r="O190" i="31" s="1"/>
  <c r="M191" i="31"/>
  <c r="K191" i="31"/>
  <c r="J191" i="31"/>
  <c r="H191" i="31"/>
  <c r="G191" i="31"/>
  <c r="I191" i="31" s="1"/>
  <c r="F191" i="31"/>
  <c r="E191" i="31"/>
  <c r="D191" i="31"/>
  <c r="M190" i="31"/>
  <c r="K190" i="31"/>
  <c r="H190" i="31"/>
  <c r="G190" i="31"/>
  <c r="I190" i="31" s="1"/>
  <c r="E190" i="31"/>
  <c r="D190" i="31"/>
  <c r="F190" i="31" s="1"/>
  <c r="O189" i="31"/>
  <c r="L189" i="31"/>
  <c r="I189" i="31"/>
  <c r="F189" i="31"/>
  <c r="C189" i="31" s="1"/>
  <c r="O188" i="31"/>
  <c r="L188" i="31"/>
  <c r="I188" i="31"/>
  <c r="C188" i="31" s="1"/>
  <c r="F188" i="31"/>
  <c r="N187" i="31"/>
  <c r="O187" i="31" s="1"/>
  <c r="M187" i="31"/>
  <c r="K187" i="31"/>
  <c r="J187" i="31"/>
  <c r="L187" i="31" s="1"/>
  <c r="H187" i="31"/>
  <c r="G187" i="31"/>
  <c r="I187" i="31" s="1"/>
  <c r="F187" i="31"/>
  <c r="E187" i="31"/>
  <c r="D187" i="31"/>
  <c r="O186" i="31"/>
  <c r="L186" i="31"/>
  <c r="I186" i="31"/>
  <c r="F186" i="31"/>
  <c r="C186" i="31"/>
  <c r="O185" i="31"/>
  <c r="L185" i="31"/>
  <c r="I185" i="31"/>
  <c r="F185" i="31"/>
  <c r="C185" i="31" s="1"/>
  <c r="O184" i="31"/>
  <c r="L184" i="31"/>
  <c r="I184" i="31"/>
  <c r="C184" i="31" s="1"/>
  <c r="F184" i="31"/>
  <c r="O183" i="31"/>
  <c r="L183" i="31"/>
  <c r="C183" i="31" s="1"/>
  <c r="I183" i="31"/>
  <c r="F183" i="31"/>
  <c r="O182" i="31"/>
  <c r="N182" i="31"/>
  <c r="M182" i="31"/>
  <c r="K182" i="31"/>
  <c r="L182" i="31" s="1"/>
  <c r="J182" i="31"/>
  <c r="H182" i="31"/>
  <c r="G182" i="31"/>
  <c r="I182" i="31" s="1"/>
  <c r="E182" i="31"/>
  <c r="D182" i="31"/>
  <c r="F182" i="31" s="1"/>
  <c r="O181" i="31"/>
  <c r="L181" i="31"/>
  <c r="I181" i="31"/>
  <c r="F181" i="31"/>
  <c r="C181" i="31" s="1"/>
  <c r="O180" i="31"/>
  <c r="L180" i="31"/>
  <c r="I180" i="31"/>
  <c r="F180" i="31"/>
  <c r="C180" i="31" s="1"/>
  <c r="O179" i="31"/>
  <c r="L179" i="31"/>
  <c r="C179" i="31" s="1"/>
  <c r="I179" i="31"/>
  <c r="F179" i="31"/>
  <c r="O178" i="31"/>
  <c r="N178" i="31"/>
  <c r="M178" i="31"/>
  <c r="K178" i="31"/>
  <c r="K177" i="31" s="1"/>
  <c r="J178" i="31"/>
  <c r="L178" i="31" s="1"/>
  <c r="H178" i="31"/>
  <c r="G178" i="31"/>
  <c r="G177" i="31" s="1"/>
  <c r="E178" i="31"/>
  <c r="D178" i="31"/>
  <c r="F178" i="31" s="1"/>
  <c r="N177" i="31"/>
  <c r="M177" i="31"/>
  <c r="O177" i="31" s="1"/>
  <c r="J177" i="31"/>
  <c r="H177" i="31"/>
  <c r="H176" i="31" s="1"/>
  <c r="E177" i="31"/>
  <c r="D177" i="31"/>
  <c r="D176" i="31" s="1"/>
  <c r="F176" i="31" s="1"/>
  <c r="M176" i="31"/>
  <c r="E176" i="31"/>
  <c r="O175" i="31"/>
  <c r="L175" i="31"/>
  <c r="C175" i="31" s="1"/>
  <c r="I175" i="31"/>
  <c r="F175" i="31"/>
  <c r="O174" i="31"/>
  <c r="L174" i="31"/>
  <c r="I174" i="31"/>
  <c r="F174" i="31"/>
  <c r="C174" i="31"/>
  <c r="O173" i="31"/>
  <c r="L173" i="31"/>
  <c r="I173" i="31"/>
  <c r="F173" i="31"/>
  <c r="C173" i="31" s="1"/>
  <c r="O172" i="31"/>
  <c r="L172" i="31"/>
  <c r="I172" i="31"/>
  <c r="C172" i="31" s="1"/>
  <c r="F172" i="31"/>
  <c r="O171" i="31"/>
  <c r="L171" i="31"/>
  <c r="C171" i="31" s="1"/>
  <c r="I171" i="31"/>
  <c r="F171" i="31"/>
  <c r="O170" i="31"/>
  <c r="L170" i="31"/>
  <c r="I170" i="31"/>
  <c r="F170" i="31"/>
  <c r="C170" i="31"/>
  <c r="N169" i="31"/>
  <c r="M169" i="31"/>
  <c r="O169" i="31" s="1"/>
  <c r="L169" i="31"/>
  <c r="K169" i="31"/>
  <c r="J169" i="31"/>
  <c r="H169" i="31"/>
  <c r="H168" i="31" s="1"/>
  <c r="I168" i="31" s="1"/>
  <c r="G169" i="31"/>
  <c r="E169" i="31"/>
  <c r="D169" i="31"/>
  <c r="D168" i="31" s="1"/>
  <c r="F168" i="31" s="1"/>
  <c r="N168" i="31"/>
  <c r="M168" i="31"/>
  <c r="O168" i="31" s="1"/>
  <c r="K168" i="31"/>
  <c r="J168" i="31"/>
  <c r="L168" i="31" s="1"/>
  <c r="G168" i="31"/>
  <c r="E168" i="31"/>
  <c r="O167" i="31"/>
  <c r="L167" i="31"/>
  <c r="I167" i="31"/>
  <c r="F167" i="31"/>
  <c r="C167" i="31" s="1"/>
  <c r="O166" i="31"/>
  <c r="L166" i="31"/>
  <c r="I166" i="31"/>
  <c r="F166" i="31"/>
  <c r="C166" i="31"/>
  <c r="O165" i="31"/>
  <c r="L165" i="31"/>
  <c r="I165" i="31"/>
  <c r="F165" i="31"/>
  <c r="C165" i="31" s="1"/>
  <c r="O164" i="31"/>
  <c r="L164" i="31"/>
  <c r="I164" i="31"/>
  <c r="C164" i="31" s="1"/>
  <c r="F164" i="31"/>
  <c r="N163" i="31"/>
  <c r="O163" i="31" s="1"/>
  <c r="M163" i="31"/>
  <c r="K163" i="31"/>
  <c r="J163" i="31"/>
  <c r="L163" i="31" s="1"/>
  <c r="H163" i="31"/>
  <c r="G163" i="31"/>
  <c r="I163" i="31" s="1"/>
  <c r="F163" i="31"/>
  <c r="E163" i="31"/>
  <c r="D163" i="31"/>
  <c r="O162" i="31"/>
  <c r="L162" i="31"/>
  <c r="I162" i="31"/>
  <c r="F162" i="31"/>
  <c r="C162" i="31"/>
  <c r="O161" i="31"/>
  <c r="L161" i="31"/>
  <c r="I161" i="31"/>
  <c r="F161" i="31"/>
  <c r="C161" i="31" s="1"/>
  <c r="O160" i="31"/>
  <c r="L160" i="31"/>
  <c r="I160" i="31"/>
  <c r="C160" i="31" s="1"/>
  <c r="F160" i="31"/>
  <c r="O159" i="31"/>
  <c r="L159" i="31"/>
  <c r="C159" i="31" s="1"/>
  <c r="I159" i="31"/>
  <c r="F159" i="31"/>
  <c r="O158" i="31"/>
  <c r="L158" i="31"/>
  <c r="I158" i="31"/>
  <c r="F158" i="31"/>
  <c r="C158" i="31"/>
  <c r="O157" i="31"/>
  <c r="L157" i="31"/>
  <c r="I157" i="31"/>
  <c r="F157" i="31"/>
  <c r="C157" i="31" s="1"/>
  <c r="O156" i="31"/>
  <c r="L156" i="31"/>
  <c r="I156" i="31"/>
  <c r="C156" i="31" s="1"/>
  <c r="F156" i="31"/>
  <c r="O155" i="31"/>
  <c r="L155" i="31"/>
  <c r="C155" i="31" s="1"/>
  <c r="I155" i="31"/>
  <c r="F155" i="31"/>
  <c r="O154" i="31"/>
  <c r="N154" i="31"/>
  <c r="M154" i="31"/>
  <c r="K154" i="31"/>
  <c r="L154" i="31" s="1"/>
  <c r="J154" i="31"/>
  <c r="H154" i="31"/>
  <c r="G154" i="31"/>
  <c r="I154" i="31" s="1"/>
  <c r="E154" i="31"/>
  <c r="D154" i="31"/>
  <c r="F154" i="31" s="1"/>
  <c r="C154" i="31" s="1"/>
  <c r="O153" i="31"/>
  <c r="L153" i="31"/>
  <c r="I153" i="31"/>
  <c r="F153" i="31"/>
  <c r="C153" i="31" s="1"/>
  <c r="O152" i="31"/>
  <c r="L152" i="31"/>
  <c r="I152" i="31"/>
  <c r="C152" i="31" s="1"/>
  <c r="F152" i="31"/>
  <c r="O151" i="31"/>
  <c r="L151" i="31"/>
  <c r="C151" i="31" s="1"/>
  <c r="I151" i="31"/>
  <c r="F151" i="31"/>
  <c r="O150" i="31"/>
  <c r="L150" i="31"/>
  <c r="I150" i="31"/>
  <c r="F150" i="31"/>
  <c r="C150" i="31"/>
  <c r="O149" i="31"/>
  <c r="L149" i="31"/>
  <c r="I149" i="31"/>
  <c r="F149" i="31"/>
  <c r="C149" i="31" s="1"/>
  <c r="O148" i="31"/>
  <c r="L148" i="31"/>
  <c r="I148" i="31"/>
  <c r="C148" i="31" s="1"/>
  <c r="F148" i="31"/>
  <c r="N147" i="31"/>
  <c r="O147" i="31" s="1"/>
  <c r="M147" i="31"/>
  <c r="K147" i="31"/>
  <c r="J147" i="31"/>
  <c r="L147" i="31" s="1"/>
  <c r="H147" i="31"/>
  <c r="G147" i="31"/>
  <c r="I147" i="31" s="1"/>
  <c r="F147" i="31"/>
  <c r="C147" i="31" s="1"/>
  <c r="E147" i="31"/>
  <c r="D147" i="31"/>
  <c r="O146" i="31"/>
  <c r="L146" i="31"/>
  <c r="I146" i="31"/>
  <c r="F146" i="31"/>
  <c r="C146" i="31"/>
  <c r="O145" i="31"/>
  <c r="L145" i="31"/>
  <c r="I145" i="31"/>
  <c r="F145" i="31"/>
  <c r="C145" i="31" s="1"/>
  <c r="N144" i="31"/>
  <c r="M144" i="31"/>
  <c r="O144" i="31" s="1"/>
  <c r="K144" i="31"/>
  <c r="J144" i="31"/>
  <c r="L144" i="31" s="1"/>
  <c r="I144" i="31"/>
  <c r="H144" i="31"/>
  <c r="G144" i="31"/>
  <c r="E144" i="31"/>
  <c r="F144" i="31" s="1"/>
  <c r="C144" i="31" s="1"/>
  <c r="D144" i="31"/>
  <c r="O143" i="31"/>
  <c r="L143" i="31"/>
  <c r="C143" i="31" s="1"/>
  <c r="I143" i="31"/>
  <c r="F143" i="31"/>
  <c r="O142" i="31"/>
  <c r="L142" i="31"/>
  <c r="I142" i="31"/>
  <c r="F142" i="31"/>
  <c r="C142" i="31"/>
  <c r="O141" i="31"/>
  <c r="L141" i="31"/>
  <c r="I141" i="31"/>
  <c r="F141" i="31"/>
  <c r="C141" i="31" s="1"/>
  <c r="O140" i="31"/>
  <c r="L140" i="31"/>
  <c r="I140" i="31"/>
  <c r="C140" i="31" s="1"/>
  <c r="F140" i="31"/>
  <c r="N139" i="31"/>
  <c r="N133" i="31" s="1"/>
  <c r="M139" i="31"/>
  <c r="K139" i="31"/>
  <c r="J139" i="31"/>
  <c r="L139" i="31" s="1"/>
  <c r="H139" i="31"/>
  <c r="G139" i="31"/>
  <c r="I139" i="31" s="1"/>
  <c r="F139" i="31"/>
  <c r="E139" i="31"/>
  <c r="D139" i="31"/>
  <c r="O138" i="31"/>
  <c r="L138" i="31"/>
  <c r="I138" i="31"/>
  <c r="F138" i="31"/>
  <c r="C138" i="31"/>
  <c r="O137" i="31"/>
  <c r="L137" i="31"/>
  <c r="I137" i="31"/>
  <c r="F137" i="31"/>
  <c r="C137" i="31" s="1"/>
  <c r="O136" i="31"/>
  <c r="L136" i="31"/>
  <c r="I136" i="31"/>
  <c r="F136" i="31"/>
  <c r="C136" i="31" s="1"/>
  <c r="O135" i="31"/>
  <c r="L135" i="31"/>
  <c r="C135" i="31" s="1"/>
  <c r="I135" i="31"/>
  <c r="F135" i="31"/>
  <c r="O134" i="31"/>
  <c r="N134" i="31"/>
  <c r="M134" i="31"/>
  <c r="K134" i="31"/>
  <c r="K133" i="31" s="1"/>
  <c r="J134" i="31"/>
  <c r="L134" i="31" s="1"/>
  <c r="H134" i="31"/>
  <c r="G134" i="31"/>
  <c r="E134" i="31"/>
  <c r="D134" i="31"/>
  <c r="F134" i="31" s="1"/>
  <c r="H133" i="31"/>
  <c r="D133" i="31"/>
  <c r="O132" i="31"/>
  <c r="L132" i="31"/>
  <c r="I132" i="31"/>
  <c r="C132" i="31" s="1"/>
  <c r="F132" i="31"/>
  <c r="N131" i="31"/>
  <c r="O131" i="31" s="1"/>
  <c r="M131" i="31"/>
  <c r="K131" i="31"/>
  <c r="J131" i="31"/>
  <c r="L131" i="31" s="1"/>
  <c r="H131" i="31"/>
  <c r="G131" i="31"/>
  <c r="I131" i="31" s="1"/>
  <c r="F131" i="31"/>
  <c r="E131" i="31"/>
  <c r="D131" i="31"/>
  <c r="O130" i="31"/>
  <c r="L130" i="31"/>
  <c r="I130" i="31"/>
  <c r="F130" i="31"/>
  <c r="C130" i="31"/>
  <c r="O129" i="31"/>
  <c r="L129" i="31"/>
  <c r="I129" i="31"/>
  <c r="F129" i="31"/>
  <c r="C129" i="31" s="1"/>
  <c r="O128" i="31"/>
  <c r="L128" i="31"/>
  <c r="I128" i="31"/>
  <c r="C128" i="31" s="1"/>
  <c r="F128" i="31"/>
  <c r="O127" i="31"/>
  <c r="L127" i="31"/>
  <c r="C127" i="31" s="1"/>
  <c r="I127" i="31"/>
  <c r="F127" i="31"/>
  <c r="O126" i="31"/>
  <c r="L126" i="31"/>
  <c r="I126" i="31"/>
  <c r="F126" i="31"/>
  <c r="C126" i="31"/>
  <c r="N125" i="31"/>
  <c r="M125" i="31"/>
  <c r="O125" i="31" s="1"/>
  <c r="L125" i="31"/>
  <c r="K125" i="31"/>
  <c r="J125" i="31"/>
  <c r="H125" i="31"/>
  <c r="I125" i="31" s="1"/>
  <c r="G125" i="31"/>
  <c r="E125" i="31"/>
  <c r="D125" i="31"/>
  <c r="F125" i="31" s="1"/>
  <c r="C125" i="31" s="1"/>
  <c r="O124" i="31"/>
  <c r="L124" i="31"/>
  <c r="I124" i="31"/>
  <c r="C124" i="31" s="1"/>
  <c r="F124" i="31"/>
  <c r="O123" i="31"/>
  <c r="L123" i="31"/>
  <c r="C123" i="31" s="1"/>
  <c r="I123" i="31"/>
  <c r="F123" i="31"/>
  <c r="O122" i="31"/>
  <c r="L122" i="31"/>
  <c r="I122" i="31"/>
  <c r="F122" i="31"/>
  <c r="C122" i="31"/>
  <c r="O121" i="31"/>
  <c r="L121" i="31"/>
  <c r="I121" i="31"/>
  <c r="F121" i="31"/>
  <c r="C121" i="31" s="1"/>
  <c r="O120" i="31"/>
  <c r="L120" i="31"/>
  <c r="I120" i="31"/>
  <c r="F120" i="31"/>
  <c r="N119" i="31"/>
  <c r="O119" i="31" s="1"/>
  <c r="M119" i="31"/>
  <c r="K119" i="31"/>
  <c r="J119" i="31"/>
  <c r="L119" i="31" s="1"/>
  <c r="H119" i="31"/>
  <c r="G119" i="31"/>
  <c r="I119" i="31" s="1"/>
  <c r="F119" i="31"/>
  <c r="C119" i="31" s="1"/>
  <c r="E119" i="31"/>
  <c r="D119" i="31"/>
  <c r="O118" i="31"/>
  <c r="L118" i="31"/>
  <c r="I118" i="31"/>
  <c r="F118" i="31"/>
  <c r="C118" i="31"/>
  <c r="O117" i="31"/>
  <c r="L117" i="31"/>
  <c r="I117" i="31"/>
  <c r="F117" i="31"/>
  <c r="C117" i="31" s="1"/>
  <c r="O116" i="31"/>
  <c r="L116" i="31"/>
  <c r="I116" i="31"/>
  <c r="F116" i="31"/>
  <c r="C116" i="31" s="1"/>
  <c r="N115" i="31"/>
  <c r="O115" i="31" s="1"/>
  <c r="M115" i="31"/>
  <c r="K115" i="31"/>
  <c r="J115" i="31"/>
  <c r="L115" i="31" s="1"/>
  <c r="H115" i="31"/>
  <c r="G115" i="31"/>
  <c r="I115" i="31" s="1"/>
  <c r="F115" i="31"/>
  <c r="E115" i="31"/>
  <c r="D115" i="31"/>
  <c r="O114" i="31"/>
  <c r="L114" i="31"/>
  <c r="I114" i="31"/>
  <c r="F114" i="31"/>
  <c r="C114" i="31"/>
  <c r="O113" i="31"/>
  <c r="L113" i="31"/>
  <c r="I113" i="31"/>
  <c r="F113" i="31"/>
  <c r="C113" i="31" s="1"/>
  <c r="O112" i="31"/>
  <c r="L112" i="31"/>
  <c r="I112" i="31"/>
  <c r="C112" i="31" s="1"/>
  <c r="F112" i="31"/>
  <c r="O111" i="31"/>
  <c r="L111" i="31"/>
  <c r="C111" i="31" s="1"/>
  <c r="I111" i="31"/>
  <c r="F111" i="31"/>
  <c r="O110" i="31"/>
  <c r="L110" i="31"/>
  <c r="I110" i="31"/>
  <c r="F110" i="31"/>
  <c r="C110" i="31"/>
  <c r="O109" i="31"/>
  <c r="L109" i="31"/>
  <c r="I109" i="31"/>
  <c r="F109" i="31"/>
  <c r="C109" i="31" s="1"/>
  <c r="O108" i="31"/>
  <c r="L108" i="31"/>
  <c r="I108" i="31"/>
  <c r="C108" i="31" s="1"/>
  <c r="F108" i="31"/>
  <c r="O107" i="31"/>
  <c r="L107" i="31"/>
  <c r="C107" i="31" s="1"/>
  <c r="I107" i="31"/>
  <c r="F107" i="31"/>
  <c r="O106" i="31"/>
  <c r="N106" i="31"/>
  <c r="M106" i="31"/>
  <c r="K106" i="31"/>
  <c r="L106" i="31" s="1"/>
  <c r="J106" i="31"/>
  <c r="H106" i="31"/>
  <c r="G106" i="31"/>
  <c r="I106" i="31" s="1"/>
  <c r="E106" i="31"/>
  <c r="D106" i="31"/>
  <c r="F106" i="31" s="1"/>
  <c r="C106" i="31"/>
  <c r="O105" i="31"/>
  <c r="L105" i="31"/>
  <c r="I105" i="31"/>
  <c r="F105" i="31"/>
  <c r="C105" i="31" s="1"/>
  <c r="O104" i="31"/>
  <c r="L104" i="31"/>
  <c r="I104" i="31"/>
  <c r="C104" i="31" s="1"/>
  <c r="F104" i="31"/>
  <c r="O103" i="31"/>
  <c r="L103" i="31"/>
  <c r="C103" i="31" s="1"/>
  <c r="I103" i="31"/>
  <c r="F103" i="31"/>
  <c r="O102" i="31"/>
  <c r="L102" i="31"/>
  <c r="I102" i="31"/>
  <c r="F102" i="31"/>
  <c r="C102" i="31"/>
  <c r="O101" i="31"/>
  <c r="L101" i="31"/>
  <c r="I101" i="31"/>
  <c r="F101" i="31"/>
  <c r="C101" i="31" s="1"/>
  <c r="O100" i="31"/>
  <c r="L100" i="31"/>
  <c r="I100" i="31"/>
  <c r="C100" i="31" s="1"/>
  <c r="F100" i="31"/>
  <c r="O99" i="31"/>
  <c r="L99" i="31"/>
  <c r="C99" i="31" s="1"/>
  <c r="I99" i="31"/>
  <c r="F99" i="31"/>
  <c r="O98" i="31"/>
  <c r="N98" i="31"/>
  <c r="M98" i="31"/>
  <c r="K98" i="31"/>
  <c r="L98" i="31" s="1"/>
  <c r="J98" i="31"/>
  <c r="H98" i="31"/>
  <c r="G98" i="31"/>
  <c r="I98" i="31" s="1"/>
  <c r="C98" i="31" s="1"/>
  <c r="E98" i="31"/>
  <c r="D98" i="31"/>
  <c r="F98" i="31" s="1"/>
  <c r="O97" i="31"/>
  <c r="L97" i="31"/>
  <c r="I97" i="31"/>
  <c r="F97" i="31"/>
  <c r="C97" i="31" s="1"/>
  <c r="O96" i="31"/>
  <c r="L96" i="31"/>
  <c r="I96" i="31"/>
  <c r="C96" i="31" s="1"/>
  <c r="F96" i="31"/>
  <c r="O95" i="31"/>
  <c r="L95" i="31"/>
  <c r="C95" i="31" s="1"/>
  <c r="I95" i="31"/>
  <c r="F95" i="31"/>
  <c r="O94" i="31"/>
  <c r="L94" i="31"/>
  <c r="I94" i="31"/>
  <c r="F94" i="31"/>
  <c r="C94" i="31"/>
  <c r="O93" i="31"/>
  <c r="L93" i="31"/>
  <c r="I93" i="31"/>
  <c r="F93" i="31"/>
  <c r="C93" i="31" s="1"/>
  <c r="N92" i="31"/>
  <c r="M92" i="31"/>
  <c r="K92" i="31"/>
  <c r="J92" i="31"/>
  <c r="L92" i="31" s="1"/>
  <c r="I92" i="31"/>
  <c r="H92" i="31"/>
  <c r="G92" i="31"/>
  <c r="E92" i="31"/>
  <c r="D92" i="31"/>
  <c r="O91" i="31"/>
  <c r="L91" i="31"/>
  <c r="C91" i="31" s="1"/>
  <c r="I91" i="31"/>
  <c r="F91" i="31"/>
  <c r="O90" i="31"/>
  <c r="L90" i="31"/>
  <c r="I90" i="31"/>
  <c r="F90" i="31"/>
  <c r="C90" i="31"/>
  <c r="O89" i="31"/>
  <c r="L89" i="31"/>
  <c r="I89" i="31"/>
  <c r="F89" i="31"/>
  <c r="C89" i="31" s="1"/>
  <c r="O88" i="31"/>
  <c r="L88" i="31"/>
  <c r="I88" i="31"/>
  <c r="C88" i="31" s="1"/>
  <c r="F88" i="31"/>
  <c r="N87" i="31"/>
  <c r="M87" i="31"/>
  <c r="K87" i="31"/>
  <c r="J87" i="31"/>
  <c r="H87" i="31"/>
  <c r="G87" i="31"/>
  <c r="I87" i="31" s="1"/>
  <c r="F87" i="31"/>
  <c r="E87" i="31"/>
  <c r="D87" i="31"/>
  <c r="K86" i="31"/>
  <c r="H86" i="31"/>
  <c r="G86" i="31"/>
  <c r="I86" i="31" s="1"/>
  <c r="O85" i="31"/>
  <c r="L85" i="31"/>
  <c r="I85" i="31"/>
  <c r="F85" i="31"/>
  <c r="O84" i="31"/>
  <c r="L84" i="31"/>
  <c r="C84" i="31" s="1"/>
  <c r="I84" i="31"/>
  <c r="F84" i="31"/>
  <c r="O83" i="31"/>
  <c r="N83" i="31"/>
  <c r="M83" i="31"/>
  <c r="K83" i="31"/>
  <c r="L83" i="31" s="1"/>
  <c r="J83" i="31"/>
  <c r="H83" i="31"/>
  <c r="G83" i="31"/>
  <c r="I83" i="31" s="1"/>
  <c r="E83" i="31"/>
  <c r="D83" i="31"/>
  <c r="F83" i="31" s="1"/>
  <c r="C83" i="31" s="1"/>
  <c r="O82" i="31"/>
  <c r="L82" i="31"/>
  <c r="I82" i="31"/>
  <c r="F82" i="31"/>
  <c r="C82" i="31" s="1"/>
  <c r="O81" i="31"/>
  <c r="L81" i="31"/>
  <c r="I81" i="31"/>
  <c r="C81" i="31" s="1"/>
  <c r="F81" i="31"/>
  <c r="N80" i="31"/>
  <c r="N79" i="31" s="1"/>
  <c r="M80" i="31"/>
  <c r="K80" i="31"/>
  <c r="J80" i="31"/>
  <c r="J79" i="31" s="1"/>
  <c r="H80" i="31"/>
  <c r="G80" i="31"/>
  <c r="I80" i="31" s="1"/>
  <c r="F80" i="31"/>
  <c r="E80" i="31"/>
  <c r="D80" i="31"/>
  <c r="M79" i="31"/>
  <c r="K79" i="31"/>
  <c r="K78" i="31" s="1"/>
  <c r="H79" i="31"/>
  <c r="G79" i="31"/>
  <c r="E79" i="31"/>
  <c r="D79" i="31"/>
  <c r="F79" i="31" s="1"/>
  <c r="H78" i="31"/>
  <c r="O77" i="31"/>
  <c r="L77" i="31"/>
  <c r="I77" i="31"/>
  <c r="C77" i="31" s="1"/>
  <c r="F77" i="31"/>
  <c r="O76" i="31"/>
  <c r="L76" i="31"/>
  <c r="C76" i="31" s="1"/>
  <c r="I76" i="31"/>
  <c r="F76" i="31"/>
  <c r="O75" i="31"/>
  <c r="L75" i="31"/>
  <c r="I75" i="31"/>
  <c r="F75" i="31"/>
  <c r="C75" i="31"/>
  <c r="O74" i="31"/>
  <c r="L74" i="31"/>
  <c r="I74" i="31"/>
  <c r="F74" i="31"/>
  <c r="C74" i="31" s="1"/>
  <c r="O73" i="31"/>
  <c r="L73" i="31"/>
  <c r="I73" i="31"/>
  <c r="F73" i="31"/>
  <c r="C73" i="31" s="1"/>
  <c r="N72" i="31"/>
  <c r="N70" i="31" s="1"/>
  <c r="N56" i="31" s="1"/>
  <c r="M72" i="31"/>
  <c r="K72" i="31"/>
  <c r="K70" i="31" s="1"/>
  <c r="K56" i="31" s="1"/>
  <c r="J72" i="31"/>
  <c r="L72" i="31" s="1"/>
  <c r="H72" i="31"/>
  <c r="G72" i="31"/>
  <c r="I72" i="31" s="1"/>
  <c r="F72" i="31"/>
  <c r="E72" i="31"/>
  <c r="D72" i="31"/>
  <c r="O71" i="31"/>
  <c r="L71" i="31"/>
  <c r="I71" i="31"/>
  <c r="F71" i="31"/>
  <c r="C71" i="31"/>
  <c r="M70" i="31"/>
  <c r="O70" i="31" s="1"/>
  <c r="H70" i="31"/>
  <c r="E70" i="31"/>
  <c r="D70" i="31"/>
  <c r="F70" i="31" s="1"/>
  <c r="O69" i="31"/>
  <c r="L69" i="31"/>
  <c r="I69" i="31"/>
  <c r="C69" i="31" s="1"/>
  <c r="F69" i="31"/>
  <c r="O68" i="31"/>
  <c r="L68" i="31"/>
  <c r="C68" i="31" s="1"/>
  <c r="I68" i="31"/>
  <c r="F68" i="31"/>
  <c r="O67" i="31"/>
  <c r="L67" i="31"/>
  <c r="I67" i="31"/>
  <c r="F67" i="31"/>
  <c r="C67" i="31"/>
  <c r="O66" i="31"/>
  <c r="L66" i="31"/>
  <c r="I66" i="31"/>
  <c r="F66" i="31"/>
  <c r="C66" i="31" s="1"/>
  <c r="O65" i="31"/>
  <c r="L65" i="31"/>
  <c r="I65" i="31"/>
  <c r="C65" i="31" s="1"/>
  <c r="F65" i="31"/>
  <c r="O64" i="31"/>
  <c r="L64" i="31"/>
  <c r="C64" i="31" s="1"/>
  <c r="I64" i="31"/>
  <c r="F64" i="31"/>
  <c r="O63" i="31"/>
  <c r="L63" i="31"/>
  <c r="I63" i="31"/>
  <c r="F63" i="31"/>
  <c r="C63" i="31"/>
  <c r="O62" i="31"/>
  <c r="L62" i="31"/>
  <c r="I62" i="31"/>
  <c r="F62" i="31"/>
  <c r="C62" i="31" s="1"/>
  <c r="N61" i="31"/>
  <c r="M61" i="31"/>
  <c r="O61" i="31" s="1"/>
  <c r="K61" i="31"/>
  <c r="J61" i="31"/>
  <c r="L61" i="31" s="1"/>
  <c r="I61" i="31"/>
  <c r="H61" i="31"/>
  <c r="G61" i="31"/>
  <c r="E61" i="31"/>
  <c r="F61" i="31" s="1"/>
  <c r="C61" i="31" s="1"/>
  <c r="D61" i="31"/>
  <c r="O60" i="31"/>
  <c r="L60" i="31"/>
  <c r="C60" i="31" s="1"/>
  <c r="I60" i="31"/>
  <c r="F60" i="31"/>
  <c r="O59" i="31"/>
  <c r="L59" i="31"/>
  <c r="I59" i="31"/>
  <c r="F59" i="31"/>
  <c r="C59" i="31"/>
  <c r="N58" i="31"/>
  <c r="M58" i="31"/>
  <c r="O58" i="31" s="1"/>
  <c r="L58" i="31"/>
  <c r="K58" i="31"/>
  <c r="J58" i="31"/>
  <c r="H58" i="31"/>
  <c r="H57" i="31" s="1"/>
  <c r="G58" i="31"/>
  <c r="E58" i="31"/>
  <c r="D58" i="31"/>
  <c r="D57" i="31" s="1"/>
  <c r="N57" i="31"/>
  <c r="M57" i="31"/>
  <c r="M56" i="31" s="1"/>
  <c r="K57" i="31"/>
  <c r="J57" i="31"/>
  <c r="L57" i="31" s="1"/>
  <c r="G57" i="31"/>
  <c r="E57" i="31"/>
  <c r="E56" i="31" s="1"/>
  <c r="O50" i="31"/>
  <c r="C50" i="31"/>
  <c r="O49" i="31"/>
  <c r="C49" i="31"/>
  <c r="N48" i="31"/>
  <c r="O48" i="31" s="1"/>
  <c r="C48" i="31" s="1"/>
  <c r="M48" i="31"/>
  <c r="L47" i="31"/>
  <c r="I47" i="31"/>
  <c r="F47" i="31"/>
  <c r="C47" i="31" s="1"/>
  <c r="K46" i="31"/>
  <c r="L46" i="31" s="1"/>
  <c r="J46" i="31"/>
  <c r="H46" i="31"/>
  <c r="G46" i="31"/>
  <c r="I46" i="31" s="1"/>
  <c r="E46" i="31"/>
  <c r="D46" i="31"/>
  <c r="F46" i="31" s="1"/>
  <c r="F45" i="31"/>
  <c r="C45" i="31" s="1"/>
  <c r="L44" i="31"/>
  <c r="C44" i="31"/>
  <c r="L43" i="31"/>
  <c r="C43" i="31" s="1"/>
  <c r="L42" i="31"/>
  <c r="C42" i="31"/>
  <c r="L41" i="31"/>
  <c r="C41" i="31" s="1"/>
  <c r="K40" i="31"/>
  <c r="L40" i="31" s="1"/>
  <c r="C40" i="31" s="1"/>
  <c r="J40" i="31"/>
  <c r="L39" i="31"/>
  <c r="C39" i="31"/>
  <c r="L38" i="31"/>
  <c r="C38" i="31" s="1"/>
  <c r="K37" i="31"/>
  <c r="L37" i="31" s="1"/>
  <c r="C37" i="31" s="1"/>
  <c r="J37" i="31"/>
  <c r="L36" i="31"/>
  <c r="C36" i="31"/>
  <c r="K35" i="31"/>
  <c r="J35" i="31"/>
  <c r="L35" i="31" s="1"/>
  <c r="C35" i="31" s="1"/>
  <c r="L34" i="31"/>
  <c r="C34" i="31" s="1"/>
  <c r="L33" i="31"/>
  <c r="C33" i="31"/>
  <c r="L32" i="31"/>
  <c r="C32" i="31" s="1"/>
  <c r="K31" i="31"/>
  <c r="L31" i="31" s="1"/>
  <c r="C31" i="31" s="1"/>
  <c r="J31" i="31"/>
  <c r="K30" i="31"/>
  <c r="F29" i="31"/>
  <c r="C29" i="31"/>
  <c r="I28" i="31"/>
  <c r="O27" i="31"/>
  <c r="L27" i="31"/>
  <c r="I27" i="31"/>
  <c r="F27" i="31"/>
  <c r="C27" i="31" s="1"/>
  <c r="O26" i="31"/>
  <c r="L26" i="31"/>
  <c r="I26" i="31"/>
  <c r="F26" i="31"/>
  <c r="C26" i="31" s="1"/>
  <c r="N25" i="31"/>
  <c r="N290" i="31" s="1"/>
  <c r="N289" i="31" s="1"/>
  <c r="M25" i="31"/>
  <c r="M290" i="31" s="1"/>
  <c r="K25" i="31"/>
  <c r="K290" i="31" s="1"/>
  <c r="K289" i="31" s="1"/>
  <c r="J25" i="31"/>
  <c r="J290" i="31" s="1"/>
  <c r="H25" i="31"/>
  <c r="H290" i="31" s="1"/>
  <c r="H289" i="31" s="1"/>
  <c r="G25" i="31"/>
  <c r="G290" i="31" s="1"/>
  <c r="F25" i="31"/>
  <c r="E25" i="31"/>
  <c r="E290" i="31" s="1"/>
  <c r="E289" i="31" s="1"/>
  <c r="D25" i="31"/>
  <c r="D290" i="31" s="1"/>
  <c r="M24" i="31"/>
  <c r="K24" i="31"/>
  <c r="H24" i="31"/>
  <c r="G24" i="31"/>
  <c r="I24" i="31" s="1"/>
  <c r="E24" i="31"/>
  <c r="O299" i="30"/>
  <c r="L299" i="30"/>
  <c r="I299" i="30"/>
  <c r="F299" i="30"/>
  <c r="C299" i="30" s="1"/>
  <c r="O298" i="30"/>
  <c r="L298" i="30"/>
  <c r="I298" i="30"/>
  <c r="F298" i="30"/>
  <c r="C298" i="30" s="1"/>
  <c r="O297" i="30"/>
  <c r="L297" i="30"/>
  <c r="C297" i="30" s="1"/>
  <c r="I297" i="30"/>
  <c r="F297" i="30"/>
  <c r="O296" i="30"/>
  <c r="L296" i="30"/>
  <c r="I296" i="30"/>
  <c r="F296" i="30"/>
  <c r="C296" i="30"/>
  <c r="O295" i="30"/>
  <c r="L295" i="30"/>
  <c r="I295" i="30"/>
  <c r="F295" i="30"/>
  <c r="C295" i="30" s="1"/>
  <c r="O294" i="30"/>
  <c r="L294" i="30"/>
  <c r="I294" i="30"/>
  <c r="F294" i="30"/>
  <c r="C294" i="30" s="1"/>
  <c r="O293" i="30"/>
  <c r="L293" i="30"/>
  <c r="C293" i="30" s="1"/>
  <c r="I293" i="30"/>
  <c r="F293" i="30"/>
  <c r="O292" i="30"/>
  <c r="L292" i="30"/>
  <c r="I292" i="30"/>
  <c r="F292" i="30"/>
  <c r="C292" i="30"/>
  <c r="N291" i="30"/>
  <c r="M291" i="30"/>
  <c r="O291" i="30" s="1"/>
  <c r="L291" i="30"/>
  <c r="K291" i="30"/>
  <c r="J291" i="30"/>
  <c r="H291" i="30"/>
  <c r="G291" i="30"/>
  <c r="I291" i="30" s="1"/>
  <c r="E291" i="30"/>
  <c r="D291" i="30"/>
  <c r="F291" i="30" s="1"/>
  <c r="O286" i="30"/>
  <c r="L286" i="30"/>
  <c r="I286" i="30"/>
  <c r="C286" i="30" s="1"/>
  <c r="F286" i="30"/>
  <c r="O285" i="30"/>
  <c r="L285" i="30"/>
  <c r="C285" i="30" s="1"/>
  <c r="I285" i="30"/>
  <c r="F285" i="30"/>
  <c r="O284" i="30"/>
  <c r="N284" i="30"/>
  <c r="M284" i="30"/>
  <c r="K284" i="30"/>
  <c r="J284" i="30"/>
  <c r="H284" i="30"/>
  <c r="G284" i="30"/>
  <c r="E284" i="30"/>
  <c r="D284" i="30"/>
  <c r="F284" i="30" s="1"/>
  <c r="O283" i="30"/>
  <c r="L283" i="30"/>
  <c r="I283" i="30"/>
  <c r="F283" i="30"/>
  <c r="C283" i="30" s="1"/>
  <c r="N282" i="30"/>
  <c r="M282" i="30"/>
  <c r="O282" i="30" s="1"/>
  <c r="K282" i="30"/>
  <c r="J282" i="30"/>
  <c r="L282" i="30" s="1"/>
  <c r="I282" i="30"/>
  <c r="H282" i="30"/>
  <c r="G282" i="30"/>
  <c r="E282" i="30"/>
  <c r="D282" i="30"/>
  <c r="F282" i="30" s="1"/>
  <c r="C282" i="30" s="1"/>
  <c r="O281" i="30"/>
  <c r="L281" i="30"/>
  <c r="C281" i="30" s="1"/>
  <c r="I281" i="30"/>
  <c r="F281" i="30"/>
  <c r="O280" i="30"/>
  <c r="O278" i="30" s="1"/>
  <c r="L280" i="30"/>
  <c r="I280" i="30"/>
  <c r="F280" i="30"/>
  <c r="C280" i="30"/>
  <c r="O279" i="30"/>
  <c r="L279" i="30"/>
  <c r="I279" i="30"/>
  <c r="F279" i="30"/>
  <c r="C279" i="30" s="1"/>
  <c r="N278" i="30"/>
  <c r="M278" i="30"/>
  <c r="K278" i="30"/>
  <c r="J278" i="30"/>
  <c r="L278" i="30" s="1"/>
  <c r="I278" i="30"/>
  <c r="H278" i="30"/>
  <c r="G278" i="30"/>
  <c r="E278" i="30"/>
  <c r="F278" i="30" s="1"/>
  <c r="C278" i="30" s="1"/>
  <c r="D278" i="30"/>
  <c r="O277" i="30"/>
  <c r="L277" i="30"/>
  <c r="C277" i="30" s="1"/>
  <c r="I277" i="30"/>
  <c r="F277" i="30"/>
  <c r="O276" i="30"/>
  <c r="L276" i="30"/>
  <c r="I276" i="30"/>
  <c r="F276" i="30"/>
  <c r="C276" i="30"/>
  <c r="O275" i="30"/>
  <c r="L275" i="30"/>
  <c r="I275" i="30"/>
  <c r="F275" i="30"/>
  <c r="C275" i="30" s="1"/>
  <c r="N274" i="30"/>
  <c r="M274" i="30"/>
  <c r="O274" i="30" s="1"/>
  <c r="K274" i="30"/>
  <c r="J274" i="30"/>
  <c r="L274" i="30" s="1"/>
  <c r="I274" i="30"/>
  <c r="H274" i="30"/>
  <c r="G274" i="30"/>
  <c r="E274" i="30"/>
  <c r="E272" i="30" s="1"/>
  <c r="E271" i="30" s="1"/>
  <c r="D274" i="30"/>
  <c r="O273" i="30"/>
  <c r="L273" i="30"/>
  <c r="C273" i="30" s="1"/>
  <c r="I273" i="30"/>
  <c r="F273" i="30"/>
  <c r="N272" i="30"/>
  <c r="K272" i="30"/>
  <c r="K271" i="30" s="1"/>
  <c r="L271" i="30" s="1"/>
  <c r="J272" i="30"/>
  <c r="L272" i="30" s="1"/>
  <c r="H272" i="30"/>
  <c r="G272" i="30"/>
  <c r="G271" i="30" s="1"/>
  <c r="I271" i="30" s="1"/>
  <c r="D272" i="30"/>
  <c r="N271" i="30"/>
  <c r="J271" i="30"/>
  <c r="H271" i="30"/>
  <c r="D271" i="30"/>
  <c r="O270" i="30"/>
  <c r="L270" i="30"/>
  <c r="I270" i="30"/>
  <c r="F270" i="30"/>
  <c r="C270" i="30" s="1"/>
  <c r="O269" i="30"/>
  <c r="L269" i="30"/>
  <c r="C269" i="30" s="1"/>
  <c r="I269" i="30"/>
  <c r="F269" i="30"/>
  <c r="O268" i="30"/>
  <c r="L268" i="30"/>
  <c r="I268" i="30"/>
  <c r="F268" i="30"/>
  <c r="C268" i="30"/>
  <c r="O267" i="30"/>
  <c r="L267" i="30"/>
  <c r="I267" i="30"/>
  <c r="F267" i="30"/>
  <c r="C267" i="30" s="1"/>
  <c r="N266" i="30"/>
  <c r="M266" i="30"/>
  <c r="O266" i="30" s="1"/>
  <c r="K266" i="30"/>
  <c r="J266" i="30"/>
  <c r="L266" i="30" s="1"/>
  <c r="I266" i="30"/>
  <c r="H266" i="30"/>
  <c r="G266" i="30"/>
  <c r="E266" i="30"/>
  <c r="F266" i="30" s="1"/>
  <c r="D266" i="30"/>
  <c r="O265" i="30"/>
  <c r="L265" i="30"/>
  <c r="C265" i="30" s="1"/>
  <c r="I265" i="30"/>
  <c r="F265" i="30"/>
  <c r="O264" i="30"/>
  <c r="L264" i="30"/>
  <c r="I264" i="30"/>
  <c r="F264" i="30"/>
  <c r="C264" i="30"/>
  <c r="O263" i="30"/>
  <c r="L263" i="30"/>
  <c r="I263" i="30"/>
  <c r="F263" i="30"/>
  <c r="C263" i="30" s="1"/>
  <c r="N262" i="30"/>
  <c r="M262" i="30"/>
  <c r="M261" i="30" s="1"/>
  <c r="O261" i="30" s="1"/>
  <c r="K262" i="30"/>
  <c r="J262" i="30"/>
  <c r="L262" i="30" s="1"/>
  <c r="I262" i="30"/>
  <c r="H262" i="30"/>
  <c r="G262" i="30"/>
  <c r="E262" i="30"/>
  <c r="E261" i="30" s="1"/>
  <c r="F261" i="30" s="1"/>
  <c r="D262" i="30"/>
  <c r="N261" i="30"/>
  <c r="K261" i="30"/>
  <c r="J261" i="30"/>
  <c r="L261" i="30" s="1"/>
  <c r="H261" i="30"/>
  <c r="G261" i="30"/>
  <c r="I261" i="30" s="1"/>
  <c r="D261" i="30"/>
  <c r="O260" i="30"/>
  <c r="L260" i="30"/>
  <c r="I260" i="30"/>
  <c r="F260" i="30"/>
  <c r="C260" i="30"/>
  <c r="O259" i="30"/>
  <c r="L259" i="30"/>
  <c r="I259" i="30"/>
  <c r="F259" i="30"/>
  <c r="C259" i="30" s="1"/>
  <c r="O258" i="30"/>
  <c r="L258" i="30"/>
  <c r="I258" i="30"/>
  <c r="C258" i="30" s="1"/>
  <c r="F258" i="30"/>
  <c r="O257" i="30"/>
  <c r="L257" i="30"/>
  <c r="C257" i="30" s="1"/>
  <c r="I257" i="30"/>
  <c r="F257" i="30"/>
  <c r="O256" i="30"/>
  <c r="L256" i="30"/>
  <c r="I256" i="30"/>
  <c r="F256" i="30"/>
  <c r="C256" i="30"/>
  <c r="N255" i="30"/>
  <c r="M255" i="30"/>
  <c r="O255" i="30" s="1"/>
  <c r="L255" i="30"/>
  <c r="K255" i="30"/>
  <c r="J255" i="30"/>
  <c r="H255" i="30"/>
  <c r="H254" i="30" s="1"/>
  <c r="G255" i="30"/>
  <c r="E255" i="30"/>
  <c r="D255" i="30"/>
  <c r="D254" i="30" s="1"/>
  <c r="N254" i="30"/>
  <c r="M254" i="30"/>
  <c r="O254" i="30" s="1"/>
  <c r="K254" i="30"/>
  <c r="J254" i="30"/>
  <c r="L254" i="30" s="1"/>
  <c r="G254" i="30"/>
  <c r="E254" i="30"/>
  <c r="O253" i="30"/>
  <c r="L253" i="30"/>
  <c r="C253" i="30" s="1"/>
  <c r="I253" i="30"/>
  <c r="F253" i="30"/>
  <c r="O252" i="30"/>
  <c r="L252" i="30"/>
  <c r="I252" i="30"/>
  <c r="F252" i="30"/>
  <c r="C252" i="30"/>
  <c r="O251" i="30"/>
  <c r="L251" i="30"/>
  <c r="I251" i="30"/>
  <c r="F251" i="30"/>
  <c r="C251" i="30" s="1"/>
  <c r="O250" i="30"/>
  <c r="L250" i="30"/>
  <c r="I250" i="30"/>
  <c r="F250" i="30"/>
  <c r="C250" i="30" s="1"/>
  <c r="N249" i="30"/>
  <c r="M249" i="30"/>
  <c r="O249" i="30" s="1"/>
  <c r="K249" i="30"/>
  <c r="J249" i="30"/>
  <c r="L249" i="30" s="1"/>
  <c r="H249" i="30"/>
  <c r="G249" i="30"/>
  <c r="I249" i="30" s="1"/>
  <c r="F249" i="30"/>
  <c r="C249" i="30" s="1"/>
  <c r="E249" i="30"/>
  <c r="D249" i="30"/>
  <c r="O248" i="30"/>
  <c r="L248" i="30"/>
  <c r="I248" i="30"/>
  <c r="F248" i="30"/>
  <c r="C248" i="30"/>
  <c r="O247" i="30"/>
  <c r="L247" i="30"/>
  <c r="I247" i="30"/>
  <c r="F247" i="30"/>
  <c r="C247" i="30" s="1"/>
  <c r="O246" i="30"/>
  <c r="L246" i="30"/>
  <c r="I246" i="30"/>
  <c r="F246" i="30"/>
  <c r="C246" i="30" s="1"/>
  <c r="O245" i="30"/>
  <c r="L245" i="30"/>
  <c r="C245" i="30" s="1"/>
  <c r="I245" i="30"/>
  <c r="F245" i="30"/>
  <c r="O244" i="30"/>
  <c r="L244" i="30"/>
  <c r="I244" i="30"/>
  <c r="F244" i="30"/>
  <c r="C244" i="30"/>
  <c r="O243" i="30"/>
  <c r="L243" i="30"/>
  <c r="I243" i="30"/>
  <c r="F243" i="30"/>
  <c r="C243" i="30" s="1"/>
  <c r="O242" i="30"/>
  <c r="L242" i="30"/>
  <c r="I242" i="30"/>
  <c r="F242" i="30"/>
  <c r="C242" i="30" s="1"/>
  <c r="N241" i="30"/>
  <c r="O241" i="30" s="1"/>
  <c r="M241" i="30"/>
  <c r="K241" i="30"/>
  <c r="J241" i="30"/>
  <c r="L241" i="30" s="1"/>
  <c r="H241" i="30"/>
  <c r="G241" i="30"/>
  <c r="I241" i="30" s="1"/>
  <c r="F241" i="30"/>
  <c r="E241" i="30"/>
  <c r="D241" i="30"/>
  <c r="O240" i="30"/>
  <c r="L240" i="30"/>
  <c r="I240" i="30"/>
  <c r="F240" i="30"/>
  <c r="C240" i="30"/>
  <c r="O239" i="30"/>
  <c r="L239" i="30"/>
  <c r="I239" i="30"/>
  <c r="F239" i="30"/>
  <c r="C239" i="30" s="1"/>
  <c r="N238" i="30"/>
  <c r="M238" i="30"/>
  <c r="O238" i="30" s="1"/>
  <c r="K238" i="30"/>
  <c r="J238" i="30"/>
  <c r="L238" i="30" s="1"/>
  <c r="I238" i="30"/>
  <c r="H238" i="30"/>
  <c r="G238" i="30"/>
  <c r="E238" i="30"/>
  <c r="D238" i="30"/>
  <c r="F238" i="30" s="1"/>
  <c r="O237" i="30"/>
  <c r="L237" i="30"/>
  <c r="C237" i="30" s="1"/>
  <c r="I237" i="30"/>
  <c r="F237" i="30"/>
  <c r="O236" i="30"/>
  <c r="N236" i="30"/>
  <c r="M236" i="30"/>
  <c r="K236" i="30"/>
  <c r="K234" i="30" s="1"/>
  <c r="K233" i="30" s="1"/>
  <c r="J236" i="30"/>
  <c r="H236" i="30"/>
  <c r="G236" i="30"/>
  <c r="I236" i="30" s="1"/>
  <c r="E236" i="30"/>
  <c r="D236" i="30"/>
  <c r="F236" i="30" s="1"/>
  <c r="O235" i="30"/>
  <c r="L235" i="30"/>
  <c r="I235" i="30"/>
  <c r="F235" i="30"/>
  <c r="C235" i="30" s="1"/>
  <c r="M234" i="30"/>
  <c r="M233" i="30" s="1"/>
  <c r="H234" i="30"/>
  <c r="E234" i="30"/>
  <c r="E233" i="30" s="1"/>
  <c r="D234" i="30"/>
  <c r="F234" i="30" s="1"/>
  <c r="O232" i="30"/>
  <c r="L232" i="30"/>
  <c r="I232" i="30"/>
  <c r="F232" i="30"/>
  <c r="C232" i="30"/>
  <c r="O231" i="30"/>
  <c r="L231" i="30"/>
  <c r="I231" i="30"/>
  <c r="F231" i="30"/>
  <c r="C231" i="30" s="1"/>
  <c r="N230" i="30"/>
  <c r="M230" i="30"/>
  <c r="O230" i="30" s="1"/>
  <c r="K230" i="30"/>
  <c r="J230" i="30"/>
  <c r="L230" i="30" s="1"/>
  <c r="I230" i="30"/>
  <c r="H230" i="30"/>
  <c r="G230" i="30"/>
  <c r="E230" i="30"/>
  <c r="F230" i="30" s="1"/>
  <c r="D230" i="30"/>
  <c r="O229" i="30"/>
  <c r="L229" i="30"/>
  <c r="C229" i="30" s="1"/>
  <c r="I229" i="30"/>
  <c r="F229" i="30"/>
  <c r="O228" i="30"/>
  <c r="L228" i="30"/>
  <c r="I228" i="30"/>
  <c r="F228" i="30"/>
  <c r="C228" i="30"/>
  <c r="O227" i="30"/>
  <c r="L227" i="30"/>
  <c r="I227" i="30"/>
  <c r="F227" i="30"/>
  <c r="C227" i="30" s="1"/>
  <c r="O226" i="30"/>
  <c r="L226" i="30"/>
  <c r="I226" i="30"/>
  <c r="F226" i="30"/>
  <c r="C226" i="30" s="1"/>
  <c r="O225" i="30"/>
  <c r="L225" i="30"/>
  <c r="C225" i="30" s="1"/>
  <c r="I225" i="30"/>
  <c r="F225" i="30"/>
  <c r="O224" i="30"/>
  <c r="L224" i="30"/>
  <c r="I224" i="30"/>
  <c r="F224" i="30"/>
  <c r="C224" i="30"/>
  <c r="O223" i="30"/>
  <c r="L223" i="30"/>
  <c r="I223" i="30"/>
  <c r="F223" i="30"/>
  <c r="C223" i="30" s="1"/>
  <c r="O222" i="30"/>
  <c r="L222" i="30"/>
  <c r="I222" i="30"/>
  <c r="F222" i="30"/>
  <c r="C222" i="30" s="1"/>
  <c r="O221" i="30"/>
  <c r="L221" i="30"/>
  <c r="C221" i="30" s="1"/>
  <c r="I221" i="30"/>
  <c r="F221" i="30"/>
  <c r="O220" i="30"/>
  <c r="L220" i="30"/>
  <c r="I220" i="30"/>
  <c r="F220" i="30"/>
  <c r="C220" i="30"/>
  <c r="N219" i="30"/>
  <c r="M219" i="30"/>
  <c r="O219" i="30" s="1"/>
  <c r="L219" i="30"/>
  <c r="K219" i="30"/>
  <c r="J219" i="30"/>
  <c r="H219" i="30"/>
  <c r="I219" i="30" s="1"/>
  <c r="G219" i="30"/>
  <c r="E219" i="30"/>
  <c r="D219" i="30"/>
  <c r="F219" i="30" s="1"/>
  <c r="O218" i="30"/>
  <c r="L218" i="30"/>
  <c r="I218" i="30"/>
  <c r="F218" i="30"/>
  <c r="C218" i="30" s="1"/>
  <c r="O217" i="30"/>
  <c r="L217" i="30"/>
  <c r="C217" i="30" s="1"/>
  <c r="I217" i="30"/>
  <c r="F217" i="30"/>
  <c r="O216" i="30"/>
  <c r="L216" i="30"/>
  <c r="I216" i="30"/>
  <c r="F216" i="30"/>
  <c r="C216" i="30"/>
  <c r="O215" i="30"/>
  <c r="L215" i="30"/>
  <c r="I215" i="30"/>
  <c r="F215" i="30"/>
  <c r="C215" i="30" s="1"/>
  <c r="O214" i="30"/>
  <c r="L214" i="30"/>
  <c r="I214" i="30"/>
  <c r="F214" i="30"/>
  <c r="C214" i="30" s="1"/>
  <c r="O213" i="30"/>
  <c r="L213" i="30"/>
  <c r="C213" i="30" s="1"/>
  <c r="I213" i="30"/>
  <c r="F213" i="30"/>
  <c r="O212" i="30"/>
  <c r="L212" i="30"/>
  <c r="I212" i="30"/>
  <c r="F212" i="30"/>
  <c r="C212" i="30"/>
  <c r="O211" i="30"/>
  <c r="L211" i="30"/>
  <c r="I211" i="30"/>
  <c r="F211" i="30"/>
  <c r="C211" i="30" s="1"/>
  <c r="O210" i="30"/>
  <c r="L210" i="30"/>
  <c r="I210" i="30"/>
  <c r="F210" i="30"/>
  <c r="C210" i="30" s="1"/>
  <c r="O209" i="30"/>
  <c r="L209" i="30"/>
  <c r="C209" i="30" s="1"/>
  <c r="I209" i="30"/>
  <c r="F209" i="30"/>
  <c r="O208" i="30"/>
  <c r="N208" i="30"/>
  <c r="M208" i="30"/>
  <c r="K208" i="30"/>
  <c r="K207" i="30" s="1"/>
  <c r="J208" i="30"/>
  <c r="H208" i="30"/>
  <c r="G208" i="30"/>
  <c r="G207" i="30" s="1"/>
  <c r="E208" i="30"/>
  <c r="D208" i="30"/>
  <c r="F208" i="30" s="1"/>
  <c r="N207" i="30"/>
  <c r="J207" i="30"/>
  <c r="H207" i="30"/>
  <c r="D207" i="30"/>
  <c r="O206" i="30"/>
  <c r="L206" i="30"/>
  <c r="I206" i="30"/>
  <c r="C206" i="30" s="1"/>
  <c r="F206" i="30"/>
  <c r="O205" i="30"/>
  <c r="L205" i="30"/>
  <c r="C205" i="30" s="1"/>
  <c r="I205" i="30"/>
  <c r="F205" i="30"/>
  <c r="O204" i="30"/>
  <c r="L204" i="30"/>
  <c r="I204" i="30"/>
  <c r="F204" i="30"/>
  <c r="C204" i="30"/>
  <c r="O203" i="30"/>
  <c r="L203" i="30"/>
  <c r="I203" i="30"/>
  <c r="F203" i="30"/>
  <c r="C203" i="30" s="1"/>
  <c r="O202" i="30"/>
  <c r="L202" i="30"/>
  <c r="I202" i="30"/>
  <c r="C202" i="30" s="1"/>
  <c r="F202" i="30"/>
  <c r="N201" i="30"/>
  <c r="N199" i="30" s="1"/>
  <c r="N198" i="30" s="1"/>
  <c r="M201" i="30"/>
  <c r="K201" i="30"/>
  <c r="J201" i="30"/>
  <c r="L201" i="30" s="1"/>
  <c r="H201" i="30"/>
  <c r="G201" i="30"/>
  <c r="I201" i="30" s="1"/>
  <c r="F201" i="30"/>
  <c r="E201" i="30"/>
  <c r="D201" i="30"/>
  <c r="O200" i="30"/>
  <c r="L200" i="30"/>
  <c r="I200" i="30"/>
  <c r="F200" i="30"/>
  <c r="C200" i="30"/>
  <c r="M199" i="30"/>
  <c r="K199" i="30"/>
  <c r="H199" i="30"/>
  <c r="H198" i="30" s="1"/>
  <c r="G199" i="30"/>
  <c r="E199" i="30"/>
  <c r="D199" i="30"/>
  <c r="D198" i="30" s="1"/>
  <c r="O196" i="30"/>
  <c r="L196" i="30"/>
  <c r="I196" i="30"/>
  <c r="F196" i="30"/>
  <c r="C196" i="30"/>
  <c r="N195" i="30"/>
  <c r="M195" i="30"/>
  <c r="O195" i="30" s="1"/>
  <c r="L195" i="30"/>
  <c r="K195" i="30"/>
  <c r="J195" i="30"/>
  <c r="H195" i="30"/>
  <c r="H194" i="30" s="1"/>
  <c r="I194" i="30" s="1"/>
  <c r="G195" i="30"/>
  <c r="E195" i="30"/>
  <c r="D195" i="30"/>
  <c r="D194" i="30" s="1"/>
  <c r="F194" i="30" s="1"/>
  <c r="N194" i="30"/>
  <c r="M194" i="30"/>
  <c r="O194" i="30" s="1"/>
  <c r="K194" i="30"/>
  <c r="J194" i="30"/>
  <c r="L194" i="30" s="1"/>
  <c r="G194" i="30"/>
  <c r="E194" i="30"/>
  <c r="O193" i="30"/>
  <c r="L193" i="30"/>
  <c r="C193" i="30" s="1"/>
  <c r="I193" i="30"/>
  <c r="F193" i="30"/>
  <c r="O192" i="30"/>
  <c r="L192" i="30"/>
  <c r="I192" i="30"/>
  <c r="F192" i="30"/>
  <c r="C192" i="30"/>
  <c r="N191" i="30"/>
  <c r="M191" i="30"/>
  <c r="O191" i="30" s="1"/>
  <c r="L191" i="30"/>
  <c r="K191" i="30"/>
  <c r="J191" i="30"/>
  <c r="H191" i="30"/>
  <c r="H190" i="30" s="1"/>
  <c r="I190" i="30" s="1"/>
  <c r="G191" i="30"/>
  <c r="E191" i="30"/>
  <c r="D191" i="30"/>
  <c r="D190" i="30" s="1"/>
  <c r="F190" i="30" s="1"/>
  <c r="N190" i="30"/>
  <c r="M190" i="30"/>
  <c r="O190" i="30" s="1"/>
  <c r="K190" i="30"/>
  <c r="J190" i="30"/>
  <c r="L190" i="30" s="1"/>
  <c r="G190" i="30"/>
  <c r="E190" i="30"/>
  <c r="O189" i="30"/>
  <c r="L189" i="30"/>
  <c r="C189" i="30" s="1"/>
  <c r="I189" i="30"/>
  <c r="F189" i="30"/>
  <c r="O188" i="30"/>
  <c r="L188" i="30"/>
  <c r="I188" i="30"/>
  <c r="F188" i="30"/>
  <c r="C188" i="30"/>
  <c r="N187" i="30"/>
  <c r="M187" i="30"/>
  <c r="O187" i="30" s="1"/>
  <c r="L187" i="30"/>
  <c r="K187" i="30"/>
  <c r="J187" i="30"/>
  <c r="H187" i="30"/>
  <c r="H176" i="30" s="1"/>
  <c r="G187" i="30"/>
  <c r="I187" i="30" s="1"/>
  <c r="E187" i="30"/>
  <c r="D187" i="30"/>
  <c r="F187" i="30" s="1"/>
  <c r="C187" i="30" s="1"/>
  <c r="O186" i="30"/>
  <c r="L186" i="30"/>
  <c r="I186" i="30"/>
  <c r="F186" i="30"/>
  <c r="C186" i="30" s="1"/>
  <c r="O185" i="30"/>
  <c r="L185" i="30"/>
  <c r="C185" i="30" s="1"/>
  <c r="I185" i="30"/>
  <c r="F185" i="30"/>
  <c r="O184" i="30"/>
  <c r="L184" i="30"/>
  <c r="I184" i="30"/>
  <c r="F184" i="30"/>
  <c r="C184" i="30"/>
  <c r="O183" i="30"/>
  <c r="L183" i="30"/>
  <c r="I183" i="30"/>
  <c r="F183" i="30"/>
  <c r="C183" i="30" s="1"/>
  <c r="N182" i="30"/>
  <c r="M182" i="30"/>
  <c r="O182" i="30" s="1"/>
  <c r="K182" i="30"/>
  <c r="J182" i="30"/>
  <c r="L182" i="30" s="1"/>
  <c r="I182" i="30"/>
  <c r="H182" i="30"/>
  <c r="G182" i="30"/>
  <c r="E182" i="30"/>
  <c r="F182" i="30" s="1"/>
  <c r="D182" i="30"/>
  <c r="O181" i="30"/>
  <c r="L181" i="30"/>
  <c r="C181" i="30" s="1"/>
  <c r="I181" i="30"/>
  <c r="F181" i="30"/>
  <c r="O180" i="30"/>
  <c r="L180" i="30"/>
  <c r="I180" i="30"/>
  <c r="F180" i="30"/>
  <c r="C180" i="30"/>
  <c r="O179" i="30"/>
  <c r="L179" i="30"/>
  <c r="I179" i="30"/>
  <c r="F179" i="30"/>
  <c r="C179" i="30" s="1"/>
  <c r="N178" i="30"/>
  <c r="M178" i="30"/>
  <c r="M177" i="30" s="1"/>
  <c r="K178" i="30"/>
  <c r="J178" i="30"/>
  <c r="L178" i="30" s="1"/>
  <c r="I178" i="30"/>
  <c r="H178" i="30"/>
  <c r="G178" i="30"/>
  <c r="E178" i="30"/>
  <c r="E177" i="30" s="1"/>
  <c r="D178" i="30"/>
  <c r="N177" i="30"/>
  <c r="N176" i="30" s="1"/>
  <c r="K177" i="30"/>
  <c r="J177" i="30"/>
  <c r="J176" i="30" s="1"/>
  <c r="L176" i="30" s="1"/>
  <c r="H177" i="30"/>
  <c r="G177" i="30"/>
  <c r="I177" i="30" s="1"/>
  <c r="D177" i="30"/>
  <c r="K176" i="30"/>
  <c r="G176" i="30"/>
  <c r="I176" i="30" s="1"/>
  <c r="O175" i="30"/>
  <c r="L175" i="30"/>
  <c r="I175" i="30"/>
  <c r="F175" i="30"/>
  <c r="C175" i="30" s="1"/>
  <c r="O174" i="30"/>
  <c r="L174" i="30"/>
  <c r="I174" i="30"/>
  <c r="F174" i="30"/>
  <c r="C174" i="30" s="1"/>
  <c r="O173" i="30"/>
  <c r="L173" i="30"/>
  <c r="C173" i="30" s="1"/>
  <c r="I173" i="30"/>
  <c r="F173" i="30"/>
  <c r="O172" i="30"/>
  <c r="L172" i="30"/>
  <c r="I172" i="30"/>
  <c r="F172" i="30"/>
  <c r="C172" i="30"/>
  <c r="O171" i="30"/>
  <c r="L171" i="30"/>
  <c r="I171" i="30"/>
  <c r="F171" i="30"/>
  <c r="C171" i="30" s="1"/>
  <c r="O170" i="30"/>
  <c r="L170" i="30"/>
  <c r="I170" i="30"/>
  <c r="F170" i="30"/>
  <c r="C170" i="30" s="1"/>
  <c r="N169" i="30"/>
  <c r="N168" i="30" s="1"/>
  <c r="M169" i="30"/>
  <c r="O169" i="30" s="1"/>
  <c r="K169" i="30"/>
  <c r="J169" i="30"/>
  <c r="J168" i="30" s="1"/>
  <c r="H169" i="30"/>
  <c r="G169" i="30"/>
  <c r="I169" i="30" s="1"/>
  <c r="F169" i="30"/>
  <c r="E169" i="30"/>
  <c r="D169" i="30"/>
  <c r="M168" i="30"/>
  <c r="K168" i="30"/>
  <c r="H168" i="30"/>
  <c r="G168" i="30"/>
  <c r="I168" i="30" s="1"/>
  <c r="E168" i="30"/>
  <c r="D168" i="30"/>
  <c r="F168" i="30" s="1"/>
  <c r="O167" i="30"/>
  <c r="L167" i="30"/>
  <c r="I167" i="30"/>
  <c r="F167" i="30"/>
  <c r="C167" i="30" s="1"/>
  <c r="O166" i="30"/>
  <c r="L166" i="30"/>
  <c r="I166" i="30"/>
  <c r="C166" i="30" s="1"/>
  <c r="F166" i="30"/>
  <c r="O165" i="30"/>
  <c r="L165" i="30"/>
  <c r="C165" i="30" s="1"/>
  <c r="I165" i="30"/>
  <c r="F165" i="30"/>
  <c r="O164" i="30"/>
  <c r="L164" i="30"/>
  <c r="I164" i="30"/>
  <c r="F164" i="30"/>
  <c r="C164" i="30"/>
  <c r="N163" i="30"/>
  <c r="M163" i="30"/>
  <c r="O163" i="30" s="1"/>
  <c r="L163" i="30"/>
  <c r="K163" i="30"/>
  <c r="J163" i="30"/>
  <c r="H163" i="30"/>
  <c r="I163" i="30" s="1"/>
  <c r="G163" i="30"/>
  <c r="E163" i="30"/>
  <c r="D163" i="30"/>
  <c r="F163" i="30" s="1"/>
  <c r="O162" i="30"/>
  <c r="L162" i="30"/>
  <c r="I162" i="30"/>
  <c r="C162" i="30" s="1"/>
  <c r="F162" i="30"/>
  <c r="O161" i="30"/>
  <c r="L161" i="30"/>
  <c r="C161" i="30" s="1"/>
  <c r="I161" i="30"/>
  <c r="F161" i="30"/>
  <c r="O160" i="30"/>
  <c r="L160" i="30"/>
  <c r="I160" i="30"/>
  <c r="F160" i="30"/>
  <c r="C160" i="30"/>
  <c r="O159" i="30"/>
  <c r="L159" i="30"/>
  <c r="I159" i="30"/>
  <c r="F159" i="30"/>
  <c r="C159" i="30" s="1"/>
  <c r="O158" i="30"/>
  <c r="L158" i="30"/>
  <c r="I158" i="30"/>
  <c r="C158" i="30" s="1"/>
  <c r="F158" i="30"/>
  <c r="O157" i="30"/>
  <c r="L157" i="30"/>
  <c r="C157" i="30" s="1"/>
  <c r="I157" i="30"/>
  <c r="F157" i="30"/>
  <c r="O156" i="30"/>
  <c r="L156" i="30"/>
  <c r="I156" i="30"/>
  <c r="F156" i="30"/>
  <c r="C156" i="30"/>
  <c r="O155" i="30"/>
  <c r="L155" i="30"/>
  <c r="I155" i="30"/>
  <c r="F155" i="30"/>
  <c r="C155" i="30" s="1"/>
  <c r="N154" i="30"/>
  <c r="M154" i="30"/>
  <c r="O154" i="30" s="1"/>
  <c r="K154" i="30"/>
  <c r="J154" i="30"/>
  <c r="L154" i="30" s="1"/>
  <c r="I154" i="30"/>
  <c r="H154" i="30"/>
  <c r="G154" i="30"/>
  <c r="E154" i="30"/>
  <c r="F154" i="30" s="1"/>
  <c r="C154" i="30" s="1"/>
  <c r="D154" i="30"/>
  <c r="O153" i="30"/>
  <c r="L153" i="30"/>
  <c r="C153" i="30" s="1"/>
  <c r="I153" i="30"/>
  <c r="F153" i="30"/>
  <c r="O152" i="30"/>
  <c r="L152" i="30"/>
  <c r="I152" i="30"/>
  <c r="F152" i="30"/>
  <c r="C152" i="30"/>
  <c r="O151" i="30"/>
  <c r="L151" i="30"/>
  <c r="I151" i="30"/>
  <c r="F151" i="30"/>
  <c r="C151" i="30" s="1"/>
  <c r="O150" i="30"/>
  <c r="L150" i="30"/>
  <c r="I150" i="30"/>
  <c r="F150" i="30"/>
  <c r="C150" i="30" s="1"/>
  <c r="O149" i="30"/>
  <c r="L149" i="30"/>
  <c r="C149" i="30" s="1"/>
  <c r="I149" i="30"/>
  <c r="F149" i="30"/>
  <c r="O148" i="30"/>
  <c r="L148" i="30"/>
  <c r="I148" i="30"/>
  <c r="F148" i="30"/>
  <c r="C148" i="30"/>
  <c r="N147" i="30"/>
  <c r="M147" i="30"/>
  <c r="O147" i="30" s="1"/>
  <c r="L147" i="30"/>
  <c r="K147" i="30"/>
  <c r="J147" i="30"/>
  <c r="H147" i="30"/>
  <c r="I147" i="30" s="1"/>
  <c r="G147" i="30"/>
  <c r="E147" i="30"/>
  <c r="D147" i="30"/>
  <c r="F147" i="30" s="1"/>
  <c r="C147" i="30" s="1"/>
  <c r="O146" i="30"/>
  <c r="L146" i="30"/>
  <c r="I146" i="30"/>
  <c r="F146" i="30"/>
  <c r="C146" i="30" s="1"/>
  <c r="O145" i="30"/>
  <c r="L145" i="30"/>
  <c r="C145" i="30" s="1"/>
  <c r="I145" i="30"/>
  <c r="F145" i="30"/>
  <c r="O144" i="30"/>
  <c r="N144" i="30"/>
  <c r="M144" i="30"/>
  <c r="K144" i="30"/>
  <c r="K133" i="30" s="1"/>
  <c r="J144" i="30"/>
  <c r="L144" i="30" s="1"/>
  <c r="H144" i="30"/>
  <c r="G144" i="30"/>
  <c r="I144" i="30" s="1"/>
  <c r="E144" i="30"/>
  <c r="D144" i="30"/>
  <c r="F144" i="30" s="1"/>
  <c r="O143" i="30"/>
  <c r="L143" i="30"/>
  <c r="I143" i="30"/>
  <c r="F143" i="30"/>
  <c r="C143" i="30" s="1"/>
  <c r="O142" i="30"/>
  <c r="L142" i="30"/>
  <c r="I142" i="30"/>
  <c r="F142" i="30"/>
  <c r="C142" i="30" s="1"/>
  <c r="O141" i="30"/>
  <c r="L141" i="30"/>
  <c r="C141" i="30" s="1"/>
  <c r="I141" i="30"/>
  <c r="F141" i="30"/>
  <c r="O140" i="30"/>
  <c r="L140" i="30"/>
  <c r="I140" i="30"/>
  <c r="F140" i="30"/>
  <c r="C140" i="30"/>
  <c r="N139" i="30"/>
  <c r="M139" i="30"/>
  <c r="O139" i="30" s="1"/>
  <c r="L139" i="30"/>
  <c r="K139" i="30"/>
  <c r="J139" i="30"/>
  <c r="H139" i="30"/>
  <c r="H133" i="30" s="1"/>
  <c r="G139" i="30"/>
  <c r="E139" i="30"/>
  <c r="D139" i="30"/>
  <c r="F139" i="30" s="1"/>
  <c r="O138" i="30"/>
  <c r="L138" i="30"/>
  <c r="I138" i="30"/>
  <c r="F138" i="30"/>
  <c r="C138" i="30" s="1"/>
  <c r="O137" i="30"/>
  <c r="L137" i="30"/>
  <c r="C137" i="30" s="1"/>
  <c r="I137" i="30"/>
  <c r="F137" i="30"/>
  <c r="O136" i="30"/>
  <c r="L136" i="30"/>
  <c r="I136" i="30"/>
  <c r="F136" i="30"/>
  <c r="C136" i="30"/>
  <c r="O135" i="30"/>
  <c r="L135" i="30"/>
  <c r="I135" i="30"/>
  <c r="F135" i="30"/>
  <c r="C135" i="30" s="1"/>
  <c r="N134" i="30"/>
  <c r="M134" i="30"/>
  <c r="M133" i="30" s="1"/>
  <c r="K134" i="30"/>
  <c r="J134" i="30"/>
  <c r="L134" i="30" s="1"/>
  <c r="I134" i="30"/>
  <c r="H134" i="30"/>
  <c r="G134" i="30"/>
  <c r="E134" i="30"/>
  <c r="E133" i="30" s="1"/>
  <c r="E78" i="30" s="1"/>
  <c r="D134" i="30"/>
  <c r="N133" i="30"/>
  <c r="J133" i="30"/>
  <c r="L133" i="30" s="1"/>
  <c r="O132" i="30"/>
  <c r="L132" i="30"/>
  <c r="I132" i="30"/>
  <c r="F132" i="30"/>
  <c r="C132" i="30"/>
  <c r="N131" i="30"/>
  <c r="M131" i="30"/>
  <c r="O131" i="30" s="1"/>
  <c r="L131" i="30"/>
  <c r="K131" i="30"/>
  <c r="J131" i="30"/>
  <c r="H131" i="30"/>
  <c r="I131" i="30" s="1"/>
  <c r="G131" i="30"/>
  <c r="E131" i="30"/>
  <c r="D131" i="30"/>
  <c r="F131" i="30" s="1"/>
  <c r="O130" i="30"/>
  <c r="L130" i="30"/>
  <c r="I130" i="30"/>
  <c r="F130" i="30"/>
  <c r="C130" i="30" s="1"/>
  <c r="O129" i="30"/>
  <c r="L129" i="30"/>
  <c r="C129" i="30" s="1"/>
  <c r="I129" i="30"/>
  <c r="F129" i="30"/>
  <c r="O128" i="30"/>
  <c r="L128" i="30"/>
  <c r="I128" i="30"/>
  <c r="F128" i="30"/>
  <c r="C128" i="30"/>
  <c r="O127" i="30"/>
  <c r="L127" i="30"/>
  <c r="I127" i="30"/>
  <c r="F127" i="30"/>
  <c r="C127" i="30" s="1"/>
  <c r="O126" i="30"/>
  <c r="L126" i="30"/>
  <c r="I126" i="30"/>
  <c r="C126" i="30" s="1"/>
  <c r="F126" i="30"/>
  <c r="N125" i="30"/>
  <c r="O125" i="30" s="1"/>
  <c r="M125" i="30"/>
  <c r="K125" i="30"/>
  <c r="J125" i="30"/>
  <c r="L125" i="30" s="1"/>
  <c r="H125" i="30"/>
  <c r="G125" i="30"/>
  <c r="I125" i="30" s="1"/>
  <c r="F125" i="30"/>
  <c r="E125" i="30"/>
  <c r="D125" i="30"/>
  <c r="O124" i="30"/>
  <c r="L124" i="30"/>
  <c r="I124" i="30"/>
  <c r="F124" i="30"/>
  <c r="C124" i="30"/>
  <c r="O123" i="30"/>
  <c r="L123" i="30"/>
  <c r="I123" i="30"/>
  <c r="F123" i="30"/>
  <c r="C123" i="30" s="1"/>
  <c r="O122" i="30"/>
  <c r="L122" i="30"/>
  <c r="I122" i="30"/>
  <c r="C122" i="30" s="1"/>
  <c r="F122" i="30"/>
  <c r="O121" i="30"/>
  <c r="L121" i="30"/>
  <c r="C121" i="30" s="1"/>
  <c r="I121" i="30"/>
  <c r="F121" i="30"/>
  <c r="O120" i="30"/>
  <c r="L120" i="30"/>
  <c r="I120" i="30"/>
  <c r="F120" i="30"/>
  <c r="C120" i="30"/>
  <c r="N119" i="30"/>
  <c r="M119" i="30"/>
  <c r="O119" i="30" s="1"/>
  <c r="L119" i="30"/>
  <c r="K119" i="30"/>
  <c r="J119" i="30"/>
  <c r="H119" i="30"/>
  <c r="I119" i="30" s="1"/>
  <c r="G119" i="30"/>
  <c r="E119" i="30"/>
  <c r="D119" i="30"/>
  <c r="F119" i="30" s="1"/>
  <c r="O118" i="30"/>
  <c r="L118" i="30"/>
  <c r="I118" i="30"/>
  <c r="F118" i="30"/>
  <c r="C118" i="30" s="1"/>
  <c r="O117" i="30"/>
  <c r="L117" i="30"/>
  <c r="C117" i="30" s="1"/>
  <c r="I117" i="30"/>
  <c r="F117" i="30"/>
  <c r="O116" i="30"/>
  <c r="L116" i="30"/>
  <c r="I116" i="30"/>
  <c r="F116" i="30"/>
  <c r="C116" i="30"/>
  <c r="N115" i="30"/>
  <c r="M115" i="30"/>
  <c r="O115" i="30" s="1"/>
  <c r="L115" i="30"/>
  <c r="K115" i="30"/>
  <c r="J115" i="30"/>
  <c r="H115" i="30"/>
  <c r="G115" i="30"/>
  <c r="I115" i="30" s="1"/>
  <c r="E115" i="30"/>
  <c r="D115" i="30"/>
  <c r="F115" i="30" s="1"/>
  <c r="C115" i="30" s="1"/>
  <c r="O114" i="30"/>
  <c r="L114" i="30"/>
  <c r="I114" i="30"/>
  <c r="F114" i="30"/>
  <c r="C114" i="30" s="1"/>
  <c r="O113" i="30"/>
  <c r="L113" i="30"/>
  <c r="C113" i="30" s="1"/>
  <c r="I113" i="30"/>
  <c r="F113" i="30"/>
  <c r="O112" i="30"/>
  <c r="L112" i="30"/>
  <c r="I112" i="30"/>
  <c r="F112" i="30"/>
  <c r="C112" i="30"/>
  <c r="O111" i="30"/>
  <c r="L111" i="30"/>
  <c r="I111" i="30"/>
  <c r="F111" i="30"/>
  <c r="C111" i="30" s="1"/>
  <c r="O110" i="30"/>
  <c r="L110" i="30"/>
  <c r="I110" i="30"/>
  <c r="F110" i="30"/>
  <c r="C110" i="30" s="1"/>
  <c r="O109" i="30"/>
  <c r="L109" i="30"/>
  <c r="C109" i="30" s="1"/>
  <c r="I109" i="30"/>
  <c r="F109" i="30"/>
  <c r="O108" i="30"/>
  <c r="L108" i="30"/>
  <c r="I108" i="30"/>
  <c r="F108" i="30"/>
  <c r="C108" i="30"/>
  <c r="O107" i="30"/>
  <c r="L107" i="30"/>
  <c r="I107" i="30"/>
  <c r="F107" i="30"/>
  <c r="C107" i="30" s="1"/>
  <c r="N106" i="30"/>
  <c r="M106" i="30"/>
  <c r="O106" i="30" s="1"/>
  <c r="K106" i="30"/>
  <c r="J106" i="30"/>
  <c r="L106" i="30" s="1"/>
  <c r="I106" i="30"/>
  <c r="H106" i="30"/>
  <c r="G106" i="30"/>
  <c r="E106" i="30"/>
  <c r="F106" i="30" s="1"/>
  <c r="D106" i="30"/>
  <c r="O105" i="30"/>
  <c r="L105" i="30"/>
  <c r="C105" i="30" s="1"/>
  <c r="I105" i="30"/>
  <c r="F105" i="30"/>
  <c r="O104" i="30"/>
  <c r="L104" i="30"/>
  <c r="I104" i="30"/>
  <c r="F104" i="30"/>
  <c r="C104" i="30"/>
  <c r="O103" i="30"/>
  <c r="L103" i="30"/>
  <c r="I103" i="30"/>
  <c r="F103" i="30"/>
  <c r="C103" i="30" s="1"/>
  <c r="O102" i="30"/>
  <c r="L102" i="30"/>
  <c r="I102" i="30"/>
  <c r="C102" i="30" s="1"/>
  <c r="F102" i="30"/>
  <c r="O101" i="30"/>
  <c r="L101" i="30"/>
  <c r="C101" i="30" s="1"/>
  <c r="I101" i="30"/>
  <c r="F101" i="30"/>
  <c r="O100" i="30"/>
  <c r="L100" i="30"/>
  <c r="I100" i="30"/>
  <c r="F100" i="30"/>
  <c r="C100" i="30"/>
  <c r="O99" i="30"/>
  <c r="L99" i="30"/>
  <c r="I99" i="30"/>
  <c r="F99" i="30"/>
  <c r="C99" i="30" s="1"/>
  <c r="N98" i="30"/>
  <c r="M98" i="30"/>
  <c r="O98" i="30" s="1"/>
  <c r="K98" i="30"/>
  <c r="J98" i="30"/>
  <c r="L98" i="30" s="1"/>
  <c r="I98" i="30"/>
  <c r="H98" i="30"/>
  <c r="G98" i="30"/>
  <c r="E98" i="30"/>
  <c r="D98" i="30"/>
  <c r="F98" i="30" s="1"/>
  <c r="O97" i="30"/>
  <c r="L97" i="30"/>
  <c r="C97" i="30" s="1"/>
  <c r="I97" i="30"/>
  <c r="F97" i="30"/>
  <c r="O96" i="30"/>
  <c r="L96" i="30"/>
  <c r="I96" i="30"/>
  <c r="F96" i="30"/>
  <c r="C96" i="30"/>
  <c r="O95" i="30"/>
  <c r="L95" i="30"/>
  <c r="I95" i="30"/>
  <c r="F95" i="30"/>
  <c r="C95" i="30" s="1"/>
  <c r="O94" i="30"/>
  <c r="L94" i="30"/>
  <c r="I94" i="30"/>
  <c r="F94" i="30"/>
  <c r="C94" i="30" s="1"/>
  <c r="O93" i="30"/>
  <c r="L93" i="30"/>
  <c r="C93" i="30" s="1"/>
  <c r="I93" i="30"/>
  <c r="F93" i="30"/>
  <c r="O92" i="30"/>
  <c r="N92" i="30"/>
  <c r="M92" i="30"/>
  <c r="K92" i="30"/>
  <c r="K86" i="30" s="1"/>
  <c r="J92" i="30"/>
  <c r="L92" i="30" s="1"/>
  <c r="H92" i="30"/>
  <c r="G92" i="30"/>
  <c r="I92" i="30" s="1"/>
  <c r="E92" i="30"/>
  <c r="D92" i="30"/>
  <c r="F92" i="30" s="1"/>
  <c r="C92" i="30" s="1"/>
  <c r="O91" i="30"/>
  <c r="L91" i="30"/>
  <c r="I91" i="30"/>
  <c r="F91" i="30"/>
  <c r="C91" i="30" s="1"/>
  <c r="O90" i="30"/>
  <c r="L90" i="30"/>
  <c r="I90" i="30"/>
  <c r="F90" i="30"/>
  <c r="C90" i="30" s="1"/>
  <c r="O89" i="30"/>
  <c r="L89" i="30"/>
  <c r="C89" i="30" s="1"/>
  <c r="I89" i="30"/>
  <c r="F89" i="30"/>
  <c r="O88" i="30"/>
  <c r="L88" i="30"/>
  <c r="I88" i="30"/>
  <c r="F88" i="30"/>
  <c r="C88" i="30"/>
  <c r="N87" i="30"/>
  <c r="M87" i="30"/>
  <c r="O87" i="30" s="1"/>
  <c r="L87" i="30"/>
  <c r="K87" i="30"/>
  <c r="J87" i="30"/>
  <c r="H87" i="30"/>
  <c r="H86" i="30" s="1"/>
  <c r="G87" i="30"/>
  <c r="E87" i="30"/>
  <c r="D87" i="30"/>
  <c r="D86" i="30" s="1"/>
  <c r="F86" i="30" s="1"/>
  <c r="N86" i="30"/>
  <c r="M86" i="30"/>
  <c r="O86" i="30" s="1"/>
  <c r="J86" i="30"/>
  <c r="E86" i="30"/>
  <c r="O85" i="30"/>
  <c r="L85" i="30"/>
  <c r="C85" i="30" s="1"/>
  <c r="I85" i="30"/>
  <c r="F85" i="30"/>
  <c r="O84" i="30"/>
  <c r="L84" i="30"/>
  <c r="I84" i="30"/>
  <c r="F84" i="30"/>
  <c r="C84" i="30"/>
  <c r="N83" i="30"/>
  <c r="M83" i="30"/>
  <c r="O83" i="30" s="1"/>
  <c r="L83" i="30"/>
  <c r="K83" i="30"/>
  <c r="J83" i="30"/>
  <c r="H83" i="30"/>
  <c r="I83" i="30" s="1"/>
  <c r="G83" i="30"/>
  <c r="E83" i="30"/>
  <c r="D83" i="30"/>
  <c r="F83" i="30" s="1"/>
  <c r="C83" i="30" s="1"/>
  <c r="O82" i="30"/>
  <c r="L82" i="30"/>
  <c r="I82" i="30"/>
  <c r="C82" i="30" s="1"/>
  <c r="F82" i="30"/>
  <c r="O81" i="30"/>
  <c r="L81" i="30"/>
  <c r="C81" i="30" s="1"/>
  <c r="I81" i="30"/>
  <c r="F81" i="30"/>
  <c r="O80" i="30"/>
  <c r="N80" i="30"/>
  <c r="M80" i="30"/>
  <c r="K80" i="30"/>
  <c r="K79" i="30" s="1"/>
  <c r="J80" i="30"/>
  <c r="H80" i="30"/>
  <c r="G80" i="30"/>
  <c r="G79" i="30" s="1"/>
  <c r="E80" i="30"/>
  <c r="D80" i="30"/>
  <c r="F80" i="30" s="1"/>
  <c r="N79" i="30"/>
  <c r="M79" i="30"/>
  <c r="O79" i="30" s="1"/>
  <c r="J79" i="30"/>
  <c r="H79" i="30"/>
  <c r="E79" i="30"/>
  <c r="D79" i="30"/>
  <c r="O77" i="30"/>
  <c r="L77" i="30"/>
  <c r="C77" i="30" s="1"/>
  <c r="I77" i="30"/>
  <c r="F77" i="30"/>
  <c r="O76" i="30"/>
  <c r="L76" i="30"/>
  <c r="I76" i="30"/>
  <c r="F76" i="30"/>
  <c r="C76" i="30"/>
  <c r="O75" i="30"/>
  <c r="L75" i="30"/>
  <c r="I75" i="30"/>
  <c r="F75" i="30"/>
  <c r="C75" i="30" s="1"/>
  <c r="O74" i="30"/>
  <c r="L74" i="30"/>
  <c r="I74" i="30"/>
  <c r="C74" i="30" s="1"/>
  <c r="F74" i="30"/>
  <c r="O73" i="30"/>
  <c r="L73" i="30"/>
  <c r="C73" i="30" s="1"/>
  <c r="I73" i="30"/>
  <c r="F73" i="30"/>
  <c r="O72" i="30"/>
  <c r="N72" i="30"/>
  <c r="M72" i="30"/>
  <c r="K72" i="30"/>
  <c r="K70" i="30" s="1"/>
  <c r="K56" i="30" s="1"/>
  <c r="J72" i="30"/>
  <c r="H72" i="30"/>
  <c r="H70" i="30" s="1"/>
  <c r="H56" i="30" s="1"/>
  <c r="G72" i="30"/>
  <c r="I72" i="30" s="1"/>
  <c r="E72" i="30"/>
  <c r="D72" i="30"/>
  <c r="F72" i="30" s="1"/>
  <c r="O71" i="30"/>
  <c r="L71" i="30"/>
  <c r="I71" i="30"/>
  <c r="F71" i="30"/>
  <c r="C71" i="30" s="1"/>
  <c r="N70" i="30"/>
  <c r="M70" i="30"/>
  <c r="O70" i="30" s="1"/>
  <c r="J70" i="30"/>
  <c r="L70" i="30" s="1"/>
  <c r="E70" i="30"/>
  <c r="O69" i="30"/>
  <c r="L69" i="30"/>
  <c r="C69" i="30" s="1"/>
  <c r="I69" i="30"/>
  <c r="F69" i="30"/>
  <c r="O68" i="30"/>
  <c r="L68" i="30"/>
  <c r="I68" i="30"/>
  <c r="F68" i="30"/>
  <c r="C68" i="30"/>
  <c r="O67" i="30"/>
  <c r="L67" i="30"/>
  <c r="I67" i="30"/>
  <c r="F67" i="30"/>
  <c r="C67" i="30" s="1"/>
  <c r="O66" i="30"/>
  <c r="L66" i="30"/>
  <c r="I66" i="30"/>
  <c r="C66" i="30" s="1"/>
  <c r="F66" i="30"/>
  <c r="O65" i="30"/>
  <c r="L65" i="30"/>
  <c r="C65" i="30" s="1"/>
  <c r="I65" i="30"/>
  <c r="F65" i="30"/>
  <c r="O64" i="30"/>
  <c r="L64" i="30"/>
  <c r="I64" i="30"/>
  <c r="F64" i="30"/>
  <c r="C64" i="30"/>
  <c r="O63" i="30"/>
  <c r="L63" i="30"/>
  <c r="I63" i="30"/>
  <c r="F63" i="30"/>
  <c r="C63" i="30" s="1"/>
  <c r="O62" i="30"/>
  <c r="L62" i="30"/>
  <c r="I62" i="30"/>
  <c r="C62" i="30" s="1"/>
  <c r="F62" i="30"/>
  <c r="N61" i="30"/>
  <c r="O61" i="30" s="1"/>
  <c r="M61" i="30"/>
  <c r="K61" i="30"/>
  <c r="J61" i="30"/>
  <c r="L61" i="30" s="1"/>
  <c r="H61" i="30"/>
  <c r="G61" i="30"/>
  <c r="I61" i="30" s="1"/>
  <c r="F61" i="30"/>
  <c r="E61" i="30"/>
  <c r="D61" i="30"/>
  <c r="O60" i="30"/>
  <c r="L60" i="30"/>
  <c r="I60" i="30"/>
  <c r="F60" i="30"/>
  <c r="C60" i="30"/>
  <c r="O59" i="30"/>
  <c r="L59" i="30"/>
  <c r="I59" i="30"/>
  <c r="F59" i="30"/>
  <c r="C59" i="30" s="1"/>
  <c r="N58" i="30"/>
  <c r="M58" i="30"/>
  <c r="M57" i="30" s="1"/>
  <c r="K58" i="30"/>
  <c r="J58" i="30"/>
  <c r="L58" i="30" s="1"/>
  <c r="I58" i="30"/>
  <c r="H58" i="30"/>
  <c r="G58" i="30"/>
  <c r="E58" i="30"/>
  <c r="E57" i="30" s="1"/>
  <c r="D58" i="30"/>
  <c r="N57" i="30"/>
  <c r="N56" i="30" s="1"/>
  <c r="K57" i="30"/>
  <c r="J57" i="30"/>
  <c r="J56" i="30" s="1"/>
  <c r="H57" i="30"/>
  <c r="G57" i="30"/>
  <c r="I57" i="30" s="1"/>
  <c r="D57" i="30"/>
  <c r="O50" i="30"/>
  <c r="C50" i="30" s="1"/>
  <c r="O49" i="30"/>
  <c r="C49" i="30"/>
  <c r="O48" i="30"/>
  <c r="C48" i="30" s="1"/>
  <c r="N48" i="30"/>
  <c r="M48" i="30"/>
  <c r="L47" i="30"/>
  <c r="C47" i="30" s="1"/>
  <c r="I47" i="30"/>
  <c r="F47" i="30"/>
  <c r="L46" i="30"/>
  <c r="K46" i="30"/>
  <c r="J46" i="30"/>
  <c r="H46" i="30"/>
  <c r="I46" i="30" s="1"/>
  <c r="G46" i="30"/>
  <c r="E46" i="30"/>
  <c r="D46" i="30"/>
  <c r="F46" i="30" s="1"/>
  <c r="C46" i="30" s="1"/>
  <c r="F45" i="30"/>
  <c r="C45" i="30"/>
  <c r="L44" i="30"/>
  <c r="C44" i="30" s="1"/>
  <c r="L43" i="30"/>
  <c r="C43" i="30"/>
  <c r="L42" i="30"/>
  <c r="C42" i="30" s="1"/>
  <c r="L41" i="30"/>
  <c r="C41" i="30"/>
  <c r="L40" i="30"/>
  <c r="C40" i="30" s="1"/>
  <c r="K40" i="30"/>
  <c r="J40" i="30"/>
  <c r="L39" i="30"/>
  <c r="C39" i="30" s="1"/>
  <c r="L38" i="30"/>
  <c r="C38" i="30"/>
  <c r="L37" i="30"/>
  <c r="C37" i="30" s="1"/>
  <c r="K37" i="30"/>
  <c r="J37" i="30"/>
  <c r="L36" i="30"/>
  <c r="C36" i="30" s="1"/>
  <c r="K35" i="30"/>
  <c r="K30" i="30" s="1"/>
  <c r="J35" i="30"/>
  <c r="L35" i="30" s="1"/>
  <c r="C35" i="30" s="1"/>
  <c r="L34" i="30"/>
  <c r="C34" i="30"/>
  <c r="L33" i="30"/>
  <c r="C33" i="30" s="1"/>
  <c r="L32" i="30"/>
  <c r="C32" i="30"/>
  <c r="L31" i="30"/>
  <c r="C31" i="30" s="1"/>
  <c r="K31" i="30"/>
  <c r="J31" i="30"/>
  <c r="F29" i="30"/>
  <c r="C29" i="30" s="1"/>
  <c r="I28" i="30"/>
  <c r="F28" i="30"/>
  <c r="C28" i="30"/>
  <c r="O27" i="30"/>
  <c r="L27" i="30"/>
  <c r="I27" i="30"/>
  <c r="F27" i="30"/>
  <c r="C27" i="30" s="1"/>
  <c r="O26" i="30"/>
  <c r="L26" i="30"/>
  <c r="I26" i="30"/>
  <c r="C26" i="30" s="1"/>
  <c r="F26" i="30"/>
  <c r="N25" i="30"/>
  <c r="N24" i="30" s="1"/>
  <c r="O24" i="30" s="1"/>
  <c r="M25" i="30"/>
  <c r="M290" i="30" s="1"/>
  <c r="K25" i="30"/>
  <c r="K290" i="30" s="1"/>
  <c r="K289" i="30" s="1"/>
  <c r="J25" i="30"/>
  <c r="H25" i="30"/>
  <c r="H290" i="30" s="1"/>
  <c r="H289" i="30" s="1"/>
  <c r="G25" i="30"/>
  <c r="I25" i="30" s="1"/>
  <c r="F25" i="30"/>
  <c r="E25" i="30"/>
  <c r="E290" i="30" s="1"/>
  <c r="E289" i="30" s="1"/>
  <c r="D25" i="30"/>
  <c r="D290" i="30" s="1"/>
  <c r="M24" i="30"/>
  <c r="G24" i="30"/>
  <c r="E24" i="30"/>
  <c r="O299" i="29"/>
  <c r="L299" i="29"/>
  <c r="I299" i="29"/>
  <c r="F299" i="29"/>
  <c r="C299" i="29" s="1"/>
  <c r="O298" i="29"/>
  <c r="L298" i="29"/>
  <c r="I298" i="29"/>
  <c r="C298" i="29" s="1"/>
  <c r="F298" i="29"/>
  <c r="O297" i="29"/>
  <c r="L297" i="29"/>
  <c r="C297" i="29" s="1"/>
  <c r="I297" i="29"/>
  <c r="F297" i="29"/>
  <c r="O296" i="29"/>
  <c r="L296" i="29"/>
  <c r="I296" i="29"/>
  <c r="F296" i="29"/>
  <c r="C296" i="29"/>
  <c r="O295" i="29"/>
  <c r="L295" i="29"/>
  <c r="I295" i="29"/>
  <c r="F295" i="29"/>
  <c r="C295" i="29" s="1"/>
  <c r="O294" i="29"/>
  <c r="L294" i="29"/>
  <c r="I294" i="29"/>
  <c r="C294" i="29" s="1"/>
  <c r="F294" i="29"/>
  <c r="O293" i="29"/>
  <c r="L293" i="29"/>
  <c r="C293" i="29" s="1"/>
  <c r="I293" i="29"/>
  <c r="F293" i="29"/>
  <c r="O292" i="29"/>
  <c r="L292" i="29"/>
  <c r="I292" i="29"/>
  <c r="F292" i="29"/>
  <c r="C292" i="29"/>
  <c r="N291" i="29"/>
  <c r="M291" i="29"/>
  <c r="O291" i="29" s="1"/>
  <c r="L291" i="29"/>
  <c r="K291" i="29"/>
  <c r="J291" i="29"/>
  <c r="H291" i="29"/>
  <c r="I291" i="29" s="1"/>
  <c r="G291" i="29"/>
  <c r="E291" i="29"/>
  <c r="D291" i="29"/>
  <c r="F291" i="29" s="1"/>
  <c r="O286" i="29"/>
  <c r="L286" i="29"/>
  <c r="I286" i="29"/>
  <c r="C286" i="29" s="1"/>
  <c r="F286" i="29"/>
  <c r="O285" i="29"/>
  <c r="L285" i="29"/>
  <c r="J285" i="29"/>
  <c r="I285" i="29"/>
  <c r="F285" i="29"/>
  <c r="C285" i="29"/>
  <c r="N284" i="29"/>
  <c r="M284" i="29"/>
  <c r="O284" i="29" s="1"/>
  <c r="L284" i="29"/>
  <c r="K284" i="29"/>
  <c r="J284" i="29"/>
  <c r="H284" i="29"/>
  <c r="G284" i="29"/>
  <c r="E284" i="29"/>
  <c r="D284" i="29"/>
  <c r="O283" i="29"/>
  <c r="L283" i="29"/>
  <c r="I283" i="29"/>
  <c r="F283" i="29"/>
  <c r="C283" i="29" s="1"/>
  <c r="N282" i="29"/>
  <c r="O282" i="29" s="1"/>
  <c r="M282" i="29"/>
  <c r="K282" i="29"/>
  <c r="J282" i="29"/>
  <c r="L282" i="29" s="1"/>
  <c r="H282" i="29"/>
  <c r="G282" i="29"/>
  <c r="I282" i="29" s="1"/>
  <c r="F282" i="29"/>
  <c r="E282" i="29"/>
  <c r="D282" i="29"/>
  <c r="O281" i="29"/>
  <c r="L281" i="29"/>
  <c r="I281" i="29"/>
  <c r="F281" i="29"/>
  <c r="C281" i="29"/>
  <c r="O280" i="29"/>
  <c r="L280" i="29"/>
  <c r="I280" i="29"/>
  <c r="F280" i="29"/>
  <c r="C280" i="29" s="1"/>
  <c r="O279" i="29"/>
  <c r="L279" i="29"/>
  <c r="I279" i="29"/>
  <c r="F279" i="29"/>
  <c r="C279" i="29" s="1"/>
  <c r="O278" i="29"/>
  <c r="N278" i="29"/>
  <c r="M278" i="29"/>
  <c r="K278" i="29"/>
  <c r="J278" i="29"/>
  <c r="L278" i="29" s="1"/>
  <c r="H278" i="29"/>
  <c r="G278" i="29"/>
  <c r="I278" i="29" s="1"/>
  <c r="F278" i="29"/>
  <c r="E278" i="29"/>
  <c r="D278" i="29"/>
  <c r="O277" i="29"/>
  <c r="L277" i="29"/>
  <c r="I277" i="29"/>
  <c r="F277" i="29"/>
  <c r="C277" i="29"/>
  <c r="O276" i="29"/>
  <c r="L276" i="29"/>
  <c r="I276" i="29"/>
  <c r="F276" i="29"/>
  <c r="C276" i="29" s="1"/>
  <c r="O275" i="29"/>
  <c r="L275" i="29"/>
  <c r="I275" i="29"/>
  <c r="F275" i="29"/>
  <c r="C275" i="29" s="1"/>
  <c r="N274" i="29"/>
  <c r="N272" i="29" s="1"/>
  <c r="N271" i="29" s="1"/>
  <c r="M274" i="29"/>
  <c r="K274" i="29"/>
  <c r="J274" i="29"/>
  <c r="L274" i="29" s="1"/>
  <c r="H274" i="29"/>
  <c r="G274" i="29"/>
  <c r="I274" i="29" s="1"/>
  <c r="F274" i="29"/>
  <c r="E274" i="29"/>
  <c r="D274" i="29"/>
  <c r="O273" i="29"/>
  <c r="L273" i="29"/>
  <c r="I273" i="29"/>
  <c r="F273" i="29"/>
  <c r="C273" i="29"/>
  <c r="M272" i="29"/>
  <c r="K272" i="29"/>
  <c r="H272" i="29"/>
  <c r="H271" i="29" s="1"/>
  <c r="I271" i="29" s="1"/>
  <c r="G272" i="29"/>
  <c r="I272" i="29" s="1"/>
  <c r="E272" i="29"/>
  <c r="D272" i="29"/>
  <c r="D271" i="29" s="1"/>
  <c r="F271" i="29" s="1"/>
  <c r="M271" i="29"/>
  <c r="O271" i="29" s="1"/>
  <c r="K271" i="29"/>
  <c r="G271" i="29"/>
  <c r="E271" i="29"/>
  <c r="O270" i="29"/>
  <c r="L270" i="29"/>
  <c r="C270" i="29" s="1"/>
  <c r="I270" i="29"/>
  <c r="F270" i="29"/>
  <c r="O269" i="29"/>
  <c r="L269" i="29"/>
  <c r="I269" i="29"/>
  <c r="F269" i="29"/>
  <c r="C269" i="29"/>
  <c r="O268" i="29"/>
  <c r="L268" i="29"/>
  <c r="I268" i="29"/>
  <c r="F268" i="29"/>
  <c r="C268" i="29" s="1"/>
  <c r="O267" i="29"/>
  <c r="L267" i="29"/>
  <c r="I267" i="29"/>
  <c r="F267" i="29"/>
  <c r="C267" i="29" s="1"/>
  <c r="N266" i="29"/>
  <c r="O266" i="29" s="1"/>
  <c r="M266" i="29"/>
  <c r="K266" i="29"/>
  <c r="J266" i="29"/>
  <c r="L266" i="29" s="1"/>
  <c r="H266" i="29"/>
  <c r="G266" i="29"/>
  <c r="I266" i="29" s="1"/>
  <c r="F266" i="29"/>
  <c r="C266" i="29" s="1"/>
  <c r="E266" i="29"/>
  <c r="D266" i="29"/>
  <c r="O265" i="29"/>
  <c r="L265" i="29"/>
  <c r="I265" i="29"/>
  <c r="F265" i="29"/>
  <c r="C265" i="29"/>
  <c r="O264" i="29"/>
  <c r="L264" i="29"/>
  <c r="I264" i="29"/>
  <c r="F264" i="29"/>
  <c r="C264" i="29" s="1"/>
  <c r="O263" i="29"/>
  <c r="L263" i="29"/>
  <c r="I263" i="29"/>
  <c r="F263" i="29"/>
  <c r="C263" i="29" s="1"/>
  <c r="N262" i="29"/>
  <c r="N261" i="29" s="1"/>
  <c r="O261" i="29" s="1"/>
  <c r="M262" i="29"/>
  <c r="O262" i="29" s="1"/>
  <c r="K262" i="29"/>
  <c r="J262" i="29"/>
  <c r="J261" i="29" s="1"/>
  <c r="L261" i="29" s="1"/>
  <c r="H262" i="29"/>
  <c r="G262" i="29"/>
  <c r="I262" i="29" s="1"/>
  <c r="F262" i="29"/>
  <c r="E262" i="29"/>
  <c r="D262" i="29"/>
  <c r="M261" i="29"/>
  <c r="K261" i="29"/>
  <c r="H261" i="29"/>
  <c r="G261" i="29"/>
  <c r="I261" i="29" s="1"/>
  <c r="E261" i="29"/>
  <c r="D261" i="29"/>
  <c r="F261" i="29" s="1"/>
  <c r="O260" i="29"/>
  <c r="L260" i="29"/>
  <c r="I260" i="29"/>
  <c r="F260" i="29"/>
  <c r="C260" i="29" s="1"/>
  <c r="O259" i="29"/>
  <c r="L259" i="29"/>
  <c r="I259" i="29"/>
  <c r="C259" i="29" s="1"/>
  <c r="F259" i="29"/>
  <c r="O258" i="29"/>
  <c r="L258" i="29"/>
  <c r="C258" i="29" s="1"/>
  <c r="I258" i="29"/>
  <c r="F258" i="29"/>
  <c r="O257" i="29"/>
  <c r="L257" i="29"/>
  <c r="I257" i="29"/>
  <c r="F257" i="29"/>
  <c r="C257" i="29"/>
  <c r="O256" i="29"/>
  <c r="L256" i="29"/>
  <c r="I256" i="29"/>
  <c r="F256" i="29"/>
  <c r="C256" i="29" s="1"/>
  <c r="N255" i="29"/>
  <c r="M255" i="29"/>
  <c r="M254" i="29" s="1"/>
  <c r="K255" i="29"/>
  <c r="J255" i="29"/>
  <c r="L255" i="29" s="1"/>
  <c r="I255" i="29"/>
  <c r="H255" i="29"/>
  <c r="G255" i="29"/>
  <c r="E255" i="29"/>
  <c r="E254" i="29" s="1"/>
  <c r="D255" i="29"/>
  <c r="F255" i="29" s="1"/>
  <c r="N254" i="29"/>
  <c r="K254" i="29"/>
  <c r="J254" i="29"/>
  <c r="L254" i="29" s="1"/>
  <c r="H254" i="29"/>
  <c r="G254" i="29"/>
  <c r="I254" i="29" s="1"/>
  <c r="D254" i="29"/>
  <c r="O253" i="29"/>
  <c r="L253" i="29"/>
  <c r="I253" i="29"/>
  <c r="F253" i="29"/>
  <c r="C253" i="29"/>
  <c r="O252" i="29"/>
  <c r="L252" i="29"/>
  <c r="I252" i="29"/>
  <c r="F252" i="29"/>
  <c r="C252" i="29" s="1"/>
  <c r="O251" i="29"/>
  <c r="L251" i="29"/>
  <c r="I251" i="29"/>
  <c r="C251" i="29" s="1"/>
  <c r="F251" i="29"/>
  <c r="O250" i="29"/>
  <c r="L250" i="29"/>
  <c r="C250" i="29" s="1"/>
  <c r="I250" i="29"/>
  <c r="F250" i="29"/>
  <c r="O249" i="29"/>
  <c r="N249" i="29"/>
  <c r="M249" i="29"/>
  <c r="K249" i="29"/>
  <c r="J249" i="29"/>
  <c r="L249" i="29" s="1"/>
  <c r="H249" i="29"/>
  <c r="G249" i="29"/>
  <c r="I249" i="29" s="1"/>
  <c r="E249" i="29"/>
  <c r="D249" i="29"/>
  <c r="F249" i="29" s="1"/>
  <c r="C249" i="29" s="1"/>
  <c r="O248" i="29"/>
  <c r="L248" i="29"/>
  <c r="I248" i="29"/>
  <c r="F248" i="29"/>
  <c r="C248" i="29" s="1"/>
  <c r="O247" i="29"/>
  <c r="L247" i="29"/>
  <c r="I247" i="29"/>
  <c r="F247" i="29"/>
  <c r="C247" i="29" s="1"/>
  <c r="O246" i="29"/>
  <c r="L246" i="29"/>
  <c r="C246" i="29" s="1"/>
  <c r="I246" i="29"/>
  <c r="F246" i="29"/>
  <c r="O245" i="29"/>
  <c r="L245" i="29"/>
  <c r="I245" i="29"/>
  <c r="F245" i="29"/>
  <c r="C245" i="29"/>
  <c r="O244" i="29"/>
  <c r="L244" i="29"/>
  <c r="I244" i="29"/>
  <c r="F244" i="29"/>
  <c r="C244" i="29" s="1"/>
  <c r="O243" i="29"/>
  <c r="L243" i="29"/>
  <c r="I243" i="29"/>
  <c r="F243" i="29"/>
  <c r="C243" i="29" s="1"/>
  <c r="O242" i="29"/>
  <c r="L242" i="29"/>
  <c r="C242" i="29" s="1"/>
  <c r="I242" i="29"/>
  <c r="F242" i="29"/>
  <c r="O241" i="29"/>
  <c r="N241" i="29"/>
  <c r="M241" i="29"/>
  <c r="K241" i="29"/>
  <c r="L241" i="29" s="1"/>
  <c r="J241" i="29"/>
  <c r="H241" i="29"/>
  <c r="G241" i="29"/>
  <c r="I241" i="29" s="1"/>
  <c r="E241" i="29"/>
  <c r="D241" i="29"/>
  <c r="F241" i="29" s="1"/>
  <c r="O240" i="29"/>
  <c r="L240" i="29"/>
  <c r="I240" i="29"/>
  <c r="F240" i="29"/>
  <c r="C240" i="29" s="1"/>
  <c r="O239" i="29"/>
  <c r="L239" i="29"/>
  <c r="I239" i="29"/>
  <c r="F239" i="29"/>
  <c r="C239" i="29" s="1"/>
  <c r="N238" i="29"/>
  <c r="O238" i="29" s="1"/>
  <c r="M238" i="29"/>
  <c r="K238" i="29"/>
  <c r="J238" i="29"/>
  <c r="L238" i="29" s="1"/>
  <c r="H238" i="29"/>
  <c r="G238" i="29"/>
  <c r="I238" i="29" s="1"/>
  <c r="F238" i="29"/>
  <c r="E238" i="29"/>
  <c r="D238" i="29"/>
  <c r="O237" i="29"/>
  <c r="L237" i="29"/>
  <c r="I237" i="29"/>
  <c r="F237" i="29"/>
  <c r="C237" i="29"/>
  <c r="N236" i="29"/>
  <c r="M236" i="29"/>
  <c r="O236" i="29" s="1"/>
  <c r="L236" i="29"/>
  <c r="K236" i="29"/>
  <c r="J236" i="29"/>
  <c r="H236" i="29"/>
  <c r="H234" i="29" s="1"/>
  <c r="H233" i="29" s="1"/>
  <c r="G236" i="29"/>
  <c r="E236" i="29"/>
  <c r="D236" i="29"/>
  <c r="F236" i="29" s="1"/>
  <c r="O235" i="29"/>
  <c r="L235" i="29"/>
  <c r="I235" i="29"/>
  <c r="F235" i="29"/>
  <c r="C235" i="29" s="1"/>
  <c r="N234" i="29"/>
  <c r="M234" i="29"/>
  <c r="O234" i="29" s="1"/>
  <c r="K234" i="29"/>
  <c r="J234" i="29"/>
  <c r="J233" i="29" s="1"/>
  <c r="L233" i="29" s="1"/>
  <c r="G234" i="29"/>
  <c r="I234" i="29" s="1"/>
  <c r="E234" i="29"/>
  <c r="K233" i="29"/>
  <c r="G233" i="29"/>
  <c r="I233" i="29" s="1"/>
  <c r="O232" i="29"/>
  <c r="L232" i="29"/>
  <c r="I232" i="29"/>
  <c r="F232" i="29"/>
  <c r="C232" i="29" s="1"/>
  <c r="O231" i="29"/>
  <c r="L231" i="29"/>
  <c r="I231" i="29"/>
  <c r="C231" i="29" s="1"/>
  <c r="F231" i="29"/>
  <c r="N230" i="29"/>
  <c r="O230" i="29" s="1"/>
  <c r="M230" i="29"/>
  <c r="K230" i="29"/>
  <c r="J230" i="29"/>
  <c r="L230" i="29" s="1"/>
  <c r="H230" i="29"/>
  <c r="G230" i="29"/>
  <c r="I230" i="29" s="1"/>
  <c r="F230" i="29"/>
  <c r="C230" i="29" s="1"/>
  <c r="E230" i="29"/>
  <c r="D230" i="29"/>
  <c r="O229" i="29"/>
  <c r="L229" i="29"/>
  <c r="I229" i="29"/>
  <c r="F229" i="29"/>
  <c r="C229" i="29"/>
  <c r="O228" i="29"/>
  <c r="L228" i="29"/>
  <c r="I228" i="29"/>
  <c r="F228" i="29"/>
  <c r="C228" i="29" s="1"/>
  <c r="O227" i="29"/>
  <c r="L227" i="29"/>
  <c r="I227" i="29"/>
  <c r="F227" i="29"/>
  <c r="C227" i="29" s="1"/>
  <c r="O226" i="29"/>
  <c r="L226" i="29"/>
  <c r="C226" i="29" s="1"/>
  <c r="I226" i="29"/>
  <c r="F226" i="29"/>
  <c r="O225" i="29"/>
  <c r="L225" i="29"/>
  <c r="I225" i="29"/>
  <c r="F225" i="29"/>
  <c r="C225" i="29"/>
  <c r="O224" i="29"/>
  <c r="L224" i="29"/>
  <c r="I224" i="29"/>
  <c r="F224" i="29"/>
  <c r="C224" i="29" s="1"/>
  <c r="O223" i="29"/>
  <c r="L223" i="29"/>
  <c r="I223" i="29"/>
  <c r="F223" i="29"/>
  <c r="C223" i="29" s="1"/>
  <c r="O222" i="29"/>
  <c r="L222" i="29"/>
  <c r="C222" i="29" s="1"/>
  <c r="I222" i="29"/>
  <c r="F222" i="29"/>
  <c r="O221" i="29"/>
  <c r="L221" i="29"/>
  <c r="I221" i="29"/>
  <c r="F221" i="29"/>
  <c r="C221" i="29"/>
  <c r="O220" i="29"/>
  <c r="L220" i="29"/>
  <c r="I220" i="29"/>
  <c r="F220" i="29"/>
  <c r="C220" i="29" s="1"/>
  <c r="N219" i="29"/>
  <c r="M219" i="29"/>
  <c r="O219" i="29" s="1"/>
  <c r="K219" i="29"/>
  <c r="J219" i="29"/>
  <c r="L219" i="29" s="1"/>
  <c r="I219" i="29"/>
  <c r="H219" i="29"/>
  <c r="G219" i="29"/>
  <c r="E219" i="29"/>
  <c r="F219" i="29" s="1"/>
  <c r="C219" i="29" s="1"/>
  <c r="D219" i="29"/>
  <c r="O218" i="29"/>
  <c r="L218" i="29"/>
  <c r="C218" i="29" s="1"/>
  <c r="I218" i="29"/>
  <c r="F218" i="29"/>
  <c r="O217" i="29"/>
  <c r="L217" i="29"/>
  <c r="I217" i="29"/>
  <c r="F217" i="29"/>
  <c r="C217" i="29"/>
  <c r="O216" i="29"/>
  <c r="L216" i="29"/>
  <c r="I216" i="29"/>
  <c r="F216" i="29"/>
  <c r="C216" i="29" s="1"/>
  <c r="O215" i="29"/>
  <c r="L215" i="29"/>
  <c r="I215" i="29"/>
  <c r="F215" i="29"/>
  <c r="C215" i="29" s="1"/>
  <c r="O214" i="29"/>
  <c r="L214" i="29"/>
  <c r="C214" i="29" s="1"/>
  <c r="I214" i="29"/>
  <c r="F214" i="29"/>
  <c r="O213" i="29"/>
  <c r="L213" i="29"/>
  <c r="I213" i="29"/>
  <c r="F213" i="29"/>
  <c r="C213" i="29"/>
  <c r="O212" i="29"/>
  <c r="L212" i="29"/>
  <c r="I212" i="29"/>
  <c r="F212" i="29"/>
  <c r="C212" i="29" s="1"/>
  <c r="O211" i="29"/>
  <c r="L211" i="29"/>
  <c r="I211" i="29"/>
  <c r="F211" i="29"/>
  <c r="C211" i="29" s="1"/>
  <c r="O210" i="29"/>
  <c r="L210" i="29"/>
  <c r="C210" i="29" s="1"/>
  <c r="I210" i="29"/>
  <c r="F210" i="29"/>
  <c r="O209" i="29"/>
  <c r="L209" i="29"/>
  <c r="I209" i="29"/>
  <c r="F209" i="29"/>
  <c r="C209" i="29"/>
  <c r="O208" i="29"/>
  <c r="N208" i="29"/>
  <c r="M208" i="29"/>
  <c r="L208" i="29"/>
  <c r="K208" i="29"/>
  <c r="J208" i="29"/>
  <c r="H208" i="29"/>
  <c r="H207" i="29" s="1"/>
  <c r="G208" i="29"/>
  <c r="I208" i="29" s="1"/>
  <c r="E208" i="29"/>
  <c r="D208" i="29"/>
  <c r="D207" i="29" s="1"/>
  <c r="N207" i="29"/>
  <c r="M207" i="29"/>
  <c r="O207" i="29" s="1"/>
  <c r="K207" i="29"/>
  <c r="J207" i="29"/>
  <c r="L207" i="29" s="1"/>
  <c r="G207" i="29"/>
  <c r="E207" i="29"/>
  <c r="O206" i="29"/>
  <c r="L206" i="29"/>
  <c r="C206" i="29" s="1"/>
  <c r="I206" i="29"/>
  <c r="F206" i="29"/>
  <c r="O205" i="29"/>
  <c r="L205" i="29"/>
  <c r="I205" i="29"/>
  <c r="F205" i="29"/>
  <c r="C205" i="29"/>
  <c r="O204" i="29"/>
  <c r="L204" i="29"/>
  <c r="I204" i="29"/>
  <c r="F204" i="29"/>
  <c r="C204" i="29" s="1"/>
  <c r="O203" i="29"/>
  <c r="L203" i="29"/>
  <c r="I203" i="29"/>
  <c r="C203" i="29" s="1"/>
  <c r="F203" i="29"/>
  <c r="O202" i="29"/>
  <c r="L202" i="29"/>
  <c r="C202" i="29" s="1"/>
  <c r="I202" i="29"/>
  <c r="F202" i="29"/>
  <c r="O201" i="29"/>
  <c r="N201" i="29"/>
  <c r="M201" i="29"/>
  <c r="K201" i="29"/>
  <c r="K199" i="29" s="1"/>
  <c r="K198" i="29" s="1"/>
  <c r="J201" i="29"/>
  <c r="H201" i="29"/>
  <c r="G201" i="29"/>
  <c r="I201" i="29" s="1"/>
  <c r="E201" i="29"/>
  <c r="D201" i="29"/>
  <c r="F201" i="29" s="1"/>
  <c r="O200" i="29"/>
  <c r="L200" i="29"/>
  <c r="I200" i="29"/>
  <c r="F200" i="29"/>
  <c r="C200" i="29" s="1"/>
  <c r="N199" i="29"/>
  <c r="M199" i="29"/>
  <c r="M198" i="29" s="1"/>
  <c r="J199" i="29"/>
  <c r="L199" i="29" s="1"/>
  <c r="H199" i="29"/>
  <c r="E199" i="29"/>
  <c r="E198" i="29" s="1"/>
  <c r="D199" i="29"/>
  <c r="N198" i="29"/>
  <c r="J198" i="29"/>
  <c r="K197" i="29"/>
  <c r="O196" i="29"/>
  <c r="L196" i="29"/>
  <c r="I196" i="29"/>
  <c r="F196" i="29"/>
  <c r="N195" i="29"/>
  <c r="M195" i="29"/>
  <c r="O195" i="29" s="1"/>
  <c r="L195" i="29"/>
  <c r="K195" i="29"/>
  <c r="K194" i="29" s="1"/>
  <c r="L194" i="29" s="1"/>
  <c r="J195" i="29"/>
  <c r="H195" i="29"/>
  <c r="H194" i="29" s="1"/>
  <c r="G195" i="29"/>
  <c r="G194" i="29" s="1"/>
  <c r="E195" i="29"/>
  <c r="D195" i="29"/>
  <c r="D194" i="29" s="1"/>
  <c r="F194" i="29" s="1"/>
  <c r="N194" i="29"/>
  <c r="M194" i="29"/>
  <c r="O194" i="29" s="1"/>
  <c r="J194" i="29"/>
  <c r="E194" i="29"/>
  <c r="O193" i="29"/>
  <c r="L193" i="29"/>
  <c r="I193" i="29"/>
  <c r="C193" i="29" s="1"/>
  <c r="F193" i="29"/>
  <c r="O192" i="29"/>
  <c r="L192" i="29"/>
  <c r="I192" i="29"/>
  <c r="F192" i="29"/>
  <c r="C192" i="29"/>
  <c r="O191" i="29"/>
  <c r="N191" i="29"/>
  <c r="M191" i="29"/>
  <c r="L191" i="29"/>
  <c r="K191" i="29"/>
  <c r="J191" i="29"/>
  <c r="H191" i="29"/>
  <c r="H190" i="29" s="1"/>
  <c r="G191" i="29"/>
  <c r="G190" i="29" s="1"/>
  <c r="E191" i="29"/>
  <c r="D191" i="29"/>
  <c r="D190" i="29" s="1"/>
  <c r="F190" i="29" s="1"/>
  <c r="N190" i="29"/>
  <c r="M190" i="29"/>
  <c r="O190" i="29" s="1"/>
  <c r="J190" i="29"/>
  <c r="E190" i="29"/>
  <c r="O189" i="29"/>
  <c r="L189" i="29"/>
  <c r="I189" i="29"/>
  <c r="C189" i="29" s="1"/>
  <c r="F189" i="29"/>
  <c r="O188" i="29"/>
  <c r="L188" i="29"/>
  <c r="I188" i="29"/>
  <c r="F188" i="29"/>
  <c r="C188" i="29"/>
  <c r="O187" i="29"/>
  <c r="N187" i="29"/>
  <c r="M187" i="29"/>
  <c r="L187" i="29"/>
  <c r="K187" i="29"/>
  <c r="J187" i="29"/>
  <c r="H187" i="29"/>
  <c r="G187" i="29"/>
  <c r="I187" i="29" s="1"/>
  <c r="E187" i="29"/>
  <c r="D187" i="29"/>
  <c r="F187" i="29" s="1"/>
  <c r="O186" i="29"/>
  <c r="L186" i="29"/>
  <c r="I186" i="29"/>
  <c r="F186" i="29"/>
  <c r="C186" i="29" s="1"/>
  <c r="O185" i="29"/>
  <c r="L185" i="29"/>
  <c r="I185" i="29"/>
  <c r="C185" i="29" s="1"/>
  <c r="F185" i="29"/>
  <c r="O184" i="29"/>
  <c r="L184" i="29"/>
  <c r="I184" i="29"/>
  <c r="F184" i="29"/>
  <c r="C184" i="29"/>
  <c r="O183" i="29"/>
  <c r="L183" i="29"/>
  <c r="I183" i="29"/>
  <c r="F183" i="29"/>
  <c r="C183" i="29" s="1"/>
  <c r="N182" i="29"/>
  <c r="M182" i="29"/>
  <c r="O182" i="29" s="1"/>
  <c r="L182" i="29"/>
  <c r="K182" i="29"/>
  <c r="J182" i="29"/>
  <c r="I182" i="29"/>
  <c r="H182" i="29"/>
  <c r="G182" i="29"/>
  <c r="E182" i="29"/>
  <c r="D182" i="29"/>
  <c r="F182" i="29" s="1"/>
  <c r="C182" i="29" s="1"/>
  <c r="O181" i="29"/>
  <c r="L181" i="29"/>
  <c r="I181" i="29"/>
  <c r="C181" i="29" s="1"/>
  <c r="F181" i="29"/>
  <c r="O180" i="29"/>
  <c r="L180" i="29"/>
  <c r="I180" i="29"/>
  <c r="F180" i="29"/>
  <c r="C180" i="29"/>
  <c r="O179" i="29"/>
  <c r="L179" i="29"/>
  <c r="I179" i="29"/>
  <c r="F179" i="29"/>
  <c r="C179" i="29" s="1"/>
  <c r="N178" i="29"/>
  <c r="M178" i="29"/>
  <c r="M177" i="29" s="1"/>
  <c r="L178" i="29"/>
  <c r="K178" i="29"/>
  <c r="J178" i="29"/>
  <c r="I178" i="29"/>
  <c r="H178" i="29"/>
  <c r="H177" i="29" s="1"/>
  <c r="G178" i="29"/>
  <c r="E178" i="29"/>
  <c r="E177" i="29" s="1"/>
  <c r="E176" i="29" s="1"/>
  <c r="D178" i="29"/>
  <c r="D177" i="29" s="1"/>
  <c r="N177" i="29"/>
  <c r="N176" i="29" s="1"/>
  <c r="K177" i="29"/>
  <c r="J177" i="29"/>
  <c r="J176" i="29" s="1"/>
  <c r="L176" i="29" s="1"/>
  <c r="G177" i="29"/>
  <c r="K176" i="29"/>
  <c r="G176" i="29"/>
  <c r="O175" i="29"/>
  <c r="L175" i="29"/>
  <c r="I175" i="29"/>
  <c r="F175" i="29"/>
  <c r="C175" i="29" s="1"/>
  <c r="O174" i="29"/>
  <c r="L174" i="29"/>
  <c r="I174" i="29"/>
  <c r="F174" i="29"/>
  <c r="C174" i="29" s="1"/>
  <c r="O173" i="29"/>
  <c r="L173" i="29"/>
  <c r="I173" i="29"/>
  <c r="C173" i="29" s="1"/>
  <c r="F173" i="29"/>
  <c r="O172" i="29"/>
  <c r="L172" i="29"/>
  <c r="I172" i="29"/>
  <c r="F172" i="29"/>
  <c r="C172" i="29"/>
  <c r="O171" i="29"/>
  <c r="L171" i="29"/>
  <c r="I171" i="29"/>
  <c r="F171" i="29"/>
  <c r="C171" i="29" s="1"/>
  <c r="O170" i="29"/>
  <c r="L170" i="29"/>
  <c r="I170" i="29"/>
  <c r="F170" i="29"/>
  <c r="C170" i="29" s="1"/>
  <c r="N169" i="29"/>
  <c r="N168" i="29" s="1"/>
  <c r="M169" i="29"/>
  <c r="M168" i="29" s="1"/>
  <c r="K169" i="29"/>
  <c r="J169" i="29"/>
  <c r="J168" i="29" s="1"/>
  <c r="L168" i="29" s="1"/>
  <c r="I169" i="29"/>
  <c r="H169" i="29"/>
  <c r="G169" i="29"/>
  <c r="F169" i="29"/>
  <c r="E169" i="29"/>
  <c r="E168" i="29" s="1"/>
  <c r="F168" i="29" s="1"/>
  <c r="D169" i="29"/>
  <c r="K168" i="29"/>
  <c r="H168" i="29"/>
  <c r="G168" i="29"/>
  <c r="I168" i="29" s="1"/>
  <c r="D168" i="29"/>
  <c r="O167" i="29"/>
  <c r="L167" i="29"/>
  <c r="I167" i="29"/>
  <c r="F167" i="29"/>
  <c r="C167" i="29" s="1"/>
  <c r="O166" i="29"/>
  <c r="L166" i="29"/>
  <c r="I166" i="29"/>
  <c r="F166" i="29"/>
  <c r="C166" i="29" s="1"/>
  <c r="O165" i="29"/>
  <c r="L165" i="29"/>
  <c r="I165" i="29"/>
  <c r="C165" i="29" s="1"/>
  <c r="F165" i="29"/>
  <c r="O164" i="29"/>
  <c r="L164" i="29"/>
  <c r="I164" i="29"/>
  <c r="F164" i="29"/>
  <c r="C164" i="29"/>
  <c r="O163" i="29"/>
  <c r="N163" i="29"/>
  <c r="M163" i="29"/>
  <c r="L163" i="29"/>
  <c r="K163" i="29"/>
  <c r="J163" i="29"/>
  <c r="H163" i="29"/>
  <c r="G163" i="29"/>
  <c r="I163" i="29" s="1"/>
  <c r="E163" i="29"/>
  <c r="D163" i="29"/>
  <c r="F163" i="29" s="1"/>
  <c r="C163" i="29" s="1"/>
  <c r="O162" i="29"/>
  <c r="L162" i="29"/>
  <c r="I162" i="29"/>
  <c r="F162" i="29"/>
  <c r="C162" i="29" s="1"/>
  <c r="O161" i="29"/>
  <c r="L161" i="29"/>
  <c r="I161" i="29"/>
  <c r="C161" i="29" s="1"/>
  <c r="F161" i="29"/>
  <c r="O160" i="29"/>
  <c r="L160" i="29"/>
  <c r="I160" i="29"/>
  <c r="F160" i="29"/>
  <c r="C160" i="29"/>
  <c r="O159" i="29"/>
  <c r="L159" i="29"/>
  <c r="I159" i="29"/>
  <c r="F159" i="29"/>
  <c r="C159" i="29" s="1"/>
  <c r="O158" i="29"/>
  <c r="L158" i="29"/>
  <c r="I158" i="29"/>
  <c r="F158" i="29"/>
  <c r="C158" i="29" s="1"/>
  <c r="O157" i="29"/>
  <c r="L157" i="29"/>
  <c r="I157" i="29"/>
  <c r="C157" i="29" s="1"/>
  <c r="F157" i="29"/>
  <c r="O156" i="29"/>
  <c r="L156" i="29"/>
  <c r="I156" i="29"/>
  <c r="F156" i="29"/>
  <c r="C156" i="29"/>
  <c r="O155" i="29"/>
  <c r="L155" i="29"/>
  <c r="I155" i="29"/>
  <c r="F155" i="29"/>
  <c r="C155" i="29" s="1"/>
  <c r="N154" i="29"/>
  <c r="M154" i="29"/>
  <c r="O154" i="29" s="1"/>
  <c r="L154" i="29"/>
  <c r="K154" i="29"/>
  <c r="J154" i="29"/>
  <c r="I154" i="29"/>
  <c r="H154" i="29"/>
  <c r="G154" i="29"/>
  <c r="E154" i="29"/>
  <c r="D154" i="29"/>
  <c r="F154" i="29" s="1"/>
  <c r="C154" i="29" s="1"/>
  <c r="O153" i="29"/>
  <c r="L153" i="29"/>
  <c r="I153" i="29"/>
  <c r="C153" i="29" s="1"/>
  <c r="F153" i="29"/>
  <c r="O152" i="29"/>
  <c r="L152" i="29"/>
  <c r="I152" i="29"/>
  <c r="F152" i="29"/>
  <c r="C152" i="29"/>
  <c r="O151" i="29"/>
  <c r="L151" i="29"/>
  <c r="I151" i="29"/>
  <c r="F151" i="29"/>
  <c r="C151" i="29" s="1"/>
  <c r="O150" i="29"/>
  <c r="L150" i="29"/>
  <c r="I150" i="29"/>
  <c r="F150" i="29"/>
  <c r="C150" i="29" s="1"/>
  <c r="O149" i="29"/>
  <c r="L149" i="29"/>
  <c r="I149" i="29"/>
  <c r="C149" i="29" s="1"/>
  <c r="F149" i="29"/>
  <c r="O148" i="29"/>
  <c r="L148" i="29"/>
  <c r="I148" i="29"/>
  <c r="F148" i="29"/>
  <c r="C148" i="29"/>
  <c r="O147" i="29"/>
  <c r="N147" i="29"/>
  <c r="M147" i="29"/>
  <c r="L147" i="29"/>
  <c r="K147" i="29"/>
  <c r="J147" i="29"/>
  <c r="H147" i="29"/>
  <c r="G147" i="29"/>
  <c r="I147" i="29" s="1"/>
  <c r="E147" i="29"/>
  <c r="D147" i="29"/>
  <c r="F147" i="29" s="1"/>
  <c r="C147" i="29" s="1"/>
  <c r="O146" i="29"/>
  <c r="L146" i="29"/>
  <c r="I146" i="29"/>
  <c r="F146" i="29"/>
  <c r="C146" i="29" s="1"/>
  <c r="O145" i="29"/>
  <c r="L145" i="29"/>
  <c r="I145" i="29"/>
  <c r="C145" i="29" s="1"/>
  <c r="F145" i="29"/>
  <c r="O144" i="29"/>
  <c r="N144" i="29"/>
  <c r="M144" i="29"/>
  <c r="K144" i="29"/>
  <c r="J144" i="29"/>
  <c r="L144" i="29" s="1"/>
  <c r="H144" i="29"/>
  <c r="G144" i="29"/>
  <c r="I144" i="29" s="1"/>
  <c r="C144" i="29" s="1"/>
  <c r="F144" i="29"/>
  <c r="E144" i="29"/>
  <c r="D144" i="29"/>
  <c r="O143" i="29"/>
  <c r="L143" i="29"/>
  <c r="I143" i="29"/>
  <c r="F143" i="29"/>
  <c r="C143" i="29" s="1"/>
  <c r="O142" i="29"/>
  <c r="L142" i="29"/>
  <c r="I142" i="29"/>
  <c r="F142" i="29"/>
  <c r="C142" i="29" s="1"/>
  <c r="O141" i="29"/>
  <c r="L141" i="29"/>
  <c r="I141" i="29"/>
  <c r="C141" i="29" s="1"/>
  <c r="F141" i="29"/>
  <c r="O140" i="29"/>
  <c r="L140" i="29"/>
  <c r="I140" i="29"/>
  <c r="F140" i="29"/>
  <c r="C140" i="29"/>
  <c r="O139" i="29"/>
  <c r="N139" i="29"/>
  <c r="M139" i="29"/>
  <c r="L139" i="29"/>
  <c r="K139" i="29"/>
  <c r="K133" i="29" s="1"/>
  <c r="K78" i="29" s="1"/>
  <c r="J139" i="29"/>
  <c r="H139" i="29"/>
  <c r="G139" i="29"/>
  <c r="I139" i="29" s="1"/>
  <c r="E139" i="29"/>
  <c r="D139" i="29"/>
  <c r="F139" i="29" s="1"/>
  <c r="O138" i="29"/>
  <c r="L138" i="29"/>
  <c r="I138" i="29"/>
  <c r="F138" i="29"/>
  <c r="C138" i="29" s="1"/>
  <c r="O137" i="29"/>
  <c r="L137" i="29"/>
  <c r="I137" i="29"/>
  <c r="C137" i="29" s="1"/>
  <c r="F137" i="29"/>
  <c r="O136" i="29"/>
  <c r="L136" i="29"/>
  <c r="I136" i="29"/>
  <c r="F136" i="29"/>
  <c r="C136" i="29"/>
  <c r="O135" i="29"/>
  <c r="L135" i="29"/>
  <c r="I135" i="29"/>
  <c r="F135" i="29"/>
  <c r="C135" i="29" s="1"/>
  <c r="N134" i="29"/>
  <c r="M134" i="29"/>
  <c r="M133" i="29" s="1"/>
  <c r="O133" i="29" s="1"/>
  <c r="L134" i="29"/>
  <c r="K134" i="29"/>
  <c r="J134" i="29"/>
  <c r="I134" i="29"/>
  <c r="H134" i="29"/>
  <c r="H133" i="29" s="1"/>
  <c r="G134" i="29"/>
  <c r="E134" i="29"/>
  <c r="E133" i="29" s="1"/>
  <c r="D134" i="29"/>
  <c r="D133" i="29" s="1"/>
  <c r="F133" i="29" s="1"/>
  <c r="N133" i="29"/>
  <c r="J133" i="29"/>
  <c r="O132" i="29"/>
  <c r="L132" i="29"/>
  <c r="I132" i="29"/>
  <c r="F132" i="29"/>
  <c r="C132" i="29"/>
  <c r="O131" i="29"/>
  <c r="N131" i="29"/>
  <c r="M131" i="29"/>
  <c r="L131" i="29"/>
  <c r="K131" i="29"/>
  <c r="J131" i="29"/>
  <c r="H131" i="29"/>
  <c r="G131" i="29"/>
  <c r="I131" i="29" s="1"/>
  <c r="E131" i="29"/>
  <c r="D131" i="29"/>
  <c r="F131" i="29" s="1"/>
  <c r="O130" i="29"/>
  <c r="L130" i="29"/>
  <c r="I130" i="29"/>
  <c r="F130" i="29"/>
  <c r="C130" i="29" s="1"/>
  <c r="O129" i="29"/>
  <c r="L129" i="29"/>
  <c r="I129" i="29"/>
  <c r="C129" i="29" s="1"/>
  <c r="F129" i="29"/>
  <c r="O128" i="29"/>
  <c r="L128" i="29"/>
  <c r="I128" i="29"/>
  <c r="F128" i="29"/>
  <c r="C128" i="29"/>
  <c r="O127" i="29"/>
  <c r="L127" i="29"/>
  <c r="I127" i="29"/>
  <c r="F127" i="29"/>
  <c r="C127" i="29" s="1"/>
  <c r="E127" i="29"/>
  <c r="E125" i="29" s="1"/>
  <c r="D127" i="29"/>
  <c r="O126" i="29"/>
  <c r="L126" i="29"/>
  <c r="I126" i="29"/>
  <c r="F126" i="29"/>
  <c r="C126" i="29"/>
  <c r="O125" i="29"/>
  <c r="N125" i="29"/>
  <c r="M125" i="29"/>
  <c r="L125" i="29"/>
  <c r="K125" i="29"/>
  <c r="J125" i="29"/>
  <c r="H125" i="29"/>
  <c r="G125" i="29"/>
  <c r="I125" i="29" s="1"/>
  <c r="D125" i="29"/>
  <c r="O124" i="29"/>
  <c r="L124" i="29"/>
  <c r="I124" i="29"/>
  <c r="F124" i="29"/>
  <c r="C124" i="29" s="1"/>
  <c r="O123" i="29"/>
  <c r="L123" i="29"/>
  <c r="I123" i="29"/>
  <c r="C123" i="29" s="1"/>
  <c r="F123" i="29"/>
  <c r="O122" i="29"/>
  <c r="L122" i="29"/>
  <c r="I122" i="29"/>
  <c r="F122" i="29"/>
  <c r="C122" i="29"/>
  <c r="O121" i="29"/>
  <c r="L121" i="29"/>
  <c r="I121" i="29"/>
  <c r="F121" i="29"/>
  <c r="C121" i="29" s="1"/>
  <c r="O120" i="29"/>
  <c r="L120" i="29"/>
  <c r="I120" i="29"/>
  <c r="F120" i="29"/>
  <c r="C120" i="29" s="1"/>
  <c r="N119" i="29"/>
  <c r="M119" i="29"/>
  <c r="O119" i="29" s="1"/>
  <c r="K119" i="29"/>
  <c r="J119" i="29"/>
  <c r="L119" i="29" s="1"/>
  <c r="I119" i="29"/>
  <c r="H119" i="29"/>
  <c r="G119" i="29"/>
  <c r="F119" i="29"/>
  <c r="C119" i="29" s="1"/>
  <c r="E119" i="29"/>
  <c r="D119" i="29"/>
  <c r="O118" i="29"/>
  <c r="L118" i="29"/>
  <c r="I118" i="29"/>
  <c r="F118" i="29"/>
  <c r="C118" i="29"/>
  <c r="O117" i="29"/>
  <c r="L117" i="29"/>
  <c r="I117" i="29"/>
  <c r="F117" i="29"/>
  <c r="C117" i="29" s="1"/>
  <c r="O116" i="29"/>
  <c r="L116" i="29"/>
  <c r="I116" i="29"/>
  <c r="F116" i="29"/>
  <c r="C116" i="29" s="1"/>
  <c r="N115" i="29"/>
  <c r="M115" i="29"/>
  <c r="O115" i="29" s="1"/>
  <c r="K115" i="29"/>
  <c r="J115" i="29"/>
  <c r="L115" i="29" s="1"/>
  <c r="I115" i="29"/>
  <c r="H115" i="29"/>
  <c r="G115" i="29"/>
  <c r="F115" i="29"/>
  <c r="E115" i="29"/>
  <c r="D115" i="29"/>
  <c r="O114" i="29"/>
  <c r="L114" i="29"/>
  <c r="I114" i="29"/>
  <c r="F114" i="29"/>
  <c r="C114" i="29"/>
  <c r="O113" i="29"/>
  <c r="L113" i="29"/>
  <c r="I113" i="29"/>
  <c r="F113" i="29"/>
  <c r="C113" i="29" s="1"/>
  <c r="O112" i="29"/>
  <c r="L112" i="29"/>
  <c r="I112" i="29"/>
  <c r="F112" i="29"/>
  <c r="C112" i="29" s="1"/>
  <c r="O111" i="29"/>
  <c r="L111" i="29"/>
  <c r="I111" i="29"/>
  <c r="C111" i="29" s="1"/>
  <c r="F111" i="29"/>
  <c r="O110" i="29"/>
  <c r="L110" i="29"/>
  <c r="I110" i="29"/>
  <c r="F110" i="29"/>
  <c r="C110" i="29"/>
  <c r="O109" i="29"/>
  <c r="L109" i="29"/>
  <c r="I109" i="29"/>
  <c r="F109" i="29"/>
  <c r="C109" i="29" s="1"/>
  <c r="O108" i="29"/>
  <c r="L108" i="29"/>
  <c r="I108" i="29"/>
  <c r="F108" i="29"/>
  <c r="C108" i="29" s="1"/>
  <c r="O107" i="29"/>
  <c r="L107" i="29"/>
  <c r="I107" i="29"/>
  <c r="C107" i="29" s="1"/>
  <c r="F107" i="29"/>
  <c r="O106" i="29"/>
  <c r="N106" i="29"/>
  <c r="M106" i="29"/>
  <c r="K106" i="29"/>
  <c r="J106" i="29"/>
  <c r="L106" i="29" s="1"/>
  <c r="H106" i="29"/>
  <c r="G106" i="29"/>
  <c r="I106" i="29" s="1"/>
  <c r="F106" i="29"/>
  <c r="E106" i="29"/>
  <c r="D106" i="29"/>
  <c r="O105" i="29"/>
  <c r="L105" i="29"/>
  <c r="I105" i="29"/>
  <c r="F105" i="29"/>
  <c r="C105" i="29" s="1"/>
  <c r="O104" i="29"/>
  <c r="L104" i="29"/>
  <c r="I104" i="29"/>
  <c r="F104" i="29"/>
  <c r="C104" i="29" s="1"/>
  <c r="O103" i="29"/>
  <c r="L103" i="29"/>
  <c r="I103" i="29"/>
  <c r="C103" i="29" s="1"/>
  <c r="F103" i="29"/>
  <c r="O102" i="29"/>
  <c r="L102" i="29"/>
  <c r="I102" i="29"/>
  <c r="F102" i="29"/>
  <c r="C102" i="29"/>
  <c r="O101" i="29"/>
  <c r="L101" i="29"/>
  <c r="I101" i="29"/>
  <c r="F101" i="29"/>
  <c r="C101" i="29" s="1"/>
  <c r="O100" i="29"/>
  <c r="L100" i="29"/>
  <c r="I100" i="29"/>
  <c r="F100" i="29"/>
  <c r="C100" i="29" s="1"/>
  <c r="O99" i="29"/>
  <c r="L99" i="29"/>
  <c r="I99" i="29"/>
  <c r="C99" i="29" s="1"/>
  <c r="F99" i="29"/>
  <c r="O98" i="29"/>
  <c r="N98" i="29"/>
  <c r="M98" i="29"/>
  <c r="K98" i="29"/>
  <c r="J98" i="29"/>
  <c r="L98" i="29" s="1"/>
  <c r="H98" i="29"/>
  <c r="G98" i="29"/>
  <c r="I98" i="29" s="1"/>
  <c r="C98" i="29" s="1"/>
  <c r="F98" i="29"/>
  <c r="E98" i="29"/>
  <c r="D98" i="29"/>
  <c r="O97" i="29"/>
  <c r="L97" i="29"/>
  <c r="I97" i="29"/>
  <c r="F97" i="29"/>
  <c r="C97" i="29" s="1"/>
  <c r="O96" i="29"/>
  <c r="L96" i="29"/>
  <c r="I96" i="29"/>
  <c r="F96" i="29"/>
  <c r="C96" i="29" s="1"/>
  <c r="O95" i="29"/>
  <c r="L95" i="29"/>
  <c r="I95" i="29"/>
  <c r="C95" i="29" s="1"/>
  <c r="F95" i="29"/>
  <c r="O94" i="29"/>
  <c r="L94" i="29"/>
  <c r="I94" i="29"/>
  <c r="F94" i="29"/>
  <c r="C94" i="29"/>
  <c r="O93" i="29"/>
  <c r="L93" i="29"/>
  <c r="I93" i="29"/>
  <c r="F93" i="29"/>
  <c r="C93" i="29" s="1"/>
  <c r="N92" i="29"/>
  <c r="M92" i="29"/>
  <c r="O92" i="29" s="1"/>
  <c r="L92" i="29"/>
  <c r="K92" i="29"/>
  <c r="J92" i="29"/>
  <c r="I92" i="29"/>
  <c r="H92" i="29"/>
  <c r="H86" i="29" s="1"/>
  <c r="G92" i="29"/>
  <c r="E92" i="29"/>
  <c r="D92" i="29"/>
  <c r="F92" i="29" s="1"/>
  <c r="C92" i="29" s="1"/>
  <c r="O91" i="29"/>
  <c r="L91" i="29"/>
  <c r="I91" i="29"/>
  <c r="C91" i="29" s="1"/>
  <c r="F91" i="29"/>
  <c r="O90" i="29"/>
  <c r="L90" i="29"/>
  <c r="I90" i="29"/>
  <c r="F90" i="29"/>
  <c r="C90" i="29"/>
  <c r="O89" i="29"/>
  <c r="L89" i="29"/>
  <c r="I89" i="29"/>
  <c r="F89" i="29"/>
  <c r="C89" i="29" s="1"/>
  <c r="O88" i="29"/>
  <c r="L88" i="29"/>
  <c r="I88" i="29"/>
  <c r="F88" i="29"/>
  <c r="C88" i="29" s="1"/>
  <c r="N87" i="29"/>
  <c r="N86" i="29" s="1"/>
  <c r="M87" i="29"/>
  <c r="M86" i="29" s="1"/>
  <c r="K87" i="29"/>
  <c r="J87" i="29"/>
  <c r="J86" i="29" s="1"/>
  <c r="L86" i="29" s="1"/>
  <c r="I87" i="29"/>
  <c r="H87" i="29"/>
  <c r="G87" i="29"/>
  <c r="F87" i="29"/>
  <c r="E87" i="29"/>
  <c r="E86" i="29" s="1"/>
  <c r="D87" i="29"/>
  <c r="K86" i="29"/>
  <c r="G86" i="29"/>
  <c r="I86" i="29" s="1"/>
  <c r="O85" i="29"/>
  <c r="L85" i="29"/>
  <c r="I85" i="29"/>
  <c r="F85" i="29"/>
  <c r="C85" i="29" s="1"/>
  <c r="O84" i="29"/>
  <c r="L84" i="29"/>
  <c r="I84" i="29"/>
  <c r="F84" i="29"/>
  <c r="C84" i="29" s="1"/>
  <c r="N83" i="29"/>
  <c r="M83" i="29"/>
  <c r="O83" i="29" s="1"/>
  <c r="K83" i="29"/>
  <c r="J83" i="29"/>
  <c r="L83" i="29" s="1"/>
  <c r="I83" i="29"/>
  <c r="H83" i="29"/>
  <c r="G83" i="29"/>
  <c r="F83" i="29"/>
  <c r="C83" i="29" s="1"/>
  <c r="E83" i="29"/>
  <c r="D83" i="29"/>
  <c r="O82" i="29"/>
  <c r="L82" i="29"/>
  <c r="I82" i="29"/>
  <c r="F82" i="29"/>
  <c r="C82" i="29"/>
  <c r="O81" i="29"/>
  <c r="L81" i="29"/>
  <c r="I81" i="29"/>
  <c r="F81" i="29"/>
  <c r="C81" i="29" s="1"/>
  <c r="N80" i="29"/>
  <c r="M80" i="29"/>
  <c r="M79" i="29" s="1"/>
  <c r="L80" i="29"/>
  <c r="K80" i="29"/>
  <c r="J80" i="29"/>
  <c r="I80" i="29"/>
  <c r="H80" i="29"/>
  <c r="H79" i="29" s="1"/>
  <c r="G80" i="29"/>
  <c r="E80" i="29"/>
  <c r="E79" i="29" s="1"/>
  <c r="E78" i="29" s="1"/>
  <c r="D80" i="29"/>
  <c r="D79" i="29" s="1"/>
  <c r="N79" i="29"/>
  <c r="K79" i="29"/>
  <c r="J79" i="29"/>
  <c r="J78" i="29" s="1"/>
  <c r="L78" i="29" s="1"/>
  <c r="G79" i="29"/>
  <c r="O77" i="29"/>
  <c r="L77" i="29"/>
  <c r="I77" i="29"/>
  <c r="F77" i="29"/>
  <c r="C77" i="29" s="1"/>
  <c r="O76" i="29"/>
  <c r="L76" i="29"/>
  <c r="I76" i="29"/>
  <c r="F76" i="29"/>
  <c r="C76" i="29" s="1"/>
  <c r="O75" i="29"/>
  <c r="L75" i="29"/>
  <c r="I75" i="29"/>
  <c r="C75" i="29" s="1"/>
  <c r="F75" i="29"/>
  <c r="O74" i="29"/>
  <c r="L74" i="29"/>
  <c r="I74" i="29"/>
  <c r="F74" i="29"/>
  <c r="C74" i="29"/>
  <c r="O73" i="29"/>
  <c r="L73" i="29"/>
  <c r="I73" i="29"/>
  <c r="F73" i="29"/>
  <c r="C73" i="29" s="1"/>
  <c r="N72" i="29"/>
  <c r="M72" i="29"/>
  <c r="O72" i="29" s="1"/>
  <c r="L72" i="29"/>
  <c r="K72" i="29"/>
  <c r="J72" i="29"/>
  <c r="I72" i="29"/>
  <c r="H72" i="29"/>
  <c r="H70" i="29" s="1"/>
  <c r="G72" i="29"/>
  <c r="E72" i="29"/>
  <c r="E70" i="29" s="1"/>
  <c r="E56" i="29" s="1"/>
  <c r="D72" i="29"/>
  <c r="F72" i="29" s="1"/>
  <c r="C72" i="29" s="1"/>
  <c r="O71" i="29"/>
  <c r="L71" i="29"/>
  <c r="I71" i="29"/>
  <c r="C71" i="29" s="1"/>
  <c r="F71" i="29"/>
  <c r="N70" i="29"/>
  <c r="K70" i="29"/>
  <c r="J70" i="29"/>
  <c r="L70" i="29" s="1"/>
  <c r="G70" i="29"/>
  <c r="I70" i="29" s="1"/>
  <c r="O69" i="29"/>
  <c r="L69" i="29"/>
  <c r="I69" i="29"/>
  <c r="F69" i="29"/>
  <c r="C69" i="29" s="1"/>
  <c r="O68" i="29"/>
  <c r="L68" i="29"/>
  <c r="I68" i="29"/>
  <c r="F68" i="29"/>
  <c r="C68" i="29" s="1"/>
  <c r="O67" i="29"/>
  <c r="L67" i="29"/>
  <c r="I67" i="29"/>
  <c r="C67" i="29" s="1"/>
  <c r="F67" i="29"/>
  <c r="O66" i="29"/>
  <c r="L66" i="29"/>
  <c r="I66" i="29"/>
  <c r="F66" i="29"/>
  <c r="C66" i="29"/>
  <c r="O65" i="29"/>
  <c r="L65" i="29"/>
  <c r="I65" i="29"/>
  <c r="F65" i="29"/>
  <c r="C65" i="29" s="1"/>
  <c r="O64" i="29"/>
  <c r="L64" i="29"/>
  <c r="I64" i="29"/>
  <c r="F64" i="29"/>
  <c r="C64" i="29" s="1"/>
  <c r="O63" i="29"/>
  <c r="L63" i="29"/>
  <c r="I63" i="29"/>
  <c r="C63" i="29" s="1"/>
  <c r="F63" i="29"/>
  <c r="O62" i="29"/>
  <c r="L62" i="29"/>
  <c r="I62" i="29"/>
  <c r="F62" i="29"/>
  <c r="C62" i="29"/>
  <c r="O61" i="29"/>
  <c r="N61" i="29"/>
  <c r="M61" i="29"/>
  <c r="L61" i="29"/>
  <c r="K61" i="29"/>
  <c r="J61" i="29"/>
  <c r="H61" i="29"/>
  <c r="G61" i="29"/>
  <c r="I61" i="29" s="1"/>
  <c r="E61" i="29"/>
  <c r="D61" i="29"/>
  <c r="F61" i="29" s="1"/>
  <c r="C61" i="29" s="1"/>
  <c r="O60" i="29"/>
  <c r="L60" i="29"/>
  <c r="I60" i="29"/>
  <c r="F60" i="29"/>
  <c r="C60" i="29" s="1"/>
  <c r="O59" i="29"/>
  <c r="L59" i="29"/>
  <c r="I59" i="29"/>
  <c r="C59" i="29" s="1"/>
  <c r="F59" i="29"/>
  <c r="O58" i="29"/>
  <c r="N58" i="29"/>
  <c r="N57" i="29" s="1"/>
  <c r="M58" i="29"/>
  <c r="K58" i="29"/>
  <c r="K57" i="29" s="1"/>
  <c r="K56" i="29" s="1"/>
  <c r="J58" i="29"/>
  <c r="J57" i="29" s="1"/>
  <c r="H58" i="29"/>
  <c r="G58" i="29"/>
  <c r="G57" i="29" s="1"/>
  <c r="F58" i="29"/>
  <c r="E58" i="29"/>
  <c r="D58" i="29"/>
  <c r="M57" i="29"/>
  <c r="H57" i="29"/>
  <c r="H56" i="29" s="1"/>
  <c r="E57" i="29"/>
  <c r="D57" i="29"/>
  <c r="O50" i="29"/>
  <c r="C50" i="29"/>
  <c r="O49" i="29"/>
  <c r="C49" i="29" s="1"/>
  <c r="N48" i="29"/>
  <c r="M48" i="29"/>
  <c r="O48" i="29" s="1"/>
  <c r="C48" i="29" s="1"/>
  <c r="L47" i="29"/>
  <c r="I47" i="29"/>
  <c r="F47" i="29"/>
  <c r="C47" i="29" s="1"/>
  <c r="K46" i="29"/>
  <c r="J46" i="29"/>
  <c r="L46" i="29" s="1"/>
  <c r="I46" i="29"/>
  <c r="H46" i="29"/>
  <c r="G46" i="29"/>
  <c r="F46" i="29"/>
  <c r="C46" i="29" s="1"/>
  <c r="E46" i="29"/>
  <c r="E24" i="29" s="1"/>
  <c r="D46" i="29"/>
  <c r="F45" i="29"/>
  <c r="C45" i="29" s="1"/>
  <c r="L44" i="29"/>
  <c r="C44" i="29"/>
  <c r="L43" i="29"/>
  <c r="C43" i="29" s="1"/>
  <c r="L42" i="29"/>
  <c r="C42" i="29"/>
  <c r="L41" i="29"/>
  <c r="C41" i="29" s="1"/>
  <c r="K40" i="29"/>
  <c r="J40" i="29"/>
  <c r="L40" i="29" s="1"/>
  <c r="C40" i="29" s="1"/>
  <c r="L39" i="29"/>
  <c r="C39" i="29"/>
  <c r="L38" i="29"/>
  <c r="C38" i="29" s="1"/>
  <c r="K37" i="29"/>
  <c r="J37" i="29"/>
  <c r="L37" i="29" s="1"/>
  <c r="C37" i="29" s="1"/>
  <c r="L36" i="29"/>
  <c r="C36" i="29"/>
  <c r="L35" i="29"/>
  <c r="C35" i="29" s="1"/>
  <c r="K35" i="29"/>
  <c r="K30" i="29" s="1"/>
  <c r="J35" i="29"/>
  <c r="L34" i="29"/>
  <c r="C34" i="29" s="1"/>
  <c r="L33" i="29"/>
  <c r="C33" i="29"/>
  <c r="L32" i="29"/>
  <c r="C32" i="29" s="1"/>
  <c r="K31" i="29"/>
  <c r="J31" i="29"/>
  <c r="L31" i="29" s="1"/>
  <c r="C31" i="29" s="1"/>
  <c r="J30" i="29"/>
  <c r="L30" i="29" s="1"/>
  <c r="C30" i="29" s="1"/>
  <c r="F29" i="29"/>
  <c r="C29" i="29"/>
  <c r="I28" i="29"/>
  <c r="E28" i="29"/>
  <c r="O27" i="29"/>
  <c r="J27" i="29"/>
  <c r="L27" i="29" s="1"/>
  <c r="I27" i="29"/>
  <c r="F27" i="29"/>
  <c r="C27" i="29" s="1"/>
  <c r="O26" i="29"/>
  <c r="L26" i="29"/>
  <c r="I26" i="29"/>
  <c r="C26" i="29" s="1"/>
  <c r="F26" i="29"/>
  <c r="O25" i="29"/>
  <c r="N25" i="29"/>
  <c r="N290" i="29" s="1"/>
  <c r="N289" i="29" s="1"/>
  <c r="M25" i="29"/>
  <c r="M290" i="29" s="1"/>
  <c r="K25" i="29"/>
  <c r="K290" i="29" s="1"/>
  <c r="K289" i="29" s="1"/>
  <c r="J25" i="29"/>
  <c r="J290" i="29" s="1"/>
  <c r="H25" i="29"/>
  <c r="H290" i="29" s="1"/>
  <c r="H289" i="29" s="1"/>
  <c r="G25" i="29"/>
  <c r="G290" i="29" s="1"/>
  <c r="F25" i="29"/>
  <c r="E25" i="29"/>
  <c r="E290" i="29" s="1"/>
  <c r="E289" i="29" s="1"/>
  <c r="D25" i="29"/>
  <c r="D290" i="29" s="1"/>
  <c r="H24" i="29"/>
  <c r="O299" i="28"/>
  <c r="L299" i="28"/>
  <c r="I299" i="28"/>
  <c r="F299" i="28"/>
  <c r="C299" i="28" s="1"/>
  <c r="O298" i="28"/>
  <c r="L298" i="28"/>
  <c r="I298" i="28"/>
  <c r="C298" i="28" s="1"/>
  <c r="F298" i="28"/>
  <c r="O297" i="28"/>
  <c r="L297" i="28"/>
  <c r="I297" i="28"/>
  <c r="F297" i="28"/>
  <c r="C297" i="28"/>
  <c r="O296" i="28"/>
  <c r="L296" i="28"/>
  <c r="I296" i="28"/>
  <c r="F296" i="28"/>
  <c r="C296" i="28" s="1"/>
  <c r="O295" i="28"/>
  <c r="L295" i="28"/>
  <c r="I295" i="28"/>
  <c r="F295" i="28"/>
  <c r="C295" i="28" s="1"/>
  <c r="O294" i="28"/>
  <c r="L294" i="28"/>
  <c r="I294" i="28"/>
  <c r="C294" i="28" s="1"/>
  <c r="F294" i="28"/>
  <c r="O293" i="28"/>
  <c r="L293" i="28"/>
  <c r="I293" i="28"/>
  <c r="F293" i="28"/>
  <c r="C293" i="28"/>
  <c r="O292" i="28"/>
  <c r="L292" i="28"/>
  <c r="I292" i="28"/>
  <c r="F292" i="28"/>
  <c r="C292" i="28" s="1"/>
  <c r="N291" i="28"/>
  <c r="M291" i="28"/>
  <c r="O291" i="28" s="1"/>
  <c r="L291" i="28"/>
  <c r="K291" i="28"/>
  <c r="J291" i="28"/>
  <c r="I291" i="28"/>
  <c r="H291" i="28"/>
  <c r="G291" i="28"/>
  <c r="E291" i="28"/>
  <c r="D291" i="28"/>
  <c r="F291" i="28" s="1"/>
  <c r="O286" i="28"/>
  <c r="L286" i="28"/>
  <c r="I286" i="28"/>
  <c r="C286" i="28" s="1"/>
  <c r="F286" i="28"/>
  <c r="O285" i="28"/>
  <c r="L285" i="28"/>
  <c r="I285" i="28"/>
  <c r="F285" i="28"/>
  <c r="C285" i="28"/>
  <c r="O284" i="28"/>
  <c r="N284" i="28"/>
  <c r="M284" i="28"/>
  <c r="L284" i="28"/>
  <c r="K284" i="28"/>
  <c r="J284" i="28"/>
  <c r="H284" i="28"/>
  <c r="G284" i="28"/>
  <c r="E284" i="28"/>
  <c r="D284" i="28"/>
  <c r="O283" i="28"/>
  <c r="L283" i="28"/>
  <c r="I283" i="28"/>
  <c r="F283" i="28"/>
  <c r="C283" i="28" s="1"/>
  <c r="N282" i="28"/>
  <c r="M282" i="28"/>
  <c r="O282" i="28" s="1"/>
  <c r="K282" i="28"/>
  <c r="J282" i="28"/>
  <c r="L282" i="28" s="1"/>
  <c r="I282" i="28"/>
  <c r="H282" i="28"/>
  <c r="G282" i="28"/>
  <c r="F282" i="28"/>
  <c r="E282" i="28"/>
  <c r="D282" i="28"/>
  <c r="O281" i="28"/>
  <c r="L281" i="28"/>
  <c r="I281" i="28"/>
  <c r="F281" i="28"/>
  <c r="C281" i="28"/>
  <c r="O280" i="28"/>
  <c r="O278" i="28" s="1"/>
  <c r="L280" i="28"/>
  <c r="I280" i="28"/>
  <c r="F280" i="28"/>
  <c r="C280" i="28" s="1"/>
  <c r="O279" i="28"/>
  <c r="L279" i="28"/>
  <c r="I279" i="28"/>
  <c r="F279" i="28"/>
  <c r="C279" i="28" s="1"/>
  <c r="N278" i="28"/>
  <c r="M278" i="28"/>
  <c r="K278" i="28"/>
  <c r="J278" i="28"/>
  <c r="L278" i="28" s="1"/>
  <c r="I278" i="28"/>
  <c r="H278" i="28"/>
  <c r="G278" i="28"/>
  <c r="F278" i="28"/>
  <c r="C278" i="28" s="1"/>
  <c r="E278" i="28"/>
  <c r="D278" i="28"/>
  <c r="O277" i="28"/>
  <c r="L277" i="28"/>
  <c r="I277" i="28"/>
  <c r="F277" i="28"/>
  <c r="C277" i="28"/>
  <c r="O276" i="28"/>
  <c r="L276" i="28"/>
  <c r="I276" i="28"/>
  <c r="F276" i="28"/>
  <c r="C276" i="28" s="1"/>
  <c r="O275" i="28"/>
  <c r="L275" i="28"/>
  <c r="I275" i="28"/>
  <c r="F275" i="28"/>
  <c r="C275" i="28" s="1"/>
  <c r="N274" i="28"/>
  <c r="N272" i="28" s="1"/>
  <c r="N271" i="28" s="1"/>
  <c r="M274" i="28"/>
  <c r="O274" i="28" s="1"/>
  <c r="K274" i="28"/>
  <c r="J274" i="28"/>
  <c r="L274" i="28" s="1"/>
  <c r="I274" i="28"/>
  <c r="H274" i="28"/>
  <c r="G274" i="28"/>
  <c r="F274" i="28"/>
  <c r="C274" i="28" s="1"/>
  <c r="E274" i="28"/>
  <c r="E272" i="28" s="1"/>
  <c r="E271" i="28" s="1"/>
  <c r="D274" i="28"/>
  <c r="O273" i="28"/>
  <c r="L273" i="28"/>
  <c r="I273" i="28"/>
  <c r="F273" i="28"/>
  <c r="C273" i="28"/>
  <c r="K272" i="28"/>
  <c r="K271" i="28" s="1"/>
  <c r="H272" i="28"/>
  <c r="H271" i="28" s="1"/>
  <c r="G272" i="28"/>
  <c r="G271" i="28" s="1"/>
  <c r="D272" i="28"/>
  <c r="D271" i="28" s="1"/>
  <c r="O270" i="28"/>
  <c r="L270" i="28"/>
  <c r="I270" i="28"/>
  <c r="C270" i="28" s="1"/>
  <c r="F270" i="28"/>
  <c r="O269" i="28"/>
  <c r="L269" i="28"/>
  <c r="I269" i="28"/>
  <c r="F269" i="28"/>
  <c r="C269" i="28"/>
  <c r="O268" i="28"/>
  <c r="L268" i="28"/>
  <c r="I268" i="28"/>
  <c r="F268" i="28"/>
  <c r="C268" i="28" s="1"/>
  <c r="O267" i="28"/>
  <c r="L267" i="28"/>
  <c r="I267" i="28"/>
  <c r="F267" i="28"/>
  <c r="C267" i="28" s="1"/>
  <c r="N266" i="28"/>
  <c r="M266" i="28"/>
  <c r="O266" i="28" s="1"/>
  <c r="K266" i="28"/>
  <c r="J266" i="28"/>
  <c r="L266" i="28" s="1"/>
  <c r="I266" i="28"/>
  <c r="H266" i="28"/>
  <c r="G266" i="28"/>
  <c r="F266" i="28"/>
  <c r="C266" i="28" s="1"/>
  <c r="E266" i="28"/>
  <c r="D266" i="28"/>
  <c r="O265" i="28"/>
  <c r="L265" i="28"/>
  <c r="I265" i="28"/>
  <c r="F265" i="28"/>
  <c r="C265" i="28"/>
  <c r="O264" i="28"/>
  <c r="L264" i="28"/>
  <c r="I264" i="28"/>
  <c r="F264" i="28"/>
  <c r="C264" i="28" s="1"/>
  <c r="O263" i="28"/>
  <c r="L263" i="28"/>
  <c r="I263" i="28"/>
  <c r="F263" i="28"/>
  <c r="C263" i="28" s="1"/>
  <c r="N262" i="28"/>
  <c r="N261" i="28" s="1"/>
  <c r="M262" i="28"/>
  <c r="M261" i="28" s="1"/>
  <c r="K262" i="28"/>
  <c r="J262" i="28"/>
  <c r="J261" i="28" s="1"/>
  <c r="L261" i="28" s="1"/>
  <c r="I262" i="28"/>
  <c r="H262" i="28"/>
  <c r="G262" i="28"/>
  <c r="F262" i="28"/>
  <c r="E262" i="28"/>
  <c r="E261" i="28" s="1"/>
  <c r="F261" i="28" s="1"/>
  <c r="D262" i="28"/>
  <c r="K261" i="28"/>
  <c r="H261" i="28"/>
  <c r="G261" i="28"/>
  <c r="I261" i="28" s="1"/>
  <c r="D261" i="28"/>
  <c r="O260" i="28"/>
  <c r="L260" i="28"/>
  <c r="I260" i="28"/>
  <c r="F260" i="28"/>
  <c r="C260" i="28" s="1"/>
  <c r="O259" i="28"/>
  <c r="L259" i="28"/>
  <c r="I259" i="28"/>
  <c r="F259" i="28"/>
  <c r="C259" i="28" s="1"/>
  <c r="O258" i="28"/>
  <c r="L258" i="28"/>
  <c r="I258" i="28"/>
  <c r="C258" i="28" s="1"/>
  <c r="F258" i="28"/>
  <c r="O257" i="28"/>
  <c r="L257" i="28"/>
  <c r="I257" i="28"/>
  <c r="F257" i="28"/>
  <c r="C257" i="28"/>
  <c r="O256" i="28"/>
  <c r="L256" i="28"/>
  <c r="I256" i="28"/>
  <c r="F256" i="28"/>
  <c r="C256" i="28" s="1"/>
  <c r="N255" i="28"/>
  <c r="M255" i="28"/>
  <c r="M254" i="28" s="1"/>
  <c r="K255" i="28"/>
  <c r="J255" i="28"/>
  <c r="L255" i="28" s="1"/>
  <c r="I255" i="28"/>
  <c r="H255" i="28"/>
  <c r="H254" i="28" s="1"/>
  <c r="G255" i="28"/>
  <c r="E255" i="28"/>
  <c r="E254" i="28" s="1"/>
  <c r="D255" i="28"/>
  <c r="D254" i="28" s="1"/>
  <c r="N254" i="28"/>
  <c r="K254" i="28"/>
  <c r="J254" i="28"/>
  <c r="L254" i="28" s="1"/>
  <c r="G254" i="28"/>
  <c r="O253" i="28"/>
  <c r="L253" i="28"/>
  <c r="I253" i="28"/>
  <c r="F253" i="28"/>
  <c r="C253" i="28"/>
  <c r="O252" i="28"/>
  <c r="L252" i="28"/>
  <c r="I252" i="28"/>
  <c r="F252" i="28"/>
  <c r="C252" i="28" s="1"/>
  <c r="O251" i="28"/>
  <c r="L251" i="28"/>
  <c r="I251" i="28"/>
  <c r="F251" i="28"/>
  <c r="C251" i="28" s="1"/>
  <c r="O250" i="28"/>
  <c r="L250" i="28"/>
  <c r="C250" i="28" s="1"/>
  <c r="I250" i="28"/>
  <c r="F250" i="28"/>
  <c r="O249" i="28"/>
  <c r="N249" i="28"/>
  <c r="M249" i="28"/>
  <c r="K249" i="28"/>
  <c r="L249" i="28" s="1"/>
  <c r="J249" i="28"/>
  <c r="H249" i="28"/>
  <c r="G249" i="28"/>
  <c r="I249" i="28" s="1"/>
  <c r="E249" i="28"/>
  <c r="D249" i="28"/>
  <c r="F249" i="28" s="1"/>
  <c r="O248" i="28"/>
  <c r="L248" i="28"/>
  <c r="I248" i="28"/>
  <c r="F248" i="28"/>
  <c r="C248" i="28" s="1"/>
  <c r="O247" i="28"/>
  <c r="L247" i="28"/>
  <c r="I247" i="28"/>
  <c r="F247" i="28"/>
  <c r="C247" i="28" s="1"/>
  <c r="O246" i="28"/>
  <c r="L246" i="28"/>
  <c r="C246" i="28" s="1"/>
  <c r="I246" i="28"/>
  <c r="F246" i="28"/>
  <c r="O245" i="28"/>
  <c r="L245" i="28"/>
  <c r="I245" i="28"/>
  <c r="F245" i="28"/>
  <c r="C245" i="28"/>
  <c r="O244" i="28"/>
  <c r="L244" i="28"/>
  <c r="I244" i="28"/>
  <c r="F244" i="28"/>
  <c r="C244" i="28" s="1"/>
  <c r="O243" i="28"/>
  <c r="L243" i="28"/>
  <c r="I243" i="28"/>
  <c r="F243" i="28"/>
  <c r="C243" i="28" s="1"/>
  <c r="O242" i="28"/>
  <c r="L242" i="28"/>
  <c r="C242" i="28" s="1"/>
  <c r="I242" i="28"/>
  <c r="F242" i="28"/>
  <c r="O241" i="28"/>
  <c r="N241" i="28"/>
  <c r="M241" i="28"/>
  <c r="K241" i="28"/>
  <c r="L241" i="28" s="1"/>
  <c r="J241" i="28"/>
  <c r="H241" i="28"/>
  <c r="G241" i="28"/>
  <c r="I241" i="28" s="1"/>
  <c r="E241" i="28"/>
  <c r="D241" i="28"/>
  <c r="F241" i="28" s="1"/>
  <c r="O240" i="28"/>
  <c r="L240" i="28"/>
  <c r="I240" i="28"/>
  <c r="F240" i="28"/>
  <c r="C240" i="28" s="1"/>
  <c r="O239" i="28"/>
  <c r="L239" i="28"/>
  <c r="I239" i="28"/>
  <c r="F239" i="28"/>
  <c r="C239" i="28" s="1"/>
  <c r="N238" i="28"/>
  <c r="O238" i="28" s="1"/>
  <c r="M238" i="28"/>
  <c r="K238" i="28"/>
  <c r="J238" i="28"/>
  <c r="L238" i="28" s="1"/>
  <c r="H238" i="28"/>
  <c r="G238" i="28"/>
  <c r="I238" i="28" s="1"/>
  <c r="F238" i="28"/>
  <c r="E238" i="28"/>
  <c r="D238" i="28"/>
  <c r="O237" i="28"/>
  <c r="L237" i="28"/>
  <c r="I237" i="28"/>
  <c r="F237" i="28"/>
  <c r="C237" i="28"/>
  <c r="N236" i="28"/>
  <c r="M236" i="28"/>
  <c r="O236" i="28" s="1"/>
  <c r="L236" i="28"/>
  <c r="K236" i="28"/>
  <c r="J236" i="28"/>
  <c r="H236" i="28"/>
  <c r="H234" i="28" s="1"/>
  <c r="G236" i="28"/>
  <c r="E236" i="28"/>
  <c r="D236" i="28"/>
  <c r="F236" i="28" s="1"/>
  <c r="O235" i="28"/>
  <c r="L235" i="28"/>
  <c r="I235" i="28"/>
  <c r="F235" i="28"/>
  <c r="C235" i="28" s="1"/>
  <c r="N234" i="28"/>
  <c r="M234" i="28"/>
  <c r="J234" i="28"/>
  <c r="J233" i="28" s="1"/>
  <c r="E234" i="28"/>
  <c r="O232" i="28"/>
  <c r="L232" i="28"/>
  <c r="I232" i="28"/>
  <c r="F232" i="28"/>
  <c r="C232" i="28" s="1"/>
  <c r="O231" i="28"/>
  <c r="L231" i="28"/>
  <c r="I231" i="28"/>
  <c r="F231" i="28"/>
  <c r="C231" i="28" s="1"/>
  <c r="N230" i="28"/>
  <c r="O230" i="28" s="1"/>
  <c r="M230" i="28"/>
  <c r="K230" i="28"/>
  <c r="J230" i="28"/>
  <c r="L230" i="28" s="1"/>
  <c r="H230" i="28"/>
  <c r="G230" i="28"/>
  <c r="I230" i="28" s="1"/>
  <c r="F230" i="28"/>
  <c r="E230" i="28"/>
  <c r="D230" i="28"/>
  <c r="O229" i="28"/>
  <c r="L229" i="28"/>
  <c r="I229" i="28"/>
  <c r="F229" i="28"/>
  <c r="C229" i="28"/>
  <c r="O228" i="28"/>
  <c r="L228" i="28"/>
  <c r="I228" i="28"/>
  <c r="F228" i="28"/>
  <c r="C228" i="28" s="1"/>
  <c r="O227" i="28"/>
  <c r="L227" i="28"/>
  <c r="I227" i="28"/>
  <c r="F227" i="28"/>
  <c r="C227" i="28" s="1"/>
  <c r="O226" i="28"/>
  <c r="L226" i="28"/>
  <c r="C226" i="28" s="1"/>
  <c r="I226" i="28"/>
  <c r="F226" i="28"/>
  <c r="O225" i="28"/>
  <c r="L225" i="28"/>
  <c r="I225" i="28"/>
  <c r="F225" i="28"/>
  <c r="C225" i="28"/>
  <c r="O224" i="28"/>
  <c r="L224" i="28"/>
  <c r="I224" i="28"/>
  <c r="F224" i="28"/>
  <c r="C224" i="28" s="1"/>
  <c r="O223" i="28"/>
  <c r="L223" i="28"/>
  <c r="I223" i="28"/>
  <c r="F223" i="28"/>
  <c r="C223" i="28" s="1"/>
  <c r="O222" i="28"/>
  <c r="L222" i="28"/>
  <c r="C222" i="28" s="1"/>
  <c r="I222" i="28"/>
  <c r="F222" i="28"/>
  <c r="O221" i="28"/>
  <c r="L221" i="28"/>
  <c r="I221" i="28"/>
  <c r="F221" i="28"/>
  <c r="C221" i="28"/>
  <c r="O220" i="28"/>
  <c r="L220" i="28"/>
  <c r="I220" i="28"/>
  <c r="F220" i="28"/>
  <c r="C220" i="28" s="1"/>
  <c r="N219" i="28"/>
  <c r="M219" i="28"/>
  <c r="O219" i="28" s="1"/>
  <c r="K219" i="28"/>
  <c r="J219" i="28"/>
  <c r="L219" i="28" s="1"/>
  <c r="I219" i="28"/>
  <c r="H219" i="28"/>
  <c r="G219" i="28"/>
  <c r="E219" i="28"/>
  <c r="F219" i="28" s="1"/>
  <c r="D219" i="28"/>
  <c r="O218" i="28"/>
  <c r="L218" i="28"/>
  <c r="C218" i="28" s="1"/>
  <c r="I218" i="28"/>
  <c r="F218" i="28"/>
  <c r="O217" i="28"/>
  <c r="L217" i="28"/>
  <c r="I217" i="28"/>
  <c r="F217" i="28"/>
  <c r="C217" i="28"/>
  <c r="O216" i="28"/>
  <c r="L216" i="28"/>
  <c r="I216" i="28"/>
  <c r="F216" i="28"/>
  <c r="C216" i="28" s="1"/>
  <c r="O215" i="28"/>
  <c r="L215" i="28"/>
  <c r="I215" i="28"/>
  <c r="F215" i="28"/>
  <c r="C215" i="28" s="1"/>
  <c r="O214" i="28"/>
  <c r="L214" i="28"/>
  <c r="C214" i="28" s="1"/>
  <c r="I214" i="28"/>
  <c r="F214" i="28"/>
  <c r="O213" i="28"/>
  <c r="L213" i="28"/>
  <c r="I213" i="28"/>
  <c r="F213" i="28"/>
  <c r="C213" i="28"/>
  <c r="O212" i="28"/>
  <c r="L212" i="28"/>
  <c r="I212" i="28"/>
  <c r="F212" i="28"/>
  <c r="C212" i="28" s="1"/>
  <c r="O211" i="28"/>
  <c r="L211" i="28"/>
  <c r="I211" i="28"/>
  <c r="F211" i="28"/>
  <c r="C211" i="28" s="1"/>
  <c r="O210" i="28"/>
  <c r="L210" i="28"/>
  <c r="C210" i="28" s="1"/>
  <c r="I210" i="28"/>
  <c r="F210" i="28"/>
  <c r="O209" i="28"/>
  <c r="L209" i="28"/>
  <c r="I209" i="28"/>
  <c r="F209" i="28"/>
  <c r="C209" i="28"/>
  <c r="N208" i="28"/>
  <c r="M208" i="28"/>
  <c r="O208" i="28" s="1"/>
  <c r="L208" i="28"/>
  <c r="K208" i="28"/>
  <c r="J208" i="28"/>
  <c r="H208" i="28"/>
  <c r="H207" i="28" s="1"/>
  <c r="G208" i="28"/>
  <c r="I208" i="28" s="1"/>
  <c r="E208" i="28"/>
  <c r="D208" i="28"/>
  <c r="D207" i="28" s="1"/>
  <c r="M207" i="28"/>
  <c r="K207" i="28"/>
  <c r="G207" i="28"/>
  <c r="E207" i="28"/>
  <c r="O206" i="28"/>
  <c r="L206" i="28"/>
  <c r="I206" i="28"/>
  <c r="F206" i="28"/>
  <c r="C206" i="28" s="1"/>
  <c r="O205" i="28"/>
  <c r="L205" i="28"/>
  <c r="I205" i="28"/>
  <c r="F205" i="28"/>
  <c r="C205" i="28"/>
  <c r="O204" i="28"/>
  <c r="L204" i="28"/>
  <c r="I204" i="28"/>
  <c r="F204" i="28"/>
  <c r="C204" i="28" s="1"/>
  <c r="O203" i="28"/>
  <c r="L203" i="28"/>
  <c r="I203" i="28"/>
  <c r="C203" i="28" s="1"/>
  <c r="F203" i="28"/>
  <c r="O202" i="28"/>
  <c r="L202" i="28"/>
  <c r="I202" i="28"/>
  <c r="F202" i="28"/>
  <c r="C202" i="28" s="1"/>
  <c r="O201" i="28"/>
  <c r="N201" i="28"/>
  <c r="M201" i="28"/>
  <c r="K201" i="28"/>
  <c r="K199" i="28" s="1"/>
  <c r="K198" i="28" s="1"/>
  <c r="J201" i="28"/>
  <c r="H201" i="28"/>
  <c r="G201" i="28"/>
  <c r="I201" i="28" s="1"/>
  <c r="E201" i="28"/>
  <c r="D201" i="28"/>
  <c r="F201" i="28" s="1"/>
  <c r="O200" i="28"/>
  <c r="L200" i="28"/>
  <c r="I200" i="28"/>
  <c r="F200" i="28"/>
  <c r="C200" i="28" s="1"/>
  <c r="N199" i="28"/>
  <c r="M199" i="28"/>
  <c r="M198" i="28" s="1"/>
  <c r="J199" i="28"/>
  <c r="L199" i="28" s="1"/>
  <c r="H199" i="28"/>
  <c r="E199" i="28"/>
  <c r="E198" i="28" s="1"/>
  <c r="D199" i="28"/>
  <c r="O196" i="28"/>
  <c r="L196" i="28"/>
  <c r="I196" i="28"/>
  <c r="F196" i="28"/>
  <c r="C196" i="28" s="1"/>
  <c r="N195" i="28"/>
  <c r="M195" i="28"/>
  <c r="M194" i="28" s="1"/>
  <c r="O194" i="28" s="1"/>
  <c r="K195" i="28"/>
  <c r="J195" i="28"/>
  <c r="L195" i="28" s="1"/>
  <c r="I195" i="28"/>
  <c r="H195" i="28"/>
  <c r="G195" i="28"/>
  <c r="E195" i="28"/>
  <c r="E194" i="28" s="1"/>
  <c r="F194" i="28" s="1"/>
  <c r="D195" i="28"/>
  <c r="N194" i="28"/>
  <c r="K194" i="28"/>
  <c r="J194" i="28"/>
  <c r="L194" i="28" s="1"/>
  <c r="H194" i="28"/>
  <c r="G194" i="28"/>
  <c r="I194" i="28" s="1"/>
  <c r="D194" i="28"/>
  <c r="O193" i="28"/>
  <c r="L193" i="28"/>
  <c r="I193" i="28"/>
  <c r="F193" i="28"/>
  <c r="C193" i="28"/>
  <c r="O192" i="28"/>
  <c r="L192" i="28"/>
  <c r="I192" i="28"/>
  <c r="F192" i="28"/>
  <c r="C192" i="28" s="1"/>
  <c r="N191" i="28"/>
  <c r="M191" i="28"/>
  <c r="M190" i="28" s="1"/>
  <c r="O190" i="28" s="1"/>
  <c r="K191" i="28"/>
  <c r="J191" i="28"/>
  <c r="L191" i="28" s="1"/>
  <c r="I191" i="28"/>
  <c r="H191" i="28"/>
  <c r="G191" i="28"/>
  <c r="E191" i="28"/>
  <c r="E190" i="28" s="1"/>
  <c r="F190" i="28" s="1"/>
  <c r="D191" i="28"/>
  <c r="F191" i="28" s="1"/>
  <c r="N190" i="28"/>
  <c r="K190" i="28"/>
  <c r="J190" i="28"/>
  <c r="L190" i="28" s="1"/>
  <c r="H190" i="28"/>
  <c r="G190" i="28"/>
  <c r="I190" i="28" s="1"/>
  <c r="D190" i="28"/>
  <c r="O189" i="28"/>
  <c r="L189" i="28"/>
  <c r="I189" i="28"/>
  <c r="F189" i="28"/>
  <c r="C189" i="28"/>
  <c r="O188" i="28"/>
  <c r="L188" i="28"/>
  <c r="I188" i="28"/>
  <c r="F188" i="28"/>
  <c r="C188" i="28" s="1"/>
  <c r="N187" i="28"/>
  <c r="M187" i="28"/>
  <c r="O187" i="28" s="1"/>
  <c r="L187" i="28"/>
  <c r="K187" i="28"/>
  <c r="J187" i="28"/>
  <c r="I187" i="28"/>
  <c r="H187" i="28"/>
  <c r="G187" i="28"/>
  <c r="E187" i="28"/>
  <c r="E176" i="28" s="1"/>
  <c r="D187" i="28"/>
  <c r="F187" i="28" s="1"/>
  <c r="C187" i="28" s="1"/>
  <c r="O186" i="28"/>
  <c r="L186" i="28"/>
  <c r="I186" i="28"/>
  <c r="F186" i="28"/>
  <c r="C186" i="28" s="1"/>
  <c r="O185" i="28"/>
  <c r="L185" i="28"/>
  <c r="I185" i="28"/>
  <c r="F185" i="28"/>
  <c r="C185" i="28"/>
  <c r="O184" i="28"/>
  <c r="L184" i="28"/>
  <c r="I184" i="28"/>
  <c r="F184" i="28"/>
  <c r="C184" i="28" s="1"/>
  <c r="O183" i="28"/>
  <c r="L183" i="28"/>
  <c r="I183" i="28"/>
  <c r="F183" i="28"/>
  <c r="C183" i="28" s="1"/>
  <c r="N182" i="28"/>
  <c r="O182" i="28" s="1"/>
  <c r="M182" i="28"/>
  <c r="K182" i="28"/>
  <c r="J182" i="28"/>
  <c r="L182" i="28" s="1"/>
  <c r="H182" i="28"/>
  <c r="G182" i="28"/>
  <c r="I182" i="28" s="1"/>
  <c r="F182" i="28"/>
  <c r="E182" i="28"/>
  <c r="D182" i="28"/>
  <c r="O181" i="28"/>
  <c r="L181" i="28"/>
  <c r="I181" i="28"/>
  <c r="F181" i="28"/>
  <c r="C181" i="28"/>
  <c r="O180" i="28"/>
  <c r="L180" i="28"/>
  <c r="I180" i="28"/>
  <c r="F180" i="28"/>
  <c r="C180" i="28" s="1"/>
  <c r="O179" i="28"/>
  <c r="L179" i="28"/>
  <c r="I179" i="28"/>
  <c r="F179" i="28"/>
  <c r="C179" i="28" s="1"/>
  <c r="N178" i="28"/>
  <c r="N177" i="28" s="1"/>
  <c r="M178" i="28"/>
  <c r="K178" i="28"/>
  <c r="J178" i="28"/>
  <c r="J177" i="28" s="1"/>
  <c r="H178" i="28"/>
  <c r="G178" i="28"/>
  <c r="I178" i="28" s="1"/>
  <c r="F178" i="28"/>
  <c r="E178" i="28"/>
  <c r="D178" i="28"/>
  <c r="M177" i="28"/>
  <c r="K177" i="28"/>
  <c r="K176" i="28" s="1"/>
  <c r="H177" i="28"/>
  <c r="G177" i="28"/>
  <c r="G176" i="28" s="1"/>
  <c r="I176" i="28" s="1"/>
  <c r="E177" i="28"/>
  <c r="D177" i="28"/>
  <c r="F177" i="28" s="1"/>
  <c r="H176" i="28"/>
  <c r="D176" i="28"/>
  <c r="O175" i="28"/>
  <c r="L175" i="28"/>
  <c r="I175" i="28"/>
  <c r="C175" i="28" s="1"/>
  <c r="F175" i="28"/>
  <c r="O174" i="28"/>
  <c r="L174" i="28"/>
  <c r="C174" i="28" s="1"/>
  <c r="I174" i="28"/>
  <c r="F174" i="28"/>
  <c r="O173" i="28"/>
  <c r="L173" i="28"/>
  <c r="I173" i="28"/>
  <c r="F173" i="28"/>
  <c r="C173" i="28"/>
  <c r="O172" i="28"/>
  <c r="L172" i="28"/>
  <c r="I172" i="28"/>
  <c r="F172" i="28"/>
  <c r="C172" i="28" s="1"/>
  <c r="O171" i="28"/>
  <c r="L171" i="28"/>
  <c r="I171" i="28"/>
  <c r="C171" i="28" s="1"/>
  <c r="F171" i="28"/>
  <c r="O170" i="28"/>
  <c r="L170" i="28"/>
  <c r="C170" i="28" s="1"/>
  <c r="I170" i="28"/>
  <c r="F170" i="28"/>
  <c r="O169" i="28"/>
  <c r="N169" i="28"/>
  <c r="M169" i="28"/>
  <c r="K169" i="28"/>
  <c r="K168" i="28" s="1"/>
  <c r="J169" i="28"/>
  <c r="H169" i="28"/>
  <c r="G169" i="28"/>
  <c r="G168" i="28" s="1"/>
  <c r="E169" i="28"/>
  <c r="D169" i="28"/>
  <c r="F169" i="28" s="1"/>
  <c r="N168" i="28"/>
  <c r="M168" i="28"/>
  <c r="O168" i="28" s="1"/>
  <c r="J168" i="28"/>
  <c r="H168" i="28"/>
  <c r="E168" i="28"/>
  <c r="D168" i="28"/>
  <c r="F168" i="28" s="1"/>
  <c r="O167" i="28"/>
  <c r="L167" i="28"/>
  <c r="I167" i="28"/>
  <c r="C167" i="28" s="1"/>
  <c r="F167" i="28"/>
  <c r="O166" i="28"/>
  <c r="L166" i="28"/>
  <c r="C166" i="28" s="1"/>
  <c r="I166" i="28"/>
  <c r="F166" i="28"/>
  <c r="O165" i="28"/>
  <c r="L165" i="28"/>
  <c r="I165" i="28"/>
  <c r="F165" i="28"/>
  <c r="C165" i="28"/>
  <c r="O164" i="28"/>
  <c r="L164" i="28"/>
  <c r="I164" i="28"/>
  <c r="F164" i="28"/>
  <c r="C164" i="28" s="1"/>
  <c r="N163" i="28"/>
  <c r="M163" i="28"/>
  <c r="O163" i="28" s="1"/>
  <c r="K163" i="28"/>
  <c r="J163" i="28"/>
  <c r="L163" i="28" s="1"/>
  <c r="I163" i="28"/>
  <c r="H163" i="28"/>
  <c r="G163" i="28"/>
  <c r="E163" i="28"/>
  <c r="F163" i="28" s="1"/>
  <c r="D163" i="28"/>
  <c r="O162" i="28"/>
  <c r="L162" i="28"/>
  <c r="C162" i="28" s="1"/>
  <c r="I162" i="28"/>
  <c r="F162" i="28"/>
  <c r="O161" i="28"/>
  <c r="L161" i="28"/>
  <c r="I161" i="28"/>
  <c r="F161" i="28"/>
  <c r="C161" i="28"/>
  <c r="O160" i="28"/>
  <c r="L160" i="28"/>
  <c r="I160" i="28"/>
  <c r="F160" i="28"/>
  <c r="C160" i="28" s="1"/>
  <c r="O159" i="28"/>
  <c r="L159" i="28"/>
  <c r="I159" i="28"/>
  <c r="C159" i="28" s="1"/>
  <c r="F159" i="28"/>
  <c r="O158" i="28"/>
  <c r="L158" i="28"/>
  <c r="C158" i="28" s="1"/>
  <c r="I158" i="28"/>
  <c r="F158" i="28"/>
  <c r="O157" i="28"/>
  <c r="L157" i="28"/>
  <c r="I157" i="28"/>
  <c r="F157" i="28"/>
  <c r="C157" i="28"/>
  <c r="O156" i="28"/>
  <c r="L156" i="28"/>
  <c r="I156" i="28"/>
  <c r="F156" i="28"/>
  <c r="C156" i="28" s="1"/>
  <c r="O155" i="28"/>
  <c r="L155" i="28"/>
  <c r="I155" i="28"/>
  <c r="F155" i="28"/>
  <c r="C155" i="28" s="1"/>
  <c r="N154" i="28"/>
  <c r="O154" i="28" s="1"/>
  <c r="M154" i="28"/>
  <c r="K154" i="28"/>
  <c r="J154" i="28"/>
  <c r="L154" i="28" s="1"/>
  <c r="H154" i="28"/>
  <c r="G154" i="28"/>
  <c r="I154" i="28" s="1"/>
  <c r="F154" i="28"/>
  <c r="C154" i="28" s="1"/>
  <c r="E154" i="28"/>
  <c r="D154" i="28"/>
  <c r="O153" i="28"/>
  <c r="L153" i="28"/>
  <c r="I153" i="28"/>
  <c r="F153" i="28"/>
  <c r="C153" i="28"/>
  <c r="O152" i="28"/>
  <c r="L152" i="28"/>
  <c r="I152" i="28"/>
  <c r="F152" i="28"/>
  <c r="C152" i="28" s="1"/>
  <c r="O151" i="28"/>
  <c r="L151" i="28"/>
  <c r="I151" i="28"/>
  <c r="F151" i="28"/>
  <c r="C151" i="28" s="1"/>
  <c r="O150" i="28"/>
  <c r="L150" i="28"/>
  <c r="C150" i="28" s="1"/>
  <c r="I150" i="28"/>
  <c r="F150" i="28"/>
  <c r="O149" i="28"/>
  <c r="L149" i="28"/>
  <c r="I149" i="28"/>
  <c r="F149" i="28"/>
  <c r="C149" i="28"/>
  <c r="O148" i="28"/>
  <c r="L148" i="28"/>
  <c r="I148" i="28"/>
  <c r="F148" i="28"/>
  <c r="C148" i="28" s="1"/>
  <c r="N147" i="28"/>
  <c r="M147" i="28"/>
  <c r="O147" i="28" s="1"/>
  <c r="K147" i="28"/>
  <c r="J147" i="28"/>
  <c r="L147" i="28" s="1"/>
  <c r="I147" i="28"/>
  <c r="H147" i="28"/>
  <c r="G147" i="28"/>
  <c r="E147" i="28"/>
  <c r="F147" i="28" s="1"/>
  <c r="C147" i="28" s="1"/>
  <c r="D147" i="28"/>
  <c r="O146" i="28"/>
  <c r="L146" i="28"/>
  <c r="C146" i="28" s="1"/>
  <c r="I146" i="28"/>
  <c r="F146" i="28"/>
  <c r="O145" i="28"/>
  <c r="L145" i="28"/>
  <c r="I145" i="28"/>
  <c r="F145" i="28"/>
  <c r="C145" i="28"/>
  <c r="N144" i="28"/>
  <c r="M144" i="28"/>
  <c r="O144" i="28" s="1"/>
  <c r="L144" i="28"/>
  <c r="K144" i="28"/>
  <c r="J144" i="28"/>
  <c r="H144" i="28"/>
  <c r="I144" i="28" s="1"/>
  <c r="G144" i="28"/>
  <c r="E144" i="28"/>
  <c r="D144" i="28"/>
  <c r="F144" i="28" s="1"/>
  <c r="O143" i="28"/>
  <c r="L143" i="28"/>
  <c r="I143" i="28"/>
  <c r="F143" i="28"/>
  <c r="C143" i="28" s="1"/>
  <c r="O142" i="28"/>
  <c r="L142" i="28"/>
  <c r="C142" i="28" s="1"/>
  <c r="I142" i="28"/>
  <c r="F142" i="28"/>
  <c r="O141" i="28"/>
  <c r="L141" i="28"/>
  <c r="I141" i="28"/>
  <c r="F141" i="28"/>
  <c r="C141" i="28"/>
  <c r="O140" i="28"/>
  <c r="L140" i="28"/>
  <c r="I140" i="28"/>
  <c r="F140" i="28"/>
  <c r="C140" i="28" s="1"/>
  <c r="N139" i="28"/>
  <c r="M139" i="28"/>
  <c r="O139" i="28" s="1"/>
  <c r="K139" i="28"/>
  <c r="J139" i="28"/>
  <c r="L139" i="28" s="1"/>
  <c r="I139" i="28"/>
  <c r="H139" i="28"/>
  <c r="G139" i="28"/>
  <c r="E139" i="28"/>
  <c r="E133" i="28" s="1"/>
  <c r="D139" i="28"/>
  <c r="O138" i="28"/>
  <c r="L138" i="28"/>
  <c r="C138" i="28" s="1"/>
  <c r="I138" i="28"/>
  <c r="F138" i="28"/>
  <c r="O137" i="28"/>
  <c r="L137" i="28"/>
  <c r="I137" i="28"/>
  <c r="F137" i="28"/>
  <c r="C137" i="28"/>
  <c r="O136" i="28"/>
  <c r="L136" i="28"/>
  <c r="I136" i="28"/>
  <c r="F136" i="28"/>
  <c r="C136" i="28" s="1"/>
  <c r="O135" i="28"/>
  <c r="L135" i="28"/>
  <c r="I135" i="28"/>
  <c r="F135" i="28"/>
  <c r="C135" i="28" s="1"/>
  <c r="N134" i="28"/>
  <c r="N133" i="28" s="1"/>
  <c r="M134" i="28"/>
  <c r="K134" i="28"/>
  <c r="J134" i="28"/>
  <c r="J133" i="28" s="1"/>
  <c r="L133" i="28" s="1"/>
  <c r="H134" i="28"/>
  <c r="G134" i="28"/>
  <c r="I134" i="28" s="1"/>
  <c r="F134" i="28"/>
  <c r="E134" i="28"/>
  <c r="D134" i="28"/>
  <c r="K133" i="28"/>
  <c r="G133" i="28"/>
  <c r="O132" i="28"/>
  <c r="L132" i="28"/>
  <c r="I132" i="28"/>
  <c r="F132" i="28"/>
  <c r="C132" i="28" s="1"/>
  <c r="N131" i="28"/>
  <c r="M131" i="28"/>
  <c r="O131" i="28" s="1"/>
  <c r="K131" i="28"/>
  <c r="J131" i="28"/>
  <c r="L131" i="28" s="1"/>
  <c r="I131" i="28"/>
  <c r="H131" i="28"/>
  <c r="G131" i="28"/>
  <c r="E131" i="28"/>
  <c r="F131" i="28" s="1"/>
  <c r="C131" i="28" s="1"/>
  <c r="D131" i="28"/>
  <c r="O130" i="28"/>
  <c r="L130" i="28"/>
  <c r="C130" i="28" s="1"/>
  <c r="I130" i="28"/>
  <c r="F130" i="28"/>
  <c r="O129" i="28"/>
  <c r="L129" i="28"/>
  <c r="I129" i="28"/>
  <c r="F129" i="28"/>
  <c r="C129" i="28"/>
  <c r="O128" i="28"/>
  <c r="L128" i="28"/>
  <c r="I128" i="28"/>
  <c r="F128" i="28"/>
  <c r="C128" i="28" s="1"/>
  <c r="O127" i="28"/>
  <c r="L127" i="28"/>
  <c r="I127" i="28"/>
  <c r="D127" i="28"/>
  <c r="F127" i="28" s="1"/>
  <c r="C127" i="28" s="1"/>
  <c r="O126" i="28"/>
  <c r="L126" i="28"/>
  <c r="I126" i="28"/>
  <c r="F126" i="28"/>
  <c r="C126" i="28"/>
  <c r="N125" i="28"/>
  <c r="M125" i="28"/>
  <c r="O125" i="28" s="1"/>
  <c r="L125" i="28"/>
  <c r="K125" i="28"/>
  <c r="J125" i="28"/>
  <c r="H125" i="28"/>
  <c r="I125" i="28" s="1"/>
  <c r="G125" i="28"/>
  <c r="E125" i="28"/>
  <c r="D125" i="28"/>
  <c r="F125" i="28" s="1"/>
  <c r="C125" i="28" s="1"/>
  <c r="O124" i="28"/>
  <c r="L124" i="28"/>
  <c r="I124" i="28"/>
  <c r="F124" i="28"/>
  <c r="C124" i="28" s="1"/>
  <c r="O123" i="28"/>
  <c r="L123" i="28"/>
  <c r="C123" i="28" s="1"/>
  <c r="I123" i="28"/>
  <c r="F123" i="28"/>
  <c r="O122" i="28"/>
  <c r="L122" i="28"/>
  <c r="I122" i="28"/>
  <c r="F122" i="28"/>
  <c r="C122" i="28"/>
  <c r="O121" i="28"/>
  <c r="L121" i="28"/>
  <c r="I121" i="28"/>
  <c r="F121" i="28"/>
  <c r="C121" i="28" s="1"/>
  <c r="O120" i="28"/>
  <c r="L120" i="28"/>
  <c r="I120" i="28"/>
  <c r="F120" i="28"/>
  <c r="C120" i="28" s="1"/>
  <c r="N119" i="28"/>
  <c r="O119" i="28" s="1"/>
  <c r="M119" i="28"/>
  <c r="K119" i="28"/>
  <c r="J119" i="28"/>
  <c r="L119" i="28" s="1"/>
  <c r="H119" i="28"/>
  <c r="G119" i="28"/>
  <c r="I119" i="28" s="1"/>
  <c r="F119" i="28"/>
  <c r="E119" i="28"/>
  <c r="D119" i="28"/>
  <c r="O118" i="28"/>
  <c r="L118" i="28"/>
  <c r="I118" i="28"/>
  <c r="F118" i="28"/>
  <c r="C118" i="28"/>
  <c r="O117" i="28"/>
  <c r="L117" i="28"/>
  <c r="I117" i="28"/>
  <c r="F117" i="28"/>
  <c r="C117" i="28" s="1"/>
  <c r="O116" i="28"/>
  <c r="L116" i="28"/>
  <c r="I116" i="28"/>
  <c r="C116" i="28" s="1"/>
  <c r="F116" i="28"/>
  <c r="N115" i="28"/>
  <c r="O115" i="28" s="1"/>
  <c r="M115" i="28"/>
  <c r="K115" i="28"/>
  <c r="J115" i="28"/>
  <c r="L115" i="28" s="1"/>
  <c r="H115" i="28"/>
  <c r="G115" i="28"/>
  <c r="I115" i="28" s="1"/>
  <c r="F115" i="28"/>
  <c r="E115" i="28"/>
  <c r="D115" i="28"/>
  <c r="O114" i="28"/>
  <c r="L114" i="28"/>
  <c r="I114" i="28"/>
  <c r="F114" i="28"/>
  <c r="C114" i="28"/>
  <c r="O113" i="28"/>
  <c r="L113" i="28"/>
  <c r="I113" i="28"/>
  <c r="F113" i="28"/>
  <c r="C113" i="28" s="1"/>
  <c r="O112" i="28"/>
  <c r="L112" i="28"/>
  <c r="I112" i="28"/>
  <c r="C112" i="28" s="1"/>
  <c r="F112" i="28"/>
  <c r="O111" i="28"/>
  <c r="L111" i="28"/>
  <c r="C111" i="28" s="1"/>
  <c r="I111" i="28"/>
  <c r="F111" i="28"/>
  <c r="O110" i="28"/>
  <c r="L110" i="28"/>
  <c r="I110" i="28"/>
  <c r="F110" i="28"/>
  <c r="C110" i="28"/>
  <c r="O109" i="28"/>
  <c r="L109" i="28"/>
  <c r="I109" i="28"/>
  <c r="F109" i="28"/>
  <c r="C109" i="28" s="1"/>
  <c r="O108" i="28"/>
  <c r="L108" i="28"/>
  <c r="I108" i="28"/>
  <c r="C108" i="28" s="1"/>
  <c r="F108" i="28"/>
  <c r="O107" i="28"/>
  <c r="L107" i="28"/>
  <c r="C107" i="28" s="1"/>
  <c r="I107" i="28"/>
  <c r="F107" i="28"/>
  <c r="O106" i="28"/>
  <c r="N106" i="28"/>
  <c r="M106" i="28"/>
  <c r="K106" i="28"/>
  <c r="L106" i="28" s="1"/>
  <c r="J106" i="28"/>
  <c r="H106" i="28"/>
  <c r="G106" i="28"/>
  <c r="I106" i="28" s="1"/>
  <c r="E106" i="28"/>
  <c r="D106" i="28"/>
  <c r="F106" i="28" s="1"/>
  <c r="C106" i="28" s="1"/>
  <c r="O105" i="28"/>
  <c r="L105" i="28"/>
  <c r="I105" i="28"/>
  <c r="F105" i="28"/>
  <c r="C105" i="28" s="1"/>
  <c r="O104" i="28"/>
  <c r="L104" i="28"/>
  <c r="I104" i="28"/>
  <c r="C104" i="28" s="1"/>
  <c r="F104" i="28"/>
  <c r="O103" i="28"/>
  <c r="L103" i="28"/>
  <c r="C103" i="28" s="1"/>
  <c r="I103" i="28"/>
  <c r="F103" i="28"/>
  <c r="O102" i="28"/>
  <c r="L102" i="28"/>
  <c r="I102" i="28"/>
  <c r="F102" i="28"/>
  <c r="C102" i="28"/>
  <c r="O101" i="28"/>
  <c r="L101" i="28"/>
  <c r="I101" i="28"/>
  <c r="F101" i="28"/>
  <c r="C101" i="28" s="1"/>
  <c r="O100" i="28"/>
  <c r="L100" i="28"/>
  <c r="I100" i="28"/>
  <c r="C100" i="28" s="1"/>
  <c r="F100" i="28"/>
  <c r="O99" i="28"/>
  <c r="L99" i="28"/>
  <c r="C99" i="28" s="1"/>
  <c r="I99" i="28"/>
  <c r="F99" i="28"/>
  <c r="O98" i="28"/>
  <c r="N98" i="28"/>
  <c r="M98" i="28"/>
  <c r="K98" i="28"/>
  <c r="L98" i="28" s="1"/>
  <c r="J98" i="28"/>
  <c r="H98" i="28"/>
  <c r="G98" i="28"/>
  <c r="I98" i="28" s="1"/>
  <c r="E98" i="28"/>
  <c r="D98" i="28"/>
  <c r="F98" i="28" s="1"/>
  <c r="O97" i="28"/>
  <c r="L97" i="28"/>
  <c r="I97" i="28"/>
  <c r="F97" i="28"/>
  <c r="C97" i="28" s="1"/>
  <c r="O96" i="28"/>
  <c r="L96" i="28"/>
  <c r="I96" i="28"/>
  <c r="C96" i="28" s="1"/>
  <c r="F96" i="28"/>
  <c r="O95" i="28"/>
  <c r="L95" i="28"/>
  <c r="C95" i="28" s="1"/>
  <c r="I95" i="28"/>
  <c r="F95" i="28"/>
  <c r="O94" i="28"/>
  <c r="L94" i="28"/>
  <c r="I94" i="28"/>
  <c r="F94" i="28"/>
  <c r="C94" i="28"/>
  <c r="O93" i="28"/>
  <c r="L93" i="28"/>
  <c r="I93" i="28"/>
  <c r="F93" i="28"/>
  <c r="C93" i="28" s="1"/>
  <c r="N92" i="28"/>
  <c r="M92" i="28"/>
  <c r="O92" i="28" s="1"/>
  <c r="K92" i="28"/>
  <c r="J92" i="28"/>
  <c r="L92" i="28" s="1"/>
  <c r="I92" i="28"/>
  <c r="H92" i="28"/>
  <c r="G92" i="28"/>
  <c r="E92" i="28"/>
  <c r="E86" i="28" s="1"/>
  <c r="D92" i="28"/>
  <c r="O91" i="28"/>
  <c r="L91" i="28"/>
  <c r="C91" i="28" s="1"/>
  <c r="I91" i="28"/>
  <c r="F91" i="28"/>
  <c r="O90" i="28"/>
  <c r="L90" i="28"/>
  <c r="I90" i="28"/>
  <c r="F90" i="28"/>
  <c r="C90" i="28"/>
  <c r="O89" i="28"/>
  <c r="L89" i="28"/>
  <c r="I89" i="28"/>
  <c r="F89" i="28"/>
  <c r="C89" i="28" s="1"/>
  <c r="O88" i="28"/>
  <c r="L88" i="28"/>
  <c r="I88" i="28"/>
  <c r="C88" i="28" s="1"/>
  <c r="F88" i="28"/>
  <c r="N87" i="28"/>
  <c r="N86" i="28" s="1"/>
  <c r="M87" i="28"/>
  <c r="K87" i="28"/>
  <c r="J87" i="28"/>
  <c r="J86" i="28" s="1"/>
  <c r="L86" i="28" s="1"/>
  <c r="H87" i="28"/>
  <c r="G87" i="28"/>
  <c r="I87" i="28" s="1"/>
  <c r="F87" i="28"/>
  <c r="E87" i="28"/>
  <c r="D87" i="28"/>
  <c r="K86" i="28"/>
  <c r="G86" i="28"/>
  <c r="O85" i="28"/>
  <c r="L85" i="28"/>
  <c r="I85" i="28"/>
  <c r="F85" i="28"/>
  <c r="C85" i="28" s="1"/>
  <c r="O84" i="28"/>
  <c r="L84" i="28"/>
  <c r="I84" i="28"/>
  <c r="C84" i="28" s="1"/>
  <c r="F84" i="28"/>
  <c r="N83" i="28"/>
  <c r="O83" i="28" s="1"/>
  <c r="M83" i="28"/>
  <c r="K83" i="28"/>
  <c r="J83" i="28"/>
  <c r="L83" i="28" s="1"/>
  <c r="H83" i="28"/>
  <c r="G83" i="28"/>
  <c r="I83" i="28" s="1"/>
  <c r="F83" i="28"/>
  <c r="E83" i="28"/>
  <c r="D83" i="28"/>
  <c r="O82" i="28"/>
  <c r="L82" i="28"/>
  <c r="I82" i="28"/>
  <c r="F82" i="28"/>
  <c r="C82" i="28"/>
  <c r="O81" i="28"/>
  <c r="L81" i="28"/>
  <c r="I81" i="28"/>
  <c r="F81" i="28"/>
  <c r="C81" i="28" s="1"/>
  <c r="N80" i="28"/>
  <c r="M80" i="28"/>
  <c r="M79" i="28" s="1"/>
  <c r="K80" i="28"/>
  <c r="J80" i="28"/>
  <c r="L80" i="28" s="1"/>
  <c r="I80" i="28"/>
  <c r="H80" i="28"/>
  <c r="G80" i="28"/>
  <c r="E80" i="28"/>
  <c r="E79" i="28" s="1"/>
  <c r="D80" i="28"/>
  <c r="N79" i="28"/>
  <c r="N78" i="28" s="1"/>
  <c r="K79" i="28"/>
  <c r="J79" i="28"/>
  <c r="H79" i="28"/>
  <c r="G79" i="28"/>
  <c r="I79" i="28" s="1"/>
  <c r="D79" i="28"/>
  <c r="O77" i="28"/>
  <c r="L77" i="28"/>
  <c r="I77" i="28"/>
  <c r="F77" i="28"/>
  <c r="C77" i="28" s="1"/>
  <c r="O76" i="28"/>
  <c r="L76" i="28"/>
  <c r="I76" i="28"/>
  <c r="C76" i="28" s="1"/>
  <c r="F76" i="28"/>
  <c r="O75" i="28"/>
  <c r="L75" i="28"/>
  <c r="C75" i="28" s="1"/>
  <c r="I75" i="28"/>
  <c r="F75" i="28"/>
  <c r="O74" i="28"/>
  <c r="L74" i="28"/>
  <c r="I74" i="28"/>
  <c r="F74" i="28"/>
  <c r="C74" i="28"/>
  <c r="O73" i="28"/>
  <c r="L73" i="28"/>
  <c r="I73" i="28"/>
  <c r="F73" i="28"/>
  <c r="C73" i="28" s="1"/>
  <c r="N72" i="28"/>
  <c r="N70" i="28" s="1"/>
  <c r="N56" i="28" s="1"/>
  <c r="M72" i="28"/>
  <c r="O72" i="28" s="1"/>
  <c r="K72" i="28"/>
  <c r="J72" i="28"/>
  <c r="L72" i="28" s="1"/>
  <c r="I72" i="28"/>
  <c r="H72" i="28"/>
  <c r="G72" i="28"/>
  <c r="E72" i="28"/>
  <c r="E70" i="28" s="1"/>
  <c r="D72" i="28"/>
  <c r="O71" i="28"/>
  <c r="L71" i="28"/>
  <c r="C71" i="28" s="1"/>
  <c r="I71" i="28"/>
  <c r="F71" i="28"/>
  <c r="K70" i="28"/>
  <c r="H70" i="28"/>
  <c r="G70" i="28"/>
  <c r="I70" i="28" s="1"/>
  <c r="D70" i="28"/>
  <c r="O69" i="28"/>
  <c r="L69" i="28"/>
  <c r="I69" i="28"/>
  <c r="F69" i="28"/>
  <c r="C69" i="28" s="1"/>
  <c r="O68" i="28"/>
  <c r="L68" i="28"/>
  <c r="I68" i="28"/>
  <c r="C68" i="28" s="1"/>
  <c r="F68" i="28"/>
  <c r="O67" i="28"/>
  <c r="L67" i="28"/>
  <c r="C67" i="28" s="1"/>
  <c r="I67" i="28"/>
  <c r="F67" i="28"/>
  <c r="O66" i="28"/>
  <c r="L66" i="28"/>
  <c r="I66" i="28"/>
  <c r="F66" i="28"/>
  <c r="C66" i="28"/>
  <c r="O65" i="28"/>
  <c r="L65" i="28"/>
  <c r="I65" i="28"/>
  <c r="F65" i="28"/>
  <c r="C65" i="28" s="1"/>
  <c r="O64" i="28"/>
  <c r="L64" i="28"/>
  <c r="I64" i="28"/>
  <c r="C64" i="28" s="1"/>
  <c r="F64" i="28"/>
  <c r="O63" i="28"/>
  <c r="L63" i="28"/>
  <c r="C63" i="28" s="1"/>
  <c r="I63" i="28"/>
  <c r="F63" i="28"/>
  <c r="O62" i="28"/>
  <c r="L62" i="28"/>
  <c r="I62" i="28"/>
  <c r="F62" i="28"/>
  <c r="C62" i="28"/>
  <c r="N61" i="28"/>
  <c r="M61" i="28"/>
  <c r="O61" i="28" s="1"/>
  <c r="L61" i="28"/>
  <c r="K61" i="28"/>
  <c r="J61" i="28"/>
  <c r="H61" i="28"/>
  <c r="I61" i="28" s="1"/>
  <c r="G61" i="28"/>
  <c r="E61" i="28"/>
  <c r="D61" i="28"/>
  <c r="F61" i="28" s="1"/>
  <c r="O60" i="28"/>
  <c r="L60" i="28"/>
  <c r="I60" i="28"/>
  <c r="C60" i="28" s="1"/>
  <c r="F60" i="28"/>
  <c r="O59" i="28"/>
  <c r="L59" i="28"/>
  <c r="C59" i="28" s="1"/>
  <c r="I59" i="28"/>
  <c r="F59" i="28"/>
  <c r="O58" i="28"/>
  <c r="N58" i="28"/>
  <c r="M58" i="28"/>
  <c r="K58" i="28"/>
  <c r="J58" i="28"/>
  <c r="H58" i="28"/>
  <c r="G58" i="28"/>
  <c r="E58" i="28"/>
  <c r="D58" i="28"/>
  <c r="F58" i="28" s="1"/>
  <c r="N57" i="28"/>
  <c r="M57" i="28"/>
  <c r="O57" i="28" s="1"/>
  <c r="J57" i="28"/>
  <c r="H57" i="28"/>
  <c r="H56" i="28" s="1"/>
  <c r="E57" i="28"/>
  <c r="E56" i="28"/>
  <c r="O50" i="28"/>
  <c r="C50" i="28"/>
  <c r="O49" i="28"/>
  <c r="C49" i="28" s="1"/>
  <c r="N48" i="28"/>
  <c r="M48" i="28"/>
  <c r="L47" i="28"/>
  <c r="I47" i="28"/>
  <c r="F47" i="28"/>
  <c r="C47" i="28" s="1"/>
  <c r="K46" i="28"/>
  <c r="J46" i="28"/>
  <c r="L46" i="28" s="1"/>
  <c r="H46" i="28"/>
  <c r="G46" i="28"/>
  <c r="I46" i="28" s="1"/>
  <c r="F46" i="28"/>
  <c r="E46" i="28"/>
  <c r="D46" i="28"/>
  <c r="F45" i="28"/>
  <c r="C45" i="28" s="1"/>
  <c r="L44" i="28"/>
  <c r="C44" i="28"/>
  <c r="L43" i="28"/>
  <c r="C43" i="28" s="1"/>
  <c r="L42" i="28"/>
  <c r="C42" i="28"/>
  <c r="L41" i="28"/>
  <c r="C41" i="28" s="1"/>
  <c r="K40" i="28"/>
  <c r="J40" i="28"/>
  <c r="L40" i="28" s="1"/>
  <c r="C40" i="28" s="1"/>
  <c r="L39" i="28"/>
  <c r="C39" i="28"/>
  <c r="L38" i="28"/>
  <c r="C38" i="28" s="1"/>
  <c r="K37" i="28"/>
  <c r="J37" i="28"/>
  <c r="L37" i="28" s="1"/>
  <c r="C37" i="28" s="1"/>
  <c r="L36" i="28"/>
  <c r="C36" i="28"/>
  <c r="L35" i="28"/>
  <c r="C35" i="28" s="1"/>
  <c r="K35" i="28"/>
  <c r="J35" i="28"/>
  <c r="L34" i="28"/>
  <c r="C34" i="28" s="1"/>
  <c r="L33" i="28"/>
  <c r="C33" i="28"/>
  <c r="L32" i="28"/>
  <c r="C32" i="28" s="1"/>
  <c r="K31" i="28"/>
  <c r="J31" i="28"/>
  <c r="L31" i="28" s="1"/>
  <c r="C31" i="28" s="1"/>
  <c r="K30" i="28"/>
  <c r="F29" i="28"/>
  <c r="C29" i="28"/>
  <c r="I28" i="28"/>
  <c r="O27" i="28"/>
  <c r="L27" i="28"/>
  <c r="I27" i="28"/>
  <c r="F27" i="28"/>
  <c r="C27" i="28"/>
  <c r="O26" i="28"/>
  <c r="L26" i="28"/>
  <c r="I26" i="28"/>
  <c r="F26" i="28"/>
  <c r="C26" i="28" s="1"/>
  <c r="N25" i="28"/>
  <c r="N290" i="28" s="1"/>
  <c r="N289" i="28" s="1"/>
  <c r="M25" i="28"/>
  <c r="K25" i="28"/>
  <c r="K290" i="28" s="1"/>
  <c r="K289" i="28" s="1"/>
  <c r="J25" i="28"/>
  <c r="J290" i="28" s="1"/>
  <c r="I25" i="28"/>
  <c r="H25" i="28"/>
  <c r="H290" i="28" s="1"/>
  <c r="H289" i="28" s="1"/>
  <c r="G25" i="28"/>
  <c r="G290" i="28" s="1"/>
  <c r="E25" i="28"/>
  <c r="D25" i="28"/>
  <c r="D290" i="28" s="1"/>
  <c r="N24" i="28"/>
  <c r="K24" i="28"/>
  <c r="H24" i="28"/>
  <c r="G24" i="28"/>
  <c r="I24" i="28" s="1"/>
  <c r="O299" i="27"/>
  <c r="L299" i="27"/>
  <c r="I299" i="27"/>
  <c r="F299" i="27"/>
  <c r="C299" i="27"/>
  <c r="O298" i="27"/>
  <c r="L298" i="27"/>
  <c r="I298" i="27"/>
  <c r="F298" i="27"/>
  <c r="C298" i="27" s="1"/>
  <c r="O297" i="27"/>
  <c r="L297" i="27"/>
  <c r="I297" i="27"/>
  <c r="C297" i="27" s="1"/>
  <c r="F297" i="27"/>
  <c r="O296" i="27"/>
  <c r="L296" i="27"/>
  <c r="C296" i="27" s="1"/>
  <c r="I296" i="27"/>
  <c r="F296" i="27"/>
  <c r="O295" i="27"/>
  <c r="L295" i="27"/>
  <c r="I295" i="27"/>
  <c r="F295" i="27"/>
  <c r="C295" i="27"/>
  <c r="O294" i="27"/>
  <c r="L294" i="27"/>
  <c r="I294" i="27"/>
  <c r="F294" i="27"/>
  <c r="C294" i="27" s="1"/>
  <c r="O293" i="27"/>
  <c r="L293" i="27"/>
  <c r="I293" i="27"/>
  <c r="C293" i="27" s="1"/>
  <c r="F293" i="27"/>
  <c r="O292" i="27"/>
  <c r="L292" i="27"/>
  <c r="C292" i="27" s="1"/>
  <c r="C291" i="27" s="1"/>
  <c r="I292" i="27"/>
  <c r="F292" i="27"/>
  <c r="O291" i="27"/>
  <c r="N291" i="27"/>
  <c r="M291" i="27"/>
  <c r="K291" i="27"/>
  <c r="L291" i="27" s="1"/>
  <c r="J291" i="27"/>
  <c r="H291" i="27"/>
  <c r="G291" i="27"/>
  <c r="E291" i="27"/>
  <c r="D291" i="27"/>
  <c r="F291" i="27" s="1"/>
  <c r="O286" i="27"/>
  <c r="L286" i="27"/>
  <c r="I286" i="27"/>
  <c r="F286" i="27"/>
  <c r="C286" i="27" s="1"/>
  <c r="O285" i="27"/>
  <c r="L285" i="27"/>
  <c r="J285" i="27"/>
  <c r="J284" i="27" s="1"/>
  <c r="I285" i="27"/>
  <c r="F285" i="27"/>
  <c r="C285" i="27"/>
  <c r="O284" i="27"/>
  <c r="N284" i="27"/>
  <c r="M284" i="27"/>
  <c r="K284" i="27"/>
  <c r="H284" i="27"/>
  <c r="G284" i="27"/>
  <c r="E284" i="27"/>
  <c r="D284" i="27"/>
  <c r="O283" i="27"/>
  <c r="L283" i="27"/>
  <c r="I283" i="27"/>
  <c r="F283" i="27"/>
  <c r="C283" i="27" s="1"/>
  <c r="N282" i="27"/>
  <c r="M282" i="27"/>
  <c r="O282" i="27" s="1"/>
  <c r="K282" i="27"/>
  <c r="J282" i="27"/>
  <c r="L282" i="27" s="1"/>
  <c r="I282" i="27"/>
  <c r="H282" i="27"/>
  <c r="G282" i="27"/>
  <c r="F282" i="27"/>
  <c r="C282" i="27" s="1"/>
  <c r="E282" i="27"/>
  <c r="D282" i="27"/>
  <c r="O281" i="27"/>
  <c r="L281" i="27"/>
  <c r="I281" i="27"/>
  <c r="F281" i="27"/>
  <c r="C281" i="27"/>
  <c r="O280" i="27"/>
  <c r="L280" i="27"/>
  <c r="I280" i="27"/>
  <c r="F280" i="27"/>
  <c r="C280" i="27" s="1"/>
  <c r="O279" i="27"/>
  <c r="O278" i="27" s="1"/>
  <c r="L279" i="27"/>
  <c r="I279" i="27"/>
  <c r="F279" i="27"/>
  <c r="C279" i="27" s="1"/>
  <c r="N278" i="27"/>
  <c r="M278" i="27"/>
  <c r="K278" i="27"/>
  <c r="J278" i="27"/>
  <c r="L278" i="27" s="1"/>
  <c r="I278" i="27"/>
  <c r="H278" i="27"/>
  <c r="G278" i="27"/>
  <c r="F278" i="27"/>
  <c r="E278" i="27"/>
  <c r="D278" i="27"/>
  <c r="O277" i="27"/>
  <c r="L277" i="27"/>
  <c r="I277" i="27"/>
  <c r="F277" i="27"/>
  <c r="C277" i="27"/>
  <c r="O276" i="27"/>
  <c r="L276" i="27"/>
  <c r="I276" i="27"/>
  <c r="F276" i="27"/>
  <c r="C276" i="27" s="1"/>
  <c r="O275" i="27"/>
  <c r="L275" i="27"/>
  <c r="I275" i="27"/>
  <c r="F275" i="27"/>
  <c r="C275" i="27" s="1"/>
  <c r="N274" i="27"/>
  <c r="N272" i="27" s="1"/>
  <c r="N271" i="27" s="1"/>
  <c r="M274" i="27"/>
  <c r="O274" i="27" s="1"/>
  <c r="K274" i="27"/>
  <c r="J274" i="27"/>
  <c r="L274" i="27" s="1"/>
  <c r="I274" i="27"/>
  <c r="H274" i="27"/>
  <c r="G274" i="27"/>
  <c r="F274" i="27"/>
  <c r="E274" i="27"/>
  <c r="E272" i="27" s="1"/>
  <c r="E271" i="27" s="1"/>
  <c r="D274" i="27"/>
  <c r="O273" i="27"/>
  <c r="L273" i="27"/>
  <c r="I273" i="27"/>
  <c r="F273" i="27"/>
  <c r="C273" i="27"/>
  <c r="K272" i="27"/>
  <c r="K271" i="27" s="1"/>
  <c r="H272" i="27"/>
  <c r="H271" i="27" s="1"/>
  <c r="G272" i="27"/>
  <c r="G271" i="27" s="1"/>
  <c r="I271" i="27" s="1"/>
  <c r="D272" i="27"/>
  <c r="D271" i="27" s="1"/>
  <c r="F271" i="27" s="1"/>
  <c r="O270" i="27"/>
  <c r="L270" i="27"/>
  <c r="I270" i="27"/>
  <c r="F270" i="27"/>
  <c r="C270" i="27" s="1"/>
  <c r="O269" i="27"/>
  <c r="L269" i="27"/>
  <c r="I269" i="27"/>
  <c r="F269" i="27"/>
  <c r="C269" i="27"/>
  <c r="O268" i="27"/>
  <c r="L268" i="27"/>
  <c r="I268" i="27"/>
  <c r="F268" i="27"/>
  <c r="C268" i="27" s="1"/>
  <c r="O267" i="27"/>
  <c r="L267" i="27"/>
  <c r="I267" i="27"/>
  <c r="F267" i="27"/>
  <c r="C267" i="27" s="1"/>
  <c r="N266" i="27"/>
  <c r="M266" i="27"/>
  <c r="O266" i="27" s="1"/>
  <c r="K266" i="27"/>
  <c r="J266" i="27"/>
  <c r="L266" i="27" s="1"/>
  <c r="I266" i="27"/>
  <c r="H266" i="27"/>
  <c r="G266" i="27"/>
  <c r="F266" i="27"/>
  <c r="E266" i="27"/>
  <c r="D266" i="27"/>
  <c r="O265" i="27"/>
  <c r="L265" i="27"/>
  <c r="I265" i="27"/>
  <c r="F265" i="27"/>
  <c r="C265" i="27"/>
  <c r="O264" i="27"/>
  <c r="L264" i="27"/>
  <c r="I264" i="27"/>
  <c r="F264" i="27"/>
  <c r="C264" i="27" s="1"/>
  <c r="O263" i="27"/>
  <c r="L263" i="27"/>
  <c r="I263" i="27"/>
  <c r="F263" i="27"/>
  <c r="C263" i="27" s="1"/>
  <c r="N262" i="27"/>
  <c r="N261" i="27" s="1"/>
  <c r="M262" i="27"/>
  <c r="M261" i="27" s="1"/>
  <c r="O261" i="27" s="1"/>
  <c r="K262" i="27"/>
  <c r="J262" i="27"/>
  <c r="J261" i="27" s="1"/>
  <c r="L261" i="27" s="1"/>
  <c r="I262" i="27"/>
  <c r="H262" i="27"/>
  <c r="G262" i="27"/>
  <c r="F262" i="27"/>
  <c r="E262" i="27"/>
  <c r="E261" i="27" s="1"/>
  <c r="F261" i="27" s="1"/>
  <c r="D262" i="27"/>
  <c r="K261" i="27"/>
  <c r="H261" i="27"/>
  <c r="G261" i="27"/>
  <c r="I261" i="27" s="1"/>
  <c r="D261" i="27"/>
  <c r="O260" i="27"/>
  <c r="L260" i="27"/>
  <c r="I260" i="27"/>
  <c r="F260" i="27"/>
  <c r="C260" i="27" s="1"/>
  <c r="O259" i="27"/>
  <c r="L259" i="27"/>
  <c r="I259" i="27"/>
  <c r="F259" i="27"/>
  <c r="C259" i="27" s="1"/>
  <c r="O258" i="27"/>
  <c r="L258" i="27"/>
  <c r="I258" i="27"/>
  <c r="C258" i="27" s="1"/>
  <c r="F258" i="27"/>
  <c r="O257" i="27"/>
  <c r="L257" i="27"/>
  <c r="I257" i="27"/>
  <c r="F257" i="27"/>
  <c r="C257" i="27"/>
  <c r="O256" i="27"/>
  <c r="L256" i="27"/>
  <c r="I256" i="27"/>
  <c r="F256" i="27"/>
  <c r="C256" i="27" s="1"/>
  <c r="N255" i="27"/>
  <c r="M255" i="27"/>
  <c r="M254" i="27" s="1"/>
  <c r="O254" i="27" s="1"/>
  <c r="L255" i="27"/>
  <c r="K255" i="27"/>
  <c r="J255" i="27"/>
  <c r="I255" i="27"/>
  <c r="H255" i="27"/>
  <c r="H254" i="27" s="1"/>
  <c r="I254" i="27" s="1"/>
  <c r="G255" i="27"/>
  <c r="E255" i="27"/>
  <c r="E254" i="27" s="1"/>
  <c r="D255" i="27"/>
  <c r="D254" i="27" s="1"/>
  <c r="N254" i="27"/>
  <c r="K254" i="27"/>
  <c r="J254" i="27"/>
  <c r="L254" i="27" s="1"/>
  <c r="G254" i="27"/>
  <c r="O253" i="27"/>
  <c r="L253" i="27"/>
  <c r="I253" i="27"/>
  <c r="F253" i="27"/>
  <c r="C253" i="27"/>
  <c r="O252" i="27"/>
  <c r="L252" i="27"/>
  <c r="I252" i="27"/>
  <c r="F252" i="27"/>
  <c r="C252" i="27" s="1"/>
  <c r="O251" i="27"/>
  <c r="L251" i="27"/>
  <c r="I251" i="27"/>
  <c r="F251" i="27"/>
  <c r="C251" i="27" s="1"/>
  <c r="O250" i="27"/>
  <c r="L250" i="27"/>
  <c r="I250" i="27"/>
  <c r="C250" i="27" s="1"/>
  <c r="F250" i="27"/>
  <c r="O249" i="27"/>
  <c r="N249" i="27"/>
  <c r="M249" i="27"/>
  <c r="K249" i="27"/>
  <c r="J249" i="27"/>
  <c r="L249" i="27" s="1"/>
  <c r="H249" i="27"/>
  <c r="G249" i="27"/>
  <c r="I249" i="27" s="1"/>
  <c r="F249" i="27"/>
  <c r="E249" i="27"/>
  <c r="D249" i="27"/>
  <c r="O248" i="27"/>
  <c r="L248" i="27"/>
  <c r="I248" i="27"/>
  <c r="F248" i="27"/>
  <c r="C248" i="27" s="1"/>
  <c r="O247" i="27"/>
  <c r="L247" i="27"/>
  <c r="I247" i="27"/>
  <c r="F247" i="27"/>
  <c r="C247" i="27" s="1"/>
  <c r="O246" i="27"/>
  <c r="L246" i="27"/>
  <c r="I246" i="27"/>
  <c r="C246" i="27" s="1"/>
  <c r="F246" i="27"/>
  <c r="O245" i="27"/>
  <c r="L245" i="27"/>
  <c r="I245" i="27"/>
  <c r="F245" i="27"/>
  <c r="C245" i="27"/>
  <c r="O244" i="27"/>
  <c r="L244" i="27"/>
  <c r="I244" i="27"/>
  <c r="F244" i="27"/>
  <c r="C244" i="27" s="1"/>
  <c r="O243" i="27"/>
  <c r="L243" i="27"/>
  <c r="I243" i="27"/>
  <c r="F243" i="27"/>
  <c r="C243" i="27" s="1"/>
  <c r="O242" i="27"/>
  <c r="L242" i="27"/>
  <c r="I242" i="27"/>
  <c r="C242" i="27" s="1"/>
  <c r="F242" i="27"/>
  <c r="O241" i="27"/>
  <c r="N241" i="27"/>
  <c r="M241" i="27"/>
  <c r="K241" i="27"/>
  <c r="J241" i="27"/>
  <c r="L241" i="27" s="1"/>
  <c r="H241" i="27"/>
  <c r="G241" i="27"/>
  <c r="I241" i="27" s="1"/>
  <c r="C241" i="27" s="1"/>
  <c r="F241" i="27"/>
  <c r="E241" i="27"/>
  <c r="D241" i="27"/>
  <c r="O240" i="27"/>
  <c r="L240" i="27"/>
  <c r="I240" i="27"/>
  <c r="F240" i="27"/>
  <c r="C240" i="27" s="1"/>
  <c r="O239" i="27"/>
  <c r="L239" i="27"/>
  <c r="I239" i="27"/>
  <c r="F239" i="27"/>
  <c r="C239" i="27" s="1"/>
  <c r="N238" i="27"/>
  <c r="M238" i="27"/>
  <c r="O238" i="27" s="1"/>
  <c r="K238" i="27"/>
  <c r="J238" i="27"/>
  <c r="L238" i="27" s="1"/>
  <c r="I238" i="27"/>
  <c r="H238" i="27"/>
  <c r="G238" i="27"/>
  <c r="F238" i="27"/>
  <c r="C238" i="27" s="1"/>
  <c r="E238" i="27"/>
  <c r="D238" i="27"/>
  <c r="O237" i="27"/>
  <c r="L237" i="27"/>
  <c r="I237" i="27"/>
  <c r="F237" i="27"/>
  <c r="C237" i="27"/>
  <c r="O236" i="27"/>
  <c r="N236" i="27"/>
  <c r="M236" i="27"/>
  <c r="L236" i="27"/>
  <c r="K236" i="27"/>
  <c r="K234" i="27" s="1"/>
  <c r="K233" i="27" s="1"/>
  <c r="J236" i="27"/>
  <c r="H236" i="27"/>
  <c r="H234" i="27" s="1"/>
  <c r="H233" i="27" s="1"/>
  <c r="G236" i="27"/>
  <c r="I236" i="27" s="1"/>
  <c r="E236" i="27"/>
  <c r="D236" i="27"/>
  <c r="F236" i="27" s="1"/>
  <c r="C236" i="27" s="1"/>
  <c r="O235" i="27"/>
  <c r="L235" i="27"/>
  <c r="I235" i="27"/>
  <c r="F235" i="27"/>
  <c r="C235" i="27" s="1"/>
  <c r="N234" i="27"/>
  <c r="N233" i="27" s="1"/>
  <c r="M234" i="27"/>
  <c r="M233" i="27" s="1"/>
  <c r="J234" i="27"/>
  <c r="E234" i="27"/>
  <c r="E233" i="27" s="1"/>
  <c r="O232" i="27"/>
  <c r="L232" i="27"/>
  <c r="I232" i="27"/>
  <c r="F232" i="27"/>
  <c r="C232" i="27" s="1"/>
  <c r="O231" i="27"/>
  <c r="L231" i="27"/>
  <c r="I231" i="27"/>
  <c r="F231" i="27"/>
  <c r="C231" i="27" s="1"/>
  <c r="N230" i="27"/>
  <c r="N207" i="27" s="1"/>
  <c r="M230" i="27"/>
  <c r="O230" i="27" s="1"/>
  <c r="K230" i="27"/>
  <c r="J230" i="27"/>
  <c r="L230" i="27" s="1"/>
  <c r="I230" i="27"/>
  <c r="H230" i="27"/>
  <c r="G230" i="27"/>
  <c r="F230" i="27"/>
  <c r="C230" i="27" s="1"/>
  <c r="E230" i="27"/>
  <c r="D230" i="27"/>
  <c r="O229" i="27"/>
  <c r="L229" i="27"/>
  <c r="I229" i="27"/>
  <c r="F229" i="27"/>
  <c r="C229" i="27"/>
  <c r="O228" i="27"/>
  <c r="L228" i="27"/>
  <c r="I228" i="27"/>
  <c r="F228" i="27"/>
  <c r="C228" i="27" s="1"/>
  <c r="O227" i="27"/>
  <c r="L227" i="27"/>
  <c r="I227" i="27"/>
  <c r="F227" i="27"/>
  <c r="C227" i="27" s="1"/>
  <c r="O226" i="27"/>
  <c r="L226" i="27"/>
  <c r="I226" i="27"/>
  <c r="C226" i="27" s="1"/>
  <c r="F226" i="27"/>
  <c r="O225" i="27"/>
  <c r="L225" i="27"/>
  <c r="I225" i="27"/>
  <c r="F225" i="27"/>
  <c r="C225" i="27"/>
  <c r="O224" i="27"/>
  <c r="L224" i="27"/>
  <c r="I224" i="27"/>
  <c r="F224" i="27"/>
  <c r="C224" i="27" s="1"/>
  <c r="O223" i="27"/>
  <c r="L223" i="27"/>
  <c r="I223" i="27"/>
  <c r="F223" i="27"/>
  <c r="C223" i="27" s="1"/>
  <c r="O222" i="27"/>
  <c r="L222" i="27"/>
  <c r="I222" i="27"/>
  <c r="C222" i="27" s="1"/>
  <c r="F222" i="27"/>
  <c r="O221" i="27"/>
  <c r="L221" i="27"/>
  <c r="I221" i="27"/>
  <c r="F221" i="27"/>
  <c r="C221" i="27"/>
  <c r="O220" i="27"/>
  <c r="L220" i="27"/>
  <c r="I220" i="27"/>
  <c r="F220" i="27"/>
  <c r="C220" i="27" s="1"/>
  <c r="N219" i="27"/>
  <c r="M219" i="27"/>
  <c r="O219" i="27" s="1"/>
  <c r="L219" i="27"/>
  <c r="K219" i="27"/>
  <c r="J219" i="27"/>
  <c r="I219" i="27"/>
  <c r="H219" i="27"/>
  <c r="G219" i="27"/>
  <c r="E219" i="27"/>
  <c r="D219" i="27"/>
  <c r="F219" i="27" s="1"/>
  <c r="C219" i="27" s="1"/>
  <c r="O218" i="27"/>
  <c r="L218" i="27"/>
  <c r="I218" i="27"/>
  <c r="C218" i="27" s="1"/>
  <c r="F218" i="27"/>
  <c r="O217" i="27"/>
  <c r="L217" i="27"/>
  <c r="I217" i="27"/>
  <c r="F217" i="27"/>
  <c r="C217" i="27"/>
  <c r="O216" i="27"/>
  <c r="L216" i="27"/>
  <c r="I216" i="27"/>
  <c r="F216" i="27"/>
  <c r="C216" i="27" s="1"/>
  <c r="O215" i="27"/>
  <c r="L215" i="27"/>
  <c r="I215" i="27"/>
  <c r="F215" i="27"/>
  <c r="C215" i="27" s="1"/>
  <c r="O214" i="27"/>
  <c r="L214" i="27"/>
  <c r="I214" i="27"/>
  <c r="C214" i="27" s="1"/>
  <c r="F214" i="27"/>
  <c r="O213" i="27"/>
  <c r="L213" i="27"/>
  <c r="I213" i="27"/>
  <c r="F213" i="27"/>
  <c r="C213" i="27"/>
  <c r="O212" i="27"/>
  <c r="L212" i="27"/>
  <c r="I212" i="27"/>
  <c r="F212" i="27"/>
  <c r="C212" i="27" s="1"/>
  <c r="O211" i="27"/>
  <c r="L211" i="27"/>
  <c r="I211" i="27"/>
  <c r="F211" i="27"/>
  <c r="C211" i="27" s="1"/>
  <c r="O210" i="27"/>
  <c r="L210" i="27"/>
  <c r="I210" i="27"/>
  <c r="C210" i="27" s="1"/>
  <c r="F210" i="27"/>
  <c r="O209" i="27"/>
  <c r="L209" i="27"/>
  <c r="I209" i="27"/>
  <c r="F209" i="27"/>
  <c r="C209" i="27"/>
  <c r="O208" i="27"/>
  <c r="N208" i="27"/>
  <c r="M208" i="27"/>
  <c r="L208" i="27"/>
  <c r="K208" i="27"/>
  <c r="K207" i="27" s="1"/>
  <c r="J208" i="27"/>
  <c r="H208" i="27"/>
  <c r="H207" i="27" s="1"/>
  <c r="G208" i="27"/>
  <c r="G207" i="27" s="1"/>
  <c r="E208" i="27"/>
  <c r="D208" i="27"/>
  <c r="D207" i="27" s="1"/>
  <c r="F207" i="27" s="1"/>
  <c r="M207" i="27"/>
  <c r="O207" i="27" s="1"/>
  <c r="E207" i="27"/>
  <c r="O206" i="27"/>
  <c r="L206" i="27"/>
  <c r="I206" i="27"/>
  <c r="C206" i="27" s="1"/>
  <c r="F206" i="27"/>
  <c r="O205" i="27"/>
  <c r="L205" i="27"/>
  <c r="I205" i="27"/>
  <c r="F205" i="27"/>
  <c r="C205" i="27"/>
  <c r="O204" i="27"/>
  <c r="L204" i="27"/>
  <c r="I204" i="27"/>
  <c r="F204" i="27"/>
  <c r="C204" i="27" s="1"/>
  <c r="O203" i="27"/>
  <c r="L203" i="27"/>
  <c r="I203" i="27"/>
  <c r="F203" i="27"/>
  <c r="C203" i="27" s="1"/>
  <c r="O202" i="27"/>
  <c r="L202" i="27"/>
  <c r="I202" i="27"/>
  <c r="C202" i="27" s="1"/>
  <c r="F202" i="27"/>
  <c r="O201" i="27"/>
  <c r="N201" i="27"/>
  <c r="N199" i="27" s="1"/>
  <c r="N198" i="27" s="1"/>
  <c r="N197" i="27" s="1"/>
  <c r="M201" i="27"/>
  <c r="K201" i="27"/>
  <c r="K199" i="27" s="1"/>
  <c r="K198" i="27" s="1"/>
  <c r="K197" i="27" s="1"/>
  <c r="J201" i="27"/>
  <c r="L201" i="27" s="1"/>
  <c r="H201" i="27"/>
  <c r="G201" i="27"/>
  <c r="I201" i="27" s="1"/>
  <c r="F201" i="27"/>
  <c r="E201" i="27"/>
  <c r="D201" i="27"/>
  <c r="O200" i="27"/>
  <c r="L200" i="27"/>
  <c r="I200" i="27"/>
  <c r="F200" i="27"/>
  <c r="C200" i="27" s="1"/>
  <c r="M199" i="27"/>
  <c r="M198" i="27" s="1"/>
  <c r="H199" i="27"/>
  <c r="H198" i="27" s="1"/>
  <c r="H197" i="27" s="1"/>
  <c r="E199" i="27"/>
  <c r="E198" i="27" s="1"/>
  <c r="E197" i="27" s="1"/>
  <c r="D199" i="27"/>
  <c r="O196" i="27"/>
  <c r="L196" i="27"/>
  <c r="I196" i="27"/>
  <c r="F196" i="27"/>
  <c r="C196" i="27" s="1"/>
  <c r="N195" i="27"/>
  <c r="M195" i="27"/>
  <c r="M194" i="27" s="1"/>
  <c r="O194" i="27" s="1"/>
  <c r="L195" i="27"/>
  <c r="K195" i="27"/>
  <c r="J195" i="27"/>
  <c r="I195" i="27"/>
  <c r="H195" i="27"/>
  <c r="H194" i="27" s="1"/>
  <c r="I194" i="27" s="1"/>
  <c r="G195" i="27"/>
  <c r="E195" i="27"/>
  <c r="E194" i="27" s="1"/>
  <c r="D195" i="27"/>
  <c r="D194" i="27" s="1"/>
  <c r="F194" i="27" s="1"/>
  <c r="N194" i="27"/>
  <c r="K194" i="27"/>
  <c r="J194" i="27"/>
  <c r="L194" i="27" s="1"/>
  <c r="G194" i="27"/>
  <c r="O193" i="27"/>
  <c r="L193" i="27"/>
  <c r="I193" i="27"/>
  <c r="F193" i="27"/>
  <c r="C193" i="27"/>
  <c r="O192" i="27"/>
  <c r="L192" i="27"/>
  <c r="I192" i="27"/>
  <c r="F192" i="27"/>
  <c r="C192" i="27" s="1"/>
  <c r="N191" i="27"/>
  <c r="M191" i="27"/>
  <c r="L191" i="27"/>
  <c r="K191" i="27"/>
  <c r="J191" i="27"/>
  <c r="I191" i="27"/>
  <c r="H191" i="27"/>
  <c r="G191" i="27"/>
  <c r="E191" i="27"/>
  <c r="E190" i="27" s="1"/>
  <c r="D191" i="27"/>
  <c r="N190" i="27"/>
  <c r="K190" i="27"/>
  <c r="J190" i="27"/>
  <c r="L190" i="27" s="1"/>
  <c r="G190" i="27"/>
  <c r="O189" i="27"/>
  <c r="L189" i="27"/>
  <c r="I189" i="27"/>
  <c r="F189" i="27"/>
  <c r="C189" i="27"/>
  <c r="O188" i="27"/>
  <c r="L188" i="27"/>
  <c r="I188" i="27"/>
  <c r="F188" i="27"/>
  <c r="C188" i="27" s="1"/>
  <c r="N187" i="27"/>
  <c r="M187" i="27"/>
  <c r="O187" i="27" s="1"/>
  <c r="L187" i="27"/>
  <c r="K187" i="27"/>
  <c r="J187" i="27"/>
  <c r="I187" i="27"/>
  <c r="H187" i="27"/>
  <c r="G187" i="27"/>
  <c r="E187" i="27"/>
  <c r="D187" i="27"/>
  <c r="F187" i="27" s="1"/>
  <c r="C187" i="27" s="1"/>
  <c r="O186" i="27"/>
  <c r="L186" i="27"/>
  <c r="I186" i="27"/>
  <c r="C186" i="27" s="1"/>
  <c r="F186" i="27"/>
  <c r="O185" i="27"/>
  <c r="L185" i="27"/>
  <c r="I185" i="27"/>
  <c r="F185" i="27"/>
  <c r="C185" i="27"/>
  <c r="O184" i="27"/>
  <c r="L184" i="27"/>
  <c r="I184" i="27"/>
  <c r="F184" i="27"/>
  <c r="C184" i="27" s="1"/>
  <c r="O183" i="27"/>
  <c r="L183" i="27"/>
  <c r="I183" i="27"/>
  <c r="F183" i="27"/>
  <c r="C183" i="27" s="1"/>
  <c r="N182" i="27"/>
  <c r="M182" i="27"/>
  <c r="O182" i="27" s="1"/>
  <c r="K182" i="27"/>
  <c r="J182" i="27"/>
  <c r="L182" i="27" s="1"/>
  <c r="I182" i="27"/>
  <c r="H182" i="27"/>
  <c r="G182" i="27"/>
  <c r="F182" i="27"/>
  <c r="E182" i="27"/>
  <c r="D182" i="27"/>
  <c r="O181" i="27"/>
  <c r="L181" i="27"/>
  <c r="I181" i="27"/>
  <c r="F181" i="27"/>
  <c r="C181" i="27"/>
  <c r="O180" i="27"/>
  <c r="L180" i="27"/>
  <c r="I180" i="27"/>
  <c r="F180" i="27"/>
  <c r="C180" i="27" s="1"/>
  <c r="O179" i="27"/>
  <c r="L179" i="27"/>
  <c r="I179" i="27"/>
  <c r="F179" i="27"/>
  <c r="C179" i="27" s="1"/>
  <c r="N178" i="27"/>
  <c r="N177" i="27" s="1"/>
  <c r="N176" i="27" s="1"/>
  <c r="M178" i="27"/>
  <c r="M177" i="27" s="1"/>
  <c r="K178" i="27"/>
  <c r="J178" i="27"/>
  <c r="J177" i="27" s="1"/>
  <c r="I178" i="27"/>
  <c r="H178" i="27"/>
  <c r="G178" i="27"/>
  <c r="F178" i="27"/>
  <c r="E178" i="27"/>
  <c r="E177" i="27" s="1"/>
  <c r="D178" i="27"/>
  <c r="K177" i="27"/>
  <c r="K176" i="27" s="1"/>
  <c r="H177" i="27"/>
  <c r="G177" i="27"/>
  <c r="G176" i="27" s="1"/>
  <c r="I176" i="27" s="1"/>
  <c r="D177" i="27"/>
  <c r="H176" i="27"/>
  <c r="D176" i="27"/>
  <c r="O175" i="27"/>
  <c r="L175" i="27"/>
  <c r="I175" i="27"/>
  <c r="F175" i="27"/>
  <c r="C175" i="27" s="1"/>
  <c r="O174" i="27"/>
  <c r="L174" i="27"/>
  <c r="I174" i="27"/>
  <c r="C174" i="27" s="1"/>
  <c r="F174" i="27"/>
  <c r="O173" i="27"/>
  <c r="L173" i="27"/>
  <c r="I173" i="27"/>
  <c r="F173" i="27"/>
  <c r="C173" i="27"/>
  <c r="O172" i="27"/>
  <c r="L172" i="27"/>
  <c r="I172" i="27"/>
  <c r="F172" i="27"/>
  <c r="C172" i="27" s="1"/>
  <c r="O171" i="27"/>
  <c r="L171" i="27"/>
  <c r="I171" i="27"/>
  <c r="F171" i="27"/>
  <c r="C171" i="27" s="1"/>
  <c r="O170" i="27"/>
  <c r="L170" i="27"/>
  <c r="I170" i="27"/>
  <c r="C170" i="27" s="1"/>
  <c r="F170" i="27"/>
  <c r="O169" i="27"/>
  <c r="N169" i="27"/>
  <c r="M169" i="27"/>
  <c r="K169" i="27"/>
  <c r="K168" i="27" s="1"/>
  <c r="L168" i="27" s="1"/>
  <c r="J169" i="27"/>
  <c r="L169" i="27" s="1"/>
  <c r="H169" i="27"/>
  <c r="G169" i="27"/>
  <c r="G168" i="27" s="1"/>
  <c r="I168" i="27" s="1"/>
  <c r="E169" i="27"/>
  <c r="D169" i="27"/>
  <c r="F169" i="27" s="1"/>
  <c r="N168" i="27"/>
  <c r="M168" i="27"/>
  <c r="O168" i="27" s="1"/>
  <c r="J168" i="27"/>
  <c r="H168" i="27"/>
  <c r="E168" i="27"/>
  <c r="D168" i="27"/>
  <c r="F168" i="27" s="1"/>
  <c r="C168" i="27" s="1"/>
  <c r="O167" i="27"/>
  <c r="L167" i="27"/>
  <c r="I167" i="27"/>
  <c r="F167" i="27"/>
  <c r="C167" i="27" s="1"/>
  <c r="O166" i="27"/>
  <c r="L166" i="27"/>
  <c r="C166" i="27" s="1"/>
  <c r="I166" i="27"/>
  <c r="F166" i="27"/>
  <c r="O165" i="27"/>
  <c r="L165" i="27"/>
  <c r="I165" i="27"/>
  <c r="F165" i="27"/>
  <c r="C165" i="27"/>
  <c r="O164" i="27"/>
  <c r="L164" i="27"/>
  <c r="I164" i="27"/>
  <c r="F164" i="27"/>
  <c r="C164" i="27" s="1"/>
  <c r="N163" i="27"/>
  <c r="M163" i="27"/>
  <c r="O163" i="27" s="1"/>
  <c r="K163" i="27"/>
  <c r="J163" i="27"/>
  <c r="L163" i="27" s="1"/>
  <c r="I163" i="27"/>
  <c r="H163" i="27"/>
  <c r="G163" i="27"/>
  <c r="E163" i="27"/>
  <c r="F163" i="27" s="1"/>
  <c r="D163" i="27"/>
  <c r="O162" i="27"/>
  <c r="L162" i="27"/>
  <c r="C162" i="27" s="1"/>
  <c r="I162" i="27"/>
  <c r="F162" i="27"/>
  <c r="O161" i="27"/>
  <c r="L161" i="27"/>
  <c r="I161" i="27"/>
  <c r="F161" i="27"/>
  <c r="C161" i="27"/>
  <c r="O160" i="27"/>
  <c r="L160" i="27"/>
  <c r="I160" i="27"/>
  <c r="F160" i="27"/>
  <c r="C160" i="27" s="1"/>
  <c r="O159" i="27"/>
  <c r="L159" i="27"/>
  <c r="I159" i="27"/>
  <c r="F159" i="27"/>
  <c r="C159" i="27" s="1"/>
  <c r="O158" i="27"/>
  <c r="L158" i="27"/>
  <c r="C158" i="27" s="1"/>
  <c r="I158" i="27"/>
  <c r="F158" i="27"/>
  <c r="O157" i="27"/>
  <c r="L157" i="27"/>
  <c r="I157" i="27"/>
  <c r="F157" i="27"/>
  <c r="C157" i="27"/>
  <c r="O156" i="27"/>
  <c r="L156" i="27"/>
  <c r="I156" i="27"/>
  <c r="F156" i="27"/>
  <c r="C156" i="27" s="1"/>
  <c r="O155" i="27"/>
  <c r="L155" i="27"/>
  <c r="I155" i="27"/>
  <c r="F155" i="27"/>
  <c r="C155" i="27" s="1"/>
  <c r="N154" i="27"/>
  <c r="O154" i="27" s="1"/>
  <c r="M154" i="27"/>
  <c r="K154" i="27"/>
  <c r="J154" i="27"/>
  <c r="L154" i="27" s="1"/>
  <c r="H154" i="27"/>
  <c r="G154" i="27"/>
  <c r="I154" i="27" s="1"/>
  <c r="F154" i="27"/>
  <c r="C154" i="27" s="1"/>
  <c r="E154" i="27"/>
  <c r="D154" i="27"/>
  <c r="O153" i="27"/>
  <c r="L153" i="27"/>
  <c r="I153" i="27"/>
  <c r="F153" i="27"/>
  <c r="C153" i="27"/>
  <c r="O152" i="27"/>
  <c r="L152" i="27"/>
  <c r="I152" i="27"/>
  <c r="F152" i="27"/>
  <c r="C152" i="27" s="1"/>
  <c r="O151" i="27"/>
  <c r="L151" i="27"/>
  <c r="I151" i="27"/>
  <c r="F151" i="27"/>
  <c r="C151" i="27" s="1"/>
  <c r="O150" i="27"/>
  <c r="L150" i="27"/>
  <c r="C150" i="27" s="1"/>
  <c r="I150" i="27"/>
  <c r="F150" i="27"/>
  <c r="O149" i="27"/>
  <c r="L149" i="27"/>
  <c r="I149" i="27"/>
  <c r="F149" i="27"/>
  <c r="C149" i="27"/>
  <c r="O148" i="27"/>
  <c r="L148" i="27"/>
  <c r="I148" i="27"/>
  <c r="F148" i="27"/>
  <c r="C148" i="27" s="1"/>
  <c r="N147" i="27"/>
  <c r="M147" i="27"/>
  <c r="O147" i="27" s="1"/>
  <c r="K147" i="27"/>
  <c r="J147" i="27"/>
  <c r="L147" i="27" s="1"/>
  <c r="I147" i="27"/>
  <c r="H147" i="27"/>
  <c r="G147" i="27"/>
  <c r="E147" i="27"/>
  <c r="D147" i="27"/>
  <c r="F147" i="27" s="1"/>
  <c r="O146" i="27"/>
  <c r="L146" i="27"/>
  <c r="C146" i="27" s="1"/>
  <c r="I146" i="27"/>
  <c r="F146" i="27"/>
  <c r="O145" i="27"/>
  <c r="L145" i="27"/>
  <c r="I145" i="27"/>
  <c r="F145" i="27"/>
  <c r="C145" i="27"/>
  <c r="O144" i="27"/>
  <c r="N144" i="27"/>
  <c r="M144" i="27"/>
  <c r="L144" i="27"/>
  <c r="K144" i="27"/>
  <c r="J144" i="27"/>
  <c r="H144" i="27"/>
  <c r="G144" i="27"/>
  <c r="I144" i="27" s="1"/>
  <c r="E144" i="27"/>
  <c r="D144" i="27"/>
  <c r="F144" i="27" s="1"/>
  <c r="C144" i="27" s="1"/>
  <c r="O143" i="27"/>
  <c r="L143" i="27"/>
  <c r="I143" i="27"/>
  <c r="F143" i="27"/>
  <c r="C143" i="27" s="1"/>
  <c r="O142" i="27"/>
  <c r="L142" i="27"/>
  <c r="C142" i="27" s="1"/>
  <c r="I142" i="27"/>
  <c r="F142" i="27"/>
  <c r="O141" i="27"/>
  <c r="L141" i="27"/>
  <c r="I141" i="27"/>
  <c r="F141" i="27"/>
  <c r="C141" i="27"/>
  <c r="O140" i="27"/>
  <c r="L140" i="27"/>
  <c r="I140" i="27"/>
  <c r="F140" i="27"/>
  <c r="C140" i="27" s="1"/>
  <c r="N139" i="27"/>
  <c r="M139" i="27"/>
  <c r="O139" i="27" s="1"/>
  <c r="K139" i="27"/>
  <c r="J139" i="27"/>
  <c r="L139" i="27" s="1"/>
  <c r="I139" i="27"/>
  <c r="H139" i="27"/>
  <c r="G139" i="27"/>
  <c r="E139" i="27"/>
  <c r="F139" i="27" s="1"/>
  <c r="D139" i="27"/>
  <c r="O138" i="27"/>
  <c r="L138" i="27"/>
  <c r="J138" i="27"/>
  <c r="I138" i="27"/>
  <c r="D138" i="27"/>
  <c r="F138" i="27" s="1"/>
  <c r="C138" i="27" s="1"/>
  <c r="O137" i="27"/>
  <c r="L137" i="27"/>
  <c r="I137" i="27"/>
  <c r="F137" i="27"/>
  <c r="C137" i="27" s="1"/>
  <c r="O136" i="27"/>
  <c r="L136" i="27"/>
  <c r="C136" i="27" s="1"/>
  <c r="I136" i="27"/>
  <c r="F136" i="27"/>
  <c r="O135" i="27"/>
  <c r="L135" i="27"/>
  <c r="I135" i="27"/>
  <c r="F135" i="27"/>
  <c r="C135" i="27"/>
  <c r="N134" i="27"/>
  <c r="M134" i="27"/>
  <c r="O134" i="27" s="1"/>
  <c r="L134" i="27"/>
  <c r="K134" i="27"/>
  <c r="J134" i="27"/>
  <c r="H134" i="27"/>
  <c r="H133" i="27" s="1"/>
  <c r="I133" i="27" s="1"/>
  <c r="G134" i="27"/>
  <c r="E134" i="27"/>
  <c r="D134" i="27"/>
  <c r="D133" i="27" s="1"/>
  <c r="F133" i="27" s="1"/>
  <c r="M133" i="27"/>
  <c r="K133" i="27"/>
  <c r="G133" i="27"/>
  <c r="E133" i="27"/>
  <c r="O132" i="27"/>
  <c r="L132" i="27"/>
  <c r="C132" i="27" s="1"/>
  <c r="I132" i="27"/>
  <c r="F132" i="27"/>
  <c r="O131" i="27"/>
  <c r="N131" i="27"/>
  <c r="M131" i="27"/>
  <c r="K131" i="27"/>
  <c r="L131" i="27" s="1"/>
  <c r="J131" i="27"/>
  <c r="H131" i="27"/>
  <c r="G131" i="27"/>
  <c r="I131" i="27" s="1"/>
  <c r="E131" i="27"/>
  <c r="D131" i="27"/>
  <c r="F131" i="27" s="1"/>
  <c r="O130" i="27"/>
  <c r="L130" i="27"/>
  <c r="I130" i="27"/>
  <c r="F130" i="27"/>
  <c r="C130" i="27" s="1"/>
  <c r="O129" i="27"/>
  <c r="L129" i="27"/>
  <c r="I129" i="27"/>
  <c r="C129" i="27" s="1"/>
  <c r="F129" i="27"/>
  <c r="O128" i="27"/>
  <c r="L128" i="27"/>
  <c r="C128" i="27" s="1"/>
  <c r="I128" i="27"/>
  <c r="F128" i="27"/>
  <c r="O127" i="27"/>
  <c r="L127" i="27"/>
  <c r="I127" i="27"/>
  <c r="F127" i="27"/>
  <c r="C127" i="27"/>
  <c r="O126" i="27"/>
  <c r="L126" i="27"/>
  <c r="I126" i="27"/>
  <c r="F126" i="27"/>
  <c r="C126" i="27" s="1"/>
  <c r="N125" i="27"/>
  <c r="M125" i="27"/>
  <c r="O125" i="27" s="1"/>
  <c r="K125" i="27"/>
  <c r="J125" i="27"/>
  <c r="L125" i="27" s="1"/>
  <c r="I125" i="27"/>
  <c r="H125" i="27"/>
  <c r="G125" i="27"/>
  <c r="E125" i="27"/>
  <c r="F125" i="27" s="1"/>
  <c r="D125" i="27"/>
  <c r="O124" i="27"/>
  <c r="L124" i="27"/>
  <c r="C124" i="27" s="1"/>
  <c r="I124" i="27"/>
  <c r="F124" i="27"/>
  <c r="O123" i="27"/>
  <c r="L123" i="27"/>
  <c r="I123" i="27"/>
  <c r="F123" i="27"/>
  <c r="C123" i="27"/>
  <c r="O122" i="27"/>
  <c r="L122" i="27"/>
  <c r="I122" i="27"/>
  <c r="F122" i="27"/>
  <c r="C122" i="27" s="1"/>
  <c r="O121" i="27"/>
  <c r="L121" i="27"/>
  <c r="I121" i="27"/>
  <c r="F121" i="27"/>
  <c r="C121" i="27" s="1"/>
  <c r="O120" i="27"/>
  <c r="L120" i="27"/>
  <c r="C120" i="27" s="1"/>
  <c r="I120" i="27"/>
  <c r="F120" i="27"/>
  <c r="O119" i="27"/>
  <c r="N119" i="27"/>
  <c r="M119" i="27"/>
  <c r="K119" i="27"/>
  <c r="L119" i="27" s="1"/>
  <c r="J119" i="27"/>
  <c r="H119" i="27"/>
  <c r="G119" i="27"/>
  <c r="I119" i="27" s="1"/>
  <c r="E119" i="27"/>
  <c r="D119" i="27"/>
  <c r="F119" i="27" s="1"/>
  <c r="O118" i="27"/>
  <c r="L118" i="27"/>
  <c r="I118" i="27"/>
  <c r="F118" i="27"/>
  <c r="C118" i="27" s="1"/>
  <c r="O117" i="27"/>
  <c r="L117" i="27"/>
  <c r="I117" i="27"/>
  <c r="F117" i="27"/>
  <c r="C117" i="27" s="1"/>
  <c r="O116" i="27"/>
  <c r="L116" i="27"/>
  <c r="C116" i="27" s="1"/>
  <c r="I116" i="27"/>
  <c r="F116" i="27"/>
  <c r="O115" i="27"/>
  <c r="N115" i="27"/>
  <c r="M115" i="27"/>
  <c r="K115" i="27"/>
  <c r="L115" i="27" s="1"/>
  <c r="J115" i="27"/>
  <c r="H115" i="27"/>
  <c r="G115" i="27"/>
  <c r="I115" i="27" s="1"/>
  <c r="E115" i="27"/>
  <c r="D115" i="27"/>
  <c r="F115" i="27" s="1"/>
  <c r="C115" i="27" s="1"/>
  <c r="O114" i="27"/>
  <c r="L114" i="27"/>
  <c r="I114" i="27"/>
  <c r="F114" i="27"/>
  <c r="C114" i="27" s="1"/>
  <c r="O113" i="27"/>
  <c r="L113" i="27"/>
  <c r="I113" i="27"/>
  <c r="F113" i="27"/>
  <c r="C113" i="27" s="1"/>
  <c r="O112" i="27"/>
  <c r="L112" i="27"/>
  <c r="C112" i="27" s="1"/>
  <c r="I112" i="27"/>
  <c r="F112" i="27"/>
  <c r="O111" i="27"/>
  <c r="L111" i="27"/>
  <c r="I111" i="27"/>
  <c r="F111" i="27"/>
  <c r="C111" i="27"/>
  <c r="O110" i="27"/>
  <c r="L110" i="27"/>
  <c r="I110" i="27"/>
  <c r="F110" i="27"/>
  <c r="C110" i="27" s="1"/>
  <c r="O109" i="27"/>
  <c r="L109" i="27"/>
  <c r="I109" i="27"/>
  <c r="F109" i="27"/>
  <c r="C109" i="27" s="1"/>
  <c r="O108" i="27"/>
  <c r="L108" i="27"/>
  <c r="C108" i="27" s="1"/>
  <c r="I108" i="27"/>
  <c r="F108" i="27"/>
  <c r="O107" i="27"/>
  <c r="L107" i="27"/>
  <c r="I107" i="27"/>
  <c r="F107" i="27"/>
  <c r="C107" i="27"/>
  <c r="N106" i="27"/>
  <c r="M106" i="27"/>
  <c r="O106" i="27" s="1"/>
  <c r="L106" i="27"/>
  <c r="K106" i="27"/>
  <c r="J106" i="27"/>
  <c r="H106" i="27"/>
  <c r="I106" i="27" s="1"/>
  <c r="G106" i="27"/>
  <c r="E106" i="27"/>
  <c r="D106" i="27"/>
  <c r="F106" i="27" s="1"/>
  <c r="O105" i="27"/>
  <c r="L105" i="27"/>
  <c r="I105" i="27"/>
  <c r="F105" i="27"/>
  <c r="C105" i="27" s="1"/>
  <c r="O104" i="27"/>
  <c r="L104" i="27"/>
  <c r="C104" i="27" s="1"/>
  <c r="I104" i="27"/>
  <c r="F104" i="27"/>
  <c r="O103" i="27"/>
  <c r="L103" i="27"/>
  <c r="I103" i="27"/>
  <c r="F103" i="27"/>
  <c r="C103" i="27"/>
  <c r="O102" i="27"/>
  <c r="L102" i="27"/>
  <c r="I102" i="27"/>
  <c r="F102" i="27"/>
  <c r="C102" i="27" s="1"/>
  <c r="O101" i="27"/>
  <c r="L101" i="27"/>
  <c r="I101" i="27"/>
  <c r="F101" i="27"/>
  <c r="C101" i="27" s="1"/>
  <c r="O100" i="27"/>
  <c r="L100" i="27"/>
  <c r="C100" i="27" s="1"/>
  <c r="I100" i="27"/>
  <c r="F100" i="27"/>
  <c r="O99" i="27"/>
  <c r="L99" i="27"/>
  <c r="I99" i="27"/>
  <c r="D99" i="27"/>
  <c r="D98" i="27" s="1"/>
  <c r="F98" i="27" s="1"/>
  <c r="C98" i="27" s="1"/>
  <c r="N98" i="27"/>
  <c r="M98" i="27"/>
  <c r="O98" i="27" s="1"/>
  <c r="K98" i="27"/>
  <c r="J98" i="27"/>
  <c r="L98" i="27" s="1"/>
  <c r="I98" i="27"/>
  <c r="H98" i="27"/>
  <c r="G98" i="27"/>
  <c r="E98" i="27"/>
  <c r="O97" i="27"/>
  <c r="L97" i="27"/>
  <c r="C97" i="27" s="1"/>
  <c r="I97" i="27"/>
  <c r="F97" i="27"/>
  <c r="O96" i="27"/>
  <c r="L96" i="27"/>
  <c r="I96" i="27"/>
  <c r="F96" i="27"/>
  <c r="C96" i="27"/>
  <c r="O95" i="27"/>
  <c r="L95" i="27"/>
  <c r="I95" i="27"/>
  <c r="F95" i="27"/>
  <c r="C95" i="27" s="1"/>
  <c r="O94" i="27"/>
  <c r="L94" i="27"/>
  <c r="I94" i="27"/>
  <c r="C94" i="27" s="1"/>
  <c r="F94" i="27"/>
  <c r="O93" i="27"/>
  <c r="L93" i="27"/>
  <c r="C93" i="27" s="1"/>
  <c r="I93" i="27"/>
  <c r="F93" i="27"/>
  <c r="O92" i="27"/>
  <c r="N92" i="27"/>
  <c r="M92" i="27"/>
  <c r="K92" i="27"/>
  <c r="K86" i="27" s="1"/>
  <c r="J92" i="27"/>
  <c r="H92" i="27"/>
  <c r="G92" i="27"/>
  <c r="I92" i="27" s="1"/>
  <c r="E92" i="27"/>
  <c r="D92" i="27"/>
  <c r="F92" i="27" s="1"/>
  <c r="O91" i="27"/>
  <c r="L91" i="27"/>
  <c r="I91" i="27"/>
  <c r="F91" i="27"/>
  <c r="C91" i="27" s="1"/>
  <c r="O90" i="27"/>
  <c r="L90" i="27"/>
  <c r="I90" i="27"/>
  <c r="C90" i="27" s="1"/>
  <c r="F90" i="27"/>
  <c r="O89" i="27"/>
  <c r="L89" i="27"/>
  <c r="C89" i="27" s="1"/>
  <c r="I89" i="27"/>
  <c r="F89" i="27"/>
  <c r="O88" i="27"/>
  <c r="L88" i="27"/>
  <c r="I88" i="27"/>
  <c r="F88" i="27"/>
  <c r="C88" i="27"/>
  <c r="N87" i="27"/>
  <c r="M87" i="27"/>
  <c r="O87" i="27" s="1"/>
  <c r="L87" i="27"/>
  <c r="K87" i="27"/>
  <c r="J87" i="27"/>
  <c r="H87" i="27"/>
  <c r="H86" i="27" s="1"/>
  <c r="G87" i="27"/>
  <c r="E87" i="27"/>
  <c r="D87" i="27"/>
  <c r="D86" i="27" s="1"/>
  <c r="F86" i="27" s="1"/>
  <c r="N86" i="27"/>
  <c r="M86" i="27"/>
  <c r="O86" i="27" s="1"/>
  <c r="J86" i="27"/>
  <c r="E86" i="27"/>
  <c r="O85" i="27"/>
  <c r="L85" i="27"/>
  <c r="C85" i="27" s="1"/>
  <c r="I85" i="27"/>
  <c r="F85" i="27"/>
  <c r="O84" i="27"/>
  <c r="L84" i="27"/>
  <c r="I84" i="27"/>
  <c r="F84" i="27"/>
  <c r="C84" i="27"/>
  <c r="N83" i="27"/>
  <c r="M83" i="27"/>
  <c r="O83" i="27" s="1"/>
  <c r="L83" i="27"/>
  <c r="K83" i="27"/>
  <c r="J83" i="27"/>
  <c r="H83" i="27"/>
  <c r="I83" i="27" s="1"/>
  <c r="G83" i="27"/>
  <c r="E83" i="27"/>
  <c r="D83" i="27"/>
  <c r="F83" i="27" s="1"/>
  <c r="C83" i="27" s="1"/>
  <c r="O82" i="27"/>
  <c r="L82" i="27"/>
  <c r="I82" i="27"/>
  <c r="C82" i="27" s="1"/>
  <c r="F82" i="27"/>
  <c r="O81" i="27"/>
  <c r="L81" i="27"/>
  <c r="C81" i="27" s="1"/>
  <c r="I81" i="27"/>
  <c r="F81" i="27"/>
  <c r="O80" i="27"/>
  <c r="N80" i="27"/>
  <c r="M80" i="27"/>
  <c r="K80" i="27"/>
  <c r="K79" i="27" s="1"/>
  <c r="J80" i="27"/>
  <c r="H80" i="27"/>
  <c r="G80" i="27"/>
  <c r="G79" i="27" s="1"/>
  <c r="E80" i="27"/>
  <c r="D80" i="27"/>
  <c r="F80" i="27" s="1"/>
  <c r="N79" i="27"/>
  <c r="M79" i="27"/>
  <c r="O79" i="27" s="1"/>
  <c r="J79" i="27"/>
  <c r="H79" i="27"/>
  <c r="E79" i="27"/>
  <c r="D79" i="27"/>
  <c r="D78" i="27" s="1"/>
  <c r="F78" i="27" s="1"/>
  <c r="M78" i="27"/>
  <c r="E78" i="27"/>
  <c r="O77" i="27"/>
  <c r="L77" i="27"/>
  <c r="C77" i="27" s="1"/>
  <c r="I77" i="27"/>
  <c r="F77" i="27"/>
  <c r="O76" i="27"/>
  <c r="C76" i="27" s="1"/>
  <c r="L76" i="27"/>
  <c r="I76" i="27"/>
  <c r="F76" i="27"/>
  <c r="O75" i="27"/>
  <c r="L75" i="27"/>
  <c r="I75" i="27"/>
  <c r="F75" i="27"/>
  <c r="C75" i="27" s="1"/>
  <c r="O74" i="27"/>
  <c r="L74" i="27"/>
  <c r="I74" i="27"/>
  <c r="C74" i="27" s="1"/>
  <c r="F74" i="27"/>
  <c r="O73" i="27"/>
  <c r="L73" i="27"/>
  <c r="C73" i="27" s="1"/>
  <c r="I73" i="27"/>
  <c r="F73" i="27"/>
  <c r="O72" i="27"/>
  <c r="N72" i="27"/>
  <c r="M72" i="27"/>
  <c r="K72" i="27"/>
  <c r="K70" i="27" s="1"/>
  <c r="J72" i="27"/>
  <c r="H72" i="27"/>
  <c r="G72" i="27"/>
  <c r="I72" i="27" s="1"/>
  <c r="E72" i="27"/>
  <c r="D72" i="27"/>
  <c r="F72" i="27" s="1"/>
  <c r="O71" i="27"/>
  <c r="L71" i="27"/>
  <c r="I71" i="27"/>
  <c r="F71" i="27"/>
  <c r="C71" i="27" s="1"/>
  <c r="N70" i="27"/>
  <c r="M70" i="27"/>
  <c r="O70" i="27" s="1"/>
  <c r="J70" i="27"/>
  <c r="L70" i="27" s="1"/>
  <c r="H70" i="27"/>
  <c r="E70" i="27"/>
  <c r="F70" i="27" s="1"/>
  <c r="D70" i="27"/>
  <c r="O69" i="27"/>
  <c r="L69" i="27"/>
  <c r="I69" i="27"/>
  <c r="D69" i="27"/>
  <c r="F69" i="27" s="1"/>
  <c r="C69" i="27" s="1"/>
  <c r="O68" i="27"/>
  <c r="L68" i="27"/>
  <c r="I68" i="27"/>
  <c r="F68" i="27"/>
  <c r="C68" i="27" s="1"/>
  <c r="O67" i="27"/>
  <c r="L67" i="27"/>
  <c r="I67" i="27"/>
  <c r="F67" i="27"/>
  <c r="C67" i="27" s="1"/>
  <c r="O66" i="27"/>
  <c r="L66" i="27"/>
  <c r="C66" i="27" s="1"/>
  <c r="I66" i="27"/>
  <c r="F66" i="27"/>
  <c r="O65" i="27"/>
  <c r="L65" i="27"/>
  <c r="I65" i="27"/>
  <c r="F65" i="27"/>
  <c r="C65" i="27"/>
  <c r="O64" i="27"/>
  <c r="L64" i="27"/>
  <c r="I64" i="27"/>
  <c r="F64" i="27"/>
  <c r="C64" i="27" s="1"/>
  <c r="O63" i="27"/>
  <c r="L63" i="27"/>
  <c r="I63" i="27"/>
  <c r="F63" i="27"/>
  <c r="C63" i="27" s="1"/>
  <c r="O62" i="27"/>
  <c r="L62" i="27"/>
  <c r="C62" i="27" s="1"/>
  <c r="I62" i="27"/>
  <c r="F62" i="27"/>
  <c r="O61" i="27"/>
  <c r="N61" i="27"/>
  <c r="M61" i="27"/>
  <c r="K61" i="27"/>
  <c r="L61" i="27" s="1"/>
  <c r="J61" i="27"/>
  <c r="H61" i="27"/>
  <c r="G61" i="27"/>
  <c r="I61" i="27" s="1"/>
  <c r="E61" i="27"/>
  <c r="D61" i="27"/>
  <c r="F61" i="27" s="1"/>
  <c r="C61" i="27" s="1"/>
  <c r="O60" i="27"/>
  <c r="L60" i="27"/>
  <c r="I60" i="27"/>
  <c r="F60" i="27"/>
  <c r="C60" i="27" s="1"/>
  <c r="O59" i="27"/>
  <c r="L59" i="27"/>
  <c r="I59" i="27"/>
  <c r="C59" i="27" s="1"/>
  <c r="F59" i="27"/>
  <c r="N58" i="27"/>
  <c r="N57" i="27" s="1"/>
  <c r="M58" i="27"/>
  <c r="K58" i="27"/>
  <c r="J58" i="27"/>
  <c r="J57" i="27" s="1"/>
  <c r="H58" i="27"/>
  <c r="G58" i="27"/>
  <c r="I58" i="27" s="1"/>
  <c r="F58" i="27"/>
  <c r="E58" i="27"/>
  <c r="D58" i="27"/>
  <c r="M57" i="27"/>
  <c r="K57" i="27"/>
  <c r="K56" i="27" s="1"/>
  <c r="H57" i="27"/>
  <c r="G57" i="27"/>
  <c r="E57" i="27"/>
  <c r="D57" i="27"/>
  <c r="F57" i="27" s="1"/>
  <c r="H56" i="27"/>
  <c r="D56" i="27"/>
  <c r="O50" i="27"/>
  <c r="C50" i="27" s="1"/>
  <c r="O49" i="27"/>
  <c r="C49" i="27"/>
  <c r="N48" i="27"/>
  <c r="M48" i="27"/>
  <c r="O48" i="27" s="1"/>
  <c r="C48" i="27" s="1"/>
  <c r="L47" i="27"/>
  <c r="I47" i="27"/>
  <c r="F47" i="27"/>
  <c r="C47" i="27"/>
  <c r="K46" i="27"/>
  <c r="J46" i="27"/>
  <c r="L46" i="27" s="1"/>
  <c r="I46" i="27"/>
  <c r="H46" i="27"/>
  <c r="G46" i="27"/>
  <c r="E46" i="27"/>
  <c r="E24" i="27" s="1"/>
  <c r="D46" i="27"/>
  <c r="F45" i="27"/>
  <c r="C45" i="27"/>
  <c r="J44" i="27"/>
  <c r="L44" i="27" s="1"/>
  <c r="C44" i="27" s="1"/>
  <c r="L43" i="27"/>
  <c r="C43" i="27" s="1"/>
  <c r="L42" i="27"/>
  <c r="C42" i="27"/>
  <c r="L41" i="27"/>
  <c r="C41" i="27" s="1"/>
  <c r="K40" i="27"/>
  <c r="J40" i="27"/>
  <c r="L40" i="27" s="1"/>
  <c r="C40" i="27" s="1"/>
  <c r="L39" i="27"/>
  <c r="C39" i="27"/>
  <c r="L38" i="27"/>
  <c r="C38" i="27" s="1"/>
  <c r="K37" i="27"/>
  <c r="J37" i="27"/>
  <c r="L37" i="27" s="1"/>
  <c r="C37" i="27" s="1"/>
  <c r="L36" i="27"/>
  <c r="C36" i="27"/>
  <c r="L35" i="27"/>
  <c r="C35" i="27" s="1"/>
  <c r="K35" i="27"/>
  <c r="J35" i="27"/>
  <c r="L34" i="27"/>
  <c r="C34" i="27" s="1"/>
  <c r="L33" i="27"/>
  <c r="C33" i="27"/>
  <c r="L32" i="27"/>
  <c r="C32" i="27" s="1"/>
  <c r="K31" i="27"/>
  <c r="J31" i="27"/>
  <c r="L31" i="27" s="1"/>
  <c r="C31" i="27" s="1"/>
  <c r="K30" i="27"/>
  <c r="J30" i="27"/>
  <c r="F29" i="27"/>
  <c r="C29" i="27"/>
  <c r="I28" i="27"/>
  <c r="O27" i="27"/>
  <c r="J27" i="27"/>
  <c r="L27" i="27" s="1"/>
  <c r="I27" i="27"/>
  <c r="F27" i="27"/>
  <c r="O26" i="27"/>
  <c r="L26" i="27"/>
  <c r="I26" i="27"/>
  <c r="C26" i="27" s="1"/>
  <c r="F26" i="27"/>
  <c r="N25" i="27"/>
  <c r="N290" i="27" s="1"/>
  <c r="N289" i="27" s="1"/>
  <c r="M25" i="27"/>
  <c r="M290" i="27" s="1"/>
  <c r="K25" i="27"/>
  <c r="K290" i="27" s="1"/>
  <c r="K289" i="27" s="1"/>
  <c r="J25" i="27"/>
  <c r="H25" i="27"/>
  <c r="H290" i="27" s="1"/>
  <c r="H289" i="27" s="1"/>
  <c r="G25" i="27"/>
  <c r="G290" i="27" s="1"/>
  <c r="I290" i="27" s="1"/>
  <c r="F25" i="27"/>
  <c r="E25" i="27"/>
  <c r="E290" i="27" s="1"/>
  <c r="E289" i="27" s="1"/>
  <c r="D25" i="27"/>
  <c r="D290" i="27" s="1"/>
  <c r="M24" i="27"/>
  <c r="K24" i="27"/>
  <c r="H24" i="27"/>
  <c r="G24" i="27"/>
  <c r="I24" i="27" s="1"/>
  <c r="D55" i="27" l="1"/>
  <c r="F290" i="27"/>
  <c r="D289" i="27"/>
  <c r="F289" i="27" s="1"/>
  <c r="C27" i="27"/>
  <c r="H78" i="27"/>
  <c r="H55" i="27" s="1"/>
  <c r="H54" i="27" s="1"/>
  <c r="L86" i="27"/>
  <c r="C106" i="27"/>
  <c r="C119" i="27"/>
  <c r="C131" i="27"/>
  <c r="C163" i="27"/>
  <c r="F177" i="27"/>
  <c r="E176" i="27"/>
  <c r="E287" i="27" s="1"/>
  <c r="C182" i="27"/>
  <c r="D190" i="27"/>
  <c r="F190" i="27" s="1"/>
  <c r="M190" i="27"/>
  <c r="O190" i="27" s="1"/>
  <c r="O198" i="27"/>
  <c r="C201" i="27"/>
  <c r="I207" i="27"/>
  <c r="C207" i="27" s="1"/>
  <c r="O233" i="27"/>
  <c r="C278" i="27"/>
  <c r="O290" i="27"/>
  <c r="M289" i="27"/>
  <c r="O289" i="27" s="1"/>
  <c r="C70" i="27"/>
  <c r="I79" i="27"/>
  <c r="J56" i="27"/>
  <c r="L57" i="27"/>
  <c r="L79" i="27"/>
  <c r="K78" i="27"/>
  <c r="K55" i="27" s="1"/>
  <c r="K54" i="27" s="1"/>
  <c r="C139" i="27"/>
  <c r="C147" i="27"/>
  <c r="F176" i="27"/>
  <c r="J176" i="27"/>
  <c r="L176" i="27" s="1"/>
  <c r="L177" i="27"/>
  <c r="D198" i="27"/>
  <c r="C249" i="27"/>
  <c r="F254" i="27"/>
  <c r="C254" i="27" s="1"/>
  <c r="C261" i="27"/>
  <c r="C266" i="27"/>
  <c r="C274" i="27"/>
  <c r="L284" i="27"/>
  <c r="N56" i="27"/>
  <c r="O57" i="27"/>
  <c r="C125" i="27"/>
  <c r="O177" i="27"/>
  <c r="M176" i="27"/>
  <c r="O176" i="27" s="1"/>
  <c r="H190" i="27"/>
  <c r="I190" i="27" s="1"/>
  <c r="C194" i="27"/>
  <c r="J233" i="27"/>
  <c r="L233" i="27" s="1"/>
  <c r="N55" i="28"/>
  <c r="N54" i="28" s="1"/>
  <c r="N53" i="28" s="1"/>
  <c r="O25" i="27"/>
  <c r="F46" i="27"/>
  <c r="C46" i="27" s="1"/>
  <c r="E56" i="27"/>
  <c r="E55" i="27" s="1"/>
  <c r="E54" i="27" s="1"/>
  <c r="M56" i="27"/>
  <c r="O58" i="27"/>
  <c r="L72" i="27"/>
  <c r="C72" i="27" s="1"/>
  <c r="L80" i="27"/>
  <c r="I87" i="27"/>
  <c r="L92" i="27"/>
  <c r="C92" i="27" s="1"/>
  <c r="F99" i="27"/>
  <c r="C99" i="27" s="1"/>
  <c r="J133" i="27"/>
  <c r="N133" i="27"/>
  <c r="N78" i="27" s="1"/>
  <c r="N287" i="27" s="1"/>
  <c r="I134" i="27"/>
  <c r="O178" i="27"/>
  <c r="F191" i="27"/>
  <c r="F195" i="27"/>
  <c r="F199" i="27"/>
  <c r="J199" i="27"/>
  <c r="J207" i="27"/>
  <c r="L207" i="27" s="1"/>
  <c r="I208" i="27"/>
  <c r="G234" i="27"/>
  <c r="O234" i="27"/>
  <c r="F255" i="27"/>
  <c r="O262" i="27"/>
  <c r="I272" i="27"/>
  <c r="M272" i="27"/>
  <c r="I284" i="27"/>
  <c r="G289" i="27"/>
  <c r="I289" i="27" s="1"/>
  <c r="I291" i="27"/>
  <c r="D289" i="28"/>
  <c r="D57" i="28"/>
  <c r="F70" i="28"/>
  <c r="C83" i="28"/>
  <c r="C115" i="28"/>
  <c r="C144" i="28"/>
  <c r="C190" i="28"/>
  <c r="C194" i="28"/>
  <c r="D198" i="28"/>
  <c r="F207" i="28"/>
  <c r="N233" i="28"/>
  <c r="H233" i="28"/>
  <c r="C241" i="28"/>
  <c r="I254" i="28"/>
  <c r="F254" i="28"/>
  <c r="F271" i="28"/>
  <c r="G56" i="29"/>
  <c r="I57" i="29"/>
  <c r="E55" i="29"/>
  <c r="C115" i="29"/>
  <c r="F125" i="29"/>
  <c r="C125" i="29" s="1"/>
  <c r="L133" i="29"/>
  <c r="C187" i="29"/>
  <c r="K190" i="29"/>
  <c r="L190" i="29" s="1"/>
  <c r="I194" i="29"/>
  <c r="J290" i="27"/>
  <c r="L25" i="27"/>
  <c r="L30" i="27"/>
  <c r="C30" i="27" s="1"/>
  <c r="F56" i="27"/>
  <c r="I57" i="27"/>
  <c r="C57" i="27" s="1"/>
  <c r="L58" i="27"/>
  <c r="C58" i="27" s="1"/>
  <c r="G70" i="27"/>
  <c r="I70" i="27" s="1"/>
  <c r="F79" i="27"/>
  <c r="C79" i="27" s="1"/>
  <c r="I80" i="27"/>
  <c r="C80" i="27" s="1"/>
  <c r="G86" i="27"/>
  <c r="I86" i="27" s="1"/>
  <c r="C86" i="27" s="1"/>
  <c r="F87" i="27"/>
  <c r="F134" i="27"/>
  <c r="C134" i="27" s="1"/>
  <c r="I169" i="27"/>
  <c r="C169" i="27" s="1"/>
  <c r="I177" i="27"/>
  <c r="L178" i="27"/>
  <c r="C178" i="27" s="1"/>
  <c r="O191" i="27"/>
  <c r="O195" i="27"/>
  <c r="G199" i="27"/>
  <c r="O199" i="27"/>
  <c r="F208" i="27"/>
  <c r="D234" i="27"/>
  <c r="L234" i="27"/>
  <c r="O255" i="27"/>
  <c r="L262" i="27"/>
  <c r="C262" i="27" s="1"/>
  <c r="F272" i="27"/>
  <c r="J272" i="27"/>
  <c r="F284" i="27"/>
  <c r="C284" i="27" s="1"/>
  <c r="E290" i="28"/>
  <c r="E289" i="28" s="1"/>
  <c r="E24" i="28"/>
  <c r="F25" i="28"/>
  <c r="J289" i="28"/>
  <c r="L289" i="28" s="1"/>
  <c r="L290" i="28"/>
  <c r="J30" i="28"/>
  <c r="K57" i="28"/>
  <c r="L58" i="28"/>
  <c r="C61" i="28"/>
  <c r="J78" i="28"/>
  <c r="F79" i="28"/>
  <c r="E78" i="28"/>
  <c r="E287" i="28" s="1"/>
  <c r="C98" i="28"/>
  <c r="C163" i="28"/>
  <c r="L168" i="28"/>
  <c r="K78" i="28"/>
  <c r="C219" i="28"/>
  <c r="C238" i="28"/>
  <c r="E233" i="28"/>
  <c r="E197" i="28" s="1"/>
  <c r="I271" i="28"/>
  <c r="C282" i="28"/>
  <c r="D56" i="29"/>
  <c r="O57" i="29"/>
  <c r="N56" i="29"/>
  <c r="N55" i="29" s="1"/>
  <c r="N78" i="29"/>
  <c r="I79" i="29"/>
  <c r="H78" i="29"/>
  <c r="O86" i="29"/>
  <c r="C106" i="29"/>
  <c r="C131" i="29"/>
  <c r="C139" i="29"/>
  <c r="O168" i="29"/>
  <c r="I177" i="29"/>
  <c r="H176" i="29"/>
  <c r="I176" i="29" s="1"/>
  <c r="I190" i="29"/>
  <c r="J24" i="27"/>
  <c r="L24" i="27" s="1"/>
  <c r="N24" i="27"/>
  <c r="O24" i="27" s="1"/>
  <c r="I25" i="27"/>
  <c r="C25" i="27" s="1"/>
  <c r="C290" i="27" s="1"/>
  <c r="C289" i="27" s="1"/>
  <c r="G289" i="28"/>
  <c r="I289" i="28" s="1"/>
  <c r="I290" i="28"/>
  <c r="C46" i="28"/>
  <c r="O48" i="28"/>
  <c r="C48" i="28" s="1"/>
  <c r="G57" i="28"/>
  <c r="I58" i="28"/>
  <c r="C119" i="28"/>
  <c r="C134" i="28"/>
  <c r="C168" i="28"/>
  <c r="G78" i="28"/>
  <c r="I168" i="28"/>
  <c r="F176" i="28"/>
  <c r="C176" i="28" s="1"/>
  <c r="O177" i="28"/>
  <c r="N176" i="28"/>
  <c r="C182" i="28"/>
  <c r="C201" i="28"/>
  <c r="C230" i="28"/>
  <c r="C249" i="28"/>
  <c r="O261" i="28"/>
  <c r="C261" i="28" s="1"/>
  <c r="C291" i="28"/>
  <c r="L57" i="29"/>
  <c r="J56" i="29"/>
  <c r="F79" i="29"/>
  <c r="M78" i="29"/>
  <c r="O78" i="29" s="1"/>
  <c r="O79" i="29"/>
  <c r="C168" i="29"/>
  <c r="F177" i="29"/>
  <c r="C177" i="29" s="1"/>
  <c r="D176" i="29"/>
  <c r="F176" i="29" s="1"/>
  <c r="M176" i="29"/>
  <c r="O176" i="29" s="1"/>
  <c r="O177" i="29"/>
  <c r="C194" i="29"/>
  <c r="M290" i="28"/>
  <c r="M24" i="28"/>
  <c r="O24" i="28" s="1"/>
  <c r="O25" i="28"/>
  <c r="N288" i="28"/>
  <c r="O79" i="28"/>
  <c r="C87" i="28"/>
  <c r="J176" i="28"/>
  <c r="L176" i="28" s="1"/>
  <c r="L177" i="28"/>
  <c r="K197" i="28"/>
  <c r="O207" i="28"/>
  <c r="I207" i="28"/>
  <c r="H198" i="28"/>
  <c r="H197" i="28" s="1"/>
  <c r="M233" i="28"/>
  <c r="O233" i="28" s="1"/>
  <c r="O254" i="28"/>
  <c r="K288" i="29"/>
  <c r="K55" i="29"/>
  <c r="K54" i="29" s="1"/>
  <c r="K53" i="29" s="1"/>
  <c r="C169" i="29"/>
  <c r="C190" i="29"/>
  <c r="F72" i="28"/>
  <c r="C72" i="28" s="1"/>
  <c r="F80" i="28"/>
  <c r="D86" i="28"/>
  <c r="H86" i="28"/>
  <c r="I86" i="28" s="1"/>
  <c r="O87" i="28"/>
  <c r="F92" i="28"/>
  <c r="C92" i="28" s="1"/>
  <c r="D133" i="28"/>
  <c r="F133" i="28" s="1"/>
  <c r="H133" i="28"/>
  <c r="I133" i="28" s="1"/>
  <c r="O134" i="28"/>
  <c r="F139" i="28"/>
  <c r="C139" i="28" s="1"/>
  <c r="L169" i="28"/>
  <c r="M176" i="28"/>
  <c r="O176" i="28" s="1"/>
  <c r="O178" i="28"/>
  <c r="F195" i="28"/>
  <c r="F199" i="28"/>
  <c r="L201" i="28"/>
  <c r="J207" i="28"/>
  <c r="N207" i="28"/>
  <c r="N198" i="28" s="1"/>
  <c r="N197" i="28" s="1"/>
  <c r="G234" i="28"/>
  <c r="K234" i="28"/>
  <c r="K233" i="28" s="1"/>
  <c r="L233" i="28" s="1"/>
  <c r="O234" i="28"/>
  <c r="I236" i="28"/>
  <c r="C236" i="28" s="1"/>
  <c r="F255" i="28"/>
  <c r="O262" i="28"/>
  <c r="I272" i="28"/>
  <c r="M272" i="28"/>
  <c r="I284" i="28"/>
  <c r="M24" i="29"/>
  <c r="D289" i="29"/>
  <c r="F289" i="29" s="1"/>
  <c r="F290" i="29"/>
  <c r="L25" i="29"/>
  <c r="L58" i="29"/>
  <c r="D70" i="29"/>
  <c r="F70" i="29" s="1"/>
  <c r="F80" i="29"/>
  <c r="C80" i="29" s="1"/>
  <c r="D86" i="29"/>
  <c r="F86" i="29" s="1"/>
  <c r="C86" i="29" s="1"/>
  <c r="O87" i="29"/>
  <c r="G133" i="29"/>
  <c r="F134" i="29"/>
  <c r="O169" i="29"/>
  <c r="F178" i="29"/>
  <c r="I191" i="29"/>
  <c r="I195" i="29"/>
  <c r="D198" i="29"/>
  <c r="F207" i="29"/>
  <c r="C207" i="29" s="1"/>
  <c r="F254" i="29"/>
  <c r="E233" i="29"/>
  <c r="O272" i="29"/>
  <c r="C274" i="29"/>
  <c r="C291" i="29"/>
  <c r="M289" i="30"/>
  <c r="C61" i="30"/>
  <c r="C98" i="30"/>
  <c r="C106" i="30"/>
  <c r="C119" i="30"/>
  <c r="M78" i="30"/>
  <c r="O133" i="30"/>
  <c r="C163" i="30"/>
  <c r="O168" i="30"/>
  <c r="N78" i="30"/>
  <c r="C219" i="30"/>
  <c r="D233" i="30"/>
  <c r="F233" i="30" s="1"/>
  <c r="F254" i="30"/>
  <c r="C266" i="30"/>
  <c r="M70" i="28"/>
  <c r="L79" i="28"/>
  <c r="O80" i="28"/>
  <c r="M86" i="28"/>
  <c r="O86" i="28" s="1"/>
  <c r="L87" i="28"/>
  <c r="M133" i="28"/>
  <c r="O133" i="28" s="1"/>
  <c r="L134" i="28"/>
  <c r="I169" i="28"/>
  <c r="C169" i="28" s="1"/>
  <c r="I177" i="28"/>
  <c r="C177" i="28" s="1"/>
  <c r="L178" i="28"/>
  <c r="C178" i="28" s="1"/>
  <c r="O191" i="28"/>
  <c r="C191" i="28" s="1"/>
  <c r="O195" i="28"/>
  <c r="G199" i="28"/>
  <c r="O199" i="28"/>
  <c r="F208" i="28"/>
  <c r="C208" i="28" s="1"/>
  <c r="D234" i="28"/>
  <c r="L234" i="28"/>
  <c r="O255" i="28"/>
  <c r="L262" i="28"/>
  <c r="C262" i="28" s="1"/>
  <c r="F272" i="28"/>
  <c r="J272" i="28"/>
  <c r="F284" i="28"/>
  <c r="C284" i="28" s="1"/>
  <c r="J24" i="29"/>
  <c r="N24" i="29"/>
  <c r="I25" i="29"/>
  <c r="M289" i="29"/>
  <c r="O289" i="29" s="1"/>
  <c r="O290" i="29"/>
  <c r="F57" i="29"/>
  <c r="I58" i="29"/>
  <c r="C58" i="29" s="1"/>
  <c r="M70" i="29"/>
  <c r="L79" i="29"/>
  <c r="O80" i="29"/>
  <c r="L87" i="29"/>
  <c r="C87" i="29" s="1"/>
  <c r="O134" i="29"/>
  <c r="L169" i="29"/>
  <c r="L177" i="29"/>
  <c r="O178" i="29"/>
  <c r="F191" i="29"/>
  <c r="C191" i="29" s="1"/>
  <c r="F195" i="29"/>
  <c r="N197" i="29"/>
  <c r="N233" i="29"/>
  <c r="N287" i="29" s="1"/>
  <c r="C241" i="29"/>
  <c r="C261" i="29"/>
  <c r="C282" i="29"/>
  <c r="E287" i="29"/>
  <c r="K287" i="29"/>
  <c r="D289" i="30"/>
  <c r="F289" i="30" s="1"/>
  <c r="F290" i="30"/>
  <c r="L56" i="30"/>
  <c r="F57" i="30"/>
  <c r="E56" i="30"/>
  <c r="H78" i="30"/>
  <c r="H55" i="30" s="1"/>
  <c r="L86" i="30"/>
  <c r="C125" i="30"/>
  <c r="C131" i="30"/>
  <c r="C144" i="30"/>
  <c r="L168" i="30"/>
  <c r="C168" i="30" s="1"/>
  <c r="J78" i="30"/>
  <c r="M176" i="30"/>
  <c r="O176" i="30" s="1"/>
  <c r="O177" i="30"/>
  <c r="C182" i="30"/>
  <c r="O199" i="30"/>
  <c r="C230" i="30"/>
  <c r="F272" i="30"/>
  <c r="O56" i="31"/>
  <c r="L25" i="28"/>
  <c r="J70" i="28"/>
  <c r="G24" i="29"/>
  <c r="I24" i="29" s="1"/>
  <c r="K24" i="29"/>
  <c r="J289" i="29"/>
  <c r="L289" i="29" s="1"/>
  <c r="L290" i="29"/>
  <c r="C196" i="29"/>
  <c r="O198" i="29"/>
  <c r="C238" i="29"/>
  <c r="M233" i="29"/>
  <c r="O233" i="29" s="1"/>
  <c r="O254" i="29"/>
  <c r="C278" i="29"/>
  <c r="L79" i="30"/>
  <c r="K78" i="30"/>
  <c r="K55" i="30" s="1"/>
  <c r="K54" i="30" s="1"/>
  <c r="C190" i="30"/>
  <c r="C194" i="30"/>
  <c r="L207" i="30"/>
  <c r="K198" i="30"/>
  <c r="K197" i="30" s="1"/>
  <c r="C261" i="30"/>
  <c r="C291" i="30"/>
  <c r="C46" i="31"/>
  <c r="I57" i="31"/>
  <c r="H56" i="31"/>
  <c r="H55" i="31" s="1"/>
  <c r="O79" i="31"/>
  <c r="N78" i="31"/>
  <c r="N55" i="31" s="1"/>
  <c r="I290" i="29"/>
  <c r="G289" i="29"/>
  <c r="I289" i="29" s="1"/>
  <c r="E197" i="29"/>
  <c r="I207" i="29"/>
  <c r="H198" i="29"/>
  <c r="H197" i="29" s="1"/>
  <c r="C255" i="29"/>
  <c r="H287" i="29"/>
  <c r="I24" i="30"/>
  <c r="K24" i="30"/>
  <c r="N55" i="30"/>
  <c r="M56" i="30"/>
  <c r="O57" i="30"/>
  <c r="G78" i="30"/>
  <c r="I78" i="30" s="1"/>
  <c r="I79" i="30"/>
  <c r="F177" i="30"/>
  <c r="E176" i="30"/>
  <c r="G198" i="30"/>
  <c r="I207" i="30"/>
  <c r="C238" i="30"/>
  <c r="C241" i="30"/>
  <c r="I254" i="30"/>
  <c r="H233" i="30"/>
  <c r="H197" i="30" s="1"/>
  <c r="D56" i="31"/>
  <c r="F57" i="31"/>
  <c r="C57" i="31" s="1"/>
  <c r="L79" i="31"/>
  <c r="F199" i="29"/>
  <c r="L201" i="29"/>
  <c r="C201" i="29" s="1"/>
  <c r="I236" i="29"/>
  <c r="C236" i="29" s="1"/>
  <c r="O274" i="29"/>
  <c r="I284" i="29"/>
  <c r="D24" i="30"/>
  <c r="F24" i="30" s="1"/>
  <c r="H24" i="30"/>
  <c r="O25" i="30"/>
  <c r="F58" i="30"/>
  <c r="L72" i="30"/>
  <c r="C72" i="30" s="1"/>
  <c r="L80" i="30"/>
  <c r="I87" i="30"/>
  <c r="G133" i="30"/>
  <c r="I133" i="30" s="1"/>
  <c r="F134" i="30"/>
  <c r="I139" i="30"/>
  <c r="C139" i="30" s="1"/>
  <c r="D176" i="30"/>
  <c r="F178" i="30"/>
  <c r="I191" i="30"/>
  <c r="I195" i="30"/>
  <c r="I199" i="30"/>
  <c r="O201" i="30"/>
  <c r="C201" i="30" s="1"/>
  <c r="E207" i="30"/>
  <c r="E198" i="30" s="1"/>
  <c r="E197" i="30" s="1"/>
  <c r="M207" i="30"/>
  <c r="L208" i="30"/>
  <c r="J234" i="30"/>
  <c r="N234" i="30"/>
  <c r="N233" i="30" s="1"/>
  <c r="N287" i="30" s="1"/>
  <c r="L236" i="30"/>
  <c r="C236" i="30" s="1"/>
  <c r="I255" i="30"/>
  <c r="F262" i="30"/>
  <c r="F274" i="30"/>
  <c r="C274" i="30" s="1"/>
  <c r="L284" i="30"/>
  <c r="J290" i="30"/>
  <c r="N290" i="30"/>
  <c r="N289" i="30" s="1"/>
  <c r="I290" i="31"/>
  <c r="G289" i="31"/>
  <c r="I289" i="31" s="1"/>
  <c r="O25" i="31"/>
  <c r="I58" i="31"/>
  <c r="O72" i="31"/>
  <c r="C72" i="31" s="1"/>
  <c r="O80" i="31"/>
  <c r="N86" i="31"/>
  <c r="O87" i="31"/>
  <c r="C131" i="31"/>
  <c r="C163" i="31"/>
  <c r="J190" i="31"/>
  <c r="L190" i="31" s="1"/>
  <c r="C194" i="31"/>
  <c r="G233" i="31"/>
  <c r="C46" i="32"/>
  <c r="L198" i="29"/>
  <c r="G199" i="29"/>
  <c r="O199" i="29"/>
  <c r="F208" i="29"/>
  <c r="C208" i="29" s="1"/>
  <c r="D234" i="29"/>
  <c r="L234" i="29"/>
  <c r="O255" i="29"/>
  <c r="L262" i="29"/>
  <c r="C262" i="29" s="1"/>
  <c r="F272" i="29"/>
  <c r="J272" i="29"/>
  <c r="F284" i="29"/>
  <c r="C284" i="29" s="1"/>
  <c r="L25" i="30"/>
  <c r="C25" i="30" s="1"/>
  <c r="J30" i="30"/>
  <c r="L57" i="30"/>
  <c r="O58" i="30"/>
  <c r="G70" i="30"/>
  <c r="F79" i="30"/>
  <c r="I80" i="30"/>
  <c r="C80" i="30" s="1"/>
  <c r="G86" i="30"/>
  <c r="I86" i="30" s="1"/>
  <c r="C86" i="30" s="1"/>
  <c r="F87" i="30"/>
  <c r="C87" i="30" s="1"/>
  <c r="D133" i="30"/>
  <c r="F133" i="30" s="1"/>
  <c r="C133" i="30" s="1"/>
  <c r="O134" i="30"/>
  <c r="L169" i="30"/>
  <c r="C169" i="30" s="1"/>
  <c r="L177" i="30"/>
  <c r="O178" i="30"/>
  <c r="F191" i="30"/>
  <c r="C191" i="30" s="1"/>
  <c r="F195" i="30"/>
  <c r="C195" i="30" s="1"/>
  <c r="F199" i="30"/>
  <c r="J199" i="30"/>
  <c r="I208" i="30"/>
  <c r="C208" i="30" s="1"/>
  <c r="G234" i="30"/>
  <c r="F255" i="30"/>
  <c r="C255" i="30" s="1"/>
  <c r="O262" i="30"/>
  <c r="F271" i="30"/>
  <c r="I272" i="30"/>
  <c r="M272" i="30"/>
  <c r="I284" i="30"/>
  <c r="C284" i="30" s="1"/>
  <c r="G290" i="30"/>
  <c r="F290" i="31"/>
  <c r="D289" i="31"/>
  <c r="F289" i="31" s="1"/>
  <c r="L25" i="31"/>
  <c r="O57" i="31"/>
  <c r="F58" i="31"/>
  <c r="C58" i="31" s="1"/>
  <c r="J70" i="31"/>
  <c r="I79" i="31"/>
  <c r="C79" i="31" s="1"/>
  <c r="L80" i="31"/>
  <c r="C80" i="31" s="1"/>
  <c r="C85" i="31"/>
  <c r="J86" i="31"/>
  <c r="L86" i="31" s="1"/>
  <c r="L87" i="31"/>
  <c r="C87" i="31" s="1"/>
  <c r="O92" i="31"/>
  <c r="M86" i="31"/>
  <c r="C115" i="31"/>
  <c r="G133" i="31"/>
  <c r="I133" i="31" s="1"/>
  <c r="I134" i="31"/>
  <c r="C134" i="31" s="1"/>
  <c r="C190" i="31"/>
  <c r="C191" i="31"/>
  <c r="F207" i="31"/>
  <c r="E198" i="31"/>
  <c r="E197" i="31" s="1"/>
  <c r="C238" i="31"/>
  <c r="C249" i="31"/>
  <c r="O254" i="31"/>
  <c r="C254" i="31" s="1"/>
  <c r="N233" i="31"/>
  <c r="N197" i="31" s="1"/>
  <c r="D70" i="30"/>
  <c r="N24" i="31"/>
  <c r="O24" i="31" s="1"/>
  <c r="I25" i="31"/>
  <c r="C25" i="31" s="1"/>
  <c r="M289" i="31"/>
  <c r="O289" i="31" s="1"/>
  <c r="O290" i="31"/>
  <c r="J30" i="31"/>
  <c r="G70" i="31"/>
  <c r="D86" i="31"/>
  <c r="C120" i="31"/>
  <c r="C168" i="31"/>
  <c r="L177" i="31"/>
  <c r="K176" i="31"/>
  <c r="K55" i="31" s="1"/>
  <c r="K54" i="31" s="1"/>
  <c r="C182" i="31"/>
  <c r="C187" i="31"/>
  <c r="C219" i="31"/>
  <c r="J233" i="31"/>
  <c r="L233" i="31" s="1"/>
  <c r="L254" i="31"/>
  <c r="C266" i="31"/>
  <c r="C274" i="31"/>
  <c r="J289" i="31"/>
  <c r="L289" i="31" s="1"/>
  <c r="L290" i="31"/>
  <c r="E86" i="31"/>
  <c r="E78" i="31" s="1"/>
  <c r="E287" i="31" s="1"/>
  <c r="F92" i="31"/>
  <c r="C92" i="31" s="1"/>
  <c r="C139" i="31"/>
  <c r="G176" i="31"/>
  <c r="I176" i="31" s="1"/>
  <c r="I177" i="31"/>
  <c r="M198" i="31"/>
  <c r="O207" i="31"/>
  <c r="K287" i="31"/>
  <c r="E133" i="31"/>
  <c r="F133" i="31" s="1"/>
  <c r="C133" i="31" s="1"/>
  <c r="M133" i="31"/>
  <c r="O133" i="31" s="1"/>
  <c r="O139" i="31"/>
  <c r="I169" i="31"/>
  <c r="J176" i="31"/>
  <c r="N176" i="31"/>
  <c r="O176" i="31" s="1"/>
  <c r="O191" i="31"/>
  <c r="O195" i="31"/>
  <c r="O199" i="31"/>
  <c r="I201" i="31"/>
  <c r="C201" i="31" s="1"/>
  <c r="G207" i="31"/>
  <c r="K207" i="31"/>
  <c r="K198" i="31" s="1"/>
  <c r="K197" i="31" s="1"/>
  <c r="F208" i="31"/>
  <c r="D234" i="31"/>
  <c r="H234" i="31"/>
  <c r="H233" i="31" s="1"/>
  <c r="H287" i="31" s="1"/>
  <c r="F236" i="31"/>
  <c r="C236" i="31" s="1"/>
  <c r="O255" i="31"/>
  <c r="L262" i="31"/>
  <c r="L274" i="31"/>
  <c r="F284" i="31"/>
  <c r="M24" i="32"/>
  <c r="O24" i="32" s="1"/>
  <c r="D56" i="32"/>
  <c r="G57" i="32"/>
  <c r="C125" i="32"/>
  <c r="C139" i="32"/>
  <c r="C154" i="32"/>
  <c r="C163" i="32"/>
  <c r="J176" i="32"/>
  <c r="L176" i="32" s="1"/>
  <c r="L177" i="32"/>
  <c r="J133" i="31"/>
  <c r="L133" i="31" s="1"/>
  <c r="F169" i="31"/>
  <c r="C169" i="31" s="1"/>
  <c r="F177" i="31"/>
  <c r="C177" i="31" s="1"/>
  <c r="I178" i="31"/>
  <c r="C178" i="31" s="1"/>
  <c r="L191" i="31"/>
  <c r="L195" i="31"/>
  <c r="C195" i="31" s="1"/>
  <c r="D199" i="31"/>
  <c r="L199" i="31"/>
  <c r="O208" i="31"/>
  <c r="I234" i="31"/>
  <c r="M234" i="31"/>
  <c r="L255" i="31"/>
  <c r="C255" i="31" s="1"/>
  <c r="I262" i="31"/>
  <c r="C262" i="31" s="1"/>
  <c r="L271" i="31"/>
  <c r="G272" i="31"/>
  <c r="O272" i="31"/>
  <c r="O284" i="31"/>
  <c r="G290" i="32"/>
  <c r="G24" i="32"/>
  <c r="I24" i="32" s="1"/>
  <c r="K290" i="32"/>
  <c r="K289" i="32" s="1"/>
  <c r="K24" i="32"/>
  <c r="L24" i="32" s="1"/>
  <c r="O25" i="32"/>
  <c r="F57" i="32"/>
  <c r="C66" i="32"/>
  <c r="I79" i="32"/>
  <c r="C187" i="32"/>
  <c r="K197" i="32"/>
  <c r="L198" i="32"/>
  <c r="C201" i="32"/>
  <c r="C249" i="32"/>
  <c r="D272" i="31"/>
  <c r="L291" i="31"/>
  <c r="C296" i="31"/>
  <c r="C291" i="31" s="1"/>
  <c r="E24" i="32"/>
  <c r="F24" i="32" s="1"/>
  <c r="C24" i="32" s="1"/>
  <c r="L25" i="32"/>
  <c r="L37" i="32"/>
  <c r="C37" i="32" s="1"/>
  <c r="K57" i="32"/>
  <c r="K56" i="32" s="1"/>
  <c r="L57" i="32"/>
  <c r="N57" i="32"/>
  <c r="N56" i="32" s="1"/>
  <c r="N55" i="32" s="1"/>
  <c r="O58" i="32"/>
  <c r="C68" i="32"/>
  <c r="H70" i="32"/>
  <c r="H56" i="32" s="1"/>
  <c r="K78" i="32"/>
  <c r="L80" i="32"/>
  <c r="J79" i="32"/>
  <c r="C106" i="32"/>
  <c r="C115" i="32"/>
  <c r="E190" i="32"/>
  <c r="E55" i="32" s="1"/>
  <c r="K190" i="32"/>
  <c r="L190" i="32" s="1"/>
  <c r="F194" i="32"/>
  <c r="C194" i="32" s="1"/>
  <c r="O198" i="32"/>
  <c r="C241" i="32"/>
  <c r="D290" i="32"/>
  <c r="F25" i="32"/>
  <c r="M289" i="32"/>
  <c r="O289" i="32" s="1"/>
  <c r="O290" i="32"/>
  <c r="C58" i="32"/>
  <c r="M78" i="32"/>
  <c r="O78" i="32" s="1"/>
  <c r="H176" i="32"/>
  <c r="I176" i="32" s="1"/>
  <c r="I177" i="32"/>
  <c r="J233" i="32"/>
  <c r="J197" i="32" s="1"/>
  <c r="L197" i="32" s="1"/>
  <c r="I80" i="32"/>
  <c r="C80" i="32" s="1"/>
  <c r="G86" i="32"/>
  <c r="I86" i="32" s="1"/>
  <c r="C86" i="32" s="1"/>
  <c r="F87" i="32"/>
  <c r="C87" i="32" s="1"/>
  <c r="D133" i="32"/>
  <c r="O134" i="32"/>
  <c r="C134" i="32" s="1"/>
  <c r="M168" i="32"/>
  <c r="O168" i="32" s="1"/>
  <c r="C168" i="32" s="1"/>
  <c r="L169" i="32"/>
  <c r="C169" i="32" s="1"/>
  <c r="M176" i="32"/>
  <c r="O176" i="32" s="1"/>
  <c r="D177" i="32"/>
  <c r="O178" i="32"/>
  <c r="C178" i="32" s="1"/>
  <c r="G190" i="32"/>
  <c r="I190" i="32" s="1"/>
  <c r="F191" i="32"/>
  <c r="C191" i="32" s="1"/>
  <c r="G194" i="32"/>
  <c r="I194" i="32" s="1"/>
  <c r="F195" i="32"/>
  <c r="C195" i="32" s="1"/>
  <c r="G198" i="32"/>
  <c r="C204" i="32"/>
  <c r="D207" i="32"/>
  <c r="F207" i="32" s="1"/>
  <c r="H207" i="32"/>
  <c r="H198" i="32" s="1"/>
  <c r="H197" i="32" s="1"/>
  <c r="I230" i="32"/>
  <c r="C230" i="32" s="1"/>
  <c r="I238" i="32"/>
  <c r="C238" i="32" s="1"/>
  <c r="I262" i="32"/>
  <c r="C266" i="32"/>
  <c r="E56" i="33"/>
  <c r="F57" i="33"/>
  <c r="J56" i="33"/>
  <c r="L57" i="33"/>
  <c r="D78" i="33"/>
  <c r="C83" i="33"/>
  <c r="C98" i="33"/>
  <c r="F254" i="32"/>
  <c r="C254" i="32" s="1"/>
  <c r="G254" i="32"/>
  <c r="I254" i="32" s="1"/>
  <c r="I255" i="32"/>
  <c r="C255" i="32" s="1"/>
  <c r="K287" i="32"/>
  <c r="F274" i="32"/>
  <c r="C274" i="32" s="1"/>
  <c r="D272" i="32"/>
  <c r="L24" i="33"/>
  <c r="F79" i="33"/>
  <c r="E78" i="33"/>
  <c r="C168" i="33"/>
  <c r="L290" i="32"/>
  <c r="J289" i="32"/>
  <c r="L289" i="32" s="1"/>
  <c r="L30" i="32"/>
  <c r="C30" i="32" s="1"/>
  <c r="O48" i="32"/>
  <c r="C48" i="32" s="1"/>
  <c r="M70" i="32"/>
  <c r="O70" i="32" s="1"/>
  <c r="D199" i="32"/>
  <c r="C200" i="32"/>
  <c r="F208" i="32"/>
  <c r="C208" i="32" s="1"/>
  <c r="C212" i="32"/>
  <c r="C224" i="32"/>
  <c r="O236" i="32"/>
  <c r="C236" i="32" s="1"/>
  <c r="C248" i="32"/>
  <c r="D261" i="32"/>
  <c r="F261" i="32" s="1"/>
  <c r="F262" i="32"/>
  <c r="I266" i="32"/>
  <c r="C268" i="32"/>
  <c r="J271" i="32"/>
  <c r="L271" i="32" s="1"/>
  <c r="L272" i="32"/>
  <c r="C46" i="33"/>
  <c r="C61" i="33"/>
  <c r="I70" i="33"/>
  <c r="C72" i="33"/>
  <c r="G78" i="33"/>
  <c r="I79" i="33"/>
  <c r="C106" i="33"/>
  <c r="C115" i="33"/>
  <c r="G133" i="32"/>
  <c r="I133" i="32" s="1"/>
  <c r="C214" i="32"/>
  <c r="C226" i="32"/>
  <c r="D234" i="32"/>
  <c r="G234" i="32"/>
  <c r="L241" i="32"/>
  <c r="K234" i="32"/>
  <c r="K233" i="32" s="1"/>
  <c r="C242" i="32"/>
  <c r="E287" i="32"/>
  <c r="C278" i="32"/>
  <c r="M56" i="33"/>
  <c r="I57" i="33"/>
  <c r="H56" i="33"/>
  <c r="O79" i="33"/>
  <c r="C131" i="33"/>
  <c r="C144" i="33"/>
  <c r="M234" i="32"/>
  <c r="E254" i="32"/>
  <c r="E233" i="32" s="1"/>
  <c r="E197" i="32" s="1"/>
  <c r="N261" i="32"/>
  <c r="N233" i="32" s="1"/>
  <c r="G272" i="32"/>
  <c r="G24" i="33"/>
  <c r="I24" i="33" s="1"/>
  <c r="K24" i="33"/>
  <c r="F25" i="33"/>
  <c r="C25" i="33" s="1"/>
  <c r="C290" i="33" s="1"/>
  <c r="C289" i="33" s="1"/>
  <c r="L290" i="33"/>
  <c r="J289" i="33"/>
  <c r="L289" i="33" s="1"/>
  <c r="N57" i="33"/>
  <c r="N56" i="33" s="1"/>
  <c r="N55" i="33" s="1"/>
  <c r="D70" i="33"/>
  <c r="F70" i="33" s="1"/>
  <c r="C70" i="33" s="1"/>
  <c r="K79" i="33"/>
  <c r="K78" i="33" s="1"/>
  <c r="K55" i="33" s="1"/>
  <c r="H86" i="33"/>
  <c r="I86" i="33" s="1"/>
  <c r="C86" i="33" s="1"/>
  <c r="F119" i="33"/>
  <c r="C119" i="33" s="1"/>
  <c r="J133" i="33"/>
  <c r="L133" i="33" s="1"/>
  <c r="C133" i="33" s="1"/>
  <c r="F139" i="33"/>
  <c r="C139" i="33" s="1"/>
  <c r="F147" i="33"/>
  <c r="C147" i="33" s="1"/>
  <c r="J168" i="33"/>
  <c r="L168" i="33" s="1"/>
  <c r="L169" i="33"/>
  <c r="C169" i="33" s="1"/>
  <c r="O169" i="33"/>
  <c r="I177" i="33"/>
  <c r="D176" i="33"/>
  <c r="F176" i="33" s="1"/>
  <c r="F177" i="33"/>
  <c r="C177" i="33" s="1"/>
  <c r="C187" i="33"/>
  <c r="C194" i="33"/>
  <c r="F198" i="33"/>
  <c r="N198" i="33"/>
  <c r="N197" i="33" s="1"/>
  <c r="K233" i="33"/>
  <c r="K197" i="33" s="1"/>
  <c r="L254" i="33"/>
  <c r="L271" i="33"/>
  <c r="L284" i="32"/>
  <c r="C284" i="32" s="1"/>
  <c r="G289" i="33"/>
  <c r="I289" i="33" s="1"/>
  <c r="I290" i="33"/>
  <c r="O25" i="33"/>
  <c r="O57" i="33"/>
  <c r="F58" i="33"/>
  <c r="C58" i="33" s="1"/>
  <c r="M70" i="33"/>
  <c r="O70" i="33" s="1"/>
  <c r="O80" i="33"/>
  <c r="C80" i="33" s="1"/>
  <c r="L87" i="33"/>
  <c r="C87" i="33" s="1"/>
  <c r="N287" i="33"/>
  <c r="E24" i="33"/>
  <c r="F24" i="33" s="1"/>
  <c r="M24" i="33"/>
  <c r="O24" i="33" s="1"/>
  <c r="F290" i="33"/>
  <c r="D289" i="33"/>
  <c r="F289" i="33" s="1"/>
  <c r="L25" i="33"/>
  <c r="L125" i="33"/>
  <c r="C125" i="33" s="1"/>
  <c r="C130" i="33"/>
  <c r="M133" i="33"/>
  <c r="O133" i="33" s="1"/>
  <c r="I134" i="33"/>
  <c r="O134" i="33"/>
  <c r="I144" i="33"/>
  <c r="C158" i="33"/>
  <c r="F163" i="33"/>
  <c r="C163" i="33" s="1"/>
  <c r="C174" i="33"/>
  <c r="I176" i="33"/>
  <c r="E197" i="33"/>
  <c r="C254" i="33"/>
  <c r="M289" i="33"/>
  <c r="O289" i="33" s="1"/>
  <c r="O290" i="33"/>
  <c r="C126" i="33"/>
  <c r="F134" i="33"/>
  <c r="C146" i="33"/>
  <c r="C166" i="33"/>
  <c r="O177" i="33"/>
  <c r="M176" i="33"/>
  <c r="O176" i="33" s="1"/>
  <c r="C182" i="33"/>
  <c r="L190" i="33"/>
  <c r="K190" i="33"/>
  <c r="O197" i="33"/>
  <c r="L177" i="33"/>
  <c r="O178" i="33"/>
  <c r="C178" i="33" s="1"/>
  <c r="F191" i="33"/>
  <c r="C191" i="33" s="1"/>
  <c r="G194" i="33"/>
  <c r="I194" i="33" s="1"/>
  <c r="F195" i="33"/>
  <c r="C195" i="33" s="1"/>
  <c r="G198" i="33"/>
  <c r="O198" i="33"/>
  <c r="F199" i="33"/>
  <c r="J199" i="33"/>
  <c r="J207" i="33"/>
  <c r="L207" i="33" s="1"/>
  <c r="C207" i="33" s="1"/>
  <c r="I208" i="33"/>
  <c r="C208" i="33" s="1"/>
  <c r="G234" i="33"/>
  <c r="O234" i="33"/>
  <c r="G254" i="33"/>
  <c r="I254" i="33" s="1"/>
  <c r="C257" i="33"/>
  <c r="C269" i="33"/>
  <c r="G271" i="33"/>
  <c r="I271" i="33" s="1"/>
  <c r="L272" i="33"/>
  <c r="O272" i="33"/>
  <c r="F278" i="33"/>
  <c r="C278" i="33" s="1"/>
  <c r="E287" i="33"/>
  <c r="I284" i="33"/>
  <c r="C284" i="33" s="1"/>
  <c r="N24" i="34"/>
  <c r="O24" i="34" s="1"/>
  <c r="I46" i="34"/>
  <c r="M56" i="34"/>
  <c r="O57" i="34"/>
  <c r="E177" i="33"/>
  <c r="E176" i="33" s="1"/>
  <c r="H190" i="33"/>
  <c r="F262" i="33"/>
  <c r="C262" i="33" s="1"/>
  <c r="C273" i="33"/>
  <c r="C281" i="33"/>
  <c r="L284" i="33"/>
  <c r="J30" i="34"/>
  <c r="F274" i="33"/>
  <c r="C274" i="33" s="1"/>
  <c r="D272" i="33"/>
  <c r="D290" i="34"/>
  <c r="D24" i="34"/>
  <c r="F24" i="34" s="1"/>
  <c r="H290" i="34"/>
  <c r="H289" i="34" s="1"/>
  <c r="I25" i="34"/>
  <c r="C25" i="34" s="1"/>
  <c r="H24" i="34"/>
  <c r="I24" i="34" s="1"/>
  <c r="C46" i="34"/>
  <c r="H55" i="34"/>
  <c r="H54" i="34" s="1"/>
  <c r="F57" i="34"/>
  <c r="E56" i="34"/>
  <c r="J234" i="33"/>
  <c r="L255" i="33"/>
  <c r="C255" i="33" s="1"/>
  <c r="D261" i="33"/>
  <c r="F261" i="33" s="1"/>
  <c r="C261" i="33" s="1"/>
  <c r="G261" i="33"/>
  <c r="I261" i="33" s="1"/>
  <c r="K261" i="33"/>
  <c r="L261" i="33" s="1"/>
  <c r="C277" i="33"/>
  <c r="C293" i="33"/>
  <c r="C291" i="33" s="1"/>
  <c r="J289" i="34"/>
  <c r="L289" i="34" s="1"/>
  <c r="L290" i="34"/>
  <c r="I57" i="34"/>
  <c r="G289" i="34"/>
  <c r="O25" i="34"/>
  <c r="K57" i="34"/>
  <c r="K56" i="34" s="1"/>
  <c r="K55" i="34" s="1"/>
  <c r="K54" i="34" s="1"/>
  <c r="K53" i="34" s="1"/>
  <c r="C92" i="34"/>
  <c r="O58" i="34"/>
  <c r="C58" i="34" s="1"/>
  <c r="M176" i="34"/>
  <c r="O176" i="34" s="1"/>
  <c r="O177" i="34"/>
  <c r="M289" i="34"/>
  <c r="O289" i="34" s="1"/>
  <c r="O290" i="34"/>
  <c r="N288" i="34"/>
  <c r="O79" i="34"/>
  <c r="H78" i="34"/>
  <c r="I79" i="34"/>
  <c r="C147" i="34"/>
  <c r="E176" i="34"/>
  <c r="F176" i="34" s="1"/>
  <c r="F177" i="34"/>
  <c r="F72" i="34"/>
  <c r="C72" i="34" s="1"/>
  <c r="D70" i="34"/>
  <c r="F70" i="34" s="1"/>
  <c r="J78" i="34"/>
  <c r="L78" i="34" s="1"/>
  <c r="L79" i="34"/>
  <c r="C134" i="34"/>
  <c r="C144" i="34"/>
  <c r="C154" i="34"/>
  <c r="C169" i="34"/>
  <c r="D79" i="34"/>
  <c r="M86" i="34"/>
  <c r="O86" i="34" s="1"/>
  <c r="J133" i="34"/>
  <c r="L133" i="34" s="1"/>
  <c r="G168" i="34"/>
  <c r="G176" i="34"/>
  <c r="I176" i="34" s="1"/>
  <c r="J177" i="34"/>
  <c r="E190" i="34"/>
  <c r="F190" i="34" s="1"/>
  <c r="I199" i="34"/>
  <c r="H198" i="34"/>
  <c r="H197" i="34" s="1"/>
  <c r="C219" i="34"/>
  <c r="C233" i="34"/>
  <c r="C266" i="34"/>
  <c r="C272" i="34"/>
  <c r="C291" i="34"/>
  <c r="C194" i="34"/>
  <c r="I197" i="34"/>
  <c r="N287" i="34"/>
  <c r="G70" i="34"/>
  <c r="I70" i="34" s="1"/>
  <c r="D133" i="34"/>
  <c r="F133" i="34" s="1"/>
  <c r="L169" i="34"/>
  <c r="O178" i="34"/>
  <c r="C178" i="34" s="1"/>
  <c r="C236" i="34"/>
  <c r="C238" i="34"/>
  <c r="K287" i="34"/>
  <c r="E13" i="35"/>
  <c r="D86" i="34"/>
  <c r="F86" i="34" s="1"/>
  <c r="C86" i="34" s="1"/>
  <c r="M133" i="34"/>
  <c r="O133" i="34" s="1"/>
  <c r="J190" i="34"/>
  <c r="L190" i="34" s="1"/>
  <c r="M190" i="34"/>
  <c r="O190" i="34" s="1"/>
  <c r="O191" i="34"/>
  <c r="C191" i="34" s="1"/>
  <c r="I198" i="34"/>
  <c r="M197" i="34"/>
  <c r="O197" i="34" s="1"/>
  <c r="O198" i="34"/>
  <c r="C207" i="34"/>
  <c r="C234" i="34"/>
  <c r="C249" i="34"/>
  <c r="C254" i="34"/>
  <c r="C261" i="34"/>
  <c r="C274" i="34"/>
  <c r="C282" i="34"/>
  <c r="G52" i="35"/>
  <c r="G22" i="35" s="1"/>
  <c r="G13" i="35" s="1"/>
  <c r="F195" i="34"/>
  <c r="C195" i="34" s="1"/>
  <c r="I284" i="34"/>
  <c r="O195" i="34"/>
  <c r="L198" i="34"/>
  <c r="O199" i="34"/>
  <c r="F208" i="34"/>
  <c r="C208" i="34" s="1"/>
  <c r="F284" i="34"/>
  <c r="D199" i="34"/>
  <c r="O284" i="34"/>
  <c r="K54" i="33" l="1"/>
  <c r="K53" i="31"/>
  <c r="K288" i="31"/>
  <c r="H54" i="30"/>
  <c r="K53" i="27"/>
  <c r="K288" i="27"/>
  <c r="N287" i="32"/>
  <c r="N197" i="32"/>
  <c r="K53" i="30"/>
  <c r="K288" i="30"/>
  <c r="E54" i="32"/>
  <c r="C290" i="30"/>
  <c r="C289" i="30" s="1"/>
  <c r="N54" i="31"/>
  <c r="H288" i="27"/>
  <c r="H53" i="27"/>
  <c r="L57" i="34"/>
  <c r="L30" i="34"/>
  <c r="C30" i="34" s="1"/>
  <c r="J24" i="34"/>
  <c r="L24" i="34" s="1"/>
  <c r="C24" i="34" s="1"/>
  <c r="I198" i="33"/>
  <c r="M78" i="33"/>
  <c r="D198" i="34"/>
  <c r="F199" i="34"/>
  <c r="C199" i="34" s="1"/>
  <c r="C190" i="34"/>
  <c r="J233" i="33"/>
  <c r="L234" i="33"/>
  <c r="G233" i="33"/>
  <c r="I233" i="33" s="1"/>
  <c r="I234" i="33"/>
  <c r="J198" i="33"/>
  <c r="L199" i="33"/>
  <c r="C134" i="33"/>
  <c r="C24" i="33"/>
  <c r="L79" i="33"/>
  <c r="K287" i="33"/>
  <c r="C176" i="33"/>
  <c r="N54" i="33"/>
  <c r="H55" i="33"/>
  <c r="H54" i="33" s="1"/>
  <c r="H78" i="33"/>
  <c r="H287" i="33" s="1"/>
  <c r="O261" i="32"/>
  <c r="F78" i="33"/>
  <c r="D56" i="33"/>
  <c r="I207" i="32"/>
  <c r="M56" i="32"/>
  <c r="L79" i="32"/>
  <c r="J78" i="32"/>
  <c r="K55" i="32"/>
  <c r="K54" i="32" s="1"/>
  <c r="I70" i="32"/>
  <c r="C70" i="32" s="1"/>
  <c r="C208" i="31"/>
  <c r="L176" i="31"/>
  <c r="C176" i="31" s="1"/>
  <c r="L56" i="32"/>
  <c r="L207" i="31"/>
  <c r="L30" i="31"/>
  <c r="C30" i="31" s="1"/>
  <c r="N287" i="31"/>
  <c r="L70" i="31"/>
  <c r="J56" i="31"/>
  <c r="O272" i="30"/>
  <c r="M271" i="30"/>
  <c r="L199" i="30"/>
  <c r="J198" i="30"/>
  <c r="C79" i="30"/>
  <c r="L30" i="30"/>
  <c r="C30" i="30" s="1"/>
  <c r="F234" i="29"/>
  <c r="C234" i="29" s="1"/>
  <c r="D233" i="29"/>
  <c r="I233" i="31"/>
  <c r="C262" i="30"/>
  <c r="J233" i="30"/>
  <c r="L234" i="30"/>
  <c r="C178" i="30"/>
  <c r="C58" i="30"/>
  <c r="J78" i="31"/>
  <c r="F56" i="31"/>
  <c r="I198" i="30"/>
  <c r="C177" i="30"/>
  <c r="D78" i="30"/>
  <c r="F78" i="30" s="1"/>
  <c r="H287" i="30"/>
  <c r="E55" i="31"/>
  <c r="E54" i="31" s="1"/>
  <c r="F207" i="30"/>
  <c r="C57" i="30"/>
  <c r="C25" i="29"/>
  <c r="C290" i="29" s="1"/>
  <c r="C289" i="29" s="1"/>
  <c r="L272" i="28"/>
  <c r="J271" i="28"/>
  <c r="I199" i="28"/>
  <c r="G198" i="28"/>
  <c r="O70" i="28"/>
  <c r="M56" i="28"/>
  <c r="C254" i="30"/>
  <c r="D197" i="30"/>
  <c r="F197" i="30" s="1"/>
  <c r="F198" i="29"/>
  <c r="D197" i="29"/>
  <c r="F197" i="29" s="1"/>
  <c r="G78" i="29"/>
  <c r="I78" i="29" s="1"/>
  <c r="I133" i="29"/>
  <c r="C133" i="29" s="1"/>
  <c r="M271" i="28"/>
  <c r="O272" i="28"/>
  <c r="C195" i="28"/>
  <c r="C80" i="28"/>
  <c r="D78" i="29"/>
  <c r="F78" i="29" s="1"/>
  <c r="C79" i="28"/>
  <c r="K56" i="28"/>
  <c r="K55" i="28" s="1"/>
  <c r="K54" i="28" s="1"/>
  <c r="L57" i="28"/>
  <c r="C208" i="27"/>
  <c r="O198" i="28"/>
  <c r="F289" i="28"/>
  <c r="C255" i="27"/>
  <c r="C191" i="27"/>
  <c r="L133" i="27"/>
  <c r="J78" i="27"/>
  <c r="L78" i="27" s="1"/>
  <c r="E288" i="27"/>
  <c r="E53" i="27"/>
  <c r="K287" i="27"/>
  <c r="L56" i="27"/>
  <c r="G56" i="27"/>
  <c r="C190" i="27"/>
  <c r="M78" i="34"/>
  <c r="O56" i="34"/>
  <c r="M55" i="34"/>
  <c r="E287" i="34"/>
  <c r="C70" i="34"/>
  <c r="G56" i="34"/>
  <c r="C284" i="34"/>
  <c r="C133" i="34"/>
  <c r="J287" i="34"/>
  <c r="L287" i="34" s="1"/>
  <c r="H287" i="34"/>
  <c r="J176" i="34"/>
  <c r="L176" i="34" s="1"/>
  <c r="C176" i="34" s="1"/>
  <c r="L177" i="34"/>
  <c r="K288" i="34"/>
  <c r="I290" i="34"/>
  <c r="L56" i="34"/>
  <c r="E55" i="34"/>
  <c r="E54" i="34" s="1"/>
  <c r="F290" i="34"/>
  <c r="D289" i="34"/>
  <c r="F289" i="34" s="1"/>
  <c r="D233" i="33"/>
  <c r="C199" i="33"/>
  <c r="G190" i="33"/>
  <c r="J78" i="33"/>
  <c r="L78" i="33" s="1"/>
  <c r="C262" i="32"/>
  <c r="D198" i="32"/>
  <c r="F199" i="32"/>
  <c r="C199" i="32" s="1"/>
  <c r="I56" i="33"/>
  <c r="D271" i="32"/>
  <c r="F272" i="32"/>
  <c r="E55" i="33"/>
  <c r="E54" i="33" s="1"/>
  <c r="C207" i="32"/>
  <c r="D176" i="32"/>
  <c r="F176" i="32" s="1"/>
  <c r="C176" i="32" s="1"/>
  <c r="F177" i="32"/>
  <c r="C177" i="32" s="1"/>
  <c r="L234" i="32"/>
  <c r="C25" i="32"/>
  <c r="C290" i="32" s="1"/>
  <c r="C289" i="32" s="1"/>
  <c r="F190" i="32"/>
  <c r="C190" i="32" s="1"/>
  <c r="C284" i="31"/>
  <c r="F86" i="31"/>
  <c r="D78" i="31"/>
  <c r="F78" i="31" s="1"/>
  <c r="J24" i="31"/>
  <c r="L24" i="31" s="1"/>
  <c r="L198" i="31"/>
  <c r="O86" i="31"/>
  <c r="M78" i="31"/>
  <c r="O234" i="30"/>
  <c r="C199" i="30"/>
  <c r="I70" i="30"/>
  <c r="G56" i="30"/>
  <c r="O57" i="32"/>
  <c r="H197" i="31"/>
  <c r="J289" i="30"/>
  <c r="L289" i="30" s="1"/>
  <c r="L290" i="30"/>
  <c r="F176" i="30"/>
  <c r="C176" i="30" s="1"/>
  <c r="N197" i="30"/>
  <c r="G78" i="31"/>
  <c r="I78" i="31" s="1"/>
  <c r="J24" i="30"/>
  <c r="L24" i="30" s="1"/>
  <c r="M197" i="29"/>
  <c r="O197" i="29" s="1"/>
  <c r="K287" i="30"/>
  <c r="O233" i="30"/>
  <c r="C57" i="29"/>
  <c r="C272" i="28"/>
  <c r="F234" i="28"/>
  <c r="D233" i="28"/>
  <c r="O78" i="30"/>
  <c r="O290" i="30"/>
  <c r="C178" i="29"/>
  <c r="J198" i="28"/>
  <c r="L207" i="28"/>
  <c r="C79" i="29"/>
  <c r="K287" i="28"/>
  <c r="N54" i="29"/>
  <c r="N287" i="28"/>
  <c r="L78" i="28"/>
  <c r="E55" i="28"/>
  <c r="E54" i="28" s="1"/>
  <c r="C25" i="28"/>
  <c r="C290" i="28" s="1"/>
  <c r="C289" i="28" s="1"/>
  <c r="C87" i="27"/>
  <c r="I56" i="29"/>
  <c r="G55" i="29"/>
  <c r="C254" i="28"/>
  <c r="M197" i="28"/>
  <c r="O197" i="28" s="1"/>
  <c r="F290" i="28"/>
  <c r="M271" i="27"/>
  <c r="O272" i="27"/>
  <c r="J198" i="27"/>
  <c r="L199" i="27"/>
  <c r="O78" i="27"/>
  <c r="O133" i="27"/>
  <c r="H288" i="34"/>
  <c r="H53" i="34"/>
  <c r="D78" i="34"/>
  <c r="F78" i="34" s="1"/>
  <c r="F79" i="34"/>
  <c r="C79" i="34" s="1"/>
  <c r="C177" i="34"/>
  <c r="I289" i="34"/>
  <c r="J55" i="34"/>
  <c r="C57" i="34"/>
  <c r="D56" i="34"/>
  <c r="G287" i="33"/>
  <c r="I287" i="33" s="1"/>
  <c r="H287" i="32"/>
  <c r="O234" i="32"/>
  <c r="M233" i="32"/>
  <c r="M55" i="33"/>
  <c r="O56" i="33"/>
  <c r="I234" i="32"/>
  <c r="G233" i="32"/>
  <c r="I233" i="32" s="1"/>
  <c r="C261" i="32"/>
  <c r="J55" i="33"/>
  <c r="L56" i="33"/>
  <c r="F133" i="32"/>
  <c r="C133" i="32" s="1"/>
  <c r="D78" i="32"/>
  <c r="F78" i="32" s="1"/>
  <c r="L233" i="32"/>
  <c r="D289" i="32"/>
  <c r="F289" i="32" s="1"/>
  <c r="F290" i="32"/>
  <c r="N54" i="32"/>
  <c r="D271" i="31"/>
  <c r="F272" i="31"/>
  <c r="G78" i="32"/>
  <c r="I78" i="32" s="1"/>
  <c r="I272" i="31"/>
  <c r="G271" i="31"/>
  <c r="O234" i="31"/>
  <c r="M233" i="31"/>
  <c r="F199" i="31"/>
  <c r="C199" i="31" s="1"/>
  <c r="D198" i="31"/>
  <c r="G56" i="32"/>
  <c r="I57" i="32"/>
  <c r="C57" i="32" s="1"/>
  <c r="G198" i="31"/>
  <c r="I207" i="31"/>
  <c r="I70" i="31"/>
  <c r="C70" i="31" s="1"/>
  <c r="G56" i="31"/>
  <c r="F70" i="30"/>
  <c r="C70" i="30" s="1"/>
  <c r="D56" i="30"/>
  <c r="J197" i="31"/>
  <c r="L197" i="31" s="1"/>
  <c r="I290" i="30"/>
  <c r="G289" i="30"/>
  <c r="I289" i="30" s="1"/>
  <c r="I234" i="30"/>
  <c r="C234" i="30" s="1"/>
  <c r="G233" i="30"/>
  <c r="M198" i="30"/>
  <c r="O207" i="30"/>
  <c r="O56" i="30"/>
  <c r="M55" i="30"/>
  <c r="H54" i="31"/>
  <c r="E287" i="30"/>
  <c r="L78" i="30"/>
  <c r="J55" i="30"/>
  <c r="C195" i="29"/>
  <c r="L24" i="29"/>
  <c r="O289" i="30"/>
  <c r="C254" i="29"/>
  <c r="O24" i="29"/>
  <c r="H78" i="28"/>
  <c r="H55" i="28" s="1"/>
  <c r="H54" i="28" s="1"/>
  <c r="H55" i="29"/>
  <c r="H54" i="29" s="1"/>
  <c r="M78" i="28"/>
  <c r="O78" i="28" s="1"/>
  <c r="M289" i="28"/>
  <c r="O289" i="28" s="1"/>
  <c r="O290" i="28"/>
  <c r="C176" i="29"/>
  <c r="J55" i="29"/>
  <c r="L56" i="29"/>
  <c r="C58" i="28"/>
  <c r="L30" i="28"/>
  <c r="C30" i="28" s="1"/>
  <c r="J24" i="28"/>
  <c r="L24" i="28" s="1"/>
  <c r="L272" i="27"/>
  <c r="J271" i="27"/>
  <c r="I199" i="27"/>
  <c r="C199" i="27" s="1"/>
  <c r="G198" i="27"/>
  <c r="H287" i="28"/>
  <c r="C207" i="28"/>
  <c r="C70" i="28"/>
  <c r="G233" i="27"/>
  <c r="I234" i="27"/>
  <c r="H287" i="27"/>
  <c r="F198" i="27"/>
  <c r="C176" i="27"/>
  <c r="G78" i="27"/>
  <c r="I78" i="27" s="1"/>
  <c r="C78" i="27" s="1"/>
  <c r="I168" i="34"/>
  <c r="C168" i="34" s="1"/>
  <c r="G78" i="34"/>
  <c r="I78" i="34" s="1"/>
  <c r="D271" i="33"/>
  <c r="F272" i="33"/>
  <c r="C272" i="33" s="1"/>
  <c r="I272" i="32"/>
  <c r="G271" i="32"/>
  <c r="G197" i="32" s="1"/>
  <c r="I197" i="32" s="1"/>
  <c r="D233" i="32"/>
  <c r="F233" i="32" s="1"/>
  <c r="F234" i="32"/>
  <c r="C234" i="32" s="1"/>
  <c r="C79" i="33"/>
  <c r="C57" i="33"/>
  <c r="I198" i="32"/>
  <c r="H55" i="32"/>
  <c r="H54" i="32" s="1"/>
  <c r="C79" i="32"/>
  <c r="G289" i="32"/>
  <c r="I289" i="32" s="1"/>
  <c r="I290" i="32"/>
  <c r="D55" i="32"/>
  <c r="F56" i="32"/>
  <c r="D233" i="31"/>
  <c r="F233" i="31" s="1"/>
  <c r="F234" i="31"/>
  <c r="C234" i="31" s="1"/>
  <c r="O198" i="31"/>
  <c r="M197" i="31"/>
  <c r="O197" i="31" s="1"/>
  <c r="C207" i="31"/>
  <c r="L272" i="29"/>
  <c r="C272" i="29" s="1"/>
  <c r="J271" i="29"/>
  <c r="I199" i="29"/>
  <c r="C199" i="29" s="1"/>
  <c r="G198" i="29"/>
  <c r="C134" i="30"/>
  <c r="C24" i="30"/>
  <c r="N54" i="30"/>
  <c r="L70" i="28"/>
  <c r="J56" i="28"/>
  <c r="C272" i="30"/>
  <c r="E55" i="30"/>
  <c r="E54" i="30" s="1"/>
  <c r="O70" i="29"/>
  <c r="C70" i="29" s="1"/>
  <c r="M56" i="29"/>
  <c r="M287" i="29" s="1"/>
  <c r="O287" i="29" s="1"/>
  <c r="F198" i="30"/>
  <c r="C134" i="29"/>
  <c r="C255" i="28"/>
  <c r="G233" i="28"/>
  <c r="I234" i="28"/>
  <c r="C199" i="28"/>
  <c r="C133" i="28"/>
  <c r="F86" i="28"/>
  <c r="C86" i="28" s="1"/>
  <c r="D78" i="28"/>
  <c r="F78" i="28" s="1"/>
  <c r="G56" i="28"/>
  <c r="I57" i="28"/>
  <c r="D55" i="29"/>
  <c r="F56" i="29"/>
  <c r="C272" i="27"/>
  <c r="F234" i="27"/>
  <c r="C234" i="27" s="1"/>
  <c r="D233" i="27"/>
  <c r="D197" i="27" s="1"/>
  <c r="L290" i="27"/>
  <c r="J289" i="27"/>
  <c r="L289" i="27" s="1"/>
  <c r="E54" i="29"/>
  <c r="F198" i="28"/>
  <c r="D197" i="28"/>
  <c r="F197" i="28" s="1"/>
  <c r="D56" i="28"/>
  <c r="F57" i="28"/>
  <c r="C195" i="27"/>
  <c r="O56" i="27"/>
  <c r="M55" i="27"/>
  <c r="N55" i="27"/>
  <c r="N54" i="27" s="1"/>
  <c r="C177" i="27"/>
  <c r="F55" i="27"/>
  <c r="F197" i="27" l="1"/>
  <c r="D54" i="27"/>
  <c r="G55" i="28"/>
  <c r="I56" i="28"/>
  <c r="I198" i="29"/>
  <c r="G197" i="29"/>
  <c r="I197" i="29" s="1"/>
  <c r="G287" i="29"/>
  <c r="I287" i="29" s="1"/>
  <c r="F271" i="33"/>
  <c r="C271" i="33" s="1"/>
  <c r="D287" i="33"/>
  <c r="F287" i="33" s="1"/>
  <c r="L271" i="27"/>
  <c r="J287" i="27"/>
  <c r="L287" i="27" s="1"/>
  <c r="H288" i="29"/>
  <c r="H53" i="29"/>
  <c r="I233" i="30"/>
  <c r="G287" i="30"/>
  <c r="I287" i="30" s="1"/>
  <c r="G55" i="31"/>
  <c r="I56" i="31"/>
  <c r="O233" i="31"/>
  <c r="C233" i="31" s="1"/>
  <c r="M287" i="31"/>
  <c r="O287" i="31" s="1"/>
  <c r="N53" i="32"/>
  <c r="N288" i="32"/>
  <c r="O55" i="33"/>
  <c r="M54" i="33"/>
  <c r="L55" i="34"/>
  <c r="J54" i="34"/>
  <c r="O271" i="27"/>
  <c r="M287" i="27"/>
  <c r="O287" i="27" s="1"/>
  <c r="M197" i="27"/>
  <c r="O197" i="27" s="1"/>
  <c r="G54" i="29"/>
  <c r="I55" i="29"/>
  <c r="N53" i="29"/>
  <c r="N288" i="29"/>
  <c r="C272" i="32"/>
  <c r="F198" i="32"/>
  <c r="C198" i="32" s="1"/>
  <c r="D197" i="32"/>
  <c r="F197" i="32" s="1"/>
  <c r="E288" i="34"/>
  <c r="E53" i="34"/>
  <c r="J55" i="27"/>
  <c r="C78" i="29"/>
  <c r="M287" i="28"/>
  <c r="O287" i="28" s="1"/>
  <c r="O271" i="28"/>
  <c r="M55" i="28"/>
  <c r="O56" i="28"/>
  <c r="L271" i="28"/>
  <c r="C271" i="28" s="1"/>
  <c r="J287" i="28"/>
  <c r="L287" i="28" s="1"/>
  <c r="C207" i="30"/>
  <c r="O56" i="32"/>
  <c r="M55" i="32"/>
  <c r="N53" i="33"/>
  <c r="N288" i="33"/>
  <c r="C234" i="33"/>
  <c r="L233" i="33"/>
  <c r="J287" i="33"/>
  <c r="L287" i="33" s="1"/>
  <c r="O78" i="33"/>
  <c r="M287" i="33"/>
  <c r="O287" i="33" s="1"/>
  <c r="E53" i="30"/>
  <c r="E288" i="30"/>
  <c r="N53" i="30"/>
  <c r="N288" i="30"/>
  <c r="G287" i="32"/>
  <c r="I287" i="32" s="1"/>
  <c r="I271" i="32"/>
  <c r="H288" i="28"/>
  <c r="H53" i="28"/>
  <c r="I56" i="32"/>
  <c r="C56" i="32" s="1"/>
  <c r="G55" i="32"/>
  <c r="O233" i="32"/>
  <c r="C233" i="32" s="1"/>
  <c r="M287" i="32"/>
  <c r="O287" i="32" s="1"/>
  <c r="M197" i="32"/>
  <c r="O197" i="32" s="1"/>
  <c r="E288" i="28"/>
  <c r="E53" i="28"/>
  <c r="I78" i="28"/>
  <c r="C78" i="28" s="1"/>
  <c r="J197" i="28"/>
  <c r="L197" i="28" s="1"/>
  <c r="L198" i="28"/>
  <c r="F271" i="32"/>
  <c r="C271" i="32" s="1"/>
  <c r="D287" i="32"/>
  <c r="F287" i="32" s="1"/>
  <c r="F233" i="33"/>
  <c r="C233" i="33" s="1"/>
  <c r="D197" i="33"/>
  <c r="F197" i="33" s="1"/>
  <c r="G287" i="34"/>
  <c r="I287" i="34" s="1"/>
  <c r="O78" i="34"/>
  <c r="C78" i="34" s="1"/>
  <c r="M287" i="34"/>
  <c r="O287" i="34" s="1"/>
  <c r="C198" i="29"/>
  <c r="E288" i="31"/>
  <c r="E53" i="31"/>
  <c r="G197" i="30"/>
  <c r="I197" i="30" s="1"/>
  <c r="L78" i="31"/>
  <c r="J287" i="31"/>
  <c r="L287" i="31" s="1"/>
  <c r="F233" i="29"/>
  <c r="C233" i="29" s="1"/>
  <c r="D287" i="29"/>
  <c r="F287" i="29" s="1"/>
  <c r="O271" i="30"/>
  <c r="C271" i="30" s="1"/>
  <c r="M287" i="30"/>
  <c r="O287" i="30" s="1"/>
  <c r="K53" i="32"/>
  <c r="K288" i="32"/>
  <c r="N53" i="31"/>
  <c r="N288" i="31"/>
  <c r="C290" i="31"/>
  <c r="C289" i="31" s="1"/>
  <c r="N53" i="27"/>
  <c r="N288" i="27"/>
  <c r="C57" i="28"/>
  <c r="F233" i="27"/>
  <c r="D287" i="27"/>
  <c r="F287" i="27" s="1"/>
  <c r="F55" i="29"/>
  <c r="D54" i="29"/>
  <c r="I233" i="28"/>
  <c r="G287" i="28"/>
  <c r="I287" i="28" s="1"/>
  <c r="L271" i="29"/>
  <c r="C271" i="29" s="1"/>
  <c r="J197" i="29"/>
  <c r="L197" i="29" s="1"/>
  <c r="C197" i="29" s="1"/>
  <c r="J287" i="29"/>
  <c r="L287" i="29" s="1"/>
  <c r="F55" i="32"/>
  <c r="D54" i="32"/>
  <c r="H288" i="32"/>
  <c r="H53" i="32"/>
  <c r="I233" i="27"/>
  <c r="G287" i="27"/>
  <c r="I287" i="27" s="1"/>
  <c r="G197" i="27"/>
  <c r="I197" i="27" s="1"/>
  <c r="I198" i="27"/>
  <c r="C198" i="27" s="1"/>
  <c r="H288" i="31"/>
  <c r="H53" i="31"/>
  <c r="M197" i="30"/>
  <c r="O197" i="30" s="1"/>
  <c r="O198" i="30"/>
  <c r="D55" i="30"/>
  <c r="F56" i="30"/>
  <c r="C56" i="30" s="1"/>
  <c r="D197" i="31"/>
  <c r="F197" i="31" s="1"/>
  <c r="F198" i="31"/>
  <c r="C198" i="31" s="1"/>
  <c r="I271" i="31"/>
  <c r="G287" i="31"/>
  <c r="I287" i="31" s="1"/>
  <c r="C272" i="31"/>
  <c r="D55" i="34"/>
  <c r="F56" i="34"/>
  <c r="J197" i="27"/>
  <c r="L197" i="27" s="1"/>
  <c r="L198" i="27"/>
  <c r="F233" i="28"/>
  <c r="C233" i="28" s="1"/>
  <c r="D287" i="28"/>
  <c r="F287" i="28" s="1"/>
  <c r="G55" i="30"/>
  <c r="I56" i="30"/>
  <c r="O78" i="31"/>
  <c r="C78" i="31" s="1"/>
  <c r="M55" i="31"/>
  <c r="C133" i="27"/>
  <c r="K53" i="28"/>
  <c r="K288" i="28"/>
  <c r="G197" i="28"/>
  <c r="I197" i="28" s="1"/>
  <c r="C197" i="28" s="1"/>
  <c r="I198" i="28"/>
  <c r="C198" i="28" s="1"/>
  <c r="L233" i="30"/>
  <c r="J287" i="30"/>
  <c r="L287" i="30" s="1"/>
  <c r="L78" i="32"/>
  <c r="C78" i="32" s="1"/>
  <c r="J287" i="32"/>
  <c r="L287" i="32" s="1"/>
  <c r="J55" i="32"/>
  <c r="F56" i="33"/>
  <c r="C56" i="33" s="1"/>
  <c r="D55" i="33"/>
  <c r="I78" i="33"/>
  <c r="G197" i="33"/>
  <c r="I197" i="33" s="1"/>
  <c r="K53" i="33"/>
  <c r="K288" i="33"/>
  <c r="M54" i="27"/>
  <c r="O55" i="27"/>
  <c r="D55" i="28"/>
  <c r="F56" i="28"/>
  <c r="E288" i="29"/>
  <c r="E53" i="29"/>
  <c r="M55" i="29"/>
  <c r="O56" i="29"/>
  <c r="C56" i="29" s="1"/>
  <c r="L56" i="28"/>
  <c r="J55" i="28"/>
  <c r="J54" i="29"/>
  <c r="L55" i="29"/>
  <c r="L55" i="30"/>
  <c r="M54" i="30"/>
  <c r="O55" i="30"/>
  <c r="G197" i="31"/>
  <c r="I197" i="31" s="1"/>
  <c r="I198" i="31"/>
  <c r="F271" i="31"/>
  <c r="C271" i="31" s="1"/>
  <c r="D287" i="31"/>
  <c r="F287" i="31" s="1"/>
  <c r="L55" i="33"/>
  <c r="C234" i="28"/>
  <c r="C86" i="31"/>
  <c r="E288" i="33"/>
  <c r="E53" i="33"/>
  <c r="I190" i="33"/>
  <c r="C190" i="33" s="1"/>
  <c r="G55" i="33"/>
  <c r="G55" i="34"/>
  <c r="I56" i="34"/>
  <c r="M54" i="34"/>
  <c r="O55" i="34"/>
  <c r="G55" i="27"/>
  <c r="I56" i="27"/>
  <c r="C56" i="27" s="1"/>
  <c r="C78" i="30"/>
  <c r="D55" i="31"/>
  <c r="J197" i="30"/>
  <c r="L197" i="30" s="1"/>
  <c r="C197" i="30" s="1"/>
  <c r="L198" i="30"/>
  <c r="C198" i="30" s="1"/>
  <c r="J55" i="31"/>
  <c r="L56" i="31"/>
  <c r="C56" i="31" s="1"/>
  <c r="C78" i="33"/>
  <c r="H288" i="33"/>
  <c r="H53" i="33"/>
  <c r="J197" i="33"/>
  <c r="L197" i="33" s="1"/>
  <c r="L198" i="33"/>
  <c r="C198" i="33" s="1"/>
  <c r="F198" i="34"/>
  <c r="C198" i="34" s="1"/>
  <c r="D197" i="34"/>
  <c r="F197" i="34" s="1"/>
  <c r="C197" i="34" s="1"/>
  <c r="D287" i="34"/>
  <c r="F287" i="34" s="1"/>
  <c r="E288" i="32"/>
  <c r="E53" i="32"/>
  <c r="D287" i="30"/>
  <c r="F287" i="30" s="1"/>
  <c r="H53" i="30"/>
  <c r="H288" i="30"/>
  <c r="C290" i="34"/>
  <c r="C289" i="34" s="1"/>
  <c r="C287" i="34" l="1"/>
  <c r="C287" i="31"/>
  <c r="M53" i="34"/>
  <c r="O53" i="34" s="1"/>
  <c r="O54" i="34"/>
  <c r="M288" i="34"/>
  <c r="O288" i="34" s="1"/>
  <c r="M53" i="30"/>
  <c r="O53" i="30" s="1"/>
  <c r="O54" i="30"/>
  <c r="M288" i="30"/>
  <c r="O288" i="30" s="1"/>
  <c r="J54" i="30"/>
  <c r="J54" i="28"/>
  <c r="L55" i="28"/>
  <c r="C197" i="31"/>
  <c r="C233" i="27"/>
  <c r="M54" i="32"/>
  <c r="O55" i="32"/>
  <c r="L55" i="27"/>
  <c r="J54" i="27"/>
  <c r="I55" i="28"/>
  <c r="G54" i="28"/>
  <c r="I55" i="27"/>
  <c r="C55" i="27" s="1"/>
  <c r="G54" i="27"/>
  <c r="G54" i="34"/>
  <c r="I55" i="34"/>
  <c r="J54" i="33"/>
  <c r="M53" i="27"/>
  <c r="O53" i="27" s="1"/>
  <c r="O54" i="27"/>
  <c r="M288" i="27"/>
  <c r="O288" i="27" s="1"/>
  <c r="L55" i="32"/>
  <c r="J54" i="32"/>
  <c r="G54" i="30"/>
  <c r="I55" i="30"/>
  <c r="D288" i="29"/>
  <c r="F288" i="29" s="1"/>
  <c r="D53" i="29"/>
  <c r="F53" i="29" s="1"/>
  <c r="F54" i="29"/>
  <c r="D28" i="29"/>
  <c r="C287" i="32"/>
  <c r="C287" i="28"/>
  <c r="M53" i="33"/>
  <c r="O53" i="33" s="1"/>
  <c r="O54" i="33"/>
  <c r="M288" i="33"/>
  <c r="O288" i="33" s="1"/>
  <c r="G54" i="31"/>
  <c r="I55" i="31"/>
  <c r="C287" i="33"/>
  <c r="D54" i="31"/>
  <c r="F55" i="31"/>
  <c r="G54" i="33"/>
  <c r="I55" i="33"/>
  <c r="C56" i="28"/>
  <c r="O55" i="31"/>
  <c r="M54" i="31"/>
  <c r="C56" i="34"/>
  <c r="D54" i="30"/>
  <c r="F55" i="30"/>
  <c r="C55" i="30" s="1"/>
  <c r="D288" i="32"/>
  <c r="F288" i="32" s="1"/>
  <c r="D53" i="32"/>
  <c r="F53" i="32" s="1"/>
  <c r="F54" i="32"/>
  <c r="C287" i="29"/>
  <c r="C197" i="33"/>
  <c r="G54" i="32"/>
  <c r="I55" i="32"/>
  <c r="G288" i="29"/>
  <c r="I288" i="29" s="1"/>
  <c r="G53" i="29"/>
  <c r="I53" i="29" s="1"/>
  <c r="I54" i="29"/>
  <c r="F54" i="27"/>
  <c r="D28" i="27"/>
  <c r="D288" i="27"/>
  <c r="F288" i="27" s="1"/>
  <c r="D53" i="27"/>
  <c r="F53" i="27" s="1"/>
  <c r="J54" i="31"/>
  <c r="L55" i="31"/>
  <c r="J53" i="29"/>
  <c r="L53" i="29" s="1"/>
  <c r="L54" i="29"/>
  <c r="J288" i="29"/>
  <c r="L288" i="29" s="1"/>
  <c r="M54" i="29"/>
  <c r="O55" i="29"/>
  <c r="C55" i="29" s="1"/>
  <c r="D54" i="28"/>
  <c r="F55" i="28"/>
  <c r="D54" i="33"/>
  <c r="F55" i="33"/>
  <c r="C55" i="33" s="1"/>
  <c r="D54" i="34"/>
  <c r="F55" i="34"/>
  <c r="C55" i="34" s="1"/>
  <c r="C55" i="32"/>
  <c r="M54" i="28"/>
  <c r="O55" i="28"/>
  <c r="C197" i="32"/>
  <c r="J53" i="34"/>
  <c r="L53" i="34" s="1"/>
  <c r="L54" i="34"/>
  <c r="J288" i="34"/>
  <c r="L288" i="34" s="1"/>
  <c r="C233" i="30"/>
  <c r="C287" i="30" s="1"/>
  <c r="C271" i="27"/>
  <c r="C197" i="27"/>
  <c r="J53" i="32" l="1"/>
  <c r="L53" i="32" s="1"/>
  <c r="L54" i="32"/>
  <c r="J288" i="32"/>
  <c r="L288" i="32" s="1"/>
  <c r="J53" i="27"/>
  <c r="L53" i="27" s="1"/>
  <c r="L54" i="27"/>
  <c r="J288" i="27"/>
  <c r="L288" i="27" s="1"/>
  <c r="J53" i="30"/>
  <c r="L53" i="30" s="1"/>
  <c r="L54" i="30"/>
  <c r="J288" i="30"/>
  <c r="L288" i="30" s="1"/>
  <c r="D53" i="30"/>
  <c r="F53" i="30" s="1"/>
  <c r="D288" i="30"/>
  <c r="F288" i="30" s="1"/>
  <c r="F54" i="30"/>
  <c r="D53" i="31"/>
  <c r="F53" i="31" s="1"/>
  <c r="F54" i="31"/>
  <c r="D28" i="31"/>
  <c r="D288" i="31" s="1"/>
  <c r="F288" i="31" s="1"/>
  <c r="C288" i="31" s="1"/>
  <c r="L54" i="33"/>
  <c r="J53" i="33"/>
  <c r="L53" i="33" s="1"/>
  <c r="J288" i="33"/>
  <c r="L288" i="33" s="1"/>
  <c r="F54" i="28"/>
  <c r="D28" i="28"/>
  <c r="D288" i="28" s="1"/>
  <c r="F288" i="28" s="1"/>
  <c r="C288" i="28" s="1"/>
  <c r="D53" i="28"/>
  <c r="F53" i="28" s="1"/>
  <c r="C287" i="27"/>
  <c r="D288" i="33"/>
  <c r="F288" i="33" s="1"/>
  <c r="D53" i="33"/>
  <c r="F53" i="33" s="1"/>
  <c r="F54" i="33"/>
  <c r="O54" i="29"/>
  <c r="C54" i="29" s="1"/>
  <c r="M53" i="29"/>
  <c r="O53" i="29" s="1"/>
  <c r="C53" i="29" s="1"/>
  <c r="M288" i="29"/>
  <c r="O288" i="29" s="1"/>
  <c r="C288" i="29" s="1"/>
  <c r="F28" i="27"/>
  <c r="C28" i="27" s="1"/>
  <c r="D24" i="27"/>
  <c r="F24" i="27" s="1"/>
  <c r="C24" i="27" s="1"/>
  <c r="D24" i="29"/>
  <c r="F24" i="29" s="1"/>
  <c r="C24" i="29" s="1"/>
  <c r="F28" i="29"/>
  <c r="C28" i="29" s="1"/>
  <c r="G288" i="28"/>
  <c r="I288" i="28" s="1"/>
  <c r="G53" i="28"/>
  <c r="I53" i="28" s="1"/>
  <c r="I54" i="28"/>
  <c r="D288" i="34"/>
  <c r="F288" i="34" s="1"/>
  <c r="D53" i="34"/>
  <c r="F53" i="34" s="1"/>
  <c r="C53" i="34" s="1"/>
  <c r="F54" i="34"/>
  <c r="C55" i="31"/>
  <c r="G288" i="31"/>
  <c r="I288" i="31" s="1"/>
  <c r="G53" i="31"/>
  <c r="I53" i="31" s="1"/>
  <c r="I54" i="31"/>
  <c r="M53" i="28"/>
  <c r="O53" i="28" s="1"/>
  <c r="O54" i="28"/>
  <c r="M288" i="28"/>
  <c r="O288" i="28" s="1"/>
  <c r="C55" i="28"/>
  <c r="L54" i="31"/>
  <c r="J53" i="31"/>
  <c r="L53" i="31" s="1"/>
  <c r="J288" i="31"/>
  <c r="L288" i="31" s="1"/>
  <c r="M53" i="31"/>
  <c r="O53" i="31" s="1"/>
  <c r="O54" i="31"/>
  <c r="M288" i="31"/>
  <c r="O288" i="31" s="1"/>
  <c r="G288" i="33"/>
  <c r="I288" i="33" s="1"/>
  <c r="G53" i="33"/>
  <c r="I53" i="33" s="1"/>
  <c r="I54" i="33"/>
  <c r="G288" i="30"/>
  <c r="I288" i="30" s="1"/>
  <c r="I54" i="30"/>
  <c r="G53" i="30"/>
  <c r="I53" i="30" s="1"/>
  <c r="G288" i="34"/>
  <c r="I288" i="34" s="1"/>
  <c r="I54" i="34"/>
  <c r="G53" i="34"/>
  <c r="I53" i="34" s="1"/>
  <c r="O54" i="32"/>
  <c r="M53" i="32"/>
  <c r="O53" i="32" s="1"/>
  <c r="M288" i="32"/>
  <c r="O288" i="32" s="1"/>
  <c r="J53" i="28"/>
  <c r="L53" i="28" s="1"/>
  <c r="L54" i="28"/>
  <c r="J288" i="28"/>
  <c r="L288" i="28" s="1"/>
  <c r="G288" i="32"/>
  <c r="I288" i="32" s="1"/>
  <c r="C288" i="32" s="1"/>
  <c r="I54" i="32"/>
  <c r="C54" i="32" s="1"/>
  <c r="G53" i="32"/>
  <c r="I53" i="32" s="1"/>
  <c r="C53" i="32" s="1"/>
  <c r="G288" i="27"/>
  <c r="I288" i="27" s="1"/>
  <c r="C288" i="27" s="1"/>
  <c r="I54" i="27"/>
  <c r="C54" i="27" s="1"/>
  <c r="G53" i="27"/>
  <c r="I53" i="27" s="1"/>
  <c r="C53" i="27" s="1"/>
  <c r="C288" i="34" l="1"/>
  <c r="C54" i="33"/>
  <c r="C53" i="33"/>
  <c r="C53" i="28"/>
  <c r="F28" i="31"/>
  <c r="C28" i="31" s="1"/>
  <c r="D24" i="31"/>
  <c r="F24" i="31" s="1"/>
  <c r="C24" i="31" s="1"/>
  <c r="C54" i="30"/>
  <c r="C54" i="34"/>
  <c r="C288" i="33"/>
  <c r="F28" i="28"/>
  <c r="C28" i="28" s="1"/>
  <c r="D24" i="28"/>
  <c r="F24" i="28" s="1"/>
  <c r="C24" i="28" s="1"/>
  <c r="C54" i="31"/>
  <c r="C288" i="30"/>
  <c r="C54" i="28"/>
  <c r="C53" i="31"/>
  <c r="C53" i="30"/>
  <c r="O299" i="26" l="1"/>
  <c r="L299" i="26"/>
  <c r="I299" i="26"/>
  <c r="F299" i="26"/>
  <c r="C299" i="26" s="1"/>
  <c r="O298" i="26"/>
  <c r="L298" i="26"/>
  <c r="I298" i="26"/>
  <c r="C298" i="26" s="1"/>
  <c r="F298" i="26"/>
  <c r="O297" i="26"/>
  <c r="L297" i="26"/>
  <c r="I297" i="26"/>
  <c r="F297" i="26"/>
  <c r="C297" i="26" s="1"/>
  <c r="O296" i="26"/>
  <c r="L296" i="26"/>
  <c r="I296" i="26"/>
  <c r="F296" i="26"/>
  <c r="C296" i="26"/>
  <c r="O295" i="26"/>
  <c r="L295" i="26"/>
  <c r="I295" i="26"/>
  <c r="F295" i="26"/>
  <c r="C295" i="26" s="1"/>
  <c r="O294" i="26"/>
  <c r="L294" i="26"/>
  <c r="I294" i="26"/>
  <c r="C294" i="26" s="1"/>
  <c r="F294" i="26"/>
  <c r="O293" i="26"/>
  <c r="L293" i="26"/>
  <c r="I293" i="26"/>
  <c r="F293" i="26"/>
  <c r="C293" i="26" s="1"/>
  <c r="O292" i="26"/>
  <c r="L292" i="26"/>
  <c r="I292" i="26"/>
  <c r="F292" i="26"/>
  <c r="C292" i="26"/>
  <c r="N291" i="26"/>
  <c r="M291" i="26"/>
  <c r="O291" i="26" s="1"/>
  <c r="K291" i="26"/>
  <c r="J291" i="26"/>
  <c r="L291" i="26" s="1"/>
  <c r="H291" i="26"/>
  <c r="G291" i="26"/>
  <c r="I291" i="26" s="1"/>
  <c r="E291" i="26"/>
  <c r="D291" i="26"/>
  <c r="F291" i="26" s="1"/>
  <c r="O286" i="26"/>
  <c r="L286" i="26"/>
  <c r="I286" i="26"/>
  <c r="F286" i="26"/>
  <c r="C286" i="26" s="1"/>
  <c r="O285" i="26"/>
  <c r="L285" i="26"/>
  <c r="I285" i="26"/>
  <c r="F285" i="26"/>
  <c r="C285" i="26" s="1"/>
  <c r="N284" i="26"/>
  <c r="M284" i="26"/>
  <c r="K284" i="26"/>
  <c r="J284" i="26"/>
  <c r="H284" i="26"/>
  <c r="G284" i="26"/>
  <c r="E284" i="26"/>
  <c r="F284" i="26" s="1"/>
  <c r="D284" i="26"/>
  <c r="O283" i="26"/>
  <c r="L283" i="26"/>
  <c r="I283" i="26"/>
  <c r="F283" i="26"/>
  <c r="C283" i="26" s="1"/>
  <c r="O282" i="26"/>
  <c r="N282" i="26"/>
  <c r="M282" i="26"/>
  <c r="K282" i="26"/>
  <c r="J282" i="26"/>
  <c r="L282" i="26" s="1"/>
  <c r="H282" i="26"/>
  <c r="G282" i="26"/>
  <c r="I282" i="26" s="1"/>
  <c r="E282" i="26"/>
  <c r="D282" i="26"/>
  <c r="F282" i="26" s="1"/>
  <c r="C282" i="26" s="1"/>
  <c r="O281" i="26"/>
  <c r="L281" i="26"/>
  <c r="I281" i="26"/>
  <c r="F281" i="26"/>
  <c r="C281" i="26" s="1"/>
  <c r="O280" i="26"/>
  <c r="L280" i="26"/>
  <c r="I280" i="26"/>
  <c r="F280" i="26"/>
  <c r="C280" i="26"/>
  <c r="O279" i="26"/>
  <c r="L279" i="26"/>
  <c r="I279" i="26"/>
  <c r="F279" i="26"/>
  <c r="C279" i="26" s="1"/>
  <c r="O278" i="26"/>
  <c r="N278" i="26"/>
  <c r="M278" i="26"/>
  <c r="K278" i="26"/>
  <c r="L278" i="26" s="1"/>
  <c r="J278" i="26"/>
  <c r="H278" i="26"/>
  <c r="G278" i="26"/>
  <c r="I278" i="26" s="1"/>
  <c r="E278" i="26"/>
  <c r="D278" i="26"/>
  <c r="F278" i="26" s="1"/>
  <c r="O277" i="26"/>
  <c r="L277" i="26"/>
  <c r="I277" i="26"/>
  <c r="F277" i="26"/>
  <c r="C277" i="26" s="1"/>
  <c r="O276" i="26"/>
  <c r="L276" i="26"/>
  <c r="I276" i="26"/>
  <c r="F276" i="26"/>
  <c r="C276" i="26" s="1"/>
  <c r="O275" i="26"/>
  <c r="L275" i="26"/>
  <c r="I275" i="26"/>
  <c r="F275" i="26"/>
  <c r="C275" i="26" s="1"/>
  <c r="N274" i="26"/>
  <c r="M274" i="26"/>
  <c r="O274" i="26" s="1"/>
  <c r="K274" i="26"/>
  <c r="J274" i="26"/>
  <c r="L274" i="26" s="1"/>
  <c r="I274" i="26"/>
  <c r="H274" i="26"/>
  <c r="G274" i="26"/>
  <c r="E274" i="26"/>
  <c r="D274" i="26"/>
  <c r="F274" i="26" s="1"/>
  <c r="C274" i="26" s="1"/>
  <c r="O273" i="26"/>
  <c r="L273" i="26"/>
  <c r="I273" i="26"/>
  <c r="F273" i="26"/>
  <c r="C273" i="26" s="1"/>
  <c r="N272" i="26"/>
  <c r="M272" i="26"/>
  <c r="O272" i="26" s="1"/>
  <c r="K272" i="26"/>
  <c r="J272" i="26"/>
  <c r="L272" i="26" s="1"/>
  <c r="H272" i="26"/>
  <c r="G272" i="26"/>
  <c r="I272" i="26" s="1"/>
  <c r="F272" i="26"/>
  <c r="E272" i="26"/>
  <c r="D272" i="26"/>
  <c r="N271" i="26"/>
  <c r="M271" i="26"/>
  <c r="O271" i="26" s="1"/>
  <c r="K271" i="26"/>
  <c r="J271" i="26"/>
  <c r="L271" i="26" s="1"/>
  <c r="H271" i="26"/>
  <c r="G271" i="26"/>
  <c r="I271" i="26" s="1"/>
  <c r="F271" i="26"/>
  <c r="C271" i="26" s="1"/>
  <c r="E271" i="26"/>
  <c r="D271" i="26"/>
  <c r="O270" i="26"/>
  <c r="L270" i="26"/>
  <c r="I270" i="26"/>
  <c r="F270" i="26"/>
  <c r="C270" i="26"/>
  <c r="O269" i="26"/>
  <c r="L269" i="26"/>
  <c r="I269" i="26"/>
  <c r="F269" i="26"/>
  <c r="C269" i="26" s="1"/>
  <c r="O268" i="26"/>
  <c r="L268" i="26"/>
  <c r="I268" i="26"/>
  <c r="F268" i="26"/>
  <c r="C268" i="26"/>
  <c r="O267" i="26"/>
  <c r="L267" i="26"/>
  <c r="I267" i="26"/>
  <c r="F267" i="26"/>
  <c r="C267" i="26" s="1"/>
  <c r="N266" i="26"/>
  <c r="M266" i="26"/>
  <c r="O266" i="26" s="1"/>
  <c r="K266" i="26"/>
  <c r="J266" i="26"/>
  <c r="L266" i="26" s="1"/>
  <c r="H266" i="26"/>
  <c r="G266" i="26"/>
  <c r="I266" i="26" s="1"/>
  <c r="E266" i="26"/>
  <c r="D266" i="26"/>
  <c r="F266" i="26" s="1"/>
  <c r="O265" i="26"/>
  <c r="L265" i="26"/>
  <c r="I265" i="26"/>
  <c r="F265" i="26"/>
  <c r="C265" i="26"/>
  <c r="O264" i="26"/>
  <c r="L264" i="26"/>
  <c r="I264" i="26"/>
  <c r="F264" i="26"/>
  <c r="C264" i="26" s="1"/>
  <c r="O263" i="26"/>
  <c r="L263" i="26"/>
  <c r="I263" i="26"/>
  <c r="F263" i="26"/>
  <c r="C263" i="26" s="1"/>
  <c r="N262" i="26"/>
  <c r="M262" i="26"/>
  <c r="O262" i="26" s="1"/>
  <c r="K262" i="26"/>
  <c r="J262" i="26"/>
  <c r="L262" i="26" s="1"/>
  <c r="H262" i="26"/>
  <c r="I262" i="26" s="1"/>
  <c r="G262" i="26"/>
  <c r="E262" i="26"/>
  <c r="D262" i="26"/>
  <c r="F262" i="26" s="1"/>
  <c r="N261" i="26"/>
  <c r="M261" i="26"/>
  <c r="O261" i="26" s="1"/>
  <c r="K261" i="26"/>
  <c r="J261" i="26"/>
  <c r="L261" i="26" s="1"/>
  <c r="H261" i="26"/>
  <c r="G261" i="26"/>
  <c r="I261" i="26" s="1"/>
  <c r="E261" i="26"/>
  <c r="F261" i="26" s="1"/>
  <c r="C261" i="26" s="1"/>
  <c r="D261" i="26"/>
  <c r="O260" i="26"/>
  <c r="L260" i="26"/>
  <c r="I260" i="26"/>
  <c r="F260" i="26"/>
  <c r="C260" i="26" s="1"/>
  <c r="O259" i="26"/>
  <c r="L259" i="26"/>
  <c r="I259" i="26"/>
  <c r="F259" i="26"/>
  <c r="C259" i="26" s="1"/>
  <c r="O258" i="26"/>
  <c r="L258" i="26"/>
  <c r="I258" i="26"/>
  <c r="F258" i="26"/>
  <c r="C258" i="26"/>
  <c r="O257" i="26"/>
  <c r="L257" i="26"/>
  <c r="I257" i="26"/>
  <c r="F257" i="26"/>
  <c r="C257" i="26" s="1"/>
  <c r="O256" i="26"/>
  <c r="L256" i="26"/>
  <c r="I256" i="26"/>
  <c r="C256" i="26" s="1"/>
  <c r="F256" i="26"/>
  <c r="N255" i="26"/>
  <c r="M255" i="26"/>
  <c r="O255" i="26" s="1"/>
  <c r="K255" i="26"/>
  <c r="J255" i="26"/>
  <c r="L255" i="26" s="1"/>
  <c r="H255" i="26"/>
  <c r="G255" i="26"/>
  <c r="I255" i="26" s="1"/>
  <c r="E255" i="26"/>
  <c r="D255" i="26"/>
  <c r="F255" i="26" s="1"/>
  <c r="C255" i="26" s="1"/>
  <c r="N254" i="26"/>
  <c r="M254" i="26"/>
  <c r="O254" i="26" s="1"/>
  <c r="K254" i="26"/>
  <c r="J254" i="26"/>
  <c r="L254" i="26" s="1"/>
  <c r="H254" i="26"/>
  <c r="G254" i="26"/>
  <c r="I254" i="26" s="1"/>
  <c r="E254" i="26"/>
  <c r="D254" i="26"/>
  <c r="F254" i="26" s="1"/>
  <c r="C254" i="26" s="1"/>
  <c r="O253" i="26"/>
  <c r="L253" i="26"/>
  <c r="I253" i="26"/>
  <c r="F253" i="26"/>
  <c r="C253" i="26" s="1"/>
  <c r="O252" i="26"/>
  <c r="L252" i="26"/>
  <c r="I252" i="26"/>
  <c r="F252" i="26"/>
  <c r="C252" i="26"/>
  <c r="O251" i="26"/>
  <c r="L251" i="26"/>
  <c r="I251" i="26"/>
  <c r="F251" i="26"/>
  <c r="C251" i="26"/>
  <c r="O250" i="26"/>
  <c r="L250" i="26"/>
  <c r="I250" i="26"/>
  <c r="F250" i="26"/>
  <c r="C250" i="26" s="1"/>
  <c r="N249" i="26"/>
  <c r="M249" i="26"/>
  <c r="O249" i="26" s="1"/>
  <c r="K249" i="26"/>
  <c r="J249" i="26"/>
  <c r="L249" i="26" s="1"/>
  <c r="H249" i="26"/>
  <c r="G249" i="26"/>
  <c r="I249" i="26" s="1"/>
  <c r="E249" i="26"/>
  <c r="D249" i="26"/>
  <c r="F249" i="26" s="1"/>
  <c r="O248" i="26"/>
  <c r="L248" i="26"/>
  <c r="I248" i="26"/>
  <c r="F248" i="26"/>
  <c r="C248" i="26" s="1"/>
  <c r="O247" i="26"/>
  <c r="L247" i="26"/>
  <c r="I247" i="26"/>
  <c r="F247" i="26"/>
  <c r="C247" i="26" s="1"/>
  <c r="O246" i="26"/>
  <c r="L246" i="26"/>
  <c r="I246" i="26"/>
  <c r="F246" i="26"/>
  <c r="C246" i="26" s="1"/>
  <c r="O245" i="26"/>
  <c r="L245" i="26"/>
  <c r="I245" i="26"/>
  <c r="F245" i="26"/>
  <c r="C245" i="26" s="1"/>
  <c r="O244" i="26"/>
  <c r="L244" i="26"/>
  <c r="I244" i="26"/>
  <c r="F244" i="26"/>
  <c r="C244" i="26"/>
  <c r="O243" i="26"/>
  <c r="L243" i="26"/>
  <c r="I243" i="26"/>
  <c r="F243" i="26"/>
  <c r="C243" i="26" s="1"/>
  <c r="O242" i="26"/>
  <c r="L242" i="26"/>
  <c r="I242" i="26"/>
  <c r="C242" i="26" s="1"/>
  <c r="F242" i="26"/>
  <c r="N241" i="26"/>
  <c r="M241" i="26"/>
  <c r="O241" i="26" s="1"/>
  <c r="K241" i="26"/>
  <c r="J241" i="26"/>
  <c r="L241" i="26" s="1"/>
  <c r="H241" i="26"/>
  <c r="G241" i="26"/>
  <c r="I241" i="26" s="1"/>
  <c r="E241" i="26"/>
  <c r="D241" i="26"/>
  <c r="F241" i="26" s="1"/>
  <c r="O240" i="26"/>
  <c r="L240" i="26"/>
  <c r="I240" i="26"/>
  <c r="F240" i="26"/>
  <c r="C240" i="26"/>
  <c r="O239" i="26"/>
  <c r="L239" i="26"/>
  <c r="I239" i="26"/>
  <c r="F239" i="26"/>
  <c r="C239" i="26" s="1"/>
  <c r="N238" i="26"/>
  <c r="M238" i="26"/>
  <c r="O238" i="26" s="1"/>
  <c r="K238" i="26"/>
  <c r="L238" i="26" s="1"/>
  <c r="J238" i="26"/>
  <c r="H238" i="26"/>
  <c r="G238" i="26"/>
  <c r="I238" i="26" s="1"/>
  <c r="E238" i="26"/>
  <c r="D238" i="26"/>
  <c r="F238" i="26" s="1"/>
  <c r="C238" i="26" s="1"/>
  <c r="O237" i="26"/>
  <c r="L237" i="26"/>
  <c r="I237" i="26"/>
  <c r="F237" i="26"/>
  <c r="C237" i="26"/>
  <c r="N236" i="26"/>
  <c r="M236" i="26"/>
  <c r="O236" i="26" s="1"/>
  <c r="L236" i="26"/>
  <c r="K236" i="26"/>
  <c r="J236" i="26"/>
  <c r="H236" i="26"/>
  <c r="G236" i="26"/>
  <c r="I236" i="26" s="1"/>
  <c r="E236" i="26"/>
  <c r="D236" i="26"/>
  <c r="F236" i="26" s="1"/>
  <c r="O235" i="26"/>
  <c r="L235" i="26"/>
  <c r="I235" i="26"/>
  <c r="F235" i="26"/>
  <c r="C235" i="26" s="1"/>
  <c r="N234" i="26"/>
  <c r="M234" i="26"/>
  <c r="O234" i="26" s="1"/>
  <c r="K234" i="26"/>
  <c r="J234" i="26"/>
  <c r="L234" i="26" s="1"/>
  <c r="H234" i="26"/>
  <c r="G234" i="26"/>
  <c r="I234" i="26" s="1"/>
  <c r="E234" i="26"/>
  <c r="D234" i="26"/>
  <c r="F234" i="26" s="1"/>
  <c r="N233" i="26"/>
  <c r="M233" i="26"/>
  <c r="O233" i="26" s="1"/>
  <c r="K233" i="26"/>
  <c r="J233" i="26"/>
  <c r="L233" i="26" s="1"/>
  <c r="H233" i="26"/>
  <c r="G233" i="26"/>
  <c r="I233" i="26" s="1"/>
  <c r="E233" i="26"/>
  <c r="D233" i="26"/>
  <c r="F233" i="26" s="1"/>
  <c r="O232" i="26"/>
  <c r="L232" i="26"/>
  <c r="I232" i="26"/>
  <c r="F232" i="26"/>
  <c r="C232" i="26"/>
  <c r="O231" i="26"/>
  <c r="L231" i="26"/>
  <c r="I231" i="26"/>
  <c r="F231" i="26"/>
  <c r="C231" i="26" s="1"/>
  <c r="N230" i="26"/>
  <c r="M230" i="26"/>
  <c r="O230" i="26" s="1"/>
  <c r="L230" i="26"/>
  <c r="K230" i="26"/>
  <c r="J230" i="26"/>
  <c r="I230" i="26"/>
  <c r="H230" i="26"/>
  <c r="G230" i="26"/>
  <c r="E230" i="26"/>
  <c r="D230" i="26"/>
  <c r="F230" i="26" s="1"/>
  <c r="C230" i="26" s="1"/>
  <c r="O229" i="26"/>
  <c r="L229" i="26"/>
  <c r="I229" i="26"/>
  <c r="C229" i="26" s="1"/>
  <c r="F229" i="26"/>
  <c r="O228" i="26"/>
  <c r="L228" i="26"/>
  <c r="I228" i="26"/>
  <c r="F228" i="26"/>
  <c r="C228" i="26"/>
  <c r="O227" i="26"/>
  <c r="L227" i="26"/>
  <c r="I227" i="26"/>
  <c r="F227" i="26"/>
  <c r="C227" i="26" s="1"/>
  <c r="O226" i="26"/>
  <c r="L226" i="26"/>
  <c r="I226" i="26"/>
  <c r="C226" i="26" s="1"/>
  <c r="F226" i="26"/>
  <c r="O225" i="26"/>
  <c r="L225" i="26"/>
  <c r="I225" i="26"/>
  <c r="F225" i="26"/>
  <c r="C225" i="26" s="1"/>
  <c r="O224" i="26"/>
  <c r="L224" i="26"/>
  <c r="I224" i="26"/>
  <c r="F224" i="26"/>
  <c r="C224" i="26"/>
  <c r="O223" i="26"/>
  <c r="L223" i="26"/>
  <c r="I223" i="26"/>
  <c r="F223" i="26"/>
  <c r="C223" i="26" s="1"/>
  <c r="O222" i="26"/>
  <c r="L222" i="26"/>
  <c r="I222" i="26"/>
  <c r="F222" i="26"/>
  <c r="C222" i="26"/>
  <c r="O221" i="26"/>
  <c r="L221" i="26"/>
  <c r="I221" i="26"/>
  <c r="F221" i="26"/>
  <c r="C221" i="26"/>
  <c r="O220" i="26"/>
  <c r="L220" i="26"/>
  <c r="I220" i="26"/>
  <c r="F220" i="26"/>
  <c r="C220" i="26"/>
  <c r="N219" i="26"/>
  <c r="O219" i="26" s="1"/>
  <c r="M219" i="26"/>
  <c r="K219" i="26"/>
  <c r="J219" i="26"/>
  <c r="L219" i="26" s="1"/>
  <c r="H219" i="26"/>
  <c r="G219" i="26"/>
  <c r="I219" i="26" s="1"/>
  <c r="E219" i="26"/>
  <c r="D219" i="26"/>
  <c r="F219" i="26" s="1"/>
  <c r="O218" i="26"/>
  <c r="L218" i="26"/>
  <c r="I218" i="26"/>
  <c r="F218" i="26"/>
  <c r="C218" i="26" s="1"/>
  <c r="O217" i="26"/>
  <c r="L217" i="26"/>
  <c r="I217" i="26"/>
  <c r="F217" i="26"/>
  <c r="C217" i="26" s="1"/>
  <c r="O216" i="26"/>
  <c r="L216" i="26"/>
  <c r="I216" i="26"/>
  <c r="F216" i="26"/>
  <c r="C216" i="26"/>
  <c r="O215" i="26"/>
  <c r="L215" i="26"/>
  <c r="I215" i="26"/>
  <c r="F215" i="26"/>
  <c r="C215" i="26" s="1"/>
  <c r="O214" i="26"/>
  <c r="L214" i="26"/>
  <c r="I214" i="26"/>
  <c r="F214" i="26"/>
  <c r="C214" i="26" s="1"/>
  <c r="O213" i="26"/>
  <c r="L213" i="26"/>
  <c r="I213" i="26"/>
  <c r="C213" i="26" s="1"/>
  <c r="F213" i="26"/>
  <c r="O212" i="26"/>
  <c r="L212" i="26"/>
  <c r="I212" i="26"/>
  <c r="F212" i="26"/>
  <c r="C212" i="26"/>
  <c r="O211" i="26"/>
  <c r="L211" i="26"/>
  <c r="I211" i="26"/>
  <c r="F211" i="26"/>
  <c r="C211" i="26"/>
  <c r="O210" i="26"/>
  <c r="L210" i="26"/>
  <c r="I210" i="26"/>
  <c r="F210" i="26"/>
  <c r="C210" i="26" s="1"/>
  <c r="O209" i="26"/>
  <c r="L209" i="26"/>
  <c r="I209" i="26"/>
  <c r="F209" i="26"/>
  <c r="C209" i="26" s="1"/>
  <c r="N208" i="26"/>
  <c r="O208" i="26" s="1"/>
  <c r="M208" i="26"/>
  <c r="K208" i="26"/>
  <c r="J208" i="26"/>
  <c r="L208" i="26" s="1"/>
  <c r="H208" i="26"/>
  <c r="G208" i="26"/>
  <c r="I208" i="26" s="1"/>
  <c r="F208" i="26"/>
  <c r="C208" i="26" s="1"/>
  <c r="E208" i="26"/>
  <c r="D208" i="26"/>
  <c r="N207" i="26"/>
  <c r="M207" i="26"/>
  <c r="O207" i="26" s="1"/>
  <c r="K207" i="26"/>
  <c r="J207" i="26"/>
  <c r="L207" i="26" s="1"/>
  <c r="H207" i="26"/>
  <c r="G207" i="26"/>
  <c r="I207" i="26" s="1"/>
  <c r="E207" i="26"/>
  <c r="F207" i="26" s="1"/>
  <c r="D207" i="26"/>
  <c r="O206" i="26"/>
  <c r="L206" i="26"/>
  <c r="I206" i="26"/>
  <c r="F206" i="26"/>
  <c r="C206" i="26" s="1"/>
  <c r="O205" i="26"/>
  <c r="L205" i="26"/>
  <c r="I205" i="26"/>
  <c r="F205" i="26"/>
  <c r="C205" i="26"/>
  <c r="O204" i="26"/>
  <c r="L204" i="26"/>
  <c r="I204" i="26"/>
  <c r="F204" i="26"/>
  <c r="C204" i="26" s="1"/>
  <c r="O203" i="26"/>
  <c r="L203" i="26"/>
  <c r="I203" i="26"/>
  <c r="F203" i="26"/>
  <c r="C203" i="26" s="1"/>
  <c r="O202" i="26"/>
  <c r="L202" i="26"/>
  <c r="I202" i="26"/>
  <c r="C202" i="26" s="1"/>
  <c r="F202" i="26"/>
  <c r="N201" i="26"/>
  <c r="M201" i="26"/>
  <c r="O201" i="26" s="1"/>
  <c r="K201" i="26"/>
  <c r="J201" i="26"/>
  <c r="L201" i="26" s="1"/>
  <c r="H201" i="26"/>
  <c r="G201" i="26"/>
  <c r="I201" i="26" s="1"/>
  <c r="E201" i="26"/>
  <c r="D201" i="26"/>
  <c r="F201" i="26" s="1"/>
  <c r="C201" i="26" s="1"/>
  <c r="O200" i="26"/>
  <c r="L200" i="26"/>
  <c r="I200" i="26"/>
  <c r="F200" i="26"/>
  <c r="C200" i="26"/>
  <c r="N199" i="26"/>
  <c r="M199" i="26"/>
  <c r="O199" i="26" s="1"/>
  <c r="K199" i="26"/>
  <c r="J199" i="26"/>
  <c r="L199" i="26" s="1"/>
  <c r="H199" i="26"/>
  <c r="G199" i="26"/>
  <c r="I199" i="26" s="1"/>
  <c r="E199" i="26"/>
  <c r="D199" i="26"/>
  <c r="F199" i="26" s="1"/>
  <c r="C199" i="26" s="1"/>
  <c r="N198" i="26"/>
  <c r="M198" i="26"/>
  <c r="O198" i="26" s="1"/>
  <c r="K198" i="26"/>
  <c r="L198" i="26" s="1"/>
  <c r="J198" i="26"/>
  <c r="H198" i="26"/>
  <c r="G198" i="26"/>
  <c r="I198" i="26" s="1"/>
  <c r="E198" i="26"/>
  <c r="D198" i="26"/>
  <c r="F198" i="26" s="1"/>
  <c r="C198" i="26" s="1"/>
  <c r="N197" i="26"/>
  <c r="M197" i="26"/>
  <c r="O197" i="26" s="1"/>
  <c r="K197" i="26"/>
  <c r="J197" i="26"/>
  <c r="L197" i="26" s="1"/>
  <c r="H197" i="26"/>
  <c r="G197" i="26"/>
  <c r="I197" i="26" s="1"/>
  <c r="E197" i="26"/>
  <c r="D197" i="26"/>
  <c r="F197" i="26" s="1"/>
  <c r="C197" i="26" s="1"/>
  <c r="O196" i="26"/>
  <c r="L196" i="26"/>
  <c r="I196" i="26"/>
  <c r="F196" i="26"/>
  <c r="C196" i="26"/>
  <c r="N195" i="26"/>
  <c r="M195" i="26"/>
  <c r="O195" i="26" s="1"/>
  <c r="K195" i="26"/>
  <c r="J195" i="26"/>
  <c r="L195" i="26" s="1"/>
  <c r="H195" i="26"/>
  <c r="G195" i="26"/>
  <c r="I195" i="26" s="1"/>
  <c r="E195" i="26"/>
  <c r="D195" i="26"/>
  <c r="D194" i="26" s="1"/>
  <c r="N194" i="26"/>
  <c r="M194" i="26"/>
  <c r="O194" i="26" s="1"/>
  <c r="K194" i="26"/>
  <c r="J194" i="26"/>
  <c r="L194" i="26" s="1"/>
  <c r="I194" i="26"/>
  <c r="H194" i="26"/>
  <c r="G194" i="26"/>
  <c r="E194" i="26"/>
  <c r="O193" i="26"/>
  <c r="L193" i="26"/>
  <c r="I193" i="26"/>
  <c r="F193" i="26"/>
  <c r="C193" i="26" s="1"/>
  <c r="O192" i="26"/>
  <c r="L192" i="26"/>
  <c r="I192" i="26"/>
  <c r="F192" i="26"/>
  <c r="C192" i="26"/>
  <c r="N191" i="26"/>
  <c r="M191" i="26"/>
  <c r="O191" i="26" s="1"/>
  <c r="K191" i="26"/>
  <c r="J191" i="26"/>
  <c r="L191" i="26" s="1"/>
  <c r="H191" i="26"/>
  <c r="G191" i="26"/>
  <c r="I191" i="26" s="1"/>
  <c r="E191" i="26"/>
  <c r="D191" i="26"/>
  <c r="F191" i="26" s="1"/>
  <c r="N190" i="26"/>
  <c r="M190" i="26"/>
  <c r="O190" i="26" s="1"/>
  <c r="K190" i="26"/>
  <c r="J190" i="26"/>
  <c r="L190" i="26" s="1"/>
  <c r="H190" i="26"/>
  <c r="I190" i="26" s="1"/>
  <c r="G190" i="26"/>
  <c r="E190" i="26"/>
  <c r="O189" i="26"/>
  <c r="L189" i="26"/>
  <c r="I189" i="26"/>
  <c r="F189" i="26"/>
  <c r="C189" i="26" s="1"/>
  <c r="O188" i="26"/>
  <c r="L188" i="26"/>
  <c r="I188" i="26"/>
  <c r="F188" i="26"/>
  <c r="C188" i="26"/>
  <c r="O187" i="26"/>
  <c r="N187" i="26"/>
  <c r="M187" i="26"/>
  <c r="K187" i="26"/>
  <c r="L187" i="26" s="1"/>
  <c r="J187" i="26"/>
  <c r="H187" i="26"/>
  <c r="G187" i="26"/>
  <c r="I187" i="26" s="1"/>
  <c r="E187" i="26"/>
  <c r="D187" i="26"/>
  <c r="F187" i="26" s="1"/>
  <c r="C187" i="26" s="1"/>
  <c r="O186" i="26"/>
  <c r="L186" i="26"/>
  <c r="I186" i="26"/>
  <c r="F186" i="26"/>
  <c r="C186" i="26" s="1"/>
  <c r="O185" i="26"/>
  <c r="L185" i="26"/>
  <c r="I185" i="26"/>
  <c r="C185" i="26" s="1"/>
  <c r="F185" i="26"/>
  <c r="O184" i="26"/>
  <c r="L184" i="26"/>
  <c r="I184" i="26"/>
  <c r="F184" i="26"/>
  <c r="C184" i="26"/>
  <c r="O183" i="26"/>
  <c r="L183" i="26"/>
  <c r="I183" i="26"/>
  <c r="F183" i="26"/>
  <c r="C183" i="26" s="1"/>
  <c r="N182" i="26"/>
  <c r="M182" i="26"/>
  <c r="O182" i="26" s="1"/>
  <c r="K182" i="26"/>
  <c r="L182" i="26" s="1"/>
  <c r="J182" i="26"/>
  <c r="H182" i="26"/>
  <c r="G182" i="26"/>
  <c r="I182" i="26" s="1"/>
  <c r="E182" i="26"/>
  <c r="D182" i="26"/>
  <c r="F182" i="26" s="1"/>
  <c r="C182" i="26" s="1"/>
  <c r="O181" i="26"/>
  <c r="L181" i="26"/>
  <c r="I181" i="26"/>
  <c r="C181" i="26" s="1"/>
  <c r="F181" i="26"/>
  <c r="O180" i="26"/>
  <c r="L180" i="26"/>
  <c r="C180" i="26" s="1"/>
  <c r="I180" i="26"/>
  <c r="F180" i="26"/>
  <c r="O179" i="26"/>
  <c r="L179" i="26"/>
  <c r="I179" i="26"/>
  <c r="F179" i="26"/>
  <c r="C179" i="26"/>
  <c r="N178" i="26"/>
  <c r="M178" i="26"/>
  <c r="O178" i="26" s="1"/>
  <c r="K178" i="26"/>
  <c r="J178" i="26"/>
  <c r="L178" i="26" s="1"/>
  <c r="H178" i="26"/>
  <c r="H177" i="26" s="1"/>
  <c r="H176" i="26" s="1"/>
  <c r="G178" i="26"/>
  <c r="E178" i="26"/>
  <c r="D178" i="26"/>
  <c r="D177" i="26" s="1"/>
  <c r="N177" i="26"/>
  <c r="M177" i="26"/>
  <c r="O177" i="26" s="1"/>
  <c r="K177" i="26"/>
  <c r="J177" i="26"/>
  <c r="L177" i="26" s="1"/>
  <c r="G177" i="26"/>
  <c r="I177" i="26" s="1"/>
  <c r="E177" i="26"/>
  <c r="N176" i="26"/>
  <c r="M176" i="26"/>
  <c r="O176" i="26" s="1"/>
  <c r="K176" i="26"/>
  <c r="J176" i="26"/>
  <c r="L176" i="26" s="1"/>
  <c r="G176" i="26"/>
  <c r="I176" i="26" s="1"/>
  <c r="E176" i="26"/>
  <c r="O175" i="26"/>
  <c r="L175" i="26"/>
  <c r="I175" i="26"/>
  <c r="F175" i="26"/>
  <c r="C175" i="26" s="1"/>
  <c r="O174" i="26"/>
  <c r="L174" i="26"/>
  <c r="I174" i="26"/>
  <c r="F174" i="26"/>
  <c r="C174" i="26" s="1"/>
  <c r="O173" i="26"/>
  <c r="L173" i="26"/>
  <c r="I173" i="26"/>
  <c r="F173" i="26"/>
  <c r="C173" i="26"/>
  <c r="O172" i="26"/>
  <c r="L172" i="26"/>
  <c r="I172" i="26"/>
  <c r="F172" i="26"/>
  <c r="C172" i="26"/>
  <c r="O171" i="26"/>
  <c r="L171" i="26"/>
  <c r="I171" i="26"/>
  <c r="F171" i="26"/>
  <c r="C171" i="26"/>
  <c r="O170" i="26"/>
  <c r="L170" i="26"/>
  <c r="I170" i="26"/>
  <c r="F170" i="26"/>
  <c r="C170" i="26" s="1"/>
  <c r="N169" i="26"/>
  <c r="M169" i="26"/>
  <c r="O169" i="26" s="1"/>
  <c r="K169" i="26"/>
  <c r="J169" i="26"/>
  <c r="L169" i="26" s="1"/>
  <c r="I169" i="26"/>
  <c r="H169" i="26"/>
  <c r="G169" i="26"/>
  <c r="E169" i="26"/>
  <c r="D169" i="26"/>
  <c r="F169" i="26" s="1"/>
  <c r="N168" i="26"/>
  <c r="M168" i="26"/>
  <c r="O168" i="26" s="1"/>
  <c r="K168" i="26"/>
  <c r="J168" i="26"/>
  <c r="L168" i="26" s="1"/>
  <c r="H168" i="26"/>
  <c r="G168" i="26"/>
  <c r="I168" i="26" s="1"/>
  <c r="E168" i="26"/>
  <c r="D168" i="26"/>
  <c r="F168" i="26" s="1"/>
  <c r="O167" i="26"/>
  <c r="L167" i="26"/>
  <c r="I167" i="26"/>
  <c r="C167" i="26" s="1"/>
  <c r="F167" i="26"/>
  <c r="O166" i="26"/>
  <c r="L166" i="26"/>
  <c r="I166" i="26"/>
  <c r="F166" i="26"/>
  <c r="C166" i="26" s="1"/>
  <c r="O165" i="26"/>
  <c r="L165" i="26"/>
  <c r="I165" i="26"/>
  <c r="C165" i="26" s="1"/>
  <c r="F165" i="26"/>
  <c r="O164" i="26"/>
  <c r="L164" i="26"/>
  <c r="I164" i="26"/>
  <c r="F164" i="26"/>
  <c r="C164" i="26"/>
  <c r="N163" i="26"/>
  <c r="M163" i="26"/>
  <c r="O163" i="26" s="1"/>
  <c r="K163" i="26"/>
  <c r="L163" i="26" s="1"/>
  <c r="J163" i="26"/>
  <c r="H163" i="26"/>
  <c r="G163" i="26"/>
  <c r="I163" i="26" s="1"/>
  <c r="E163" i="26"/>
  <c r="D163" i="26"/>
  <c r="F163" i="26" s="1"/>
  <c r="O162" i="26"/>
  <c r="L162" i="26"/>
  <c r="I162" i="26"/>
  <c r="F162" i="26"/>
  <c r="C162" i="26" s="1"/>
  <c r="O161" i="26"/>
  <c r="L161" i="26"/>
  <c r="I161" i="26"/>
  <c r="F161" i="26"/>
  <c r="C161" i="26" s="1"/>
  <c r="O160" i="26"/>
  <c r="L160" i="26"/>
  <c r="I160" i="26"/>
  <c r="F160" i="26"/>
  <c r="C160" i="26"/>
  <c r="O159" i="26"/>
  <c r="L159" i="26"/>
  <c r="I159" i="26"/>
  <c r="F159" i="26"/>
  <c r="C159" i="26" s="1"/>
  <c r="O158" i="26"/>
  <c r="L158" i="26"/>
  <c r="I158" i="26"/>
  <c r="C158" i="26" s="1"/>
  <c r="F158" i="26"/>
  <c r="O157" i="26"/>
  <c r="L157" i="26"/>
  <c r="I157" i="26"/>
  <c r="F157" i="26"/>
  <c r="C157" i="26" s="1"/>
  <c r="O156" i="26"/>
  <c r="L156" i="26"/>
  <c r="I156" i="26"/>
  <c r="F156" i="26"/>
  <c r="C156" i="26"/>
  <c r="O155" i="26"/>
  <c r="L155" i="26"/>
  <c r="I155" i="26"/>
  <c r="F155" i="26"/>
  <c r="C155" i="26" s="1"/>
  <c r="N154" i="26"/>
  <c r="M154" i="26"/>
  <c r="O154" i="26" s="1"/>
  <c r="K154" i="26"/>
  <c r="L154" i="26" s="1"/>
  <c r="J154" i="26"/>
  <c r="H154" i="26"/>
  <c r="I154" i="26" s="1"/>
  <c r="G154" i="26"/>
  <c r="E154" i="26"/>
  <c r="D154" i="26"/>
  <c r="F154" i="26" s="1"/>
  <c r="C154" i="26" s="1"/>
  <c r="O153" i="26"/>
  <c r="L153" i="26"/>
  <c r="I153" i="26"/>
  <c r="F153" i="26"/>
  <c r="C153" i="26" s="1"/>
  <c r="O152" i="26"/>
  <c r="L152" i="26"/>
  <c r="I152" i="26"/>
  <c r="F152" i="26"/>
  <c r="C152" i="26"/>
  <c r="O151" i="26"/>
  <c r="L151" i="26"/>
  <c r="I151" i="26"/>
  <c r="F151" i="26"/>
  <c r="C151" i="26"/>
  <c r="O150" i="26"/>
  <c r="L150" i="26"/>
  <c r="I150" i="26"/>
  <c r="C150" i="26" s="1"/>
  <c r="F150" i="26"/>
  <c r="O149" i="26"/>
  <c r="L149" i="26"/>
  <c r="I149" i="26"/>
  <c r="F149" i="26"/>
  <c r="C149" i="26" s="1"/>
  <c r="O148" i="26"/>
  <c r="L148" i="26"/>
  <c r="C148" i="26" s="1"/>
  <c r="I148" i="26"/>
  <c r="F148" i="26"/>
  <c r="O147" i="26"/>
  <c r="N147" i="26"/>
  <c r="M147" i="26"/>
  <c r="K147" i="26"/>
  <c r="L147" i="26" s="1"/>
  <c r="J147" i="26"/>
  <c r="H147" i="26"/>
  <c r="G147" i="26"/>
  <c r="I147" i="26" s="1"/>
  <c r="E147" i="26"/>
  <c r="D147" i="26"/>
  <c r="F147" i="26" s="1"/>
  <c r="C147" i="26"/>
  <c r="O146" i="26"/>
  <c r="L146" i="26"/>
  <c r="I146" i="26"/>
  <c r="F146" i="26"/>
  <c r="C146" i="26" s="1"/>
  <c r="O145" i="26"/>
  <c r="L145" i="26"/>
  <c r="I145" i="26"/>
  <c r="C145" i="26" s="1"/>
  <c r="F145" i="26"/>
  <c r="N144" i="26"/>
  <c r="O144" i="26" s="1"/>
  <c r="M144" i="26"/>
  <c r="K144" i="26"/>
  <c r="J144" i="26"/>
  <c r="H144" i="26"/>
  <c r="G144" i="26"/>
  <c r="I144" i="26" s="1"/>
  <c r="F144" i="26"/>
  <c r="E144" i="26"/>
  <c r="D144" i="26"/>
  <c r="O143" i="26"/>
  <c r="L143" i="26"/>
  <c r="I143" i="26"/>
  <c r="F143" i="26"/>
  <c r="C143" i="26"/>
  <c r="O142" i="26"/>
  <c r="L142" i="26"/>
  <c r="I142" i="26"/>
  <c r="F142" i="26"/>
  <c r="C142" i="26" s="1"/>
  <c r="O141" i="26"/>
  <c r="L141" i="26"/>
  <c r="I141" i="26"/>
  <c r="C141" i="26" s="1"/>
  <c r="F141" i="26"/>
  <c r="O140" i="26"/>
  <c r="L140" i="26"/>
  <c r="C140" i="26" s="1"/>
  <c r="I140" i="26"/>
  <c r="F140" i="26"/>
  <c r="O139" i="26"/>
  <c r="N139" i="26"/>
  <c r="M139" i="26"/>
  <c r="K139" i="26"/>
  <c r="J139" i="26"/>
  <c r="H139" i="26"/>
  <c r="H133" i="26" s="1"/>
  <c r="G139" i="26"/>
  <c r="E139" i="26"/>
  <c r="D139" i="26"/>
  <c r="F139" i="26" s="1"/>
  <c r="O138" i="26"/>
  <c r="L138" i="26"/>
  <c r="I138" i="26"/>
  <c r="F138" i="26"/>
  <c r="C138" i="26" s="1"/>
  <c r="O137" i="26"/>
  <c r="L137" i="26"/>
  <c r="I137" i="26"/>
  <c r="C137" i="26" s="1"/>
  <c r="F137" i="26"/>
  <c r="O136" i="26"/>
  <c r="L136" i="26"/>
  <c r="I136" i="26"/>
  <c r="D136" i="26"/>
  <c r="D134" i="26" s="1"/>
  <c r="O135" i="26"/>
  <c r="L135" i="26"/>
  <c r="I135" i="26"/>
  <c r="F135" i="26"/>
  <c r="C135" i="26" s="1"/>
  <c r="N134" i="26"/>
  <c r="M134" i="26"/>
  <c r="K134" i="26"/>
  <c r="J134" i="26"/>
  <c r="L134" i="26" s="1"/>
  <c r="I134" i="26"/>
  <c r="H134" i="26"/>
  <c r="G134" i="26"/>
  <c r="E134" i="26"/>
  <c r="E133" i="26" s="1"/>
  <c r="O132" i="26"/>
  <c r="L132" i="26"/>
  <c r="I132" i="26"/>
  <c r="F132" i="26"/>
  <c r="C132" i="26"/>
  <c r="N131" i="26"/>
  <c r="M131" i="26"/>
  <c r="O131" i="26" s="1"/>
  <c r="L131" i="26"/>
  <c r="K131" i="26"/>
  <c r="J131" i="26"/>
  <c r="H131" i="26"/>
  <c r="I131" i="26" s="1"/>
  <c r="G131" i="26"/>
  <c r="E131" i="26"/>
  <c r="D131" i="26"/>
  <c r="F131" i="26" s="1"/>
  <c r="O130" i="26"/>
  <c r="L130" i="26"/>
  <c r="I130" i="26"/>
  <c r="C130" i="26" s="1"/>
  <c r="F130" i="26"/>
  <c r="O129" i="26"/>
  <c r="L129" i="26"/>
  <c r="C129" i="26" s="1"/>
  <c r="I129" i="26"/>
  <c r="F129" i="26"/>
  <c r="O128" i="26"/>
  <c r="L128" i="26"/>
  <c r="I128" i="26"/>
  <c r="F128" i="26"/>
  <c r="C128" i="26"/>
  <c r="O127" i="26"/>
  <c r="L127" i="26"/>
  <c r="I127" i="26"/>
  <c r="F127" i="26"/>
  <c r="C127" i="26" s="1"/>
  <c r="O126" i="26"/>
  <c r="L126" i="26"/>
  <c r="I126" i="26"/>
  <c r="C126" i="26" s="1"/>
  <c r="F126" i="26"/>
  <c r="N125" i="26"/>
  <c r="O125" i="26" s="1"/>
  <c r="M125" i="26"/>
  <c r="K125" i="26"/>
  <c r="J125" i="26"/>
  <c r="L125" i="26" s="1"/>
  <c r="H125" i="26"/>
  <c r="G125" i="26"/>
  <c r="I125" i="26" s="1"/>
  <c r="F125" i="26"/>
  <c r="E125" i="26"/>
  <c r="D125" i="26"/>
  <c r="O124" i="26"/>
  <c r="L124" i="26"/>
  <c r="I124" i="26"/>
  <c r="F124" i="26"/>
  <c r="C124" i="26"/>
  <c r="O123" i="26"/>
  <c r="L123" i="26"/>
  <c r="I123" i="26"/>
  <c r="F123" i="26"/>
  <c r="C123" i="26" s="1"/>
  <c r="O122" i="26"/>
  <c r="L122" i="26"/>
  <c r="I122" i="26"/>
  <c r="C122" i="26" s="1"/>
  <c r="F122" i="26"/>
  <c r="O121" i="26"/>
  <c r="L121" i="26"/>
  <c r="C121" i="26" s="1"/>
  <c r="I121" i="26"/>
  <c r="F121" i="26"/>
  <c r="O120" i="26"/>
  <c r="L120" i="26"/>
  <c r="I120" i="26"/>
  <c r="F120" i="26"/>
  <c r="C120" i="26"/>
  <c r="N119" i="26"/>
  <c r="M119" i="26"/>
  <c r="O119" i="26" s="1"/>
  <c r="L119" i="26"/>
  <c r="K119" i="26"/>
  <c r="J119" i="26"/>
  <c r="H119" i="26"/>
  <c r="I119" i="26" s="1"/>
  <c r="G119" i="26"/>
  <c r="E119" i="26"/>
  <c r="D119" i="26"/>
  <c r="F119" i="26" s="1"/>
  <c r="O118" i="26"/>
  <c r="L118" i="26"/>
  <c r="I118" i="26"/>
  <c r="C118" i="26" s="1"/>
  <c r="F118" i="26"/>
  <c r="O117" i="26"/>
  <c r="L117" i="26"/>
  <c r="C117" i="26" s="1"/>
  <c r="I117" i="26"/>
  <c r="F117" i="26"/>
  <c r="O116" i="26"/>
  <c r="L116" i="26"/>
  <c r="I116" i="26"/>
  <c r="F116" i="26"/>
  <c r="C116" i="26"/>
  <c r="N115" i="26"/>
  <c r="M115" i="26"/>
  <c r="O115" i="26" s="1"/>
  <c r="L115" i="26"/>
  <c r="K115" i="26"/>
  <c r="J115" i="26"/>
  <c r="H115" i="26"/>
  <c r="I115" i="26" s="1"/>
  <c r="G115" i="26"/>
  <c r="E115" i="26"/>
  <c r="D115" i="26"/>
  <c r="F115" i="26" s="1"/>
  <c r="C115" i="26" s="1"/>
  <c r="O114" i="26"/>
  <c r="L114" i="26"/>
  <c r="I114" i="26"/>
  <c r="C114" i="26" s="1"/>
  <c r="F114" i="26"/>
  <c r="O113" i="26"/>
  <c r="L113" i="26"/>
  <c r="C113" i="26" s="1"/>
  <c r="I113" i="26"/>
  <c r="F113" i="26"/>
  <c r="O112" i="26"/>
  <c r="L112" i="26"/>
  <c r="I112" i="26"/>
  <c r="F112" i="26"/>
  <c r="C112" i="26"/>
  <c r="O111" i="26"/>
  <c r="L111" i="26"/>
  <c r="I111" i="26"/>
  <c r="F111" i="26"/>
  <c r="C111" i="26" s="1"/>
  <c r="O110" i="26"/>
  <c r="L110" i="26"/>
  <c r="I110" i="26"/>
  <c r="D110" i="26"/>
  <c r="F110" i="26" s="1"/>
  <c r="O109" i="26"/>
  <c r="L109" i="26"/>
  <c r="I109" i="26"/>
  <c r="F109" i="26"/>
  <c r="C109" i="26"/>
  <c r="O108" i="26"/>
  <c r="L108" i="26"/>
  <c r="I108" i="26"/>
  <c r="F108" i="26"/>
  <c r="C108" i="26" s="1"/>
  <c r="O107" i="26"/>
  <c r="L107" i="26"/>
  <c r="I107" i="26"/>
  <c r="C107" i="26" s="1"/>
  <c r="F107" i="26"/>
  <c r="N106" i="26"/>
  <c r="M106" i="26"/>
  <c r="K106" i="26"/>
  <c r="J106" i="26"/>
  <c r="L106" i="26" s="1"/>
  <c r="H106" i="26"/>
  <c r="G106" i="26"/>
  <c r="I106" i="26" s="1"/>
  <c r="F106" i="26"/>
  <c r="E106" i="26"/>
  <c r="D106" i="26"/>
  <c r="O105" i="26"/>
  <c r="L105" i="26"/>
  <c r="I105" i="26"/>
  <c r="F105" i="26"/>
  <c r="C105" i="26"/>
  <c r="O104" i="26"/>
  <c r="L104" i="26"/>
  <c r="I104" i="26"/>
  <c r="F104" i="26"/>
  <c r="C104" i="26" s="1"/>
  <c r="O103" i="26"/>
  <c r="L103" i="26"/>
  <c r="I103" i="26"/>
  <c r="C103" i="26" s="1"/>
  <c r="F103" i="26"/>
  <c r="O102" i="26"/>
  <c r="L102" i="26"/>
  <c r="C102" i="26" s="1"/>
  <c r="I102" i="26"/>
  <c r="F102" i="26"/>
  <c r="O101" i="26"/>
  <c r="L101" i="26"/>
  <c r="I101" i="26"/>
  <c r="F101" i="26"/>
  <c r="C101" i="26"/>
  <c r="O100" i="26"/>
  <c r="L100" i="26"/>
  <c r="I100" i="26"/>
  <c r="F100" i="26"/>
  <c r="C100" i="26" s="1"/>
  <c r="O99" i="26"/>
  <c r="L99" i="26"/>
  <c r="I99" i="26"/>
  <c r="C99" i="26" s="1"/>
  <c r="F99" i="26"/>
  <c r="N98" i="26"/>
  <c r="O98" i="26" s="1"/>
  <c r="M98" i="26"/>
  <c r="K98" i="26"/>
  <c r="J98" i="26"/>
  <c r="L98" i="26" s="1"/>
  <c r="H98" i="26"/>
  <c r="G98" i="26"/>
  <c r="I98" i="26" s="1"/>
  <c r="F98" i="26"/>
  <c r="E98" i="26"/>
  <c r="D98" i="26"/>
  <c r="O97" i="26"/>
  <c r="L97" i="26"/>
  <c r="I97" i="26"/>
  <c r="F97" i="26"/>
  <c r="C97" i="26"/>
  <c r="O96" i="26"/>
  <c r="L96" i="26"/>
  <c r="I96" i="26"/>
  <c r="F96" i="26"/>
  <c r="C96" i="26" s="1"/>
  <c r="O95" i="26"/>
  <c r="L95" i="26"/>
  <c r="I95" i="26"/>
  <c r="C95" i="26" s="1"/>
  <c r="F95" i="26"/>
  <c r="O94" i="26"/>
  <c r="L94" i="26"/>
  <c r="C94" i="26" s="1"/>
  <c r="I94" i="26"/>
  <c r="F94" i="26"/>
  <c r="O93" i="26"/>
  <c r="L93" i="26"/>
  <c r="I93" i="26"/>
  <c r="F93" i="26"/>
  <c r="C93" i="26"/>
  <c r="N92" i="26"/>
  <c r="M92" i="26"/>
  <c r="O92" i="26" s="1"/>
  <c r="L92" i="26"/>
  <c r="K92" i="26"/>
  <c r="J92" i="26"/>
  <c r="H92" i="26"/>
  <c r="G92" i="26"/>
  <c r="E92" i="26"/>
  <c r="D92" i="26"/>
  <c r="O91" i="26"/>
  <c r="L91" i="26"/>
  <c r="I91" i="26"/>
  <c r="C91" i="26" s="1"/>
  <c r="F91" i="26"/>
  <c r="O90" i="26"/>
  <c r="L90" i="26"/>
  <c r="C90" i="26" s="1"/>
  <c r="I90" i="26"/>
  <c r="F90" i="26"/>
  <c r="O89" i="26"/>
  <c r="L89" i="26"/>
  <c r="I89" i="26"/>
  <c r="F89" i="26"/>
  <c r="C89" i="26"/>
  <c r="O88" i="26"/>
  <c r="L88" i="26"/>
  <c r="I88" i="26"/>
  <c r="F88" i="26"/>
  <c r="C88" i="26" s="1"/>
  <c r="N87" i="26"/>
  <c r="M87" i="26"/>
  <c r="K87" i="26"/>
  <c r="J87" i="26"/>
  <c r="L87" i="26" s="1"/>
  <c r="I87" i="26"/>
  <c r="H87" i="26"/>
  <c r="G87" i="26"/>
  <c r="E87" i="26"/>
  <c r="D87" i="26"/>
  <c r="K86" i="26"/>
  <c r="G86" i="26"/>
  <c r="O85" i="26"/>
  <c r="L85" i="26"/>
  <c r="I85" i="26"/>
  <c r="F85" i="26"/>
  <c r="C85" i="26"/>
  <c r="O84" i="26"/>
  <c r="L84" i="26"/>
  <c r="I84" i="26"/>
  <c r="F84" i="26"/>
  <c r="C84" i="26" s="1"/>
  <c r="N83" i="26"/>
  <c r="M83" i="26"/>
  <c r="K83" i="26"/>
  <c r="J83" i="26"/>
  <c r="L83" i="26" s="1"/>
  <c r="I83" i="26"/>
  <c r="H83" i="26"/>
  <c r="G83" i="26"/>
  <c r="E83" i="26"/>
  <c r="F83" i="26" s="1"/>
  <c r="D83" i="26"/>
  <c r="O82" i="26"/>
  <c r="L82" i="26"/>
  <c r="C82" i="26" s="1"/>
  <c r="I82" i="26"/>
  <c r="F82" i="26"/>
  <c r="O81" i="26"/>
  <c r="L81" i="26"/>
  <c r="I81" i="26"/>
  <c r="F81" i="26"/>
  <c r="C81" i="26"/>
  <c r="N80" i="26"/>
  <c r="M80" i="26"/>
  <c r="O80" i="26" s="1"/>
  <c r="L80" i="26"/>
  <c r="K80" i="26"/>
  <c r="J80" i="26"/>
  <c r="H80" i="26"/>
  <c r="G80" i="26"/>
  <c r="E80" i="26"/>
  <c r="D80" i="26"/>
  <c r="N79" i="26"/>
  <c r="K79" i="26"/>
  <c r="J79" i="26"/>
  <c r="L79" i="26" s="1"/>
  <c r="G79" i="26"/>
  <c r="E79" i="26"/>
  <c r="O77" i="26"/>
  <c r="L77" i="26"/>
  <c r="I77" i="26"/>
  <c r="F77" i="26"/>
  <c r="C77" i="26"/>
  <c r="O76" i="26"/>
  <c r="L76" i="26"/>
  <c r="I76" i="26"/>
  <c r="F76" i="26"/>
  <c r="C76" i="26" s="1"/>
  <c r="D76" i="26"/>
  <c r="O75" i="26"/>
  <c r="L75" i="26"/>
  <c r="C75" i="26" s="1"/>
  <c r="I75" i="26"/>
  <c r="F75" i="26"/>
  <c r="O74" i="26"/>
  <c r="L74" i="26"/>
  <c r="I74" i="26"/>
  <c r="F74" i="26"/>
  <c r="C74" i="26"/>
  <c r="O73" i="26"/>
  <c r="L73" i="26"/>
  <c r="I73" i="26"/>
  <c r="F73" i="26"/>
  <c r="C73" i="26" s="1"/>
  <c r="D73" i="26"/>
  <c r="N72" i="26"/>
  <c r="M72" i="26"/>
  <c r="K72" i="26"/>
  <c r="K70" i="26" s="1"/>
  <c r="K56" i="26" s="1"/>
  <c r="J72" i="26"/>
  <c r="H72" i="26"/>
  <c r="G72" i="26"/>
  <c r="I72" i="26" s="1"/>
  <c r="F72" i="26"/>
  <c r="E72" i="26"/>
  <c r="D72" i="26"/>
  <c r="O71" i="26"/>
  <c r="L71" i="26"/>
  <c r="I71" i="26"/>
  <c r="D71" i="26"/>
  <c r="M70" i="26"/>
  <c r="H70" i="26"/>
  <c r="E70" i="26"/>
  <c r="O69" i="26"/>
  <c r="L69" i="26"/>
  <c r="C69" i="26" s="1"/>
  <c r="I69" i="26"/>
  <c r="F69" i="26"/>
  <c r="O68" i="26"/>
  <c r="L68" i="26"/>
  <c r="I68" i="26"/>
  <c r="F68" i="26"/>
  <c r="C68" i="26"/>
  <c r="O67" i="26"/>
  <c r="L67" i="26"/>
  <c r="I67" i="26"/>
  <c r="F67" i="26"/>
  <c r="C67" i="26" s="1"/>
  <c r="D67" i="26"/>
  <c r="O66" i="26"/>
  <c r="L66" i="26"/>
  <c r="I66" i="26"/>
  <c r="D66" i="26"/>
  <c r="D61" i="26" s="1"/>
  <c r="O65" i="26"/>
  <c r="L65" i="26"/>
  <c r="I65" i="26"/>
  <c r="F65" i="26"/>
  <c r="C65" i="26" s="1"/>
  <c r="D65" i="26"/>
  <c r="O64" i="26"/>
  <c r="L64" i="26"/>
  <c r="C64" i="26" s="1"/>
  <c r="I64" i="26"/>
  <c r="F64" i="26"/>
  <c r="O63" i="26"/>
  <c r="L63" i="26"/>
  <c r="I63" i="26"/>
  <c r="F63" i="26"/>
  <c r="C63" i="26"/>
  <c r="O62" i="26"/>
  <c r="L62" i="26"/>
  <c r="I62" i="26"/>
  <c r="F62" i="26"/>
  <c r="C62" i="26" s="1"/>
  <c r="N61" i="26"/>
  <c r="M61" i="26"/>
  <c r="O61" i="26" s="1"/>
  <c r="K61" i="26"/>
  <c r="J61" i="26"/>
  <c r="L61" i="26" s="1"/>
  <c r="I61" i="26"/>
  <c r="H61" i="26"/>
  <c r="G61" i="26"/>
  <c r="F61" i="26"/>
  <c r="C61" i="26" s="1"/>
  <c r="E61" i="26"/>
  <c r="O60" i="26"/>
  <c r="L60" i="26"/>
  <c r="I60" i="26"/>
  <c r="D60" i="26"/>
  <c r="O59" i="26"/>
  <c r="L59" i="26"/>
  <c r="I59" i="26"/>
  <c r="F59" i="26"/>
  <c r="N58" i="26"/>
  <c r="N57" i="26" s="1"/>
  <c r="M58" i="26"/>
  <c r="K58" i="26"/>
  <c r="J58" i="26"/>
  <c r="L58" i="26" s="1"/>
  <c r="I58" i="26"/>
  <c r="H58" i="26"/>
  <c r="G58" i="26"/>
  <c r="E58" i="26"/>
  <c r="E57" i="26" s="1"/>
  <c r="K57" i="26"/>
  <c r="J57" i="26"/>
  <c r="H57" i="26"/>
  <c r="G57" i="26"/>
  <c r="I57" i="26" s="1"/>
  <c r="H56" i="26"/>
  <c r="O50" i="26"/>
  <c r="C50" i="26" s="1"/>
  <c r="O49" i="26"/>
  <c r="C49" i="26"/>
  <c r="O48" i="26"/>
  <c r="N48" i="26"/>
  <c r="M48" i="26"/>
  <c r="C48" i="26"/>
  <c r="L47" i="26"/>
  <c r="I47" i="26"/>
  <c r="F47" i="26"/>
  <c r="C47" i="26"/>
  <c r="L46" i="26"/>
  <c r="K46" i="26"/>
  <c r="J46" i="26"/>
  <c r="I46" i="26"/>
  <c r="H46" i="26"/>
  <c r="G46" i="26"/>
  <c r="E46" i="26"/>
  <c r="D46" i="26"/>
  <c r="F45" i="26"/>
  <c r="C45" i="26"/>
  <c r="L44" i="26"/>
  <c r="C44" i="26" s="1"/>
  <c r="L43" i="26"/>
  <c r="C43" i="26" s="1"/>
  <c r="L42" i="26"/>
  <c r="C42" i="26" s="1"/>
  <c r="L41" i="26"/>
  <c r="C41" i="26" s="1"/>
  <c r="K40" i="26"/>
  <c r="J40" i="26"/>
  <c r="L40" i="26" s="1"/>
  <c r="C40" i="26" s="1"/>
  <c r="L39" i="26"/>
  <c r="C39" i="26" s="1"/>
  <c r="L38" i="26"/>
  <c r="C38" i="26" s="1"/>
  <c r="K37" i="26"/>
  <c r="J37" i="26"/>
  <c r="L37" i="26" s="1"/>
  <c r="C37" i="26" s="1"/>
  <c r="L36" i="26"/>
  <c r="C36" i="26" s="1"/>
  <c r="L35" i="26"/>
  <c r="C35" i="26" s="1"/>
  <c r="K35" i="26"/>
  <c r="K30" i="26" s="1"/>
  <c r="J35" i="26"/>
  <c r="L34" i="26"/>
  <c r="C34" i="26" s="1"/>
  <c r="L33" i="26"/>
  <c r="C33" i="26" s="1"/>
  <c r="L32" i="26"/>
  <c r="C32" i="26" s="1"/>
  <c r="K31" i="26"/>
  <c r="J31" i="26"/>
  <c r="F29" i="26"/>
  <c r="C29" i="26" s="1"/>
  <c r="I28" i="26"/>
  <c r="O27" i="26"/>
  <c r="L27" i="26"/>
  <c r="I27" i="26"/>
  <c r="F27" i="26"/>
  <c r="C27" i="26"/>
  <c r="O26" i="26"/>
  <c r="L26" i="26"/>
  <c r="I26" i="26"/>
  <c r="F26" i="26"/>
  <c r="C26" i="26" s="1"/>
  <c r="N25" i="26"/>
  <c r="N290" i="26" s="1"/>
  <c r="N289" i="26" s="1"/>
  <c r="M25" i="26"/>
  <c r="L25" i="26"/>
  <c r="K25" i="26"/>
  <c r="K290" i="26" s="1"/>
  <c r="K289" i="26" s="1"/>
  <c r="J25" i="26"/>
  <c r="J290" i="26" s="1"/>
  <c r="I25" i="26"/>
  <c r="H25" i="26"/>
  <c r="H290" i="26" s="1"/>
  <c r="H289" i="26" s="1"/>
  <c r="G25" i="26"/>
  <c r="G290" i="26" s="1"/>
  <c r="E25" i="26"/>
  <c r="E290" i="26" s="1"/>
  <c r="E289" i="26" s="1"/>
  <c r="D25" i="26"/>
  <c r="D290" i="26" s="1"/>
  <c r="N24" i="26"/>
  <c r="M24" i="26"/>
  <c r="O24" i="26" s="1"/>
  <c r="E24" i="26"/>
  <c r="G39" i="25"/>
  <c r="G38" i="25" s="1"/>
  <c r="F38" i="25"/>
  <c r="E38" i="25"/>
  <c r="G33" i="25"/>
  <c r="G32" i="25"/>
  <c r="G31" i="25"/>
  <c r="G30" i="25"/>
  <c r="G29" i="25"/>
  <c r="G28" i="25"/>
  <c r="G27" i="25"/>
  <c r="G26" i="25"/>
  <c r="G25" i="25"/>
  <c r="G24" i="25"/>
  <c r="G23" i="25"/>
  <c r="G22" i="25"/>
  <c r="G21" i="25"/>
  <c r="G20" i="25"/>
  <c r="G19" i="25"/>
  <c r="E18" i="25"/>
  <c r="G18" i="25" s="1"/>
  <c r="G17" i="25"/>
  <c r="G16" i="25"/>
  <c r="E16" i="25"/>
  <c r="G15" i="25"/>
  <c r="G14" i="25"/>
  <c r="G13" i="25"/>
  <c r="F12" i="25"/>
  <c r="E12" i="25"/>
  <c r="G76" i="24"/>
  <c r="G75" i="24" s="1"/>
  <c r="F75" i="24"/>
  <c r="E75" i="24"/>
  <c r="G70" i="24"/>
  <c r="E69" i="24"/>
  <c r="G68" i="24"/>
  <c r="G67" i="24"/>
  <c r="G66" i="24"/>
  <c r="G65" i="24"/>
  <c r="G64" i="24"/>
  <c r="G63" i="24"/>
  <c r="G62" i="24"/>
  <c r="G61" i="24"/>
  <c r="G60" i="24"/>
  <c r="G59" i="24"/>
  <c r="G58" i="24"/>
  <c r="F57" i="24"/>
  <c r="G52" i="24"/>
  <c r="G51" i="24"/>
  <c r="G50" i="24"/>
  <c r="G49" i="24"/>
  <c r="G48" i="24"/>
  <c r="G47" i="24"/>
  <c r="G46" i="24"/>
  <c r="G45" i="24"/>
  <c r="G44" i="24"/>
  <c r="G43" i="24"/>
  <c r="G42" i="24"/>
  <c r="G41" i="24"/>
  <c r="G39" i="24"/>
  <c r="G38" i="24"/>
  <c r="G37" i="24"/>
  <c r="G36" i="24"/>
  <c r="F35" i="24"/>
  <c r="E35" i="24"/>
  <c r="G30" i="24"/>
  <c r="G29" i="24"/>
  <c r="G28" i="24"/>
  <c r="G27" i="24"/>
  <c r="G26" i="24"/>
  <c r="G25" i="24"/>
  <c r="G24" i="24"/>
  <c r="G22" i="24"/>
  <c r="G21" i="24"/>
  <c r="G20" i="24"/>
  <c r="G19" i="24"/>
  <c r="G18" i="24"/>
  <c r="G17" i="24"/>
  <c r="G16" i="24"/>
  <c r="G15" i="24"/>
  <c r="G14" i="24"/>
  <c r="G13" i="24"/>
  <c r="F12" i="24"/>
  <c r="E12" i="24"/>
  <c r="F27" i="23"/>
  <c r="F26" i="23"/>
  <c r="F25" i="23"/>
  <c r="F24" i="23"/>
  <c r="F23" i="23"/>
  <c r="F22" i="23"/>
  <c r="F21" i="23"/>
  <c r="F20" i="23"/>
  <c r="D20" i="23"/>
  <c r="F19" i="23"/>
  <c r="F18" i="23"/>
  <c r="F17" i="23"/>
  <c r="F16" i="23"/>
  <c r="D15" i="23"/>
  <c r="F15" i="23" s="1"/>
  <c r="F14" i="23"/>
  <c r="F13" i="23"/>
  <c r="E12" i="23"/>
  <c r="D12" i="23"/>
  <c r="O296" i="22"/>
  <c r="L296" i="22"/>
  <c r="I296" i="22"/>
  <c r="F296" i="22"/>
  <c r="O295" i="22"/>
  <c r="L295" i="22"/>
  <c r="I295" i="22"/>
  <c r="F295" i="22"/>
  <c r="O294" i="22"/>
  <c r="L294" i="22"/>
  <c r="I294" i="22"/>
  <c r="F294" i="22"/>
  <c r="C294" i="22"/>
  <c r="O293" i="22"/>
  <c r="L293" i="22"/>
  <c r="I293" i="22"/>
  <c r="F293" i="22"/>
  <c r="C293" i="22" s="1"/>
  <c r="O292" i="22"/>
  <c r="L292" i="22"/>
  <c r="I292" i="22"/>
  <c r="F292" i="22"/>
  <c r="O291" i="22"/>
  <c r="L291" i="22"/>
  <c r="I291" i="22"/>
  <c r="F291" i="22"/>
  <c r="O290" i="22"/>
  <c r="L290" i="22"/>
  <c r="I290" i="22"/>
  <c r="F290" i="22"/>
  <c r="C290" i="22"/>
  <c r="O289" i="22"/>
  <c r="L289" i="22"/>
  <c r="I289" i="22"/>
  <c r="F289" i="22"/>
  <c r="C289" i="22" s="1"/>
  <c r="N288" i="22"/>
  <c r="M288" i="22"/>
  <c r="O288" i="22" s="1"/>
  <c r="L288" i="22"/>
  <c r="K288" i="22"/>
  <c r="J288" i="22"/>
  <c r="H288" i="22"/>
  <c r="I288" i="22" s="1"/>
  <c r="G288" i="22"/>
  <c r="E288" i="22"/>
  <c r="D288" i="22"/>
  <c r="K286" i="22"/>
  <c r="O283" i="22"/>
  <c r="L283" i="22"/>
  <c r="I283" i="22"/>
  <c r="F283" i="22"/>
  <c r="O282" i="22"/>
  <c r="L282" i="22"/>
  <c r="I282" i="22"/>
  <c r="F282" i="22"/>
  <c r="C282" i="22"/>
  <c r="O281" i="22"/>
  <c r="N281" i="22"/>
  <c r="M281" i="22"/>
  <c r="L281" i="22"/>
  <c r="K281" i="22"/>
  <c r="J281" i="22"/>
  <c r="H281" i="22"/>
  <c r="G281" i="22"/>
  <c r="E281" i="22"/>
  <c r="D281" i="22"/>
  <c r="O280" i="22"/>
  <c r="L280" i="22"/>
  <c r="I280" i="22"/>
  <c r="F280" i="22"/>
  <c r="N279" i="22"/>
  <c r="M279" i="22"/>
  <c r="K279" i="22"/>
  <c r="J279" i="22"/>
  <c r="L279" i="22" s="1"/>
  <c r="I279" i="22"/>
  <c r="H279" i="22"/>
  <c r="G279" i="22"/>
  <c r="F279" i="22"/>
  <c r="E279" i="22"/>
  <c r="D279" i="22"/>
  <c r="O278" i="22"/>
  <c r="L278" i="22"/>
  <c r="I278" i="22"/>
  <c r="F278" i="22"/>
  <c r="C278" i="22"/>
  <c r="O277" i="22"/>
  <c r="L277" i="22"/>
  <c r="I277" i="22"/>
  <c r="F277" i="22"/>
  <c r="C277" i="22" s="1"/>
  <c r="O276" i="22"/>
  <c r="L276" i="22"/>
  <c r="I276" i="22"/>
  <c r="F276" i="22"/>
  <c r="N275" i="22"/>
  <c r="M275" i="22"/>
  <c r="K275" i="22"/>
  <c r="J275" i="22"/>
  <c r="L275" i="22" s="1"/>
  <c r="I275" i="22"/>
  <c r="H275" i="22"/>
  <c r="G275" i="22"/>
  <c r="F275" i="22"/>
  <c r="E275" i="22"/>
  <c r="D275" i="22"/>
  <c r="O274" i="22"/>
  <c r="L274" i="22"/>
  <c r="I274" i="22"/>
  <c r="F274" i="22"/>
  <c r="C274" i="22"/>
  <c r="O273" i="22"/>
  <c r="L273" i="22"/>
  <c r="I273" i="22"/>
  <c r="F273" i="22"/>
  <c r="C273" i="22" s="1"/>
  <c r="O272" i="22"/>
  <c r="L272" i="22"/>
  <c r="I272" i="22"/>
  <c r="F272" i="22"/>
  <c r="N271" i="22"/>
  <c r="N269" i="22" s="1"/>
  <c r="N268" i="22" s="1"/>
  <c r="M271" i="22"/>
  <c r="K271" i="22"/>
  <c r="J271" i="22"/>
  <c r="I271" i="22"/>
  <c r="H271" i="22"/>
  <c r="G271" i="22"/>
  <c r="F271" i="22"/>
  <c r="E271" i="22"/>
  <c r="E269" i="22" s="1"/>
  <c r="D271" i="22"/>
  <c r="O270" i="22"/>
  <c r="L270" i="22"/>
  <c r="I270" i="22"/>
  <c r="F270" i="22"/>
  <c r="C270" i="22"/>
  <c r="K269" i="22"/>
  <c r="K268" i="22" s="1"/>
  <c r="H269" i="22"/>
  <c r="H268" i="22" s="1"/>
  <c r="G269" i="22"/>
  <c r="D269" i="22"/>
  <c r="F269" i="22" s="1"/>
  <c r="E268" i="22"/>
  <c r="D268" i="22"/>
  <c r="O267" i="22"/>
  <c r="L267" i="22"/>
  <c r="I267" i="22"/>
  <c r="F267" i="22"/>
  <c r="O266" i="22"/>
  <c r="L266" i="22"/>
  <c r="I266" i="22"/>
  <c r="F266" i="22"/>
  <c r="C266" i="22"/>
  <c r="O265" i="22"/>
  <c r="L265" i="22"/>
  <c r="I265" i="22"/>
  <c r="F265" i="22"/>
  <c r="C265" i="22" s="1"/>
  <c r="O264" i="22"/>
  <c r="L264" i="22"/>
  <c r="I264" i="22"/>
  <c r="F264" i="22"/>
  <c r="N263" i="22"/>
  <c r="M263" i="22"/>
  <c r="K263" i="22"/>
  <c r="J263" i="22"/>
  <c r="L263" i="22" s="1"/>
  <c r="I263" i="22"/>
  <c r="H263" i="22"/>
  <c r="G263" i="22"/>
  <c r="E263" i="22"/>
  <c r="F263" i="22" s="1"/>
  <c r="D263" i="22"/>
  <c r="O262" i="22"/>
  <c r="L262" i="22"/>
  <c r="I262" i="22"/>
  <c r="F262" i="22"/>
  <c r="C262" i="22"/>
  <c r="O261" i="22"/>
  <c r="L261" i="22"/>
  <c r="I261" i="22"/>
  <c r="F261" i="22"/>
  <c r="C261" i="22" s="1"/>
  <c r="O260" i="22"/>
  <c r="L260" i="22"/>
  <c r="I260" i="22"/>
  <c r="F260" i="22"/>
  <c r="N259" i="22"/>
  <c r="N258" i="22" s="1"/>
  <c r="M259" i="22"/>
  <c r="K259" i="22"/>
  <c r="J259" i="22"/>
  <c r="L259" i="22" s="1"/>
  <c r="I259" i="22"/>
  <c r="H259" i="22"/>
  <c r="H258" i="22" s="1"/>
  <c r="G259" i="22"/>
  <c r="E259" i="22"/>
  <c r="D259" i="22"/>
  <c r="D258" i="22" s="1"/>
  <c r="K258" i="22"/>
  <c r="J258" i="22"/>
  <c r="G258" i="22"/>
  <c r="O257" i="22"/>
  <c r="L257" i="22"/>
  <c r="I257" i="22"/>
  <c r="F257" i="22"/>
  <c r="C257" i="22" s="1"/>
  <c r="O256" i="22"/>
  <c r="L256" i="22"/>
  <c r="I256" i="22"/>
  <c r="F256" i="22"/>
  <c r="O255" i="22"/>
  <c r="L255" i="22"/>
  <c r="I255" i="22"/>
  <c r="F255" i="22"/>
  <c r="O254" i="22"/>
  <c r="L254" i="22"/>
  <c r="I254" i="22"/>
  <c r="C254" i="22" s="1"/>
  <c r="F254" i="22"/>
  <c r="O253" i="22"/>
  <c r="L253" i="22"/>
  <c r="I253" i="22"/>
  <c r="F253" i="22"/>
  <c r="C253" i="22" s="1"/>
  <c r="O252" i="22"/>
  <c r="N252" i="22"/>
  <c r="M252" i="22"/>
  <c r="K252" i="22"/>
  <c r="J252" i="22"/>
  <c r="H252" i="22"/>
  <c r="G252" i="22"/>
  <c r="E252" i="22"/>
  <c r="E251" i="22" s="1"/>
  <c r="D252" i="22"/>
  <c r="N251" i="22"/>
  <c r="M251" i="22"/>
  <c r="J251" i="22"/>
  <c r="H251" i="22"/>
  <c r="D251" i="22"/>
  <c r="O250" i="22"/>
  <c r="L250" i="22"/>
  <c r="I250" i="22"/>
  <c r="F250" i="22"/>
  <c r="C250" i="22"/>
  <c r="O249" i="22"/>
  <c r="L249" i="22"/>
  <c r="I249" i="22"/>
  <c r="F249" i="22"/>
  <c r="C249" i="22" s="1"/>
  <c r="O248" i="22"/>
  <c r="L248" i="22"/>
  <c r="I248" i="22"/>
  <c r="F248" i="22"/>
  <c r="C248" i="22" s="1"/>
  <c r="O247" i="22"/>
  <c r="L247" i="22"/>
  <c r="I247" i="22"/>
  <c r="F247" i="22"/>
  <c r="O246" i="22"/>
  <c r="N246" i="22"/>
  <c r="M246" i="22"/>
  <c r="K246" i="22"/>
  <c r="J246" i="22"/>
  <c r="L246" i="22" s="1"/>
  <c r="I246" i="22"/>
  <c r="H246" i="22"/>
  <c r="G246" i="22"/>
  <c r="F246" i="22"/>
  <c r="C246" i="22" s="1"/>
  <c r="E246" i="22"/>
  <c r="D246" i="22"/>
  <c r="O245" i="22"/>
  <c r="L245" i="22"/>
  <c r="I245" i="22"/>
  <c r="F245" i="22"/>
  <c r="C245" i="22"/>
  <c r="O244" i="22"/>
  <c r="L244" i="22"/>
  <c r="I244" i="22"/>
  <c r="F244" i="22"/>
  <c r="C244" i="22" s="1"/>
  <c r="O243" i="22"/>
  <c r="L243" i="22"/>
  <c r="I243" i="22"/>
  <c r="F243" i="22"/>
  <c r="C243" i="22" s="1"/>
  <c r="O242" i="22"/>
  <c r="L242" i="22"/>
  <c r="I242" i="22"/>
  <c r="F242" i="22"/>
  <c r="C242" i="22" s="1"/>
  <c r="O241" i="22"/>
  <c r="L241" i="22"/>
  <c r="I241" i="22"/>
  <c r="F241" i="22"/>
  <c r="C241" i="22"/>
  <c r="O240" i="22"/>
  <c r="L240" i="22"/>
  <c r="I240" i="22"/>
  <c r="F240" i="22"/>
  <c r="C240" i="22" s="1"/>
  <c r="O239" i="22"/>
  <c r="L239" i="22"/>
  <c r="I239" i="22"/>
  <c r="F239" i="22"/>
  <c r="C239" i="22" s="1"/>
  <c r="N238" i="22"/>
  <c r="M238" i="22"/>
  <c r="O238" i="22" s="1"/>
  <c r="K238" i="22"/>
  <c r="J238" i="22"/>
  <c r="L238" i="22" s="1"/>
  <c r="I238" i="22"/>
  <c r="H238" i="22"/>
  <c r="G238" i="22"/>
  <c r="F238" i="22"/>
  <c r="C238" i="22" s="1"/>
  <c r="E238" i="22"/>
  <c r="D238" i="22"/>
  <c r="O237" i="22"/>
  <c r="L237" i="22"/>
  <c r="I237" i="22"/>
  <c r="F237" i="22"/>
  <c r="C237" i="22"/>
  <c r="O236" i="22"/>
  <c r="L236" i="22"/>
  <c r="I236" i="22"/>
  <c r="F236" i="22"/>
  <c r="C236" i="22" s="1"/>
  <c r="N235" i="22"/>
  <c r="M235" i="22"/>
  <c r="O235" i="22" s="1"/>
  <c r="L235" i="22"/>
  <c r="K235" i="22"/>
  <c r="J235" i="22"/>
  <c r="I235" i="22"/>
  <c r="H235" i="22"/>
  <c r="G235" i="22"/>
  <c r="E235" i="22"/>
  <c r="E231" i="22" s="1"/>
  <c r="D235" i="22"/>
  <c r="O234" i="22"/>
  <c r="L234" i="22"/>
  <c r="I234" i="22"/>
  <c r="F234" i="22"/>
  <c r="O233" i="22"/>
  <c r="N233" i="22"/>
  <c r="N231" i="22" s="1"/>
  <c r="N230" i="22" s="1"/>
  <c r="M233" i="22"/>
  <c r="K233" i="22"/>
  <c r="K231" i="22" s="1"/>
  <c r="J233" i="22"/>
  <c r="L233" i="22" s="1"/>
  <c r="H233" i="22"/>
  <c r="G233" i="22"/>
  <c r="F233" i="22"/>
  <c r="E233" i="22"/>
  <c r="D233" i="22"/>
  <c r="O232" i="22"/>
  <c r="L232" i="22"/>
  <c r="I232" i="22"/>
  <c r="F232" i="22"/>
  <c r="C232" i="22" s="1"/>
  <c r="M231" i="22"/>
  <c r="H231" i="22"/>
  <c r="H230" i="22" s="1"/>
  <c r="D231" i="22"/>
  <c r="O229" i="22"/>
  <c r="L229" i="22"/>
  <c r="I229" i="22"/>
  <c r="F229" i="22"/>
  <c r="C229" i="22"/>
  <c r="O228" i="22"/>
  <c r="L228" i="22"/>
  <c r="I228" i="22"/>
  <c r="F228" i="22"/>
  <c r="C228" i="22" s="1"/>
  <c r="N227" i="22"/>
  <c r="M227" i="22"/>
  <c r="L227" i="22"/>
  <c r="K227" i="22"/>
  <c r="J227" i="22"/>
  <c r="I227" i="22"/>
  <c r="H227" i="22"/>
  <c r="G227" i="22"/>
  <c r="E227" i="22"/>
  <c r="E204" i="22" s="1"/>
  <c r="D227" i="22"/>
  <c r="F227" i="22" s="1"/>
  <c r="O226" i="22"/>
  <c r="L226" i="22"/>
  <c r="I226" i="22"/>
  <c r="F226" i="22"/>
  <c r="C226" i="22" s="1"/>
  <c r="O225" i="22"/>
  <c r="L225" i="22"/>
  <c r="I225" i="22"/>
  <c r="F225" i="22"/>
  <c r="C225" i="22"/>
  <c r="O224" i="22"/>
  <c r="L224" i="22"/>
  <c r="I224" i="22"/>
  <c r="F224" i="22"/>
  <c r="C224" i="22" s="1"/>
  <c r="O223" i="22"/>
  <c r="L223" i="22"/>
  <c r="I223" i="22"/>
  <c r="F223" i="22"/>
  <c r="C223" i="22" s="1"/>
  <c r="O222" i="22"/>
  <c r="L222" i="22"/>
  <c r="I222" i="22"/>
  <c r="F222" i="22"/>
  <c r="C222" i="22" s="1"/>
  <c r="O221" i="22"/>
  <c r="L221" i="22"/>
  <c r="I221" i="22"/>
  <c r="F221" i="22"/>
  <c r="C221" i="22"/>
  <c r="O220" i="22"/>
  <c r="L220" i="22"/>
  <c r="I220" i="22"/>
  <c r="F220" i="22"/>
  <c r="C220" i="22" s="1"/>
  <c r="O219" i="22"/>
  <c r="L219" i="22"/>
  <c r="I219" i="22"/>
  <c r="F219" i="22"/>
  <c r="O218" i="22"/>
  <c r="L218" i="22"/>
  <c r="I218" i="22"/>
  <c r="F218" i="22"/>
  <c r="O217" i="22"/>
  <c r="L217" i="22"/>
  <c r="I217" i="22"/>
  <c r="F217" i="22"/>
  <c r="C217" i="22"/>
  <c r="O216" i="22"/>
  <c r="N216" i="22"/>
  <c r="M216" i="22"/>
  <c r="L216" i="22"/>
  <c r="K216" i="22"/>
  <c r="J216" i="22"/>
  <c r="H216" i="22"/>
  <c r="G216" i="22"/>
  <c r="I216" i="22" s="1"/>
  <c r="E216" i="22"/>
  <c r="D216" i="22"/>
  <c r="O215" i="22"/>
  <c r="L215" i="22"/>
  <c r="I215" i="22"/>
  <c r="F215" i="22"/>
  <c r="C215" i="22" s="1"/>
  <c r="O214" i="22"/>
  <c r="L214" i="22"/>
  <c r="I214" i="22"/>
  <c r="F214" i="22"/>
  <c r="C214" i="22" s="1"/>
  <c r="O213" i="22"/>
  <c r="L213" i="22"/>
  <c r="I213" i="22"/>
  <c r="F213" i="22"/>
  <c r="C213" i="22"/>
  <c r="O212" i="22"/>
  <c r="L212" i="22"/>
  <c r="I212" i="22"/>
  <c r="F212" i="22"/>
  <c r="C212" i="22" s="1"/>
  <c r="O211" i="22"/>
  <c r="L211" i="22"/>
  <c r="I211" i="22"/>
  <c r="F211" i="22"/>
  <c r="O210" i="22"/>
  <c r="L210" i="22"/>
  <c r="I210" i="22"/>
  <c r="F210" i="22"/>
  <c r="O209" i="22"/>
  <c r="L209" i="22"/>
  <c r="I209" i="22"/>
  <c r="F209" i="22"/>
  <c r="C209" i="22"/>
  <c r="O208" i="22"/>
  <c r="L208" i="22"/>
  <c r="I208" i="22"/>
  <c r="F208" i="22"/>
  <c r="C208" i="22" s="1"/>
  <c r="O207" i="22"/>
  <c r="L207" i="22"/>
  <c r="I207" i="22"/>
  <c r="F207" i="22"/>
  <c r="C207" i="22" s="1"/>
  <c r="O206" i="22"/>
  <c r="L206" i="22"/>
  <c r="I206" i="22"/>
  <c r="F206" i="22"/>
  <c r="O205" i="22"/>
  <c r="N205" i="22"/>
  <c r="N204" i="22" s="1"/>
  <c r="M205" i="22"/>
  <c r="K205" i="22"/>
  <c r="K204" i="22" s="1"/>
  <c r="J205" i="22"/>
  <c r="J204" i="22" s="1"/>
  <c r="L204" i="22" s="1"/>
  <c r="H205" i="22"/>
  <c r="G205" i="22"/>
  <c r="F205" i="22"/>
  <c r="E205" i="22"/>
  <c r="D205" i="22"/>
  <c r="H204" i="22"/>
  <c r="O203" i="22"/>
  <c r="L203" i="22"/>
  <c r="I203" i="22"/>
  <c r="F203" i="22"/>
  <c r="C203" i="22" s="1"/>
  <c r="O202" i="22"/>
  <c r="L202" i="22"/>
  <c r="I202" i="22"/>
  <c r="C202" i="22" s="1"/>
  <c r="F202" i="22"/>
  <c r="O201" i="22"/>
  <c r="L201" i="22"/>
  <c r="I201" i="22"/>
  <c r="F201" i="22"/>
  <c r="C201" i="22"/>
  <c r="O200" i="22"/>
  <c r="L200" i="22"/>
  <c r="I200" i="22"/>
  <c r="F200" i="22"/>
  <c r="C200" i="22" s="1"/>
  <c r="O199" i="22"/>
  <c r="L199" i="22"/>
  <c r="I199" i="22"/>
  <c r="F199" i="22"/>
  <c r="N198" i="22"/>
  <c r="N196" i="22" s="1"/>
  <c r="M198" i="22"/>
  <c r="O198" i="22" s="1"/>
  <c r="K198" i="22"/>
  <c r="J198" i="22"/>
  <c r="I198" i="22"/>
  <c r="H198" i="22"/>
  <c r="G198" i="22"/>
  <c r="F198" i="22"/>
  <c r="E198" i="22"/>
  <c r="E196" i="22" s="1"/>
  <c r="D198" i="22"/>
  <c r="O197" i="22"/>
  <c r="L197" i="22"/>
  <c r="I197" i="22"/>
  <c r="F197" i="22"/>
  <c r="C197" i="22"/>
  <c r="K196" i="22"/>
  <c r="K195" i="22" s="1"/>
  <c r="H196" i="22"/>
  <c r="H195" i="22" s="1"/>
  <c r="H194" i="22" s="1"/>
  <c r="G196" i="22"/>
  <c r="D196" i="22"/>
  <c r="E195" i="22"/>
  <c r="O193" i="22"/>
  <c r="L193" i="22"/>
  <c r="I193" i="22"/>
  <c r="F193" i="22"/>
  <c r="C193" i="22"/>
  <c r="O192" i="22"/>
  <c r="N192" i="22"/>
  <c r="M192" i="22"/>
  <c r="L192" i="22"/>
  <c r="K192" i="22"/>
  <c r="K191" i="22" s="1"/>
  <c r="L191" i="22" s="1"/>
  <c r="J192" i="22"/>
  <c r="H192" i="22"/>
  <c r="H191" i="22" s="1"/>
  <c r="G192" i="22"/>
  <c r="G191" i="22" s="1"/>
  <c r="I191" i="22" s="1"/>
  <c r="E192" i="22"/>
  <c r="D192" i="22"/>
  <c r="N191" i="22"/>
  <c r="M191" i="22"/>
  <c r="J191" i="22"/>
  <c r="E191" i="22"/>
  <c r="O190" i="22"/>
  <c r="L190" i="22"/>
  <c r="I190" i="22"/>
  <c r="C190" i="22" s="1"/>
  <c r="F190" i="22"/>
  <c r="O189" i="22"/>
  <c r="L189" i="22"/>
  <c r="I189" i="22"/>
  <c r="F189" i="22"/>
  <c r="C189" i="22"/>
  <c r="O188" i="22"/>
  <c r="N188" i="22"/>
  <c r="M188" i="22"/>
  <c r="L188" i="22"/>
  <c r="K188" i="22"/>
  <c r="K187" i="22" s="1"/>
  <c r="L187" i="22" s="1"/>
  <c r="J188" i="22"/>
  <c r="H188" i="22"/>
  <c r="H187" i="22" s="1"/>
  <c r="G188" i="22"/>
  <c r="E188" i="22"/>
  <c r="D188" i="22"/>
  <c r="N187" i="22"/>
  <c r="J187" i="22"/>
  <c r="E187" i="22"/>
  <c r="O186" i="22"/>
  <c r="L186" i="22"/>
  <c r="I186" i="22"/>
  <c r="C186" i="22" s="1"/>
  <c r="F186" i="22"/>
  <c r="O185" i="22"/>
  <c r="L185" i="22"/>
  <c r="I185" i="22"/>
  <c r="F185" i="22"/>
  <c r="C185" i="22"/>
  <c r="O184" i="22"/>
  <c r="N184" i="22"/>
  <c r="M184" i="22"/>
  <c r="L184" i="22"/>
  <c r="K184" i="22"/>
  <c r="J184" i="22"/>
  <c r="H184" i="22"/>
  <c r="G184" i="22"/>
  <c r="I184" i="22" s="1"/>
  <c r="E184" i="22"/>
  <c r="D184" i="22"/>
  <c r="F184" i="22" s="1"/>
  <c r="O183" i="22"/>
  <c r="L183" i="22"/>
  <c r="I183" i="22"/>
  <c r="F183" i="22"/>
  <c r="C183" i="22" s="1"/>
  <c r="O182" i="22"/>
  <c r="L182" i="22"/>
  <c r="I182" i="22"/>
  <c r="F182" i="22"/>
  <c r="O181" i="22"/>
  <c r="L181" i="22"/>
  <c r="I181" i="22"/>
  <c r="F181" i="22"/>
  <c r="C181" i="22"/>
  <c r="O180" i="22"/>
  <c r="L180" i="22"/>
  <c r="I180" i="22"/>
  <c r="F180" i="22"/>
  <c r="C180" i="22" s="1"/>
  <c r="N179" i="22"/>
  <c r="M179" i="22"/>
  <c r="O179" i="22" s="1"/>
  <c r="L179" i="22"/>
  <c r="K179" i="22"/>
  <c r="J179" i="22"/>
  <c r="I179" i="22"/>
  <c r="H179" i="22"/>
  <c r="G179" i="22"/>
  <c r="E179" i="22"/>
  <c r="D179" i="22"/>
  <c r="O178" i="22"/>
  <c r="L178" i="22"/>
  <c r="I178" i="22"/>
  <c r="C178" i="22" s="1"/>
  <c r="F178" i="22"/>
  <c r="O177" i="22"/>
  <c r="L177" i="22"/>
  <c r="I177" i="22"/>
  <c r="F177" i="22"/>
  <c r="C177" i="22"/>
  <c r="O176" i="22"/>
  <c r="L176" i="22"/>
  <c r="I176" i="22"/>
  <c r="F176" i="22"/>
  <c r="C176" i="22" s="1"/>
  <c r="N175" i="22"/>
  <c r="M175" i="22"/>
  <c r="L175" i="22"/>
  <c r="K175" i="22"/>
  <c r="J175" i="22"/>
  <c r="I175" i="22"/>
  <c r="H175" i="22"/>
  <c r="H174" i="22" s="1"/>
  <c r="G175" i="22"/>
  <c r="E175" i="22"/>
  <c r="D175" i="22"/>
  <c r="D174" i="22" s="1"/>
  <c r="N174" i="22"/>
  <c r="N173" i="22" s="1"/>
  <c r="K174" i="22"/>
  <c r="J174" i="22"/>
  <c r="G174" i="22"/>
  <c r="K173" i="22"/>
  <c r="G173" i="22"/>
  <c r="O172" i="22"/>
  <c r="L172" i="22"/>
  <c r="I172" i="22"/>
  <c r="F172" i="22"/>
  <c r="C172" i="22" s="1"/>
  <c r="O171" i="22"/>
  <c r="L171" i="22"/>
  <c r="I171" i="22"/>
  <c r="F171" i="22"/>
  <c r="O170" i="22"/>
  <c r="L170" i="22"/>
  <c r="C170" i="22" s="1"/>
  <c r="I170" i="22"/>
  <c r="F170" i="22"/>
  <c r="O169" i="22"/>
  <c r="L169" i="22"/>
  <c r="I169" i="22"/>
  <c r="F169" i="22"/>
  <c r="C169" i="22"/>
  <c r="O168" i="22"/>
  <c r="L168" i="22"/>
  <c r="I168" i="22"/>
  <c r="F168" i="22"/>
  <c r="C168" i="22" s="1"/>
  <c r="O167" i="22"/>
  <c r="L167" i="22"/>
  <c r="I167" i="22"/>
  <c r="F167" i="22"/>
  <c r="C167" i="22" s="1"/>
  <c r="N166" i="22"/>
  <c r="M166" i="22"/>
  <c r="M165" i="22" s="1"/>
  <c r="K166" i="22"/>
  <c r="J166" i="22"/>
  <c r="H166" i="22"/>
  <c r="G166" i="22"/>
  <c r="I166" i="22" s="1"/>
  <c r="F166" i="22"/>
  <c r="E166" i="22"/>
  <c r="E165" i="22" s="1"/>
  <c r="D166" i="22"/>
  <c r="K165" i="22"/>
  <c r="H165" i="22"/>
  <c r="G165" i="22"/>
  <c r="I165" i="22" s="1"/>
  <c r="D165" i="22"/>
  <c r="F165" i="22" s="1"/>
  <c r="O164" i="22"/>
  <c r="L164" i="22"/>
  <c r="I164" i="22"/>
  <c r="F164" i="22"/>
  <c r="C164" i="22" s="1"/>
  <c r="O163" i="22"/>
  <c r="L163" i="22"/>
  <c r="I163" i="22"/>
  <c r="F163" i="22"/>
  <c r="O162" i="22"/>
  <c r="L162" i="22"/>
  <c r="C162" i="22" s="1"/>
  <c r="I162" i="22"/>
  <c r="F162" i="22"/>
  <c r="O161" i="22"/>
  <c r="L161" i="22"/>
  <c r="I161" i="22"/>
  <c r="F161" i="22"/>
  <c r="C161" i="22"/>
  <c r="N160" i="22"/>
  <c r="M160" i="22"/>
  <c r="O160" i="22" s="1"/>
  <c r="L160" i="22"/>
  <c r="K160" i="22"/>
  <c r="J160" i="22"/>
  <c r="H160" i="22"/>
  <c r="I160" i="22" s="1"/>
  <c r="G160" i="22"/>
  <c r="E160" i="22"/>
  <c r="D160" i="22"/>
  <c r="F160" i="22" s="1"/>
  <c r="O159" i="22"/>
  <c r="L159" i="22"/>
  <c r="I159" i="22"/>
  <c r="F159" i="22"/>
  <c r="C159" i="22" s="1"/>
  <c r="O158" i="22"/>
  <c r="L158" i="22"/>
  <c r="C158" i="22" s="1"/>
  <c r="I158" i="22"/>
  <c r="F158" i="22"/>
  <c r="O157" i="22"/>
  <c r="L157" i="22"/>
  <c r="I157" i="22"/>
  <c r="F157" i="22"/>
  <c r="C157" i="22"/>
  <c r="O156" i="22"/>
  <c r="L156" i="22"/>
  <c r="I156" i="22"/>
  <c r="F156" i="22"/>
  <c r="C156" i="22" s="1"/>
  <c r="O155" i="22"/>
  <c r="L155" i="22"/>
  <c r="I155" i="22"/>
  <c r="F155" i="22"/>
  <c r="C155" i="22" s="1"/>
  <c r="O154" i="22"/>
  <c r="L154" i="22"/>
  <c r="C154" i="22" s="1"/>
  <c r="I154" i="22"/>
  <c r="F154" i="22"/>
  <c r="O153" i="22"/>
  <c r="L153" i="22"/>
  <c r="I153" i="22"/>
  <c r="F153" i="22"/>
  <c r="C153" i="22"/>
  <c r="O152" i="22"/>
  <c r="L152" i="22"/>
  <c r="I152" i="22"/>
  <c r="F152" i="22"/>
  <c r="C152" i="22" s="1"/>
  <c r="N151" i="22"/>
  <c r="M151" i="22"/>
  <c r="O151" i="22" s="1"/>
  <c r="K151" i="22"/>
  <c r="J151" i="22"/>
  <c r="L151" i="22" s="1"/>
  <c r="I151" i="22"/>
  <c r="H151" i="22"/>
  <c r="G151" i="22"/>
  <c r="E151" i="22"/>
  <c r="F151" i="22" s="1"/>
  <c r="D151" i="22"/>
  <c r="O150" i="22"/>
  <c r="L150" i="22"/>
  <c r="C150" i="22" s="1"/>
  <c r="I150" i="22"/>
  <c r="F150" i="22"/>
  <c r="O149" i="22"/>
  <c r="L149" i="22"/>
  <c r="I149" i="22"/>
  <c r="F149" i="22"/>
  <c r="C149" i="22"/>
  <c r="O148" i="22"/>
  <c r="L148" i="22"/>
  <c r="I148" i="22"/>
  <c r="F148" i="22"/>
  <c r="C148" i="22" s="1"/>
  <c r="O147" i="22"/>
  <c r="L147" i="22"/>
  <c r="I147" i="22"/>
  <c r="F147" i="22"/>
  <c r="C147" i="22" s="1"/>
  <c r="O146" i="22"/>
  <c r="L146" i="22"/>
  <c r="C146" i="22" s="1"/>
  <c r="I146" i="22"/>
  <c r="F146" i="22"/>
  <c r="O145" i="22"/>
  <c r="L145" i="22"/>
  <c r="I145" i="22"/>
  <c r="F145" i="22"/>
  <c r="C145" i="22"/>
  <c r="N144" i="22"/>
  <c r="M144" i="22"/>
  <c r="O144" i="22" s="1"/>
  <c r="L144" i="22"/>
  <c r="K144" i="22"/>
  <c r="J144" i="22"/>
  <c r="H144" i="22"/>
  <c r="I144" i="22" s="1"/>
  <c r="G144" i="22"/>
  <c r="E144" i="22"/>
  <c r="D144" i="22"/>
  <c r="F144" i="22" s="1"/>
  <c r="O143" i="22"/>
  <c r="L143" i="22"/>
  <c r="I143" i="22"/>
  <c r="F143" i="22"/>
  <c r="O142" i="22"/>
  <c r="L142" i="22"/>
  <c r="C142" i="22" s="1"/>
  <c r="I142" i="22"/>
  <c r="F142" i="22"/>
  <c r="O141" i="22"/>
  <c r="N141" i="22"/>
  <c r="M141" i="22"/>
  <c r="K141" i="22"/>
  <c r="J141" i="22"/>
  <c r="H141" i="22"/>
  <c r="G141" i="22"/>
  <c r="E141" i="22"/>
  <c r="D141" i="22"/>
  <c r="F141" i="22" s="1"/>
  <c r="O140" i="22"/>
  <c r="L140" i="22"/>
  <c r="I140" i="22"/>
  <c r="F140" i="22"/>
  <c r="C140" i="22" s="1"/>
  <c r="O139" i="22"/>
  <c r="L139" i="22"/>
  <c r="I139" i="22"/>
  <c r="F139" i="22"/>
  <c r="C139" i="22" s="1"/>
  <c r="O138" i="22"/>
  <c r="L138" i="22"/>
  <c r="C138" i="22" s="1"/>
  <c r="I138" i="22"/>
  <c r="F138" i="22"/>
  <c r="O137" i="22"/>
  <c r="L137" i="22"/>
  <c r="I137" i="22"/>
  <c r="F137" i="22"/>
  <c r="C137" i="22"/>
  <c r="N136" i="22"/>
  <c r="M136" i="22"/>
  <c r="O136" i="22" s="1"/>
  <c r="L136" i="22"/>
  <c r="K136" i="22"/>
  <c r="J136" i="22"/>
  <c r="H136" i="22"/>
  <c r="I136" i="22" s="1"/>
  <c r="G136" i="22"/>
  <c r="E136" i="22"/>
  <c r="D136" i="22"/>
  <c r="F136" i="22" s="1"/>
  <c r="O135" i="22"/>
  <c r="L135" i="22"/>
  <c r="I135" i="22"/>
  <c r="F135" i="22"/>
  <c r="O134" i="22"/>
  <c r="L134" i="22"/>
  <c r="C134" i="22" s="1"/>
  <c r="I134" i="22"/>
  <c r="F134" i="22"/>
  <c r="O133" i="22"/>
  <c r="L133" i="22"/>
  <c r="I133" i="22"/>
  <c r="F133" i="22"/>
  <c r="C133" i="22"/>
  <c r="O132" i="22"/>
  <c r="L132" i="22"/>
  <c r="I132" i="22"/>
  <c r="F132" i="22"/>
  <c r="C132" i="22" s="1"/>
  <c r="N131" i="22"/>
  <c r="M131" i="22"/>
  <c r="K131" i="22"/>
  <c r="J131" i="22"/>
  <c r="L131" i="22" s="1"/>
  <c r="I131" i="22"/>
  <c r="H131" i="22"/>
  <c r="H130" i="22" s="1"/>
  <c r="G131" i="22"/>
  <c r="E131" i="22"/>
  <c r="D131" i="22"/>
  <c r="D130" i="22" s="1"/>
  <c r="N130" i="22"/>
  <c r="J130" i="22"/>
  <c r="O129" i="22"/>
  <c r="L129" i="22"/>
  <c r="I129" i="22"/>
  <c r="F129" i="22"/>
  <c r="C129" i="22"/>
  <c r="N128" i="22"/>
  <c r="M128" i="22"/>
  <c r="O128" i="22" s="1"/>
  <c r="L128" i="22"/>
  <c r="K128" i="22"/>
  <c r="J128" i="22"/>
  <c r="H128" i="22"/>
  <c r="I128" i="22" s="1"/>
  <c r="G128" i="22"/>
  <c r="E128" i="22"/>
  <c r="D128" i="22"/>
  <c r="F128" i="22" s="1"/>
  <c r="C128" i="22" s="1"/>
  <c r="O127" i="22"/>
  <c r="L127" i="22"/>
  <c r="I127" i="22"/>
  <c r="F127" i="22"/>
  <c r="C127" i="22" s="1"/>
  <c r="O126" i="22"/>
  <c r="L126" i="22"/>
  <c r="C126" i="22" s="1"/>
  <c r="I126" i="22"/>
  <c r="F126" i="22"/>
  <c r="O125" i="22"/>
  <c r="L125" i="22"/>
  <c r="I125" i="22"/>
  <c r="F125" i="22"/>
  <c r="C125" i="22"/>
  <c r="O124" i="22"/>
  <c r="L124" i="22"/>
  <c r="I124" i="22"/>
  <c r="F124" i="22"/>
  <c r="C124" i="22" s="1"/>
  <c r="O123" i="22"/>
  <c r="L123" i="22"/>
  <c r="I123" i="22"/>
  <c r="F123" i="22"/>
  <c r="N122" i="22"/>
  <c r="O122" i="22" s="1"/>
  <c r="M122" i="22"/>
  <c r="K122" i="22"/>
  <c r="J122" i="22"/>
  <c r="L122" i="22" s="1"/>
  <c r="H122" i="22"/>
  <c r="G122" i="22"/>
  <c r="I122" i="22" s="1"/>
  <c r="F122" i="22"/>
  <c r="C122" i="22" s="1"/>
  <c r="E122" i="22"/>
  <c r="D122" i="22"/>
  <c r="O121" i="22"/>
  <c r="L121" i="22"/>
  <c r="I121" i="22"/>
  <c r="F121" i="22"/>
  <c r="C121" i="22"/>
  <c r="O120" i="22"/>
  <c r="L120" i="22"/>
  <c r="I120" i="22"/>
  <c r="F120" i="22"/>
  <c r="C120" i="22" s="1"/>
  <c r="O119" i="22"/>
  <c r="L119" i="22"/>
  <c r="I119" i="22"/>
  <c r="F119" i="22"/>
  <c r="C119" i="22" s="1"/>
  <c r="O118" i="22"/>
  <c r="L118" i="22"/>
  <c r="C118" i="22" s="1"/>
  <c r="I118" i="22"/>
  <c r="F118" i="22"/>
  <c r="O117" i="22"/>
  <c r="L117" i="22"/>
  <c r="I117" i="22"/>
  <c r="F117" i="22"/>
  <c r="C117" i="22"/>
  <c r="N116" i="22"/>
  <c r="M116" i="22"/>
  <c r="O116" i="22" s="1"/>
  <c r="L116" i="22"/>
  <c r="K116" i="22"/>
  <c r="J116" i="22"/>
  <c r="H116" i="22"/>
  <c r="I116" i="22" s="1"/>
  <c r="G116" i="22"/>
  <c r="E116" i="22"/>
  <c r="D116" i="22"/>
  <c r="F116" i="22" s="1"/>
  <c r="O115" i="22"/>
  <c r="L115" i="22"/>
  <c r="I115" i="22"/>
  <c r="F115" i="22"/>
  <c r="O114" i="22"/>
  <c r="L114" i="22"/>
  <c r="C114" i="22" s="1"/>
  <c r="I114" i="22"/>
  <c r="F114" i="22"/>
  <c r="O113" i="22"/>
  <c r="L113" i="22"/>
  <c r="I113" i="22"/>
  <c r="F113" i="22"/>
  <c r="C113" i="22"/>
  <c r="N112" i="22"/>
  <c r="M112" i="22"/>
  <c r="O112" i="22" s="1"/>
  <c r="L112" i="22"/>
  <c r="K112" i="22"/>
  <c r="J112" i="22"/>
  <c r="H112" i="22"/>
  <c r="I112" i="22" s="1"/>
  <c r="G112" i="22"/>
  <c r="E112" i="22"/>
  <c r="D112" i="22"/>
  <c r="F112" i="22" s="1"/>
  <c r="O111" i="22"/>
  <c r="L111" i="22"/>
  <c r="I111" i="22"/>
  <c r="F111" i="22"/>
  <c r="C111" i="22" s="1"/>
  <c r="O110" i="22"/>
  <c r="L110" i="22"/>
  <c r="I110" i="22"/>
  <c r="F110" i="22"/>
  <c r="C110" i="22"/>
  <c r="O109" i="22"/>
  <c r="L109" i="22"/>
  <c r="I109" i="22"/>
  <c r="F109" i="22"/>
  <c r="C109" i="22" s="1"/>
  <c r="O108" i="22"/>
  <c r="L108" i="22"/>
  <c r="I108" i="22"/>
  <c r="F108" i="22"/>
  <c r="O107" i="22"/>
  <c r="L107" i="22"/>
  <c r="I107" i="22"/>
  <c r="F107" i="22"/>
  <c r="O106" i="22"/>
  <c r="L106" i="22"/>
  <c r="C106" i="22" s="1"/>
  <c r="I106" i="22"/>
  <c r="F106" i="22"/>
  <c r="O105" i="22"/>
  <c r="L105" i="22"/>
  <c r="I105" i="22"/>
  <c r="F105" i="22"/>
  <c r="C105" i="22"/>
  <c r="O104" i="22"/>
  <c r="L104" i="22"/>
  <c r="I104" i="22"/>
  <c r="F104" i="22"/>
  <c r="C104" i="22" s="1"/>
  <c r="N103" i="22"/>
  <c r="N83" i="22" s="1"/>
  <c r="M103" i="22"/>
  <c r="K103" i="22"/>
  <c r="J103" i="22"/>
  <c r="L103" i="22" s="1"/>
  <c r="I103" i="22"/>
  <c r="H103" i="22"/>
  <c r="G103" i="22"/>
  <c r="E103" i="22"/>
  <c r="F103" i="22" s="1"/>
  <c r="D103" i="22"/>
  <c r="O102" i="22"/>
  <c r="L102" i="22"/>
  <c r="C102" i="22" s="1"/>
  <c r="I102" i="22"/>
  <c r="F102" i="22"/>
  <c r="O101" i="22"/>
  <c r="L101" i="22"/>
  <c r="I101" i="22"/>
  <c r="F101" i="22"/>
  <c r="C101" i="22"/>
  <c r="O100" i="22"/>
  <c r="L100" i="22"/>
  <c r="I100" i="22"/>
  <c r="F100" i="22"/>
  <c r="C100" i="22" s="1"/>
  <c r="O99" i="22"/>
  <c r="L99" i="22"/>
  <c r="I99" i="22"/>
  <c r="F99" i="22"/>
  <c r="C99" i="22" s="1"/>
  <c r="O98" i="22"/>
  <c r="L98" i="22"/>
  <c r="I98" i="22"/>
  <c r="F98" i="22"/>
  <c r="C98" i="22"/>
  <c r="O97" i="22"/>
  <c r="L97" i="22"/>
  <c r="I97" i="22"/>
  <c r="F97" i="22"/>
  <c r="C97" i="22" s="1"/>
  <c r="O96" i="22"/>
  <c r="L96" i="22"/>
  <c r="I96" i="22"/>
  <c r="F96" i="22"/>
  <c r="N95" i="22"/>
  <c r="M95" i="22"/>
  <c r="O95" i="22" s="1"/>
  <c r="K95" i="22"/>
  <c r="J95" i="22"/>
  <c r="L95" i="22" s="1"/>
  <c r="I95" i="22"/>
  <c r="H95" i="22"/>
  <c r="G95" i="22"/>
  <c r="E95" i="22"/>
  <c r="F95" i="22" s="1"/>
  <c r="C95" i="22" s="1"/>
  <c r="D95" i="22"/>
  <c r="O94" i="22"/>
  <c r="L94" i="22"/>
  <c r="I94" i="22"/>
  <c r="F94" i="22"/>
  <c r="C94" i="22"/>
  <c r="O93" i="22"/>
  <c r="L93" i="22"/>
  <c r="I93" i="22"/>
  <c r="F93" i="22"/>
  <c r="C93" i="22" s="1"/>
  <c r="O92" i="22"/>
  <c r="L92" i="22"/>
  <c r="I92" i="22"/>
  <c r="F92" i="22"/>
  <c r="O91" i="22"/>
  <c r="L91" i="22"/>
  <c r="I91" i="22"/>
  <c r="F91" i="22"/>
  <c r="O90" i="22"/>
  <c r="L90" i="22"/>
  <c r="C90" i="22" s="1"/>
  <c r="I90" i="22"/>
  <c r="F90" i="22"/>
  <c r="O89" i="22"/>
  <c r="N89" i="22"/>
  <c r="M89" i="22"/>
  <c r="K89" i="22"/>
  <c r="L89" i="22" s="1"/>
  <c r="J89" i="22"/>
  <c r="H89" i="22"/>
  <c r="G89" i="22"/>
  <c r="I89" i="22" s="1"/>
  <c r="E89" i="22"/>
  <c r="D89" i="22"/>
  <c r="F89" i="22" s="1"/>
  <c r="C89" i="22" s="1"/>
  <c r="O88" i="22"/>
  <c r="L88" i="22"/>
  <c r="I88" i="22"/>
  <c r="F88" i="22"/>
  <c r="O87" i="22"/>
  <c r="L87" i="22"/>
  <c r="I87" i="22"/>
  <c r="F87" i="22"/>
  <c r="O86" i="22"/>
  <c r="L86" i="22"/>
  <c r="C86" i="22" s="1"/>
  <c r="I86" i="22"/>
  <c r="F86" i="22"/>
  <c r="O85" i="22"/>
  <c r="L85" i="22"/>
  <c r="I85" i="22"/>
  <c r="F85" i="22"/>
  <c r="C85" i="22"/>
  <c r="N84" i="22"/>
  <c r="M84" i="22"/>
  <c r="O84" i="22" s="1"/>
  <c r="L84" i="22"/>
  <c r="K84" i="22"/>
  <c r="K83" i="22" s="1"/>
  <c r="J84" i="22"/>
  <c r="H84" i="22"/>
  <c r="G84" i="22"/>
  <c r="G83" i="22" s="1"/>
  <c r="E84" i="22"/>
  <c r="E83" i="22" s="1"/>
  <c r="D84" i="22"/>
  <c r="M83" i="22"/>
  <c r="J83" i="22"/>
  <c r="L83" i="22" s="1"/>
  <c r="O82" i="22"/>
  <c r="L82" i="22"/>
  <c r="I82" i="22"/>
  <c r="F82" i="22"/>
  <c r="C82" i="22"/>
  <c r="O81" i="22"/>
  <c r="L81" i="22"/>
  <c r="I81" i="22"/>
  <c r="F81" i="22"/>
  <c r="C81" i="22" s="1"/>
  <c r="N80" i="22"/>
  <c r="M80" i="22"/>
  <c r="O80" i="22" s="1"/>
  <c r="L80" i="22"/>
  <c r="K80" i="22"/>
  <c r="J80" i="22"/>
  <c r="H80" i="22"/>
  <c r="G80" i="22"/>
  <c r="E80" i="22"/>
  <c r="D80" i="22"/>
  <c r="F80" i="22" s="1"/>
  <c r="O79" i="22"/>
  <c r="L79" i="22"/>
  <c r="I79" i="22"/>
  <c r="F79" i="22"/>
  <c r="C79" i="22" s="1"/>
  <c r="O78" i="22"/>
  <c r="L78" i="22"/>
  <c r="I78" i="22"/>
  <c r="F78" i="22"/>
  <c r="C78" i="22"/>
  <c r="O77" i="22"/>
  <c r="N77" i="22"/>
  <c r="N76" i="22" s="1"/>
  <c r="M77" i="22"/>
  <c r="L77" i="22"/>
  <c r="K77" i="22"/>
  <c r="K76" i="22" s="1"/>
  <c r="J77" i="22"/>
  <c r="J76" i="22" s="1"/>
  <c r="L76" i="22" s="1"/>
  <c r="H77" i="22"/>
  <c r="G77" i="22"/>
  <c r="E77" i="22"/>
  <c r="D77" i="22"/>
  <c r="F77" i="22" s="1"/>
  <c r="M76" i="22"/>
  <c r="E76" i="22"/>
  <c r="O74" i="22"/>
  <c r="L74" i="22"/>
  <c r="I74" i="22"/>
  <c r="F74" i="22"/>
  <c r="C74" i="22"/>
  <c r="O73" i="22"/>
  <c r="L73" i="22"/>
  <c r="I73" i="22"/>
  <c r="F73" i="22"/>
  <c r="C73" i="22" s="1"/>
  <c r="O72" i="22"/>
  <c r="L72" i="22"/>
  <c r="I72" i="22"/>
  <c r="C72" i="22" s="1"/>
  <c r="F72" i="22"/>
  <c r="O71" i="22"/>
  <c r="L71" i="22"/>
  <c r="I71" i="22"/>
  <c r="F71" i="22"/>
  <c r="O70" i="22"/>
  <c r="L70" i="22"/>
  <c r="C70" i="22" s="1"/>
  <c r="I70" i="22"/>
  <c r="F70" i="22"/>
  <c r="O69" i="22"/>
  <c r="N69" i="22"/>
  <c r="M69" i="22"/>
  <c r="K69" i="22"/>
  <c r="J69" i="22"/>
  <c r="H69" i="22"/>
  <c r="G69" i="22"/>
  <c r="F69" i="22"/>
  <c r="E69" i="22"/>
  <c r="D69" i="22"/>
  <c r="D67" i="22" s="1"/>
  <c r="O68" i="22"/>
  <c r="L68" i="22"/>
  <c r="I68" i="22"/>
  <c r="F68" i="22"/>
  <c r="C68" i="22"/>
  <c r="N67" i="22"/>
  <c r="M67" i="22"/>
  <c r="O67" i="22" s="1"/>
  <c r="J67" i="22"/>
  <c r="H67" i="22"/>
  <c r="E67" i="22"/>
  <c r="O66" i="22"/>
  <c r="L66" i="22"/>
  <c r="I66" i="22"/>
  <c r="C66" i="22" s="1"/>
  <c r="F66" i="22"/>
  <c r="O65" i="22"/>
  <c r="L65" i="22"/>
  <c r="C65" i="22" s="1"/>
  <c r="I65" i="22"/>
  <c r="F65" i="22"/>
  <c r="O64" i="22"/>
  <c r="L64" i="22"/>
  <c r="I64" i="22"/>
  <c r="F64" i="22"/>
  <c r="C64" i="22"/>
  <c r="O63" i="22"/>
  <c r="L63" i="22"/>
  <c r="I63" i="22"/>
  <c r="F63" i="22"/>
  <c r="C63" i="22" s="1"/>
  <c r="O62" i="22"/>
  <c r="L62" i="22"/>
  <c r="I62" i="22"/>
  <c r="C62" i="22" s="1"/>
  <c r="F62" i="22"/>
  <c r="O61" i="22"/>
  <c r="L61" i="22"/>
  <c r="C61" i="22" s="1"/>
  <c r="I61" i="22"/>
  <c r="F61" i="22"/>
  <c r="O60" i="22"/>
  <c r="L60" i="22"/>
  <c r="I60" i="22"/>
  <c r="F60" i="22"/>
  <c r="C60" i="22"/>
  <c r="O59" i="22"/>
  <c r="L59" i="22"/>
  <c r="I59" i="22"/>
  <c r="F59" i="22"/>
  <c r="C59" i="22" s="1"/>
  <c r="O58" i="22"/>
  <c r="N58" i="22"/>
  <c r="M58" i="22"/>
  <c r="K58" i="22"/>
  <c r="J58" i="22"/>
  <c r="L58" i="22" s="1"/>
  <c r="H58" i="22"/>
  <c r="G58" i="22"/>
  <c r="I58" i="22" s="1"/>
  <c r="F58" i="22"/>
  <c r="E58" i="22"/>
  <c r="D58" i="22"/>
  <c r="O57" i="22"/>
  <c r="L57" i="22"/>
  <c r="I57" i="22"/>
  <c r="F57" i="22"/>
  <c r="C57" i="22"/>
  <c r="O56" i="22"/>
  <c r="L56" i="22"/>
  <c r="I56" i="22"/>
  <c r="F56" i="22"/>
  <c r="C56" i="22" s="1"/>
  <c r="N55" i="22"/>
  <c r="M55" i="22"/>
  <c r="O55" i="22" s="1"/>
  <c r="L55" i="22"/>
  <c r="K55" i="22"/>
  <c r="J55" i="22"/>
  <c r="H55" i="22"/>
  <c r="G55" i="22"/>
  <c r="E55" i="22"/>
  <c r="E54" i="22" s="1"/>
  <c r="D55" i="22"/>
  <c r="N54" i="22"/>
  <c r="M54" i="22"/>
  <c r="M53" i="22" s="1"/>
  <c r="K54" i="22"/>
  <c r="G54" i="22"/>
  <c r="N53" i="22"/>
  <c r="O47" i="22"/>
  <c r="C47" i="22"/>
  <c r="O46" i="22"/>
  <c r="C46" i="22" s="1"/>
  <c r="N45" i="22"/>
  <c r="M45" i="22"/>
  <c r="L44" i="22"/>
  <c r="I44" i="22"/>
  <c r="F44" i="22"/>
  <c r="C44" i="22" s="1"/>
  <c r="K43" i="22"/>
  <c r="J43" i="22"/>
  <c r="L43" i="22" s="1"/>
  <c r="H43" i="22"/>
  <c r="G43" i="22"/>
  <c r="I43" i="22" s="1"/>
  <c r="F43" i="22"/>
  <c r="E43" i="22"/>
  <c r="D43" i="22"/>
  <c r="F42" i="22"/>
  <c r="C42" i="22" s="1"/>
  <c r="L41" i="22"/>
  <c r="C41" i="22"/>
  <c r="L40" i="22"/>
  <c r="C40" i="22" s="1"/>
  <c r="L39" i="22"/>
  <c r="C39" i="22"/>
  <c r="L38" i="22"/>
  <c r="C38" i="22" s="1"/>
  <c r="K37" i="22"/>
  <c r="J37" i="22"/>
  <c r="L37" i="22" s="1"/>
  <c r="C37" i="22" s="1"/>
  <c r="L36" i="22"/>
  <c r="C36" i="22"/>
  <c r="L35" i="22"/>
  <c r="C35" i="22" s="1"/>
  <c r="K34" i="22"/>
  <c r="J34" i="22"/>
  <c r="L34" i="22" s="1"/>
  <c r="C34" i="22" s="1"/>
  <c r="L33" i="22"/>
  <c r="C33" i="22"/>
  <c r="L32" i="22"/>
  <c r="C32" i="22" s="1"/>
  <c r="K32" i="22"/>
  <c r="J32" i="22"/>
  <c r="L31" i="22"/>
  <c r="C31" i="22" s="1"/>
  <c r="L30" i="22"/>
  <c r="C30" i="22"/>
  <c r="L29" i="22"/>
  <c r="C29" i="22" s="1"/>
  <c r="K28" i="22"/>
  <c r="J28" i="22"/>
  <c r="L28" i="22" s="1"/>
  <c r="C28" i="22" s="1"/>
  <c r="K27" i="22"/>
  <c r="F26" i="22"/>
  <c r="C26" i="22"/>
  <c r="I25" i="22"/>
  <c r="O24" i="22"/>
  <c r="L24" i="22"/>
  <c r="I24" i="22"/>
  <c r="F24" i="22"/>
  <c r="C24" i="22"/>
  <c r="O23" i="22"/>
  <c r="L23" i="22"/>
  <c r="I23" i="22"/>
  <c r="F23" i="22"/>
  <c r="C23" i="22" s="1"/>
  <c r="N22" i="22"/>
  <c r="N287" i="22" s="1"/>
  <c r="N286" i="22" s="1"/>
  <c r="M22" i="22"/>
  <c r="K22" i="22"/>
  <c r="K287" i="22" s="1"/>
  <c r="J22" i="22"/>
  <c r="J287" i="22" s="1"/>
  <c r="I22" i="22"/>
  <c r="H22" i="22"/>
  <c r="H287" i="22" s="1"/>
  <c r="H286" i="22" s="1"/>
  <c r="G22" i="22"/>
  <c r="G287" i="22" s="1"/>
  <c r="E22" i="22"/>
  <c r="D22" i="22"/>
  <c r="D287" i="22" s="1"/>
  <c r="D286" i="22" s="1"/>
  <c r="N21" i="22"/>
  <c r="K21" i="22"/>
  <c r="H21" i="22"/>
  <c r="G21" i="22"/>
  <c r="I21" i="22" s="1"/>
  <c r="O299" i="21"/>
  <c r="L299" i="21"/>
  <c r="I299" i="21"/>
  <c r="F299" i="21"/>
  <c r="C299" i="21"/>
  <c r="O298" i="21"/>
  <c r="L298" i="21"/>
  <c r="I298" i="21"/>
  <c r="F298" i="21"/>
  <c r="C298" i="21" s="1"/>
  <c r="O297" i="21"/>
  <c r="L297" i="21"/>
  <c r="I297" i="21"/>
  <c r="C297" i="21" s="1"/>
  <c r="F297" i="21"/>
  <c r="O296" i="21"/>
  <c r="L296" i="21"/>
  <c r="C296" i="21" s="1"/>
  <c r="I296" i="21"/>
  <c r="F296" i="21"/>
  <c r="O295" i="21"/>
  <c r="L295" i="21"/>
  <c r="I295" i="21"/>
  <c r="F295" i="21"/>
  <c r="C295" i="21"/>
  <c r="O294" i="21"/>
  <c r="L294" i="21"/>
  <c r="I294" i="21"/>
  <c r="F294" i="21"/>
  <c r="C294" i="21" s="1"/>
  <c r="C291" i="21" s="1"/>
  <c r="O293" i="21"/>
  <c r="L293" i="21"/>
  <c r="I293" i="21"/>
  <c r="C293" i="21" s="1"/>
  <c r="F293" i="21"/>
  <c r="O292" i="21"/>
  <c r="L292" i="21"/>
  <c r="C292" i="21" s="1"/>
  <c r="I292" i="21"/>
  <c r="F292" i="21"/>
  <c r="O291" i="21"/>
  <c r="N291" i="21"/>
  <c r="M291" i="21"/>
  <c r="K291" i="21"/>
  <c r="L291" i="21" s="1"/>
  <c r="J291" i="21"/>
  <c r="H291" i="21"/>
  <c r="G291" i="21"/>
  <c r="I291" i="21" s="1"/>
  <c r="E291" i="21"/>
  <c r="D291" i="21"/>
  <c r="F291" i="21" s="1"/>
  <c r="D290" i="21"/>
  <c r="O286" i="21"/>
  <c r="L286" i="21"/>
  <c r="I286" i="21"/>
  <c r="F286" i="21"/>
  <c r="C286" i="21" s="1"/>
  <c r="O285" i="21"/>
  <c r="L285" i="21"/>
  <c r="I285" i="21"/>
  <c r="C285" i="21" s="1"/>
  <c r="F285" i="21"/>
  <c r="O284" i="21"/>
  <c r="N284" i="21"/>
  <c r="M284" i="21"/>
  <c r="K284" i="21"/>
  <c r="J284" i="21"/>
  <c r="H284" i="21"/>
  <c r="G284" i="21"/>
  <c r="I284" i="21" s="1"/>
  <c r="F284" i="21"/>
  <c r="E284" i="21"/>
  <c r="D284" i="21"/>
  <c r="O283" i="21"/>
  <c r="L283" i="21"/>
  <c r="I283" i="21"/>
  <c r="F283" i="21"/>
  <c r="C283" i="21"/>
  <c r="N282" i="21"/>
  <c r="M282" i="21"/>
  <c r="O282" i="21" s="1"/>
  <c r="L282" i="21"/>
  <c r="K282" i="21"/>
  <c r="J282" i="21"/>
  <c r="H282" i="21"/>
  <c r="I282" i="21" s="1"/>
  <c r="G282" i="21"/>
  <c r="E282" i="21"/>
  <c r="D282" i="21"/>
  <c r="O281" i="21"/>
  <c r="L281" i="21"/>
  <c r="I281" i="21"/>
  <c r="F281" i="21"/>
  <c r="O280" i="21"/>
  <c r="L280" i="21"/>
  <c r="C280" i="21" s="1"/>
  <c r="I280" i="21"/>
  <c r="F280" i="21"/>
  <c r="O279" i="21"/>
  <c r="O278" i="21" s="1"/>
  <c r="L279" i="21"/>
  <c r="I279" i="21"/>
  <c r="F279" i="21"/>
  <c r="C279" i="21"/>
  <c r="N278" i="21"/>
  <c r="M278" i="21"/>
  <c r="L278" i="21"/>
  <c r="K278" i="21"/>
  <c r="J278" i="21"/>
  <c r="H278" i="21"/>
  <c r="I278" i="21" s="1"/>
  <c r="G278" i="21"/>
  <c r="E278" i="21"/>
  <c r="D278" i="21"/>
  <c r="O277" i="21"/>
  <c r="L277" i="21"/>
  <c r="I277" i="21"/>
  <c r="F277" i="21"/>
  <c r="O276" i="21"/>
  <c r="L276" i="21"/>
  <c r="C276" i="21" s="1"/>
  <c r="I276" i="21"/>
  <c r="F276" i="21"/>
  <c r="O275" i="21"/>
  <c r="L275" i="21"/>
  <c r="I275" i="21"/>
  <c r="F275" i="21"/>
  <c r="C275" i="21"/>
  <c r="N274" i="21"/>
  <c r="M274" i="21"/>
  <c r="L274" i="21"/>
  <c r="K274" i="21"/>
  <c r="J274" i="21"/>
  <c r="H274" i="21"/>
  <c r="H272" i="21" s="1"/>
  <c r="G274" i="21"/>
  <c r="E274" i="21"/>
  <c r="E272" i="21" s="1"/>
  <c r="E271" i="21" s="1"/>
  <c r="D274" i="21"/>
  <c r="O273" i="21"/>
  <c r="L273" i="21"/>
  <c r="I273" i="21"/>
  <c r="F273" i="21"/>
  <c r="N272" i="21"/>
  <c r="N271" i="21" s="1"/>
  <c r="K272" i="21"/>
  <c r="J272" i="21"/>
  <c r="G272" i="21"/>
  <c r="I272" i="21" s="1"/>
  <c r="K271" i="21"/>
  <c r="H271" i="21"/>
  <c r="O270" i="21"/>
  <c r="L270" i="21"/>
  <c r="I270" i="21"/>
  <c r="F270" i="21"/>
  <c r="C270" i="21" s="1"/>
  <c r="O269" i="21"/>
  <c r="L269" i="21"/>
  <c r="I269" i="21"/>
  <c r="C269" i="21" s="1"/>
  <c r="F269" i="21"/>
  <c r="O268" i="21"/>
  <c r="L268" i="21"/>
  <c r="I268" i="21"/>
  <c r="F268" i="21"/>
  <c r="C268" i="21"/>
  <c r="O267" i="21"/>
  <c r="L267" i="21"/>
  <c r="I267" i="21"/>
  <c r="F267" i="21"/>
  <c r="C267" i="21" s="1"/>
  <c r="N266" i="21"/>
  <c r="M266" i="21"/>
  <c r="O266" i="21" s="1"/>
  <c r="L266" i="21"/>
  <c r="K266" i="21"/>
  <c r="J266" i="21"/>
  <c r="I266" i="21"/>
  <c r="H266" i="21"/>
  <c r="G266" i="21"/>
  <c r="E266" i="21"/>
  <c r="D266" i="21"/>
  <c r="F266" i="21" s="1"/>
  <c r="C266" i="21" s="1"/>
  <c r="O265" i="21"/>
  <c r="L265" i="21"/>
  <c r="I265" i="21"/>
  <c r="C265" i="21" s="1"/>
  <c r="F265" i="21"/>
  <c r="O264" i="21"/>
  <c r="L264" i="21"/>
  <c r="I264" i="21"/>
  <c r="F264" i="21"/>
  <c r="C264" i="21"/>
  <c r="O263" i="21"/>
  <c r="L263" i="21"/>
  <c r="I263" i="21"/>
  <c r="F263" i="21"/>
  <c r="C263" i="21" s="1"/>
  <c r="N262" i="21"/>
  <c r="M262" i="21"/>
  <c r="L262" i="21"/>
  <c r="K262" i="21"/>
  <c r="J262" i="21"/>
  <c r="I262" i="21"/>
  <c r="H262" i="21"/>
  <c r="H261" i="21" s="1"/>
  <c r="G262" i="21"/>
  <c r="E262" i="21"/>
  <c r="D262" i="21"/>
  <c r="N261" i="21"/>
  <c r="K261" i="21"/>
  <c r="J261" i="21"/>
  <c r="L261" i="21" s="1"/>
  <c r="I261" i="21"/>
  <c r="G261" i="21"/>
  <c r="E261" i="21"/>
  <c r="O260" i="21"/>
  <c r="L260" i="21"/>
  <c r="I260" i="21"/>
  <c r="F260" i="21"/>
  <c r="C260" i="21"/>
  <c r="O259" i="21"/>
  <c r="L259" i="21"/>
  <c r="I259" i="21"/>
  <c r="F259" i="21"/>
  <c r="C259" i="21" s="1"/>
  <c r="O258" i="21"/>
  <c r="L258" i="21"/>
  <c r="I258" i="21"/>
  <c r="F258" i="21"/>
  <c r="O257" i="21"/>
  <c r="L257" i="21"/>
  <c r="I257" i="21"/>
  <c r="F257" i="21"/>
  <c r="O256" i="21"/>
  <c r="L256" i="21"/>
  <c r="C256" i="21" s="1"/>
  <c r="I256" i="21"/>
  <c r="F256" i="21"/>
  <c r="O255" i="21"/>
  <c r="N255" i="21"/>
  <c r="M255" i="21"/>
  <c r="K255" i="21"/>
  <c r="J255" i="21"/>
  <c r="H255" i="21"/>
  <c r="G255" i="21"/>
  <c r="E255" i="21"/>
  <c r="D255" i="21"/>
  <c r="F255" i="21" s="1"/>
  <c r="N254" i="21"/>
  <c r="M254" i="21"/>
  <c r="O254" i="21" s="1"/>
  <c r="J254" i="21"/>
  <c r="H254" i="21"/>
  <c r="E254" i="21"/>
  <c r="O253" i="21"/>
  <c r="L253" i="21"/>
  <c r="I253" i="21"/>
  <c r="F253" i="21"/>
  <c r="O252" i="21"/>
  <c r="L252" i="21"/>
  <c r="C252" i="21" s="1"/>
  <c r="I252" i="21"/>
  <c r="F252" i="21"/>
  <c r="O251" i="21"/>
  <c r="L251" i="21"/>
  <c r="I251" i="21"/>
  <c r="F251" i="21"/>
  <c r="C251" i="21"/>
  <c r="O250" i="21"/>
  <c r="L250" i="21"/>
  <c r="I250" i="21"/>
  <c r="F250" i="21"/>
  <c r="C250" i="21" s="1"/>
  <c r="N249" i="21"/>
  <c r="M249" i="21"/>
  <c r="K249" i="21"/>
  <c r="J249" i="21"/>
  <c r="L249" i="21" s="1"/>
  <c r="I249" i="21"/>
  <c r="H249" i="21"/>
  <c r="G249" i="21"/>
  <c r="F249" i="21"/>
  <c r="E249" i="21"/>
  <c r="D249" i="21"/>
  <c r="O248" i="21"/>
  <c r="L248" i="21"/>
  <c r="C248" i="21" s="1"/>
  <c r="I248" i="21"/>
  <c r="F248" i="21"/>
  <c r="O247" i="21"/>
  <c r="L247" i="21"/>
  <c r="I247" i="21"/>
  <c r="F247" i="21"/>
  <c r="C247" i="21"/>
  <c r="O246" i="21"/>
  <c r="L246" i="21"/>
  <c r="I246" i="21"/>
  <c r="F246" i="21"/>
  <c r="C246" i="21" s="1"/>
  <c r="O245" i="21"/>
  <c r="L245" i="21"/>
  <c r="I245" i="21"/>
  <c r="C245" i="21" s="1"/>
  <c r="F245" i="21"/>
  <c r="O244" i="21"/>
  <c r="L244" i="21"/>
  <c r="I244" i="21"/>
  <c r="F244" i="21"/>
  <c r="C244" i="21"/>
  <c r="O243" i="21"/>
  <c r="L243" i="21"/>
  <c r="I243" i="21"/>
  <c r="F243" i="21"/>
  <c r="C243" i="21" s="1"/>
  <c r="O242" i="21"/>
  <c r="L242" i="21"/>
  <c r="I242" i="21"/>
  <c r="F242" i="21"/>
  <c r="N241" i="21"/>
  <c r="M241" i="21"/>
  <c r="O241" i="21" s="1"/>
  <c r="K241" i="21"/>
  <c r="J241" i="21"/>
  <c r="L241" i="21" s="1"/>
  <c r="I241" i="21"/>
  <c r="H241" i="21"/>
  <c r="G241" i="21"/>
  <c r="E241" i="21"/>
  <c r="F241" i="21" s="1"/>
  <c r="D241" i="21"/>
  <c r="O240" i="21"/>
  <c r="L240" i="21"/>
  <c r="I240" i="21"/>
  <c r="F240" i="21"/>
  <c r="C240" i="21"/>
  <c r="O239" i="21"/>
  <c r="L239" i="21"/>
  <c r="I239" i="21"/>
  <c r="F239" i="21"/>
  <c r="C239" i="21" s="1"/>
  <c r="N238" i="21"/>
  <c r="M238" i="21"/>
  <c r="L238" i="21"/>
  <c r="K238" i="21"/>
  <c r="J238" i="21"/>
  <c r="I238" i="21"/>
  <c r="H238" i="21"/>
  <c r="G238" i="21"/>
  <c r="E238" i="21"/>
  <c r="D238" i="21"/>
  <c r="O237" i="21"/>
  <c r="L237" i="21"/>
  <c r="I237" i="21"/>
  <c r="F237" i="21"/>
  <c r="O236" i="21"/>
  <c r="N236" i="21"/>
  <c r="N234" i="21" s="1"/>
  <c r="M236" i="21"/>
  <c r="K236" i="21"/>
  <c r="K234" i="21" s="1"/>
  <c r="J236" i="21"/>
  <c r="H236" i="21"/>
  <c r="G236" i="21"/>
  <c r="F236" i="21"/>
  <c r="E236" i="21"/>
  <c r="D236" i="21"/>
  <c r="O235" i="21"/>
  <c r="L235" i="21"/>
  <c r="I235" i="21"/>
  <c r="F235" i="21"/>
  <c r="C235" i="21"/>
  <c r="H234" i="21"/>
  <c r="E234" i="21"/>
  <c r="N233" i="21"/>
  <c r="E233" i="21"/>
  <c r="O232" i="21"/>
  <c r="L232" i="21"/>
  <c r="I232" i="21"/>
  <c r="F232" i="21"/>
  <c r="C232" i="21"/>
  <c r="O231" i="21"/>
  <c r="L231" i="21"/>
  <c r="I231" i="21"/>
  <c r="F231" i="21"/>
  <c r="C231" i="21" s="1"/>
  <c r="N230" i="21"/>
  <c r="M230" i="21"/>
  <c r="L230" i="21"/>
  <c r="K230" i="21"/>
  <c r="J230" i="21"/>
  <c r="I230" i="21"/>
  <c r="H230" i="21"/>
  <c r="G230" i="21"/>
  <c r="E230" i="21"/>
  <c r="E207" i="21" s="1"/>
  <c r="D230" i="21"/>
  <c r="O229" i="21"/>
  <c r="L229" i="21"/>
  <c r="I229" i="21"/>
  <c r="C229" i="21" s="1"/>
  <c r="F229" i="21"/>
  <c r="O228" i="21"/>
  <c r="L228" i="21"/>
  <c r="I228" i="21"/>
  <c r="F228" i="21"/>
  <c r="C228" i="21"/>
  <c r="O227" i="21"/>
  <c r="L227" i="21"/>
  <c r="I227" i="21"/>
  <c r="F227" i="21"/>
  <c r="C227" i="21" s="1"/>
  <c r="O226" i="21"/>
  <c r="L226" i="21"/>
  <c r="I226" i="21"/>
  <c r="F226" i="21"/>
  <c r="O225" i="21"/>
  <c r="L225" i="21"/>
  <c r="I225" i="21"/>
  <c r="F225" i="21"/>
  <c r="O224" i="21"/>
  <c r="L224" i="21"/>
  <c r="C224" i="21" s="1"/>
  <c r="I224" i="21"/>
  <c r="F224" i="21"/>
  <c r="O223" i="21"/>
  <c r="L223" i="21"/>
  <c r="I223" i="21"/>
  <c r="F223" i="21"/>
  <c r="C223" i="21"/>
  <c r="O222" i="21"/>
  <c r="L222" i="21"/>
  <c r="I222" i="21"/>
  <c r="F222" i="21"/>
  <c r="C222" i="21" s="1"/>
  <c r="O221" i="21"/>
  <c r="L221" i="21"/>
  <c r="I221" i="21"/>
  <c r="C221" i="21" s="1"/>
  <c r="F221" i="21"/>
  <c r="O220" i="21"/>
  <c r="L220" i="21"/>
  <c r="I220" i="21"/>
  <c r="F220" i="21"/>
  <c r="C220" i="21"/>
  <c r="O219" i="21"/>
  <c r="N219" i="21"/>
  <c r="M219" i="21"/>
  <c r="L219" i="21"/>
  <c r="K219" i="21"/>
  <c r="J219" i="21"/>
  <c r="H219" i="21"/>
  <c r="H207" i="21" s="1"/>
  <c r="G219" i="21"/>
  <c r="E219" i="21"/>
  <c r="D219" i="21"/>
  <c r="F219" i="21" s="1"/>
  <c r="O218" i="21"/>
  <c r="L218" i="21"/>
  <c r="I218" i="21"/>
  <c r="F218" i="21"/>
  <c r="C218" i="21" s="1"/>
  <c r="O217" i="21"/>
  <c r="L217" i="21"/>
  <c r="I217" i="21"/>
  <c r="C217" i="21" s="1"/>
  <c r="F217" i="21"/>
  <c r="O216" i="21"/>
  <c r="L216" i="21"/>
  <c r="I216" i="21"/>
  <c r="F216" i="21"/>
  <c r="C216" i="21"/>
  <c r="O215" i="21"/>
  <c r="L215" i="21"/>
  <c r="I215" i="21"/>
  <c r="F215" i="21"/>
  <c r="C215" i="21" s="1"/>
  <c r="O214" i="21"/>
  <c r="L214" i="21"/>
  <c r="I214" i="21"/>
  <c r="F214" i="21"/>
  <c r="O213" i="21"/>
  <c r="L213" i="21"/>
  <c r="I213" i="21"/>
  <c r="F213" i="21"/>
  <c r="O212" i="21"/>
  <c r="L212" i="21"/>
  <c r="C212" i="21" s="1"/>
  <c r="I212" i="21"/>
  <c r="F212" i="21"/>
  <c r="O211" i="21"/>
  <c r="L211" i="21"/>
  <c r="I211" i="21"/>
  <c r="F211" i="21"/>
  <c r="C211" i="21"/>
  <c r="O210" i="21"/>
  <c r="L210" i="21"/>
  <c r="I210" i="21"/>
  <c r="F210" i="21"/>
  <c r="C210" i="21" s="1"/>
  <c r="O209" i="21"/>
  <c r="L209" i="21"/>
  <c r="I209" i="21"/>
  <c r="C209" i="21" s="1"/>
  <c r="F209" i="21"/>
  <c r="O208" i="21"/>
  <c r="N208" i="21"/>
  <c r="N207" i="21" s="1"/>
  <c r="M208" i="21"/>
  <c r="K208" i="21"/>
  <c r="K207" i="21" s="1"/>
  <c r="K198" i="21" s="1"/>
  <c r="J208" i="21"/>
  <c r="H208" i="21"/>
  <c r="G208" i="21"/>
  <c r="I208" i="21" s="1"/>
  <c r="F208" i="21"/>
  <c r="E208" i="21"/>
  <c r="D208" i="21"/>
  <c r="G207" i="21"/>
  <c r="O206" i="21"/>
  <c r="L206" i="21"/>
  <c r="I206" i="21"/>
  <c r="F206" i="21"/>
  <c r="O205" i="21"/>
  <c r="L205" i="21"/>
  <c r="I205" i="21"/>
  <c r="F205" i="21"/>
  <c r="O204" i="21"/>
  <c r="L204" i="21"/>
  <c r="C204" i="21" s="1"/>
  <c r="I204" i="21"/>
  <c r="F204" i="21"/>
  <c r="O203" i="21"/>
  <c r="L203" i="21"/>
  <c r="I203" i="21"/>
  <c r="F203" i="21"/>
  <c r="C203" i="21"/>
  <c r="O202" i="21"/>
  <c r="L202" i="21"/>
  <c r="I202" i="21"/>
  <c r="F202" i="21"/>
  <c r="C202" i="21" s="1"/>
  <c r="N201" i="21"/>
  <c r="N199" i="21" s="1"/>
  <c r="M201" i="21"/>
  <c r="K201" i="21"/>
  <c r="J201" i="21"/>
  <c r="I201" i="21"/>
  <c r="H201" i="21"/>
  <c r="G201" i="21"/>
  <c r="F201" i="21"/>
  <c r="E201" i="21"/>
  <c r="D201" i="21"/>
  <c r="O200" i="21"/>
  <c r="L200" i="21"/>
  <c r="C200" i="21" s="1"/>
  <c r="I200" i="21"/>
  <c r="F200" i="21"/>
  <c r="O199" i="21"/>
  <c r="M199" i="21"/>
  <c r="K199" i="21"/>
  <c r="I199" i="21"/>
  <c r="H199" i="21"/>
  <c r="H198" i="21" s="1"/>
  <c r="G199" i="21"/>
  <c r="E199" i="21"/>
  <c r="E198" i="21" s="1"/>
  <c r="D199" i="21"/>
  <c r="N198" i="21"/>
  <c r="N197" i="21" s="1"/>
  <c r="O196" i="21"/>
  <c r="L196" i="21"/>
  <c r="I196" i="21"/>
  <c r="F196" i="21"/>
  <c r="C196" i="21" s="1"/>
  <c r="N195" i="21"/>
  <c r="M195" i="21"/>
  <c r="L195" i="21"/>
  <c r="K195" i="21"/>
  <c r="J195" i="21"/>
  <c r="I195" i="21"/>
  <c r="H195" i="21"/>
  <c r="H194" i="21" s="1"/>
  <c r="I194" i="21" s="1"/>
  <c r="G195" i="21"/>
  <c r="E195" i="21"/>
  <c r="E194" i="21" s="1"/>
  <c r="D195" i="21"/>
  <c r="D194" i="21" s="1"/>
  <c r="F194" i="21" s="1"/>
  <c r="N194" i="21"/>
  <c r="K194" i="21"/>
  <c r="J194" i="21"/>
  <c r="L194" i="21" s="1"/>
  <c r="G194" i="21"/>
  <c r="O193" i="21"/>
  <c r="L193" i="21"/>
  <c r="I193" i="21"/>
  <c r="F193" i="21"/>
  <c r="C193" i="21"/>
  <c r="O192" i="21"/>
  <c r="L192" i="21"/>
  <c r="I192" i="21"/>
  <c r="F192" i="21"/>
  <c r="C192" i="21" s="1"/>
  <c r="N191" i="21"/>
  <c r="M191" i="21"/>
  <c r="L191" i="21"/>
  <c r="K191" i="21"/>
  <c r="J191" i="21"/>
  <c r="I191" i="21"/>
  <c r="H191" i="21"/>
  <c r="H190" i="21" s="1"/>
  <c r="I190" i="21" s="1"/>
  <c r="G191" i="21"/>
  <c r="E191" i="21"/>
  <c r="E190" i="21" s="1"/>
  <c r="D191" i="21"/>
  <c r="D190" i="21" s="1"/>
  <c r="F190" i="21" s="1"/>
  <c r="N190" i="21"/>
  <c r="K190" i="21"/>
  <c r="J190" i="21"/>
  <c r="L190" i="21" s="1"/>
  <c r="G190" i="21"/>
  <c r="O189" i="21"/>
  <c r="L189" i="21"/>
  <c r="I189" i="21"/>
  <c r="F189" i="21"/>
  <c r="C189" i="21"/>
  <c r="O188" i="21"/>
  <c r="L188" i="21"/>
  <c r="I188" i="21"/>
  <c r="F188" i="21"/>
  <c r="C188" i="21" s="1"/>
  <c r="N187" i="21"/>
  <c r="M187" i="21"/>
  <c r="O187" i="21" s="1"/>
  <c r="L187" i="21"/>
  <c r="K187" i="21"/>
  <c r="J187" i="21"/>
  <c r="I187" i="21"/>
  <c r="H187" i="21"/>
  <c r="G187" i="21"/>
  <c r="E187" i="21"/>
  <c r="E176" i="21" s="1"/>
  <c r="D187" i="21"/>
  <c r="F187" i="21" s="1"/>
  <c r="C187" i="21" s="1"/>
  <c r="O186" i="21"/>
  <c r="L186" i="21"/>
  <c r="I186" i="21"/>
  <c r="F186" i="21"/>
  <c r="C186" i="21" s="1"/>
  <c r="O185" i="21"/>
  <c r="L185" i="21"/>
  <c r="I185" i="21"/>
  <c r="F185" i="21"/>
  <c r="C185" i="21"/>
  <c r="O184" i="21"/>
  <c r="L184" i="21"/>
  <c r="I184" i="21"/>
  <c r="F184" i="21"/>
  <c r="C184" i="21" s="1"/>
  <c r="O183" i="21"/>
  <c r="L183" i="21"/>
  <c r="I183" i="21"/>
  <c r="F183" i="21"/>
  <c r="N182" i="21"/>
  <c r="M182" i="21"/>
  <c r="O182" i="21" s="1"/>
  <c r="K182" i="21"/>
  <c r="J182" i="21"/>
  <c r="L182" i="21" s="1"/>
  <c r="I182" i="21"/>
  <c r="H182" i="21"/>
  <c r="G182" i="21"/>
  <c r="F182" i="21"/>
  <c r="E182" i="21"/>
  <c r="D182" i="21"/>
  <c r="O181" i="21"/>
  <c r="L181" i="21"/>
  <c r="I181" i="21"/>
  <c r="F181" i="21"/>
  <c r="C181" i="21"/>
  <c r="O180" i="21"/>
  <c r="L180" i="21"/>
  <c r="I180" i="21"/>
  <c r="F180" i="21"/>
  <c r="C180" i="21" s="1"/>
  <c r="O179" i="21"/>
  <c r="L179" i="21"/>
  <c r="I179" i="21"/>
  <c r="F179" i="21"/>
  <c r="C179" i="21" s="1"/>
  <c r="N178" i="21"/>
  <c r="N177" i="21" s="1"/>
  <c r="N176" i="21" s="1"/>
  <c r="M178" i="21"/>
  <c r="M177" i="21" s="1"/>
  <c r="K178" i="21"/>
  <c r="J178" i="21"/>
  <c r="I178" i="21"/>
  <c r="H178" i="21"/>
  <c r="G178" i="21"/>
  <c r="F178" i="21"/>
  <c r="E178" i="21"/>
  <c r="D178" i="21"/>
  <c r="O177" i="21"/>
  <c r="K177" i="21"/>
  <c r="K176" i="21" s="1"/>
  <c r="H177" i="21"/>
  <c r="G177" i="21"/>
  <c r="F177" i="21"/>
  <c r="E177" i="21"/>
  <c r="D177" i="21"/>
  <c r="H176" i="21"/>
  <c r="D176" i="21"/>
  <c r="O175" i="21"/>
  <c r="L175" i="21"/>
  <c r="I175" i="21"/>
  <c r="F175" i="21"/>
  <c r="O174" i="21"/>
  <c r="L174" i="21"/>
  <c r="C174" i="21" s="1"/>
  <c r="I174" i="21"/>
  <c r="F174" i="21"/>
  <c r="O173" i="21"/>
  <c r="L173" i="21"/>
  <c r="I173" i="21"/>
  <c r="F173" i="21"/>
  <c r="C173" i="21"/>
  <c r="O172" i="21"/>
  <c r="L172" i="21"/>
  <c r="I172" i="21"/>
  <c r="F172" i="21"/>
  <c r="C172" i="21" s="1"/>
  <c r="O171" i="21"/>
  <c r="L171" i="21"/>
  <c r="I171" i="21"/>
  <c r="F171" i="21"/>
  <c r="O170" i="21"/>
  <c r="L170" i="21"/>
  <c r="C170" i="21" s="1"/>
  <c r="I170" i="21"/>
  <c r="F170" i="21"/>
  <c r="O169" i="21"/>
  <c r="N169" i="21"/>
  <c r="M169" i="21"/>
  <c r="K169" i="21"/>
  <c r="K168" i="21" s="1"/>
  <c r="J169" i="21"/>
  <c r="L169" i="21" s="1"/>
  <c r="H169" i="21"/>
  <c r="G169" i="21"/>
  <c r="E169" i="21"/>
  <c r="D169" i="21"/>
  <c r="F169" i="21" s="1"/>
  <c r="N168" i="21"/>
  <c r="M168" i="21"/>
  <c r="O168" i="21" s="1"/>
  <c r="L168" i="21"/>
  <c r="J168" i="21"/>
  <c r="H168" i="21"/>
  <c r="E168" i="21"/>
  <c r="D168" i="21"/>
  <c r="F168" i="21" s="1"/>
  <c r="O167" i="21"/>
  <c r="L167" i="21"/>
  <c r="I167" i="21"/>
  <c r="F167" i="21"/>
  <c r="C167" i="21" s="1"/>
  <c r="O166" i="21"/>
  <c r="L166" i="21"/>
  <c r="C166" i="21" s="1"/>
  <c r="I166" i="21"/>
  <c r="F166" i="21"/>
  <c r="O165" i="21"/>
  <c r="L165" i="21"/>
  <c r="I165" i="21"/>
  <c r="F165" i="21"/>
  <c r="C165" i="21"/>
  <c r="O164" i="21"/>
  <c r="L164" i="21"/>
  <c r="I164" i="21"/>
  <c r="F164" i="21"/>
  <c r="C164" i="21" s="1"/>
  <c r="N163" i="21"/>
  <c r="M163" i="21"/>
  <c r="O163" i="21" s="1"/>
  <c r="K163" i="21"/>
  <c r="J163" i="21"/>
  <c r="L163" i="21" s="1"/>
  <c r="I163" i="21"/>
  <c r="H163" i="21"/>
  <c r="G163" i="21"/>
  <c r="E163" i="21"/>
  <c r="D163" i="21"/>
  <c r="O162" i="21"/>
  <c r="L162" i="21"/>
  <c r="C162" i="21" s="1"/>
  <c r="I162" i="21"/>
  <c r="F162" i="21"/>
  <c r="O161" i="21"/>
  <c r="L161" i="21"/>
  <c r="I161" i="21"/>
  <c r="F161" i="21"/>
  <c r="C161" i="21"/>
  <c r="O160" i="21"/>
  <c r="L160" i="21"/>
  <c r="I160" i="21"/>
  <c r="F160" i="21"/>
  <c r="C160" i="21" s="1"/>
  <c r="O159" i="21"/>
  <c r="L159" i="21"/>
  <c r="I159" i="21"/>
  <c r="F159" i="21"/>
  <c r="O158" i="21"/>
  <c r="L158" i="21"/>
  <c r="C158" i="21" s="1"/>
  <c r="I158" i="21"/>
  <c r="F158" i="21"/>
  <c r="O157" i="21"/>
  <c r="L157" i="21"/>
  <c r="I157" i="21"/>
  <c r="F157" i="21"/>
  <c r="C157" i="21"/>
  <c r="O156" i="21"/>
  <c r="L156" i="21"/>
  <c r="I156" i="21"/>
  <c r="F156" i="21"/>
  <c r="C156" i="21" s="1"/>
  <c r="O155" i="21"/>
  <c r="L155" i="21"/>
  <c r="I155" i="21"/>
  <c r="F155" i="21"/>
  <c r="C155" i="21" s="1"/>
  <c r="N154" i="21"/>
  <c r="M154" i="21"/>
  <c r="K154" i="21"/>
  <c r="J154" i="21"/>
  <c r="L154" i="21" s="1"/>
  <c r="H154" i="21"/>
  <c r="G154" i="21"/>
  <c r="I154" i="21" s="1"/>
  <c r="F154" i="21"/>
  <c r="E154" i="21"/>
  <c r="D154" i="21"/>
  <c r="O153" i="21"/>
  <c r="L153" i="21"/>
  <c r="I153" i="21"/>
  <c r="F153" i="21"/>
  <c r="C153" i="21"/>
  <c r="O152" i="21"/>
  <c r="L152" i="21"/>
  <c r="I152" i="21"/>
  <c r="F152" i="21"/>
  <c r="C152" i="21" s="1"/>
  <c r="O151" i="21"/>
  <c r="L151" i="21"/>
  <c r="I151" i="21"/>
  <c r="F151" i="21"/>
  <c r="O150" i="21"/>
  <c r="L150" i="21"/>
  <c r="I150" i="21"/>
  <c r="C150" i="21" s="1"/>
  <c r="F150" i="21"/>
  <c r="O149" i="21"/>
  <c r="L149" i="21"/>
  <c r="I149" i="21"/>
  <c r="F149" i="21"/>
  <c r="C149" i="21"/>
  <c r="O148" i="21"/>
  <c r="L148" i="21"/>
  <c r="I148" i="21"/>
  <c r="F148" i="21"/>
  <c r="C148" i="21" s="1"/>
  <c r="N147" i="21"/>
  <c r="M147" i="21"/>
  <c r="O147" i="21" s="1"/>
  <c r="K147" i="21"/>
  <c r="J147" i="21"/>
  <c r="L147" i="21" s="1"/>
  <c r="I147" i="21"/>
  <c r="H147" i="21"/>
  <c r="G147" i="21"/>
  <c r="E147" i="21"/>
  <c r="D147" i="21"/>
  <c r="F147" i="21" s="1"/>
  <c r="O146" i="21"/>
  <c r="L146" i="21"/>
  <c r="I146" i="21"/>
  <c r="F146" i="21"/>
  <c r="O145" i="21"/>
  <c r="L145" i="21"/>
  <c r="I145" i="21"/>
  <c r="F145" i="21"/>
  <c r="C145" i="21"/>
  <c r="O144" i="21"/>
  <c r="N144" i="21"/>
  <c r="M144" i="21"/>
  <c r="L144" i="21"/>
  <c r="K144" i="21"/>
  <c r="J144" i="21"/>
  <c r="H144" i="21"/>
  <c r="H133" i="21" s="1"/>
  <c r="G144" i="21"/>
  <c r="I144" i="21" s="1"/>
  <c r="E144" i="21"/>
  <c r="D144" i="21"/>
  <c r="O143" i="21"/>
  <c r="L143" i="21"/>
  <c r="I143" i="21"/>
  <c r="F143" i="21"/>
  <c r="O142" i="21"/>
  <c r="L142" i="21"/>
  <c r="I142" i="21"/>
  <c r="F142" i="21"/>
  <c r="O141" i="21"/>
  <c r="L141" i="21"/>
  <c r="I141" i="21"/>
  <c r="F141" i="21"/>
  <c r="C141" i="21"/>
  <c r="O140" i="21"/>
  <c r="L140" i="21"/>
  <c r="I140" i="21"/>
  <c r="F140" i="21"/>
  <c r="C140" i="21" s="1"/>
  <c r="N139" i="21"/>
  <c r="M139" i="21"/>
  <c r="L139" i="21"/>
  <c r="K139" i="21"/>
  <c r="J139" i="21"/>
  <c r="I139" i="21"/>
  <c r="H139" i="21"/>
  <c r="G139" i="21"/>
  <c r="E139" i="21"/>
  <c r="E133" i="21" s="1"/>
  <c r="D139" i="21"/>
  <c r="O138" i="21"/>
  <c r="L138" i="21"/>
  <c r="I138" i="21"/>
  <c r="C138" i="21" s="1"/>
  <c r="F138" i="21"/>
  <c r="O137" i="21"/>
  <c r="L137" i="21"/>
  <c r="I137" i="21"/>
  <c r="F137" i="21"/>
  <c r="C137" i="21"/>
  <c r="O136" i="21"/>
  <c r="L136" i="21"/>
  <c r="I136" i="21"/>
  <c r="F136" i="21"/>
  <c r="C136" i="21" s="1"/>
  <c r="O135" i="21"/>
  <c r="L135" i="21"/>
  <c r="I135" i="21"/>
  <c r="F135" i="21"/>
  <c r="N134" i="21"/>
  <c r="M134" i="21"/>
  <c r="O134" i="21" s="1"/>
  <c r="K134" i="21"/>
  <c r="J134" i="21"/>
  <c r="H134" i="21"/>
  <c r="G134" i="21"/>
  <c r="I134" i="21" s="1"/>
  <c r="F134" i="21"/>
  <c r="E134" i="21"/>
  <c r="D134" i="21"/>
  <c r="K133" i="21"/>
  <c r="G133" i="21"/>
  <c r="O132" i="21"/>
  <c r="L132" i="21"/>
  <c r="I132" i="21"/>
  <c r="F132" i="21"/>
  <c r="C132" i="21" s="1"/>
  <c r="N131" i="21"/>
  <c r="M131" i="21"/>
  <c r="O131" i="21" s="1"/>
  <c r="K131" i="21"/>
  <c r="J131" i="21"/>
  <c r="L131" i="21" s="1"/>
  <c r="I131" i="21"/>
  <c r="H131" i="21"/>
  <c r="G131" i="21"/>
  <c r="E131" i="21"/>
  <c r="F131" i="21" s="1"/>
  <c r="D131" i="21"/>
  <c r="O130" i="21"/>
  <c r="L130" i="21"/>
  <c r="C130" i="21" s="1"/>
  <c r="I130" i="21"/>
  <c r="F130" i="21"/>
  <c r="O129" i="21"/>
  <c r="L129" i="21"/>
  <c r="I129" i="21"/>
  <c r="F129" i="21"/>
  <c r="C129" i="21"/>
  <c r="O128" i="21"/>
  <c r="L128" i="21"/>
  <c r="I128" i="21"/>
  <c r="F128" i="21"/>
  <c r="C128" i="21" s="1"/>
  <c r="O127" i="21"/>
  <c r="L127" i="21"/>
  <c r="I127" i="21"/>
  <c r="C127" i="21" s="1"/>
  <c r="F127" i="21"/>
  <c r="O126" i="21"/>
  <c r="L126" i="21"/>
  <c r="C126" i="21" s="1"/>
  <c r="I126" i="21"/>
  <c r="F126" i="21"/>
  <c r="O125" i="21"/>
  <c r="N125" i="21"/>
  <c r="M125" i="21"/>
  <c r="K125" i="21"/>
  <c r="L125" i="21" s="1"/>
  <c r="J125" i="21"/>
  <c r="H125" i="21"/>
  <c r="G125" i="21"/>
  <c r="I125" i="21" s="1"/>
  <c r="C125" i="21" s="1"/>
  <c r="E125" i="21"/>
  <c r="D125" i="21"/>
  <c r="F125" i="21" s="1"/>
  <c r="O124" i="21"/>
  <c r="L124" i="21"/>
  <c r="I124" i="21"/>
  <c r="F124" i="21"/>
  <c r="C124" i="21" s="1"/>
  <c r="O123" i="21"/>
  <c r="L123" i="21"/>
  <c r="I123" i="21"/>
  <c r="C123" i="21" s="1"/>
  <c r="F123" i="21"/>
  <c r="O122" i="21"/>
  <c r="L122" i="21"/>
  <c r="C122" i="21" s="1"/>
  <c r="I122" i="21"/>
  <c r="F122" i="21"/>
  <c r="O121" i="21"/>
  <c r="L121" i="21"/>
  <c r="I121" i="21"/>
  <c r="F121" i="21"/>
  <c r="C121" i="21"/>
  <c r="O120" i="21"/>
  <c r="L120" i="21"/>
  <c r="I120" i="21"/>
  <c r="F120" i="21"/>
  <c r="C120" i="21" s="1"/>
  <c r="N119" i="21"/>
  <c r="M119" i="21"/>
  <c r="O119" i="21" s="1"/>
  <c r="K119" i="21"/>
  <c r="J119" i="21"/>
  <c r="L119" i="21" s="1"/>
  <c r="I119" i="21"/>
  <c r="H119" i="21"/>
  <c r="G119" i="21"/>
  <c r="E119" i="21"/>
  <c r="F119" i="21" s="1"/>
  <c r="C119" i="21" s="1"/>
  <c r="D119" i="21"/>
  <c r="O118" i="21"/>
  <c r="L118" i="21"/>
  <c r="C118" i="21" s="1"/>
  <c r="I118" i="21"/>
  <c r="F118" i="21"/>
  <c r="O117" i="21"/>
  <c r="L117" i="21"/>
  <c r="I117" i="21"/>
  <c r="F117" i="21"/>
  <c r="C117" i="21"/>
  <c r="O116" i="21"/>
  <c r="L116" i="21"/>
  <c r="I116" i="21"/>
  <c r="F116" i="21"/>
  <c r="C116" i="21" s="1"/>
  <c r="N115" i="21"/>
  <c r="M115" i="21"/>
  <c r="O115" i="21" s="1"/>
  <c r="K115" i="21"/>
  <c r="J115" i="21"/>
  <c r="L115" i="21" s="1"/>
  <c r="I115" i="21"/>
  <c r="H115" i="21"/>
  <c r="G115" i="21"/>
  <c r="E115" i="21"/>
  <c r="D115" i="21"/>
  <c r="F115" i="21" s="1"/>
  <c r="O114" i="21"/>
  <c r="L114" i="21"/>
  <c r="I114" i="21"/>
  <c r="F114" i="21"/>
  <c r="C114" i="21" s="1"/>
  <c r="O113" i="21"/>
  <c r="L113" i="21"/>
  <c r="I113" i="21"/>
  <c r="F113" i="21"/>
  <c r="C113" i="21"/>
  <c r="O112" i="21"/>
  <c r="L112" i="21"/>
  <c r="I112" i="21"/>
  <c r="F112" i="21"/>
  <c r="C112" i="21" s="1"/>
  <c r="O111" i="21"/>
  <c r="L111" i="21"/>
  <c r="I111" i="21"/>
  <c r="C111" i="21" s="1"/>
  <c r="F111" i="21"/>
  <c r="O110" i="21"/>
  <c r="L110" i="21"/>
  <c r="I110" i="21"/>
  <c r="F110" i="21"/>
  <c r="C110" i="21" s="1"/>
  <c r="O109" i="21"/>
  <c r="L109" i="21"/>
  <c r="I109" i="21"/>
  <c r="F109" i="21"/>
  <c r="C109" i="21"/>
  <c r="O108" i="21"/>
  <c r="L108" i="21"/>
  <c r="I108" i="21"/>
  <c r="F108" i="21"/>
  <c r="C108" i="21" s="1"/>
  <c r="O107" i="21"/>
  <c r="L107" i="21"/>
  <c r="I107" i="21"/>
  <c r="C107" i="21" s="1"/>
  <c r="F107" i="21"/>
  <c r="N106" i="21"/>
  <c r="N86" i="21" s="1"/>
  <c r="M106" i="21"/>
  <c r="O106" i="21" s="1"/>
  <c r="K106" i="21"/>
  <c r="J106" i="21"/>
  <c r="H106" i="21"/>
  <c r="I106" i="21" s="1"/>
  <c r="G106" i="21"/>
  <c r="F106" i="21"/>
  <c r="E106" i="21"/>
  <c r="D106" i="21"/>
  <c r="O105" i="21"/>
  <c r="L105" i="21"/>
  <c r="I105" i="21"/>
  <c r="F105" i="21"/>
  <c r="C105" i="21"/>
  <c r="O104" i="21"/>
  <c r="L104" i="21"/>
  <c r="I104" i="21"/>
  <c r="F104" i="21"/>
  <c r="C104" i="21" s="1"/>
  <c r="O103" i="21"/>
  <c r="L103" i="21"/>
  <c r="I103" i="21"/>
  <c r="C103" i="21" s="1"/>
  <c r="F103" i="21"/>
  <c r="O102" i="21"/>
  <c r="L102" i="21"/>
  <c r="I102" i="21"/>
  <c r="F102" i="21"/>
  <c r="C102" i="21" s="1"/>
  <c r="O101" i="21"/>
  <c r="L101" i="21"/>
  <c r="I101" i="21"/>
  <c r="F101" i="21"/>
  <c r="C101" i="21"/>
  <c r="O100" i="21"/>
  <c r="L100" i="21"/>
  <c r="I100" i="21"/>
  <c r="F100" i="21"/>
  <c r="C100" i="21" s="1"/>
  <c r="O99" i="21"/>
  <c r="L99" i="21"/>
  <c r="I99" i="21"/>
  <c r="D99" i="21"/>
  <c r="F99" i="21" s="1"/>
  <c r="C99" i="21" s="1"/>
  <c r="O98" i="21"/>
  <c r="N98" i="21"/>
  <c r="M98" i="21"/>
  <c r="K98" i="21"/>
  <c r="J98" i="21"/>
  <c r="H98" i="21"/>
  <c r="G98" i="21"/>
  <c r="I98" i="21" s="1"/>
  <c r="E98" i="21"/>
  <c r="O97" i="21"/>
  <c r="L97" i="21"/>
  <c r="I97" i="21"/>
  <c r="F97" i="21"/>
  <c r="C97" i="21" s="1"/>
  <c r="O96" i="21"/>
  <c r="L96" i="21"/>
  <c r="I96" i="21"/>
  <c r="C96" i="21" s="1"/>
  <c r="F96" i="21"/>
  <c r="O95" i="21"/>
  <c r="L95" i="21"/>
  <c r="I95" i="21"/>
  <c r="F95" i="21"/>
  <c r="O94" i="21"/>
  <c r="L94" i="21"/>
  <c r="I94" i="21"/>
  <c r="F94" i="21"/>
  <c r="C94" i="21"/>
  <c r="O93" i="21"/>
  <c r="L93" i="21"/>
  <c r="I93" i="21"/>
  <c r="F93" i="21"/>
  <c r="C93" i="21" s="1"/>
  <c r="N92" i="21"/>
  <c r="M92" i="21"/>
  <c r="K92" i="21"/>
  <c r="J92" i="21"/>
  <c r="L92" i="21" s="1"/>
  <c r="I92" i="21"/>
  <c r="H92" i="21"/>
  <c r="G92" i="21"/>
  <c r="E92" i="21"/>
  <c r="D92" i="21"/>
  <c r="F92" i="21" s="1"/>
  <c r="O91" i="21"/>
  <c r="L91" i="21"/>
  <c r="I91" i="21"/>
  <c r="F91" i="21"/>
  <c r="C91" i="21" s="1"/>
  <c r="O90" i="21"/>
  <c r="L90" i="21"/>
  <c r="I90" i="21"/>
  <c r="F90" i="21"/>
  <c r="C90" i="21"/>
  <c r="O89" i="21"/>
  <c r="L89" i="21"/>
  <c r="I89" i="21"/>
  <c r="F89" i="21"/>
  <c r="C89" i="21" s="1"/>
  <c r="D89" i="21"/>
  <c r="O88" i="21"/>
  <c r="L88" i="21"/>
  <c r="I88" i="21"/>
  <c r="F88" i="21"/>
  <c r="O87" i="21"/>
  <c r="N87" i="21"/>
  <c r="M87" i="21"/>
  <c r="K87" i="21"/>
  <c r="J87" i="21"/>
  <c r="H87" i="21"/>
  <c r="G87" i="21"/>
  <c r="E87" i="21"/>
  <c r="D87" i="21"/>
  <c r="F87" i="21" s="1"/>
  <c r="H86" i="21"/>
  <c r="O85" i="21"/>
  <c r="L85" i="21"/>
  <c r="I85" i="21"/>
  <c r="C85" i="21" s="1"/>
  <c r="F85" i="21"/>
  <c r="O84" i="21"/>
  <c r="L84" i="21"/>
  <c r="C84" i="21" s="1"/>
  <c r="I84" i="21"/>
  <c r="F84" i="21"/>
  <c r="O83" i="21"/>
  <c r="N83" i="21"/>
  <c r="M83" i="21"/>
  <c r="K83" i="21"/>
  <c r="L83" i="21" s="1"/>
  <c r="J83" i="21"/>
  <c r="H83" i="21"/>
  <c r="G83" i="21"/>
  <c r="I83" i="21" s="1"/>
  <c r="E83" i="21"/>
  <c r="D83" i="21"/>
  <c r="F83" i="21" s="1"/>
  <c r="C83" i="21"/>
  <c r="O82" i="21"/>
  <c r="L82" i="21"/>
  <c r="I82" i="21"/>
  <c r="F82" i="21"/>
  <c r="C82" i="21" s="1"/>
  <c r="O81" i="21"/>
  <c r="L81" i="21"/>
  <c r="I81" i="21"/>
  <c r="C81" i="21" s="1"/>
  <c r="F81" i="21"/>
  <c r="N80" i="21"/>
  <c r="M80" i="21"/>
  <c r="K80" i="21"/>
  <c r="J80" i="21"/>
  <c r="H80" i="21"/>
  <c r="G80" i="21"/>
  <c r="I80" i="21" s="1"/>
  <c r="F80" i="21"/>
  <c r="E80" i="21"/>
  <c r="D80" i="21"/>
  <c r="M79" i="21"/>
  <c r="K79" i="21"/>
  <c r="H79" i="21"/>
  <c r="E79" i="21"/>
  <c r="D79" i="21"/>
  <c r="F79" i="21" s="1"/>
  <c r="H78" i="21"/>
  <c r="O77" i="21"/>
  <c r="L77" i="21"/>
  <c r="I77" i="21"/>
  <c r="F77" i="21"/>
  <c r="C77" i="21" s="1"/>
  <c r="O76" i="21"/>
  <c r="L76" i="21"/>
  <c r="C76" i="21" s="1"/>
  <c r="I76" i="21"/>
  <c r="F76" i="21"/>
  <c r="O75" i="21"/>
  <c r="L75" i="21"/>
  <c r="I75" i="21"/>
  <c r="F75" i="21"/>
  <c r="C75" i="21"/>
  <c r="O74" i="21"/>
  <c r="L74" i="21"/>
  <c r="I74" i="21"/>
  <c r="F74" i="21"/>
  <c r="C74" i="21" s="1"/>
  <c r="O73" i="21"/>
  <c r="L73" i="21"/>
  <c r="I73" i="21"/>
  <c r="F73" i="21"/>
  <c r="N72" i="21"/>
  <c r="M72" i="21"/>
  <c r="K72" i="21"/>
  <c r="J72" i="21"/>
  <c r="H72" i="21"/>
  <c r="G72" i="21"/>
  <c r="I72" i="21" s="1"/>
  <c r="F72" i="21"/>
  <c r="E72" i="21"/>
  <c r="D72" i="21"/>
  <c r="O71" i="21"/>
  <c r="L71" i="21"/>
  <c r="I71" i="21"/>
  <c r="F71" i="21"/>
  <c r="C71" i="21"/>
  <c r="M70" i="21"/>
  <c r="K70" i="21"/>
  <c r="H70" i="21"/>
  <c r="G70" i="21"/>
  <c r="I70" i="21" s="1"/>
  <c r="E70" i="21"/>
  <c r="D70" i="21"/>
  <c r="F70" i="21" s="1"/>
  <c r="O69" i="21"/>
  <c r="L69" i="21"/>
  <c r="I69" i="21"/>
  <c r="F69" i="21"/>
  <c r="O68" i="21"/>
  <c r="L68" i="21"/>
  <c r="I68" i="21"/>
  <c r="F68" i="21"/>
  <c r="O67" i="21"/>
  <c r="L67" i="21"/>
  <c r="I67" i="21"/>
  <c r="F67" i="21"/>
  <c r="C67" i="21"/>
  <c r="O66" i="21"/>
  <c r="L66" i="21"/>
  <c r="I66" i="21"/>
  <c r="F66" i="21"/>
  <c r="C66" i="21" s="1"/>
  <c r="O65" i="21"/>
  <c r="L65" i="21"/>
  <c r="I65" i="21"/>
  <c r="F65" i="21"/>
  <c r="C65" i="21" s="1"/>
  <c r="O64" i="21"/>
  <c r="L64" i="21"/>
  <c r="C64" i="21" s="1"/>
  <c r="I64" i="21"/>
  <c r="F64" i="21"/>
  <c r="O63" i="21"/>
  <c r="L63" i="21"/>
  <c r="I63" i="21"/>
  <c r="F63" i="21"/>
  <c r="C63" i="21"/>
  <c r="O62" i="21"/>
  <c r="L62" i="21"/>
  <c r="I62" i="21"/>
  <c r="F62" i="21"/>
  <c r="C62" i="21" s="1"/>
  <c r="N61" i="21"/>
  <c r="M61" i="21"/>
  <c r="O61" i="21" s="1"/>
  <c r="K61" i="21"/>
  <c r="J61" i="21"/>
  <c r="L61" i="21" s="1"/>
  <c r="I61" i="21"/>
  <c r="H61" i="21"/>
  <c r="G61" i="21"/>
  <c r="E61" i="21"/>
  <c r="E57" i="21" s="1"/>
  <c r="E56" i="21" s="1"/>
  <c r="D61" i="21"/>
  <c r="O60" i="21"/>
  <c r="L60" i="21"/>
  <c r="I60" i="21"/>
  <c r="F60" i="21"/>
  <c r="O59" i="21"/>
  <c r="L59" i="21"/>
  <c r="I59" i="21"/>
  <c r="F59" i="21"/>
  <c r="C59" i="21"/>
  <c r="N58" i="21"/>
  <c r="M58" i="21"/>
  <c r="O58" i="21" s="1"/>
  <c r="L58" i="21"/>
  <c r="K58" i="21"/>
  <c r="J58" i="21"/>
  <c r="H58" i="21"/>
  <c r="G58" i="21"/>
  <c r="E58" i="21"/>
  <c r="D58" i="21"/>
  <c r="N57" i="21"/>
  <c r="M57" i="21"/>
  <c r="K57" i="21"/>
  <c r="J57" i="21"/>
  <c r="L57" i="21" s="1"/>
  <c r="G57" i="21"/>
  <c r="K56" i="21"/>
  <c r="G56" i="21"/>
  <c r="O50" i="21"/>
  <c r="C50" i="21"/>
  <c r="O49" i="21"/>
  <c r="C49" i="21" s="1"/>
  <c r="N48" i="21"/>
  <c r="O48" i="21" s="1"/>
  <c r="C48" i="21" s="1"/>
  <c r="M48" i="21"/>
  <c r="L47" i="21"/>
  <c r="I47" i="21"/>
  <c r="F47" i="21"/>
  <c r="K46" i="21"/>
  <c r="L46" i="21" s="1"/>
  <c r="J46" i="21"/>
  <c r="H46" i="21"/>
  <c r="G46" i="21"/>
  <c r="I46" i="21" s="1"/>
  <c r="E46" i="21"/>
  <c r="D46" i="21"/>
  <c r="F46" i="21" s="1"/>
  <c r="C46" i="21"/>
  <c r="F45" i="21"/>
  <c r="C45" i="21" s="1"/>
  <c r="L44" i="21"/>
  <c r="C44" i="21"/>
  <c r="L43" i="21"/>
  <c r="C43" i="21" s="1"/>
  <c r="L42" i="21"/>
  <c r="C42" i="21"/>
  <c r="L41" i="21"/>
  <c r="C41" i="21" s="1"/>
  <c r="K40" i="21"/>
  <c r="L40" i="21" s="1"/>
  <c r="C40" i="21" s="1"/>
  <c r="J40" i="21"/>
  <c r="L39" i="21"/>
  <c r="C39" i="21"/>
  <c r="L38" i="21"/>
  <c r="C38" i="21" s="1"/>
  <c r="K37" i="21"/>
  <c r="L37" i="21" s="1"/>
  <c r="C37" i="21" s="1"/>
  <c r="J37" i="21"/>
  <c r="L36" i="21"/>
  <c r="C36" i="21"/>
  <c r="K35" i="21"/>
  <c r="J35" i="21"/>
  <c r="L35" i="21" s="1"/>
  <c r="C35" i="21"/>
  <c r="L34" i="21"/>
  <c r="C34" i="21" s="1"/>
  <c r="L33" i="21"/>
  <c r="C33" i="21"/>
  <c r="L32" i="21"/>
  <c r="C32" i="21" s="1"/>
  <c r="K31" i="21"/>
  <c r="J31" i="21"/>
  <c r="J30" i="21"/>
  <c r="F29" i="21"/>
  <c r="C29" i="21"/>
  <c r="I28" i="21"/>
  <c r="O27" i="21"/>
  <c r="L27" i="21"/>
  <c r="I27" i="21"/>
  <c r="F27" i="21"/>
  <c r="C27" i="21" s="1"/>
  <c r="O26" i="21"/>
  <c r="L26" i="21"/>
  <c r="I26" i="21"/>
  <c r="F26" i="21"/>
  <c r="C26" i="21" s="1"/>
  <c r="N25" i="21"/>
  <c r="M25" i="21"/>
  <c r="M24" i="21" s="1"/>
  <c r="K25" i="21"/>
  <c r="J25" i="21"/>
  <c r="H25" i="21"/>
  <c r="H290" i="21" s="1"/>
  <c r="H289" i="21" s="1"/>
  <c r="I289" i="21" s="1"/>
  <c r="G25" i="21"/>
  <c r="G290" i="21" s="1"/>
  <c r="G289" i="21" s="1"/>
  <c r="F25" i="21"/>
  <c r="E25" i="21"/>
  <c r="E24" i="21" s="1"/>
  <c r="D25" i="21"/>
  <c r="H24" i="21"/>
  <c r="G24" i="21"/>
  <c r="I24" i="21" s="1"/>
  <c r="O299" i="20"/>
  <c r="L299" i="20"/>
  <c r="I299" i="20"/>
  <c r="F299" i="20"/>
  <c r="C299" i="20" s="1"/>
  <c r="O298" i="20"/>
  <c r="L298" i="20"/>
  <c r="I298" i="20"/>
  <c r="F298" i="20"/>
  <c r="O297" i="20"/>
  <c r="L297" i="20"/>
  <c r="C297" i="20" s="1"/>
  <c r="I297" i="20"/>
  <c r="F297" i="20"/>
  <c r="O296" i="20"/>
  <c r="L296" i="20"/>
  <c r="I296" i="20"/>
  <c r="F296" i="20"/>
  <c r="C296" i="20"/>
  <c r="O295" i="20"/>
  <c r="L295" i="20"/>
  <c r="I295" i="20"/>
  <c r="F295" i="20"/>
  <c r="C295" i="20" s="1"/>
  <c r="O294" i="20"/>
  <c r="L294" i="20"/>
  <c r="I294" i="20"/>
  <c r="F294" i="20"/>
  <c r="O293" i="20"/>
  <c r="L293" i="20"/>
  <c r="C293" i="20" s="1"/>
  <c r="I293" i="20"/>
  <c r="F293" i="20"/>
  <c r="O292" i="20"/>
  <c r="L292" i="20"/>
  <c r="I292" i="20"/>
  <c r="F292" i="20"/>
  <c r="C292" i="20"/>
  <c r="N291" i="20"/>
  <c r="M291" i="20"/>
  <c r="O291" i="20" s="1"/>
  <c r="L291" i="20"/>
  <c r="K291" i="20"/>
  <c r="J291" i="20"/>
  <c r="H291" i="20"/>
  <c r="G291" i="20"/>
  <c r="E291" i="20"/>
  <c r="D291" i="20"/>
  <c r="F291" i="20" s="1"/>
  <c r="O286" i="20"/>
  <c r="L286" i="20"/>
  <c r="C286" i="20" s="1"/>
  <c r="I286" i="20"/>
  <c r="F286" i="20"/>
  <c r="O285" i="20"/>
  <c r="L285" i="20"/>
  <c r="I285" i="20"/>
  <c r="F285" i="20"/>
  <c r="C285" i="20"/>
  <c r="N284" i="20"/>
  <c r="M284" i="20"/>
  <c r="L284" i="20"/>
  <c r="K284" i="20"/>
  <c r="J284" i="20"/>
  <c r="H284" i="20"/>
  <c r="G284" i="20"/>
  <c r="E284" i="20"/>
  <c r="D284" i="20"/>
  <c r="O283" i="20"/>
  <c r="L283" i="20"/>
  <c r="I283" i="20"/>
  <c r="F283" i="20"/>
  <c r="N282" i="20"/>
  <c r="O282" i="20" s="1"/>
  <c r="M282" i="20"/>
  <c r="K282" i="20"/>
  <c r="J282" i="20"/>
  <c r="L282" i="20" s="1"/>
  <c r="H282" i="20"/>
  <c r="G282" i="20"/>
  <c r="I282" i="20" s="1"/>
  <c r="F282" i="20"/>
  <c r="C282" i="20" s="1"/>
  <c r="E282" i="20"/>
  <c r="D282" i="20"/>
  <c r="O281" i="20"/>
  <c r="L281" i="20"/>
  <c r="I281" i="20"/>
  <c r="F281" i="20"/>
  <c r="C281" i="20"/>
  <c r="O280" i="20"/>
  <c r="L280" i="20"/>
  <c r="I280" i="20"/>
  <c r="F280" i="20"/>
  <c r="C280" i="20" s="1"/>
  <c r="O279" i="20"/>
  <c r="L279" i="20"/>
  <c r="I279" i="20"/>
  <c r="F279" i="20"/>
  <c r="O278" i="20"/>
  <c r="N278" i="20"/>
  <c r="M278" i="20"/>
  <c r="K278" i="20"/>
  <c r="J278" i="20"/>
  <c r="L278" i="20" s="1"/>
  <c r="H278" i="20"/>
  <c r="G278" i="20"/>
  <c r="I278" i="20" s="1"/>
  <c r="F278" i="20"/>
  <c r="E278" i="20"/>
  <c r="D278" i="20"/>
  <c r="O277" i="20"/>
  <c r="L277" i="20"/>
  <c r="I277" i="20"/>
  <c r="F277" i="20"/>
  <c r="C277" i="20"/>
  <c r="O276" i="20"/>
  <c r="L276" i="20"/>
  <c r="I276" i="20"/>
  <c r="F276" i="20"/>
  <c r="C276" i="20" s="1"/>
  <c r="O275" i="20"/>
  <c r="L275" i="20"/>
  <c r="I275" i="20"/>
  <c r="F275" i="20"/>
  <c r="C275" i="20" s="1"/>
  <c r="N274" i="20"/>
  <c r="M274" i="20"/>
  <c r="K274" i="20"/>
  <c r="K272" i="20" s="1"/>
  <c r="K271" i="20" s="1"/>
  <c r="J274" i="20"/>
  <c r="H274" i="20"/>
  <c r="G274" i="20"/>
  <c r="I274" i="20" s="1"/>
  <c r="F274" i="20"/>
  <c r="E274" i="20"/>
  <c r="D274" i="20"/>
  <c r="O273" i="20"/>
  <c r="L273" i="20"/>
  <c r="I273" i="20"/>
  <c r="F273" i="20"/>
  <c r="C273" i="20"/>
  <c r="M272" i="20"/>
  <c r="H272" i="20"/>
  <c r="H271" i="20" s="1"/>
  <c r="E272" i="20"/>
  <c r="D272" i="20"/>
  <c r="M271" i="20"/>
  <c r="E271" i="20"/>
  <c r="O270" i="20"/>
  <c r="L270" i="20"/>
  <c r="C270" i="20" s="1"/>
  <c r="I270" i="20"/>
  <c r="F270" i="20"/>
  <c r="O269" i="20"/>
  <c r="L269" i="20"/>
  <c r="I269" i="20"/>
  <c r="F269" i="20"/>
  <c r="C269" i="20"/>
  <c r="O268" i="20"/>
  <c r="L268" i="20"/>
  <c r="I268" i="20"/>
  <c r="F268" i="20"/>
  <c r="C268" i="20" s="1"/>
  <c r="O267" i="20"/>
  <c r="L267" i="20"/>
  <c r="I267" i="20"/>
  <c r="F267" i="20"/>
  <c r="N266" i="20"/>
  <c r="O266" i="20" s="1"/>
  <c r="M266" i="20"/>
  <c r="K266" i="20"/>
  <c r="J266" i="20"/>
  <c r="L266" i="20" s="1"/>
  <c r="H266" i="20"/>
  <c r="G266" i="20"/>
  <c r="I266" i="20" s="1"/>
  <c r="F266" i="20"/>
  <c r="C266" i="20" s="1"/>
  <c r="E266" i="20"/>
  <c r="D266" i="20"/>
  <c r="O265" i="20"/>
  <c r="L265" i="20"/>
  <c r="I265" i="20"/>
  <c r="F265" i="20"/>
  <c r="C265" i="20"/>
  <c r="O264" i="20"/>
  <c r="L264" i="20"/>
  <c r="I264" i="20"/>
  <c r="F264" i="20"/>
  <c r="C264" i="20" s="1"/>
  <c r="O263" i="20"/>
  <c r="L263" i="20"/>
  <c r="I263" i="20"/>
  <c r="F263" i="20"/>
  <c r="N262" i="20"/>
  <c r="M262" i="20"/>
  <c r="M261" i="20" s="1"/>
  <c r="K262" i="20"/>
  <c r="J262" i="20"/>
  <c r="H262" i="20"/>
  <c r="G262" i="20"/>
  <c r="I262" i="20" s="1"/>
  <c r="F262" i="20"/>
  <c r="E262" i="20"/>
  <c r="E261" i="20" s="1"/>
  <c r="D262" i="20"/>
  <c r="K261" i="20"/>
  <c r="H261" i="20"/>
  <c r="G261" i="20"/>
  <c r="I261" i="20" s="1"/>
  <c r="D261" i="20"/>
  <c r="F261" i="20" s="1"/>
  <c r="O260" i="20"/>
  <c r="L260" i="20"/>
  <c r="I260" i="20"/>
  <c r="F260" i="20"/>
  <c r="C260" i="20" s="1"/>
  <c r="O259" i="20"/>
  <c r="L259" i="20"/>
  <c r="I259" i="20"/>
  <c r="F259" i="20"/>
  <c r="C259" i="20" s="1"/>
  <c r="O258" i="20"/>
  <c r="L258" i="20"/>
  <c r="C258" i="20" s="1"/>
  <c r="I258" i="20"/>
  <c r="F258" i="20"/>
  <c r="O257" i="20"/>
  <c r="L257" i="20"/>
  <c r="I257" i="20"/>
  <c r="F257" i="20"/>
  <c r="C257" i="20"/>
  <c r="O256" i="20"/>
  <c r="L256" i="20"/>
  <c r="I256" i="20"/>
  <c r="F256" i="20"/>
  <c r="C256" i="20" s="1"/>
  <c r="N255" i="20"/>
  <c r="M255" i="20"/>
  <c r="K255" i="20"/>
  <c r="J255" i="20"/>
  <c r="L255" i="20" s="1"/>
  <c r="I255" i="20"/>
  <c r="H255" i="20"/>
  <c r="H254" i="20" s="1"/>
  <c r="G255" i="20"/>
  <c r="E255" i="20"/>
  <c r="D255" i="20"/>
  <c r="D254" i="20" s="1"/>
  <c r="N254" i="20"/>
  <c r="K254" i="20"/>
  <c r="J254" i="20"/>
  <c r="L254" i="20" s="1"/>
  <c r="G254" i="20"/>
  <c r="I254" i="20" s="1"/>
  <c r="O253" i="20"/>
  <c r="L253" i="20"/>
  <c r="I253" i="20"/>
  <c r="F253" i="20"/>
  <c r="C253" i="20"/>
  <c r="O252" i="20"/>
  <c r="L252" i="20"/>
  <c r="I252" i="20"/>
  <c r="F252" i="20"/>
  <c r="C252" i="20" s="1"/>
  <c r="O251" i="20"/>
  <c r="L251" i="20"/>
  <c r="I251" i="20"/>
  <c r="F251" i="20"/>
  <c r="C251" i="20" s="1"/>
  <c r="O250" i="20"/>
  <c r="L250" i="20"/>
  <c r="C250" i="20" s="1"/>
  <c r="I250" i="20"/>
  <c r="F250" i="20"/>
  <c r="O249" i="20"/>
  <c r="N249" i="20"/>
  <c r="M249" i="20"/>
  <c r="K249" i="20"/>
  <c r="L249" i="20" s="1"/>
  <c r="J249" i="20"/>
  <c r="H249" i="20"/>
  <c r="G249" i="20"/>
  <c r="I249" i="20" s="1"/>
  <c r="E249" i="20"/>
  <c r="D249" i="20"/>
  <c r="F249" i="20" s="1"/>
  <c r="C249" i="20"/>
  <c r="O248" i="20"/>
  <c r="L248" i="20"/>
  <c r="I248" i="20"/>
  <c r="F248" i="20"/>
  <c r="C248" i="20" s="1"/>
  <c r="O247" i="20"/>
  <c r="L247" i="20"/>
  <c r="I247" i="20"/>
  <c r="F247" i="20"/>
  <c r="C247" i="20" s="1"/>
  <c r="O246" i="20"/>
  <c r="L246" i="20"/>
  <c r="C246" i="20" s="1"/>
  <c r="I246" i="20"/>
  <c r="F246" i="20"/>
  <c r="O245" i="20"/>
  <c r="L245" i="20"/>
  <c r="I245" i="20"/>
  <c r="F245" i="20"/>
  <c r="C245" i="20"/>
  <c r="O244" i="20"/>
  <c r="L244" i="20"/>
  <c r="I244" i="20"/>
  <c r="F244" i="20"/>
  <c r="C244" i="20" s="1"/>
  <c r="O243" i="20"/>
  <c r="L243" i="20"/>
  <c r="I243" i="20"/>
  <c r="F243" i="20"/>
  <c r="O242" i="20"/>
  <c r="L242" i="20"/>
  <c r="C242" i="20" s="1"/>
  <c r="I242" i="20"/>
  <c r="F242" i="20"/>
  <c r="O241" i="20"/>
  <c r="N241" i="20"/>
  <c r="M241" i="20"/>
  <c r="K241" i="20"/>
  <c r="J241" i="20"/>
  <c r="H241" i="20"/>
  <c r="G241" i="20"/>
  <c r="E241" i="20"/>
  <c r="D241" i="20"/>
  <c r="F241" i="20" s="1"/>
  <c r="O240" i="20"/>
  <c r="L240" i="20"/>
  <c r="I240" i="20"/>
  <c r="F240" i="20"/>
  <c r="C240" i="20" s="1"/>
  <c r="O239" i="20"/>
  <c r="L239" i="20"/>
  <c r="I239" i="20"/>
  <c r="F239" i="20"/>
  <c r="N238" i="20"/>
  <c r="O238" i="20" s="1"/>
  <c r="M238" i="20"/>
  <c r="K238" i="20"/>
  <c r="J238" i="20"/>
  <c r="L238" i="20" s="1"/>
  <c r="H238" i="20"/>
  <c r="G238" i="20"/>
  <c r="I238" i="20" s="1"/>
  <c r="F238" i="20"/>
  <c r="E238" i="20"/>
  <c r="D238" i="20"/>
  <c r="O237" i="20"/>
  <c r="L237" i="20"/>
  <c r="I237" i="20"/>
  <c r="F237" i="20"/>
  <c r="C237" i="20"/>
  <c r="N236" i="20"/>
  <c r="M236" i="20"/>
  <c r="O236" i="20" s="1"/>
  <c r="L236" i="20"/>
  <c r="K236" i="20"/>
  <c r="J236" i="20"/>
  <c r="H236" i="20"/>
  <c r="G236" i="20"/>
  <c r="E236" i="20"/>
  <c r="E234" i="20" s="1"/>
  <c r="D236" i="20"/>
  <c r="O235" i="20"/>
  <c r="L235" i="20"/>
  <c r="I235" i="20"/>
  <c r="F235" i="20"/>
  <c r="C235" i="20" s="1"/>
  <c r="J234" i="20"/>
  <c r="O232" i="20"/>
  <c r="L232" i="20"/>
  <c r="I232" i="20"/>
  <c r="F232" i="20"/>
  <c r="C232" i="20" s="1"/>
  <c r="O231" i="20"/>
  <c r="L231" i="20"/>
  <c r="I231" i="20"/>
  <c r="F231" i="20"/>
  <c r="N230" i="20"/>
  <c r="M230" i="20"/>
  <c r="K230" i="20"/>
  <c r="J230" i="20"/>
  <c r="H230" i="20"/>
  <c r="G230" i="20"/>
  <c r="I230" i="20" s="1"/>
  <c r="F230" i="20"/>
  <c r="E230" i="20"/>
  <c r="D230" i="20"/>
  <c r="O229" i="20"/>
  <c r="L229" i="20"/>
  <c r="I229" i="20"/>
  <c r="F229" i="20"/>
  <c r="C229" i="20"/>
  <c r="O228" i="20"/>
  <c r="L228" i="20"/>
  <c r="I228" i="20"/>
  <c r="F228" i="20"/>
  <c r="C228" i="20" s="1"/>
  <c r="O227" i="20"/>
  <c r="L227" i="20"/>
  <c r="I227" i="20"/>
  <c r="F227" i="20"/>
  <c r="O226" i="20"/>
  <c r="L226" i="20"/>
  <c r="C226" i="20" s="1"/>
  <c r="I226" i="20"/>
  <c r="F226" i="20"/>
  <c r="O225" i="20"/>
  <c r="L225" i="20"/>
  <c r="I225" i="20"/>
  <c r="F225" i="20"/>
  <c r="C225" i="20"/>
  <c r="O224" i="20"/>
  <c r="L224" i="20"/>
  <c r="I224" i="20"/>
  <c r="F224" i="20"/>
  <c r="C224" i="20" s="1"/>
  <c r="O223" i="20"/>
  <c r="L223" i="20"/>
  <c r="I223" i="20"/>
  <c r="F223" i="20"/>
  <c r="C223" i="20" s="1"/>
  <c r="O222" i="20"/>
  <c r="L222" i="20"/>
  <c r="C222" i="20" s="1"/>
  <c r="I222" i="20"/>
  <c r="F222" i="20"/>
  <c r="O221" i="20"/>
  <c r="L221" i="20"/>
  <c r="I221" i="20"/>
  <c r="F221" i="20"/>
  <c r="C221" i="20"/>
  <c r="O220" i="20"/>
  <c r="L220" i="20"/>
  <c r="I220" i="20"/>
  <c r="F220" i="20"/>
  <c r="C220" i="20" s="1"/>
  <c r="N219" i="20"/>
  <c r="M219" i="20"/>
  <c r="O219" i="20" s="1"/>
  <c r="K219" i="20"/>
  <c r="J219" i="20"/>
  <c r="L219" i="20" s="1"/>
  <c r="I219" i="20"/>
  <c r="H219" i="20"/>
  <c r="G219" i="20"/>
  <c r="E219" i="20"/>
  <c r="F219" i="20" s="1"/>
  <c r="C219" i="20" s="1"/>
  <c r="D219" i="20"/>
  <c r="O218" i="20"/>
  <c r="L218" i="20"/>
  <c r="C218" i="20" s="1"/>
  <c r="I218" i="20"/>
  <c r="F218" i="20"/>
  <c r="O217" i="20"/>
  <c r="L217" i="20"/>
  <c r="I217" i="20"/>
  <c r="F217" i="20"/>
  <c r="C217" i="20"/>
  <c r="O216" i="20"/>
  <c r="L216" i="20"/>
  <c r="I216" i="20"/>
  <c r="F216" i="20"/>
  <c r="C216" i="20" s="1"/>
  <c r="O215" i="20"/>
  <c r="L215" i="20"/>
  <c r="I215" i="20"/>
  <c r="F215" i="20"/>
  <c r="O214" i="20"/>
  <c r="L214" i="20"/>
  <c r="C214" i="20" s="1"/>
  <c r="I214" i="20"/>
  <c r="F214" i="20"/>
  <c r="O213" i="20"/>
  <c r="L213" i="20"/>
  <c r="I213" i="20"/>
  <c r="F213" i="20"/>
  <c r="C213" i="20"/>
  <c r="O212" i="20"/>
  <c r="L212" i="20"/>
  <c r="I212" i="20"/>
  <c r="F212" i="20"/>
  <c r="C212" i="20" s="1"/>
  <c r="O211" i="20"/>
  <c r="L211" i="20"/>
  <c r="I211" i="20"/>
  <c r="F211" i="20"/>
  <c r="C211" i="20" s="1"/>
  <c r="O210" i="20"/>
  <c r="L210" i="20"/>
  <c r="C210" i="20" s="1"/>
  <c r="I210" i="20"/>
  <c r="F210" i="20"/>
  <c r="O209" i="20"/>
  <c r="L209" i="20"/>
  <c r="I209" i="20"/>
  <c r="F209" i="20"/>
  <c r="C209" i="20"/>
  <c r="N208" i="20"/>
  <c r="M208" i="20"/>
  <c r="O208" i="20" s="1"/>
  <c r="L208" i="20"/>
  <c r="K208" i="20"/>
  <c r="K207" i="20" s="1"/>
  <c r="J208" i="20"/>
  <c r="H208" i="20"/>
  <c r="G208" i="20"/>
  <c r="G207" i="20" s="1"/>
  <c r="E208" i="20"/>
  <c r="D208" i="20"/>
  <c r="M207" i="20"/>
  <c r="E207" i="20"/>
  <c r="O206" i="20"/>
  <c r="L206" i="20"/>
  <c r="C206" i="20" s="1"/>
  <c r="I206" i="20"/>
  <c r="F206" i="20"/>
  <c r="O205" i="20"/>
  <c r="L205" i="20"/>
  <c r="I205" i="20"/>
  <c r="F205" i="20"/>
  <c r="C205" i="20"/>
  <c r="O204" i="20"/>
  <c r="L204" i="20"/>
  <c r="I204" i="20"/>
  <c r="F204" i="20"/>
  <c r="C204" i="20" s="1"/>
  <c r="O203" i="20"/>
  <c r="L203" i="20"/>
  <c r="I203" i="20"/>
  <c r="F203" i="20"/>
  <c r="O202" i="20"/>
  <c r="L202" i="20"/>
  <c r="C202" i="20" s="1"/>
  <c r="I202" i="20"/>
  <c r="F202" i="20"/>
  <c r="O201" i="20"/>
  <c r="N201" i="20"/>
  <c r="M201" i="20"/>
  <c r="K201" i="20"/>
  <c r="J201" i="20"/>
  <c r="H201" i="20"/>
  <c r="H199" i="20" s="1"/>
  <c r="G201" i="20"/>
  <c r="E201" i="20"/>
  <c r="D201" i="20"/>
  <c r="F201" i="20" s="1"/>
  <c r="O200" i="20"/>
  <c r="L200" i="20"/>
  <c r="I200" i="20"/>
  <c r="F200" i="20"/>
  <c r="C200" i="20" s="1"/>
  <c r="N199" i="20"/>
  <c r="M199" i="20"/>
  <c r="J199" i="20"/>
  <c r="E199" i="20"/>
  <c r="E198" i="20" s="1"/>
  <c r="O196" i="20"/>
  <c r="L196" i="20"/>
  <c r="I196" i="20"/>
  <c r="F196" i="20"/>
  <c r="C196" i="20" s="1"/>
  <c r="N195" i="20"/>
  <c r="M195" i="20"/>
  <c r="K195" i="20"/>
  <c r="J195" i="20"/>
  <c r="L195" i="20" s="1"/>
  <c r="I195" i="20"/>
  <c r="H195" i="20"/>
  <c r="H194" i="20" s="1"/>
  <c r="G195" i="20"/>
  <c r="E195" i="20"/>
  <c r="D195" i="20"/>
  <c r="D194" i="20" s="1"/>
  <c r="N194" i="20"/>
  <c r="K194" i="20"/>
  <c r="J194" i="20"/>
  <c r="L194" i="20" s="1"/>
  <c r="G194" i="20"/>
  <c r="I194" i="20" s="1"/>
  <c r="O193" i="20"/>
  <c r="L193" i="20"/>
  <c r="I193" i="20"/>
  <c r="F193" i="20"/>
  <c r="C193" i="20"/>
  <c r="O192" i="20"/>
  <c r="L192" i="20"/>
  <c r="I192" i="20"/>
  <c r="F192" i="20"/>
  <c r="C192" i="20" s="1"/>
  <c r="N191" i="20"/>
  <c r="M191" i="20"/>
  <c r="K191" i="20"/>
  <c r="J191" i="20"/>
  <c r="L191" i="20" s="1"/>
  <c r="I191" i="20"/>
  <c r="H191" i="20"/>
  <c r="H190" i="20" s="1"/>
  <c r="G191" i="20"/>
  <c r="E191" i="20"/>
  <c r="D191" i="20"/>
  <c r="D190" i="20" s="1"/>
  <c r="N190" i="20"/>
  <c r="K190" i="20"/>
  <c r="G190" i="20"/>
  <c r="I190" i="20" s="1"/>
  <c r="O189" i="20"/>
  <c r="L189" i="20"/>
  <c r="I189" i="20"/>
  <c r="F189" i="20"/>
  <c r="C189" i="20"/>
  <c r="O188" i="20"/>
  <c r="L188" i="20"/>
  <c r="I188" i="20"/>
  <c r="F188" i="20"/>
  <c r="C188" i="20" s="1"/>
  <c r="N187" i="20"/>
  <c r="M187" i="20"/>
  <c r="O187" i="20" s="1"/>
  <c r="K187" i="20"/>
  <c r="J187" i="20"/>
  <c r="L187" i="20" s="1"/>
  <c r="I187" i="20"/>
  <c r="H187" i="20"/>
  <c r="G187" i="20"/>
  <c r="E187" i="20"/>
  <c r="F187" i="20" s="1"/>
  <c r="D187" i="20"/>
  <c r="O186" i="20"/>
  <c r="L186" i="20"/>
  <c r="C186" i="20" s="1"/>
  <c r="I186" i="20"/>
  <c r="F186" i="20"/>
  <c r="O185" i="20"/>
  <c r="L185" i="20"/>
  <c r="I185" i="20"/>
  <c r="F185" i="20"/>
  <c r="C185" i="20"/>
  <c r="O184" i="20"/>
  <c r="L184" i="20"/>
  <c r="I184" i="20"/>
  <c r="F184" i="20"/>
  <c r="C184" i="20" s="1"/>
  <c r="O183" i="20"/>
  <c r="L183" i="20"/>
  <c r="I183" i="20"/>
  <c r="F183" i="20"/>
  <c r="C183" i="20" s="1"/>
  <c r="N182" i="20"/>
  <c r="O182" i="20" s="1"/>
  <c r="M182" i="20"/>
  <c r="K182" i="20"/>
  <c r="J182" i="20"/>
  <c r="L182" i="20" s="1"/>
  <c r="H182" i="20"/>
  <c r="G182" i="20"/>
  <c r="I182" i="20" s="1"/>
  <c r="F182" i="20"/>
  <c r="E182" i="20"/>
  <c r="D182" i="20"/>
  <c r="O181" i="20"/>
  <c r="L181" i="20"/>
  <c r="I181" i="20"/>
  <c r="F181" i="20"/>
  <c r="C181" i="20"/>
  <c r="O180" i="20"/>
  <c r="L180" i="20"/>
  <c r="I180" i="20"/>
  <c r="F180" i="20"/>
  <c r="C180" i="20" s="1"/>
  <c r="O179" i="20"/>
  <c r="L179" i="20"/>
  <c r="I179" i="20"/>
  <c r="F179" i="20"/>
  <c r="N178" i="20"/>
  <c r="M178" i="20"/>
  <c r="M177" i="20" s="1"/>
  <c r="M176" i="20" s="1"/>
  <c r="K178" i="20"/>
  <c r="J178" i="20"/>
  <c r="H178" i="20"/>
  <c r="G178" i="20"/>
  <c r="I178" i="20" s="1"/>
  <c r="F178" i="20"/>
  <c r="E178" i="20"/>
  <c r="E177" i="20" s="1"/>
  <c r="E176" i="20" s="1"/>
  <c r="D178" i="20"/>
  <c r="K177" i="20"/>
  <c r="K176" i="20" s="1"/>
  <c r="H177" i="20"/>
  <c r="G177" i="20"/>
  <c r="D177" i="20"/>
  <c r="F177" i="20" s="1"/>
  <c r="H176" i="20"/>
  <c r="D176" i="20"/>
  <c r="F176" i="20" s="1"/>
  <c r="O175" i="20"/>
  <c r="L175" i="20"/>
  <c r="I175" i="20"/>
  <c r="F175" i="20"/>
  <c r="C175" i="20" s="1"/>
  <c r="O174" i="20"/>
  <c r="L174" i="20"/>
  <c r="C174" i="20" s="1"/>
  <c r="I174" i="20"/>
  <c r="F174" i="20"/>
  <c r="O173" i="20"/>
  <c r="L173" i="20"/>
  <c r="I173" i="20"/>
  <c r="F173" i="20"/>
  <c r="C173" i="20"/>
  <c r="O172" i="20"/>
  <c r="L172" i="20"/>
  <c r="I172" i="20"/>
  <c r="F172" i="20"/>
  <c r="C172" i="20" s="1"/>
  <c r="O171" i="20"/>
  <c r="L171" i="20"/>
  <c r="I171" i="20"/>
  <c r="F171" i="20"/>
  <c r="O170" i="20"/>
  <c r="L170" i="20"/>
  <c r="C170" i="20" s="1"/>
  <c r="I170" i="20"/>
  <c r="F170" i="20"/>
  <c r="O169" i="20"/>
  <c r="N169" i="20"/>
  <c r="N168" i="20" s="1"/>
  <c r="M169" i="20"/>
  <c r="K169" i="20"/>
  <c r="J169" i="20"/>
  <c r="J168" i="20" s="1"/>
  <c r="H169" i="20"/>
  <c r="G169" i="20"/>
  <c r="E169" i="20"/>
  <c r="D169" i="20"/>
  <c r="F169" i="20" s="1"/>
  <c r="M168" i="20"/>
  <c r="O168" i="20" s="1"/>
  <c r="H168" i="20"/>
  <c r="E168" i="20"/>
  <c r="D168" i="20"/>
  <c r="F168" i="20" s="1"/>
  <c r="O167" i="20"/>
  <c r="L167" i="20"/>
  <c r="I167" i="20"/>
  <c r="F167" i="20"/>
  <c r="C167" i="20" s="1"/>
  <c r="O166" i="20"/>
  <c r="L166" i="20"/>
  <c r="C166" i="20" s="1"/>
  <c r="I166" i="20"/>
  <c r="F166" i="20"/>
  <c r="O165" i="20"/>
  <c r="L165" i="20"/>
  <c r="I165" i="20"/>
  <c r="F165" i="20"/>
  <c r="C165" i="20"/>
  <c r="O164" i="20"/>
  <c r="L164" i="20"/>
  <c r="I164" i="20"/>
  <c r="F164" i="20"/>
  <c r="C164" i="20" s="1"/>
  <c r="N163" i="20"/>
  <c r="M163" i="20"/>
  <c r="O163" i="20" s="1"/>
  <c r="K163" i="20"/>
  <c r="J163" i="20"/>
  <c r="L163" i="20" s="1"/>
  <c r="I163" i="20"/>
  <c r="H163" i="20"/>
  <c r="G163" i="20"/>
  <c r="E163" i="20"/>
  <c r="F163" i="20" s="1"/>
  <c r="C163" i="20" s="1"/>
  <c r="D163" i="20"/>
  <c r="O162" i="20"/>
  <c r="L162" i="20"/>
  <c r="C162" i="20" s="1"/>
  <c r="I162" i="20"/>
  <c r="F162" i="20"/>
  <c r="O161" i="20"/>
  <c r="L161" i="20"/>
  <c r="I161" i="20"/>
  <c r="F161" i="20"/>
  <c r="C161" i="20"/>
  <c r="O160" i="20"/>
  <c r="L160" i="20"/>
  <c r="I160" i="20"/>
  <c r="F160" i="20"/>
  <c r="C160" i="20" s="1"/>
  <c r="O159" i="20"/>
  <c r="L159" i="20"/>
  <c r="I159" i="20"/>
  <c r="F159" i="20"/>
  <c r="O158" i="20"/>
  <c r="L158" i="20"/>
  <c r="C158" i="20" s="1"/>
  <c r="I158" i="20"/>
  <c r="F158" i="20"/>
  <c r="O157" i="20"/>
  <c r="L157" i="20"/>
  <c r="I157" i="20"/>
  <c r="F157" i="20"/>
  <c r="C157" i="20"/>
  <c r="O156" i="20"/>
  <c r="L156" i="20"/>
  <c r="I156" i="20"/>
  <c r="F156" i="20"/>
  <c r="C156" i="20" s="1"/>
  <c r="O155" i="20"/>
  <c r="L155" i="20"/>
  <c r="I155" i="20"/>
  <c r="F155" i="20"/>
  <c r="C155" i="20" s="1"/>
  <c r="N154" i="20"/>
  <c r="O154" i="20" s="1"/>
  <c r="M154" i="20"/>
  <c r="K154" i="20"/>
  <c r="J154" i="20"/>
  <c r="L154" i="20" s="1"/>
  <c r="H154" i="20"/>
  <c r="G154" i="20"/>
  <c r="I154" i="20" s="1"/>
  <c r="F154" i="20"/>
  <c r="E154" i="20"/>
  <c r="D154" i="20"/>
  <c r="O153" i="20"/>
  <c r="L153" i="20"/>
  <c r="I153" i="20"/>
  <c r="F153" i="20"/>
  <c r="C153" i="20"/>
  <c r="O152" i="20"/>
  <c r="L152" i="20"/>
  <c r="I152" i="20"/>
  <c r="F152" i="20"/>
  <c r="C152" i="20" s="1"/>
  <c r="O151" i="20"/>
  <c r="L151" i="20"/>
  <c r="I151" i="20"/>
  <c r="F151" i="20"/>
  <c r="O150" i="20"/>
  <c r="L150" i="20"/>
  <c r="C150" i="20" s="1"/>
  <c r="I150" i="20"/>
  <c r="F150" i="20"/>
  <c r="O149" i="20"/>
  <c r="L149" i="20"/>
  <c r="I149" i="20"/>
  <c r="F149" i="20"/>
  <c r="C149" i="20"/>
  <c r="O148" i="20"/>
  <c r="L148" i="20"/>
  <c r="I148" i="20"/>
  <c r="F148" i="20"/>
  <c r="C148" i="20" s="1"/>
  <c r="N147" i="20"/>
  <c r="M147" i="20"/>
  <c r="O147" i="20" s="1"/>
  <c r="K147" i="20"/>
  <c r="J147" i="20"/>
  <c r="L147" i="20" s="1"/>
  <c r="I147" i="20"/>
  <c r="H147" i="20"/>
  <c r="G147" i="20"/>
  <c r="E147" i="20"/>
  <c r="F147" i="20" s="1"/>
  <c r="D147" i="20"/>
  <c r="O146" i="20"/>
  <c r="L146" i="20"/>
  <c r="C146" i="20" s="1"/>
  <c r="I146" i="20"/>
  <c r="F146" i="20"/>
  <c r="O145" i="20"/>
  <c r="L145" i="20"/>
  <c r="I145" i="20"/>
  <c r="F145" i="20"/>
  <c r="C145" i="20"/>
  <c r="N144" i="20"/>
  <c r="M144" i="20"/>
  <c r="O144" i="20" s="1"/>
  <c r="L144" i="20"/>
  <c r="K144" i="20"/>
  <c r="J144" i="20"/>
  <c r="H144" i="20"/>
  <c r="G144" i="20"/>
  <c r="E144" i="20"/>
  <c r="D144" i="20"/>
  <c r="O143" i="20"/>
  <c r="L143" i="20"/>
  <c r="I143" i="20"/>
  <c r="F143" i="20"/>
  <c r="O142" i="20"/>
  <c r="L142" i="20"/>
  <c r="C142" i="20" s="1"/>
  <c r="I142" i="20"/>
  <c r="F142" i="20"/>
  <c r="O141" i="20"/>
  <c r="L141" i="20"/>
  <c r="I141" i="20"/>
  <c r="F141" i="20"/>
  <c r="C141" i="20"/>
  <c r="O140" i="20"/>
  <c r="L140" i="20"/>
  <c r="I140" i="20"/>
  <c r="F140" i="20"/>
  <c r="C140" i="20" s="1"/>
  <c r="N139" i="20"/>
  <c r="M139" i="20"/>
  <c r="K139" i="20"/>
  <c r="J139" i="20"/>
  <c r="L139" i="20" s="1"/>
  <c r="I139" i="20"/>
  <c r="H139" i="20"/>
  <c r="G139" i="20"/>
  <c r="E139" i="20"/>
  <c r="D139" i="20"/>
  <c r="O138" i="20"/>
  <c r="L138" i="20"/>
  <c r="C138" i="20" s="1"/>
  <c r="I138" i="20"/>
  <c r="F138" i="20"/>
  <c r="O137" i="20"/>
  <c r="L137" i="20"/>
  <c r="I137" i="20"/>
  <c r="F137" i="20"/>
  <c r="C137" i="20"/>
  <c r="O136" i="20"/>
  <c r="L136" i="20"/>
  <c r="I136" i="20"/>
  <c r="F136" i="20"/>
  <c r="C136" i="20" s="1"/>
  <c r="O135" i="20"/>
  <c r="L135" i="20"/>
  <c r="I135" i="20"/>
  <c r="F135" i="20"/>
  <c r="N134" i="20"/>
  <c r="M134" i="20"/>
  <c r="K134" i="20"/>
  <c r="J134" i="20"/>
  <c r="H134" i="20"/>
  <c r="G134" i="20"/>
  <c r="I134" i="20" s="1"/>
  <c r="F134" i="20"/>
  <c r="E134" i="20"/>
  <c r="D134" i="20"/>
  <c r="K133" i="20"/>
  <c r="G133" i="20"/>
  <c r="O132" i="20"/>
  <c r="L132" i="20"/>
  <c r="I132" i="20"/>
  <c r="F132" i="20"/>
  <c r="C132" i="20" s="1"/>
  <c r="N131" i="20"/>
  <c r="M131" i="20"/>
  <c r="O131" i="20" s="1"/>
  <c r="K131" i="20"/>
  <c r="J131" i="20"/>
  <c r="L131" i="20" s="1"/>
  <c r="I131" i="20"/>
  <c r="H131" i="20"/>
  <c r="G131" i="20"/>
  <c r="E131" i="20"/>
  <c r="F131" i="20" s="1"/>
  <c r="D131" i="20"/>
  <c r="O130" i="20"/>
  <c r="L130" i="20"/>
  <c r="I130" i="20"/>
  <c r="E130" i="20"/>
  <c r="F130" i="20" s="1"/>
  <c r="C130" i="20"/>
  <c r="O129" i="20"/>
  <c r="L129" i="20"/>
  <c r="I129" i="20"/>
  <c r="F129" i="20"/>
  <c r="C129" i="20" s="1"/>
  <c r="O128" i="20"/>
  <c r="L128" i="20"/>
  <c r="I128" i="20"/>
  <c r="C128" i="20" s="1"/>
  <c r="F128" i="20"/>
  <c r="O127" i="20"/>
  <c r="L127" i="20"/>
  <c r="C127" i="20" s="1"/>
  <c r="I127" i="20"/>
  <c r="F127" i="20"/>
  <c r="O126" i="20"/>
  <c r="L126" i="20"/>
  <c r="I126" i="20"/>
  <c r="F126" i="20"/>
  <c r="C126" i="20"/>
  <c r="N125" i="20"/>
  <c r="M125" i="20"/>
  <c r="O125" i="20" s="1"/>
  <c r="L125" i="20"/>
  <c r="K125" i="20"/>
  <c r="J125" i="20"/>
  <c r="H125" i="20"/>
  <c r="G125" i="20"/>
  <c r="E125" i="20"/>
  <c r="D125" i="20"/>
  <c r="O124" i="20"/>
  <c r="L124" i="20"/>
  <c r="I124" i="20"/>
  <c r="C124" i="20" s="1"/>
  <c r="F124" i="20"/>
  <c r="O123" i="20"/>
  <c r="L123" i="20"/>
  <c r="C123" i="20" s="1"/>
  <c r="I123" i="20"/>
  <c r="F123" i="20"/>
  <c r="O122" i="20"/>
  <c r="L122" i="20"/>
  <c r="I122" i="20"/>
  <c r="F122" i="20"/>
  <c r="C122" i="20"/>
  <c r="O121" i="20"/>
  <c r="L121" i="20"/>
  <c r="I121" i="20"/>
  <c r="F121" i="20"/>
  <c r="C121" i="20" s="1"/>
  <c r="O120" i="20"/>
  <c r="L120" i="20"/>
  <c r="I120" i="20"/>
  <c r="C120" i="20" s="1"/>
  <c r="F120" i="20"/>
  <c r="N119" i="20"/>
  <c r="O119" i="20" s="1"/>
  <c r="M119" i="20"/>
  <c r="K119" i="20"/>
  <c r="J119" i="20"/>
  <c r="L119" i="20" s="1"/>
  <c r="H119" i="20"/>
  <c r="G119" i="20"/>
  <c r="I119" i="20" s="1"/>
  <c r="F119" i="20"/>
  <c r="E119" i="20"/>
  <c r="D119" i="20"/>
  <c r="O118" i="20"/>
  <c r="L118" i="20"/>
  <c r="I118" i="20"/>
  <c r="F118" i="20"/>
  <c r="C118" i="20"/>
  <c r="O117" i="20"/>
  <c r="L117" i="20"/>
  <c r="I117" i="20"/>
  <c r="F117" i="20"/>
  <c r="C117" i="20" s="1"/>
  <c r="O116" i="20"/>
  <c r="L116" i="20"/>
  <c r="I116" i="20"/>
  <c r="C116" i="20" s="1"/>
  <c r="F116" i="20"/>
  <c r="N115" i="20"/>
  <c r="O115" i="20" s="1"/>
  <c r="M115" i="20"/>
  <c r="K115" i="20"/>
  <c r="J115" i="20"/>
  <c r="L115" i="20" s="1"/>
  <c r="H115" i="20"/>
  <c r="G115" i="20"/>
  <c r="I115" i="20" s="1"/>
  <c r="F115" i="20"/>
  <c r="C115" i="20" s="1"/>
  <c r="E115" i="20"/>
  <c r="D115" i="20"/>
  <c r="O114" i="20"/>
  <c r="L114" i="20"/>
  <c r="I114" i="20"/>
  <c r="F114" i="20"/>
  <c r="C114" i="20"/>
  <c r="O113" i="20"/>
  <c r="L113" i="20"/>
  <c r="I113" i="20"/>
  <c r="F113" i="20"/>
  <c r="C113" i="20" s="1"/>
  <c r="O112" i="20"/>
  <c r="L112" i="20"/>
  <c r="I112" i="20"/>
  <c r="F112" i="20"/>
  <c r="O111" i="20"/>
  <c r="L111" i="20"/>
  <c r="C111" i="20" s="1"/>
  <c r="I111" i="20"/>
  <c r="F111" i="20"/>
  <c r="O110" i="20"/>
  <c r="L110" i="20"/>
  <c r="I110" i="20"/>
  <c r="F110" i="20"/>
  <c r="C110" i="20"/>
  <c r="O109" i="20"/>
  <c r="L109" i="20"/>
  <c r="I109" i="20"/>
  <c r="F109" i="20"/>
  <c r="C109" i="20" s="1"/>
  <c r="O108" i="20"/>
  <c r="L108" i="20"/>
  <c r="I108" i="20"/>
  <c r="C108" i="20" s="1"/>
  <c r="F108" i="20"/>
  <c r="O107" i="20"/>
  <c r="L107" i="20"/>
  <c r="C107" i="20" s="1"/>
  <c r="I107" i="20"/>
  <c r="F107" i="20"/>
  <c r="O106" i="20"/>
  <c r="N106" i="20"/>
  <c r="M106" i="20"/>
  <c r="K106" i="20"/>
  <c r="L106" i="20" s="1"/>
  <c r="J106" i="20"/>
  <c r="H106" i="20"/>
  <c r="G106" i="20"/>
  <c r="I106" i="20" s="1"/>
  <c r="E106" i="20"/>
  <c r="D106" i="20"/>
  <c r="F106" i="20" s="1"/>
  <c r="C106" i="20" s="1"/>
  <c r="O105" i="20"/>
  <c r="L105" i="20"/>
  <c r="I105" i="20"/>
  <c r="F105" i="20"/>
  <c r="C105" i="20" s="1"/>
  <c r="O104" i="20"/>
  <c r="L104" i="20"/>
  <c r="I104" i="20"/>
  <c r="C104" i="20" s="1"/>
  <c r="F104" i="20"/>
  <c r="O103" i="20"/>
  <c r="L103" i="20"/>
  <c r="C103" i="20" s="1"/>
  <c r="I103" i="20"/>
  <c r="F103" i="20"/>
  <c r="O102" i="20"/>
  <c r="L102" i="20"/>
  <c r="I102" i="20"/>
  <c r="F102" i="20"/>
  <c r="C102" i="20"/>
  <c r="O101" i="20"/>
  <c r="L101" i="20"/>
  <c r="I101" i="20"/>
  <c r="F101" i="20"/>
  <c r="C101" i="20" s="1"/>
  <c r="O100" i="20"/>
  <c r="L100" i="20"/>
  <c r="I100" i="20"/>
  <c r="F100" i="20"/>
  <c r="O99" i="20"/>
  <c r="L99" i="20"/>
  <c r="C99" i="20" s="1"/>
  <c r="I99" i="20"/>
  <c r="F99" i="20"/>
  <c r="O98" i="20"/>
  <c r="N98" i="20"/>
  <c r="M98" i="20"/>
  <c r="K98" i="20"/>
  <c r="L98" i="20" s="1"/>
  <c r="J98" i="20"/>
  <c r="H98" i="20"/>
  <c r="G98" i="20"/>
  <c r="I98" i="20" s="1"/>
  <c r="E98" i="20"/>
  <c r="D98" i="20"/>
  <c r="F98" i="20" s="1"/>
  <c r="C98" i="20" s="1"/>
  <c r="O97" i="20"/>
  <c r="L97" i="20"/>
  <c r="I97" i="20"/>
  <c r="F97" i="20"/>
  <c r="C97" i="20" s="1"/>
  <c r="O96" i="20"/>
  <c r="L96" i="20"/>
  <c r="I96" i="20"/>
  <c r="C96" i="20" s="1"/>
  <c r="F96" i="20"/>
  <c r="O95" i="20"/>
  <c r="L95" i="20"/>
  <c r="C95" i="20" s="1"/>
  <c r="I95" i="20"/>
  <c r="F95" i="20"/>
  <c r="O94" i="20"/>
  <c r="L94" i="20"/>
  <c r="I94" i="20"/>
  <c r="F94" i="20"/>
  <c r="C94" i="20"/>
  <c r="O93" i="20"/>
  <c r="L93" i="20"/>
  <c r="I93" i="20"/>
  <c r="F93" i="20"/>
  <c r="C93" i="20" s="1"/>
  <c r="N92" i="20"/>
  <c r="M92" i="20"/>
  <c r="K92" i="20"/>
  <c r="J92" i="20"/>
  <c r="L92" i="20" s="1"/>
  <c r="I92" i="20"/>
  <c r="H92" i="20"/>
  <c r="G92" i="20"/>
  <c r="E92" i="20"/>
  <c r="D92" i="20"/>
  <c r="O91" i="20"/>
  <c r="L91" i="20"/>
  <c r="C91" i="20" s="1"/>
  <c r="I91" i="20"/>
  <c r="F91" i="20"/>
  <c r="O90" i="20"/>
  <c r="L90" i="20"/>
  <c r="I90" i="20"/>
  <c r="F90" i="20"/>
  <c r="C90" i="20"/>
  <c r="O89" i="20"/>
  <c r="L89" i="20"/>
  <c r="I89" i="20"/>
  <c r="F89" i="20"/>
  <c r="C89" i="20" s="1"/>
  <c r="O88" i="20"/>
  <c r="L88" i="20"/>
  <c r="I88" i="20"/>
  <c r="F88" i="20"/>
  <c r="C88" i="20" s="1"/>
  <c r="N87" i="20"/>
  <c r="M87" i="20"/>
  <c r="K87" i="20"/>
  <c r="J87" i="20"/>
  <c r="H87" i="20"/>
  <c r="G87" i="20"/>
  <c r="I87" i="20" s="1"/>
  <c r="F87" i="20"/>
  <c r="E87" i="20"/>
  <c r="D87" i="20"/>
  <c r="G86" i="20"/>
  <c r="O85" i="20"/>
  <c r="L85" i="20"/>
  <c r="I85" i="20"/>
  <c r="F85" i="20"/>
  <c r="C85" i="20" s="1"/>
  <c r="O84" i="20"/>
  <c r="L84" i="20"/>
  <c r="I84" i="20"/>
  <c r="F84" i="20"/>
  <c r="N83" i="20"/>
  <c r="O83" i="20" s="1"/>
  <c r="M83" i="20"/>
  <c r="K83" i="20"/>
  <c r="J83" i="20"/>
  <c r="L83" i="20" s="1"/>
  <c r="H83" i="20"/>
  <c r="G83" i="20"/>
  <c r="I83" i="20" s="1"/>
  <c r="F83" i="20"/>
  <c r="C83" i="20" s="1"/>
  <c r="E83" i="20"/>
  <c r="D83" i="20"/>
  <c r="O82" i="20"/>
  <c r="L82" i="20"/>
  <c r="I82" i="20"/>
  <c r="F82" i="20"/>
  <c r="C82" i="20"/>
  <c r="O81" i="20"/>
  <c r="L81" i="20"/>
  <c r="I81" i="20"/>
  <c r="F81" i="20"/>
  <c r="C81" i="20" s="1"/>
  <c r="N80" i="20"/>
  <c r="M80" i="20"/>
  <c r="K80" i="20"/>
  <c r="J80" i="20"/>
  <c r="L80" i="20" s="1"/>
  <c r="I80" i="20"/>
  <c r="H80" i="20"/>
  <c r="G80" i="20"/>
  <c r="E80" i="20"/>
  <c r="E79" i="20" s="1"/>
  <c r="D80" i="20"/>
  <c r="K79" i="20"/>
  <c r="J79" i="20"/>
  <c r="H79" i="20"/>
  <c r="G79" i="20"/>
  <c r="I79" i="20" s="1"/>
  <c r="F79" i="20"/>
  <c r="D79" i="20"/>
  <c r="O77" i="20"/>
  <c r="L77" i="20"/>
  <c r="I77" i="20"/>
  <c r="F77" i="20"/>
  <c r="O76" i="20"/>
  <c r="L76" i="20"/>
  <c r="I76" i="20"/>
  <c r="C76" i="20" s="1"/>
  <c r="F76" i="20"/>
  <c r="O75" i="20"/>
  <c r="L75" i="20"/>
  <c r="I75" i="20"/>
  <c r="F75" i="20"/>
  <c r="C75" i="20"/>
  <c r="O74" i="20"/>
  <c r="L74" i="20"/>
  <c r="I74" i="20"/>
  <c r="F74" i="20"/>
  <c r="C74" i="20" s="1"/>
  <c r="O73" i="20"/>
  <c r="L73" i="20"/>
  <c r="I73" i="20"/>
  <c r="F73" i="20"/>
  <c r="N72" i="20"/>
  <c r="N70" i="20" s="1"/>
  <c r="M72" i="20"/>
  <c r="K72" i="20"/>
  <c r="J72" i="20"/>
  <c r="I72" i="20"/>
  <c r="H72" i="20"/>
  <c r="G72" i="20"/>
  <c r="E72" i="20"/>
  <c r="E70" i="20" s="1"/>
  <c r="E56" i="20" s="1"/>
  <c r="D72" i="20"/>
  <c r="O71" i="20"/>
  <c r="L71" i="20"/>
  <c r="I71" i="20"/>
  <c r="F71" i="20"/>
  <c r="C71" i="20"/>
  <c r="K70" i="20"/>
  <c r="H70" i="20"/>
  <c r="G70" i="20"/>
  <c r="D70" i="20"/>
  <c r="F70" i="20" s="1"/>
  <c r="O69" i="20"/>
  <c r="L69" i="20"/>
  <c r="I69" i="20"/>
  <c r="F69" i="20"/>
  <c r="O68" i="20"/>
  <c r="L68" i="20"/>
  <c r="I68" i="20"/>
  <c r="C68" i="20" s="1"/>
  <c r="F68" i="20"/>
  <c r="O67" i="20"/>
  <c r="L67" i="20"/>
  <c r="I67" i="20"/>
  <c r="F67" i="20"/>
  <c r="C67" i="20"/>
  <c r="O66" i="20"/>
  <c r="L66" i="20"/>
  <c r="I66" i="20"/>
  <c r="F66" i="20"/>
  <c r="C66" i="20" s="1"/>
  <c r="O65" i="20"/>
  <c r="L65" i="20"/>
  <c r="I65" i="20"/>
  <c r="F65" i="20"/>
  <c r="O64" i="20"/>
  <c r="L64" i="20"/>
  <c r="I64" i="20"/>
  <c r="F64" i="20"/>
  <c r="O63" i="20"/>
  <c r="L63" i="20"/>
  <c r="I63" i="20"/>
  <c r="F63" i="20"/>
  <c r="C63" i="20"/>
  <c r="O62" i="20"/>
  <c r="L62" i="20"/>
  <c r="I62" i="20"/>
  <c r="F62" i="20"/>
  <c r="C62" i="20" s="1"/>
  <c r="N61" i="20"/>
  <c r="M61" i="20"/>
  <c r="O61" i="20" s="1"/>
  <c r="L61" i="20"/>
  <c r="K61" i="20"/>
  <c r="J61" i="20"/>
  <c r="H61" i="20"/>
  <c r="H57" i="20" s="1"/>
  <c r="H56" i="20" s="1"/>
  <c r="G61" i="20"/>
  <c r="E61" i="20"/>
  <c r="D61" i="20"/>
  <c r="O60" i="20"/>
  <c r="L60" i="20"/>
  <c r="I60" i="20"/>
  <c r="F60" i="20"/>
  <c r="O59" i="20"/>
  <c r="L59" i="20"/>
  <c r="I59" i="20"/>
  <c r="F59" i="20"/>
  <c r="C59" i="20"/>
  <c r="O58" i="20"/>
  <c r="N58" i="20"/>
  <c r="M58" i="20"/>
  <c r="L58" i="20"/>
  <c r="K58" i="20"/>
  <c r="K57" i="20" s="1"/>
  <c r="K56" i="20" s="1"/>
  <c r="J58" i="20"/>
  <c r="H58" i="20"/>
  <c r="G58" i="20"/>
  <c r="E58" i="20"/>
  <c r="D58" i="20"/>
  <c r="F58" i="20" s="1"/>
  <c r="N57" i="20"/>
  <c r="M57" i="20"/>
  <c r="O57" i="20" s="1"/>
  <c r="J57" i="20"/>
  <c r="E57" i="20"/>
  <c r="N56" i="20"/>
  <c r="O50" i="20"/>
  <c r="C50" i="20"/>
  <c r="O49" i="20"/>
  <c r="C49" i="20" s="1"/>
  <c r="N48" i="20"/>
  <c r="M48" i="20"/>
  <c r="L47" i="20"/>
  <c r="I47" i="20"/>
  <c r="F47" i="20"/>
  <c r="K46" i="20"/>
  <c r="J46" i="20"/>
  <c r="H46" i="20"/>
  <c r="G46" i="20"/>
  <c r="I46" i="20" s="1"/>
  <c r="F46" i="20"/>
  <c r="E46" i="20"/>
  <c r="D46" i="20"/>
  <c r="F45" i="20"/>
  <c r="C45" i="20" s="1"/>
  <c r="L44" i="20"/>
  <c r="C44" i="20"/>
  <c r="L43" i="20"/>
  <c r="C43" i="20" s="1"/>
  <c r="L42" i="20"/>
  <c r="C42" i="20"/>
  <c r="L41" i="20"/>
  <c r="C41" i="20" s="1"/>
  <c r="K40" i="20"/>
  <c r="J40" i="20"/>
  <c r="L39" i="20"/>
  <c r="C39" i="20"/>
  <c r="L38" i="20"/>
  <c r="C38" i="20" s="1"/>
  <c r="K37" i="20"/>
  <c r="J37" i="20"/>
  <c r="L36" i="20"/>
  <c r="C36" i="20"/>
  <c r="L35" i="20"/>
  <c r="K35" i="20"/>
  <c r="J35" i="20"/>
  <c r="C35" i="20"/>
  <c r="L34" i="20"/>
  <c r="C34" i="20" s="1"/>
  <c r="L33" i="20"/>
  <c r="C33" i="20"/>
  <c r="L32" i="20"/>
  <c r="C32" i="20" s="1"/>
  <c r="K31" i="20"/>
  <c r="J31" i="20"/>
  <c r="K30" i="20"/>
  <c r="J30" i="20"/>
  <c r="F29" i="20"/>
  <c r="C29" i="20"/>
  <c r="I28" i="20"/>
  <c r="E28" i="20"/>
  <c r="F28" i="20" s="1"/>
  <c r="C28" i="20" s="1"/>
  <c r="O27" i="20"/>
  <c r="L27" i="20"/>
  <c r="I27" i="20"/>
  <c r="F27" i="20"/>
  <c r="C27" i="20" s="1"/>
  <c r="O26" i="20"/>
  <c r="L26" i="20"/>
  <c r="I26" i="20"/>
  <c r="F26" i="20"/>
  <c r="N25" i="20"/>
  <c r="N290" i="20" s="1"/>
  <c r="N289" i="20" s="1"/>
  <c r="M25" i="20"/>
  <c r="K25" i="20"/>
  <c r="K290" i="20" s="1"/>
  <c r="K289" i="20" s="1"/>
  <c r="J25" i="20"/>
  <c r="I25" i="20"/>
  <c r="H25" i="20"/>
  <c r="G25" i="20"/>
  <c r="G290" i="20" s="1"/>
  <c r="G289" i="20" s="1"/>
  <c r="E25" i="20"/>
  <c r="D25" i="20"/>
  <c r="K24" i="20"/>
  <c r="J24" i="20"/>
  <c r="H24" i="20"/>
  <c r="D24" i="20"/>
  <c r="O299" i="19"/>
  <c r="L299" i="19"/>
  <c r="I299" i="19"/>
  <c r="F299" i="19"/>
  <c r="C299" i="19" s="1"/>
  <c r="O298" i="19"/>
  <c r="L298" i="19"/>
  <c r="I298" i="19"/>
  <c r="F298" i="19"/>
  <c r="O297" i="19"/>
  <c r="L297" i="19"/>
  <c r="I297" i="19"/>
  <c r="F297" i="19"/>
  <c r="O296" i="19"/>
  <c r="L296" i="19"/>
  <c r="I296" i="19"/>
  <c r="F296" i="19"/>
  <c r="C296" i="19"/>
  <c r="O295" i="19"/>
  <c r="L295" i="19"/>
  <c r="I295" i="19"/>
  <c r="F295" i="19"/>
  <c r="C295" i="19" s="1"/>
  <c r="O294" i="19"/>
  <c r="L294" i="19"/>
  <c r="I294" i="19"/>
  <c r="F294" i="19"/>
  <c r="O293" i="19"/>
  <c r="L293" i="19"/>
  <c r="I293" i="19"/>
  <c r="C293" i="19" s="1"/>
  <c r="F293" i="19"/>
  <c r="O292" i="19"/>
  <c r="L292" i="19"/>
  <c r="I292" i="19"/>
  <c r="F292" i="19"/>
  <c r="C292" i="19"/>
  <c r="O291" i="19"/>
  <c r="N291" i="19"/>
  <c r="M291" i="19"/>
  <c r="L291" i="19"/>
  <c r="K291" i="19"/>
  <c r="J291" i="19"/>
  <c r="H291" i="19"/>
  <c r="G291" i="19"/>
  <c r="E291" i="19"/>
  <c r="D291" i="19"/>
  <c r="F291" i="19" s="1"/>
  <c r="O286" i="19"/>
  <c r="L286" i="19"/>
  <c r="I286" i="19"/>
  <c r="F286" i="19"/>
  <c r="O285" i="19"/>
  <c r="L285" i="19"/>
  <c r="I285" i="19"/>
  <c r="F285" i="19"/>
  <c r="O284" i="19"/>
  <c r="N284" i="19"/>
  <c r="M284" i="19"/>
  <c r="K284" i="19"/>
  <c r="J284" i="19"/>
  <c r="H284" i="19"/>
  <c r="G284" i="19"/>
  <c r="I284" i="19" s="1"/>
  <c r="F284" i="19"/>
  <c r="E284" i="19"/>
  <c r="D284" i="19"/>
  <c r="O283" i="19"/>
  <c r="L283" i="19"/>
  <c r="I283" i="19"/>
  <c r="F283" i="19"/>
  <c r="C283" i="19" s="1"/>
  <c r="N282" i="19"/>
  <c r="M282" i="19"/>
  <c r="O282" i="19" s="1"/>
  <c r="L282" i="19"/>
  <c r="K282" i="19"/>
  <c r="J282" i="19"/>
  <c r="I282" i="19"/>
  <c r="H282" i="19"/>
  <c r="G282" i="19"/>
  <c r="E282" i="19"/>
  <c r="D282" i="19"/>
  <c r="O281" i="19"/>
  <c r="L281" i="19"/>
  <c r="I281" i="19"/>
  <c r="C281" i="19" s="1"/>
  <c r="F281" i="19"/>
  <c r="O280" i="19"/>
  <c r="L280" i="19"/>
  <c r="I280" i="19"/>
  <c r="F280" i="19"/>
  <c r="C280" i="19"/>
  <c r="O279" i="19"/>
  <c r="L279" i="19"/>
  <c r="I279" i="19"/>
  <c r="F279" i="19"/>
  <c r="C279" i="19" s="1"/>
  <c r="N278" i="19"/>
  <c r="M278" i="19"/>
  <c r="L278" i="19"/>
  <c r="K278" i="19"/>
  <c r="J278" i="19"/>
  <c r="I278" i="19"/>
  <c r="H278" i="19"/>
  <c r="G278" i="19"/>
  <c r="E278" i="19"/>
  <c r="D278" i="19"/>
  <c r="O277" i="19"/>
  <c r="L277" i="19"/>
  <c r="I277" i="19"/>
  <c r="C277" i="19" s="1"/>
  <c r="F277" i="19"/>
  <c r="O276" i="19"/>
  <c r="L276" i="19"/>
  <c r="I276" i="19"/>
  <c r="F276" i="19"/>
  <c r="C276" i="19"/>
  <c r="O275" i="19"/>
  <c r="L275" i="19"/>
  <c r="I275" i="19"/>
  <c r="F275" i="19"/>
  <c r="C275" i="19" s="1"/>
  <c r="N274" i="19"/>
  <c r="M274" i="19"/>
  <c r="L274" i="19"/>
  <c r="K274" i="19"/>
  <c r="J274" i="19"/>
  <c r="I274" i="19"/>
  <c r="H274" i="19"/>
  <c r="H272" i="19" s="1"/>
  <c r="G274" i="19"/>
  <c r="E274" i="19"/>
  <c r="E272" i="19" s="1"/>
  <c r="E271" i="19" s="1"/>
  <c r="D274" i="19"/>
  <c r="O273" i="19"/>
  <c r="L273" i="19"/>
  <c r="I273" i="19"/>
  <c r="F273" i="19"/>
  <c r="N272" i="19"/>
  <c r="N271" i="19" s="1"/>
  <c r="K272" i="19"/>
  <c r="K271" i="19" s="1"/>
  <c r="J272" i="19"/>
  <c r="G272" i="19"/>
  <c r="I272" i="19" s="1"/>
  <c r="H271" i="19"/>
  <c r="G271" i="19"/>
  <c r="O270" i="19"/>
  <c r="L270" i="19"/>
  <c r="I270" i="19"/>
  <c r="F270" i="19"/>
  <c r="O269" i="19"/>
  <c r="L269" i="19"/>
  <c r="I269" i="19"/>
  <c r="F269" i="19"/>
  <c r="O268" i="19"/>
  <c r="L268" i="19"/>
  <c r="I268" i="19"/>
  <c r="F268" i="19"/>
  <c r="C268" i="19"/>
  <c r="O267" i="19"/>
  <c r="L267" i="19"/>
  <c r="I267" i="19"/>
  <c r="F267" i="19"/>
  <c r="C267" i="19" s="1"/>
  <c r="N266" i="19"/>
  <c r="M266" i="19"/>
  <c r="O266" i="19" s="1"/>
  <c r="L266" i="19"/>
  <c r="K266" i="19"/>
  <c r="J266" i="19"/>
  <c r="H266" i="19"/>
  <c r="I266" i="19" s="1"/>
  <c r="G266" i="19"/>
  <c r="E266" i="19"/>
  <c r="D266" i="19"/>
  <c r="O265" i="19"/>
  <c r="L265" i="19"/>
  <c r="I265" i="19"/>
  <c r="F265" i="19"/>
  <c r="O264" i="19"/>
  <c r="L264" i="19"/>
  <c r="I264" i="19"/>
  <c r="F264" i="19"/>
  <c r="C264" i="19"/>
  <c r="O263" i="19"/>
  <c r="L263" i="19"/>
  <c r="I263" i="19"/>
  <c r="F263" i="19"/>
  <c r="C263" i="19" s="1"/>
  <c r="N262" i="19"/>
  <c r="M262" i="19"/>
  <c r="O262" i="19" s="1"/>
  <c r="L262" i="19"/>
  <c r="K262" i="19"/>
  <c r="J262" i="19"/>
  <c r="H262" i="19"/>
  <c r="H261" i="19" s="1"/>
  <c r="G262" i="19"/>
  <c r="E262" i="19"/>
  <c r="E261" i="19" s="1"/>
  <c r="D262" i="19"/>
  <c r="N261" i="19"/>
  <c r="M261" i="19"/>
  <c r="K261" i="19"/>
  <c r="J261" i="19"/>
  <c r="L261" i="19" s="1"/>
  <c r="I261" i="19"/>
  <c r="G261" i="19"/>
  <c r="O260" i="19"/>
  <c r="L260" i="19"/>
  <c r="I260" i="19"/>
  <c r="F260" i="19"/>
  <c r="C260" i="19"/>
  <c r="O259" i="19"/>
  <c r="L259" i="19"/>
  <c r="I259" i="19"/>
  <c r="F259" i="19"/>
  <c r="C259" i="19" s="1"/>
  <c r="O258" i="19"/>
  <c r="L258" i="19"/>
  <c r="I258" i="19"/>
  <c r="F258" i="19"/>
  <c r="O257" i="19"/>
  <c r="L257" i="19"/>
  <c r="I257" i="19"/>
  <c r="F257" i="19"/>
  <c r="O256" i="19"/>
  <c r="L256" i="19"/>
  <c r="I256" i="19"/>
  <c r="F256" i="19"/>
  <c r="C256" i="19"/>
  <c r="O255" i="19"/>
  <c r="N255" i="19"/>
  <c r="M255" i="19"/>
  <c r="L255" i="19"/>
  <c r="K255" i="19"/>
  <c r="K254" i="19" s="1"/>
  <c r="J255" i="19"/>
  <c r="H255" i="19"/>
  <c r="H254" i="19" s="1"/>
  <c r="G255" i="19"/>
  <c r="E255" i="19"/>
  <c r="D255" i="19"/>
  <c r="F255" i="19" s="1"/>
  <c r="N254" i="19"/>
  <c r="M254" i="19"/>
  <c r="O254" i="19" s="1"/>
  <c r="L254" i="19"/>
  <c r="J254" i="19"/>
  <c r="E254" i="19"/>
  <c r="O253" i="19"/>
  <c r="L253" i="19"/>
  <c r="I253" i="19"/>
  <c r="C253" i="19" s="1"/>
  <c r="F253" i="19"/>
  <c r="O252" i="19"/>
  <c r="L252" i="19"/>
  <c r="I252" i="19"/>
  <c r="F252" i="19"/>
  <c r="C252" i="19"/>
  <c r="O251" i="19"/>
  <c r="L251" i="19"/>
  <c r="I251" i="19"/>
  <c r="F251" i="19"/>
  <c r="C251" i="19" s="1"/>
  <c r="O250" i="19"/>
  <c r="L250" i="19"/>
  <c r="I250" i="19"/>
  <c r="F250" i="19"/>
  <c r="N249" i="19"/>
  <c r="M249" i="19"/>
  <c r="K249" i="19"/>
  <c r="J249" i="19"/>
  <c r="L249" i="19" s="1"/>
  <c r="I249" i="19"/>
  <c r="H249" i="19"/>
  <c r="G249" i="19"/>
  <c r="E249" i="19"/>
  <c r="F249" i="19" s="1"/>
  <c r="D249" i="19"/>
  <c r="O248" i="19"/>
  <c r="L248" i="19"/>
  <c r="I248" i="19"/>
  <c r="F248" i="19"/>
  <c r="C248" i="19"/>
  <c r="O247" i="19"/>
  <c r="L247" i="19"/>
  <c r="I247" i="19"/>
  <c r="F247" i="19"/>
  <c r="C247" i="19" s="1"/>
  <c r="O246" i="19"/>
  <c r="L246" i="19"/>
  <c r="I246" i="19"/>
  <c r="F246" i="19"/>
  <c r="O245" i="19"/>
  <c r="L245" i="19"/>
  <c r="I245" i="19"/>
  <c r="F245" i="19"/>
  <c r="O244" i="19"/>
  <c r="L244" i="19"/>
  <c r="I244" i="19"/>
  <c r="F244" i="19"/>
  <c r="C244" i="19"/>
  <c r="O243" i="19"/>
  <c r="L243" i="19"/>
  <c r="I243" i="19"/>
  <c r="F243" i="19"/>
  <c r="C243" i="19" s="1"/>
  <c r="O242" i="19"/>
  <c r="L242" i="19"/>
  <c r="I242" i="19"/>
  <c r="F242" i="19"/>
  <c r="N241" i="19"/>
  <c r="M241" i="19"/>
  <c r="K241" i="19"/>
  <c r="J241" i="19"/>
  <c r="L241" i="19" s="1"/>
  <c r="I241" i="19"/>
  <c r="H241" i="19"/>
  <c r="G241" i="19"/>
  <c r="F241" i="19"/>
  <c r="E241" i="19"/>
  <c r="D241" i="19"/>
  <c r="O240" i="19"/>
  <c r="L240" i="19"/>
  <c r="I240" i="19"/>
  <c r="F240" i="19"/>
  <c r="C240" i="19"/>
  <c r="O239" i="19"/>
  <c r="L239" i="19"/>
  <c r="I239" i="19"/>
  <c r="F239" i="19"/>
  <c r="C239" i="19" s="1"/>
  <c r="N238" i="19"/>
  <c r="M238" i="19"/>
  <c r="O238" i="19" s="1"/>
  <c r="L238" i="19"/>
  <c r="K238" i="19"/>
  <c r="J238" i="19"/>
  <c r="H238" i="19"/>
  <c r="I238" i="19" s="1"/>
  <c r="G238" i="19"/>
  <c r="E238" i="19"/>
  <c r="D238" i="19"/>
  <c r="O237" i="19"/>
  <c r="L237" i="19"/>
  <c r="I237" i="19"/>
  <c r="F237" i="19"/>
  <c r="O236" i="19"/>
  <c r="N236" i="19"/>
  <c r="M236" i="19"/>
  <c r="K236" i="19"/>
  <c r="K234" i="19" s="1"/>
  <c r="K233" i="19" s="1"/>
  <c r="J236" i="19"/>
  <c r="H236" i="19"/>
  <c r="G236" i="19"/>
  <c r="F236" i="19"/>
  <c r="E236" i="19"/>
  <c r="D236" i="19"/>
  <c r="O235" i="19"/>
  <c r="L235" i="19"/>
  <c r="I235" i="19"/>
  <c r="F235" i="19"/>
  <c r="C235" i="19" s="1"/>
  <c r="M234" i="19"/>
  <c r="E234" i="19"/>
  <c r="E233" i="19" s="1"/>
  <c r="D234" i="19"/>
  <c r="O232" i="19"/>
  <c r="L232" i="19"/>
  <c r="I232" i="19"/>
  <c r="F232" i="19"/>
  <c r="C232" i="19"/>
  <c r="O231" i="19"/>
  <c r="L231" i="19"/>
  <c r="I231" i="19"/>
  <c r="F231" i="19"/>
  <c r="C231" i="19" s="1"/>
  <c r="N230" i="19"/>
  <c r="M230" i="19"/>
  <c r="L230" i="19"/>
  <c r="K230" i="19"/>
  <c r="J230" i="19"/>
  <c r="H230" i="19"/>
  <c r="H207" i="19" s="1"/>
  <c r="H198" i="19" s="1"/>
  <c r="G230" i="19"/>
  <c r="E230" i="19"/>
  <c r="E207" i="19" s="1"/>
  <c r="D230" i="19"/>
  <c r="O229" i="19"/>
  <c r="L229" i="19"/>
  <c r="I229" i="19"/>
  <c r="F229" i="19"/>
  <c r="O228" i="19"/>
  <c r="L228" i="19"/>
  <c r="I228" i="19"/>
  <c r="F228" i="19"/>
  <c r="C228" i="19"/>
  <c r="O227" i="19"/>
  <c r="L227" i="19"/>
  <c r="I227" i="19"/>
  <c r="F227" i="19"/>
  <c r="C227" i="19" s="1"/>
  <c r="O226" i="19"/>
  <c r="L226" i="19"/>
  <c r="I226" i="19"/>
  <c r="F226" i="19"/>
  <c r="O225" i="19"/>
  <c r="L225" i="19"/>
  <c r="I225" i="19"/>
  <c r="F225" i="19"/>
  <c r="O224" i="19"/>
  <c r="L224" i="19"/>
  <c r="I224" i="19"/>
  <c r="F224" i="19"/>
  <c r="C224" i="19"/>
  <c r="O223" i="19"/>
  <c r="L223" i="19"/>
  <c r="I223" i="19"/>
  <c r="F223" i="19"/>
  <c r="C223" i="19" s="1"/>
  <c r="O222" i="19"/>
  <c r="L222" i="19"/>
  <c r="I222" i="19"/>
  <c r="F222" i="19"/>
  <c r="O221" i="19"/>
  <c r="L221" i="19"/>
  <c r="I221" i="19"/>
  <c r="F221" i="19"/>
  <c r="O220" i="19"/>
  <c r="L220" i="19"/>
  <c r="I220" i="19"/>
  <c r="F220" i="19"/>
  <c r="C220" i="19"/>
  <c r="O219" i="19"/>
  <c r="N219" i="19"/>
  <c r="M219" i="19"/>
  <c r="L219" i="19"/>
  <c r="K219" i="19"/>
  <c r="J219" i="19"/>
  <c r="H219" i="19"/>
  <c r="G219" i="19"/>
  <c r="I219" i="19" s="1"/>
  <c r="E219" i="19"/>
  <c r="D219" i="19"/>
  <c r="F219" i="19" s="1"/>
  <c r="C219" i="19" s="1"/>
  <c r="O218" i="19"/>
  <c r="L218" i="19"/>
  <c r="I218" i="19"/>
  <c r="F218" i="19"/>
  <c r="O217" i="19"/>
  <c r="L217" i="19"/>
  <c r="I217" i="19"/>
  <c r="F217" i="19"/>
  <c r="O216" i="19"/>
  <c r="L216" i="19"/>
  <c r="I216" i="19"/>
  <c r="F216" i="19"/>
  <c r="C216" i="19"/>
  <c r="O215" i="19"/>
  <c r="L215" i="19"/>
  <c r="I215" i="19"/>
  <c r="F215" i="19"/>
  <c r="C215" i="19" s="1"/>
  <c r="O214" i="19"/>
  <c r="L214" i="19"/>
  <c r="I214" i="19"/>
  <c r="F214" i="19"/>
  <c r="O213" i="19"/>
  <c r="L213" i="19"/>
  <c r="I213" i="19"/>
  <c r="F213" i="19"/>
  <c r="O212" i="19"/>
  <c r="L212" i="19"/>
  <c r="I212" i="19"/>
  <c r="F212" i="19"/>
  <c r="C212" i="19"/>
  <c r="O211" i="19"/>
  <c r="L211" i="19"/>
  <c r="I211" i="19"/>
  <c r="F211" i="19"/>
  <c r="C211" i="19" s="1"/>
  <c r="O210" i="19"/>
  <c r="L210" i="19"/>
  <c r="I210" i="19"/>
  <c r="F210" i="19"/>
  <c r="O209" i="19"/>
  <c r="L209" i="19"/>
  <c r="I209" i="19"/>
  <c r="F209" i="19"/>
  <c r="O208" i="19"/>
  <c r="N208" i="19"/>
  <c r="N207" i="19" s="1"/>
  <c r="M208" i="19"/>
  <c r="K208" i="19"/>
  <c r="J208" i="19"/>
  <c r="H208" i="19"/>
  <c r="G208" i="19"/>
  <c r="I208" i="19" s="1"/>
  <c r="F208" i="19"/>
  <c r="E208" i="19"/>
  <c r="D208" i="19"/>
  <c r="K207" i="19"/>
  <c r="D207" i="19"/>
  <c r="F207" i="19" s="1"/>
  <c r="O206" i="19"/>
  <c r="L206" i="19"/>
  <c r="I206" i="19"/>
  <c r="F206" i="19"/>
  <c r="O205" i="19"/>
  <c r="L205" i="19"/>
  <c r="I205" i="19"/>
  <c r="C205" i="19" s="1"/>
  <c r="F205" i="19"/>
  <c r="O204" i="19"/>
  <c r="L204" i="19"/>
  <c r="I204" i="19"/>
  <c r="F204" i="19"/>
  <c r="C204" i="19"/>
  <c r="O203" i="19"/>
  <c r="L203" i="19"/>
  <c r="I203" i="19"/>
  <c r="F203" i="19"/>
  <c r="C203" i="19" s="1"/>
  <c r="O202" i="19"/>
  <c r="L202" i="19"/>
  <c r="I202" i="19"/>
  <c r="F202" i="19"/>
  <c r="N201" i="19"/>
  <c r="N199" i="19" s="1"/>
  <c r="N198" i="19" s="1"/>
  <c r="M201" i="19"/>
  <c r="K201" i="19"/>
  <c r="J201" i="19"/>
  <c r="I201" i="19"/>
  <c r="H201" i="19"/>
  <c r="G201" i="19"/>
  <c r="E201" i="19"/>
  <c r="E199" i="19" s="1"/>
  <c r="E198" i="19" s="1"/>
  <c r="E197" i="19" s="1"/>
  <c r="D201" i="19"/>
  <c r="O200" i="19"/>
  <c r="L200" i="19"/>
  <c r="I200" i="19"/>
  <c r="F200" i="19"/>
  <c r="C200" i="19"/>
  <c r="K199" i="19"/>
  <c r="K198" i="19" s="1"/>
  <c r="H199" i="19"/>
  <c r="G199" i="19"/>
  <c r="D199" i="19"/>
  <c r="F199" i="19" s="1"/>
  <c r="O196" i="19"/>
  <c r="L196" i="19"/>
  <c r="I196" i="19"/>
  <c r="F196" i="19"/>
  <c r="C196" i="19"/>
  <c r="O195" i="19"/>
  <c r="N195" i="19"/>
  <c r="M195" i="19"/>
  <c r="L195" i="19"/>
  <c r="K195" i="19"/>
  <c r="K194" i="19" s="1"/>
  <c r="J195" i="19"/>
  <c r="H195" i="19"/>
  <c r="H194" i="19" s="1"/>
  <c r="H190" i="19" s="1"/>
  <c r="G195" i="19"/>
  <c r="E195" i="19"/>
  <c r="D195" i="19"/>
  <c r="F195" i="19" s="1"/>
  <c r="N194" i="19"/>
  <c r="M194" i="19"/>
  <c r="O194" i="19" s="1"/>
  <c r="L194" i="19"/>
  <c r="J194" i="19"/>
  <c r="E194" i="19"/>
  <c r="O193" i="19"/>
  <c r="L193" i="19"/>
  <c r="I193" i="19"/>
  <c r="C193" i="19" s="1"/>
  <c r="F193" i="19"/>
  <c r="O192" i="19"/>
  <c r="L192" i="19"/>
  <c r="I192" i="19"/>
  <c r="F192" i="19"/>
  <c r="C192" i="19"/>
  <c r="O191" i="19"/>
  <c r="N191" i="19"/>
  <c r="M191" i="19"/>
  <c r="L191" i="19"/>
  <c r="K191" i="19"/>
  <c r="J191" i="19"/>
  <c r="H191" i="19"/>
  <c r="G191" i="19"/>
  <c r="E191" i="19"/>
  <c r="D191" i="19"/>
  <c r="F191" i="19" s="1"/>
  <c r="N190" i="19"/>
  <c r="M190" i="19"/>
  <c r="O190" i="19" s="1"/>
  <c r="L190" i="19"/>
  <c r="K190" i="19"/>
  <c r="J190" i="19"/>
  <c r="E190" i="19"/>
  <c r="O189" i="19"/>
  <c r="L189" i="19"/>
  <c r="I189" i="19"/>
  <c r="F189" i="19"/>
  <c r="C189" i="19" s="1"/>
  <c r="O188" i="19"/>
  <c r="L188" i="19"/>
  <c r="I188" i="19"/>
  <c r="F188" i="19"/>
  <c r="C188" i="19"/>
  <c r="O187" i="19"/>
  <c r="N187" i="19"/>
  <c r="M187" i="19"/>
  <c r="L187" i="19"/>
  <c r="K187" i="19"/>
  <c r="J187" i="19"/>
  <c r="H187" i="19"/>
  <c r="G187" i="19"/>
  <c r="I187" i="19" s="1"/>
  <c r="E187" i="19"/>
  <c r="D187" i="19"/>
  <c r="F187" i="19" s="1"/>
  <c r="O186" i="19"/>
  <c r="L186" i="19"/>
  <c r="I186" i="19"/>
  <c r="F186" i="19"/>
  <c r="C186" i="19" s="1"/>
  <c r="O185" i="19"/>
  <c r="L185" i="19"/>
  <c r="I185" i="19"/>
  <c r="F185" i="19"/>
  <c r="C185" i="19" s="1"/>
  <c r="O184" i="19"/>
  <c r="L184" i="19"/>
  <c r="I184" i="19"/>
  <c r="F184" i="19"/>
  <c r="C184" i="19"/>
  <c r="O183" i="19"/>
  <c r="L183" i="19"/>
  <c r="I183" i="19"/>
  <c r="F183" i="19"/>
  <c r="C183" i="19" s="1"/>
  <c r="N182" i="19"/>
  <c r="M182" i="19"/>
  <c r="O182" i="19" s="1"/>
  <c r="L182" i="19"/>
  <c r="K182" i="19"/>
  <c r="J182" i="19"/>
  <c r="I182" i="19"/>
  <c r="H182" i="19"/>
  <c r="G182" i="19"/>
  <c r="E182" i="19"/>
  <c r="D182" i="19"/>
  <c r="F182" i="19" s="1"/>
  <c r="C182" i="19" s="1"/>
  <c r="O181" i="19"/>
  <c r="L181" i="19"/>
  <c r="I181" i="19"/>
  <c r="F181" i="19"/>
  <c r="C181" i="19" s="1"/>
  <c r="O180" i="19"/>
  <c r="L180" i="19"/>
  <c r="I180" i="19"/>
  <c r="F180" i="19"/>
  <c r="C180" i="19"/>
  <c r="O179" i="19"/>
  <c r="L179" i="19"/>
  <c r="I179" i="19"/>
  <c r="F179" i="19"/>
  <c r="C179" i="19" s="1"/>
  <c r="N178" i="19"/>
  <c r="M178" i="19"/>
  <c r="M177" i="19" s="1"/>
  <c r="L178" i="19"/>
  <c r="K178" i="19"/>
  <c r="K177" i="19" s="1"/>
  <c r="K176" i="19" s="1"/>
  <c r="J178" i="19"/>
  <c r="I178" i="19"/>
  <c r="H178" i="19"/>
  <c r="H177" i="19" s="1"/>
  <c r="H176" i="19" s="1"/>
  <c r="G178" i="19"/>
  <c r="G177" i="19" s="1"/>
  <c r="E178" i="19"/>
  <c r="E177" i="19" s="1"/>
  <c r="E176" i="19" s="1"/>
  <c r="D178" i="19"/>
  <c r="D177" i="19" s="1"/>
  <c r="N177" i="19"/>
  <c r="N176" i="19" s="1"/>
  <c r="J177" i="19"/>
  <c r="J176" i="19" s="1"/>
  <c r="L176" i="19" s="1"/>
  <c r="O175" i="19"/>
  <c r="L175" i="19"/>
  <c r="I175" i="19"/>
  <c r="F175" i="19"/>
  <c r="C175" i="19" s="1"/>
  <c r="O174" i="19"/>
  <c r="L174" i="19"/>
  <c r="I174" i="19"/>
  <c r="F174" i="19"/>
  <c r="C174" i="19" s="1"/>
  <c r="O173" i="19"/>
  <c r="L173" i="19"/>
  <c r="I173" i="19"/>
  <c r="F173" i="19"/>
  <c r="C173" i="19" s="1"/>
  <c r="O172" i="19"/>
  <c r="L172" i="19"/>
  <c r="I172" i="19"/>
  <c r="F172" i="19"/>
  <c r="C172" i="19"/>
  <c r="O171" i="19"/>
  <c r="L171" i="19"/>
  <c r="I171" i="19"/>
  <c r="F171" i="19"/>
  <c r="C171" i="19" s="1"/>
  <c r="O170" i="19"/>
  <c r="L170" i="19"/>
  <c r="I170" i="19"/>
  <c r="F170" i="19"/>
  <c r="C170" i="19" s="1"/>
  <c r="N169" i="19"/>
  <c r="N168" i="19" s="1"/>
  <c r="M169" i="19"/>
  <c r="M168" i="19" s="1"/>
  <c r="K169" i="19"/>
  <c r="J169" i="19"/>
  <c r="J168" i="19" s="1"/>
  <c r="L168" i="19" s="1"/>
  <c r="I169" i="19"/>
  <c r="H169" i="19"/>
  <c r="H168" i="19" s="1"/>
  <c r="G169" i="19"/>
  <c r="F169" i="19"/>
  <c r="E169" i="19"/>
  <c r="E168" i="19" s="1"/>
  <c r="D169" i="19"/>
  <c r="D168" i="19" s="1"/>
  <c r="K168" i="19"/>
  <c r="G168" i="19"/>
  <c r="I168" i="19" s="1"/>
  <c r="O167" i="19"/>
  <c r="L167" i="19"/>
  <c r="I167" i="19"/>
  <c r="F167" i="19"/>
  <c r="C167" i="19" s="1"/>
  <c r="O166" i="19"/>
  <c r="L166" i="19"/>
  <c r="I166" i="19"/>
  <c r="F166" i="19"/>
  <c r="C166" i="19" s="1"/>
  <c r="O165" i="19"/>
  <c r="L165" i="19"/>
  <c r="I165" i="19"/>
  <c r="F165" i="19"/>
  <c r="C165" i="19" s="1"/>
  <c r="O164" i="19"/>
  <c r="L164" i="19"/>
  <c r="I164" i="19"/>
  <c r="F164" i="19"/>
  <c r="C164" i="19"/>
  <c r="O163" i="19"/>
  <c r="N163" i="19"/>
  <c r="M163" i="19"/>
  <c r="L163" i="19"/>
  <c r="K163" i="19"/>
  <c r="J163" i="19"/>
  <c r="H163" i="19"/>
  <c r="G163" i="19"/>
  <c r="I163" i="19" s="1"/>
  <c r="E163" i="19"/>
  <c r="D163" i="19"/>
  <c r="F163" i="19" s="1"/>
  <c r="C163" i="19" s="1"/>
  <c r="O162" i="19"/>
  <c r="L162" i="19"/>
  <c r="I162" i="19"/>
  <c r="F162" i="19"/>
  <c r="C162" i="19" s="1"/>
  <c r="O161" i="19"/>
  <c r="L161" i="19"/>
  <c r="I161" i="19"/>
  <c r="F161" i="19"/>
  <c r="C161" i="19" s="1"/>
  <c r="O160" i="19"/>
  <c r="L160" i="19"/>
  <c r="I160" i="19"/>
  <c r="F160" i="19"/>
  <c r="C160" i="19"/>
  <c r="O159" i="19"/>
  <c r="L159" i="19"/>
  <c r="I159" i="19"/>
  <c r="F159" i="19"/>
  <c r="C159" i="19" s="1"/>
  <c r="O158" i="19"/>
  <c r="L158" i="19"/>
  <c r="I158" i="19"/>
  <c r="F158" i="19"/>
  <c r="C158" i="19" s="1"/>
  <c r="O157" i="19"/>
  <c r="L157" i="19"/>
  <c r="I157" i="19"/>
  <c r="F157" i="19"/>
  <c r="C157" i="19" s="1"/>
  <c r="O156" i="19"/>
  <c r="L156" i="19"/>
  <c r="I156" i="19"/>
  <c r="F156" i="19"/>
  <c r="C156" i="19"/>
  <c r="O155" i="19"/>
  <c r="L155" i="19"/>
  <c r="I155" i="19"/>
  <c r="F155" i="19"/>
  <c r="C155" i="19" s="1"/>
  <c r="N154" i="19"/>
  <c r="M154" i="19"/>
  <c r="O154" i="19" s="1"/>
  <c r="L154" i="19"/>
  <c r="K154" i="19"/>
  <c r="J154" i="19"/>
  <c r="I154" i="19"/>
  <c r="H154" i="19"/>
  <c r="G154" i="19"/>
  <c r="E154" i="19"/>
  <c r="D154" i="19"/>
  <c r="F154" i="19" s="1"/>
  <c r="C154" i="19" s="1"/>
  <c r="O153" i="19"/>
  <c r="L153" i="19"/>
  <c r="I153" i="19"/>
  <c r="F153" i="19"/>
  <c r="C153" i="19" s="1"/>
  <c r="O152" i="19"/>
  <c r="L152" i="19"/>
  <c r="I152" i="19"/>
  <c r="F152" i="19"/>
  <c r="C152" i="19"/>
  <c r="O151" i="19"/>
  <c r="L151" i="19"/>
  <c r="I151" i="19"/>
  <c r="F151" i="19"/>
  <c r="C151" i="19" s="1"/>
  <c r="O150" i="19"/>
  <c r="L150" i="19"/>
  <c r="I150" i="19"/>
  <c r="F150" i="19"/>
  <c r="C150" i="19" s="1"/>
  <c r="O149" i="19"/>
  <c r="L149" i="19"/>
  <c r="I149" i="19"/>
  <c r="F149" i="19"/>
  <c r="C149" i="19" s="1"/>
  <c r="O148" i="19"/>
  <c r="L148" i="19"/>
  <c r="I148" i="19"/>
  <c r="F148" i="19"/>
  <c r="C148" i="19"/>
  <c r="O147" i="19"/>
  <c r="N147" i="19"/>
  <c r="M147" i="19"/>
  <c r="L147" i="19"/>
  <c r="K147" i="19"/>
  <c r="J147" i="19"/>
  <c r="H147" i="19"/>
  <c r="G147" i="19"/>
  <c r="I147" i="19" s="1"/>
  <c r="E147" i="19"/>
  <c r="D147" i="19"/>
  <c r="F147" i="19" s="1"/>
  <c r="C147" i="19" s="1"/>
  <c r="O146" i="19"/>
  <c r="L146" i="19"/>
  <c r="I146" i="19"/>
  <c r="F146" i="19"/>
  <c r="C146" i="19" s="1"/>
  <c r="O145" i="19"/>
  <c r="L145" i="19"/>
  <c r="I145" i="19"/>
  <c r="F145" i="19"/>
  <c r="C145" i="19" s="1"/>
  <c r="O144" i="19"/>
  <c r="N144" i="19"/>
  <c r="M144" i="19"/>
  <c r="K144" i="19"/>
  <c r="J144" i="19"/>
  <c r="L144" i="19" s="1"/>
  <c r="H144" i="19"/>
  <c r="G144" i="19"/>
  <c r="I144" i="19" s="1"/>
  <c r="F144" i="19"/>
  <c r="E144" i="19"/>
  <c r="D144" i="19"/>
  <c r="O143" i="19"/>
  <c r="L143" i="19"/>
  <c r="I143" i="19"/>
  <c r="F143" i="19"/>
  <c r="C143" i="19" s="1"/>
  <c r="O142" i="19"/>
  <c r="L142" i="19"/>
  <c r="I142" i="19"/>
  <c r="F142" i="19"/>
  <c r="C142" i="19" s="1"/>
  <c r="O141" i="19"/>
  <c r="L141" i="19"/>
  <c r="J141" i="19"/>
  <c r="I141" i="19"/>
  <c r="D141" i="19"/>
  <c r="D139" i="19" s="1"/>
  <c r="O140" i="19"/>
  <c r="L140" i="19"/>
  <c r="I140" i="19"/>
  <c r="F140" i="19"/>
  <c r="C140" i="19" s="1"/>
  <c r="N139" i="19"/>
  <c r="M139" i="19"/>
  <c r="O139" i="19" s="1"/>
  <c r="K139" i="19"/>
  <c r="J139" i="19"/>
  <c r="L139" i="19" s="1"/>
  <c r="I139" i="19"/>
  <c r="H139" i="19"/>
  <c r="G139" i="19"/>
  <c r="E139" i="19"/>
  <c r="O138" i="19"/>
  <c r="L138" i="19"/>
  <c r="I138" i="19"/>
  <c r="F138" i="19"/>
  <c r="C138" i="19"/>
  <c r="O137" i="19"/>
  <c r="L137" i="19"/>
  <c r="I137" i="19"/>
  <c r="F137" i="19"/>
  <c r="C137" i="19" s="1"/>
  <c r="O136" i="19"/>
  <c r="L136" i="19"/>
  <c r="I136" i="19"/>
  <c r="F136" i="19"/>
  <c r="C136" i="19" s="1"/>
  <c r="O135" i="19"/>
  <c r="L135" i="19"/>
  <c r="I135" i="19"/>
  <c r="F135" i="19"/>
  <c r="C135" i="19" s="1"/>
  <c r="O134" i="19"/>
  <c r="N134" i="19"/>
  <c r="N133" i="19" s="1"/>
  <c r="M134" i="19"/>
  <c r="M133" i="19" s="1"/>
  <c r="K134" i="19"/>
  <c r="K133" i="19" s="1"/>
  <c r="J134" i="19"/>
  <c r="J133" i="19" s="1"/>
  <c r="H134" i="19"/>
  <c r="G134" i="19"/>
  <c r="G133" i="19" s="1"/>
  <c r="I133" i="19" s="1"/>
  <c r="F134" i="19"/>
  <c r="E134" i="19"/>
  <c r="E133" i="19" s="1"/>
  <c r="D134" i="19"/>
  <c r="H133" i="19"/>
  <c r="O132" i="19"/>
  <c r="L132" i="19"/>
  <c r="I132" i="19"/>
  <c r="F132" i="19"/>
  <c r="C132" i="19" s="1"/>
  <c r="N131" i="19"/>
  <c r="M131" i="19"/>
  <c r="O131" i="19" s="1"/>
  <c r="K131" i="19"/>
  <c r="J131" i="19"/>
  <c r="L131" i="19" s="1"/>
  <c r="I131" i="19"/>
  <c r="H131" i="19"/>
  <c r="G131" i="19"/>
  <c r="F131" i="19"/>
  <c r="E131" i="19"/>
  <c r="D131" i="19"/>
  <c r="O130" i="19"/>
  <c r="L130" i="19"/>
  <c r="I130" i="19"/>
  <c r="F130" i="19"/>
  <c r="C130" i="19"/>
  <c r="O129" i="19"/>
  <c r="L129" i="19"/>
  <c r="I129" i="19"/>
  <c r="F129" i="19"/>
  <c r="C129" i="19" s="1"/>
  <c r="O128" i="19"/>
  <c r="L128" i="19"/>
  <c r="I128" i="19"/>
  <c r="F128" i="19"/>
  <c r="C128" i="19" s="1"/>
  <c r="O127" i="19"/>
  <c r="L127" i="19"/>
  <c r="I127" i="19"/>
  <c r="F127" i="19"/>
  <c r="C127" i="19" s="1"/>
  <c r="O126" i="19"/>
  <c r="L126" i="19"/>
  <c r="I126" i="19"/>
  <c r="F126" i="19"/>
  <c r="C126" i="19"/>
  <c r="O125" i="19"/>
  <c r="N125" i="19"/>
  <c r="M125" i="19"/>
  <c r="L125" i="19"/>
  <c r="K125" i="19"/>
  <c r="J125" i="19"/>
  <c r="H125" i="19"/>
  <c r="G125" i="19"/>
  <c r="I125" i="19" s="1"/>
  <c r="E125" i="19"/>
  <c r="D125" i="19"/>
  <c r="F125" i="19" s="1"/>
  <c r="C125" i="19" s="1"/>
  <c r="O124" i="19"/>
  <c r="L124" i="19"/>
  <c r="I124" i="19"/>
  <c r="F124" i="19"/>
  <c r="C124" i="19" s="1"/>
  <c r="O123" i="19"/>
  <c r="L123" i="19"/>
  <c r="I123" i="19"/>
  <c r="F123" i="19"/>
  <c r="C123" i="19" s="1"/>
  <c r="O122" i="19"/>
  <c r="L122" i="19"/>
  <c r="I122" i="19"/>
  <c r="F122" i="19"/>
  <c r="C122" i="19"/>
  <c r="O121" i="19"/>
  <c r="L121" i="19"/>
  <c r="I121" i="19"/>
  <c r="F121" i="19"/>
  <c r="C121" i="19" s="1"/>
  <c r="O120" i="19"/>
  <c r="L120" i="19"/>
  <c r="I120" i="19"/>
  <c r="F120" i="19"/>
  <c r="N119" i="19"/>
  <c r="M119" i="19"/>
  <c r="O119" i="19" s="1"/>
  <c r="K119" i="19"/>
  <c r="J119" i="19"/>
  <c r="L119" i="19" s="1"/>
  <c r="I119" i="19"/>
  <c r="H119" i="19"/>
  <c r="G119" i="19"/>
  <c r="F119" i="19"/>
  <c r="E119" i="19"/>
  <c r="D119" i="19"/>
  <c r="O118" i="19"/>
  <c r="L118" i="19"/>
  <c r="I118" i="19"/>
  <c r="F118" i="19"/>
  <c r="C118" i="19"/>
  <c r="O117" i="19"/>
  <c r="L117" i="19"/>
  <c r="I117" i="19"/>
  <c r="F117" i="19"/>
  <c r="C117" i="19" s="1"/>
  <c r="O116" i="19"/>
  <c r="L116" i="19"/>
  <c r="I116" i="19"/>
  <c r="F116" i="19"/>
  <c r="C116" i="19" s="1"/>
  <c r="N115" i="19"/>
  <c r="N86" i="19" s="1"/>
  <c r="N78" i="19" s="1"/>
  <c r="N55" i="19" s="1"/>
  <c r="M115" i="19"/>
  <c r="K115" i="19"/>
  <c r="J115" i="19"/>
  <c r="L115" i="19" s="1"/>
  <c r="I115" i="19"/>
  <c r="H115" i="19"/>
  <c r="G115" i="19"/>
  <c r="F115" i="19"/>
  <c r="E115" i="19"/>
  <c r="D115" i="19"/>
  <c r="O114" i="19"/>
  <c r="L114" i="19"/>
  <c r="I114" i="19"/>
  <c r="F114" i="19"/>
  <c r="C114" i="19"/>
  <c r="O113" i="19"/>
  <c r="L113" i="19"/>
  <c r="I113" i="19"/>
  <c r="F113" i="19"/>
  <c r="C113" i="19" s="1"/>
  <c r="O112" i="19"/>
  <c r="L112" i="19"/>
  <c r="I112" i="19"/>
  <c r="F112" i="19"/>
  <c r="C112" i="19" s="1"/>
  <c r="D112" i="19"/>
  <c r="O111" i="19"/>
  <c r="L111" i="19"/>
  <c r="I111" i="19"/>
  <c r="F111" i="19"/>
  <c r="C111" i="19"/>
  <c r="O110" i="19"/>
  <c r="L110" i="19"/>
  <c r="I110" i="19"/>
  <c r="F110" i="19"/>
  <c r="C110" i="19" s="1"/>
  <c r="D110" i="19"/>
  <c r="O109" i="19"/>
  <c r="L109" i="19"/>
  <c r="I109" i="19"/>
  <c r="F109" i="19"/>
  <c r="O108" i="19"/>
  <c r="L108" i="19"/>
  <c r="I108" i="19"/>
  <c r="F108" i="19"/>
  <c r="C108" i="19"/>
  <c r="O107" i="19"/>
  <c r="L107" i="19"/>
  <c r="I107" i="19"/>
  <c r="F107" i="19"/>
  <c r="C107" i="19" s="1"/>
  <c r="N106" i="19"/>
  <c r="M106" i="19"/>
  <c r="O106" i="19" s="1"/>
  <c r="L106" i="19"/>
  <c r="K106" i="19"/>
  <c r="J106" i="19"/>
  <c r="I106" i="19"/>
  <c r="H106" i="19"/>
  <c r="G106" i="19"/>
  <c r="E106" i="19"/>
  <c r="D106" i="19"/>
  <c r="O105" i="19"/>
  <c r="L105" i="19"/>
  <c r="I105" i="19"/>
  <c r="F105" i="19"/>
  <c r="O104" i="19"/>
  <c r="L104" i="19"/>
  <c r="I104" i="19"/>
  <c r="F104" i="19"/>
  <c r="C104" i="19"/>
  <c r="O103" i="19"/>
  <c r="L103" i="19"/>
  <c r="I103" i="19"/>
  <c r="F103" i="19"/>
  <c r="C103" i="19" s="1"/>
  <c r="O102" i="19"/>
  <c r="L102" i="19"/>
  <c r="I102" i="19"/>
  <c r="F102" i="19"/>
  <c r="O101" i="19"/>
  <c r="L101" i="19"/>
  <c r="I101" i="19"/>
  <c r="F101" i="19"/>
  <c r="O100" i="19"/>
  <c r="L100" i="19"/>
  <c r="I100" i="19"/>
  <c r="F100" i="19"/>
  <c r="C100" i="19"/>
  <c r="O99" i="19"/>
  <c r="L99" i="19"/>
  <c r="I99" i="19"/>
  <c r="F99" i="19"/>
  <c r="C99" i="19" s="1"/>
  <c r="N98" i="19"/>
  <c r="M98" i="19"/>
  <c r="O98" i="19" s="1"/>
  <c r="L98" i="19"/>
  <c r="K98" i="19"/>
  <c r="J98" i="19"/>
  <c r="I98" i="19"/>
  <c r="H98" i="19"/>
  <c r="G98" i="19"/>
  <c r="E98" i="19"/>
  <c r="D98" i="19"/>
  <c r="O97" i="19"/>
  <c r="L97" i="19"/>
  <c r="I97" i="19"/>
  <c r="F97" i="19"/>
  <c r="O96" i="19"/>
  <c r="L96" i="19"/>
  <c r="I96" i="19"/>
  <c r="F96" i="19"/>
  <c r="C96" i="19"/>
  <c r="O95" i="19"/>
  <c r="L95" i="19"/>
  <c r="J95" i="19"/>
  <c r="I95" i="19"/>
  <c r="F95" i="19"/>
  <c r="C95" i="19" s="1"/>
  <c r="O94" i="19"/>
  <c r="L94" i="19"/>
  <c r="I94" i="19"/>
  <c r="F94" i="19"/>
  <c r="C94" i="19" s="1"/>
  <c r="O93" i="19"/>
  <c r="L93" i="19"/>
  <c r="I93" i="19"/>
  <c r="F93" i="19"/>
  <c r="C93" i="19"/>
  <c r="O92" i="19"/>
  <c r="N92" i="19"/>
  <c r="M92" i="19"/>
  <c r="L92" i="19"/>
  <c r="K92" i="19"/>
  <c r="J92" i="19"/>
  <c r="H92" i="19"/>
  <c r="G92" i="19"/>
  <c r="I92" i="19" s="1"/>
  <c r="E92" i="19"/>
  <c r="D92" i="19"/>
  <c r="F92" i="19" s="1"/>
  <c r="O91" i="19"/>
  <c r="L91" i="19"/>
  <c r="I91" i="19"/>
  <c r="F91" i="19"/>
  <c r="O90" i="19"/>
  <c r="L90" i="19"/>
  <c r="I90" i="19"/>
  <c r="F90" i="19"/>
  <c r="O89" i="19"/>
  <c r="L89" i="19"/>
  <c r="I89" i="19"/>
  <c r="F89" i="19"/>
  <c r="C89" i="19"/>
  <c r="O88" i="19"/>
  <c r="L88" i="19"/>
  <c r="I88" i="19"/>
  <c r="F88" i="19"/>
  <c r="C88" i="19" s="1"/>
  <c r="N87" i="19"/>
  <c r="M87" i="19"/>
  <c r="L87" i="19"/>
  <c r="K87" i="19"/>
  <c r="K86" i="19" s="1"/>
  <c r="J87" i="19"/>
  <c r="I87" i="19"/>
  <c r="H87" i="19"/>
  <c r="G87" i="19"/>
  <c r="G86" i="19" s="1"/>
  <c r="E87" i="19"/>
  <c r="E86" i="19" s="1"/>
  <c r="D87" i="19"/>
  <c r="D86" i="19" s="1"/>
  <c r="J86" i="19"/>
  <c r="L86" i="19" s="1"/>
  <c r="F86" i="19"/>
  <c r="O85" i="19"/>
  <c r="L85" i="19"/>
  <c r="I85" i="19"/>
  <c r="F85" i="19"/>
  <c r="C85" i="19"/>
  <c r="O84" i="19"/>
  <c r="L84" i="19"/>
  <c r="I84" i="19"/>
  <c r="F84" i="19"/>
  <c r="C84" i="19" s="1"/>
  <c r="N83" i="19"/>
  <c r="M83" i="19"/>
  <c r="O83" i="19" s="1"/>
  <c r="L83" i="19"/>
  <c r="K83" i="19"/>
  <c r="J83" i="19"/>
  <c r="I83" i="19"/>
  <c r="H83" i="19"/>
  <c r="G83" i="19"/>
  <c r="E83" i="19"/>
  <c r="D83" i="19"/>
  <c r="F83" i="19" s="1"/>
  <c r="C83" i="19" s="1"/>
  <c r="O82" i="19"/>
  <c r="L82" i="19"/>
  <c r="I82" i="19"/>
  <c r="F82" i="19"/>
  <c r="C82" i="19" s="1"/>
  <c r="O81" i="19"/>
  <c r="L81" i="19"/>
  <c r="I81" i="19"/>
  <c r="F81" i="19"/>
  <c r="C81" i="19"/>
  <c r="O80" i="19"/>
  <c r="N80" i="19"/>
  <c r="N79" i="19" s="1"/>
  <c r="M80" i="19"/>
  <c r="L80" i="19"/>
  <c r="K80" i="19"/>
  <c r="K79" i="19" s="1"/>
  <c r="J80" i="19"/>
  <c r="J79" i="19" s="1"/>
  <c r="H80" i="19"/>
  <c r="H79" i="19" s="1"/>
  <c r="I79" i="19" s="1"/>
  <c r="G80" i="19"/>
  <c r="G79" i="19" s="1"/>
  <c r="G78" i="19" s="1"/>
  <c r="E80" i="19"/>
  <c r="D80" i="19"/>
  <c r="M79" i="19"/>
  <c r="E79" i="19"/>
  <c r="J78" i="19"/>
  <c r="O77" i="19"/>
  <c r="L77" i="19"/>
  <c r="I77" i="19"/>
  <c r="F77" i="19"/>
  <c r="C77" i="19"/>
  <c r="O76" i="19"/>
  <c r="L76" i="19"/>
  <c r="I76" i="19"/>
  <c r="F76" i="19"/>
  <c r="C76" i="19" s="1"/>
  <c r="O75" i="19"/>
  <c r="L75" i="19"/>
  <c r="I75" i="19"/>
  <c r="F75" i="19"/>
  <c r="O74" i="19"/>
  <c r="L74" i="19"/>
  <c r="I74" i="19"/>
  <c r="F74" i="19"/>
  <c r="O73" i="19"/>
  <c r="L73" i="19"/>
  <c r="I73" i="19"/>
  <c r="F73" i="19"/>
  <c r="C73" i="19"/>
  <c r="O72" i="19"/>
  <c r="N72" i="19"/>
  <c r="M72" i="19"/>
  <c r="L72" i="19"/>
  <c r="K72" i="19"/>
  <c r="J72" i="19"/>
  <c r="H72" i="19"/>
  <c r="H70" i="19" s="1"/>
  <c r="G72" i="19"/>
  <c r="E72" i="19"/>
  <c r="D72" i="19"/>
  <c r="F72" i="19" s="1"/>
  <c r="O71" i="19"/>
  <c r="L71" i="19"/>
  <c r="I71" i="19"/>
  <c r="F71" i="19"/>
  <c r="D71" i="19"/>
  <c r="O70" i="19"/>
  <c r="N70" i="19"/>
  <c r="M70" i="19"/>
  <c r="K70" i="19"/>
  <c r="J70" i="19"/>
  <c r="G70" i="19"/>
  <c r="I70" i="19" s="1"/>
  <c r="E70" i="19"/>
  <c r="O69" i="19"/>
  <c r="L69" i="19"/>
  <c r="I69" i="19"/>
  <c r="F69" i="19"/>
  <c r="C69" i="19" s="1"/>
  <c r="O68" i="19"/>
  <c r="L68" i="19"/>
  <c r="I68" i="19"/>
  <c r="F68" i="19"/>
  <c r="O67" i="19"/>
  <c r="L67" i="19"/>
  <c r="I67" i="19"/>
  <c r="F67" i="19"/>
  <c r="O66" i="19"/>
  <c r="L66" i="19"/>
  <c r="I66" i="19"/>
  <c r="F66" i="19"/>
  <c r="C66" i="19"/>
  <c r="O65" i="19"/>
  <c r="L65" i="19"/>
  <c r="I65" i="19"/>
  <c r="F65" i="19"/>
  <c r="C65" i="19" s="1"/>
  <c r="O64" i="19"/>
  <c r="L64" i="19"/>
  <c r="I64" i="19"/>
  <c r="F64" i="19"/>
  <c r="O63" i="19"/>
  <c r="L63" i="19"/>
  <c r="I63" i="19"/>
  <c r="F63" i="19"/>
  <c r="O62" i="19"/>
  <c r="L62" i="19"/>
  <c r="I62" i="19"/>
  <c r="F62" i="19"/>
  <c r="C62" i="19"/>
  <c r="O61" i="19"/>
  <c r="N61" i="19"/>
  <c r="M61" i="19"/>
  <c r="L61" i="19"/>
  <c r="K61" i="19"/>
  <c r="J61" i="19"/>
  <c r="H61" i="19"/>
  <c r="G61" i="19"/>
  <c r="I61" i="19" s="1"/>
  <c r="E61" i="19"/>
  <c r="D61" i="19"/>
  <c r="F61" i="19" s="1"/>
  <c r="O60" i="19"/>
  <c r="L60" i="19"/>
  <c r="I60" i="19"/>
  <c r="F60" i="19"/>
  <c r="O59" i="19"/>
  <c r="L59" i="19"/>
  <c r="I59" i="19"/>
  <c r="F59" i="19"/>
  <c r="O58" i="19"/>
  <c r="N58" i="19"/>
  <c r="N57" i="19" s="1"/>
  <c r="N56" i="19" s="1"/>
  <c r="M58" i="19"/>
  <c r="M57" i="19" s="1"/>
  <c r="K58" i="19"/>
  <c r="K57" i="19" s="1"/>
  <c r="K56" i="19" s="1"/>
  <c r="J58" i="19"/>
  <c r="J57" i="19" s="1"/>
  <c r="J56" i="19" s="1"/>
  <c r="H58" i="19"/>
  <c r="G58" i="19"/>
  <c r="F58" i="19"/>
  <c r="E58" i="19"/>
  <c r="E57" i="19" s="1"/>
  <c r="D58" i="19"/>
  <c r="L57" i="19"/>
  <c r="H57" i="19"/>
  <c r="D57" i="19"/>
  <c r="M56" i="19"/>
  <c r="E56" i="19"/>
  <c r="J55" i="19"/>
  <c r="O50" i="19"/>
  <c r="C50" i="19" s="1"/>
  <c r="O49" i="19"/>
  <c r="C49" i="19" s="1"/>
  <c r="N48" i="19"/>
  <c r="M48" i="19"/>
  <c r="L47" i="19"/>
  <c r="I47" i="19"/>
  <c r="F47" i="19"/>
  <c r="C47" i="19" s="1"/>
  <c r="K46" i="19"/>
  <c r="J46" i="19"/>
  <c r="L46" i="19" s="1"/>
  <c r="I46" i="19"/>
  <c r="H46" i="19"/>
  <c r="G46" i="19"/>
  <c r="F46" i="19"/>
  <c r="C46" i="19" s="1"/>
  <c r="E46" i="19"/>
  <c r="D46" i="19"/>
  <c r="F45" i="19"/>
  <c r="C45" i="19" s="1"/>
  <c r="L44" i="19"/>
  <c r="J44" i="19"/>
  <c r="C44" i="19"/>
  <c r="L43" i="19"/>
  <c r="C43" i="19" s="1"/>
  <c r="L42" i="19"/>
  <c r="C42" i="19"/>
  <c r="L41" i="19"/>
  <c r="C41" i="19" s="1"/>
  <c r="K40" i="19"/>
  <c r="J40" i="19"/>
  <c r="L39" i="19"/>
  <c r="C39" i="19"/>
  <c r="L38" i="19"/>
  <c r="C38" i="19" s="1"/>
  <c r="K37" i="19"/>
  <c r="J37" i="19"/>
  <c r="L36" i="19"/>
  <c r="C36" i="19"/>
  <c r="L35" i="19"/>
  <c r="K35" i="19"/>
  <c r="J35" i="19"/>
  <c r="C35" i="19"/>
  <c r="L34" i="19"/>
  <c r="C34" i="19" s="1"/>
  <c r="L33" i="19"/>
  <c r="C33" i="19"/>
  <c r="L32" i="19"/>
  <c r="C32" i="19" s="1"/>
  <c r="K31" i="19"/>
  <c r="J31" i="19"/>
  <c r="K30" i="19"/>
  <c r="J30" i="19"/>
  <c r="F29" i="19"/>
  <c r="C29" i="19"/>
  <c r="I28" i="19"/>
  <c r="O27" i="19"/>
  <c r="L27" i="19"/>
  <c r="J27" i="19"/>
  <c r="I27" i="19"/>
  <c r="F27" i="19"/>
  <c r="O26" i="19"/>
  <c r="L26" i="19"/>
  <c r="I26" i="19"/>
  <c r="F26" i="19"/>
  <c r="O25" i="19"/>
  <c r="N25" i="19"/>
  <c r="N290" i="19" s="1"/>
  <c r="N289" i="19" s="1"/>
  <c r="M25" i="19"/>
  <c r="M290" i="19" s="1"/>
  <c r="K25" i="19"/>
  <c r="J25" i="19"/>
  <c r="J290" i="19" s="1"/>
  <c r="J289" i="19" s="1"/>
  <c r="H25" i="19"/>
  <c r="H290" i="19" s="1"/>
  <c r="H289" i="19" s="1"/>
  <c r="G25" i="19"/>
  <c r="F25" i="19"/>
  <c r="E25" i="19"/>
  <c r="E290" i="19" s="1"/>
  <c r="E289" i="19" s="1"/>
  <c r="D25" i="19"/>
  <c r="D290" i="19" s="1"/>
  <c r="H24" i="19"/>
  <c r="O296" i="18"/>
  <c r="L296" i="18"/>
  <c r="I296" i="18"/>
  <c r="F296" i="18"/>
  <c r="C296" i="18" s="1"/>
  <c r="O295" i="18"/>
  <c r="L295" i="18"/>
  <c r="I295" i="18"/>
  <c r="F295" i="18"/>
  <c r="C295" i="18" s="1"/>
  <c r="O294" i="18"/>
  <c r="L294" i="18"/>
  <c r="I294" i="18"/>
  <c r="F294" i="18"/>
  <c r="C294" i="18"/>
  <c r="O293" i="18"/>
  <c r="L293" i="18"/>
  <c r="I293" i="18"/>
  <c r="F293" i="18"/>
  <c r="C293" i="18" s="1"/>
  <c r="O292" i="18"/>
  <c r="L292" i="18"/>
  <c r="I292" i="18"/>
  <c r="F292" i="18"/>
  <c r="O291" i="18"/>
  <c r="L291" i="18"/>
  <c r="I291" i="18"/>
  <c r="F291" i="18"/>
  <c r="C291" i="18" s="1"/>
  <c r="O290" i="18"/>
  <c r="L290" i="18"/>
  <c r="I290" i="18"/>
  <c r="F290" i="18"/>
  <c r="C290" i="18"/>
  <c r="O289" i="18"/>
  <c r="L289" i="18"/>
  <c r="I289" i="18"/>
  <c r="F289" i="18"/>
  <c r="C289" i="18" s="1"/>
  <c r="N288" i="18"/>
  <c r="M288" i="18"/>
  <c r="O288" i="18" s="1"/>
  <c r="L288" i="18"/>
  <c r="K288" i="18"/>
  <c r="J288" i="18"/>
  <c r="I288" i="18"/>
  <c r="H288" i="18"/>
  <c r="G288" i="18"/>
  <c r="E288" i="18"/>
  <c r="D288" i="18"/>
  <c r="F288" i="18" s="1"/>
  <c r="O283" i="18"/>
  <c r="L283" i="18"/>
  <c r="I283" i="18"/>
  <c r="F283" i="18"/>
  <c r="C283" i="18" s="1"/>
  <c r="O282" i="18"/>
  <c r="L282" i="18"/>
  <c r="I282" i="18"/>
  <c r="F282" i="18"/>
  <c r="C282" i="18"/>
  <c r="O281" i="18"/>
  <c r="N281" i="18"/>
  <c r="M281" i="18"/>
  <c r="L281" i="18"/>
  <c r="K281" i="18"/>
  <c r="J281" i="18"/>
  <c r="H281" i="18"/>
  <c r="G281" i="18"/>
  <c r="E281" i="18"/>
  <c r="D281" i="18"/>
  <c r="O280" i="18"/>
  <c r="L280" i="18"/>
  <c r="I280" i="18"/>
  <c r="F280" i="18"/>
  <c r="C280" i="18" s="1"/>
  <c r="N279" i="18"/>
  <c r="M279" i="18"/>
  <c r="K279" i="18"/>
  <c r="J279" i="18"/>
  <c r="L279" i="18" s="1"/>
  <c r="I279" i="18"/>
  <c r="H279" i="18"/>
  <c r="G279" i="18"/>
  <c r="F279" i="18"/>
  <c r="E279" i="18"/>
  <c r="D279" i="18"/>
  <c r="O278" i="18"/>
  <c r="L278" i="18"/>
  <c r="I278" i="18"/>
  <c r="F278" i="18"/>
  <c r="C278" i="18"/>
  <c r="O277" i="18"/>
  <c r="L277" i="18"/>
  <c r="I277" i="18"/>
  <c r="F277" i="18"/>
  <c r="C277" i="18" s="1"/>
  <c r="O276" i="18"/>
  <c r="O275" i="18" s="1"/>
  <c r="L276" i="18"/>
  <c r="I276" i="18"/>
  <c r="F276" i="18"/>
  <c r="N275" i="18"/>
  <c r="M275" i="18"/>
  <c r="K275" i="18"/>
  <c r="J275" i="18"/>
  <c r="L275" i="18" s="1"/>
  <c r="I275" i="18"/>
  <c r="H275" i="18"/>
  <c r="G275" i="18"/>
  <c r="F275" i="18"/>
  <c r="E275" i="18"/>
  <c r="D275" i="18"/>
  <c r="O274" i="18"/>
  <c r="L274" i="18"/>
  <c r="I274" i="18"/>
  <c r="F274" i="18"/>
  <c r="C274" i="18"/>
  <c r="O273" i="18"/>
  <c r="L273" i="18"/>
  <c r="I273" i="18"/>
  <c r="F273" i="18"/>
  <c r="C273" i="18" s="1"/>
  <c r="O272" i="18"/>
  <c r="L272" i="18"/>
  <c r="I272" i="18"/>
  <c r="F272" i="18"/>
  <c r="N271" i="18"/>
  <c r="M271" i="18"/>
  <c r="O271" i="18" s="1"/>
  <c r="K271" i="18"/>
  <c r="J271" i="18"/>
  <c r="I271" i="18"/>
  <c r="H271" i="18"/>
  <c r="G271" i="18"/>
  <c r="F271" i="18"/>
  <c r="E271" i="18"/>
  <c r="E269" i="18" s="1"/>
  <c r="D271" i="18"/>
  <c r="O270" i="18"/>
  <c r="L270" i="18"/>
  <c r="I270" i="18"/>
  <c r="F270" i="18"/>
  <c r="C270" i="18"/>
  <c r="K269" i="18"/>
  <c r="K268" i="18" s="1"/>
  <c r="H269" i="18"/>
  <c r="H268" i="18" s="1"/>
  <c r="I268" i="18" s="1"/>
  <c r="G269" i="18"/>
  <c r="G268" i="18" s="1"/>
  <c r="D269" i="18"/>
  <c r="E268" i="18"/>
  <c r="O267" i="18"/>
  <c r="L267" i="18"/>
  <c r="I267" i="18"/>
  <c r="F267" i="18"/>
  <c r="C267" i="18" s="1"/>
  <c r="O266" i="18"/>
  <c r="L266" i="18"/>
  <c r="I266" i="18"/>
  <c r="F266" i="18"/>
  <c r="C266" i="18"/>
  <c r="O265" i="18"/>
  <c r="L265" i="18"/>
  <c r="I265" i="18"/>
  <c r="F265" i="18"/>
  <c r="C265" i="18" s="1"/>
  <c r="O264" i="18"/>
  <c r="L264" i="18"/>
  <c r="I264" i="18"/>
  <c r="F264" i="18"/>
  <c r="N263" i="18"/>
  <c r="M263" i="18"/>
  <c r="O263" i="18" s="1"/>
  <c r="K263" i="18"/>
  <c r="J263" i="18"/>
  <c r="L263" i="18" s="1"/>
  <c r="I263" i="18"/>
  <c r="H263" i="18"/>
  <c r="G263" i="18"/>
  <c r="F263" i="18"/>
  <c r="E263" i="18"/>
  <c r="D263" i="18"/>
  <c r="O262" i="18"/>
  <c r="L262" i="18"/>
  <c r="I262" i="18"/>
  <c r="F262" i="18"/>
  <c r="C262" i="18"/>
  <c r="O261" i="18"/>
  <c r="L261" i="18"/>
  <c r="I261" i="18"/>
  <c r="F261" i="18"/>
  <c r="C261" i="18" s="1"/>
  <c r="O260" i="18"/>
  <c r="L260" i="18"/>
  <c r="I260" i="18"/>
  <c r="F260" i="18"/>
  <c r="N259" i="18"/>
  <c r="N258" i="18" s="1"/>
  <c r="M259" i="18"/>
  <c r="M258" i="18" s="1"/>
  <c r="K259" i="18"/>
  <c r="J259" i="18"/>
  <c r="I259" i="18"/>
  <c r="H259" i="18"/>
  <c r="G259" i="18"/>
  <c r="F259" i="18"/>
  <c r="E259" i="18"/>
  <c r="E258" i="18" s="1"/>
  <c r="F258" i="18" s="1"/>
  <c r="D259" i="18"/>
  <c r="O258" i="18"/>
  <c r="K258" i="18"/>
  <c r="H258" i="18"/>
  <c r="G258" i="18"/>
  <c r="I258" i="18" s="1"/>
  <c r="D258" i="18"/>
  <c r="O257" i="18"/>
  <c r="L257" i="18"/>
  <c r="I257" i="18"/>
  <c r="F257" i="18"/>
  <c r="C257" i="18" s="1"/>
  <c r="O256" i="18"/>
  <c r="L256" i="18"/>
  <c r="I256" i="18"/>
  <c r="F256" i="18"/>
  <c r="O255" i="18"/>
  <c r="L255" i="18"/>
  <c r="I255" i="18"/>
  <c r="C255" i="18" s="1"/>
  <c r="F255" i="18"/>
  <c r="O254" i="18"/>
  <c r="L254" i="18"/>
  <c r="I254" i="18"/>
  <c r="F254" i="18"/>
  <c r="C254" i="18"/>
  <c r="O253" i="18"/>
  <c r="L253" i="18"/>
  <c r="I253" i="18"/>
  <c r="F253" i="18"/>
  <c r="C253" i="18" s="1"/>
  <c r="N252" i="18"/>
  <c r="M252" i="18"/>
  <c r="L252" i="18"/>
  <c r="K252" i="18"/>
  <c r="J252" i="18"/>
  <c r="I252" i="18"/>
  <c r="H252" i="18"/>
  <c r="H251" i="18" s="1"/>
  <c r="I251" i="18" s="1"/>
  <c r="G252" i="18"/>
  <c r="E252" i="18"/>
  <c r="E251" i="18" s="1"/>
  <c r="D252" i="18"/>
  <c r="D251" i="18" s="1"/>
  <c r="F251" i="18" s="1"/>
  <c r="N251" i="18"/>
  <c r="K251" i="18"/>
  <c r="J251" i="18"/>
  <c r="L251" i="18" s="1"/>
  <c r="G251" i="18"/>
  <c r="O250" i="18"/>
  <c r="L250" i="18"/>
  <c r="I250" i="18"/>
  <c r="F250" i="18"/>
  <c r="C250" i="18"/>
  <c r="O249" i="18"/>
  <c r="L249" i="18"/>
  <c r="I249" i="18"/>
  <c r="F249" i="18"/>
  <c r="C249" i="18" s="1"/>
  <c r="O248" i="18"/>
  <c r="L248" i="18"/>
  <c r="I248" i="18"/>
  <c r="F248" i="18"/>
  <c r="O247" i="18"/>
  <c r="L247" i="18"/>
  <c r="I247" i="18"/>
  <c r="C247" i="18" s="1"/>
  <c r="F247" i="18"/>
  <c r="O246" i="18"/>
  <c r="N246" i="18"/>
  <c r="M246" i="18"/>
  <c r="K246" i="18"/>
  <c r="J246" i="18"/>
  <c r="H246" i="18"/>
  <c r="G246" i="18"/>
  <c r="I246" i="18" s="1"/>
  <c r="F246" i="18"/>
  <c r="E246" i="18"/>
  <c r="D246" i="18"/>
  <c r="O245" i="18"/>
  <c r="L245" i="18"/>
  <c r="I245" i="18"/>
  <c r="F245" i="18"/>
  <c r="C245" i="18" s="1"/>
  <c r="O244" i="18"/>
  <c r="L244" i="18"/>
  <c r="I244" i="18"/>
  <c r="F244" i="18"/>
  <c r="C244" i="18" s="1"/>
  <c r="O243" i="18"/>
  <c r="L243" i="18"/>
  <c r="I243" i="18"/>
  <c r="C243" i="18" s="1"/>
  <c r="F243" i="18"/>
  <c r="O242" i="18"/>
  <c r="L242" i="18"/>
  <c r="I242" i="18"/>
  <c r="F242" i="18"/>
  <c r="C242" i="18"/>
  <c r="O241" i="18"/>
  <c r="L241" i="18"/>
  <c r="I241" i="18"/>
  <c r="F241" i="18"/>
  <c r="C241" i="18" s="1"/>
  <c r="O240" i="18"/>
  <c r="L240" i="18"/>
  <c r="I240" i="18"/>
  <c r="F240" i="18"/>
  <c r="O239" i="18"/>
  <c r="L239" i="18"/>
  <c r="I239" i="18"/>
  <c r="C239" i="18" s="1"/>
  <c r="F239" i="18"/>
  <c r="O238" i="18"/>
  <c r="N238" i="18"/>
  <c r="M238" i="18"/>
  <c r="K238" i="18"/>
  <c r="J238" i="18"/>
  <c r="H238" i="18"/>
  <c r="G238" i="18"/>
  <c r="I238" i="18" s="1"/>
  <c r="F238" i="18"/>
  <c r="E238" i="18"/>
  <c r="D238" i="18"/>
  <c r="O237" i="18"/>
  <c r="L237" i="18"/>
  <c r="I237" i="18"/>
  <c r="F237" i="18"/>
  <c r="C237" i="18" s="1"/>
  <c r="O236" i="18"/>
  <c r="L236" i="18"/>
  <c r="I236" i="18"/>
  <c r="F236" i="18"/>
  <c r="C236" i="18" s="1"/>
  <c r="N235" i="18"/>
  <c r="N231" i="18" s="1"/>
  <c r="N230" i="18" s="1"/>
  <c r="M235" i="18"/>
  <c r="K235" i="18"/>
  <c r="J235" i="18"/>
  <c r="L235" i="18" s="1"/>
  <c r="I235" i="18"/>
  <c r="H235" i="18"/>
  <c r="G235" i="18"/>
  <c r="F235" i="18"/>
  <c r="E235" i="18"/>
  <c r="D235" i="18"/>
  <c r="O234" i="18"/>
  <c r="L234" i="18"/>
  <c r="I234" i="18"/>
  <c r="F234" i="18"/>
  <c r="C234" i="18"/>
  <c r="O233" i="18"/>
  <c r="N233" i="18"/>
  <c r="M233" i="18"/>
  <c r="L233" i="18"/>
  <c r="K233" i="18"/>
  <c r="K231" i="18" s="1"/>
  <c r="K230" i="18" s="1"/>
  <c r="J233" i="18"/>
  <c r="H233" i="18"/>
  <c r="H231" i="18" s="1"/>
  <c r="G233" i="18"/>
  <c r="I233" i="18" s="1"/>
  <c r="E233" i="18"/>
  <c r="D233" i="18"/>
  <c r="O232" i="18"/>
  <c r="L232" i="18"/>
  <c r="I232" i="18"/>
  <c r="F232" i="18"/>
  <c r="M231" i="18"/>
  <c r="E231" i="18"/>
  <c r="O229" i="18"/>
  <c r="L229" i="18"/>
  <c r="I229" i="18"/>
  <c r="F229" i="18"/>
  <c r="C229" i="18" s="1"/>
  <c r="O228" i="18"/>
  <c r="L228" i="18"/>
  <c r="I228" i="18"/>
  <c r="F228" i="18"/>
  <c r="N227" i="18"/>
  <c r="N204" i="18" s="1"/>
  <c r="M227" i="18"/>
  <c r="O227" i="18" s="1"/>
  <c r="K227" i="18"/>
  <c r="J227" i="18"/>
  <c r="I227" i="18"/>
  <c r="H227" i="18"/>
  <c r="G227" i="18"/>
  <c r="F227" i="18"/>
  <c r="E227" i="18"/>
  <c r="D227" i="18"/>
  <c r="O226" i="18"/>
  <c r="L226" i="18"/>
  <c r="I226" i="18"/>
  <c r="F226" i="18"/>
  <c r="C226" i="18"/>
  <c r="O225" i="18"/>
  <c r="L225" i="18"/>
  <c r="I225" i="18"/>
  <c r="F225" i="18"/>
  <c r="C225" i="18" s="1"/>
  <c r="O224" i="18"/>
  <c r="L224" i="18"/>
  <c r="I224" i="18"/>
  <c r="F224" i="18"/>
  <c r="O223" i="18"/>
  <c r="L223" i="18"/>
  <c r="I223" i="18"/>
  <c r="F223" i="18"/>
  <c r="O222" i="18"/>
  <c r="L222" i="18"/>
  <c r="I222" i="18"/>
  <c r="F222" i="18"/>
  <c r="C222" i="18"/>
  <c r="O221" i="18"/>
  <c r="L221" i="18"/>
  <c r="I221" i="18"/>
  <c r="F221" i="18"/>
  <c r="C221" i="18" s="1"/>
  <c r="O220" i="18"/>
  <c r="L220" i="18"/>
  <c r="I220" i="18"/>
  <c r="F220" i="18"/>
  <c r="O219" i="18"/>
  <c r="L219" i="18"/>
  <c r="I219" i="18"/>
  <c r="F219" i="18"/>
  <c r="O218" i="18"/>
  <c r="L218" i="18"/>
  <c r="I218" i="18"/>
  <c r="F218" i="18"/>
  <c r="C218" i="18"/>
  <c r="O217" i="18"/>
  <c r="L217" i="18"/>
  <c r="I217" i="18"/>
  <c r="F217" i="18"/>
  <c r="C217" i="18" s="1"/>
  <c r="N216" i="18"/>
  <c r="M216" i="18"/>
  <c r="L216" i="18"/>
  <c r="K216" i="18"/>
  <c r="J216" i="18"/>
  <c r="I216" i="18"/>
  <c r="H216" i="18"/>
  <c r="G216" i="18"/>
  <c r="E216" i="18"/>
  <c r="E204" i="18" s="1"/>
  <c r="D216" i="18"/>
  <c r="O215" i="18"/>
  <c r="L215" i="18"/>
  <c r="I215" i="18"/>
  <c r="C215" i="18" s="1"/>
  <c r="F215" i="18"/>
  <c r="O214" i="18"/>
  <c r="L214" i="18"/>
  <c r="C214" i="18" s="1"/>
  <c r="I214" i="18"/>
  <c r="F214" i="18"/>
  <c r="O213" i="18"/>
  <c r="L213" i="18"/>
  <c r="I213" i="18"/>
  <c r="F213" i="18"/>
  <c r="C213" i="18"/>
  <c r="O212" i="18"/>
  <c r="L212" i="18"/>
  <c r="I212" i="18"/>
  <c r="F212" i="18"/>
  <c r="C212" i="18" s="1"/>
  <c r="O211" i="18"/>
  <c r="L211" i="18"/>
  <c r="I211" i="18"/>
  <c r="F211" i="18"/>
  <c r="O210" i="18"/>
  <c r="L210" i="18"/>
  <c r="C210" i="18" s="1"/>
  <c r="I210" i="18"/>
  <c r="F210" i="18"/>
  <c r="O209" i="18"/>
  <c r="L209" i="18"/>
  <c r="I209" i="18"/>
  <c r="F209" i="18"/>
  <c r="C209" i="18"/>
  <c r="O208" i="18"/>
  <c r="L208" i="18"/>
  <c r="I208" i="18"/>
  <c r="F208" i="18"/>
  <c r="C208" i="18" s="1"/>
  <c r="O207" i="18"/>
  <c r="L207" i="18"/>
  <c r="I207" i="18"/>
  <c r="F207" i="18"/>
  <c r="O206" i="18"/>
  <c r="L206" i="18"/>
  <c r="C206" i="18" s="1"/>
  <c r="I206" i="18"/>
  <c r="F206" i="18"/>
  <c r="O205" i="18"/>
  <c r="N205" i="18"/>
  <c r="M205" i="18"/>
  <c r="K205" i="18"/>
  <c r="J205" i="18"/>
  <c r="H205" i="18"/>
  <c r="H204" i="18" s="1"/>
  <c r="G205" i="18"/>
  <c r="E205" i="18"/>
  <c r="D205" i="18"/>
  <c r="F205" i="18" s="1"/>
  <c r="D204" i="18"/>
  <c r="F204" i="18" s="1"/>
  <c r="O203" i="18"/>
  <c r="L203" i="18"/>
  <c r="I203" i="18"/>
  <c r="F203" i="18"/>
  <c r="O202" i="18"/>
  <c r="L202" i="18"/>
  <c r="C202" i="18" s="1"/>
  <c r="I202" i="18"/>
  <c r="F202" i="18"/>
  <c r="O201" i="18"/>
  <c r="L201" i="18"/>
  <c r="I201" i="18"/>
  <c r="F201" i="18"/>
  <c r="C201" i="18"/>
  <c r="O200" i="18"/>
  <c r="L200" i="18"/>
  <c r="I200" i="18"/>
  <c r="F200" i="18"/>
  <c r="C200" i="18" s="1"/>
  <c r="O199" i="18"/>
  <c r="L199" i="18"/>
  <c r="I199" i="18"/>
  <c r="F199" i="18"/>
  <c r="N198" i="18"/>
  <c r="M198" i="18"/>
  <c r="K198" i="18"/>
  <c r="K196" i="18" s="1"/>
  <c r="J198" i="18"/>
  <c r="H198" i="18"/>
  <c r="G198" i="18"/>
  <c r="F198" i="18"/>
  <c r="E198" i="18"/>
  <c r="D198" i="18"/>
  <c r="O197" i="18"/>
  <c r="L197" i="18"/>
  <c r="I197" i="18"/>
  <c r="F197" i="18"/>
  <c r="C197" i="18" s="1"/>
  <c r="M196" i="18"/>
  <c r="H196" i="18"/>
  <c r="E196" i="18"/>
  <c r="D196" i="18"/>
  <c r="E195" i="18"/>
  <c r="O193" i="18"/>
  <c r="L193" i="18"/>
  <c r="I193" i="18"/>
  <c r="F193" i="18"/>
  <c r="C193" i="18" s="1"/>
  <c r="N192" i="18"/>
  <c r="M192" i="18"/>
  <c r="O192" i="18" s="1"/>
  <c r="L192" i="18"/>
  <c r="K192" i="18"/>
  <c r="J192" i="18"/>
  <c r="I192" i="18"/>
  <c r="H192" i="18"/>
  <c r="H191" i="18" s="1"/>
  <c r="G192" i="18"/>
  <c r="E192" i="18"/>
  <c r="D192" i="18"/>
  <c r="N191" i="18"/>
  <c r="K191" i="18"/>
  <c r="J191" i="18"/>
  <c r="L191" i="18" s="1"/>
  <c r="I191" i="18"/>
  <c r="G191" i="18"/>
  <c r="E191" i="18"/>
  <c r="O190" i="18"/>
  <c r="L190" i="18"/>
  <c r="I190" i="18"/>
  <c r="F190" i="18"/>
  <c r="C190" i="18"/>
  <c r="O189" i="18"/>
  <c r="L189" i="18"/>
  <c r="I189" i="18"/>
  <c r="F189" i="18"/>
  <c r="C189" i="18" s="1"/>
  <c r="N188" i="18"/>
  <c r="M188" i="18"/>
  <c r="O188" i="18" s="1"/>
  <c r="L188" i="18"/>
  <c r="K188" i="18"/>
  <c r="J188" i="18"/>
  <c r="H188" i="18"/>
  <c r="H187" i="18" s="1"/>
  <c r="G188" i="18"/>
  <c r="E188" i="18"/>
  <c r="D188" i="18"/>
  <c r="N187" i="18"/>
  <c r="K187" i="18"/>
  <c r="I187" i="18"/>
  <c r="G187" i="18"/>
  <c r="E187" i="18"/>
  <c r="O186" i="18"/>
  <c r="L186" i="18"/>
  <c r="C186" i="18" s="1"/>
  <c r="I186" i="18"/>
  <c r="F186" i="18"/>
  <c r="O185" i="18"/>
  <c r="L185" i="18"/>
  <c r="I185" i="18"/>
  <c r="F185" i="18"/>
  <c r="C185" i="18"/>
  <c r="N184" i="18"/>
  <c r="M184" i="18"/>
  <c r="O184" i="18" s="1"/>
  <c r="L184" i="18"/>
  <c r="K184" i="18"/>
  <c r="J184" i="18"/>
  <c r="I184" i="18"/>
  <c r="H184" i="18"/>
  <c r="G184" i="18"/>
  <c r="E184" i="18"/>
  <c r="D184" i="18"/>
  <c r="O183" i="18"/>
  <c r="L183" i="18"/>
  <c r="I183" i="18"/>
  <c r="F183" i="18"/>
  <c r="O182" i="18"/>
  <c r="L182" i="18"/>
  <c r="C182" i="18" s="1"/>
  <c r="I182" i="18"/>
  <c r="F182" i="18"/>
  <c r="O181" i="18"/>
  <c r="L181" i="18"/>
  <c r="I181" i="18"/>
  <c r="F181" i="18"/>
  <c r="C181" i="18"/>
  <c r="O180" i="18"/>
  <c r="L180" i="18"/>
  <c r="I180" i="18"/>
  <c r="F180" i="18"/>
  <c r="C180" i="18" s="1"/>
  <c r="N179" i="18"/>
  <c r="M179" i="18"/>
  <c r="O179" i="18" s="1"/>
  <c r="K179" i="18"/>
  <c r="J179" i="18"/>
  <c r="L179" i="18" s="1"/>
  <c r="I179" i="18"/>
  <c r="H179" i="18"/>
  <c r="G179" i="18"/>
  <c r="F179" i="18"/>
  <c r="C179" i="18" s="1"/>
  <c r="E179" i="18"/>
  <c r="D179" i="18"/>
  <c r="O178" i="18"/>
  <c r="L178" i="18"/>
  <c r="C178" i="18" s="1"/>
  <c r="I178" i="18"/>
  <c r="F178" i="18"/>
  <c r="O177" i="18"/>
  <c r="L177" i="18"/>
  <c r="I177" i="18"/>
  <c r="F177" i="18"/>
  <c r="C177" i="18"/>
  <c r="O176" i="18"/>
  <c r="L176" i="18"/>
  <c r="I176" i="18"/>
  <c r="F176" i="18"/>
  <c r="C176" i="18" s="1"/>
  <c r="N175" i="18"/>
  <c r="M175" i="18"/>
  <c r="K175" i="18"/>
  <c r="J175" i="18"/>
  <c r="L175" i="18" s="1"/>
  <c r="I175" i="18"/>
  <c r="H175" i="18"/>
  <c r="G175" i="18"/>
  <c r="F175" i="18"/>
  <c r="E175" i="18"/>
  <c r="E174" i="18" s="1"/>
  <c r="E173" i="18" s="1"/>
  <c r="D175" i="18"/>
  <c r="N174" i="18"/>
  <c r="N173" i="18" s="1"/>
  <c r="K174" i="18"/>
  <c r="H174" i="18"/>
  <c r="G174" i="18"/>
  <c r="I174" i="18" s="1"/>
  <c r="F174" i="18"/>
  <c r="D174" i="18"/>
  <c r="K173" i="18"/>
  <c r="H173" i="18"/>
  <c r="O172" i="18"/>
  <c r="L172" i="18"/>
  <c r="I172" i="18"/>
  <c r="F172" i="18"/>
  <c r="C172" i="18" s="1"/>
  <c r="O171" i="18"/>
  <c r="L171" i="18"/>
  <c r="I171" i="18"/>
  <c r="F171" i="18"/>
  <c r="C171" i="18" s="1"/>
  <c r="O170" i="18"/>
  <c r="L170" i="18"/>
  <c r="C170" i="18" s="1"/>
  <c r="I170" i="18"/>
  <c r="F170" i="18"/>
  <c r="O169" i="18"/>
  <c r="L169" i="18"/>
  <c r="I169" i="18"/>
  <c r="F169" i="18"/>
  <c r="C169" i="18"/>
  <c r="O168" i="18"/>
  <c r="L168" i="18"/>
  <c r="I168" i="18"/>
  <c r="F168" i="18"/>
  <c r="C168" i="18" s="1"/>
  <c r="O167" i="18"/>
  <c r="L167" i="18"/>
  <c r="I167" i="18"/>
  <c r="F167" i="18"/>
  <c r="N166" i="18"/>
  <c r="M166" i="18"/>
  <c r="K166" i="18"/>
  <c r="J166" i="18"/>
  <c r="H166" i="18"/>
  <c r="G166" i="18"/>
  <c r="I166" i="18" s="1"/>
  <c r="F166" i="18"/>
  <c r="E166" i="18"/>
  <c r="D166" i="18"/>
  <c r="M165" i="18"/>
  <c r="K165" i="18"/>
  <c r="L165" i="18" s="1"/>
  <c r="J165" i="18"/>
  <c r="H165" i="18"/>
  <c r="G165" i="18"/>
  <c r="I165" i="18" s="1"/>
  <c r="E165" i="18"/>
  <c r="D165" i="18"/>
  <c r="F165" i="18" s="1"/>
  <c r="O164" i="18"/>
  <c r="L164" i="18"/>
  <c r="I164" i="18"/>
  <c r="F164" i="18"/>
  <c r="O163" i="18"/>
  <c r="L163" i="18"/>
  <c r="I163" i="18"/>
  <c r="F163" i="18"/>
  <c r="C163" i="18"/>
  <c r="O162" i="18"/>
  <c r="L162" i="18"/>
  <c r="I162" i="18"/>
  <c r="F162" i="18"/>
  <c r="C162" i="18" s="1"/>
  <c r="O161" i="18"/>
  <c r="L161" i="18"/>
  <c r="I161" i="18"/>
  <c r="C161" i="18" s="1"/>
  <c r="F161" i="18"/>
  <c r="N160" i="18"/>
  <c r="M160" i="18"/>
  <c r="O160" i="18" s="1"/>
  <c r="L160" i="18"/>
  <c r="K160" i="18"/>
  <c r="J160" i="18"/>
  <c r="I160" i="18"/>
  <c r="H160" i="18"/>
  <c r="G160" i="18"/>
  <c r="E160" i="18"/>
  <c r="D160" i="18"/>
  <c r="F160" i="18" s="1"/>
  <c r="C160" i="18" s="1"/>
  <c r="O159" i="18"/>
  <c r="L159" i="18"/>
  <c r="I159" i="18"/>
  <c r="C159" i="18" s="1"/>
  <c r="F159" i="18"/>
  <c r="O158" i="18"/>
  <c r="L158" i="18"/>
  <c r="I158" i="18"/>
  <c r="F158" i="18"/>
  <c r="C158" i="18" s="1"/>
  <c r="O157" i="18"/>
  <c r="L157" i="18"/>
  <c r="I157" i="18"/>
  <c r="F157" i="18"/>
  <c r="C157" i="18"/>
  <c r="O156" i="18"/>
  <c r="L156" i="18"/>
  <c r="I156" i="18"/>
  <c r="F156" i="18"/>
  <c r="C156" i="18" s="1"/>
  <c r="O155" i="18"/>
  <c r="L155" i="18"/>
  <c r="C155" i="18" s="1"/>
  <c r="I155" i="18"/>
  <c r="F155" i="18"/>
  <c r="O154" i="18"/>
  <c r="L154" i="18"/>
  <c r="I154" i="18"/>
  <c r="F154" i="18"/>
  <c r="C154" i="18"/>
  <c r="O153" i="18"/>
  <c r="L153" i="18"/>
  <c r="I153" i="18"/>
  <c r="F153" i="18"/>
  <c r="C153" i="18" s="1"/>
  <c r="O152" i="18"/>
  <c r="L152" i="18"/>
  <c r="I152" i="18"/>
  <c r="F152" i="18"/>
  <c r="O151" i="18"/>
  <c r="N151" i="18"/>
  <c r="M151" i="18"/>
  <c r="K151" i="18"/>
  <c r="J151" i="18"/>
  <c r="L151" i="18" s="1"/>
  <c r="I151" i="18"/>
  <c r="H151" i="18"/>
  <c r="G151" i="18"/>
  <c r="F151" i="18"/>
  <c r="C151" i="18" s="1"/>
  <c r="E151" i="18"/>
  <c r="D151" i="18"/>
  <c r="O150" i="18"/>
  <c r="L150" i="18"/>
  <c r="I150" i="18"/>
  <c r="F150" i="18"/>
  <c r="C150" i="18"/>
  <c r="O149" i="18"/>
  <c r="L149" i="18"/>
  <c r="I149" i="18"/>
  <c r="F149" i="18"/>
  <c r="C149" i="18" s="1"/>
  <c r="O148" i="18"/>
  <c r="L148" i="18"/>
  <c r="I148" i="18"/>
  <c r="F148" i="18"/>
  <c r="O147" i="18"/>
  <c r="L147" i="18"/>
  <c r="I147" i="18"/>
  <c r="F147" i="18"/>
  <c r="C147" i="18" s="1"/>
  <c r="O146" i="18"/>
  <c r="L146" i="18"/>
  <c r="I146" i="18"/>
  <c r="F146" i="18"/>
  <c r="C146" i="18" s="1"/>
  <c r="O145" i="18"/>
  <c r="L145" i="18"/>
  <c r="I145" i="18"/>
  <c r="F145" i="18"/>
  <c r="C145" i="18"/>
  <c r="O144" i="18"/>
  <c r="N144" i="18"/>
  <c r="M144" i="18"/>
  <c r="L144" i="18"/>
  <c r="K144" i="18"/>
  <c r="J144" i="18"/>
  <c r="H144" i="18"/>
  <c r="G144" i="18"/>
  <c r="I144" i="18" s="1"/>
  <c r="E144" i="18"/>
  <c r="D144" i="18"/>
  <c r="F144" i="18" s="1"/>
  <c r="O143" i="18"/>
  <c r="L143" i="18"/>
  <c r="I143" i="18"/>
  <c r="F143" i="18"/>
  <c r="C143" i="18" s="1"/>
  <c r="O142" i="18"/>
  <c r="L142" i="18"/>
  <c r="I142" i="18"/>
  <c r="F142" i="18"/>
  <c r="C142" i="18" s="1"/>
  <c r="O141" i="18"/>
  <c r="N141" i="18"/>
  <c r="M141" i="18"/>
  <c r="K141" i="18"/>
  <c r="J141" i="18"/>
  <c r="L141" i="18" s="1"/>
  <c r="H141" i="18"/>
  <c r="G141" i="18"/>
  <c r="I141" i="18" s="1"/>
  <c r="C141" i="18" s="1"/>
  <c r="F141" i="18"/>
  <c r="E141" i="18"/>
  <c r="D141" i="18"/>
  <c r="O140" i="18"/>
  <c r="L140" i="18"/>
  <c r="I140" i="18"/>
  <c r="F140" i="18"/>
  <c r="C140" i="18" s="1"/>
  <c r="O139" i="18"/>
  <c r="L139" i="18"/>
  <c r="I139" i="18"/>
  <c r="F139" i="18"/>
  <c r="C139" i="18" s="1"/>
  <c r="O138" i="18"/>
  <c r="L138" i="18"/>
  <c r="I138" i="18"/>
  <c r="F138" i="18"/>
  <c r="C138" i="18" s="1"/>
  <c r="O137" i="18"/>
  <c r="L137" i="18"/>
  <c r="I137" i="18"/>
  <c r="F137" i="18"/>
  <c r="C137" i="18"/>
  <c r="O136" i="18"/>
  <c r="N136" i="18"/>
  <c r="M136" i="18"/>
  <c r="L136" i="18"/>
  <c r="K136" i="18"/>
  <c r="J136" i="18"/>
  <c r="H136" i="18"/>
  <c r="H130" i="18" s="1"/>
  <c r="G136" i="18"/>
  <c r="I136" i="18" s="1"/>
  <c r="E136" i="18"/>
  <c r="D136" i="18"/>
  <c r="F136" i="18" s="1"/>
  <c r="O135" i="18"/>
  <c r="L135" i="18"/>
  <c r="I135" i="18"/>
  <c r="F135" i="18"/>
  <c r="C135" i="18" s="1"/>
  <c r="O134" i="18"/>
  <c r="L134" i="18"/>
  <c r="I134" i="18"/>
  <c r="F134" i="18"/>
  <c r="C134" i="18" s="1"/>
  <c r="O133" i="18"/>
  <c r="L133" i="18"/>
  <c r="I133" i="18"/>
  <c r="F133" i="18"/>
  <c r="C133" i="18"/>
  <c r="O132" i="18"/>
  <c r="L132" i="18"/>
  <c r="I132" i="18"/>
  <c r="F132" i="18"/>
  <c r="C132" i="18" s="1"/>
  <c r="N131" i="18"/>
  <c r="M131" i="18"/>
  <c r="M130" i="18" s="1"/>
  <c r="O130" i="18" s="1"/>
  <c r="L131" i="18"/>
  <c r="K131" i="18"/>
  <c r="K130" i="18" s="1"/>
  <c r="J131" i="18"/>
  <c r="I131" i="18"/>
  <c r="H131" i="18"/>
  <c r="G131" i="18"/>
  <c r="G130" i="18" s="1"/>
  <c r="I130" i="18" s="1"/>
  <c r="E131" i="18"/>
  <c r="E130" i="18" s="1"/>
  <c r="D131" i="18"/>
  <c r="F131" i="18" s="1"/>
  <c r="N130" i="18"/>
  <c r="J130" i="18"/>
  <c r="L130" i="18" s="1"/>
  <c r="O129" i="18"/>
  <c r="L129" i="18"/>
  <c r="I129" i="18"/>
  <c r="F129" i="18"/>
  <c r="C129" i="18"/>
  <c r="O128" i="18"/>
  <c r="N128" i="18"/>
  <c r="M128" i="18"/>
  <c r="L128" i="18"/>
  <c r="K128" i="18"/>
  <c r="J128" i="18"/>
  <c r="H128" i="18"/>
  <c r="G128" i="18"/>
  <c r="I128" i="18" s="1"/>
  <c r="E128" i="18"/>
  <c r="D128" i="18"/>
  <c r="F128" i="18" s="1"/>
  <c r="O127" i="18"/>
  <c r="L127" i="18"/>
  <c r="I127" i="18"/>
  <c r="F127" i="18"/>
  <c r="C127" i="18" s="1"/>
  <c r="O126" i="18"/>
  <c r="L126" i="18"/>
  <c r="I126" i="18"/>
  <c r="F126" i="18"/>
  <c r="C126" i="18" s="1"/>
  <c r="O125" i="18"/>
  <c r="L125" i="18"/>
  <c r="I125" i="18"/>
  <c r="F125" i="18"/>
  <c r="C125" i="18"/>
  <c r="O124" i="18"/>
  <c r="L124" i="18"/>
  <c r="I124" i="18"/>
  <c r="F124" i="18"/>
  <c r="C124" i="18" s="1"/>
  <c r="O123" i="18"/>
  <c r="L123" i="18"/>
  <c r="I123" i="18"/>
  <c r="F123" i="18"/>
  <c r="C123" i="18" s="1"/>
  <c r="N122" i="18"/>
  <c r="M122" i="18"/>
  <c r="O122" i="18" s="1"/>
  <c r="K122" i="18"/>
  <c r="J122" i="18"/>
  <c r="L122" i="18" s="1"/>
  <c r="I122" i="18"/>
  <c r="H122" i="18"/>
  <c r="G122" i="18"/>
  <c r="F122" i="18"/>
  <c r="C122" i="18" s="1"/>
  <c r="E122" i="18"/>
  <c r="D122" i="18"/>
  <c r="O121" i="18"/>
  <c r="L121" i="18"/>
  <c r="I121" i="18"/>
  <c r="F121" i="18"/>
  <c r="C121" i="18"/>
  <c r="O120" i="18"/>
  <c r="L120" i="18"/>
  <c r="I120" i="18"/>
  <c r="F120" i="18"/>
  <c r="C120" i="18" s="1"/>
  <c r="O119" i="18"/>
  <c r="L119" i="18"/>
  <c r="I119" i="18"/>
  <c r="F119" i="18"/>
  <c r="C119" i="18" s="1"/>
  <c r="O118" i="18"/>
  <c r="L118" i="18"/>
  <c r="I118" i="18"/>
  <c r="F118" i="18"/>
  <c r="C118" i="18" s="1"/>
  <c r="O117" i="18"/>
  <c r="L117" i="18"/>
  <c r="I117" i="18"/>
  <c r="F117" i="18"/>
  <c r="C117" i="18"/>
  <c r="O116" i="18"/>
  <c r="N116" i="18"/>
  <c r="M116" i="18"/>
  <c r="L116" i="18"/>
  <c r="K116" i="18"/>
  <c r="J116" i="18"/>
  <c r="H116" i="18"/>
  <c r="G116" i="18"/>
  <c r="I116" i="18" s="1"/>
  <c r="E116" i="18"/>
  <c r="D116" i="18"/>
  <c r="F116" i="18" s="1"/>
  <c r="O115" i="18"/>
  <c r="L115" i="18"/>
  <c r="I115" i="18"/>
  <c r="F115" i="18"/>
  <c r="C115" i="18" s="1"/>
  <c r="O114" i="18"/>
  <c r="L114" i="18"/>
  <c r="I114" i="18"/>
  <c r="F114" i="18"/>
  <c r="C114" i="18" s="1"/>
  <c r="O113" i="18"/>
  <c r="L113" i="18"/>
  <c r="I113" i="18"/>
  <c r="F113" i="18"/>
  <c r="C113" i="18"/>
  <c r="O112" i="18"/>
  <c r="N112" i="18"/>
  <c r="M112" i="18"/>
  <c r="L112" i="18"/>
  <c r="K112" i="18"/>
  <c r="J112" i="18"/>
  <c r="H112" i="18"/>
  <c r="G112" i="18"/>
  <c r="I112" i="18" s="1"/>
  <c r="E112" i="18"/>
  <c r="D112" i="18"/>
  <c r="F112" i="18" s="1"/>
  <c r="O111" i="18"/>
  <c r="L111" i="18"/>
  <c r="I111" i="18"/>
  <c r="F111" i="18"/>
  <c r="C111" i="18" s="1"/>
  <c r="O110" i="18"/>
  <c r="L110" i="18"/>
  <c r="I110" i="18"/>
  <c r="F110" i="18"/>
  <c r="C110" i="18" s="1"/>
  <c r="O109" i="18"/>
  <c r="L109" i="18"/>
  <c r="I109" i="18"/>
  <c r="F109" i="18"/>
  <c r="C109" i="18"/>
  <c r="O108" i="18"/>
  <c r="L108" i="18"/>
  <c r="I108" i="18"/>
  <c r="F108" i="18"/>
  <c r="C108" i="18" s="1"/>
  <c r="O107" i="18"/>
  <c r="L107" i="18"/>
  <c r="I107" i="18"/>
  <c r="F107" i="18"/>
  <c r="C107" i="18" s="1"/>
  <c r="O106" i="18"/>
  <c r="L106" i="18"/>
  <c r="I106" i="18"/>
  <c r="F106" i="18"/>
  <c r="C106" i="18" s="1"/>
  <c r="O105" i="18"/>
  <c r="L105" i="18"/>
  <c r="I105" i="18"/>
  <c r="F105" i="18"/>
  <c r="C105" i="18"/>
  <c r="O104" i="18"/>
  <c r="L104" i="18"/>
  <c r="I104" i="18"/>
  <c r="F104" i="18"/>
  <c r="C104" i="18" s="1"/>
  <c r="N103" i="18"/>
  <c r="M103" i="18"/>
  <c r="O103" i="18" s="1"/>
  <c r="L103" i="18"/>
  <c r="K103" i="18"/>
  <c r="J103" i="18"/>
  <c r="I103" i="18"/>
  <c r="H103" i="18"/>
  <c r="G103" i="18"/>
  <c r="E103" i="18"/>
  <c r="D103" i="18"/>
  <c r="F103" i="18" s="1"/>
  <c r="C103" i="18" s="1"/>
  <c r="O102" i="18"/>
  <c r="L102" i="18"/>
  <c r="I102" i="18"/>
  <c r="F102" i="18"/>
  <c r="C102" i="18" s="1"/>
  <c r="O101" i="18"/>
  <c r="L101" i="18"/>
  <c r="I101" i="18"/>
  <c r="F101" i="18"/>
  <c r="C101" i="18"/>
  <c r="O100" i="18"/>
  <c r="L100" i="18"/>
  <c r="I100" i="18"/>
  <c r="F100" i="18"/>
  <c r="C100" i="18" s="1"/>
  <c r="O99" i="18"/>
  <c r="L99" i="18"/>
  <c r="I99" i="18"/>
  <c r="F99" i="18"/>
  <c r="C99" i="18" s="1"/>
  <c r="O98" i="18"/>
  <c r="L98" i="18"/>
  <c r="I98" i="18"/>
  <c r="F98" i="18"/>
  <c r="C98" i="18" s="1"/>
  <c r="O97" i="18"/>
  <c r="L97" i="18"/>
  <c r="I97" i="18"/>
  <c r="F97" i="18"/>
  <c r="C97" i="18"/>
  <c r="O96" i="18"/>
  <c r="L96" i="18"/>
  <c r="I96" i="18"/>
  <c r="F96" i="18"/>
  <c r="C96" i="18" s="1"/>
  <c r="N95" i="18"/>
  <c r="M95" i="18"/>
  <c r="O95" i="18" s="1"/>
  <c r="L95" i="18"/>
  <c r="K95" i="18"/>
  <c r="J95" i="18"/>
  <c r="I95" i="18"/>
  <c r="H95" i="18"/>
  <c r="G95" i="18"/>
  <c r="E95" i="18"/>
  <c r="D95" i="18"/>
  <c r="F95" i="18" s="1"/>
  <c r="C95" i="18" s="1"/>
  <c r="O94" i="18"/>
  <c r="L94" i="18"/>
  <c r="I94" i="18"/>
  <c r="F94" i="18"/>
  <c r="C94" i="18" s="1"/>
  <c r="O93" i="18"/>
  <c r="L93" i="18"/>
  <c r="I93" i="18"/>
  <c r="F93" i="18"/>
  <c r="C93" i="18"/>
  <c r="O92" i="18"/>
  <c r="L92" i="18"/>
  <c r="I92" i="18"/>
  <c r="F92" i="18"/>
  <c r="C92" i="18" s="1"/>
  <c r="O91" i="18"/>
  <c r="L91" i="18"/>
  <c r="I91" i="18"/>
  <c r="F91" i="18"/>
  <c r="C91" i="18" s="1"/>
  <c r="O90" i="18"/>
  <c r="L90" i="18"/>
  <c r="I90" i="18"/>
  <c r="F90" i="18"/>
  <c r="C90" i="18" s="1"/>
  <c r="O89" i="18"/>
  <c r="N89" i="18"/>
  <c r="M89" i="18"/>
  <c r="K89" i="18"/>
  <c r="J89" i="18"/>
  <c r="L89" i="18" s="1"/>
  <c r="H89" i="18"/>
  <c r="G89" i="18"/>
  <c r="I89" i="18" s="1"/>
  <c r="C89" i="18" s="1"/>
  <c r="F89" i="18"/>
  <c r="E89" i="18"/>
  <c r="D89" i="18"/>
  <c r="O88" i="18"/>
  <c r="L88" i="18"/>
  <c r="I88" i="18"/>
  <c r="F88" i="18"/>
  <c r="C88" i="18" s="1"/>
  <c r="O87" i="18"/>
  <c r="L87" i="18"/>
  <c r="I87" i="18"/>
  <c r="F87" i="18"/>
  <c r="C87" i="18" s="1"/>
  <c r="O86" i="18"/>
  <c r="L86" i="18"/>
  <c r="I86" i="18"/>
  <c r="F86" i="18"/>
  <c r="C86" i="18" s="1"/>
  <c r="O85" i="18"/>
  <c r="L85" i="18"/>
  <c r="I85" i="18"/>
  <c r="F85" i="18"/>
  <c r="C85" i="18"/>
  <c r="O84" i="18"/>
  <c r="N84" i="18"/>
  <c r="N83" i="18" s="1"/>
  <c r="M84" i="18"/>
  <c r="L84" i="18"/>
  <c r="K84" i="18"/>
  <c r="K83" i="18" s="1"/>
  <c r="J84" i="18"/>
  <c r="J83" i="18" s="1"/>
  <c r="L83" i="18" s="1"/>
  <c r="H84" i="18"/>
  <c r="H83" i="18" s="1"/>
  <c r="G84" i="18"/>
  <c r="I84" i="18" s="1"/>
  <c r="E84" i="18"/>
  <c r="D84" i="18"/>
  <c r="D83" i="18" s="1"/>
  <c r="F83" i="18" s="1"/>
  <c r="M83" i="18"/>
  <c r="O83" i="18" s="1"/>
  <c r="E83" i="18"/>
  <c r="O82" i="18"/>
  <c r="L82" i="18"/>
  <c r="I82" i="18"/>
  <c r="F82" i="18"/>
  <c r="C82" i="18" s="1"/>
  <c r="O81" i="18"/>
  <c r="L81" i="18"/>
  <c r="I81" i="18"/>
  <c r="F81" i="18"/>
  <c r="C81" i="18"/>
  <c r="O80" i="18"/>
  <c r="N80" i="18"/>
  <c r="M80" i="18"/>
  <c r="L80" i="18"/>
  <c r="K80" i="18"/>
  <c r="J80" i="18"/>
  <c r="H80" i="18"/>
  <c r="G80" i="18"/>
  <c r="I80" i="18" s="1"/>
  <c r="E80" i="18"/>
  <c r="D80" i="18"/>
  <c r="F80" i="18" s="1"/>
  <c r="C80" i="18" s="1"/>
  <c r="O79" i="18"/>
  <c r="L79" i="18"/>
  <c r="I79" i="18"/>
  <c r="F79" i="18"/>
  <c r="C79" i="18" s="1"/>
  <c r="O78" i="18"/>
  <c r="L78" i="18"/>
  <c r="I78" i="18"/>
  <c r="F78" i="18"/>
  <c r="C78" i="18" s="1"/>
  <c r="O77" i="18"/>
  <c r="N77" i="18"/>
  <c r="M77" i="18"/>
  <c r="M76" i="18" s="1"/>
  <c r="K77" i="18"/>
  <c r="K76" i="18" s="1"/>
  <c r="J77" i="18"/>
  <c r="L77" i="18" s="1"/>
  <c r="H77" i="18"/>
  <c r="G77" i="18"/>
  <c r="G76" i="18" s="1"/>
  <c r="F77" i="18"/>
  <c r="E77" i="18"/>
  <c r="E76" i="18" s="1"/>
  <c r="E75" i="18" s="1"/>
  <c r="D77" i="18"/>
  <c r="N76" i="18"/>
  <c r="J76" i="18"/>
  <c r="J75" i="18" s="1"/>
  <c r="H76" i="18"/>
  <c r="D76" i="18"/>
  <c r="O74" i="18"/>
  <c r="L74" i="18"/>
  <c r="I74" i="18"/>
  <c r="F74" i="18"/>
  <c r="C74" i="18" s="1"/>
  <c r="O73" i="18"/>
  <c r="L73" i="18"/>
  <c r="I73" i="18"/>
  <c r="F73" i="18"/>
  <c r="C73" i="18"/>
  <c r="O72" i="18"/>
  <c r="L72" i="18"/>
  <c r="I72" i="18"/>
  <c r="F72" i="18"/>
  <c r="C72" i="18" s="1"/>
  <c r="O71" i="18"/>
  <c r="L71" i="18"/>
  <c r="I71" i="18"/>
  <c r="F71" i="18"/>
  <c r="C71" i="18" s="1"/>
  <c r="O70" i="18"/>
  <c r="L70" i="18"/>
  <c r="I70" i="18"/>
  <c r="F70" i="18"/>
  <c r="C70" i="18" s="1"/>
  <c r="O69" i="18"/>
  <c r="N69" i="18"/>
  <c r="N67" i="18" s="1"/>
  <c r="M69" i="18"/>
  <c r="K69" i="18"/>
  <c r="K67" i="18" s="1"/>
  <c r="K53" i="18" s="1"/>
  <c r="J69" i="18"/>
  <c r="L69" i="18" s="1"/>
  <c r="H69" i="18"/>
  <c r="G69" i="18"/>
  <c r="I69" i="18" s="1"/>
  <c r="F69" i="18"/>
  <c r="E69" i="18"/>
  <c r="D69" i="18"/>
  <c r="O68" i="18"/>
  <c r="L68" i="18"/>
  <c r="I68" i="18"/>
  <c r="F68" i="18"/>
  <c r="C68" i="18" s="1"/>
  <c r="M67" i="18"/>
  <c r="H67" i="18"/>
  <c r="E67" i="18"/>
  <c r="D67" i="18"/>
  <c r="F67" i="18" s="1"/>
  <c r="O66" i="18"/>
  <c r="L66" i="18"/>
  <c r="I66" i="18"/>
  <c r="F66" i="18"/>
  <c r="C66" i="18" s="1"/>
  <c r="O65" i="18"/>
  <c r="L65" i="18"/>
  <c r="I65" i="18"/>
  <c r="F65" i="18"/>
  <c r="C65" i="18"/>
  <c r="O64" i="18"/>
  <c r="L64" i="18"/>
  <c r="I64" i="18"/>
  <c r="F64" i="18"/>
  <c r="C64" i="18" s="1"/>
  <c r="O63" i="18"/>
  <c r="L63" i="18"/>
  <c r="I63" i="18"/>
  <c r="F63" i="18"/>
  <c r="C63" i="18" s="1"/>
  <c r="O62" i="18"/>
  <c r="L62" i="18"/>
  <c r="I62" i="18"/>
  <c r="F62" i="18"/>
  <c r="C62" i="18" s="1"/>
  <c r="O61" i="18"/>
  <c r="L61" i="18"/>
  <c r="I61" i="18"/>
  <c r="F61" i="18"/>
  <c r="C61" i="18"/>
  <c r="O60" i="18"/>
  <c r="L60" i="18"/>
  <c r="I60" i="18"/>
  <c r="F60" i="18"/>
  <c r="C60" i="18" s="1"/>
  <c r="O59" i="18"/>
  <c r="L59" i="18"/>
  <c r="I59" i="18"/>
  <c r="F59" i="18"/>
  <c r="C59" i="18" s="1"/>
  <c r="N58" i="18"/>
  <c r="M58" i="18"/>
  <c r="O58" i="18" s="1"/>
  <c r="K58" i="18"/>
  <c r="J58" i="18"/>
  <c r="L58" i="18" s="1"/>
  <c r="I58" i="18"/>
  <c r="H58" i="18"/>
  <c r="G58" i="18"/>
  <c r="F58" i="18"/>
  <c r="C58" i="18" s="1"/>
  <c r="E58" i="18"/>
  <c r="D58" i="18"/>
  <c r="O57" i="18"/>
  <c r="L57" i="18"/>
  <c r="I57" i="18"/>
  <c r="F57" i="18"/>
  <c r="C57" i="18"/>
  <c r="O56" i="18"/>
  <c r="L56" i="18"/>
  <c r="I56" i="18"/>
  <c r="F56" i="18"/>
  <c r="C56" i="18" s="1"/>
  <c r="N55" i="18"/>
  <c r="M55" i="18"/>
  <c r="L55" i="18"/>
  <c r="K55" i="18"/>
  <c r="K54" i="18" s="1"/>
  <c r="J55" i="18"/>
  <c r="I55" i="18"/>
  <c r="H55" i="18"/>
  <c r="H54" i="18" s="1"/>
  <c r="H53" i="18" s="1"/>
  <c r="G55" i="18"/>
  <c r="G54" i="18" s="1"/>
  <c r="E55" i="18"/>
  <c r="E54" i="18" s="1"/>
  <c r="E53" i="18" s="1"/>
  <c r="E52" i="18" s="1"/>
  <c r="D55" i="18"/>
  <c r="N54" i="18"/>
  <c r="N53" i="18" s="1"/>
  <c r="J54" i="18"/>
  <c r="F54" i="18"/>
  <c r="D54" i="18"/>
  <c r="D53" i="18" s="1"/>
  <c r="O47" i="18"/>
  <c r="C47" i="18" s="1"/>
  <c r="O46" i="18"/>
  <c r="C46" i="18" s="1"/>
  <c r="O45" i="18"/>
  <c r="C45" i="18" s="1"/>
  <c r="N45" i="18"/>
  <c r="M45" i="18"/>
  <c r="L44" i="18"/>
  <c r="I44" i="18"/>
  <c r="F44" i="18"/>
  <c r="L43" i="18"/>
  <c r="K43" i="18"/>
  <c r="J43" i="18"/>
  <c r="H43" i="18"/>
  <c r="G43" i="18"/>
  <c r="E43" i="18"/>
  <c r="D43" i="18"/>
  <c r="F43" i="18" s="1"/>
  <c r="F42" i="18"/>
  <c r="C42" i="18" s="1"/>
  <c r="L41" i="18"/>
  <c r="C41" i="18" s="1"/>
  <c r="L40" i="18"/>
  <c r="C40" i="18" s="1"/>
  <c r="L39" i="18"/>
  <c r="C39" i="18" s="1"/>
  <c r="L38" i="18"/>
  <c r="C38" i="18" s="1"/>
  <c r="L37" i="18"/>
  <c r="C37" i="18" s="1"/>
  <c r="K37" i="18"/>
  <c r="J37" i="18"/>
  <c r="L36" i="18"/>
  <c r="C36" i="18" s="1"/>
  <c r="L35" i="18"/>
  <c r="C35" i="18" s="1"/>
  <c r="L34" i="18"/>
  <c r="C34" i="18" s="1"/>
  <c r="K34" i="18"/>
  <c r="J34" i="18"/>
  <c r="L33" i="18"/>
  <c r="C33" i="18" s="1"/>
  <c r="K32" i="18"/>
  <c r="J32" i="18"/>
  <c r="L31" i="18"/>
  <c r="C31" i="18" s="1"/>
  <c r="L30" i="18"/>
  <c r="C30" i="18" s="1"/>
  <c r="L29" i="18"/>
  <c r="C29" i="18" s="1"/>
  <c r="L28" i="18"/>
  <c r="C28" i="18" s="1"/>
  <c r="K28" i="18"/>
  <c r="J28" i="18"/>
  <c r="K27" i="18"/>
  <c r="F26" i="18"/>
  <c r="C26" i="18" s="1"/>
  <c r="I25" i="18"/>
  <c r="O24" i="18"/>
  <c r="L24" i="18"/>
  <c r="I24" i="18"/>
  <c r="F24" i="18"/>
  <c r="C24" i="18" s="1"/>
  <c r="O23" i="18"/>
  <c r="L23" i="18"/>
  <c r="I23" i="18"/>
  <c r="F23" i="18"/>
  <c r="C23" i="18" s="1"/>
  <c r="O22" i="18"/>
  <c r="N22" i="18"/>
  <c r="N287" i="18" s="1"/>
  <c r="N286" i="18" s="1"/>
  <c r="M22" i="18"/>
  <c r="M287" i="18" s="1"/>
  <c r="K22" i="18"/>
  <c r="J22" i="18"/>
  <c r="J287" i="18" s="1"/>
  <c r="H22" i="18"/>
  <c r="H287" i="18" s="1"/>
  <c r="H286" i="18" s="1"/>
  <c r="G22" i="18"/>
  <c r="F22" i="18"/>
  <c r="E22" i="18"/>
  <c r="E287" i="18" s="1"/>
  <c r="E286" i="18" s="1"/>
  <c r="D22" i="18"/>
  <c r="D287" i="18" s="1"/>
  <c r="N21" i="18"/>
  <c r="H21" i="18"/>
  <c r="O299" i="17"/>
  <c r="L299" i="17"/>
  <c r="I299" i="17"/>
  <c r="F299" i="17"/>
  <c r="O298" i="17"/>
  <c r="L298" i="17"/>
  <c r="I298" i="17"/>
  <c r="F298" i="17"/>
  <c r="O297" i="17"/>
  <c r="L297" i="17"/>
  <c r="I297" i="17"/>
  <c r="F297" i="17"/>
  <c r="C297" i="17"/>
  <c r="O296" i="17"/>
  <c r="L296" i="17"/>
  <c r="I296" i="17"/>
  <c r="F296" i="17"/>
  <c r="C296" i="17" s="1"/>
  <c r="O295" i="17"/>
  <c r="L295" i="17"/>
  <c r="I295" i="17"/>
  <c r="F295" i="17"/>
  <c r="C295" i="17" s="1"/>
  <c r="O294" i="17"/>
  <c r="L294" i="17"/>
  <c r="I294" i="17"/>
  <c r="F294" i="17"/>
  <c r="C294" i="17" s="1"/>
  <c r="O293" i="17"/>
  <c r="L293" i="17"/>
  <c r="I293" i="17"/>
  <c r="F293" i="17"/>
  <c r="C293" i="17"/>
  <c r="O292" i="17"/>
  <c r="L292" i="17"/>
  <c r="I292" i="17"/>
  <c r="F292" i="17"/>
  <c r="C292" i="17" s="1"/>
  <c r="N291" i="17"/>
  <c r="M291" i="17"/>
  <c r="O291" i="17" s="1"/>
  <c r="L291" i="17"/>
  <c r="K291" i="17"/>
  <c r="J291" i="17"/>
  <c r="I291" i="17"/>
  <c r="H291" i="17"/>
  <c r="G291" i="17"/>
  <c r="E291" i="17"/>
  <c r="D291" i="17"/>
  <c r="O286" i="17"/>
  <c r="L286" i="17"/>
  <c r="I286" i="17"/>
  <c r="F286" i="17"/>
  <c r="C286" i="17" s="1"/>
  <c r="O285" i="17"/>
  <c r="L285" i="17"/>
  <c r="I285" i="17"/>
  <c r="F285" i="17"/>
  <c r="C285" i="17"/>
  <c r="O284" i="17"/>
  <c r="N284" i="17"/>
  <c r="M284" i="17"/>
  <c r="L284" i="17"/>
  <c r="K284" i="17"/>
  <c r="J284" i="17"/>
  <c r="H284" i="17"/>
  <c r="G284" i="17"/>
  <c r="E284" i="17"/>
  <c r="D284" i="17"/>
  <c r="O283" i="17"/>
  <c r="L283" i="17"/>
  <c r="I283" i="17"/>
  <c r="F283" i="17"/>
  <c r="N282" i="17"/>
  <c r="M282" i="17"/>
  <c r="K282" i="17"/>
  <c r="J282" i="17"/>
  <c r="L282" i="17" s="1"/>
  <c r="I282" i="17"/>
  <c r="H282" i="17"/>
  <c r="G282" i="17"/>
  <c r="E282" i="17"/>
  <c r="F282" i="17" s="1"/>
  <c r="D282" i="17"/>
  <c r="O281" i="17"/>
  <c r="L281" i="17"/>
  <c r="I281" i="17"/>
  <c r="F281" i="17"/>
  <c r="C281" i="17"/>
  <c r="O280" i="17"/>
  <c r="L280" i="17"/>
  <c r="I280" i="17"/>
  <c r="F280" i="17"/>
  <c r="C280" i="17" s="1"/>
  <c r="O279" i="17"/>
  <c r="O278" i="17" s="1"/>
  <c r="L279" i="17"/>
  <c r="I279" i="17"/>
  <c r="F279" i="17"/>
  <c r="C279" i="17"/>
  <c r="N278" i="17"/>
  <c r="M278" i="17"/>
  <c r="K278" i="17"/>
  <c r="J278" i="17"/>
  <c r="L278" i="17" s="1"/>
  <c r="I278" i="17"/>
  <c r="H278" i="17"/>
  <c r="G278" i="17"/>
  <c r="F278" i="17"/>
  <c r="E278" i="17"/>
  <c r="D278" i="17"/>
  <c r="O277" i="17"/>
  <c r="L277" i="17"/>
  <c r="I277" i="17"/>
  <c r="F277" i="17"/>
  <c r="C277" i="17"/>
  <c r="O276" i="17"/>
  <c r="L276" i="17"/>
  <c r="I276" i="17"/>
  <c r="F276" i="17"/>
  <c r="C276" i="17" s="1"/>
  <c r="O275" i="17"/>
  <c r="L275" i="17"/>
  <c r="I275" i="17"/>
  <c r="F275" i="17"/>
  <c r="C275" i="17" s="1"/>
  <c r="N274" i="17"/>
  <c r="M274" i="17"/>
  <c r="L274" i="17"/>
  <c r="K274" i="17"/>
  <c r="J274" i="17"/>
  <c r="I274" i="17"/>
  <c r="H274" i="17"/>
  <c r="G274" i="17"/>
  <c r="E274" i="17"/>
  <c r="E272" i="17" s="1"/>
  <c r="D274" i="17"/>
  <c r="F274" i="17" s="1"/>
  <c r="O273" i="17"/>
  <c r="L273" i="17"/>
  <c r="I273" i="17"/>
  <c r="C273" i="17" s="1"/>
  <c r="F273" i="17"/>
  <c r="N272" i="17"/>
  <c r="N271" i="17" s="1"/>
  <c r="K272" i="17"/>
  <c r="H272" i="17"/>
  <c r="H271" i="17" s="1"/>
  <c r="G272" i="17"/>
  <c r="G271" i="17" s="1"/>
  <c r="I271" i="17" s="1"/>
  <c r="K271" i="17"/>
  <c r="E271" i="17"/>
  <c r="O270" i="17"/>
  <c r="L270" i="17"/>
  <c r="I270" i="17"/>
  <c r="F270" i="17"/>
  <c r="O269" i="17"/>
  <c r="L269" i="17"/>
  <c r="I269" i="17"/>
  <c r="C269" i="17" s="1"/>
  <c r="F269" i="17"/>
  <c r="O268" i="17"/>
  <c r="L268" i="17"/>
  <c r="I268" i="17"/>
  <c r="F268" i="17"/>
  <c r="C268" i="17"/>
  <c r="O267" i="17"/>
  <c r="L267" i="17"/>
  <c r="I267" i="17"/>
  <c r="F267" i="17"/>
  <c r="C267" i="17" s="1"/>
  <c r="N266" i="17"/>
  <c r="M266" i="17"/>
  <c r="L266" i="17"/>
  <c r="K266" i="17"/>
  <c r="J266" i="17"/>
  <c r="H266" i="17"/>
  <c r="I266" i="17" s="1"/>
  <c r="G266" i="17"/>
  <c r="E266" i="17"/>
  <c r="D266" i="17"/>
  <c r="F266" i="17" s="1"/>
  <c r="O265" i="17"/>
  <c r="L265" i="17"/>
  <c r="I265" i="17"/>
  <c r="F265" i="17"/>
  <c r="C265" i="17"/>
  <c r="O264" i="17"/>
  <c r="L264" i="17"/>
  <c r="I264" i="17"/>
  <c r="F264" i="17"/>
  <c r="C264" i="17" s="1"/>
  <c r="O263" i="17"/>
  <c r="L263" i="17"/>
  <c r="I263" i="17"/>
  <c r="F263" i="17"/>
  <c r="C263" i="17" s="1"/>
  <c r="N262" i="17"/>
  <c r="M262" i="17"/>
  <c r="K262" i="17"/>
  <c r="J262" i="17"/>
  <c r="L262" i="17" s="1"/>
  <c r="I262" i="17"/>
  <c r="H262" i="17"/>
  <c r="G262" i="17"/>
  <c r="F262" i="17"/>
  <c r="E262" i="17"/>
  <c r="E261" i="17" s="1"/>
  <c r="D262" i="17"/>
  <c r="N261" i="17"/>
  <c r="M261" i="17"/>
  <c r="O261" i="17" s="1"/>
  <c r="K261" i="17"/>
  <c r="G261" i="17"/>
  <c r="O260" i="17"/>
  <c r="L260" i="17"/>
  <c r="I260" i="17"/>
  <c r="F260" i="17"/>
  <c r="C260" i="17" s="1"/>
  <c r="O259" i="17"/>
  <c r="L259" i="17"/>
  <c r="I259" i="17"/>
  <c r="F259" i="17"/>
  <c r="C259" i="17" s="1"/>
  <c r="O258" i="17"/>
  <c r="L258" i="17"/>
  <c r="I258" i="17"/>
  <c r="F258" i="17"/>
  <c r="O257" i="17"/>
  <c r="L257" i="17"/>
  <c r="I257" i="17"/>
  <c r="C257" i="17" s="1"/>
  <c r="F257" i="17"/>
  <c r="O256" i="17"/>
  <c r="L256" i="17"/>
  <c r="I256" i="17"/>
  <c r="F256" i="17"/>
  <c r="C256" i="17"/>
  <c r="O255" i="17"/>
  <c r="N255" i="17"/>
  <c r="M255" i="17"/>
  <c r="L255" i="17"/>
  <c r="K255" i="17"/>
  <c r="K254" i="17" s="1"/>
  <c r="J255" i="17"/>
  <c r="H255" i="17"/>
  <c r="H254" i="17" s="1"/>
  <c r="I254" i="17" s="1"/>
  <c r="G255" i="17"/>
  <c r="G254" i="17" s="1"/>
  <c r="E255" i="17"/>
  <c r="D255" i="17"/>
  <c r="N254" i="17"/>
  <c r="M254" i="17"/>
  <c r="J254" i="17"/>
  <c r="L254" i="17" s="1"/>
  <c r="E254" i="17"/>
  <c r="D254" i="17"/>
  <c r="F254" i="17" s="1"/>
  <c r="O253" i="17"/>
  <c r="L253" i="17"/>
  <c r="I253" i="17"/>
  <c r="C253" i="17" s="1"/>
  <c r="F253" i="17"/>
  <c r="O252" i="17"/>
  <c r="L252" i="17"/>
  <c r="I252" i="17"/>
  <c r="F252" i="17"/>
  <c r="C252" i="17" s="1"/>
  <c r="O251" i="17"/>
  <c r="L251" i="17"/>
  <c r="I251" i="17"/>
  <c r="F251" i="17"/>
  <c r="C251" i="17"/>
  <c r="O250" i="17"/>
  <c r="L250" i="17"/>
  <c r="I250" i="17"/>
  <c r="F250" i="17"/>
  <c r="C250" i="17" s="1"/>
  <c r="O249" i="17"/>
  <c r="N249" i="17"/>
  <c r="M249" i="17"/>
  <c r="K249" i="17"/>
  <c r="J249" i="17"/>
  <c r="H249" i="17"/>
  <c r="G249" i="17"/>
  <c r="I249" i="17" s="1"/>
  <c r="F249" i="17"/>
  <c r="E249" i="17"/>
  <c r="D249" i="17"/>
  <c r="O248" i="17"/>
  <c r="L248" i="17"/>
  <c r="I248" i="17"/>
  <c r="F248" i="17"/>
  <c r="C248" i="17" s="1"/>
  <c r="O247" i="17"/>
  <c r="L247" i="17"/>
  <c r="I247" i="17"/>
  <c r="F247" i="17"/>
  <c r="C247" i="17" s="1"/>
  <c r="O246" i="17"/>
  <c r="L246" i="17"/>
  <c r="I246" i="17"/>
  <c r="F246" i="17"/>
  <c r="O245" i="17"/>
  <c r="L245" i="17"/>
  <c r="I245" i="17"/>
  <c r="C245" i="17" s="1"/>
  <c r="F245" i="17"/>
  <c r="O244" i="17"/>
  <c r="L244" i="17"/>
  <c r="I244" i="17"/>
  <c r="F244" i="17"/>
  <c r="C244" i="17"/>
  <c r="O243" i="17"/>
  <c r="L243" i="17"/>
  <c r="I243" i="17"/>
  <c r="F243" i="17"/>
  <c r="C243" i="17" s="1"/>
  <c r="O242" i="17"/>
  <c r="L242" i="17"/>
  <c r="I242" i="17"/>
  <c r="F242" i="17"/>
  <c r="N241" i="17"/>
  <c r="M241" i="17"/>
  <c r="O241" i="17" s="1"/>
  <c r="K241" i="17"/>
  <c r="J241" i="17"/>
  <c r="H241" i="17"/>
  <c r="G241" i="17"/>
  <c r="I241" i="17" s="1"/>
  <c r="F241" i="17"/>
  <c r="E241" i="17"/>
  <c r="D241" i="17"/>
  <c r="O240" i="17"/>
  <c r="L240" i="17"/>
  <c r="I240" i="17"/>
  <c r="F240" i="17"/>
  <c r="C240" i="17" s="1"/>
  <c r="O239" i="17"/>
  <c r="L239" i="17"/>
  <c r="I239" i="17"/>
  <c r="F239" i="17"/>
  <c r="C239" i="17" s="1"/>
  <c r="N238" i="17"/>
  <c r="M238" i="17"/>
  <c r="K238" i="17"/>
  <c r="J238" i="17"/>
  <c r="L238" i="17" s="1"/>
  <c r="I238" i="17"/>
  <c r="H238" i="17"/>
  <c r="G238" i="17"/>
  <c r="F238" i="17"/>
  <c r="E238" i="17"/>
  <c r="D238" i="17"/>
  <c r="O237" i="17"/>
  <c r="L237" i="17"/>
  <c r="I237" i="17"/>
  <c r="F237" i="17"/>
  <c r="C237" i="17" s="1"/>
  <c r="O236" i="17"/>
  <c r="N236" i="17"/>
  <c r="N234" i="17" s="1"/>
  <c r="N233" i="17" s="1"/>
  <c r="M236" i="17"/>
  <c r="K236" i="17"/>
  <c r="K234" i="17" s="1"/>
  <c r="K233" i="17" s="1"/>
  <c r="J236" i="17"/>
  <c r="L236" i="17" s="1"/>
  <c r="H236" i="17"/>
  <c r="G236" i="17"/>
  <c r="I236" i="17" s="1"/>
  <c r="C236" i="17" s="1"/>
  <c r="F236" i="17"/>
  <c r="E236" i="17"/>
  <c r="D236" i="17"/>
  <c r="O235" i="17"/>
  <c r="L235" i="17"/>
  <c r="I235" i="17"/>
  <c r="F235" i="17"/>
  <c r="C235" i="17" s="1"/>
  <c r="M234" i="17"/>
  <c r="M233" i="17" s="1"/>
  <c r="H234" i="17"/>
  <c r="E234" i="17"/>
  <c r="D234" i="17"/>
  <c r="O232" i="17"/>
  <c r="L232" i="17"/>
  <c r="I232" i="17"/>
  <c r="F232" i="17"/>
  <c r="C232" i="17"/>
  <c r="O231" i="17"/>
  <c r="L231" i="17"/>
  <c r="I231" i="17"/>
  <c r="F231" i="17"/>
  <c r="C231" i="17" s="1"/>
  <c r="N230" i="17"/>
  <c r="M230" i="17"/>
  <c r="O230" i="17" s="1"/>
  <c r="L230" i="17"/>
  <c r="K230" i="17"/>
  <c r="J230" i="17"/>
  <c r="I230" i="17"/>
  <c r="H230" i="17"/>
  <c r="G230" i="17"/>
  <c r="E230" i="17"/>
  <c r="D230" i="17"/>
  <c r="F230" i="17" s="1"/>
  <c r="C230" i="17" s="1"/>
  <c r="O229" i="17"/>
  <c r="L229" i="17"/>
  <c r="I229" i="17"/>
  <c r="F229" i="17"/>
  <c r="C229" i="17" s="1"/>
  <c r="O228" i="17"/>
  <c r="L228" i="17"/>
  <c r="I228" i="17"/>
  <c r="F228" i="17"/>
  <c r="C228" i="17"/>
  <c r="O227" i="17"/>
  <c r="L227" i="17"/>
  <c r="I227" i="17"/>
  <c r="F227" i="17"/>
  <c r="C227" i="17" s="1"/>
  <c r="O226" i="17"/>
  <c r="L226" i="17"/>
  <c r="I226" i="17"/>
  <c r="F226" i="17"/>
  <c r="C226" i="17" s="1"/>
  <c r="O225" i="17"/>
  <c r="L225" i="17"/>
  <c r="I225" i="17"/>
  <c r="F225" i="17"/>
  <c r="C225" i="17" s="1"/>
  <c r="O224" i="17"/>
  <c r="L224" i="17"/>
  <c r="I224" i="17"/>
  <c r="F224" i="17"/>
  <c r="C224" i="17"/>
  <c r="O223" i="17"/>
  <c r="L223" i="17"/>
  <c r="I223" i="17"/>
  <c r="F223" i="17"/>
  <c r="C223" i="17" s="1"/>
  <c r="O222" i="17"/>
  <c r="L222" i="17"/>
  <c r="I222" i="17"/>
  <c r="F222" i="17"/>
  <c r="C222" i="17" s="1"/>
  <c r="O221" i="17"/>
  <c r="L221" i="17"/>
  <c r="I221" i="17"/>
  <c r="F221" i="17"/>
  <c r="C221" i="17" s="1"/>
  <c r="O220" i="17"/>
  <c r="L220" i="17"/>
  <c r="I220" i="17"/>
  <c r="F220" i="17"/>
  <c r="C220" i="17"/>
  <c r="O219" i="17"/>
  <c r="N219" i="17"/>
  <c r="M219" i="17"/>
  <c r="L219" i="17"/>
  <c r="K219" i="17"/>
  <c r="J219" i="17"/>
  <c r="H219" i="17"/>
  <c r="G219" i="17"/>
  <c r="I219" i="17" s="1"/>
  <c r="E219" i="17"/>
  <c r="D219" i="17"/>
  <c r="F219" i="17" s="1"/>
  <c r="C219" i="17" s="1"/>
  <c r="O218" i="17"/>
  <c r="L218" i="17"/>
  <c r="I218" i="17"/>
  <c r="F218" i="17"/>
  <c r="C218" i="17" s="1"/>
  <c r="O217" i="17"/>
  <c r="L217" i="17"/>
  <c r="I217" i="17"/>
  <c r="F217" i="17"/>
  <c r="C217" i="17" s="1"/>
  <c r="O216" i="17"/>
  <c r="L216" i="17"/>
  <c r="I216" i="17"/>
  <c r="F216" i="17"/>
  <c r="C216" i="17"/>
  <c r="O215" i="17"/>
  <c r="L215" i="17"/>
  <c r="I215" i="17"/>
  <c r="F215" i="17"/>
  <c r="C215" i="17" s="1"/>
  <c r="O214" i="17"/>
  <c r="L214" i="17"/>
  <c r="I214" i="17"/>
  <c r="F214" i="17"/>
  <c r="C214" i="17" s="1"/>
  <c r="O213" i="17"/>
  <c r="L213" i="17"/>
  <c r="I213" i="17"/>
  <c r="F213" i="17"/>
  <c r="C213" i="17" s="1"/>
  <c r="O212" i="17"/>
  <c r="L212" i="17"/>
  <c r="I212" i="17"/>
  <c r="F212" i="17"/>
  <c r="C212" i="17"/>
  <c r="O211" i="17"/>
  <c r="L211" i="17"/>
  <c r="I211" i="17"/>
  <c r="F211" i="17"/>
  <c r="C211" i="17" s="1"/>
  <c r="O210" i="17"/>
  <c r="L210" i="17"/>
  <c r="I210" i="17"/>
  <c r="F210" i="17"/>
  <c r="C210" i="17" s="1"/>
  <c r="O209" i="17"/>
  <c r="L209" i="17"/>
  <c r="I209" i="17"/>
  <c r="F209" i="17"/>
  <c r="C209" i="17" s="1"/>
  <c r="O208" i="17"/>
  <c r="N208" i="17"/>
  <c r="N207" i="17" s="1"/>
  <c r="M208" i="17"/>
  <c r="M207" i="17" s="1"/>
  <c r="K208" i="17"/>
  <c r="K207" i="17" s="1"/>
  <c r="J208" i="17"/>
  <c r="J207" i="17" s="1"/>
  <c r="H208" i="17"/>
  <c r="G208" i="17"/>
  <c r="G207" i="17" s="1"/>
  <c r="I207" i="17" s="1"/>
  <c r="F208" i="17"/>
  <c r="E208" i="17"/>
  <c r="E207" i="17" s="1"/>
  <c r="D208" i="17"/>
  <c r="H207" i="17"/>
  <c r="D207" i="17"/>
  <c r="F207" i="17" s="1"/>
  <c r="O206" i="17"/>
  <c r="L206" i="17"/>
  <c r="I206" i="17"/>
  <c r="F206" i="17"/>
  <c r="C206" i="17" s="1"/>
  <c r="O205" i="17"/>
  <c r="L205" i="17"/>
  <c r="I205" i="17"/>
  <c r="F205" i="17"/>
  <c r="C205" i="17" s="1"/>
  <c r="O204" i="17"/>
  <c r="L204" i="17"/>
  <c r="I204" i="17"/>
  <c r="F204" i="17"/>
  <c r="C204" i="17"/>
  <c r="O203" i="17"/>
  <c r="L203" i="17"/>
  <c r="I203" i="17"/>
  <c r="F203" i="17"/>
  <c r="C203" i="17" s="1"/>
  <c r="O202" i="17"/>
  <c r="L202" i="17"/>
  <c r="I202" i="17"/>
  <c r="F202" i="17"/>
  <c r="C202" i="17" s="1"/>
  <c r="N201" i="17"/>
  <c r="N199" i="17" s="1"/>
  <c r="N198" i="17" s="1"/>
  <c r="N197" i="17" s="1"/>
  <c r="M201" i="17"/>
  <c r="O201" i="17" s="1"/>
  <c r="K201" i="17"/>
  <c r="J201" i="17"/>
  <c r="L201" i="17" s="1"/>
  <c r="I201" i="17"/>
  <c r="H201" i="17"/>
  <c r="G201" i="17"/>
  <c r="F201" i="17"/>
  <c r="E201" i="17"/>
  <c r="E199" i="17" s="1"/>
  <c r="E198" i="17" s="1"/>
  <c r="D201" i="17"/>
  <c r="O200" i="17"/>
  <c r="L200" i="17"/>
  <c r="I200" i="17"/>
  <c r="F200" i="17"/>
  <c r="C200" i="17"/>
  <c r="K199" i="17"/>
  <c r="H199" i="17"/>
  <c r="H198" i="17" s="1"/>
  <c r="G199" i="17"/>
  <c r="G198" i="17" s="1"/>
  <c r="D199" i="17"/>
  <c r="D198" i="17" s="1"/>
  <c r="O196" i="17"/>
  <c r="L196" i="17"/>
  <c r="I196" i="17"/>
  <c r="F196" i="17"/>
  <c r="C196" i="17"/>
  <c r="O195" i="17"/>
  <c r="N195" i="17"/>
  <c r="N194" i="17" s="1"/>
  <c r="M195" i="17"/>
  <c r="L195" i="17"/>
  <c r="K195" i="17"/>
  <c r="K194" i="17" s="1"/>
  <c r="J195" i="17"/>
  <c r="J194" i="17" s="1"/>
  <c r="H195" i="17"/>
  <c r="H194" i="17" s="1"/>
  <c r="G195" i="17"/>
  <c r="G194" i="17" s="1"/>
  <c r="E195" i="17"/>
  <c r="D195" i="17"/>
  <c r="D194" i="17" s="1"/>
  <c r="F194" i="17" s="1"/>
  <c r="M194" i="17"/>
  <c r="O194" i="17" s="1"/>
  <c r="E194" i="17"/>
  <c r="O193" i="17"/>
  <c r="L193" i="17"/>
  <c r="I193" i="17"/>
  <c r="F193" i="17"/>
  <c r="C193" i="17" s="1"/>
  <c r="O192" i="17"/>
  <c r="L192" i="17"/>
  <c r="I192" i="17"/>
  <c r="F192" i="17"/>
  <c r="C192" i="17"/>
  <c r="O191" i="17"/>
  <c r="N191" i="17"/>
  <c r="N190" i="17" s="1"/>
  <c r="M191" i="17"/>
  <c r="L191" i="17"/>
  <c r="K191" i="17"/>
  <c r="J191" i="17"/>
  <c r="J190" i="17" s="1"/>
  <c r="H191" i="17"/>
  <c r="G191" i="17"/>
  <c r="G190" i="17" s="1"/>
  <c r="E191" i="17"/>
  <c r="D191" i="17"/>
  <c r="D190" i="17" s="1"/>
  <c r="F190" i="17" s="1"/>
  <c r="M190" i="17"/>
  <c r="E190" i="17"/>
  <c r="O189" i="17"/>
  <c r="L189" i="17"/>
  <c r="I189" i="17"/>
  <c r="F189" i="17"/>
  <c r="C189" i="17" s="1"/>
  <c r="O188" i="17"/>
  <c r="L188" i="17"/>
  <c r="I188" i="17"/>
  <c r="F188" i="17"/>
  <c r="C188" i="17"/>
  <c r="O187" i="17"/>
  <c r="N187" i="17"/>
  <c r="M187" i="17"/>
  <c r="L187" i="17"/>
  <c r="K187" i="17"/>
  <c r="J187" i="17"/>
  <c r="H187" i="17"/>
  <c r="G187" i="17"/>
  <c r="I187" i="17" s="1"/>
  <c r="E187" i="17"/>
  <c r="D187" i="17"/>
  <c r="F187" i="17" s="1"/>
  <c r="O186" i="17"/>
  <c r="L186" i="17"/>
  <c r="I186" i="17"/>
  <c r="F186" i="17"/>
  <c r="C186" i="17" s="1"/>
  <c r="O185" i="17"/>
  <c r="L185" i="17"/>
  <c r="I185" i="17"/>
  <c r="F185" i="17"/>
  <c r="C185" i="17" s="1"/>
  <c r="O184" i="17"/>
  <c r="L184" i="17"/>
  <c r="I184" i="17"/>
  <c r="F184" i="17"/>
  <c r="C184" i="17"/>
  <c r="O183" i="17"/>
  <c r="L183" i="17"/>
  <c r="I183" i="17"/>
  <c r="F183" i="17"/>
  <c r="C183" i="17" s="1"/>
  <c r="N182" i="17"/>
  <c r="M182" i="17"/>
  <c r="O182" i="17" s="1"/>
  <c r="L182" i="17"/>
  <c r="K182" i="17"/>
  <c r="J182" i="17"/>
  <c r="I182" i="17"/>
  <c r="H182" i="17"/>
  <c r="G182" i="17"/>
  <c r="E182" i="17"/>
  <c r="D182" i="17"/>
  <c r="F182" i="17" s="1"/>
  <c r="C182" i="17" s="1"/>
  <c r="O181" i="17"/>
  <c r="L181" i="17"/>
  <c r="I181" i="17"/>
  <c r="F181" i="17"/>
  <c r="C181" i="17" s="1"/>
  <c r="O180" i="17"/>
  <c r="L180" i="17"/>
  <c r="I180" i="17"/>
  <c r="F180" i="17"/>
  <c r="C180" i="17"/>
  <c r="O179" i="17"/>
  <c r="L179" i="17"/>
  <c r="I179" i="17"/>
  <c r="F179" i="17"/>
  <c r="C179" i="17" s="1"/>
  <c r="N178" i="17"/>
  <c r="M178" i="17"/>
  <c r="M177" i="17" s="1"/>
  <c r="L178" i="17"/>
  <c r="K178" i="17"/>
  <c r="K177" i="17" s="1"/>
  <c r="K176" i="17" s="1"/>
  <c r="J178" i="17"/>
  <c r="I178" i="17"/>
  <c r="H178" i="17"/>
  <c r="H177" i="17" s="1"/>
  <c r="H176" i="17" s="1"/>
  <c r="G178" i="17"/>
  <c r="G177" i="17" s="1"/>
  <c r="E178" i="17"/>
  <c r="E177" i="17" s="1"/>
  <c r="E176" i="17" s="1"/>
  <c r="D178" i="17"/>
  <c r="D177" i="17" s="1"/>
  <c r="N177" i="17"/>
  <c r="N176" i="17" s="1"/>
  <c r="J177" i="17"/>
  <c r="J176" i="17" s="1"/>
  <c r="L176" i="17" s="1"/>
  <c r="O175" i="17"/>
  <c r="L175" i="17"/>
  <c r="I175" i="17"/>
  <c r="F175" i="17"/>
  <c r="C175" i="17" s="1"/>
  <c r="O174" i="17"/>
  <c r="L174" i="17"/>
  <c r="I174" i="17"/>
  <c r="F174" i="17"/>
  <c r="C174" i="17" s="1"/>
  <c r="O173" i="17"/>
  <c r="L173" i="17"/>
  <c r="I173" i="17"/>
  <c r="F173" i="17"/>
  <c r="C173" i="17" s="1"/>
  <c r="O172" i="17"/>
  <c r="L172" i="17"/>
  <c r="I172" i="17"/>
  <c r="F172" i="17"/>
  <c r="C172" i="17"/>
  <c r="O171" i="17"/>
  <c r="L171" i="17"/>
  <c r="I171" i="17"/>
  <c r="F171" i="17"/>
  <c r="C171" i="17" s="1"/>
  <c r="O170" i="17"/>
  <c r="L170" i="17"/>
  <c r="I170" i="17"/>
  <c r="F170" i="17"/>
  <c r="C170" i="17" s="1"/>
  <c r="N169" i="17"/>
  <c r="N168" i="17" s="1"/>
  <c r="M169" i="17"/>
  <c r="M168" i="17" s="1"/>
  <c r="O168" i="17" s="1"/>
  <c r="K169" i="17"/>
  <c r="J169" i="17"/>
  <c r="J168" i="17" s="1"/>
  <c r="L168" i="17" s="1"/>
  <c r="I169" i="17"/>
  <c r="H169" i="17"/>
  <c r="H168" i="17" s="1"/>
  <c r="G169" i="17"/>
  <c r="F169" i="17"/>
  <c r="E169" i="17"/>
  <c r="E168" i="17" s="1"/>
  <c r="D169" i="17"/>
  <c r="D168" i="17" s="1"/>
  <c r="F168" i="17" s="1"/>
  <c r="C168" i="17" s="1"/>
  <c r="K168" i="17"/>
  <c r="G168" i="17"/>
  <c r="I168" i="17" s="1"/>
  <c r="O167" i="17"/>
  <c r="L167" i="17"/>
  <c r="I167" i="17"/>
  <c r="F167" i="17"/>
  <c r="C167" i="17" s="1"/>
  <c r="O166" i="17"/>
  <c r="L166" i="17"/>
  <c r="I166" i="17"/>
  <c r="F166" i="17"/>
  <c r="C166" i="17" s="1"/>
  <c r="O165" i="17"/>
  <c r="L165" i="17"/>
  <c r="I165" i="17"/>
  <c r="F165" i="17"/>
  <c r="C165" i="17" s="1"/>
  <c r="O164" i="17"/>
  <c r="L164" i="17"/>
  <c r="I164" i="17"/>
  <c r="F164" i="17"/>
  <c r="C164" i="17"/>
  <c r="O163" i="17"/>
  <c r="N163" i="17"/>
  <c r="M163" i="17"/>
  <c r="L163" i="17"/>
  <c r="K163" i="17"/>
  <c r="J163" i="17"/>
  <c r="H163" i="17"/>
  <c r="G163" i="17"/>
  <c r="I163" i="17" s="1"/>
  <c r="E163" i="17"/>
  <c r="D163" i="17"/>
  <c r="F163" i="17" s="1"/>
  <c r="O162" i="17"/>
  <c r="L162" i="17"/>
  <c r="I162" i="17"/>
  <c r="F162" i="17"/>
  <c r="C162" i="17" s="1"/>
  <c r="O161" i="17"/>
  <c r="L161" i="17"/>
  <c r="I161" i="17"/>
  <c r="F161" i="17"/>
  <c r="C161" i="17" s="1"/>
  <c r="O160" i="17"/>
  <c r="L160" i="17"/>
  <c r="I160" i="17"/>
  <c r="F160" i="17"/>
  <c r="C160" i="17"/>
  <c r="O159" i="17"/>
  <c r="L159" i="17"/>
  <c r="I159" i="17"/>
  <c r="F159" i="17"/>
  <c r="C159" i="17" s="1"/>
  <c r="O158" i="17"/>
  <c r="L158" i="17"/>
  <c r="I158" i="17"/>
  <c r="F158" i="17"/>
  <c r="C158" i="17" s="1"/>
  <c r="O157" i="17"/>
  <c r="L157" i="17"/>
  <c r="I157" i="17"/>
  <c r="F157" i="17"/>
  <c r="C157" i="17" s="1"/>
  <c r="O156" i="17"/>
  <c r="L156" i="17"/>
  <c r="I156" i="17"/>
  <c r="F156" i="17"/>
  <c r="C156" i="17"/>
  <c r="O155" i="17"/>
  <c r="L155" i="17"/>
  <c r="I155" i="17"/>
  <c r="F155" i="17"/>
  <c r="C155" i="17" s="1"/>
  <c r="N154" i="17"/>
  <c r="M154" i="17"/>
  <c r="O154" i="17" s="1"/>
  <c r="L154" i="17"/>
  <c r="K154" i="17"/>
  <c r="J154" i="17"/>
  <c r="I154" i="17"/>
  <c r="H154" i="17"/>
  <c r="G154" i="17"/>
  <c r="E154" i="17"/>
  <c r="D154" i="17"/>
  <c r="F154" i="17" s="1"/>
  <c r="C154" i="17" s="1"/>
  <c r="O153" i="17"/>
  <c r="L153" i="17"/>
  <c r="I153" i="17"/>
  <c r="F153" i="17"/>
  <c r="C153" i="17" s="1"/>
  <c r="O152" i="17"/>
  <c r="L152" i="17"/>
  <c r="I152" i="17"/>
  <c r="F152" i="17"/>
  <c r="C152" i="17"/>
  <c r="O151" i="17"/>
  <c r="L151" i="17"/>
  <c r="I151" i="17"/>
  <c r="F151" i="17"/>
  <c r="C151" i="17" s="1"/>
  <c r="O150" i="17"/>
  <c r="L150" i="17"/>
  <c r="I150" i="17"/>
  <c r="F150" i="17"/>
  <c r="C150" i="17" s="1"/>
  <c r="O149" i="17"/>
  <c r="L149" i="17"/>
  <c r="I149" i="17"/>
  <c r="F149" i="17"/>
  <c r="C149" i="17" s="1"/>
  <c r="O148" i="17"/>
  <c r="L148" i="17"/>
  <c r="I148" i="17"/>
  <c r="F148" i="17"/>
  <c r="C148" i="17"/>
  <c r="O147" i="17"/>
  <c r="N147" i="17"/>
  <c r="M147" i="17"/>
  <c r="L147" i="17"/>
  <c r="K147" i="17"/>
  <c r="J147" i="17"/>
  <c r="H147" i="17"/>
  <c r="G147" i="17"/>
  <c r="I147" i="17" s="1"/>
  <c r="E147" i="17"/>
  <c r="D147" i="17"/>
  <c r="F147" i="17" s="1"/>
  <c r="O146" i="17"/>
  <c r="L146" i="17"/>
  <c r="I146" i="17"/>
  <c r="F146" i="17"/>
  <c r="C146" i="17" s="1"/>
  <c r="O145" i="17"/>
  <c r="L145" i="17"/>
  <c r="I145" i="17"/>
  <c r="F145" i="17"/>
  <c r="C145" i="17" s="1"/>
  <c r="O144" i="17"/>
  <c r="N144" i="17"/>
  <c r="M144" i="17"/>
  <c r="K144" i="17"/>
  <c r="J144" i="17"/>
  <c r="L144" i="17" s="1"/>
  <c r="H144" i="17"/>
  <c r="G144" i="17"/>
  <c r="I144" i="17" s="1"/>
  <c r="F144" i="17"/>
  <c r="E144" i="17"/>
  <c r="D144" i="17"/>
  <c r="O143" i="17"/>
  <c r="L143" i="17"/>
  <c r="I143" i="17"/>
  <c r="F143" i="17"/>
  <c r="C143" i="17" s="1"/>
  <c r="O142" i="17"/>
  <c r="L142" i="17"/>
  <c r="I142" i="17"/>
  <c r="F142" i="17"/>
  <c r="C142" i="17" s="1"/>
  <c r="O141" i="17"/>
  <c r="L141" i="17"/>
  <c r="I141" i="17"/>
  <c r="F141" i="17"/>
  <c r="C141" i="17" s="1"/>
  <c r="O140" i="17"/>
  <c r="L140" i="17"/>
  <c r="I140" i="17"/>
  <c r="F140" i="17"/>
  <c r="C140" i="17"/>
  <c r="O139" i="17"/>
  <c r="N139" i="17"/>
  <c r="M139" i="17"/>
  <c r="L139" i="17"/>
  <c r="K139" i="17"/>
  <c r="J139" i="17"/>
  <c r="H139" i="17"/>
  <c r="H133" i="17" s="1"/>
  <c r="G139" i="17"/>
  <c r="I139" i="17" s="1"/>
  <c r="E139" i="17"/>
  <c r="D139" i="17"/>
  <c r="F139" i="17" s="1"/>
  <c r="C139" i="17" s="1"/>
  <c r="O138" i="17"/>
  <c r="L138" i="17"/>
  <c r="I138" i="17"/>
  <c r="F138" i="17"/>
  <c r="C138" i="17" s="1"/>
  <c r="O137" i="17"/>
  <c r="L137" i="17"/>
  <c r="I137" i="17"/>
  <c r="F137" i="17"/>
  <c r="C137" i="17" s="1"/>
  <c r="O136" i="17"/>
  <c r="L136" i="17"/>
  <c r="I136" i="17"/>
  <c r="F136" i="17"/>
  <c r="C136" i="17"/>
  <c r="O135" i="17"/>
  <c r="L135" i="17"/>
  <c r="I135" i="17"/>
  <c r="F135" i="17"/>
  <c r="C135" i="17" s="1"/>
  <c r="N134" i="17"/>
  <c r="M134" i="17"/>
  <c r="M133" i="17" s="1"/>
  <c r="O133" i="17" s="1"/>
  <c r="L134" i="17"/>
  <c r="K134" i="17"/>
  <c r="K133" i="17" s="1"/>
  <c r="J134" i="17"/>
  <c r="I134" i="17"/>
  <c r="H134" i="17"/>
  <c r="G134" i="17"/>
  <c r="G133" i="17" s="1"/>
  <c r="I133" i="17" s="1"/>
  <c r="E134" i="17"/>
  <c r="E133" i="17" s="1"/>
  <c r="D134" i="17"/>
  <c r="F134" i="17" s="1"/>
  <c r="N133" i="17"/>
  <c r="J133" i="17"/>
  <c r="L133" i="17" s="1"/>
  <c r="O132" i="17"/>
  <c r="L132" i="17"/>
  <c r="I132" i="17"/>
  <c r="F132" i="17"/>
  <c r="C132" i="17"/>
  <c r="O131" i="17"/>
  <c r="N131" i="17"/>
  <c r="M131" i="17"/>
  <c r="L131" i="17"/>
  <c r="K131" i="17"/>
  <c r="J131" i="17"/>
  <c r="H131" i="17"/>
  <c r="G131" i="17"/>
  <c r="I131" i="17" s="1"/>
  <c r="E131" i="17"/>
  <c r="D131" i="17"/>
  <c r="F131" i="17" s="1"/>
  <c r="C131" i="17" s="1"/>
  <c r="O130" i="17"/>
  <c r="L130" i="17"/>
  <c r="I130" i="17"/>
  <c r="F130" i="17"/>
  <c r="C130" i="17" s="1"/>
  <c r="O129" i="17"/>
  <c r="L129" i="17"/>
  <c r="I129" i="17"/>
  <c r="F129" i="17"/>
  <c r="C129" i="17" s="1"/>
  <c r="O128" i="17"/>
  <c r="L128" i="17"/>
  <c r="I128" i="17"/>
  <c r="F128" i="17"/>
  <c r="C128" i="17"/>
  <c r="O127" i="17"/>
  <c r="L127" i="17"/>
  <c r="I127" i="17"/>
  <c r="F127" i="17"/>
  <c r="C127" i="17" s="1"/>
  <c r="E127" i="17"/>
  <c r="E125" i="17" s="1"/>
  <c r="D127" i="17"/>
  <c r="O126" i="17"/>
  <c r="L126" i="17"/>
  <c r="I126" i="17"/>
  <c r="F126" i="17"/>
  <c r="C126" i="17"/>
  <c r="O125" i="17"/>
  <c r="N125" i="17"/>
  <c r="M125" i="17"/>
  <c r="L125" i="17"/>
  <c r="K125" i="17"/>
  <c r="J125" i="17"/>
  <c r="H125" i="17"/>
  <c r="G125" i="17"/>
  <c r="I125" i="17" s="1"/>
  <c r="D125" i="17"/>
  <c r="O124" i="17"/>
  <c r="L124" i="17"/>
  <c r="I124" i="17"/>
  <c r="F124" i="17"/>
  <c r="C124" i="17" s="1"/>
  <c r="O123" i="17"/>
  <c r="L123" i="17"/>
  <c r="I123" i="17"/>
  <c r="F123" i="17"/>
  <c r="C123" i="17" s="1"/>
  <c r="O122" i="17"/>
  <c r="L122" i="17"/>
  <c r="I122" i="17"/>
  <c r="F122" i="17"/>
  <c r="C122" i="17"/>
  <c r="O121" i="17"/>
  <c r="L121" i="17"/>
  <c r="I121" i="17"/>
  <c r="F121" i="17"/>
  <c r="C121" i="17" s="1"/>
  <c r="O120" i="17"/>
  <c r="L120" i="17"/>
  <c r="I120" i="17"/>
  <c r="F120" i="17"/>
  <c r="C120" i="17" s="1"/>
  <c r="N119" i="17"/>
  <c r="M119" i="17"/>
  <c r="O119" i="17" s="1"/>
  <c r="K119" i="17"/>
  <c r="J119" i="17"/>
  <c r="L119" i="17" s="1"/>
  <c r="I119" i="17"/>
  <c r="H119" i="17"/>
  <c r="G119" i="17"/>
  <c r="F119" i="17"/>
  <c r="E119" i="17"/>
  <c r="D119" i="17"/>
  <c r="O118" i="17"/>
  <c r="L118" i="17"/>
  <c r="I118" i="17"/>
  <c r="F118" i="17"/>
  <c r="C118" i="17"/>
  <c r="O117" i="17"/>
  <c r="L117" i="17"/>
  <c r="I117" i="17"/>
  <c r="F117" i="17"/>
  <c r="C117" i="17" s="1"/>
  <c r="O116" i="17"/>
  <c r="L116" i="17"/>
  <c r="I116" i="17"/>
  <c r="F116" i="17"/>
  <c r="C116" i="17" s="1"/>
  <c r="N115" i="17"/>
  <c r="M115" i="17"/>
  <c r="O115" i="17" s="1"/>
  <c r="K115" i="17"/>
  <c r="J115" i="17"/>
  <c r="L115" i="17" s="1"/>
  <c r="I115" i="17"/>
  <c r="H115" i="17"/>
  <c r="G115" i="17"/>
  <c r="F115" i="17"/>
  <c r="C115" i="17" s="1"/>
  <c r="E115" i="17"/>
  <c r="D115" i="17"/>
  <c r="O114" i="17"/>
  <c r="L114" i="17"/>
  <c r="I114" i="17"/>
  <c r="F114" i="17"/>
  <c r="C114" i="17"/>
  <c r="O113" i="17"/>
  <c r="L113" i="17"/>
  <c r="I113" i="17"/>
  <c r="F113" i="17"/>
  <c r="C113" i="17" s="1"/>
  <c r="O112" i="17"/>
  <c r="L112" i="17"/>
  <c r="I112" i="17"/>
  <c r="F112" i="17"/>
  <c r="C112" i="17" s="1"/>
  <c r="O111" i="17"/>
  <c r="L111" i="17"/>
  <c r="I111" i="17"/>
  <c r="F111" i="17"/>
  <c r="C111" i="17" s="1"/>
  <c r="O110" i="17"/>
  <c r="L110" i="17"/>
  <c r="I110" i="17"/>
  <c r="F110" i="17"/>
  <c r="C110" i="17"/>
  <c r="O109" i="17"/>
  <c r="L109" i="17"/>
  <c r="I109" i="17"/>
  <c r="F109" i="17"/>
  <c r="C109" i="17" s="1"/>
  <c r="O108" i="17"/>
  <c r="L108" i="17"/>
  <c r="I108" i="17"/>
  <c r="F108" i="17"/>
  <c r="C108" i="17" s="1"/>
  <c r="O107" i="17"/>
  <c r="L107" i="17"/>
  <c r="I107" i="17"/>
  <c r="F107" i="17"/>
  <c r="C107" i="17" s="1"/>
  <c r="O106" i="17"/>
  <c r="N106" i="17"/>
  <c r="M106" i="17"/>
  <c r="K106" i="17"/>
  <c r="J106" i="17"/>
  <c r="L106" i="17" s="1"/>
  <c r="H106" i="17"/>
  <c r="G106" i="17"/>
  <c r="I106" i="17" s="1"/>
  <c r="C106" i="17" s="1"/>
  <c r="F106" i="17"/>
  <c r="E106" i="17"/>
  <c r="D106" i="17"/>
  <c r="O105" i="17"/>
  <c r="L105" i="17"/>
  <c r="I105" i="17"/>
  <c r="F105" i="17"/>
  <c r="C105" i="17" s="1"/>
  <c r="O104" i="17"/>
  <c r="L104" i="17"/>
  <c r="I104" i="17"/>
  <c r="F104" i="17"/>
  <c r="C104" i="17" s="1"/>
  <c r="O103" i="17"/>
  <c r="L103" i="17"/>
  <c r="I103" i="17"/>
  <c r="F103" i="17"/>
  <c r="C103" i="17" s="1"/>
  <c r="O102" i="17"/>
  <c r="L102" i="17"/>
  <c r="I102" i="17"/>
  <c r="F102" i="17"/>
  <c r="C102" i="17"/>
  <c r="O101" i="17"/>
  <c r="L101" i="17"/>
  <c r="I101" i="17"/>
  <c r="F101" i="17"/>
  <c r="C101" i="17" s="1"/>
  <c r="O100" i="17"/>
  <c r="L100" i="17"/>
  <c r="I100" i="17"/>
  <c r="F100" i="17"/>
  <c r="C100" i="17" s="1"/>
  <c r="O99" i="17"/>
  <c r="L99" i="17"/>
  <c r="I99" i="17"/>
  <c r="F99" i="17"/>
  <c r="C99" i="17" s="1"/>
  <c r="O98" i="17"/>
  <c r="N98" i="17"/>
  <c r="M98" i="17"/>
  <c r="K98" i="17"/>
  <c r="J98" i="17"/>
  <c r="L98" i="17" s="1"/>
  <c r="H98" i="17"/>
  <c r="G98" i="17"/>
  <c r="I98" i="17" s="1"/>
  <c r="F98" i="17"/>
  <c r="E98" i="17"/>
  <c r="D98" i="17"/>
  <c r="O97" i="17"/>
  <c r="L97" i="17"/>
  <c r="I97" i="17"/>
  <c r="F97" i="17"/>
  <c r="C97" i="17" s="1"/>
  <c r="O96" i="17"/>
  <c r="L96" i="17"/>
  <c r="I96" i="17"/>
  <c r="F96" i="17"/>
  <c r="C96" i="17" s="1"/>
  <c r="O95" i="17"/>
  <c r="L95" i="17"/>
  <c r="I95" i="17"/>
  <c r="F95" i="17"/>
  <c r="C95" i="17" s="1"/>
  <c r="O94" i="17"/>
  <c r="L94" i="17"/>
  <c r="I94" i="17"/>
  <c r="F94" i="17"/>
  <c r="C94" i="17"/>
  <c r="O93" i="17"/>
  <c r="L93" i="17"/>
  <c r="I93" i="17"/>
  <c r="F93" i="17"/>
  <c r="C93" i="17" s="1"/>
  <c r="N92" i="17"/>
  <c r="M92" i="17"/>
  <c r="O92" i="17" s="1"/>
  <c r="L92" i="17"/>
  <c r="K92" i="17"/>
  <c r="J92" i="17"/>
  <c r="I92" i="17"/>
  <c r="H92" i="17"/>
  <c r="G92" i="17"/>
  <c r="E92" i="17"/>
  <c r="E86" i="17" s="1"/>
  <c r="D92" i="17"/>
  <c r="F92" i="17" s="1"/>
  <c r="C92" i="17" s="1"/>
  <c r="O91" i="17"/>
  <c r="L91" i="17"/>
  <c r="I91" i="17"/>
  <c r="F91" i="17"/>
  <c r="C91" i="17" s="1"/>
  <c r="O90" i="17"/>
  <c r="L90" i="17"/>
  <c r="I90" i="17"/>
  <c r="F90" i="17"/>
  <c r="C90" i="17"/>
  <c r="O89" i="17"/>
  <c r="L89" i="17"/>
  <c r="I89" i="17"/>
  <c r="F89" i="17"/>
  <c r="C89" i="17" s="1"/>
  <c r="O88" i="17"/>
  <c r="L88" i="17"/>
  <c r="I88" i="17"/>
  <c r="F88" i="17"/>
  <c r="C88" i="17" s="1"/>
  <c r="N87" i="17"/>
  <c r="N86" i="17" s="1"/>
  <c r="M87" i="17"/>
  <c r="M86" i="17" s="1"/>
  <c r="O86" i="17" s="1"/>
  <c r="K87" i="17"/>
  <c r="J87" i="17"/>
  <c r="J86" i="17" s="1"/>
  <c r="L86" i="17" s="1"/>
  <c r="I87" i="17"/>
  <c r="H87" i="17"/>
  <c r="H86" i="17" s="1"/>
  <c r="G87" i="17"/>
  <c r="F87" i="17"/>
  <c r="E87" i="17"/>
  <c r="D87" i="17"/>
  <c r="D86" i="17" s="1"/>
  <c r="F86" i="17" s="1"/>
  <c r="K86" i="17"/>
  <c r="G86" i="17"/>
  <c r="O85" i="17"/>
  <c r="L85" i="17"/>
  <c r="I85" i="17"/>
  <c r="F85" i="17"/>
  <c r="C85" i="17" s="1"/>
  <c r="O84" i="17"/>
  <c r="L84" i="17"/>
  <c r="I84" i="17"/>
  <c r="F84" i="17"/>
  <c r="C84" i="17" s="1"/>
  <c r="N83" i="17"/>
  <c r="M83" i="17"/>
  <c r="O83" i="17" s="1"/>
  <c r="K83" i="17"/>
  <c r="J83" i="17"/>
  <c r="L83" i="17" s="1"/>
  <c r="I83" i="17"/>
  <c r="H83" i="17"/>
  <c r="G83" i="17"/>
  <c r="F83" i="17"/>
  <c r="E83" i="17"/>
  <c r="D83" i="17"/>
  <c r="O82" i="17"/>
  <c r="L82" i="17"/>
  <c r="I82" i="17"/>
  <c r="F82" i="17"/>
  <c r="C82" i="17"/>
  <c r="O81" i="17"/>
  <c r="L81" i="17"/>
  <c r="I81" i="17"/>
  <c r="F81" i="17"/>
  <c r="C81" i="17" s="1"/>
  <c r="N80" i="17"/>
  <c r="M80" i="17"/>
  <c r="M79" i="17" s="1"/>
  <c r="L80" i="17"/>
  <c r="K80" i="17"/>
  <c r="K79" i="17" s="1"/>
  <c r="K78" i="17" s="1"/>
  <c r="J80" i="17"/>
  <c r="I80" i="17"/>
  <c r="H80" i="17"/>
  <c r="H79" i="17" s="1"/>
  <c r="H78" i="17" s="1"/>
  <c r="G80" i="17"/>
  <c r="G79" i="17" s="1"/>
  <c r="E80" i="17"/>
  <c r="E79" i="17" s="1"/>
  <c r="E78" i="17" s="1"/>
  <c r="D80" i="17"/>
  <c r="D79" i="17" s="1"/>
  <c r="N79" i="17"/>
  <c r="N78" i="17" s="1"/>
  <c r="J79" i="17"/>
  <c r="J78" i="17" s="1"/>
  <c r="L78" i="17" s="1"/>
  <c r="O77" i="17"/>
  <c r="L77" i="17"/>
  <c r="I77" i="17"/>
  <c r="F77" i="17"/>
  <c r="C77" i="17" s="1"/>
  <c r="O76" i="17"/>
  <c r="L76" i="17"/>
  <c r="I76" i="17"/>
  <c r="F76" i="17"/>
  <c r="C76" i="17" s="1"/>
  <c r="O75" i="17"/>
  <c r="L75" i="17"/>
  <c r="I75" i="17"/>
  <c r="F75" i="17"/>
  <c r="C75" i="17" s="1"/>
  <c r="O74" i="17"/>
  <c r="C74" i="17" s="1"/>
  <c r="L74" i="17"/>
  <c r="I74" i="17"/>
  <c r="F74" i="17"/>
  <c r="O73" i="17"/>
  <c r="L73" i="17"/>
  <c r="I73" i="17"/>
  <c r="F73" i="17"/>
  <c r="C73" i="17" s="1"/>
  <c r="N72" i="17"/>
  <c r="M72" i="17"/>
  <c r="O72" i="17" s="1"/>
  <c r="L72" i="17"/>
  <c r="K72" i="17"/>
  <c r="J72" i="17"/>
  <c r="I72" i="17"/>
  <c r="H72" i="17"/>
  <c r="H70" i="17" s="1"/>
  <c r="G72" i="17"/>
  <c r="E72" i="17"/>
  <c r="E70" i="17" s="1"/>
  <c r="D72" i="17"/>
  <c r="F72" i="17" s="1"/>
  <c r="C72" i="17" s="1"/>
  <c r="O71" i="17"/>
  <c r="L71" i="17"/>
  <c r="I71" i="17"/>
  <c r="F71" i="17"/>
  <c r="C71" i="17" s="1"/>
  <c r="N70" i="17"/>
  <c r="K70" i="17"/>
  <c r="J70" i="17"/>
  <c r="L70" i="17" s="1"/>
  <c r="G70" i="17"/>
  <c r="O69" i="17"/>
  <c r="L69" i="17"/>
  <c r="I69" i="17"/>
  <c r="F69" i="17"/>
  <c r="C69" i="17" s="1"/>
  <c r="O68" i="17"/>
  <c r="L68" i="17"/>
  <c r="I68" i="17"/>
  <c r="F68" i="17"/>
  <c r="C68" i="17" s="1"/>
  <c r="O67" i="17"/>
  <c r="L67" i="17"/>
  <c r="I67" i="17"/>
  <c r="F67" i="17"/>
  <c r="C67" i="17" s="1"/>
  <c r="O66" i="17"/>
  <c r="C66" i="17" s="1"/>
  <c r="L66" i="17"/>
  <c r="I66" i="17"/>
  <c r="F66" i="17"/>
  <c r="O65" i="17"/>
  <c r="L65" i="17"/>
  <c r="I65" i="17"/>
  <c r="F65" i="17"/>
  <c r="C65" i="17" s="1"/>
  <c r="O64" i="17"/>
  <c r="L64" i="17"/>
  <c r="I64" i="17"/>
  <c r="F64" i="17"/>
  <c r="C64" i="17" s="1"/>
  <c r="O63" i="17"/>
  <c r="L63" i="17"/>
  <c r="I63" i="17"/>
  <c r="F63" i="17"/>
  <c r="C63" i="17" s="1"/>
  <c r="O62" i="17"/>
  <c r="L62" i="17"/>
  <c r="I62" i="17"/>
  <c r="F62" i="17"/>
  <c r="C62" i="17"/>
  <c r="N61" i="17"/>
  <c r="O61" i="17" s="1"/>
  <c r="M61" i="17"/>
  <c r="L61" i="17"/>
  <c r="K61" i="17"/>
  <c r="J61" i="17"/>
  <c r="H61" i="17"/>
  <c r="G61" i="17"/>
  <c r="I61" i="17" s="1"/>
  <c r="E61" i="17"/>
  <c r="D61" i="17"/>
  <c r="F61" i="17" s="1"/>
  <c r="C61" i="17" s="1"/>
  <c r="O60" i="17"/>
  <c r="L60" i="17"/>
  <c r="I60" i="17"/>
  <c r="C60" i="17" s="1"/>
  <c r="F60" i="17"/>
  <c r="O59" i="17"/>
  <c r="L59" i="17"/>
  <c r="I59" i="17"/>
  <c r="F59" i="17"/>
  <c r="C59" i="17" s="1"/>
  <c r="O58" i="17"/>
  <c r="N58" i="17"/>
  <c r="M58" i="17"/>
  <c r="M57" i="17" s="1"/>
  <c r="K58" i="17"/>
  <c r="K57" i="17" s="1"/>
  <c r="J58" i="17"/>
  <c r="L58" i="17" s="1"/>
  <c r="H58" i="17"/>
  <c r="G58" i="17"/>
  <c r="G57" i="17" s="1"/>
  <c r="E58" i="17"/>
  <c r="F58" i="17" s="1"/>
  <c r="D58" i="17"/>
  <c r="N57" i="17"/>
  <c r="N56" i="17" s="1"/>
  <c r="J57" i="17"/>
  <c r="J56" i="17" s="1"/>
  <c r="H57" i="17"/>
  <c r="H56" i="17" s="1"/>
  <c r="D57" i="17"/>
  <c r="O50" i="17"/>
  <c r="C50" i="17" s="1"/>
  <c r="O49" i="17"/>
  <c r="C49" i="17" s="1"/>
  <c r="N48" i="17"/>
  <c r="M48" i="17"/>
  <c r="L47" i="17"/>
  <c r="I47" i="17"/>
  <c r="F47" i="17"/>
  <c r="C47" i="17" s="1"/>
  <c r="K46" i="17"/>
  <c r="J46" i="17"/>
  <c r="L46" i="17" s="1"/>
  <c r="H46" i="17"/>
  <c r="I46" i="17" s="1"/>
  <c r="G46" i="17"/>
  <c r="F46" i="17"/>
  <c r="E46" i="17"/>
  <c r="D46" i="17"/>
  <c r="F45" i="17"/>
  <c r="C45" i="17" s="1"/>
  <c r="L44" i="17"/>
  <c r="C44" i="17" s="1"/>
  <c r="L43" i="17"/>
  <c r="C43" i="17" s="1"/>
  <c r="L42" i="17"/>
  <c r="C42" i="17" s="1"/>
  <c r="L41" i="17"/>
  <c r="C41" i="17" s="1"/>
  <c r="K40" i="17"/>
  <c r="J40" i="17"/>
  <c r="L40" i="17" s="1"/>
  <c r="C40" i="17" s="1"/>
  <c r="L39" i="17"/>
  <c r="C39" i="17" s="1"/>
  <c r="L38" i="17"/>
  <c r="C38" i="17" s="1"/>
  <c r="K37" i="17"/>
  <c r="J37" i="17"/>
  <c r="L37" i="17" s="1"/>
  <c r="C37" i="17" s="1"/>
  <c r="L36" i="17"/>
  <c r="C36" i="17" s="1"/>
  <c r="L35" i="17"/>
  <c r="C35" i="17" s="1"/>
  <c r="K35" i="17"/>
  <c r="K30" i="17" s="1"/>
  <c r="J35" i="17"/>
  <c r="L34" i="17"/>
  <c r="C34" i="17" s="1"/>
  <c r="L33" i="17"/>
  <c r="C33" i="17" s="1"/>
  <c r="L32" i="17"/>
  <c r="C32" i="17" s="1"/>
  <c r="K31" i="17"/>
  <c r="J31" i="17"/>
  <c r="L31" i="17" s="1"/>
  <c r="C31" i="17" s="1"/>
  <c r="J30" i="17"/>
  <c r="F29" i="17"/>
  <c r="C29" i="17" s="1"/>
  <c r="I28" i="17"/>
  <c r="E28" i="17"/>
  <c r="O27" i="17"/>
  <c r="L27" i="17"/>
  <c r="I27" i="17"/>
  <c r="F27" i="17"/>
  <c r="C27" i="17" s="1"/>
  <c r="O26" i="17"/>
  <c r="L26" i="17"/>
  <c r="I26" i="17"/>
  <c r="C26" i="17" s="1"/>
  <c r="F26" i="17"/>
  <c r="N25" i="17"/>
  <c r="N290" i="17" s="1"/>
  <c r="N289" i="17" s="1"/>
  <c r="M25" i="17"/>
  <c r="M290" i="17" s="1"/>
  <c r="K25" i="17"/>
  <c r="K290" i="17" s="1"/>
  <c r="K289" i="17" s="1"/>
  <c r="J25" i="17"/>
  <c r="J290" i="17" s="1"/>
  <c r="H25" i="17"/>
  <c r="H290" i="17" s="1"/>
  <c r="H289" i="17" s="1"/>
  <c r="G25" i="17"/>
  <c r="G290" i="17" s="1"/>
  <c r="F25" i="17"/>
  <c r="E25" i="17"/>
  <c r="E290" i="17" s="1"/>
  <c r="E289" i="17" s="1"/>
  <c r="D25" i="17"/>
  <c r="D290" i="17" s="1"/>
  <c r="D289" i="17" s="1"/>
  <c r="F289" i="17" s="1"/>
  <c r="G24" i="17"/>
  <c r="E24" i="17"/>
  <c r="J289" i="17" l="1"/>
  <c r="L289" i="17" s="1"/>
  <c r="L290" i="17"/>
  <c r="J55" i="17"/>
  <c r="O57" i="17"/>
  <c r="N55" i="17"/>
  <c r="N54" i="17" s="1"/>
  <c r="N53" i="17" s="1"/>
  <c r="I70" i="17"/>
  <c r="D78" i="17"/>
  <c r="F78" i="17" s="1"/>
  <c r="C78" i="17" s="1"/>
  <c r="F79" i="17"/>
  <c r="M78" i="17"/>
  <c r="O78" i="17" s="1"/>
  <c r="O79" i="17"/>
  <c r="C98" i="17"/>
  <c r="C147" i="17"/>
  <c r="C163" i="17"/>
  <c r="G176" i="17"/>
  <c r="I176" i="17" s="1"/>
  <c r="I177" i="17"/>
  <c r="C187" i="17"/>
  <c r="O190" i="17"/>
  <c r="H190" i="17"/>
  <c r="H55" i="17" s="1"/>
  <c r="I194" i="17"/>
  <c r="K198" i="17"/>
  <c r="K197" i="17" s="1"/>
  <c r="C201" i="17"/>
  <c r="L207" i="17"/>
  <c r="C207" i="17" s="1"/>
  <c r="E233" i="17"/>
  <c r="C249" i="17"/>
  <c r="K24" i="17"/>
  <c r="C46" i="17"/>
  <c r="D56" i="17"/>
  <c r="C83" i="17"/>
  <c r="I86" i="17"/>
  <c r="C86" i="17" s="1"/>
  <c r="C119" i="17"/>
  <c r="C144" i="17"/>
  <c r="F198" i="17"/>
  <c r="K56" i="17"/>
  <c r="K55" i="17" s="1"/>
  <c r="K54" i="17" s="1"/>
  <c r="K53" i="17" s="1"/>
  <c r="L57" i="17"/>
  <c r="G78" i="17"/>
  <c r="I78" i="17" s="1"/>
  <c r="I79" i="17"/>
  <c r="F125" i="17"/>
  <c r="C125" i="17" s="1"/>
  <c r="F177" i="17"/>
  <c r="D176" i="17"/>
  <c r="F176" i="17" s="1"/>
  <c r="M176" i="17"/>
  <c r="O176" i="17" s="1"/>
  <c r="O177" i="17"/>
  <c r="K190" i="17"/>
  <c r="L190" i="17" s="1"/>
  <c r="C194" i="17"/>
  <c r="L194" i="17"/>
  <c r="I198" i="17"/>
  <c r="O207" i="17"/>
  <c r="O233" i="17"/>
  <c r="C241" i="17"/>
  <c r="G56" i="17"/>
  <c r="I57" i="17"/>
  <c r="E197" i="17"/>
  <c r="C282" i="17"/>
  <c r="H24" i="17"/>
  <c r="I24" i="17" s="1"/>
  <c r="I290" i="17"/>
  <c r="O25" i="17"/>
  <c r="E57" i="17"/>
  <c r="E56" i="17" s="1"/>
  <c r="E55" i="17" s="1"/>
  <c r="E54" i="17" s="1"/>
  <c r="D70" i="17"/>
  <c r="F70" i="17" s="1"/>
  <c r="F80" i="17"/>
  <c r="C80" i="17" s="1"/>
  <c r="O87" i="17"/>
  <c r="O169" i="17"/>
  <c r="C169" i="17" s="1"/>
  <c r="F178" i="17"/>
  <c r="I191" i="17"/>
  <c r="I195" i="17"/>
  <c r="I199" i="17"/>
  <c r="M199" i="17"/>
  <c r="L208" i="17"/>
  <c r="F234" i="17"/>
  <c r="J234" i="17"/>
  <c r="F255" i="17"/>
  <c r="I255" i="17"/>
  <c r="J261" i="17"/>
  <c r="L261" i="17" s="1"/>
  <c r="O266" i="17"/>
  <c r="C266" i="17" s="1"/>
  <c r="D272" i="17"/>
  <c r="J272" i="17"/>
  <c r="C283" i="17"/>
  <c r="F284" i="17"/>
  <c r="N287" i="17"/>
  <c r="F291" i="17"/>
  <c r="C298" i="17"/>
  <c r="C299" i="17"/>
  <c r="G287" i="18"/>
  <c r="G21" i="18"/>
  <c r="I21" i="18" s="1"/>
  <c r="I22" i="18"/>
  <c r="C22" i="18" s="1"/>
  <c r="I43" i="18"/>
  <c r="C43" i="18" s="1"/>
  <c r="L54" i="18"/>
  <c r="I54" i="18"/>
  <c r="O67" i="18"/>
  <c r="C69" i="18"/>
  <c r="C116" i="18"/>
  <c r="C131" i="18"/>
  <c r="C144" i="18"/>
  <c r="M24" i="17"/>
  <c r="L25" i="17"/>
  <c r="L30" i="17"/>
  <c r="C30" i="17" s="1"/>
  <c r="O48" i="17"/>
  <c r="C48" i="17" s="1"/>
  <c r="I58" i="17"/>
  <c r="C58" i="17" s="1"/>
  <c r="M70" i="17"/>
  <c r="O70" i="17" s="1"/>
  <c r="L79" i="17"/>
  <c r="O80" i="17"/>
  <c r="L87" i="17"/>
  <c r="C87" i="17" s="1"/>
  <c r="D133" i="17"/>
  <c r="F133" i="17" s="1"/>
  <c r="C133" i="17" s="1"/>
  <c r="O134" i="17"/>
  <c r="C134" i="17" s="1"/>
  <c r="L169" i="17"/>
  <c r="L177" i="17"/>
  <c r="O178" i="17"/>
  <c r="F191" i="17"/>
  <c r="C191" i="17" s="1"/>
  <c r="F195" i="17"/>
  <c r="C195" i="17" s="1"/>
  <c r="F199" i="17"/>
  <c r="J199" i="17"/>
  <c r="I208" i="17"/>
  <c r="C208" i="17" s="1"/>
  <c r="G234" i="17"/>
  <c r="O234" i="17"/>
  <c r="L241" i="17"/>
  <c r="C246" i="17"/>
  <c r="O254" i="17"/>
  <c r="C254" i="17" s="1"/>
  <c r="C258" i="17"/>
  <c r="D261" i="17"/>
  <c r="F261" i="17" s="1"/>
  <c r="H261" i="17"/>
  <c r="I261" i="17" s="1"/>
  <c r="C270" i="17"/>
  <c r="K287" i="17"/>
  <c r="F290" i="17"/>
  <c r="C44" i="18"/>
  <c r="H75" i="18"/>
  <c r="H52" i="18" s="1"/>
  <c r="H51" i="18" s="1"/>
  <c r="C112" i="18"/>
  <c r="J24" i="17"/>
  <c r="L24" i="17" s="1"/>
  <c r="N24" i="17"/>
  <c r="I25" i="17"/>
  <c r="C25" i="17" s="1"/>
  <c r="M289" i="17"/>
  <c r="O289" i="17" s="1"/>
  <c r="O290" i="17"/>
  <c r="O238" i="17"/>
  <c r="C242" i="17"/>
  <c r="L249" i="17"/>
  <c r="O262" i="17"/>
  <c r="C262" i="17" s="1"/>
  <c r="I272" i="17"/>
  <c r="C278" i="17"/>
  <c r="O282" i="17"/>
  <c r="G289" i="17"/>
  <c r="I289" i="17" s="1"/>
  <c r="C291" i="17"/>
  <c r="L32" i="18"/>
  <c r="C32" i="18" s="1"/>
  <c r="J27" i="18"/>
  <c r="F53" i="18"/>
  <c r="F55" i="18"/>
  <c r="M54" i="18"/>
  <c r="O55" i="18"/>
  <c r="L76" i="18"/>
  <c r="K75" i="18"/>
  <c r="K52" i="18" s="1"/>
  <c r="K51" i="18" s="1"/>
  <c r="C238" i="17"/>
  <c r="O274" i="17"/>
  <c r="C274" i="17" s="1"/>
  <c r="M272" i="17"/>
  <c r="K287" i="18"/>
  <c r="K286" i="18" s="1"/>
  <c r="K21" i="18"/>
  <c r="I76" i="18"/>
  <c r="M75" i="18"/>
  <c r="O76" i="18"/>
  <c r="C128" i="18"/>
  <c r="C136" i="18"/>
  <c r="I284" i="17"/>
  <c r="E21" i="18"/>
  <c r="M21" i="18"/>
  <c r="O21" i="18" s="1"/>
  <c r="D286" i="18"/>
  <c r="F286" i="18" s="1"/>
  <c r="F287" i="18"/>
  <c r="L22" i="18"/>
  <c r="J67" i="18"/>
  <c r="L67" i="18" s="1"/>
  <c r="C152" i="18"/>
  <c r="C164" i="18"/>
  <c r="O166" i="18"/>
  <c r="N165" i="18"/>
  <c r="O165" i="18" s="1"/>
  <c r="C165" i="18" s="1"/>
  <c r="G173" i="18"/>
  <c r="I173" i="18" s="1"/>
  <c r="J187" i="18"/>
  <c r="L187" i="18" s="1"/>
  <c r="F188" i="18"/>
  <c r="C188" i="18" s="1"/>
  <c r="I188" i="18"/>
  <c r="D195" i="18"/>
  <c r="F196" i="18"/>
  <c r="N196" i="18"/>
  <c r="N195" i="18" s="1"/>
  <c r="N194" i="18" s="1"/>
  <c r="O198" i="18"/>
  <c r="F216" i="18"/>
  <c r="C216" i="18" s="1"/>
  <c r="O216" i="18"/>
  <c r="M204" i="18"/>
  <c r="C223" i="18"/>
  <c r="C224" i="18"/>
  <c r="J231" i="18"/>
  <c r="M286" i="18"/>
  <c r="O286" i="18" s="1"/>
  <c r="O287" i="18"/>
  <c r="G67" i="18"/>
  <c r="F76" i="18"/>
  <c r="C76" i="18" s="1"/>
  <c r="I77" i="18"/>
  <c r="C77" i="18" s="1"/>
  <c r="G83" i="18"/>
  <c r="I83" i="18" s="1"/>
  <c r="C83" i="18" s="1"/>
  <c r="F84" i="18"/>
  <c r="C84" i="18" s="1"/>
  <c r="D130" i="18"/>
  <c r="F130" i="18" s="1"/>
  <c r="C130" i="18" s="1"/>
  <c r="O131" i="18"/>
  <c r="J174" i="18"/>
  <c r="M174" i="18"/>
  <c r="O175" i="18"/>
  <c r="C183" i="18"/>
  <c r="F184" i="18"/>
  <c r="C184" i="18" s="1"/>
  <c r="D173" i="18"/>
  <c r="F173" i="18" s="1"/>
  <c r="M191" i="18"/>
  <c r="K204" i="18"/>
  <c r="L205" i="18"/>
  <c r="C207" i="18"/>
  <c r="M230" i="18"/>
  <c r="O230" i="18" s="1"/>
  <c r="J286" i="18"/>
  <c r="L286" i="18" s="1"/>
  <c r="L287" i="18"/>
  <c r="C148" i="18"/>
  <c r="C167" i="18"/>
  <c r="H195" i="18"/>
  <c r="H194" i="18" s="1"/>
  <c r="K195" i="18"/>
  <c r="K194" i="18" s="1"/>
  <c r="C199" i="18"/>
  <c r="C232" i="18"/>
  <c r="F233" i="18"/>
  <c r="C233" i="18" s="1"/>
  <c r="D231" i="18"/>
  <c r="C240" i="18"/>
  <c r="C175" i="18"/>
  <c r="D191" i="18"/>
  <c r="F191" i="18" s="1"/>
  <c r="F192" i="18"/>
  <c r="C192" i="18" s="1"/>
  <c r="I198" i="18"/>
  <c r="C198" i="18" s="1"/>
  <c r="G196" i="18"/>
  <c r="C251" i="18"/>
  <c r="M251" i="18"/>
  <c r="O251" i="18" s="1"/>
  <c r="O252" i="18"/>
  <c r="L166" i="18"/>
  <c r="C166" i="18" s="1"/>
  <c r="L198" i="18"/>
  <c r="J196" i="18"/>
  <c r="C203" i="18"/>
  <c r="G204" i="18"/>
  <c r="I204" i="18" s="1"/>
  <c r="I205" i="18"/>
  <c r="C205" i="18" s="1"/>
  <c r="C211" i="18"/>
  <c r="C219" i="18"/>
  <c r="C220" i="18"/>
  <c r="C227" i="18"/>
  <c r="L227" i="18"/>
  <c r="J204" i="18"/>
  <c r="L204" i="18" s="1"/>
  <c r="C228" i="18"/>
  <c r="E230" i="18"/>
  <c r="E284" i="18" s="1"/>
  <c r="H230" i="18"/>
  <c r="O235" i="18"/>
  <c r="C235" i="18" s="1"/>
  <c r="L238" i="18"/>
  <c r="C238" i="18" s="1"/>
  <c r="L246" i="18"/>
  <c r="C246" i="18" s="1"/>
  <c r="N269" i="18"/>
  <c r="N268" i="18" s="1"/>
  <c r="C275" i="18"/>
  <c r="C276" i="18"/>
  <c r="L31" i="19"/>
  <c r="C31" i="19" s="1"/>
  <c r="L37" i="19"/>
  <c r="C37" i="19" s="1"/>
  <c r="H56" i="19"/>
  <c r="L56" i="19"/>
  <c r="C63" i="19"/>
  <c r="C64" i="19"/>
  <c r="L70" i="19"/>
  <c r="I72" i="19"/>
  <c r="D79" i="19"/>
  <c r="F80" i="19"/>
  <c r="C80" i="19" s="1"/>
  <c r="L79" i="19"/>
  <c r="H86" i="19"/>
  <c r="H78" i="19" s="1"/>
  <c r="I78" i="19" s="1"/>
  <c r="C90" i="19"/>
  <c r="C91" i="19"/>
  <c r="C92" i="19"/>
  <c r="C101" i="19"/>
  <c r="C102" i="19"/>
  <c r="C109" i="19"/>
  <c r="O115" i="19"/>
  <c r="C131" i="19"/>
  <c r="O133" i="19"/>
  <c r="F139" i="19"/>
  <c r="C139" i="19" s="1"/>
  <c r="D133" i="19"/>
  <c r="F133" i="19" s="1"/>
  <c r="C144" i="19"/>
  <c r="F168" i="19"/>
  <c r="O168" i="19"/>
  <c r="C195" i="19"/>
  <c r="C248" i="18"/>
  <c r="C263" i="18"/>
  <c r="C264" i="18"/>
  <c r="D268" i="18"/>
  <c r="F268" i="18" s="1"/>
  <c r="F269" i="18"/>
  <c r="L271" i="18"/>
  <c r="C271" i="18" s="1"/>
  <c r="J269" i="18"/>
  <c r="C272" i="18"/>
  <c r="O279" i="18"/>
  <c r="K290" i="19"/>
  <c r="K289" i="19" s="1"/>
  <c r="L289" i="19" s="1"/>
  <c r="K24" i="19"/>
  <c r="C26" i="19"/>
  <c r="C27" i="19"/>
  <c r="L40" i="19"/>
  <c r="C40" i="19" s="1"/>
  <c r="K55" i="19"/>
  <c r="C59" i="19"/>
  <c r="C60" i="19"/>
  <c r="C61" i="19"/>
  <c r="C67" i="19"/>
  <c r="C68" i="19"/>
  <c r="D70" i="19"/>
  <c r="F70" i="19" s="1"/>
  <c r="C70" i="19" s="1"/>
  <c r="C74" i="19"/>
  <c r="C75" i="19"/>
  <c r="E78" i="19"/>
  <c r="E287" i="19" s="1"/>
  <c r="K78" i="19"/>
  <c r="M86" i="19"/>
  <c r="O86" i="19" s="1"/>
  <c r="O87" i="19"/>
  <c r="C97" i="19"/>
  <c r="F98" i="19"/>
  <c r="C98" i="19" s="1"/>
  <c r="C105" i="19"/>
  <c r="F106" i="19"/>
  <c r="C106" i="19" s="1"/>
  <c r="C119" i="19"/>
  <c r="C120" i="19"/>
  <c r="D176" i="19"/>
  <c r="F176" i="19" s="1"/>
  <c r="C176" i="19" s="1"/>
  <c r="F177" i="19"/>
  <c r="M176" i="19"/>
  <c r="O176" i="19" s="1"/>
  <c r="O177" i="19"/>
  <c r="C256" i="18"/>
  <c r="J258" i="18"/>
  <c r="L258" i="18" s="1"/>
  <c r="C258" i="18" s="1"/>
  <c r="L259" i="18"/>
  <c r="C259" i="18" s="1"/>
  <c r="C260" i="18"/>
  <c r="H284" i="18"/>
  <c r="C292" i="18"/>
  <c r="C288" i="18" s="1"/>
  <c r="G290" i="19"/>
  <c r="G24" i="19"/>
  <c r="I24" i="19" s="1"/>
  <c r="I25" i="19"/>
  <c r="O290" i="19"/>
  <c r="M289" i="19"/>
  <c r="O289" i="19" s="1"/>
  <c r="O48" i="19"/>
  <c r="C48" i="19" s="1"/>
  <c r="L55" i="19"/>
  <c r="O56" i="19"/>
  <c r="G57" i="19"/>
  <c r="I58" i="19"/>
  <c r="O57" i="19"/>
  <c r="C71" i="19"/>
  <c r="C72" i="19"/>
  <c r="C115" i="19"/>
  <c r="L133" i="19"/>
  <c r="C279" i="18"/>
  <c r="F281" i="18"/>
  <c r="C281" i="18" s="1"/>
  <c r="D289" i="19"/>
  <c r="F289" i="19" s="1"/>
  <c r="F290" i="19"/>
  <c r="D56" i="19"/>
  <c r="F57" i="19"/>
  <c r="L78" i="19"/>
  <c r="M78" i="19"/>
  <c r="O78" i="19" s="1"/>
  <c r="O79" i="19"/>
  <c r="I177" i="19"/>
  <c r="G176" i="19"/>
  <c r="I176" i="19" s="1"/>
  <c r="C187" i="19"/>
  <c r="K287" i="19"/>
  <c r="J207" i="19"/>
  <c r="L207" i="19" s="1"/>
  <c r="L208" i="19"/>
  <c r="C208" i="19" s="1"/>
  <c r="L236" i="19"/>
  <c r="J234" i="19"/>
  <c r="L284" i="19"/>
  <c r="C284" i="19" s="1"/>
  <c r="E24" i="20"/>
  <c r="F24" i="20" s="1"/>
  <c r="E290" i="20"/>
  <c r="E289" i="20" s="1"/>
  <c r="G57" i="20"/>
  <c r="I58" i="20"/>
  <c r="C58" i="20" s="1"/>
  <c r="E78" i="20"/>
  <c r="E55" i="20" s="1"/>
  <c r="J86" i="20"/>
  <c r="L86" i="20" s="1"/>
  <c r="L87" i="20"/>
  <c r="O92" i="20"/>
  <c r="M86" i="20"/>
  <c r="G168" i="20"/>
  <c r="I168" i="20" s="1"/>
  <c r="C168" i="20" s="1"/>
  <c r="I169" i="20"/>
  <c r="C169" i="20" s="1"/>
  <c r="E194" i="20"/>
  <c r="E190" i="20" s="1"/>
  <c r="F190" i="20" s="1"/>
  <c r="F195" i="20"/>
  <c r="I241" i="20"/>
  <c r="C241" i="20" s="1"/>
  <c r="G234" i="20"/>
  <c r="N261" i="20"/>
  <c r="O261" i="20" s="1"/>
  <c r="O262" i="20"/>
  <c r="L31" i="21"/>
  <c r="C31" i="21" s="1"/>
  <c r="K30" i="21"/>
  <c r="J79" i="21"/>
  <c r="L80" i="21"/>
  <c r="O191" i="21"/>
  <c r="F230" i="21"/>
  <c r="D207" i="21"/>
  <c r="F207" i="21" s="1"/>
  <c r="O230" i="21"/>
  <c r="M207" i="21"/>
  <c r="K67" i="22"/>
  <c r="L69" i="22"/>
  <c r="F216" i="22"/>
  <c r="C216" i="22" s="1"/>
  <c r="D204" i="22"/>
  <c r="F204" i="22" s="1"/>
  <c r="D133" i="26"/>
  <c r="F133" i="26" s="1"/>
  <c r="F134" i="26"/>
  <c r="L144" i="26"/>
  <c r="J133" i="26"/>
  <c r="G231" i="18"/>
  <c r="O231" i="18"/>
  <c r="F252" i="18"/>
  <c r="C252" i="18" s="1"/>
  <c r="O259" i="18"/>
  <c r="I269" i="18"/>
  <c r="M269" i="18"/>
  <c r="I281" i="18"/>
  <c r="E24" i="19"/>
  <c r="M24" i="19"/>
  <c r="L25" i="19"/>
  <c r="L30" i="19"/>
  <c r="C30" i="19" s="1"/>
  <c r="L58" i="19"/>
  <c r="I80" i="19"/>
  <c r="F87" i="19"/>
  <c r="C87" i="19" s="1"/>
  <c r="L134" i="19"/>
  <c r="F141" i="19"/>
  <c r="C141" i="19" s="1"/>
  <c r="O169" i="19"/>
  <c r="F178" i="19"/>
  <c r="C178" i="19" s="1"/>
  <c r="D198" i="19"/>
  <c r="I199" i="19"/>
  <c r="F201" i="19"/>
  <c r="L201" i="19"/>
  <c r="J199" i="19"/>
  <c r="C202" i="19"/>
  <c r="G207" i="19"/>
  <c r="I207" i="19" s="1"/>
  <c r="C207" i="19" s="1"/>
  <c r="C209" i="19"/>
  <c r="C210" i="19"/>
  <c r="C217" i="19"/>
  <c r="C218" i="19"/>
  <c r="C221" i="19"/>
  <c r="C222" i="19"/>
  <c r="F230" i="19"/>
  <c r="I230" i="19"/>
  <c r="O230" i="19"/>
  <c r="M207" i="19"/>
  <c r="O207" i="19" s="1"/>
  <c r="M233" i="19"/>
  <c r="H234" i="19"/>
  <c r="H233" i="19" s="1"/>
  <c r="H197" i="19" s="1"/>
  <c r="C237" i="19"/>
  <c r="F238" i="19"/>
  <c r="C238" i="19" s="1"/>
  <c r="O241" i="19"/>
  <c r="C245" i="19"/>
  <c r="C246" i="19"/>
  <c r="C250" i="19"/>
  <c r="D261" i="19"/>
  <c r="F261" i="19" s="1"/>
  <c r="F262" i="19"/>
  <c r="C262" i="19" s="1"/>
  <c r="I262" i="19"/>
  <c r="C265" i="19"/>
  <c r="F266" i="19"/>
  <c r="C266" i="19" s="1"/>
  <c r="C269" i="19"/>
  <c r="C270" i="19"/>
  <c r="O278" i="19"/>
  <c r="C286" i="19"/>
  <c r="L290" i="19"/>
  <c r="C298" i="19"/>
  <c r="G24" i="20"/>
  <c r="I24" i="20" s="1"/>
  <c r="N24" i="20"/>
  <c r="F25" i="20"/>
  <c r="C25" i="20" s="1"/>
  <c r="J290" i="20"/>
  <c r="L25" i="20"/>
  <c r="C26" i="20"/>
  <c r="L31" i="20"/>
  <c r="C31" i="20" s="1"/>
  <c r="L37" i="20"/>
  <c r="C37" i="20" s="1"/>
  <c r="L46" i="20"/>
  <c r="C46" i="20" s="1"/>
  <c r="D57" i="20"/>
  <c r="F61" i="20"/>
  <c r="C61" i="20" s="1"/>
  <c r="I61" i="20"/>
  <c r="C65" i="20"/>
  <c r="I70" i="20"/>
  <c r="F72" i="20"/>
  <c r="C72" i="20" s="1"/>
  <c r="L72" i="20"/>
  <c r="J70" i="20"/>
  <c r="C73" i="20"/>
  <c r="G78" i="20"/>
  <c r="N79" i="20"/>
  <c r="F80" i="20"/>
  <c r="K86" i="20"/>
  <c r="C100" i="20"/>
  <c r="C112" i="20"/>
  <c r="I125" i="20"/>
  <c r="H86" i="20"/>
  <c r="I86" i="20" s="1"/>
  <c r="E133" i="20"/>
  <c r="F139" i="20"/>
  <c r="I144" i="20"/>
  <c r="H133" i="20"/>
  <c r="I133" i="20" s="1"/>
  <c r="C147" i="20"/>
  <c r="C154" i="20"/>
  <c r="C159" i="20"/>
  <c r="G176" i="20"/>
  <c r="I176" i="20" s="1"/>
  <c r="I177" i="20"/>
  <c r="N177" i="20"/>
  <c r="O178" i="20"/>
  <c r="C182" i="20"/>
  <c r="J190" i="20"/>
  <c r="L190" i="20" s="1"/>
  <c r="F191" i="20"/>
  <c r="L199" i="20"/>
  <c r="O207" i="20"/>
  <c r="H207" i="20"/>
  <c r="I207" i="20" s="1"/>
  <c r="I208" i="20"/>
  <c r="C215" i="20"/>
  <c r="C227" i="20"/>
  <c r="N234" i="20"/>
  <c r="H234" i="20"/>
  <c r="H233" i="20" s="1"/>
  <c r="I236" i="20"/>
  <c r="C239" i="20"/>
  <c r="E254" i="20"/>
  <c r="F254" i="20" s="1"/>
  <c r="C254" i="20" s="1"/>
  <c r="F255" i="20"/>
  <c r="J261" i="20"/>
  <c r="L261" i="20" s="1"/>
  <c r="C261" i="20" s="1"/>
  <c r="L262" i="20"/>
  <c r="C262" i="20" s="1"/>
  <c r="C263" i="20"/>
  <c r="N272" i="20"/>
  <c r="N271" i="20" s="1"/>
  <c r="O274" i="20"/>
  <c r="C274" i="20" s="1"/>
  <c r="C278" i="20"/>
  <c r="C279" i="20"/>
  <c r="H57" i="21"/>
  <c r="I58" i="21"/>
  <c r="J177" i="21"/>
  <c r="L178" i="21"/>
  <c r="C208" i="21"/>
  <c r="J24" i="19"/>
  <c r="L24" i="19" s="1"/>
  <c r="N24" i="19"/>
  <c r="I134" i="19"/>
  <c r="L169" i="19"/>
  <c r="C169" i="19" s="1"/>
  <c r="L177" i="19"/>
  <c r="O178" i="19"/>
  <c r="I191" i="19"/>
  <c r="C191" i="19" s="1"/>
  <c r="G194" i="19"/>
  <c r="I195" i="19"/>
  <c r="C229" i="19"/>
  <c r="I236" i="19"/>
  <c r="C236" i="19" s="1"/>
  <c r="G234" i="19"/>
  <c r="G254" i="19"/>
  <c r="I254" i="19" s="1"/>
  <c r="I255" i="19"/>
  <c r="C255" i="19" s="1"/>
  <c r="C285" i="19"/>
  <c r="I291" i="19"/>
  <c r="C297" i="19"/>
  <c r="L40" i="20"/>
  <c r="C40" i="20" s="1"/>
  <c r="O48" i="20"/>
  <c r="C48" i="20" s="1"/>
  <c r="L57" i="20"/>
  <c r="C60" i="20"/>
  <c r="C64" i="20"/>
  <c r="E86" i="20"/>
  <c r="F92" i="20"/>
  <c r="C119" i="20"/>
  <c r="F125" i="20"/>
  <c r="C125" i="20" s="1"/>
  <c r="D86" i="20"/>
  <c r="C131" i="20"/>
  <c r="N133" i="20"/>
  <c r="O134" i="20"/>
  <c r="C143" i="20"/>
  <c r="F144" i="20"/>
  <c r="C144" i="20" s="1"/>
  <c r="D133" i="20"/>
  <c r="C151" i="20"/>
  <c r="J177" i="20"/>
  <c r="L178" i="20"/>
  <c r="C179" i="20"/>
  <c r="C187" i="20"/>
  <c r="M194" i="20"/>
  <c r="O194" i="20" s="1"/>
  <c r="O195" i="20"/>
  <c r="M198" i="20"/>
  <c r="O199" i="20"/>
  <c r="K199" i="20"/>
  <c r="K198" i="20" s="1"/>
  <c r="L201" i="20"/>
  <c r="C203" i="20"/>
  <c r="D207" i="20"/>
  <c r="F207" i="20" s="1"/>
  <c r="F208" i="20"/>
  <c r="C208" i="20" s="1"/>
  <c r="O230" i="20"/>
  <c r="N207" i="20"/>
  <c r="N198" i="20" s="1"/>
  <c r="F236" i="20"/>
  <c r="C236" i="20" s="1"/>
  <c r="D234" i="20"/>
  <c r="C238" i="20"/>
  <c r="O271" i="20"/>
  <c r="L274" i="20"/>
  <c r="J272" i="20"/>
  <c r="I284" i="20"/>
  <c r="N290" i="21"/>
  <c r="N289" i="21" s="1"/>
  <c r="N24" i="21"/>
  <c r="O24" i="21" s="1"/>
  <c r="G86" i="21"/>
  <c r="I86" i="21" s="1"/>
  <c r="I87" i="21"/>
  <c r="O92" i="21"/>
  <c r="M86" i="21"/>
  <c r="H197" i="21"/>
  <c r="I207" i="21"/>
  <c r="G198" i="21"/>
  <c r="D289" i="21"/>
  <c r="D194" i="19"/>
  <c r="F194" i="19" s="1"/>
  <c r="K197" i="19"/>
  <c r="O201" i="19"/>
  <c r="M199" i="19"/>
  <c r="C206" i="19"/>
  <c r="C213" i="19"/>
  <c r="C214" i="19"/>
  <c r="C225" i="19"/>
  <c r="C226" i="19"/>
  <c r="F234" i="19"/>
  <c r="N234" i="19"/>
  <c r="N233" i="19" s="1"/>
  <c r="N197" i="19" s="1"/>
  <c r="N54" i="19" s="1"/>
  <c r="C241" i="19"/>
  <c r="C242" i="19"/>
  <c r="O249" i="19"/>
  <c r="C249" i="19" s="1"/>
  <c r="D254" i="19"/>
  <c r="F254" i="19" s="1"/>
  <c r="C254" i="19" s="1"/>
  <c r="C257" i="19"/>
  <c r="C258" i="19"/>
  <c r="O261" i="19"/>
  <c r="I271" i="19"/>
  <c r="J271" i="19"/>
  <c r="L271" i="19" s="1"/>
  <c r="L272" i="19"/>
  <c r="C273" i="19"/>
  <c r="F274" i="19"/>
  <c r="C274" i="19" s="1"/>
  <c r="D272" i="19"/>
  <c r="O274" i="19"/>
  <c r="M272" i="19"/>
  <c r="F278" i="19"/>
  <c r="C278" i="19" s="1"/>
  <c r="F282" i="19"/>
  <c r="C282" i="19" s="1"/>
  <c r="C294" i="19"/>
  <c r="L24" i="20"/>
  <c r="M290" i="20"/>
  <c r="M24" i="20"/>
  <c r="O24" i="20" s="1"/>
  <c r="O25" i="20"/>
  <c r="L30" i="20"/>
  <c r="C30" i="20" s="1"/>
  <c r="C47" i="20"/>
  <c r="C69" i="20"/>
  <c r="O72" i="20"/>
  <c r="M70" i="20"/>
  <c r="C77" i="20"/>
  <c r="L79" i="20"/>
  <c r="M79" i="20"/>
  <c r="O80" i="20"/>
  <c r="C84" i="20"/>
  <c r="N86" i="20"/>
  <c r="O87" i="20"/>
  <c r="C87" i="20" s="1"/>
  <c r="J133" i="20"/>
  <c r="L133" i="20" s="1"/>
  <c r="L134" i="20"/>
  <c r="C134" i="20" s="1"/>
  <c r="C135" i="20"/>
  <c r="O139" i="20"/>
  <c r="M133" i="20"/>
  <c r="O133" i="20" s="1"/>
  <c r="K168" i="20"/>
  <c r="L168" i="20" s="1"/>
  <c r="L169" i="20"/>
  <c r="C171" i="20"/>
  <c r="C178" i="20"/>
  <c r="O191" i="20"/>
  <c r="I201" i="20"/>
  <c r="C201" i="20" s="1"/>
  <c r="G199" i="20"/>
  <c r="L230" i="20"/>
  <c r="C230" i="20" s="1"/>
  <c r="J207" i="20"/>
  <c r="C231" i="20"/>
  <c r="L241" i="20"/>
  <c r="K234" i="20"/>
  <c r="K233" i="20" s="1"/>
  <c r="C243" i="20"/>
  <c r="M254" i="20"/>
  <c r="O254" i="20" s="1"/>
  <c r="O255" i="20"/>
  <c r="C267" i="20"/>
  <c r="D271" i="20"/>
  <c r="F271" i="20" s="1"/>
  <c r="F272" i="20"/>
  <c r="O272" i="20"/>
  <c r="C283" i="20"/>
  <c r="F284" i="20"/>
  <c r="C284" i="20" s="1"/>
  <c r="M194" i="21"/>
  <c r="O194" i="21" s="1"/>
  <c r="C194" i="21" s="1"/>
  <c r="O195" i="21"/>
  <c r="J290" i="21"/>
  <c r="J24" i="21"/>
  <c r="L25" i="21"/>
  <c r="D57" i="21"/>
  <c r="F58" i="21"/>
  <c r="C58" i="21" s="1"/>
  <c r="C80" i="21"/>
  <c r="C92" i="21"/>
  <c r="C115" i="21"/>
  <c r="C131" i="21"/>
  <c r="N133" i="21"/>
  <c r="C147" i="21"/>
  <c r="D198" i="21"/>
  <c r="D261" i="21"/>
  <c r="F261" i="21" s="1"/>
  <c r="C261" i="21" s="1"/>
  <c r="F262" i="21"/>
  <c r="O262" i="21"/>
  <c r="M261" i="21"/>
  <c r="O261" i="21" s="1"/>
  <c r="O53" i="22"/>
  <c r="O191" i="22"/>
  <c r="M187" i="22"/>
  <c r="O187" i="22" s="1"/>
  <c r="I291" i="20"/>
  <c r="C294" i="20"/>
  <c r="C291" i="20" s="1"/>
  <c r="C69" i="21"/>
  <c r="N70" i="21"/>
  <c r="N56" i="21" s="1"/>
  <c r="O72" i="21"/>
  <c r="G79" i="21"/>
  <c r="L87" i="21"/>
  <c r="E86" i="21"/>
  <c r="E78" i="21" s="1"/>
  <c r="E55" i="21" s="1"/>
  <c r="E54" i="21" s="1"/>
  <c r="I133" i="21"/>
  <c r="J133" i="21"/>
  <c r="L133" i="21" s="1"/>
  <c r="L134" i="21"/>
  <c r="C134" i="21" s="1"/>
  <c r="C135" i="21"/>
  <c r="C143" i="21"/>
  <c r="F144" i="21"/>
  <c r="C144" i="21" s="1"/>
  <c r="D133" i="21"/>
  <c r="F133" i="21" s="1"/>
  <c r="C133" i="21" s="1"/>
  <c r="C146" i="21"/>
  <c r="C159" i="21"/>
  <c r="C171" i="21"/>
  <c r="G176" i="21"/>
  <c r="I176" i="21" s="1"/>
  <c r="I177" i="21"/>
  <c r="M176" i="21"/>
  <c r="O176" i="21" s="1"/>
  <c r="E197" i="21"/>
  <c r="K254" i="21"/>
  <c r="L254" i="21" s="1"/>
  <c r="L255" i="21"/>
  <c r="C255" i="21" s="1"/>
  <c r="D290" i="20"/>
  <c r="H290" i="20"/>
  <c r="H289" i="20" s="1"/>
  <c r="I289" i="20" s="1"/>
  <c r="D199" i="20"/>
  <c r="M234" i="20"/>
  <c r="G272" i="20"/>
  <c r="O284" i="20"/>
  <c r="C298" i="20"/>
  <c r="C47" i="21"/>
  <c r="M56" i="21"/>
  <c r="O57" i="21"/>
  <c r="C60" i="21"/>
  <c r="F61" i="21"/>
  <c r="C61" i="21" s="1"/>
  <c r="C68" i="21"/>
  <c r="L72" i="21"/>
  <c r="C72" i="21" s="1"/>
  <c r="J70" i="21"/>
  <c r="C73" i="21"/>
  <c r="N79" i="21"/>
  <c r="O80" i="21"/>
  <c r="K86" i="21"/>
  <c r="K78" i="21" s="1"/>
  <c r="K55" i="21" s="1"/>
  <c r="C88" i="21"/>
  <c r="C95" i="21"/>
  <c r="L98" i="21"/>
  <c r="L106" i="21"/>
  <c r="C106" i="21" s="1"/>
  <c r="J86" i="21"/>
  <c r="F139" i="21"/>
  <c r="O139" i="21"/>
  <c r="M133" i="21"/>
  <c r="O133" i="21" s="1"/>
  <c r="C142" i="21"/>
  <c r="C151" i="21"/>
  <c r="O154" i="21"/>
  <c r="C154" i="21" s="1"/>
  <c r="F163" i="21"/>
  <c r="C163" i="21" s="1"/>
  <c r="G168" i="21"/>
  <c r="I168" i="21" s="1"/>
  <c r="C168" i="21" s="1"/>
  <c r="I169" i="21"/>
  <c r="C169" i="21" s="1"/>
  <c r="C175" i="21"/>
  <c r="F176" i="21"/>
  <c r="C182" i="21"/>
  <c r="C183" i="21"/>
  <c r="C201" i="21"/>
  <c r="L201" i="21"/>
  <c r="J199" i="21"/>
  <c r="H233" i="21"/>
  <c r="C236" i="21"/>
  <c r="K233" i="21"/>
  <c r="F238" i="21"/>
  <c r="D234" i="21"/>
  <c r="O238" i="21"/>
  <c r="M234" i="21"/>
  <c r="C241" i="21"/>
  <c r="C284" i="21"/>
  <c r="E230" i="22"/>
  <c r="K290" i="21"/>
  <c r="K289" i="21" s="1"/>
  <c r="O25" i="21"/>
  <c r="C25" i="21" s="1"/>
  <c r="C290" i="21" s="1"/>
  <c r="C289" i="21" s="1"/>
  <c r="L30" i="21"/>
  <c r="C30" i="21" s="1"/>
  <c r="D98" i="21"/>
  <c r="O178" i="21"/>
  <c r="C178" i="21" s="1"/>
  <c r="F191" i="21"/>
  <c r="C191" i="21" s="1"/>
  <c r="F195" i="21"/>
  <c r="C195" i="21" s="1"/>
  <c r="F199" i="21"/>
  <c r="I236" i="21"/>
  <c r="G234" i="21"/>
  <c r="C237" i="21"/>
  <c r="G254" i="21"/>
  <c r="I254" i="21" s="1"/>
  <c r="I255" i="21"/>
  <c r="E290" i="21"/>
  <c r="E289" i="21" s="1"/>
  <c r="M290" i="21"/>
  <c r="E287" i="22"/>
  <c r="E286" i="22" s="1"/>
  <c r="E21" i="22"/>
  <c r="F22" i="22"/>
  <c r="J27" i="22"/>
  <c r="H54" i="22"/>
  <c r="H53" i="22" s="1"/>
  <c r="I55" i="22"/>
  <c r="I83" i="22"/>
  <c r="G187" i="22"/>
  <c r="I187" i="22" s="1"/>
  <c r="E194" i="22"/>
  <c r="I233" i="22"/>
  <c r="C233" i="22" s="1"/>
  <c r="G231" i="22"/>
  <c r="O201" i="21"/>
  <c r="C206" i="21"/>
  <c r="C213" i="21"/>
  <c r="C214" i="21"/>
  <c r="C226" i="21"/>
  <c r="C242" i="21"/>
  <c r="O249" i="21"/>
  <c r="C249" i="21" s="1"/>
  <c r="D254" i="21"/>
  <c r="F254" i="21" s="1"/>
  <c r="C254" i="21" s="1"/>
  <c r="C258" i="21"/>
  <c r="G271" i="21"/>
  <c r="I271" i="21" s="1"/>
  <c r="J271" i="21"/>
  <c r="L271" i="21" s="1"/>
  <c r="L272" i="21"/>
  <c r="F274" i="21"/>
  <c r="D272" i="21"/>
  <c r="I274" i="21"/>
  <c r="O274" i="21"/>
  <c r="M272" i="21"/>
  <c r="F278" i="21"/>
  <c r="C278" i="21" s="1"/>
  <c r="F282" i="21"/>
  <c r="C282" i="21" s="1"/>
  <c r="C43" i="22"/>
  <c r="O45" i="22"/>
  <c r="C45" i="22" s="1"/>
  <c r="D54" i="22"/>
  <c r="F55" i="22"/>
  <c r="J54" i="22"/>
  <c r="C58" i="22"/>
  <c r="L67" i="22"/>
  <c r="F67" i="22"/>
  <c r="G76" i="22"/>
  <c r="I77" i="22"/>
  <c r="C77" i="22" s="1"/>
  <c r="I80" i="22"/>
  <c r="H76" i="22"/>
  <c r="H75" i="22" s="1"/>
  <c r="I141" i="22"/>
  <c r="C141" i="22" s="1"/>
  <c r="G130" i="22"/>
  <c r="I130" i="22" s="1"/>
  <c r="D173" i="22"/>
  <c r="M174" i="22"/>
  <c r="O175" i="22"/>
  <c r="I25" i="21"/>
  <c r="C205" i="21"/>
  <c r="J207" i="21"/>
  <c r="L207" i="21" s="1"/>
  <c r="L208" i="21"/>
  <c r="I219" i="21"/>
  <c r="C219" i="21" s="1"/>
  <c r="C225" i="21"/>
  <c r="L236" i="21"/>
  <c r="J234" i="21"/>
  <c r="C253" i="21"/>
  <c r="C257" i="21"/>
  <c r="C273" i="21"/>
  <c r="C277" i="21"/>
  <c r="C281" i="21"/>
  <c r="L284" i="21"/>
  <c r="I290" i="21"/>
  <c r="M287" i="22"/>
  <c r="M21" i="22"/>
  <c r="O21" i="22" s="1"/>
  <c r="O22" i="22"/>
  <c r="K53" i="22"/>
  <c r="E53" i="22"/>
  <c r="O76" i="22"/>
  <c r="C103" i="22"/>
  <c r="M130" i="22"/>
  <c r="O130" i="22" s="1"/>
  <c r="O131" i="22"/>
  <c r="L287" i="22"/>
  <c r="J286" i="22"/>
  <c r="L286" i="22" s="1"/>
  <c r="I69" i="22"/>
  <c r="C69" i="22" s="1"/>
  <c r="G67" i="22"/>
  <c r="I67" i="22" s="1"/>
  <c r="C80" i="22"/>
  <c r="O83" i="22"/>
  <c r="C112" i="22"/>
  <c r="C160" i="22"/>
  <c r="N165" i="22"/>
  <c r="O165" i="22" s="1"/>
  <c r="O166" i="22"/>
  <c r="J173" i="22"/>
  <c r="L173" i="22" s="1"/>
  <c r="L174" i="22"/>
  <c r="E174" i="22"/>
  <c r="E173" i="22" s="1"/>
  <c r="O227" i="22"/>
  <c r="C227" i="22" s="1"/>
  <c r="M204" i="22"/>
  <c r="O204" i="22" s="1"/>
  <c r="K251" i="22"/>
  <c r="L251" i="22" s="1"/>
  <c r="L252" i="22"/>
  <c r="F258" i="22"/>
  <c r="F281" i="22"/>
  <c r="F287" i="22"/>
  <c r="L31" i="26"/>
  <c r="C31" i="26" s="1"/>
  <c r="J30" i="26"/>
  <c r="E78" i="26"/>
  <c r="E287" i="26" s="1"/>
  <c r="G286" i="22"/>
  <c r="I286" i="22" s="1"/>
  <c r="I287" i="22"/>
  <c r="I54" i="22"/>
  <c r="C71" i="22"/>
  <c r="H83" i="22"/>
  <c r="E130" i="22"/>
  <c r="F130" i="22" s="1"/>
  <c r="F131" i="22"/>
  <c r="J165" i="22"/>
  <c r="L166" i="22"/>
  <c r="C184" i="22"/>
  <c r="D187" i="22"/>
  <c r="F187" i="22" s="1"/>
  <c r="C187" i="22" s="1"/>
  <c r="F188" i="22"/>
  <c r="D191" i="22"/>
  <c r="F191" i="22" s="1"/>
  <c r="F192" i="22"/>
  <c r="C192" i="22" s="1"/>
  <c r="N195" i="22"/>
  <c r="N194" i="22" s="1"/>
  <c r="C206" i="22"/>
  <c r="F251" i="22"/>
  <c r="C251" i="22" s="1"/>
  <c r="G251" i="22"/>
  <c r="I251" i="22" s="1"/>
  <c r="I252" i="22"/>
  <c r="E258" i="22"/>
  <c r="F259" i="22"/>
  <c r="C259" i="22" s="1"/>
  <c r="F286" i="22"/>
  <c r="L22" i="22"/>
  <c r="O54" i="22"/>
  <c r="D76" i="22"/>
  <c r="D83" i="22"/>
  <c r="F83" i="22" s="1"/>
  <c r="C83" i="22" s="1"/>
  <c r="F84" i="22"/>
  <c r="I84" i="22"/>
  <c r="C87" i="22"/>
  <c r="C88" i="22"/>
  <c r="C91" i="22"/>
  <c r="C92" i="22"/>
  <c r="C96" i="22"/>
  <c r="O103" i="22"/>
  <c r="C107" i="22"/>
  <c r="C108" i="22"/>
  <c r="C115" i="22"/>
  <c r="C116" i="22"/>
  <c r="C123" i="22"/>
  <c r="C135" i="22"/>
  <c r="C136" i="22"/>
  <c r="L141" i="22"/>
  <c r="K130" i="22"/>
  <c r="K75" i="22" s="1"/>
  <c r="C143" i="22"/>
  <c r="C144" i="22"/>
  <c r="C151" i="22"/>
  <c r="C163" i="22"/>
  <c r="C166" i="22"/>
  <c r="C171" i="22"/>
  <c r="I174" i="22"/>
  <c r="H173" i="22"/>
  <c r="H284" i="22" s="1"/>
  <c r="F179" i="22"/>
  <c r="C179" i="22" s="1"/>
  <c r="C182" i="22"/>
  <c r="D195" i="22"/>
  <c r="F196" i="22"/>
  <c r="L198" i="22"/>
  <c r="C198" i="22" s="1"/>
  <c r="J196" i="22"/>
  <c r="C199" i="22"/>
  <c r="G204" i="22"/>
  <c r="I204" i="22" s="1"/>
  <c r="I205" i="22"/>
  <c r="C210" i="22"/>
  <c r="C211" i="22"/>
  <c r="C218" i="22"/>
  <c r="C219" i="22"/>
  <c r="D230" i="22"/>
  <c r="M230" i="22"/>
  <c r="O230" i="22" s="1"/>
  <c r="O231" i="22"/>
  <c r="C234" i="22"/>
  <c r="F235" i="22"/>
  <c r="C235" i="22" s="1"/>
  <c r="F175" i="22"/>
  <c r="C175" i="22" s="1"/>
  <c r="I188" i="22"/>
  <c r="I192" i="22"/>
  <c r="I196" i="22"/>
  <c r="M196" i="22"/>
  <c r="L205" i="22"/>
  <c r="F231" i="22"/>
  <c r="J231" i="22"/>
  <c r="C247" i="22"/>
  <c r="C260" i="22"/>
  <c r="C264" i="22"/>
  <c r="O271" i="22"/>
  <c r="M269" i="22"/>
  <c r="O279" i="22"/>
  <c r="F288" i="22"/>
  <c r="C291" i="22"/>
  <c r="C288" i="22" s="1"/>
  <c r="C292" i="22"/>
  <c r="J56" i="26"/>
  <c r="L57" i="26"/>
  <c r="F252" i="22"/>
  <c r="C252" i="22" s="1"/>
  <c r="I258" i="22"/>
  <c r="O275" i="22"/>
  <c r="I281" i="22"/>
  <c r="G35" i="24"/>
  <c r="G12" i="25"/>
  <c r="M290" i="26"/>
  <c r="O25" i="26"/>
  <c r="N56" i="26"/>
  <c r="N55" i="26" s="1"/>
  <c r="N54" i="26" s="1"/>
  <c r="N53" i="26" s="1"/>
  <c r="O83" i="26"/>
  <c r="M79" i="26"/>
  <c r="O251" i="22"/>
  <c r="C255" i="22"/>
  <c r="C256" i="22"/>
  <c r="L258" i="22"/>
  <c r="M258" i="22"/>
  <c r="O258" i="22" s="1"/>
  <c r="O259" i="22"/>
  <c r="O263" i="22"/>
  <c r="C263" i="22" s="1"/>
  <c r="C267" i="22"/>
  <c r="F268" i="22"/>
  <c r="G268" i="22"/>
  <c r="I268" i="22" s="1"/>
  <c r="I269" i="22"/>
  <c r="C271" i="22"/>
  <c r="L271" i="22"/>
  <c r="J269" i="22"/>
  <c r="C272" i="22"/>
  <c r="C275" i="22"/>
  <c r="C276" i="22"/>
  <c r="C279" i="22"/>
  <c r="C280" i="22"/>
  <c r="C283" i="22"/>
  <c r="C295" i="22"/>
  <c r="C296" i="22"/>
  <c r="F12" i="23"/>
  <c r="G12" i="24"/>
  <c r="E57" i="24"/>
  <c r="G69" i="24"/>
  <c r="G57" i="24" s="1"/>
  <c r="E56" i="26"/>
  <c r="D70" i="26"/>
  <c r="F70" i="26" s="1"/>
  <c r="F71" i="26"/>
  <c r="C71" i="26" s="1"/>
  <c r="O72" i="26"/>
  <c r="N70" i="26"/>
  <c r="O106" i="26"/>
  <c r="C106" i="26" s="1"/>
  <c r="N86" i="26"/>
  <c r="N78" i="26" s="1"/>
  <c r="G24" i="26"/>
  <c r="K24" i="26"/>
  <c r="F25" i="26"/>
  <c r="C25" i="26" s="1"/>
  <c r="L290" i="26"/>
  <c r="J289" i="26"/>
  <c r="L289" i="26" s="1"/>
  <c r="C59" i="26"/>
  <c r="L72" i="26"/>
  <c r="C72" i="26" s="1"/>
  <c r="J70" i="26"/>
  <c r="L70" i="26" s="1"/>
  <c r="J86" i="26"/>
  <c r="E86" i="26"/>
  <c r="F87" i="26"/>
  <c r="C87" i="26" s="1"/>
  <c r="H86" i="26"/>
  <c r="I86" i="26" s="1"/>
  <c r="I92" i="26"/>
  <c r="C119" i="26"/>
  <c r="M133" i="26"/>
  <c r="O133" i="26" s="1"/>
  <c r="O134" i="26"/>
  <c r="C144" i="26"/>
  <c r="H24" i="26"/>
  <c r="G289" i="26"/>
  <c r="I289" i="26" s="1"/>
  <c r="I290" i="26"/>
  <c r="D58" i="26"/>
  <c r="F60" i="26"/>
  <c r="C60" i="26" s="1"/>
  <c r="H79" i="26"/>
  <c r="I80" i="26"/>
  <c r="C83" i="26"/>
  <c r="F92" i="26"/>
  <c r="D86" i="26"/>
  <c r="F86" i="26" s="1"/>
  <c r="C110" i="26"/>
  <c r="C125" i="26"/>
  <c r="C131" i="26"/>
  <c r="N133" i="26"/>
  <c r="L139" i="26"/>
  <c r="K133" i="26"/>
  <c r="K78" i="26" s="1"/>
  <c r="K55" i="26" s="1"/>
  <c r="K54" i="26" s="1"/>
  <c r="D289" i="26"/>
  <c r="F289" i="26" s="1"/>
  <c r="F290" i="26"/>
  <c r="F46" i="26"/>
  <c r="C46" i="26" s="1"/>
  <c r="M57" i="26"/>
  <c r="O58" i="26"/>
  <c r="O70" i="26"/>
  <c r="D79" i="26"/>
  <c r="F80" i="26"/>
  <c r="C80" i="26" s="1"/>
  <c r="M86" i="26"/>
  <c r="O86" i="26" s="1"/>
  <c r="O87" i="26"/>
  <c r="C98" i="26"/>
  <c r="I139" i="26"/>
  <c r="G133" i="26"/>
  <c r="C241" i="26"/>
  <c r="C262" i="26"/>
  <c r="N287" i="26"/>
  <c r="F66" i="26"/>
  <c r="C66" i="26" s="1"/>
  <c r="G70" i="26"/>
  <c r="F136" i="26"/>
  <c r="C136" i="26" s="1"/>
  <c r="C163" i="26"/>
  <c r="C191" i="26"/>
  <c r="C219" i="26"/>
  <c r="C233" i="26"/>
  <c r="C234" i="26"/>
  <c r="C236" i="26"/>
  <c r="C249" i="26"/>
  <c r="C266" i="26"/>
  <c r="C291" i="26"/>
  <c r="C168" i="26"/>
  <c r="C169" i="26"/>
  <c r="D176" i="26"/>
  <c r="F176" i="26" s="1"/>
  <c r="C176" i="26" s="1"/>
  <c r="F177" i="26"/>
  <c r="C177" i="26" s="1"/>
  <c r="D190" i="26"/>
  <c r="F190" i="26" s="1"/>
  <c r="C190" i="26" s="1"/>
  <c r="F194" i="26"/>
  <c r="C194" i="26" s="1"/>
  <c r="C207" i="26"/>
  <c r="C272" i="26"/>
  <c r="C278" i="26"/>
  <c r="K287" i="26"/>
  <c r="I178" i="26"/>
  <c r="O284" i="26"/>
  <c r="F178" i="26"/>
  <c r="C178" i="26" s="1"/>
  <c r="L284" i="26"/>
  <c r="F195" i="26"/>
  <c r="C195" i="26" s="1"/>
  <c r="I284" i="26"/>
  <c r="C284" i="26" s="1"/>
  <c r="K53" i="26" l="1"/>
  <c r="K288" i="26"/>
  <c r="N53" i="19"/>
  <c r="N288" i="19"/>
  <c r="H285" i="18"/>
  <c r="H50" i="18"/>
  <c r="E288" i="21"/>
  <c r="E53" i="21"/>
  <c r="K50" i="18"/>
  <c r="K285" i="18"/>
  <c r="D78" i="26"/>
  <c r="F78" i="26" s="1"/>
  <c r="F79" i="26"/>
  <c r="L56" i="26"/>
  <c r="L130" i="22"/>
  <c r="C130" i="22" s="1"/>
  <c r="K52" i="22"/>
  <c r="M173" i="22"/>
  <c r="O173" i="22" s="1"/>
  <c r="O174" i="22"/>
  <c r="D53" i="22"/>
  <c r="F54" i="22"/>
  <c r="G233" i="21"/>
  <c r="I233" i="21" s="1"/>
  <c r="I234" i="21"/>
  <c r="L70" i="21"/>
  <c r="J56" i="21"/>
  <c r="M233" i="20"/>
  <c r="O234" i="20"/>
  <c r="I173" i="22"/>
  <c r="N288" i="26"/>
  <c r="D57" i="26"/>
  <c r="F58" i="26"/>
  <c r="C58" i="26" s="1"/>
  <c r="E55" i="26"/>
  <c r="E54" i="26" s="1"/>
  <c r="M289" i="26"/>
  <c r="O289" i="26" s="1"/>
  <c r="O290" i="26"/>
  <c r="F230" i="22"/>
  <c r="J195" i="22"/>
  <c r="L196" i="22"/>
  <c r="C196" i="22" s="1"/>
  <c r="D194" i="22"/>
  <c r="F194" i="22" s="1"/>
  <c r="F195" i="22"/>
  <c r="C84" i="22"/>
  <c r="C191" i="22"/>
  <c r="C281" i="22"/>
  <c r="G195" i="22"/>
  <c r="M75" i="22"/>
  <c r="E287" i="21"/>
  <c r="J233" i="21"/>
  <c r="L234" i="21"/>
  <c r="F174" i="22"/>
  <c r="C174" i="22" s="1"/>
  <c r="N75" i="22"/>
  <c r="N52" i="22" s="1"/>
  <c r="N51" i="22" s="1"/>
  <c r="G75" i="22"/>
  <c r="I75" i="22" s="1"/>
  <c r="I76" i="22"/>
  <c r="G53" i="22"/>
  <c r="M271" i="21"/>
  <c r="O272" i="21"/>
  <c r="C274" i="21"/>
  <c r="H52" i="22"/>
  <c r="H51" i="22" s="1"/>
  <c r="D233" i="21"/>
  <c r="F233" i="21" s="1"/>
  <c r="F234" i="21"/>
  <c r="C139" i="21"/>
  <c r="D198" i="20"/>
  <c r="F199" i="20"/>
  <c r="G78" i="21"/>
  <c r="I79" i="21"/>
  <c r="C262" i="21"/>
  <c r="D56" i="21"/>
  <c r="F57" i="21"/>
  <c r="J289" i="21"/>
  <c r="L289" i="21" s="1"/>
  <c r="L290" i="21"/>
  <c r="E233" i="20"/>
  <c r="G198" i="20"/>
  <c r="I199" i="20"/>
  <c r="M190" i="20"/>
  <c r="O190" i="20" s="1"/>
  <c r="C190" i="20" s="1"/>
  <c r="M289" i="20"/>
  <c r="O289" i="20" s="1"/>
  <c r="O290" i="20"/>
  <c r="N287" i="19"/>
  <c r="D233" i="19"/>
  <c r="F233" i="19" s="1"/>
  <c r="F289" i="21"/>
  <c r="O86" i="21"/>
  <c r="M78" i="21"/>
  <c r="M55" i="21" s="1"/>
  <c r="N197" i="20"/>
  <c r="M197" i="20"/>
  <c r="O198" i="20"/>
  <c r="F133" i="20"/>
  <c r="C133" i="20" s="1"/>
  <c r="C134" i="19"/>
  <c r="C255" i="20"/>
  <c r="C191" i="20"/>
  <c r="D56" i="20"/>
  <c r="F57" i="20"/>
  <c r="C261" i="19"/>
  <c r="O233" i="19"/>
  <c r="C230" i="19"/>
  <c r="O24" i="19"/>
  <c r="I231" i="18"/>
  <c r="G230" i="18"/>
  <c r="C230" i="21"/>
  <c r="K24" i="21"/>
  <c r="I234" i="20"/>
  <c r="G233" i="20"/>
  <c r="I233" i="20" s="1"/>
  <c r="F194" i="20"/>
  <c r="C194" i="20" s="1"/>
  <c r="I86" i="19"/>
  <c r="C86" i="19" s="1"/>
  <c r="J268" i="18"/>
  <c r="L269" i="18"/>
  <c r="C133" i="19"/>
  <c r="H55" i="19"/>
  <c r="H54" i="19" s="1"/>
  <c r="J195" i="18"/>
  <c r="L196" i="18"/>
  <c r="E194" i="18"/>
  <c r="E51" i="18" s="1"/>
  <c r="M173" i="18"/>
  <c r="O173" i="18" s="1"/>
  <c r="O174" i="18"/>
  <c r="I67" i="18"/>
  <c r="C67" i="18" s="1"/>
  <c r="G53" i="18"/>
  <c r="J230" i="18"/>
  <c r="L230" i="18" s="1"/>
  <c r="L231" i="18"/>
  <c r="D187" i="18"/>
  <c r="F187" i="18" s="1"/>
  <c r="G75" i="18"/>
  <c r="I75" i="18" s="1"/>
  <c r="C55" i="18"/>
  <c r="I234" i="17"/>
  <c r="C234" i="17" s="1"/>
  <c r="G233" i="17"/>
  <c r="F57" i="17"/>
  <c r="C57" i="17" s="1"/>
  <c r="O24" i="17"/>
  <c r="J53" i="18"/>
  <c r="I287" i="18"/>
  <c r="G286" i="18"/>
  <c r="I286" i="18" s="1"/>
  <c r="N288" i="17"/>
  <c r="H233" i="17"/>
  <c r="I190" i="17"/>
  <c r="C190" i="17" s="1"/>
  <c r="L55" i="17"/>
  <c r="G56" i="26"/>
  <c r="I70" i="26"/>
  <c r="I133" i="26"/>
  <c r="G78" i="26"/>
  <c r="L86" i="26"/>
  <c r="J78" i="26"/>
  <c r="I24" i="26"/>
  <c r="J268" i="22"/>
  <c r="L269" i="22"/>
  <c r="K230" i="22"/>
  <c r="C205" i="22"/>
  <c r="C188" i="22"/>
  <c r="L165" i="22"/>
  <c r="C165" i="22" s="1"/>
  <c r="J75" i="22"/>
  <c r="L75" i="22" s="1"/>
  <c r="C258" i="22"/>
  <c r="F173" i="22"/>
  <c r="C173" i="22" s="1"/>
  <c r="E75" i="22"/>
  <c r="E284" i="22" s="1"/>
  <c r="L54" i="22"/>
  <c r="J53" i="22"/>
  <c r="G230" i="22"/>
  <c r="I230" i="22" s="1"/>
  <c r="I231" i="22"/>
  <c r="C231" i="22" s="1"/>
  <c r="L27" i="22"/>
  <c r="C27" i="22" s="1"/>
  <c r="J21" i="22"/>
  <c r="L21" i="22" s="1"/>
  <c r="C199" i="21"/>
  <c r="F98" i="21"/>
  <c r="C98" i="21" s="1"/>
  <c r="D86" i="21"/>
  <c r="C238" i="21"/>
  <c r="L199" i="21"/>
  <c r="J198" i="21"/>
  <c r="N78" i="21"/>
  <c r="N287" i="21" s="1"/>
  <c r="O79" i="21"/>
  <c r="O56" i="21"/>
  <c r="I290" i="20"/>
  <c r="J78" i="20"/>
  <c r="D271" i="19"/>
  <c r="F272" i="19"/>
  <c r="I198" i="21"/>
  <c r="G197" i="21"/>
  <c r="I197" i="21" s="1"/>
  <c r="J271" i="20"/>
  <c r="L272" i="20"/>
  <c r="C92" i="20"/>
  <c r="J176" i="21"/>
  <c r="L176" i="21" s="1"/>
  <c r="L177" i="21"/>
  <c r="C177" i="21" s="1"/>
  <c r="N233" i="20"/>
  <c r="N176" i="20"/>
  <c r="O176" i="20" s="1"/>
  <c r="O177" i="20"/>
  <c r="C139" i="20"/>
  <c r="C80" i="20"/>
  <c r="J56" i="20"/>
  <c r="L70" i="20"/>
  <c r="J198" i="19"/>
  <c r="L199" i="19"/>
  <c r="G198" i="19"/>
  <c r="C134" i="26"/>
  <c r="M198" i="21"/>
  <c r="O207" i="21"/>
  <c r="J78" i="21"/>
  <c r="L78" i="21" s="1"/>
  <c r="L79" i="21"/>
  <c r="H198" i="20"/>
  <c r="G56" i="20"/>
  <c r="I57" i="20"/>
  <c r="O234" i="19"/>
  <c r="K78" i="20"/>
  <c r="M55" i="19"/>
  <c r="C25" i="19"/>
  <c r="C290" i="19" s="1"/>
  <c r="H287" i="19"/>
  <c r="E55" i="19"/>
  <c r="E54" i="19" s="1"/>
  <c r="K284" i="18"/>
  <c r="D230" i="18"/>
  <c r="F231" i="18"/>
  <c r="C231" i="18" s="1"/>
  <c r="J173" i="18"/>
  <c r="L173" i="18" s="1"/>
  <c r="C173" i="18" s="1"/>
  <c r="L174" i="18"/>
  <c r="C174" i="18" s="1"/>
  <c r="D194" i="18"/>
  <c r="F195" i="18"/>
  <c r="N75" i="18"/>
  <c r="L75" i="18"/>
  <c r="J271" i="17"/>
  <c r="L272" i="17"/>
  <c r="C176" i="17"/>
  <c r="L56" i="17"/>
  <c r="C290" i="26"/>
  <c r="C289" i="26" s="1"/>
  <c r="M78" i="26"/>
  <c r="O79" i="26"/>
  <c r="C86" i="26"/>
  <c r="H78" i="26"/>
  <c r="I79" i="26"/>
  <c r="C139" i="26"/>
  <c r="M56" i="26"/>
  <c r="O57" i="26"/>
  <c r="C92" i="26"/>
  <c r="O269" i="22"/>
  <c r="M268" i="22"/>
  <c r="O196" i="22"/>
  <c r="M195" i="22"/>
  <c r="C131" i="22"/>
  <c r="L30" i="26"/>
  <c r="C30" i="26" s="1"/>
  <c r="J24" i="26"/>
  <c r="L24" i="26" s="1"/>
  <c r="M286" i="22"/>
  <c r="O286" i="22" s="1"/>
  <c r="O287" i="22"/>
  <c r="C67" i="22"/>
  <c r="C55" i="22"/>
  <c r="C22" i="22"/>
  <c r="C287" i="22" s="1"/>
  <c r="C286" i="22" s="1"/>
  <c r="O290" i="21"/>
  <c r="M289" i="21"/>
  <c r="O289" i="21" s="1"/>
  <c r="O234" i="21"/>
  <c r="M233" i="21"/>
  <c r="O233" i="21" s="1"/>
  <c r="K287" i="21"/>
  <c r="K197" i="21"/>
  <c r="K54" i="21" s="1"/>
  <c r="C176" i="21"/>
  <c r="L86" i="21"/>
  <c r="G271" i="20"/>
  <c r="I272" i="20"/>
  <c r="C272" i="20" s="1"/>
  <c r="D289" i="20"/>
  <c r="F289" i="20" s="1"/>
  <c r="F290" i="20"/>
  <c r="L207" i="20"/>
  <c r="J198" i="20"/>
  <c r="C291" i="19"/>
  <c r="C289" i="19" s="1"/>
  <c r="M198" i="19"/>
  <c r="O199" i="19"/>
  <c r="C199" i="19" s="1"/>
  <c r="D190" i="19"/>
  <c r="F190" i="19" s="1"/>
  <c r="C87" i="21"/>
  <c r="D233" i="20"/>
  <c r="F233" i="20" s="1"/>
  <c r="F234" i="20"/>
  <c r="K197" i="20"/>
  <c r="J176" i="20"/>
  <c r="L176" i="20" s="1"/>
  <c r="C176" i="20" s="1"/>
  <c r="L177" i="20"/>
  <c r="C177" i="20" s="1"/>
  <c r="F86" i="20"/>
  <c r="D78" i="20"/>
  <c r="F78" i="20" s="1"/>
  <c r="N78" i="20"/>
  <c r="N55" i="20" s="1"/>
  <c r="N54" i="20" s="1"/>
  <c r="L290" i="20"/>
  <c r="J289" i="20"/>
  <c r="L289" i="20" s="1"/>
  <c r="D197" i="19"/>
  <c r="F197" i="19" s="1"/>
  <c r="F198" i="19"/>
  <c r="M190" i="21"/>
  <c r="O190" i="21" s="1"/>
  <c r="C190" i="21" s="1"/>
  <c r="L234" i="20"/>
  <c r="C195" i="20"/>
  <c r="O86" i="20"/>
  <c r="D55" i="19"/>
  <c r="F56" i="19"/>
  <c r="C58" i="19"/>
  <c r="C177" i="19"/>
  <c r="K54" i="19"/>
  <c r="C168" i="19"/>
  <c r="D78" i="19"/>
  <c r="F78" i="19" s="1"/>
  <c r="C78" i="19" s="1"/>
  <c r="F79" i="19"/>
  <c r="C79" i="19" s="1"/>
  <c r="O196" i="18"/>
  <c r="G195" i="18"/>
  <c r="I196" i="18"/>
  <c r="C196" i="18" s="1"/>
  <c r="C191" i="18"/>
  <c r="O75" i="18"/>
  <c r="M271" i="17"/>
  <c r="O272" i="17"/>
  <c r="C261" i="17"/>
  <c r="L199" i="17"/>
  <c r="J198" i="17"/>
  <c r="C287" i="18"/>
  <c r="C286" i="18" s="1"/>
  <c r="C284" i="17"/>
  <c r="C290" i="17" s="1"/>
  <c r="C289" i="17" s="1"/>
  <c r="D271" i="17"/>
  <c r="F272" i="17"/>
  <c r="C255" i="17"/>
  <c r="M198" i="17"/>
  <c r="O199" i="17"/>
  <c r="C199" i="17" s="1"/>
  <c r="C178" i="17"/>
  <c r="C70" i="17"/>
  <c r="D233" i="17"/>
  <c r="I56" i="17"/>
  <c r="G55" i="17"/>
  <c r="C177" i="17"/>
  <c r="K288" i="17"/>
  <c r="C79" i="17"/>
  <c r="M56" i="17"/>
  <c r="C70" i="26"/>
  <c r="L231" i="22"/>
  <c r="J230" i="22"/>
  <c r="D75" i="22"/>
  <c r="F76" i="22"/>
  <c r="C76" i="22" s="1"/>
  <c r="D271" i="21"/>
  <c r="F272" i="21"/>
  <c r="C272" i="21" s="1"/>
  <c r="F198" i="21"/>
  <c r="L24" i="21"/>
  <c r="M78" i="20"/>
  <c r="O79" i="20"/>
  <c r="C79" i="20" s="1"/>
  <c r="M56" i="20"/>
  <c r="O70" i="20"/>
  <c r="M271" i="19"/>
  <c r="O272" i="19"/>
  <c r="F290" i="21"/>
  <c r="C207" i="20"/>
  <c r="G233" i="19"/>
  <c r="I234" i="19"/>
  <c r="C234" i="19" s="1"/>
  <c r="I194" i="19"/>
  <c r="C194" i="19" s="1"/>
  <c r="G190" i="19"/>
  <c r="I190" i="19" s="1"/>
  <c r="H56" i="21"/>
  <c r="I57" i="21"/>
  <c r="H78" i="20"/>
  <c r="H55" i="20" s="1"/>
  <c r="I78" i="20"/>
  <c r="C290" i="20"/>
  <c r="C289" i="20" s="1"/>
  <c r="C201" i="19"/>
  <c r="O269" i="18"/>
  <c r="M268" i="18"/>
  <c r="L133" i="26"/>
  <c r="C133" i="26" s="1"/>
  <c r="C204" i="22"/>
  <c r="C207" i="21"/>
  <c r="O70" i="21"/>
  <c r="J233" i="20"/>
  <c r="L233" i="20" s="1"/>
  <c r="C24" i="20"/>
  <c r="L234" i="19"/>
  <c r="J233" i="19"/>
  <c r="L233" i="19" s="1"/>
  <c r="G56" i="19"/>
  <c r="I57" i="19"/>
  <c r="C57" i="19" s="1"/>
  <c r="G289" i="19"/>
  <c r="I289" i="19" s="1"/>
  <c r="I290" i="19"/>
  <c r="C269" i="18"/>
  <c r="O191" i="18"/>
  <c r="M187" i="18"/>
  <c r="O187" i="18" s="1"/>
  <c r="O204" i="18"/>
  <c r="C204" i="18" s="1"/>
  <c r="M195" i="18"/>
  <c r="M53" i="18"/>
  <c r="O54" i="18"/>
  <c r="C54" i="18" s="1"/>
  <c r="J21" i="18"/>
  <c r="L21" i="18" s="1"/>
  <c r="L27" i="18"/>
  <c r="C27" i="18" s="1"/>
  <c r="D75" i="18"/>
  <c r="J233" i="17"/>
  <c r="L233" i="17" s="1"/>
  <c r="L234" i="17"/>
  <c r="E288" i="17"/>
  <c r="E53" i="17"/>
  <c r="E287" i="17"/>
  <c r="D55" i="17"/>
  <c r="F56" i="17"/>
  <c r="K53" i="21" l="1"/>
  <c r="K288" i="21"/>
  <c r="F55" i="17"/>
  <c r="M52" i="18"/>
  <c r="O53" i="18"/>
  <c r="M55" i="20"/>
  <c r="O56" i="20"/>
  <c r="L230" i="22"/>
  <c r="I55" i="17"/>
  <c r="C272" i="17"/>
  <c r="O198" i="19"/>
  <c r="M197" i="19"/>
  <c r="O197" i="19" s="1"/>
  <c r="N55" i="21"/>
  <c r="N54" i="21" s="1"/>
  <c r="I271" i="20"/>
  <c r="G287" i="20"/>
  <c r="I287" i="20" s="1"/>
  <c r="F194" i="18"/>
  <c r="F230" i="18"/>
  <c r="D284" i="18"/>
  <c r="F284" i="18" s="1"/>
  <c r="G55" i="20"/>
  <c r="I56" i="20"/>
  <c r="N287" i="20"/>
  <c r="N284" i="22"/>
  <c r="O197" i="20"/>
  <c r="E197" i="20"/>
  <c r="E54" i="20" s="1"/>
  <c r="E287" i="20"/>
  <c r="C79" i="21"/>
  <c r="I53" i="22"/>
  <c r="G52" i="22"/>
  <c r="O75" i="22"/>
  <c r="M52" i="22"/>
  <c r="L195" i="22"/>
  <c r="J194" i="22"/>
  <c r="L194" i="22" s="1"/>
  <c r="D56" i="26"/>
  <c r="F57" i="26"/>
  <c r="C57" i="26" s="1"/>
  <c r="O233" i="20"/>
  <c r="C233" i="20" s="1"/>
  <c r="M287" i="20"/>
  <c r="O287" i="20" s="1"/>
  <c r="M194" i="18"/>
  <c r="O194" i="18" s="1"/>
  <c r="O195" i="18"/>
  <c r="G55" i="19"/>
  <c r="I56" i="19"/>
  <c r="H55" i="21"/>
  <c r="H54" i="21" s="1"/>
  <c r="H287" i="21"/>
  <c r="I56" i="21"/>
  <c r="I233" i="19"/>
  <c r="G287" i="19"/>
  <c r="I287" i="19" s="1"/>
  <c r="F271" i="21"/>
  <c r="F271" i="17"/>
  <c r="D287" i="17"/>
  <c r="F287" i="17" s="1"/>
  <c r="J197" i="17"/>
  <c r="L198" i="17"/>
  <c r="O271" i="17"/>
  <c r="M287" i="17"/>
  <c r="O287" i="17" s="1"/>
  <c r="G194" i="18"/>
  <c r="I194" i="18" s="1"/>
  <c r="I195" i="18"/>
  <c r="C56" i="19"/>
  <c r="N53" i="20"/>
  <c r="N288" i="20"/>
  <c r="O268" i="22"/>
  <c r="M284" i="22"/>
  <c r="O284" i="22" s="1"/>
  <c r="O78" i="26"/>
  <c r="M287" i="26"/>
  <c r="O287" i="26" s="1"/>
  <c r="M54" i="19"/>
  <c r="O55" i="19"/>
  <c r="H197" i="20"/>
  <c r="H287" i="20"/>
  <c r="M197" i="21"/>
  <c r="O197" i="21" s="1"/>
  <c r="O198" i="21"/>
  <c r="J197" i="19"/>
  <c r="L198" i="19"/>
  <c r="L271" i="20"/>
  <c r="J287" i="20"/>
  <c r="C272" i="19"/>
  <c r="K194" i="22"/>
  <c r="K284" i="22"/>
  <c r="L78" i="26"/>
  <c r="J287" i="26"/>
  <c r="L287" i="26" s="1"/>
  <c r="L195" i="18"/>
  <c r="J194" i="18"/>
  <c r="L194" i="18" s="1"/>
  <c r="C57" i="20"/>
  <c r="C233" i="19"/>
  <c r="C57" i="21"/>
  <c r="I78" i="21"/>
  <c r="G55" i="21"/>
  <c r="C234" i="21"/>
  <c r="G194" i="22"/>
  <c r="I194" i="22" s="1"/>
  <c r="I195" i="22"/>
  <c r="C195" i="22" s="1"/>
  <c r="C284" i="22" s="1"/>
  <c r="C230" i="22"/>
  <c r="J55" i="21"/>
  <c r="L56" i="21"/>
  <c r="F75" i="18"/>
  <c r="C75" i="18" s="1"/>
  <c r="D52" i="18"/>
  <c r="O268" i="18"/>
  <c r="M284" i="18"/>
  <c r="O271" i="19"/>
  <c r="M287" i="19"/>
  <c r="O287" i="19" s="1"/>
  <c r="O78" i="20"/>
  <c r="D197" i="21"/>
  <c r="F197" i="21" s="1"/>
  <c r="F233" i="17"/>
  <c r="D197" i="17"/>
  <c r="F197" i="17" s="1"/>
  <c r="M197" i="17"/>
  <c r="O197" i="17" s="1"/>
  <c r="O198" i="17"/>
  <c r="K53" i="19"/>
  <c r="K288" i="19"/>
  <c r="D54" i="19"/>
  <c r="F55" i="19"/>
  <c r="C190" i="19"/>
  <c r="J197" i="20"/>
  <c r="L197" i="20" s="1"/>
  <c r="L198" i="20"/>
  <c r="E52" i="22"/>
  <c r="E51" i="22" s="1"/>
  <c r="H287" i="26"/>
  <c r="H55" i="26"/>
  <c r="H54" i="26" s="1"/>
  <c r="N284" i="18"/>
  <c r="N52" i="18"/>
  <c r="N51" i="18" s="1"/>
  <c r="E288" i="19"/>
  <c r="E53" i="19"/>
  <c r="K55" i="20"/>
  <c r="K54" i="20" s="1"/>
  <c r="K287" i="20"/>
  <c r="J287" i="19"/>
  <c r="L287" i="19" s="1"/>
  <c r="C70" i="20"/>
  <c r="F271" i="19"/>
  <c r="C271" i="19" s="1"/>
  <c r="D287" i="19"/>
  <c r="F287" i="19" s="1"/>
  <c r="C269" i="22"/>
  <c r="G55" i="26"/>
  <c r="I56" i="26"/>
  <c r="H197" i="17"/>
  <c r="H54" i="17" s="1"/>
  <c r="H287" i="17"/>
  <c r="I233" i="17"/>
  <c r="G287" i="17"/>
  <c r="I287" i="17" s="1"/>
  <c r="G197" i="17"/>
  <c r="I197" i="17" s="1"/>
  <c r="C187" i="18"/>
  <c r="G52" i="18"/>
  <c r="I53" i="18"/>
  <c r="H288" i="19"/>
  <c r="H53" i="19"/>
  <c r="L268" i="18"/>
  <c r="C268" i="18" s="1"/>
  <c r="J284" i="18"/>
  <c r="L284" i="18" s="1"/>
  <c r="D55" i="20"/>
  <c r="F56" i="20"/>
  <c r="O78" i="21"/>
  <c r="D287" i="20"/>
  <c r="F287" i="20" s="1"/>
  <c r="F56" i="21"/>
  <c r="C199" i="20"/>
  <c r="M287" i="21"/>
  <c r="O287" i="21" s="1"/>
  <c r="O271" i="21"/>
  <c r="L233" i="21"/>
  <c r="C233" i="21" s="1"/>
  <c r="J287" i="21"/>
  <c r="L287" i="21" s="1"/>
  <c r="E288" i="26"/>
  <c r="E53" i="26"/>
  <c r="C70" i="21"/>
  <c r="C54" i="22"/>
  <c r="K51" i="22"/>
  <c r="J55" i="26"/>
  <c r="H54" i="20"/>
  <c r="F75" i="22"/>
  <c r="C75" i="22" s="1"/>
  <c r="D284" i="22"/>
  <c r="F284" i="22" s="1"/>
  <c r="M55" i="17"/>
  <c r="O56" i="17"/>
  <c r="C56" i="17" s="1"/>
  <c r="C86" i="20"/>
  <c r="C234" i="20"/>
  <c r="M194" i="22"/>
  <c r="O194" i="22" s="1"/>
  <c r="C194" i="22" s="1"/>
  <c r="O195" i="22"/>
  <c r="O56" i="26"/>
  <c r="M55" i="26"/>
  <c r="L271" i="17"/>
  <c r="J287" i="17"/>
  <c r="L287" i="17" s="1"/>
  <c r="C195" i="18"/>
  <c r="G197" i="19"/>
  <c r="I197" i="19" s="1"/>
  <c r="I198" i="19"/>
  <c r="C198" i="19" s="1"/>
  <c r="L56" i="20"/>
  <c r="J55" i="20"/>
  <c r="L78" i="20"/>
  <c r="C78" i="20" s="1"/>
  <c r="J197" i="21"/>
  <c r="L197" i="21" s="1"/>
  <c r="L198" i="21"/>
  <c r="C198" i="21" s="1"/>
  <c r="F86" i="21"/>
  <c r="C86" i="21" s="1"/>
  <c r="D78" i="21"/>
  <c r="F78" i="21" s="1"/>
  <c r="C78" i="21" s="1"/>
  <c r="J52" i="22"/>
  <c r="L53" i="22"/>
  <c r="L268" i="22"/>
  <c r="C268" i="22" s="1"/>
  <c r="J284" i="22"/>
  <c r="L284" i="22" s="1"/>
  <c r="I78" i="26"/>
  <c r="C78" i="26" s="1"/>
  <c r="G287" i="26"/>
  <c r="I287" i="26" s="1"/>
  <c r="J52" i="18"/>
  <c r="L53" i="18"/>
  <c r="E285" i="18"/>
  <c r="E50" i="18"/>
  <c r="I230" i="18"/>
  <c r="G284" i="18"/>
  <c r="I284" i="18" s="1"/>
  <c r="I198" i="20"/>
  <c r="G197" i="20"/>
  <c r="I197" i="20" s="1"/>
  <c r="D197" i="20"/>
  <c r="F197" i="20" s="1"/>
  <c r="F198" i="20"/>
  <c r="H50" i="22"/>
  <c r="H285" i="22"/>
  <c r="G287" i="21"/>
  <c r="I287" i="21" s="1"/>
  <c r="N50" i="22"/>
  <c r="N285" i="22"/>
  <c r="G284" i="22"/>
  <c r="I284" i="22" s="1"/>
  <c r="D52" i="22"/>
  <c r="F53" i="22"/>
  <c r="C53" i="22" s="1"/>
  <c r="C79" i="26"/>
  <c r="C197" i="19" l="1"/>
  <c r="C198" i="20"/>
  <c r="F52" i="22"/>
  <c r="D51" i="22"/>
  <c r="C197" i="20"/>
  <c r="J51" i="18"/>
  <c r="L52" i="18"/>
  <c r="J54" i="20"/>
  <c r="L55" i="20"/>
  <c r="C56" i="21"/>
  <c r="C56" i="20"/>
  <c r="J54" i="21"/>
  <c r="L55" i="21"/>
  <c r="C198" i="17"/>
  <c r="D287" i="21"/>
  <c r="F287" i="21" s="1"/>
  <c r="F56" i="26"/>
  <c r="C56" i="26" s="1"/>
  <c r="C287" i="26" s="1"/>
  <c r="D55" i="26"/>
  <c r="D287" i="26"/>
  <c r="F287" i="26" s="1"/>
  <c r="C230" i="18"/>
  <c r="N53" i="21"/>
  <c r="N288" i="21"/>
  <c r="O52" i="18"/>
  <c r="M51" i="18"/>
  <c r="O55" i="21"/>
  <c r="H288" i="20"/>
  <c r="H53" i="20"/>
  <c r="D55" i="21"/>
  <c r="D54" i="20"/>
  <c r="F55" i="20"/>
  <c r="H288" i="17"/>
  <c r="H53" i="17"/>
  <c r="N50" i="18"/>
  <c r="N285" i="18"/>
  <c r="E285" i="22"/>
  <c r="E50" i="22"/>
  <c r="D51" i="18"/>
  <c r="F52" i="18"/>
  <c r="L197" i="19"/>
  <c r="J54" i="19"/>
  <c r="L197" i="17"/>
  <c r="C197" i="17" s="1"/>
  <c r="J54" i="17"/>
  <c r="C271" i="21"/>
  <c r="I55" i="19"/>
  <c r="C55" i="19" s="1"/>
  <c r="G54" i="19"/>
  <c r="G51" i="22"/>
  <c r="I52" i="22"/>
  <c r="E288" i="20"/>
  <c r="E53" i="20"/>
  <c r="C194" i="18"/>
  <c r="D54" i="17"/>
  <c r="M54" i="21"/>
  <c r="J51" i="22"/>
  <c r="L52" i="22"/>
  <c r="M54" i="17"/>
  <c r="O55" i="17"/>
  <c r="L55" i="26"/>
  <c r="J54" i="26"/>
  <c r="C53" i="18"/>
  <c r="C287" i="19"/>
  <c r="K53" i="20"/>
  <c r="K288" i="20"/>
  <c r="C233" i="17"/>
  <c r="G54" i="21"/>
  <c r="I55" i="21"/>
  <c r="L287" i="20"/>
  <c r="I55" i="20"/>
  <c r="G54" i="20"/>
  <c r="G54" i="17"/>
  <c r="M54" i="20"/>
  <c r="O55" i="20"/>
  <c r="C55" i="17"/>
  <c r="O55" i="26"/>
  <c r="M54" i="26"/>
  <c r="K50" i="22"/>
  <c r="K285" i="22"/>
  <c r="C284" i="18"/>
  <c r="G51" i="18"/>
  <c r="I52" i="18"/>
  <c r="G54" i="26"/>
  <c r="I55" i="26"/>
  <c r="H288" i="26"/>
  <c r="H53" i="26"/>
  <c r="D288" i="19"/>
  <c r="F288" i="19" s="1"/>
  <c r="F54" i="19"/>
  <c r="D28" i="19"/>
  <c r="D53" i="19"/>
  <c r="F53" i="19" s="1"/>
  <c r="C197" i="21"/>
  <c r="O284" i="18"/>
  <c r="M53" i="19"/>
  <c r="O53" i="19" s="1"/>
  <c r="O54" i="19"/>
  <c r="M288" i="19"/>
  <c r="O288" i="19" s="1"/>
  <c r="C271" i="17"/>
  <c r="C287" i="17" s="1"/>
  <c r="H288" i="21"/>
  <c r="H53" i="21"/>
  <c r="O52" i="22"/>
  <c r="M51" i="22"/>
  <c r="C271" i="20"/>
  <c r="C287" i="20" s="1"/>
  <c r="C53" i="19" l="1"/>
  <c r="J53" i="19"/>
  <c r="L53" i="19" s="1"/>
  <c r="L54" i="19"/>
  <c r="J288" i="19"/>
  <c r="L288" i="19" s="1"/>
  <c r="C288" i="19" s="1"/>
  <c r="F28" i="19"/>
  <c r="C28" i="19" s="1"/>
  <c r="D24" i="19"/>
  <c r="F24" i="19" s="1"/>
  <c r="C24" i="19" s="1"/>
  <c r="G285" i="18"/>
  <c r="I285" i="18" s="1"/>
  <c r="G50" i="18"/>
  <c r="I50" i="18" s="1"/>
  <c r="I51" i="18"/>
  <c r="M53" i="26"/>
  <c r="O53" i="26" s="1"/>
  <c r="O54" i="26"/>
  <c r="M288" i="26"/>
  <c r="O288" i="26" s="1"/>
  <c r="O54" i="20"/>
  <c r="M53" i="20"/>
  <c r="O53" i="20" s="1"/>
  <c r="M288" i="20"/>
  <c r="O288" i="20" s="1"/>
  <c r="M53" i="17"/>
  <c r="O53" i="17" s="1"/>
  <c r="O54" i="17"/>
  <c r="M288" i="17"/>
  <c r="O288" i="17" s="1"/>
  <c r="F54" i="17"/>
  <c r="D28" i="17"/>
  <c r="D53" i="17"/>
  <c r="F53" i="17" s="1"/>
  <c r="C287" i="21"/>
  <c r="F55" i="21"/>
  <c r="C55" i="21" s="1"/>
  <c r="D54" i="21"/>
  <c r="M50" i="18"/>
  <c r="O50" i="18" s="1"/>
  <c r="O51" i="18"/>
  <c r="M285" i="18"/>
  <c r="O285" i="18" s="1"/>
  <c r="C52" i="22"/>
  <c r="O51" i="22"/>
  <c r="M50" i="22"/>
  <c r="O50" i="22" s="1"/>
  <c r="M285" i="22"/>
  <c r="O285" i="22" s="1"/>
  <c r="C54" i="19"/>
  <c r="G288" i="17"/>
  <c r="I288" i="17" s="1"/>
  <c r="G53" i="17"/>
  <c r="I53" i="17" s="1"/>
  <c r="I54" i="17"/>
  <c r="L54" i="26"/>
  <c r="J53" i="26"/>
  <c r="L53" i="26" s="1"/>
  <c r="J288" i="26"/>
  <c r="L288" i="26" s="1"/>
  <c r="G285" i="22"/>
  <c r="I285" i="22" s="1"/>
  <c r="G50" i="22"/>
  <c r="I50" i="22" s="1"/>
  <c r="I51" i="22"/>
  <c r="J53" i="17"/>
  <c r="L53" i="17" s="1"/>
  <c r="L54" i="17"/>
  <c r="J288" i="17"/>
  <c r="L288" i="17" s="1"/>
  <c r="C52" i="18"/>
  <c r="L51" i="18"/>
  <c r="J50" i="18"/>
  <c r="L50" i="18" s="1"/>
  <c r="J285" i="18"/>
  <c r="L285" i="18" s="1"/>
  <c r="G288" i="26"/>
  <c r="I288" i="26" s="1"/>
  <c r="I54" i="26"/>
  <c r="G53" i="26"/>
  <c r="I53" i="26" s="1"/>
  <c r="G288" i="20"/>
  <c r="I288" i="20" s="1"/>
  <c r="G53" i="20"/>
  <c r="I53" i="20" s="1"/>
  <c r="I54" i="20"/>
  <c r="G53" i="21"/>
  <c r="I53" i="21" s="1"/>
  <c r="G288" i="21"/>
  <c r="I288" i="21" s="1"/>
  <c r="I54" i="21"/>
  <c r="L51" i="22"/>
  <c r="J50" i="22"/>
  <c r="L50" i="22" s="1"/>
  <c r="J285" i="22"/>
  <c r="L285" i="22" s="1"/>
  <c r="G53" i="19"/>
  <c r="I53" i="19" s="1"/>
  <c r="G288" i="19"/>
  <c r="I288" i="19" s="1"/>
  <c r="I54" i="19"/>
  <c r="D285" i="18"/>
  <c r="F285" i="18" s="1"/>
  <c r="C285" i="18" s="1"/>
  <c r="D50" i="18"/>
  <c r="F50" i="18" s="1"/>
  <c r="F51" i="18"/>
  <c r="D25" i="18"/>
  <c r="C55" i="20"/>
  <c r="D54" i="26"/>
  <c r="F55" i="26"/>
  <c r="C55" i="26" s="1"/>
  <c r="O54" i="21"/>
  <c r="M53" i="21"/>
  <c r="O53" i="21" s="1"/>
  <c r="M288" i="21"/>
  <c r="O288" i="21" s="1"/>
  <c r="D288" i="20"/>
  <c r="F288" i="20" s="1"/>
  <c r="F54" i="20"/>
  <c r="D53" i="20"/>
  <c r="F53" i="20" s="1"/>
  <c r="C53" i="20" s="1"/>
  <c r="J53" i="21"/>
  <c r="L53" i="21" s="1"/>
  <c r="L54" i="21"/>
  <c r="J288" i="21"/>
  <c r="L288" i="21" s="1"/>
  <c r="J53" i="20"/>
  <c r="L53" i="20" s="1"/>
  <c r="L54" i="20"/>
  <c r="J288" i="20"/>
  <c r="L288" i="20" s="1"/>
  <c r="D285" i="22"/>
  <c r="F285" i="22" s="1"/>
  <c r="D50" i="22"/>
  <c r="F50" i="22" s="1"/>
  <c r="C50" i="22" s="1"/>
  <c r="F51" i="22"/>
  <c r="C51" i="22" s="1"/>
  <c r="D25" i="22"/>
  <c r="D288" i="21" l="1"/>
  <c r="F288" i="21" s="1"/>
  <c r="C288" i="21" s="1"/>
  <c r="D53" i="21"/>
  <c r="F53" i="21" s="1"/>
  <c r="C53" i="21" s="1"/>
  <c r="F54" i="21"/>
  <c r="C54" i="21" s="1"/>
  <c r="D28" i="21"/>
  <c r="F28" i="17"/>
  <c r="C28" i="17" s="1"/>
  <c r="D24" i="17"/>
  <c r="F24" i="17" s="1"/>
  <c r="C24" i="17" s="1"/>
  <c r="C54" i="17"/>
  <c r="F25" i="22"/>
  <c r="C25" i="22" s="1"/>
  <c r="D21" i="22"/>
  <c r="F21" i="22" s="1"/>
  <c r="C21" i="22" s="1"/>
  <c r="C51" i="18"/>
  <c r="D288" i="17"/>
  <c r="F288" i="17" s="1"/>
  <c r="C288" i="17" s="1"/>
  <c r="C285" i="22"/>
  <c r="C54" i="20"/>
  <c r="F25" i="18"/>
  <c r="C25" i="18" s="1"/>
  <c r="D21" i="18"/>
  <c r="F21" i="18" s="1"/>
  <c r="C21" i="18" s="1"/>
  <c r="C288" i="20"/>
  <c r="D288" i="26"/>
  <c r="F288" i="26" s="1"/>
  <c r="C288" i="26" s="1"/>
  <c r="D53" i="26"/>
  <c r="F53" i="26" s="1"/>
  <c r="C53" i="26" s="1"/>
  <c r="F54" i="26"/>
  <c r="C54" i="26" s="1"/>
  <c r="D28" i="26"/>
  <c r="C50" i="18"/>
  <c r="C53" i="17"/>
  <c r="F28" i="26" l="1"/>
  <c r="C28" i="26" s="1"/>
  <c r="D24" i="26"/>
  <c r="F24" i="26" s="1"/>
  <c r="C24" i="26" s="1"/>
  <c r="F28" i="21"/>
  <c r="C28" i="21" s="1"/>
  <c r="D24" i="21"/>
  <c r="F24" i="21" s="1"/>
  <c r="C24" i="21" s="1"/>
  <c r="G76" i="16" l="1"/>
  <c r="G75" i="16"/>
  <c r="F75" i="16"/>
  <c r="E75" i="16"/>
  <c r="G70" i="16"/>
  <c r="G69" i="16"/>
  <c r="G68" i="16"/>
  <c r="G67" i="16"/>
  <c r="G66" i="16"/>
  <c r="G65" i="16"/>
  <c r="G64" i="16"/>
  <c r="G63" i="16"/>
  <c r="G62" i="16"/>
  <c r="G61" i="16"/>
  <c r="G60" i="16"/>
  <c r="G57" i="16" s="1"/>
  <c r="G59" i="16"/>
  <c r="G58" i="16"/>
  <c r="F57" i="16"/>
  <c r="E57" i="16"/>
  <c r="G52" i="16"/>
  <c r="G51" i="16"/>
  <c r="G50" i="16"/>
  <c r="G49" i="16"/>
  <c r="G48" i="16"/>
  <c r="G47" i="16"/>
  <c r="G46" i="16"/>
  <c r="G45" i="16"/>
  <c r="G44" i="16"/>
  <c r="G43" i="16"/>
  <c r="G42" i="16"/>
  <c r="G41" i="16"/>
  <c r="G39" i="16"/>
  <c r="G38" i="16"/>
  <c r="G37" i="16"/>
  <c r="G36" i="16"/>
  <c r="G35" i="16" s="1"/>
  <c r="F35" i="16"/>
  <c r="E35" i="16"/>
  <c r="G30" i="16"/>
  <c r="G29" i="16"/>
  <c r="G28" i="16"/>
  <c r="G27" i="16"/>
  <c r="G26" i="16"/>
  <c r="G25" i="16"/>
  <c r="G24" i="16"/>
  <c r="G22" i="16"/>
  <c r="G21" i="16"/>
  <c r="G20" i="16"/>
  <c r="G19" i="16"/>
  <c r="G18" i="16"/>
  <c r="G17" i="16"/>
  <c r="G16" i="16"/>
  <c r="G15" i="16"/>
  <c r="G14" i="16"/>
  <c r="G13" i="16"/>
  <c r="G12" i="16" s="1"/>
  <c r="F12" i="16"/>
  <c r="E12" i="16"/>
  <c r="I66" i="15"/>
  <c r="H66" i="15"/>
  <c r="I65" i="15"/>
  <c r="H65" i="15"/>
  <c r="I64" i="15"/>
  <c r="H64" i="15"/>
  <c r="I63" i="15"/>
  <c r="H63" i="15"/>
  <c r="D63" i="15"/>
  <c r="I62" i="15"/>
  <c r="D62" i="15"/>
  <c r="H62" i="15" s="1"/>
  <c r="I61" i="15"/>
  <c r="D61" i="15"/>
  <c r="H61" i="15" s="1"/>
  <c r="I60" i="15"/>
  <c r="I59" i="15" s="1"/>
  <c r="I58" i="15" s="1"/>
  <c r="D60" i="15"/>
  <c r="H60" i="15" s="1"/>
  <c r="H59" i="15" s="1"/>
  <c r="H58" i="15" s="1"/>
  <c r="G59" i="15"/>
  <c r="F59" i="15"/>
  <c r="E59" i="15"/>
  <c r="E58" i="15" s="1"/>
  <c r="D59" i="15"/>
  <c r="D58" i="15" s="1"/>
  <c r="G58" i="15"/>
  <c r="F58" i="15"/>
  <c r="I52" i="15"/>
  <c r="H52" i="15"/>
  <c r="I51" i="15"/>
  <c r="H51" i="15"/>
  <c r="I50" i="15"/>
  <c r="H50" i="15"/>
  <c r="I49" i="15"/>
  <c r="H49" i="15"/>
  <c r="I47" i="15"/>
  <c r="H47" i="15"/>
  <c r="I46" i="15"/>
  <c r="H46" i="15"/>
  <c r="I45" i="15"/>
  <c r="H45" i="15"/>
  <c r="I44" i="15"/>
  <c r="H44" i="15"/>
  <c r="I43" i="15"/>
  <c r="H43" i="15"/>
  <c r="I42" i="15"/>
  <c r="H42" i="15"/>
  <c r="I41" i="15"/>
  <c r="H41" i="15"/>
  <c r="I40" i="15"/>
  <c r="H40" i="15"/>
  <c r="I39" i="15"/>
  <c r="H39" i="15"/>
  <c r="I38" i="15"/>
  <c r="H38" i="15"/>
  <c r="I36" i="15"/>
  <c r="H36" i="15"/>
  <c r="I35" i="15"/>
  <c r="H35" i="15"/>
  <c r="I34" i="15"/>
  <c r="H34" i="15"/>
  <c r="I32" i="15"/>
  <c r="H32" i="15"/>
  <c r="I31" i="15"/>
  <c r="H31" i="15"/>
  <c r="I30" i="15"/>
  <c r="H30" i="15"/>
  <c r="I29" i="15"/>
  <c r="H29" i="15"/>
  <c r="I28" i="15"/>
  <c r="H28" i="15"/>
  <c r="I27" i="15"/>
  <c r="H27" i="15"/>
  <c r="I26" i="15"/>
  <c r="H26" i="15"/>
  <c r="I25" i="15"/>
  <c r="H25" i="15"/>
  <c r="I24" i="15"/>
  <c r="H24" i="15"/>
  <c r="I22" i="15"/>
  <c r="H22" i="15"/>
  <c r="I21" i="15"/>
  <c r="H21" i="15"/>
  <c r="I20" i="15"/>
  <c r="H20" i="15"/>
  <c r="I19" i="15"/>
  <c r="H19" i="15"/>
  <c r="I18" i="15"/>
  <c r="H18" i="15"/>
  <c r="I16" i="15"/>
  <c r="H16" i="15"/>
  <c r="I14" i="15"/>
  <c r="H14" i="15"/>
  <c r="G14" i="15"/>
  <c r="F14" i="15"/>
  <c r="E14" i="15"/>
  <c r="D14" i="15"/>
  <c r="O299" i="14"/>
  <c r="L299" i="14"/>
  <c r="I299" i="14"/>
  <c r="F299" i="14"/>
  <c r="C299" i="14" s="1"/>
  <c r="O298" i="14"/>
  <c r="L298" i="14"/>
  <c r="I298" i="14"/>
  <c r="F298" i="14"/>
  <c r="C298" i="14" s="1"/>
  <c r="O297" i="14"/>
  <c r="L297" i="14"/>
  <c r="I297" i="14"/>
  <c r="F297" i="14"/>
  <c r="C297" i="14" s="1"/>
  <c r="O296" i="14"/>
  <c r="L296" i="14"/>
  <c r="I296" i="14"/>
  <c r="F296" i="14"/>
  <c r="C296" i="14"/>
  <c r="O295" i="14"/>
  <c r="L295" i="14"/>
  <c r="I295" i="14"/>
  <c r="F295" i="14"/>
  <c r="C295" i="14" s="1"/>
  <c r="O294" i="14"/>
  <c r="L294" i="14"/>
  <c r="I294" i="14"/>
  <c r="F294" i="14"/>
  <c r="C294" i="14" s="1"/>
  <c r="O293" i="14"/>
  <c r="L293" i="14"/>
  <c r="I293" i="14"/>
  <c r="F293" i="14"/>
  <c r="C293" i="14" s="1"/>
  <c r="O292" i="14"/>
  <c r="L292" i="14"/>
  <c r="I292" i="14"/>
  <c r="F292" i="14"/>
  <c r="C292" i="14"/>
  <c r="N291" i="14"/>
  <c r="M291" i="14"/>
  <c r="O291" i="14" s="1"/>
  <c r="L291" i="14"/>
  <c r="K291" i="14"/>
  <c r="J291" i="14"/>
  <c r="H291" i="14"/>
  <c r="G291" i="14"/>
  <c r="I291" i="14" s="1"/>
  <c r="E291" i="14"/>
  <c r="D291" i="14"/>
  <c r="F291" i="14" s="1"/>
  <c r="O286" i="14"/>
  <c r="L286" i="14"/>
  <c r="I286" i="14"/>
  <c r="C286" i="14" s="1"/>
  <c r="F286" i="14"/>
  <c r="O285" i="14"/>
  <c r="L285" i="14"/>
  <c r="I285" i="14"/>
  <c r="F285" i="14"/>
  <c r="C285" i="14" s="1"/>
  <c r="O284" i="14"/>
  <c r="N284" i="14"/>
  <c r="M284" i="14"/>
  <c r="K284" i="14"/>
  <c r="L284" i="14" s="1"/>
  <c r="J284" i="14"/>
  <c r="H284" i="14"/>
  <c r="G284" i="14"/>
  <c r="I284" i="14" s="1"/>
  <c r="E284" i="14"/>
  <c r="D284" i="14"/>
  <c r="F284" i="14" s="1"/>
  <c r="C284" i="14" s="1"/>
  <c r="O283" i="14"/>
  <c r="L283" i="14"/>
  <c r="I283" i="14"/>
  <c r="F283" i="14"/>
  <c r="C283" i="14" s="1"/>
  <c r="N282" i="14"/>
  <c r="M282" i="14"/>
  <c r="O282" i="14" s="1"/>
  <c r="K282" i="14"/>
  <c r="J282" i="14"/>
  <c r="L282" i="14" s="1"/>
  <c r="I282" i="14"/>
  <c r="H282" i="14"/>
  <c r="G282" i="14"/>
  <c r="E282" i="14"/>
  <c r="F282" i="14" s="1"/>
  <c r="C282" i="14" s="1"/>
  <c r="D282" i="14"/>
  <c r="O281" i="14"/>
  <c r="L281" i="14"/>
  <c r="I281" i="14"/>
  <c r="F281" i="14"/>
  <c r="C281" i="14" s="1"/>
  <c r="O280" i="14"/>
  <c r="O278" i="14" s="1"/>
  <c r="L280" i="14"/>
  <c r="I280" i="14"/>
  <c r="F280" i="14"/>
  <c r="C280" i="14"/>
  <c r="O279" i="14"/>
  <c r="L279" i="14"/>
  <c r="I279" i="14"/>
  <c r="F279" i="14"/>
  <c r="C279" i="14" s="1"/>
  <c r="N278" i="14"/>
  <c r="M278" i="14"/>
  <c r="K278" i="14"/>
  <c r="J278" i="14"/>
  <c r="L278" i="14" s="1"/>
  <c r="I278" i="14"/>
  <c r="H278" i="14"/>
  <c r="G278" i="14"/>
  <c r="E278" i="14"/>
  <c r="D278" i="14"/>
  <c r="F278" i="14" s="1"/>
  <c r="C278" i="14" s="1"/>
  <c r="O277" i="14"/>
  <c r="L277" i="14"/>
  <c r="I277" i="14"/>
  <c r="F277" i="14"/>
  <c r="C277" i="14" s="1"/>
  <c r="O276" i="14"/>
  <c r="L276" i="14"/>
  <c r="I276" i="14"/>
  <c r="F276" i="14"/>
  <c r="C276" i="14"/>
  <c r="O275" i="14"/>
  <c r="L275" i="14"/>
  <c r="I275" i="14"/>
  <c r="F275" i="14"/>
  <c r="C275" i="14" s="1"/>
  <c r="N274" i="14"/>
  <c r="M274" i="14"/>
  <c r="O274" i="14" s="1"/>
  <c r="K274" i="14"/>
  <c r="J274" i="14"/>
  <c r="L274" i="14" s="1"/>
  <c r="I274" i="14"/>
  <c r="H274" i="14"/>
  <c r="G274" i="14"/>
  <c r="E274" i="14"/>
  <c r="E272" i="14" s="1"/>
  <c r="D274" i="14"/>
  <c r="F274" i="14" s="1"/>
  <c r="O273" i="14"/>
  <c r="L273" i="14"/>
  <c r="I273" i="14"/>
  <c r="F273" i="14"/>
  <c r="C273" i="14" s="1"/>
  <c r="N272" i="14"/>
  <c r="K272" i="14"/>
  <c r="K271" i="14" s="1"/>
  <c r="L271" i="14" s="1"/>
  <c r="J272" i="14"/>
  <c r="L272" i="14" s="1"/>
  <c r="H272" i="14"/>
  <c r="G272" i="14"/>
  <c r="I272" i="14" s="1"/>
  <c r="D272" i="14"/>
  <c r="N271" i="14"/>
  <c r="J271" i="14"/>
  <c r="H271" i="14"/>
  <c r="D271" i="14"/>
  <c r="O270" i="14"/>
  <c r="L270" i="14"/>
  <c r="I270" i="14"/>
  <c r="C270" i="14" s="1"/>
  <c r="F270" i="14"/>
  <c r="O269" i="14"/>
  <c r="L269" i="14"/>
  <c r="I269" i="14"/>
  <c r="F269" i="14"/>
  <c r="C269" i="14" s="1"/>
  <c r="O268" i="14"/>
  <c r="L268" i="14"/>
  <c r="I268" i="14"/>
  <c r="F268" i="14"/>
  <c r="C268" i="14"/>
  <c r="O267" i="14"/>
  <c r="L267" i="14"/>
  <c r="I267" i="14"/>
  <c r="F267" i="14"/>
  <c r="C267" i="14" s="1"/>
  <c r="N266" i="14"/>
  <c r="M266" i="14"/>
  <c r="O266" i="14" s="1"/>
  <c r="K266" i="14"/>
  <c r="L266" i="14" s="1"/>
  <c r="J266" i="14"/>
  <c r="I266" i="14"/>
  <c r="H266" i="14"/>
  <c r="G266" i="14"/>
  <c r="E266" i="14"/>
  <c r="D266" i="14"/>
  <c r="F266" i="14" s="1"/>
  <c r="C266" i="14" s="1"/>
  <c r="O265" i="14"/>
  <c r="L265" i="14"/>
  <c r="I265" i="14"/>
  <c r="F265" i="14"/>
  <c r="C265" i="14" s="1"/>
  <c r="O264" i="14"/>
  <c r="L264" i="14"/>
  <c r="I264" i="14"/>
  <c r="F264" i="14"/>
  <c r="C264" i="14"/>
  <c r="O263" i="14"/>
  <c r="L263" i="14"/>
  <c r="I263" i="14"/>
  <c r="F263" i="14"/>
  <c r="C263" i="14" s="1"/>
  <c r="N262" i="14"/>
  <c r="M262" i="14"/>
  <c r="O262" i="14" s="1"/>
  <c r="L262" i="14"/>
  <c r="K262" i="14"/>
  <c r="K261" i="14" s="1"/>
  <c r="J262" i="14"/>
  <c r="I262" i="14"/>
  <c r="H262" i="14"/>
  <c r="G262" i="14"/>
  <c r="G261" i="14" s="1"/>
  <c r="I261" i="14" s="1"/>
  <c r="E262" i="14"/>
  <c r="E261" i="14" s="1"/>
  <c r="D262" i="14"/>
  <c r="F262" i="14" s="1"/>
  <c r="C262" i="14" s="1"/>
  <c r="N261" i="14"/>
  <c r="J261" i="14"/>
  <c r="L261" i="14" s="1"/>
  <c r="H261" i="14"/>
  <c r="D261" i="14"/>
  <c r="O260" i="14"/>
  <c r="L260" i="14"/>
  <c r="I260" i="14"/>
  <c r="F260" i="14"/>
  <c r="C260" i="14"/>
  <c r="O259" i="14"/>
  <c r="L259" i="14"/>
  <c r="I259" i="14"/>
  <c r="F259" i="14"/>
  <c r="C259" i="14" s="1"/>
  <c r="O258" i="14"/>
  <c r="L258" i="14"/>
  <c r="I258" i="14"/>
  <c r="C258" i="14" s="1"/>
  <c r="F258" i="14"/>
  <c r="O257" i="14"/>
  <c r="L257" i="14"/>
  <c r="I257" i="14"/>
  <c r="F257" i="14"/>
  <c r="C257" i="14" s="1"/>
  <c r="O256" i="14"/>
  <c r="L256" i="14"/>
  <c r="I256" i="14"/>
  <c r="F256" i="14"/>
  <c r="C256" i="14"/>
  <c r="N255" i="14"/>
  <c r="N254" i="14" s="1"/>
  <c r="M255" i="14"/>
  <c r="L255" i="14"/>
  <c r="K255" i="14"/>
  <c r="J255" i="14"/>
  <c r="J254" i="14" s="1"/>
  <c r="L254" i="14" s="1"/>
  <c r="H255" i="14"/>
  <c r="H254" i="14" s="1"/>
  <c r="G255" i="14"/>
  <c r="I255" i="14" s="1"/>
  <c r="E255" i="14"/>
  <c r="D255" i="14"/>
  <c r="F255" i="14" s="1"/>
  <c r="M254" i="14"/>
  <c r="O254" i="14" s="1"/>
  <c r="K254" i="14"/>
  <c r="G254" i="14"/>
  <c r="E254" i="14"/>
  <c r="O253" i="14"/>
  <c r="L253" i="14"/>
  <c r="I253" i="14"/>
  <c r="F253" i="14"/>
  <c r="C253" i="14" s="1"/>
  <c r="O252" i="14"/>
  <c r="L252" i="14"/>
  <c r="I252" i="14"/>
  <c r="F252" i="14"/>
  <c r="C252" i="14"/>
  <c r="O251" i="14"/>
  <c r="L251" i="14"/>
  <c r="I251" i="14"/>
  <c r="F251" i="14"/>
  <c r="C251" i="14" s="1"/>
  <c r="O250" i="14"/>
  <c r="L250" i="14"/>
  <c r="I250" i="14"/>
  <c r="F250" i="14"/>
  <c r="C250" i="14" s="1"/>
  <c r="N249" i="14"/>
  <c r="M249" i="14"/>
  <c r="O249" i="14" s="1"/>
  <c r="K249" i="14"/>
  <c r="J249" i="14"/>
  <c r="L249" i="14" s="1"/>
  <c r="H249" i="14"/>
  <c r="I249" i="14" s="1"/>
  <c r="G249" i="14"/>
  <c r="F249" i="14"/>
  <c r="E249" i="14"/>
  <c r="D249" i="14"/>
  <c r="O248" i="14"/>
  <c r="L248" i="14"/>
  <c r="I248" i="14"/>
  <c r="F248" i="14"/>
  <c r="C248" i="14"/>
  <c r="O247" i="14"/>
  <c r="L247" i="14"/>
  <c r="I247" i="14"/>
  <c r="F247" i="14"/>
  <c r="C247" i="14" s="1"/>
  <c r="O246" i="14"/>
  <c r="L246" i="14"/>
  <c r="I246" i="14"/>
  <c r="F246" i="14"/>
  <c r="C246" i="14" s="1"/>
  <c r="O245" i="14"/>
  <c r="L245" i="14"/>
  <c r="I245" i="14"/>
  <c r="F245" i="14"/>
  <c r="C245" i="14" s="1"/>
  <c r="O244" i="14"/>
  <c r="L244" i="14"/>
  <c r="I244" i="14"/>
  <c r="F244" i="14"/>
  <c r="C244" i="14"/>
  <c r="O243" i="14"/>
  <c r="L243" i="14"/>
  <c r="I243" i="14"/>
  <c r="F243" i="14"/>
  <c r="C243" i="14" s="1"/>
  <c r="O242" i="14"/>
  <c r="L242" i="14"/>
  <c r="I242" i="14"/>
  <c r="F242" i="14"/>
  <c r="C242" i="14" s="1"/>
  <c r="N241" i="14"/>
  <c r="M241" i="14"/>
  <c r="O241" i="14" s="1"/>
  <c r="K241" i="14"/>
  <c r="J241" i="14"/>
  <c r="L241" i="14" s="1"/>
  <c r="I241" i="14"/>
  <c r="H241" i="14"/>
  <c r="G241" i="14"/>
  <c r="E241" i="14"/>
  <c r="F241" i="14" s="1"/>
  <c r="C241" i="14" s="1"/>
  <c r="D241" i="14"/>
  <c r="O240" i="14"/>
  <c r="L240" i="14"/>
  <c r="C240" i="14" s="1"/>
  <c r="I240" i="14"/>
  <c r="F240" i="14"/>
  <c r="O239" i="14"/>
  <c r="L239" i="14"/>
  <c r="I239" i="14"/>
  <c r="F239" i="14"/>
  <c r="C239" i="14"/>
  <c r="N238" i="14"/>
  <c r="M238" i="14"/>
  <c r="O238" i="14" s="1"/>
  <c r="L238" i="14"/>
  <c r="K238" i="14"/>
  <c r="J238" i="14"/>
  <c r="H238" i="14"/>
  <c r="I238" i="14" s="1"/>
  <c r="G238" i="14"/>
  <c r="E238" i="14"/>
  <c r="D238" i="14"/>
  <c r="F238" i="14" s="1"/>
  <c r="O237" i="14"/>
  <c r="L237" i="14"/>
  <c r="I237" i="14"/>
  <c r="F237" i="14"/>
  <c r="C237" i="14" s="1"/>
  <c r="N236" i="14"/>
  <c r="N234" i="14" s="1"/>
  <c r="N233" i="14" s="1"/>
  <c r="M236" i="14"/>
  <c r="O236" i="14" s="1"/>
  <c r="K236" i="14"/>
  <c r="J236" i="14"/>
  <c r="L236" i="14" s="1"/>
  <c r="H236" i="14"/>
  <c r="G236" i="14"/>
  <c r="I236" i="14" s="1"/>
  <c r="F236" i="14"/>
  <c r="E236" i="14"/>
  <c r="D236" i="14"/>
  <c r="O235" i="14"/>
  <c r="L235" i="14"/>
  <c r="I235" i="14"/>
  <c r="F235" i="14"/>
  <c r="C235" i="14"/>
  <c r="M234" i="14"/>
  <c r="K234" i="14"/>
  <c r="K233" i="14" s="1"/>
  <c r="H234" i="14"/>
  <c r="G234" i="14"/>
  <c r="G233" i="14" s="1"/>
  <c r="E234" i="14"/>
  <c r="D234" i="14"/>
  <c r="F234" i="14" s="1"/>
  <c r="O232" i="14"/>
  <c r="L232" i="14"/>
  <c r="I232" i="14"/>
  <c r="C232" i="14" s="1"/>
  <c r="F232" i="14"/>
  <c r="O231" i="14"/>
  <c r="L231" i="14"/>
  <c r="I231" i="14"/>
  <c r="F231" i="14"/>
  <c r="C231" i="14"/>
  <c r="N230" i="14"/>
  <c r="M230" i="14"/>
  <c r="O230" i="14" s="1"/>
  <c r="L230" i="14"/>
  <c r="K230" i="14"/>
  <c r="J230" i="14"/>
  <c r="H230" i="14"/>
  <c r="G230" i="14"/>
  <c r="I230" i="14" s="1"/>
  <c r="E230" i="14"/>
  <c r="D230" i="14"/>
  <c r="F230" i="14" s="1"/>
  <c r="C230" i="14" s="1"/>
  <c r="O229" i="14"/>
  <c r="L229" i="14"/>
  <c r="I229" i="14"/>
  <c r="F229" i="14"/>
  <c r="C229" i="14" s="1"/>
  <c r="O228" i="14"/>
  <c r="L228" i="14"/>
  <c r="I228" i="14"/>
  <c r="C228" i="14" s="1"/>
  <c r="F228" i="14"/>
  <c r="O227" i="14"/>
  <c r="L227" i="14"/>
  <c r="I227" i="14"/>
  <c r="F227" i="14"/>
  <c r="C227" i="14"/>
  <c r="O226" i="14"/>
  <c r="L226" i="14"/>
  <c r="I226" i="14"/>
  <c r="F226" i="14"/>
  <c r="C226" i="14" s="1"/>
  <c r="D226" i="14"/>
  <c r="O225" i="14"/>
  <c r="L225" i="14"/>
  <c r="I225" i="14"/>
  <c r="C225" i="14" s="1"/>
  <c r="F225" i="14"/>
  <c r="O224" i="14"/>
  <c r="L224" i="14"/>
  <c r="I224" i="14"/>
  <c r="F224" i="14"/>
  <c r="C224" i="14"/>
  <c r="O223" i="14"/>
  <c r="L223" i="14"/>
  <c r="I223" i="14"/>
  <c r="F223" i="14"/>
  <c r="C223" i="14" s="1"/>
  <c r="O222" i="14"/>
  <c r="L222" i="14"/>
  <c r="I222" i="14"/>
  <c r="F222" i="14"/>
  <c r="C222" i="14" s="1"/>
  <c r="O221" i="14"/>
  <c r="L221" i="14"/>
  <c r="J221" i="14"/>
  <c r="I221" i="14"/>
  <c r="F221" i="14"/>
  <c r="C221" i="14"/>
  <c r="O220" i="14"/>
  <c r="L220" i="14"/>
  <c r="I220" i="14"/>
  <c r="F220" i="14"/>
  <c r="C220" i="14" s="1"/>
  <c r="N219" i="14"/>
  <c r="M219" i="14"/>
  <c r="O219" i="14" s="1"/>
  <c r="L219" i="14"/>
  <c r="K219" i="14"/>
  <c r="J219" i="14"/>
  <c r="I219" i="14"/>
  <c r="H219" i="14"/>
  <c r="G219" i="14"/>
  <c r="E219" i="14"/>
  <c r="D219" i="14"/>
  <c r="F219" i="14" s="1"/>
  <c r="C219" i="14" s="1"/>
  <c r="O218" i="14"/>
  <c r="L218" i="14"/>
  <c r="I218" i="14"/>
  <c r="C218" i="14" s="1"/>
  <c r="F218" i="14"/>
  <c r="O217" i="14"/>
  <c r="L217" i="14"/>
  <c r="I217" i="14"/>
  <c r="F217" i="14"/>
  <c r="C217" i="14"/>
  <c r="O216" i="14"/>
  <c r="L216" i="14"/>
  <c r="I216" i="14"/>
  <c r="F216" i="14"/>
  <c r="C216" i="14" s="1"/>
  <c r="O215" i="14"/>
  <c r="L215" i="14"/>
  <c r="I215" i="14"/>
  <c r="F215" i="14"/>
  <c r="C215" i="14" s="1"/>
  <c r="O214" i="14"/>
  <c r="L214" i="14"/>
  <c r="I214" i="14"/>
  <c r="C214" i="14" s="1"/>
  <c r="F214" i="14"/>
  <c r="O213" i="14"/>
  <c r="L213" i="14"/>
  <c r="I213" i="14"/>
  <c r="F213" i="14"/>
  <c r="C213" i="14"/>
  <c r="O212" i="14"/>
  <c r="L212" i="14"/>
  <c r="I212" i="14"/>
  <c r="F212" i="14"/>
  <c r="C212" i="14" s="1"/>
  <c r="O211" i="14"/>
  <c r="L211" i="14"/>
  <c r="I211" i="14"/>
  <c r="F211" i="14"/>
  <c r="C211" i="14" s="1"/>
  <c r="O210" i="14"/>
  <c r="L210" i="14"/>
  <c r="I210" i="14"/>
  <c r="C210" i="14" s="1"/>
  <c r="F210" i="14"/>
  <c r="O209" i="14"/>
  <c r="L209" i="14"/>
  <c r="I209" i="14"/>
  <c r="F209" i="14"/>
  <c r="C209" i="14"/>
  <c r="O208" i="14"/>
  <c r="N208" i="14"/>
  <c r="M208" i="14"/>
  <c r="L208" i="14"/>
  <c r="K208" i="14"/>
  <c r="K207" i="14" s="1"/>
  <c r="L207" i="14" s="1"/>
  <c r="J208" i="14"/>
  <c r="H208" i="14"/>
  <c r="H207" i="14" s="1"/>
  <c r="G208" i="14"/>
  <c r="G207" i="14" s="1"/>
  <c r="E208" i="14"/>
  <c r="D208" i="14"/>
  <c r="N207" i="14"/>
  <c r="M207" i="14"/>
  <c r="O207" i="14" s="1"/>
  <c r="J207" i="14"/>
  <c r="I207" i="14"/>
  <c r="E207" i="14"/>
  <c r="O206" i="14"/>
  <c r="L206" i="14"/>
  <c r="I206" i="14"/>
  <c r="C206" i="14" s="1"/>
  <c r="F206" i="14"/>
  <c r="O205" i="14"/>
  <c r="L205" i="14"/>
  <c r="I205" i="14"/>
  <c r="F205" i="14"/>
  <c r="C205" i="14"/>
  <c r="O204" i="14"/>
  <c r="L204" i="14"/>
  <c r="I204" i="14"/>
  <c r="F204" i="14"/>
  <c r="C204" i="14" s="1"/>
  <c r="O203" i="14"/>
  <c r="L203" i="14"/>
  <c r="I203" i="14"/>
  <c r="F203" i="14"/>
  <c r="C203" i="14" s="1"/>
  <c r="O202" i="14"/>
  <c r="L202" i="14"/>
  <c r="I202" i="14"/>
  <c r="D202" i="14"/>
  <c r="F202" i="14" s="1"/>
  <c r="C202" i="14" s="1"/>
  <c r="O201" i="14"/>
  <c r="N201" i="14"/>
  <c r="M201" i="14"/>
  <c r="K201" i="14"/>
  <c r="K199" i="14" s="1"/>
  <c r="K198" i="14" s="1"/>
  <c r="K197" i="14" s="1"/>
  <c r="J201" i="14"/>
  <c r="H201" i="14"/>
  <c r="H199" i="14" s="1"/>
  <c r="G201" i="14"/>
  <c r="I201" i="14" s="1"/>
  <c r="E201" i="14"/>
  <c r="E199" i="14" s="1"/>
  <c r="E198" i="14" s="1"/>
  <c r="D201" i="14"/>
  <c r="O200" i="14"/>
  <c r="L200" i="14"/>
  <c r="I200" i="14"/>
  <c r="F200" i="14"/>
  <c r="N199" i="14"/>
  <c r="N198" i="14" s="1"/>
  <c r="M199" i="14"/>
  <c r="M198" i="14" s="1"/>
  <c r="J199" i="14"/>
  <c r="J198" i="14" s="1"/>
  <c r="I199" i="14"/>
  <c r="G199" i="14"/>
  <c r="H198" i="14"/>
  <c r="G198" i="14"/>
  <c r="O196" i="14"/>
  <c r="L196" i="14"/>
  <c r="I196" i="14"/>
  <c r="C196" i="14" s="1"/>
  <c r="F196" i="14"/>
  <c r="N195" i="14"/>
  <c r="O195" i="14" s="1"/>
  <c r="M195" i="14"/>
  <c r="K195" i="14"/>
  <c r="J195" i="14"/>
  <c r="L195" i="14" s="1"/>
  <c r="H195" i="14"/>
  <c r="H194" i="14" s="1"/>
  <c r="H190" i="14" s="1"/>
  <c r="G195" i="14"/>
  <c r="I195" i="14" s="1"/>
  <c r="F195" i="14"/>
  <c r="E195" i="14"/>
  <c r="D195" i="14"/>
  <c r="M194" i="14"/>
  <c r="K194" i="14"/>
  <c r="G194" i="14"/>
  <c r="I194" i="14" s="1"/>
  <c r="E194" i="14"/>
  <c r="D194" i="14"/>
  <c r="F194" i="14" s="1"/>
  <c r="O193" i="14"/>
  <c r="L193" i="14"/>
  <c r="I193" i="14"/>
  <c r="F193" i="14"/>
  <c r="C193" i="14" s="1"/>
  <c r="O192" i="14"/>
  <c r="L192" i="14"/>
  <c r="I192" i="14"/>
  <c r="C192" i="14" s="1"/>
  <c r="F192" i="14"/>
  <c r="N191" i="14"/>
  <c r="M191" i="14"/>
  <c r="O191" i="14" s="1"/>
  <c r="K191" i="14"/>
  <c r="J191" i="14"/>
  <c r="L191" i="14" s="1"/>
  <c r="H191" i="14"/>
  <c r="G191" i="14"/>
  <c r="I191" i="14" s="1"/>
  <c r="F191" i="14"/>
  <c r="E191" i="14"/>
  <c r="D191" i="14"/>
  <c r="M190" i="14"/>
  <c r="K190" i="14"/>
  <c r="G190" i="14"/>
  <c r="I190" i="14" s="1"/>
  <c r="E190" i="14"/>
  <c r="D190" i="14"/>
  <c r="F190" i="14" s="1"/>
  <c r="O189" i="14"/>
  <c r="L189" i="14"/>
  <c r="I189" i="14"/>
  <c r="F189" i="14"/>
  <c r="C189" i="14" s="1"/>
  <c r="O188" i="14"/>
  <c r="L188" i="14"/>
  <c r="I188" i="14"/>
  <c r="C188" i="14" s="1"/>
  <c r="F188" i="14"/>
  <c r="N187" i="14"/>
  <c r="N176" i="14" s="1"/>
  <c r="M187" i="14"/>
  <c r="O187" i="14" s="1"/>
  <c r="K187" i="14"/>
  <c r="J187" i="14"/>
  <c r="L187" i="14" s="1"/>
  <c r="H187" i="14"/>
  <c r="G187" i="14"/>
  <c r="I187" i="14" s="1"/>
  <c r="F187" i="14"/>
  <c r="E187" i="14"/>
  <c r="D187" i="14"/>
  <c r="O186" i="14"/>
  <c r="L186" i="14"/>
  <c r="I186" i="14"/>
  <c r="F186" i="14"/>
  <c r="C186" i="14"/>
  <c r="O185" i="14"/>
  <c r="L185" i="14"/>
  <c r="I185" i="14"/>
  <c r="F185" i="14"/>
  <c r="C185" i="14" s="1"/>
  <c r="O184" i="14"/>
  <c r="L184" i="14"/>
  <c r="I184" i="14"/>
  <c r="C184" i="14" s="1"/>
  <c r="F184" i="14"/>
  <c r="O183" i="14"/>
  <c r="L183" i="14"/>
  <c r="I183" i="14"/>
  <c r="F183" i="14"/>
  <c r="C183" i="14" s="1"/>
  <c r="O182" i="14"/>
  <c r="N182" i="14"/>
  <c r="M182" i="14"/>
  <c r="K182" i="14"/>
  <c r="J182" i="14"/>
  <c r="L182" i="14" s="1"/>
  <c r="H182" i="14"/>
  <c r="G182" i="14"/>
  <c r="I182" i="14" s="1"/>
  <c r="E182" i="14"/>
  <c r="F182" i="14" s="1"/>
  <c r="C182" i="14" s="1"/>
  <c r="D182" i="14"/>
  <c r="O181" i="14"/>
  <c r="L181" i="14"/>
  <c r="I181" i="14"/>
  <c r="F181" i="14"/>
  <c r="C181" i="14" s="1"/>
  <c r="O180" i="14"/>
  <c r="L180" i="14"/>
  <c r="I180" i="14"/>
  <c r="C180" i="14" s="1"/>
  <c r="F180" i="14"/>
  <c r="O179" i="14"/>
  <c r="L179" i="14"/>
  <c r="C179" i="14" s="1"/>
  <c r="I179" i="14"/>
  <c r="F179" i="14"/>
  <c r="O178" i="14"/>
  <c r="N178" i="14"/>
  <c r="M178" i="14"/>
  <c r="K178" i="14"/>
  <c r="K177" i="14" s="1"/>
  <c r="J178" i="14"/>
  <c r="L178" i="14" s="1"/>
  <c r="H178" i="14"/>
  <c r="G178" i="14"/>
  <c r="I178" i="14" s="1"/>
  <c r="E178" i="14"/>
  <c r="D178" i="14"/>
  <c r="F178" i="14" s="1"/>
  <c r="N177" i="14"/>
  <c r="M177" i="14"/>
  <c r="O177" i="14" s="1"/>
  <c r="J177" i="14"/>
  <c r="H177" i="14"/>
  <c r="H176" i="14" s="1"/>
  <c r="E177" i="14"/>
  <c r="D177" i="14"/>
  <c r="F177" i="14" s="1"/>
  <c r="M176" i="14"/>
  <c r="O176" i="14" s="1"/>
  <c r="E176" i="14"/>
  <c r="O175" i="14"/>
  <c r="L175" i="14"/>
  <c r="I175" i="14"/>
  <c r="F175" i="14"/>
  <c r="C175" i="14" s="1"/>
  <c r="O174" i="14"/>
  <c r="L174" i="14"/>
  <c r="I174" i="14"/>
  <c r="F174" i="14"/>
  <c r="C174" i="14"/>
  <c r="O173" i="14"/>
  <c r="L173" i="14"/>
  <c r="I173" i="14"/>
  <c r="F173" i="14"/>
  <c r="C173" i="14" s="1"/>
  <c r="O172" i="14"/>
  <c r="L172" i="14"/>
  <c r="I172" i="14"/>
  <c r="C172" i="14" s="1"/>
  <c r="F172" i="14"/>
  <c r="O171" i="14"/>
  <c r="L171" i="14"/>
  <c r="I171" i="14"/>
  <c r="F171" i="14"/>
  <c r="C171" i="14" s="1"/>
  <c r="O170" i="14"/>
  <c r="L170" i="14"/>
  <c r="I170" i="14"/>
  <c r="F170" i="14"/>
  <c r="C170" i="14"/>
  <c r="N169" i="14"/>
  <c r="M169" i="14"/>
  <c r="O169" i="14" s="1"/>
  <c r="L169" i="14"/>
  <c r="K169" i="14"/>
  <c r="J169" i="14"/>
  <c r="H169" i="14"/>
  <c r="I169" i="14" s="1"/>
  <c r="G169" i="14"/>
  <c r="E169" i="14"/>
  <c r="D169" i="14"/>
  <c r="F169" i="14" s="1"/>
  <c r="N168" i="14"/>
  <c r="M168" i="14"/>
  <c r="O168" i="14" s="1"/>
  <c r="K168" i="14"/>
  <c r="J168" i="14"/>
  <c r="L168" i="14" s="1"/>
  <c r="G168" i="14"/>
  <c r="E168" i="14"/>
  <c r="O167" i="14"/>
  <c r="L167" i="14"/>
  <c r="I167" i="14"/>
  <c r="F167" i="14"/>
  <c r="C167" i="14" s="1"/>
  <c r="O166" i="14"/>
  <c r="L166" i="14"/>
  <c r="I166" i="14"/>
  <c r="F166" i="14"/>
  <c r="C166" i="14"/>
  <c r="O165" i="14"/>
  <c r="L165" i="14"/>
  <c r="I165" i="14"/>
  <c r="F165" i="14"/>
  <c r="C165" i="14" s="1"/>
  <c r="O164" i="14"/>
  <c r="L164" i="14"/>
  <c r="I164" i="14"/>
  <c r="C164" i="14" s="1"/>
  <c r="F164" i="14"/>
  <c r="N163" i="14"/>
  <c r="M163" i="14"/>
  <c r="O163" i="14" s="1"/>
  <c r="K163" i="14"/>
  <c r="J163" i="14"/>
  <c r="L163" i="14" s="1"/>
  <c r="H163" i="14"/>
  <c r="G163" i="14"/>
  <c r="I163" i="14" s="1"/>
  <c r="F163" i="14"/>
  <c r="E163" i="14"/>
  <c r="D163" i="14"/>
  <c r="O162" i="14"/>
  <c r="L162" i="14"/>
  <c r="I162" i="14"/>
  <c r="F162" i="14"/>
  <c r="C162" i="14"/>
  <c r="O161" i="14"/>
  <c r="L161" i="14"/>
  <c r="I161" i="14"/>
  <c r="F161" i="14"/>
  <c r="C161" i="14" s="1"/>
  <c r="O160" i="14"/>
  <c r="L160" i="14"/>
  <c r="I160" i="14"/>
  <c r="C160" i="14" s="1"/>
  <c r="F160" i="14"/>
  <c r="O159" i="14"/>
  <c r="L159" i="14"/>
  <c r="I159" i="14"/>
  <c r="F159" i="14"/>
  <c r="C159" i="14" s="1"/>
  <c r="O158" i="14"/>
  <c r="L158" i="14"/>
  <c r="I158" i="14"/>
  <c r="F158" i="14"/>
  <c r="C158" i="14"/>
  <c r="O157" i="14"/>
  <c r="L157" i="14"/>
  <c r="I157" i="14"/>
  <c r="F157" i="14"/>
  <c r="C157" i="14" s="1"/>
  <c r="O156" i="14"/>
  <c r="L156" i="14"/>
  <c r="I156" i="14"/>
  <c r="C156" i="14" s="1"/>
  <c r="F156" i="14"/>
  <c r="O155" i="14"/>
  <c r="L155" i="14"/>
  <c r="I155" i="14"/>
  <c r="F155" i="14"/>
  <c r="C155" i="14" s="1"/>
  <c r="O154" i="14"/>
  <c r="N154" i="14"/>
  <c r="M154" i="14"/>
  <c r="K154" i="14"/>
  <c r="J154" i="14"/>
  <c r="L154" i="14" s="1"/>
  <c r="H154" i="14"/>
  <c r="G154" i="14"/>
  <c r="I154" i="14" s="1"/>
  <c r="E154" i="14"/>
  <c r="D154" i="14"/>
  <c r="F154" i="14" s="1"/>
  <c r="C154" i="14" s="1"/>
  <c r="O153" i="14"/>
  <c r="L153" i="14"/>
  <c r="I153" i="14"/>
  <c r="F153" i="14"/>
  <c r="C153" i="14" s="1"/>
  <c r="O152" i="14"/>
  <c r="L152" i="14"/>
  <c r="I152" i="14"/>
  <c r="C152" i="14" s="1"/>
  <c r="F152" i="14"/>
  <c r="O151" i="14"/>
  <c r="L151" i="14"/>
  <c r="I151" i="14"/>
  <c r="F151" i="14"/>
  <c r="C151" i="14" s="1"/>
  <c r="O150" i="14"/>
  <c r="L150" i="14"/>
  <c r="I150" i="14"/>
  <c r="F150" i="14"/>
  <c r="C150" i="14"/>
  <c r="O149" i="14"/>
  <c r="L149" i="14"/>
  <c r="I149" i="14"/>
  <c r="F149" i="14"/>
  <c r="C149" i="14" s="1"/>
  <c r="O148" i="14"/>
  <c r="L148" i="14"/>
  <c r="I148" i="14"/>
  <c r="C148" i="14" s="1"/>
  <c r="F148" i="14"/>
  <c r="N147" i="14"/>
  <c r="O147" i="14" s="1"/>
  <c r="M147" i="14"/>
  <c r="K147" i="14"/>
  <c r="J147" i="14"/>
  <c r="L147" i="14" s="1"/>
  <c r="H147" i="14"/>
  <c r="G147" i="14"/>
  <c r="I147" i="14" s="1"/>
  <c r="F147" i="14"/>
  <c r="C147" i="14" s="1"/>
  <c r="E147" i="14"/>
  <c r="D147" i="14"/>
  <c r="O146" i="14"/>
  <c r="L146" i="14"/>
  <c r="I146" i="14"/>
  <c r="F146" i="14"/>
  <c r="C146" i="14"/>
  <c r="O145" i="14"/>
  <c r="L145" i="14"/>
  <c r="I145" i="14"/>
  <c r="F145" i="14"/>
  <c r="C145" i="14" s="1"/>
  <c r="N144" i="14"/>
  <c r="M144" i="14"/>
  <c r="O144" i="14" s="1"/>
  <c r="K144" i="14"/>
  <c r="J144" i="14"/>
  <c r="L144" i="14" s="1"/>
  <c r="I144" i="14"/>
  <c r="H144" i="14"/>
  <c r="G144" i="14"/>
  <c r="E144" i="14"/>
  <c r="D144" i="14"/>
  <c r="F144" i="14" s="1"/>
  <c r="C144" i="14" s="1"/>
  <c r="O143" i="14"/>
  <c r="L143" i="14"/>
  <c r="I143" i="14"/>
  <c r="F143" i="14"/>
  <c r="C143" i="14" s="1"/>
  <c r="O142" i="14"/>
  <c r="L142" i="14"/>
  <c r="I142" i="14"/>
  <c r="F142" i="14"/>
  <c r="C142" i="14"/>
  <c r="O141" i="14"/>
  <c r="L141" i="14"/>
  <c r="I141" i="14"/>
  <c r="F141" i="14"/>
  <c r="C141" i="14" s="1"/>
  <c r="O140" i="14"/>
  <c r="L140" i="14"/>
  <c r="I140" i="14"/>
  <c r="F140" i="14"/>
  <c r="C140" i="14"/>
  <c r="N139" i="14"/>
  <c r="M139" i="14"/>
  <c r="O139" i="14" s="1"/>
  <c r="K139" i="14"/>
  <c r="J139" i="14"/>
  <c r="L139" i="14" s="1"/>
  <c r="H139" i="14"/>
  <c r="G139" i="14"/>
  <c r="I139" i="14" s="1"/>
  <c r="E139" i="14"/>
  <c r="D139" i="14"/>
  <c r="F139" i="14" s="1"/>
  <c r="O138" i="14"/>
  <c r="L138" i="14"/>
  <c r="I138" i="14"/>
  <c r="F138" i="14"/>
  <c r="C138" i="14"/>
  <c r="O137" i="14"/>
  <c r="L137" i="14"/>
  <c r="I137" i="14"/>
  <c r="F137" i="14"/>
  <c r="C137" i="14" s="1"/>
  <c r="O136" i="14"/>
  <c r="L136" i="14"/>
  <c r="I136" i="14"/>
  <c r="D136" i="14"/>
  <c r="F136" i="14" s="1"/>
  <c r="C136" i="14" s="1"/>
  <c r="O135" i="14"/>
  <c r="L135" i="14"/>
  <c r="I135" i="14"/>
  <c r="C135" i="14" s="1"/>
  <c r="F135" i="14"/>
  <c r="N134" i="14"/>
  <c r="M134" i="14"/>
  <c r="O134" i="14" s="1"/>
  <c r="K134" i="14"/>
  <c r="J134" i="14"/>
  <c r="L134" i="14" s="1"/>
  <c r="H134" i="14"/>
  <c r="G134" i="14"/>
  <c r="I134" i="14" s="1"/>
  <c r="E134" i="14"/>
  <c r="D134" i="14"/>
  <c r="F134" i="14" s="1"/>
  <c r="C134" i="14" s="1"/>
  <c r="N133" i="14"/>
  <c r="M133" i="14"/>
  <c r="O133" i="14" s="1"/>
  <c r="K133" i="14"/>
  <c r="J133" i="14"/>
  <c r="L133" i="14" s="1"/>
  <c r="H133" i="14"/>
  <c r="G133" i="14"/>
  <c r="I133" i="14" s="1"/>
  <c r="E133" i="14"/>
  <c r="D133" i="14"/>
  <c r="F133" i="14" s="1"/>
  <c r="C133" i="14" s="1"/>
  <c r="O132" i="14"/>
  <c r="L132" i="14"/>
  <c r="I132" i="14"/>
  <c r="F132" i="14"/>
  <c r="C132" i="14" s="1"/>
  <c r="N131" i="14"/>
  <c r="M131" i="14"/>
  <c r="O131" i="14" s="1"/>
  <c r="K131" i="14"/>
  <c r="J131" i="14"/>
  <c r="L131" i="14" s="1"/>
  <c r="I131" i="14"/>
  <c r="H131" i="14"/>
  <c r="G131" i="14"/>
  <c r="E131" i="14"/>
  <c r="F131" i="14" s="1"/>
  <c r="C131" i="14" s="1"/>
  <c r="D131" i="14"/>
  <c r="O130" i="14"/>
  <c r="L130" i="14"/>
  <c r="I130" i="14"/>
  <c r="F130" i="14"/>
  <c r="C130" i="14"/>
  <c r="O129" i="14"/>
  <c r="L129" i="14"/>
  <c r="I129" i="14"/>
  <c r="F129" i="14"/>
  <c r="C129" i="14" s="1"/>
  <c r="O128" i="14"/>
  <c r="L128" i="14"/>
  <c r="I128" i="14"/>
  <c r="F128" i="14"/>
  <c r="C128" i="14" s="1"/>
  <c r="O127" i="14"/>
  <c r="L127" i="14"/>
  <c r="I127" i="14"/>
  <c r="C127" i="14" s="1"/>
  <c r="F127" i="14"/>
  <c r="O126" i="14"/>
  <c r="L126" i="14"/>
  <c r="I126" i="14"/>
  <c r="F126" i="14"/>
  <c r="C126" i="14"/>
  <c r="O125" i="14"/>
  <c r="N125" i="14"/>
  <c r="M125" i="14"/>
  <c r="K125" i="14"/>
  <c r="L125" i="14" s="1"/>
  <c r="J125" i="14"/>
  <c r="H125" i="14"/>
  <c r="G125" i="14"/>
  <c r="I125" i="14" s="1"/>
  <c r="E125" i="14"/>
  <c r="D125" i="14"/>
  <c r="F125" i="14" s="1"/>
  <c r="C125" i="14" s="1"/>
  <c r="O124" i="14"/>
  <c r="L124" i="14"/>
  <c r="I124" i="14"/>
  <c r="F124" i="14"/>
  <c r="C124" i="14" s="1"/>
  <c r="O123" i="14"/>
  <c r="L123" i="14"/>
  <c r="I123" i="14"/>
  <c r="C123" i="14" s="1"/>
  <c r="F123" i="14"/>
  <c r="O122" i="14"/>
  <c r="L122" i="14"/>
  <c r="I122" i="14"/>
  <c r="F122" i="14"/>
  <c r="C122" i="14"/>
  <c r="O121" i="14"/>
  <c r="L121" i="14"/>
  <c r="I121" i="14"/>
  <c r="F121" i="14"/>
  <c r="C121" i="14" s="1"/>
  <c r="O120" i="14"/>
  <c r="L120" i="14"/>
  <c r="I120" i="14"/>
  <c r="F120" i="14"/>
  <c r="C120" i="14" s="1"/>
  <c r="N119" i="14"/>
  <c r="M119" i="14"/>
  <c r="O119" i="14" s="1"/>
  <c r="K119" i="14"/>
  <c r="J119" i="14"/>
  <c r="L119" i="14" s="1"/>
  <c r="I119" i="14"/>
  <c r="H119" i="14"/>
  <c r="G119" i="14"/>
  <c r="F119" i="14"/>
  <c r="C119" i="14" s="1"/>
  <c r="E119" i="14"/>
  <c r="D119" i="14"/>
  <c r="O118" i="14"/>
  <c r="L118" i="14"/>
  <c r="I118" i="14"/>
  <c r="F118" i="14"/>
  <c r="C118" i="14"/>
  <c r="O117" i="14"/>
  <c r="L117" i="14"/>
  <c r="I117" i="14"/>
  <c r="F117" i="14"/>
  <c r="C117" i="14" s="1"/>
  <c r="O116" i="14"/>
  <c r="L116" i="14"/>
  <c r="I116" i="14"/>
  <c r="F116" i="14"/>
  <c r="C116" i="14" s="1"/>
  <c r="N115" i="14"/>
  <c r="M115" i="14"/>
  <c r="O115" i="14" s="1"/>
  <c r="K115" i="14"/>
  <c r="J115" i="14"/>
  <c r="L115" i="14" s="1"/>
  <c r="I115" i="14"/>
  <c r="H115" i="14"/>
  <c r="G115" i="14"/>
  <c r="F115" i="14"/>
  <c r="C115" i="14" s="1"/>
  <c r="E115" i="14"/>
  <c r="D115" i="14"/>
  <c r="O114" i="14"/>
  <c r="L114" i="14"/>
  <c r="I114" i="14"/>
  <c r="F114" i="14"/>
  <c r="C114" i="14"/>
  <c r="O113" i="14"/>
  <c r="L113" i="14"/>
  <c r="I113" i="14"/>
  <c r="F113" i="14"/>
  <c r="C113" i="14" s="1"/>
  <c r="O112" i="14"/>
  <c r="L112" i="14"/>
  <c r="I112" i="14"/>
  <c r="F112" i="14"/>
  <c r="C112" i="14" s="1"/>
  <c r="O111" i="14"/>
  <c r="L111" i="14"/>
  <c r="I111" i="14"/>
  <c r="C111" i="14" s="1"/>
  <c r="F111" i="14"/>
  <c r="O110" i="14"/>
  <c r="L110" i="14"/>
  <c r="I110" i="14"/>
  <c r="F110" i="14"/>
  <c r="C110" i="14"/>
  <c r="O109" i="14"/>
  <c r="L109" i="14"/>
  <c r="I109" i="14"/>
  <c r="F109" i="14"/>
  <c r="C109" i="14" s="1"/>
  <c r="O108" i="14"/>
  <c r="L108" i="14"/>
  <c r="I108" i="14"/>
  <c r="F108" i="14"/>
  <c r="C108" i="14" s="1"/>
  <c r="O107" i="14"/>
  <c r="L107" i="14"/>
  <c r="I107" i="14"/>
  <c r="C107" i="14" s="1"/>
  <c r="F107" i="14"/>
  <c r="O106" i="14"/>
  <c r="N106" i="14"/>
  <c r="M106" i="14"/>
  <c r="K106" i="14"/>
  <c r="J106" i="14"/>
  <c r="L106" i="14" s="1"/>
  <c r="H106" i="14"/>
  <c r="G106" i="14"/>
  <c r="I106" i="14" s="1"/>
  <c r="F106" i="14"/>
  <c r="E106" i="14"/>
  <c r="D106" i="14"/>
  <c r="O105" i="14"/>
  <c r="L105" i="14"/>
  <c r="I105" i="14"/>
  <c r="F105" i="14"/>
  <c r="C105" i="14" s="1"/>
  <c r="O104" i="14"/>
  <c r="L104" i="14"/>
  <c r="I104" i="14"/>
  <c r="F104" i="14"/>
  <c r="C104" i="14" s="1"/>
  <c r="O103" i="14"/>
  <c r="L103" i="14"/>
  <c r="I103" i="14"/>
  <c r="C103" i="14" s="1"/>
  <c r="F103" i="14"/>
  <c r="O102" i="14"/>
  <c r="L102" i="14"/>
  <c r="I102" i="14"/>
  <c r="F102" i="14"/>
  <c r="C102" i="14"/>
  <c r="O101" i="14"/>
  <c r="L101" i="14"/>
  <c r="I101" i="14"/>
  <c r="F101" i="14"/>
  <c r="C101" i="14" s="1"/>
  <c r="O100" i="14"/>
  <c r="L100" i="14"/>
  <c r="I100" i="14"/>
  <c r="F100" i="14"/>
  <c r="C100" i="14" s="1"/>
  <c r="O99" i="14"/>
  <c r="L99" i="14"/>
  <c r="I99" i="14"/>
  <c r="C99" i="14" s="1"/>
  <c r="F99" i="14"/>
  <c r="O98" i="14"/>
  <c r="N98" i="14"/>
  <c r="M98" i="14"/>
  <c r="K98" i="14"/>
  <c r="J98" i="14"/>
  <c r="L98" i="14" s="1"/>
  <c r="H98" i="14"/>
  <c r="G98" i="14"/>
  <c r="I98" i="14" s="1"/>
  <c r="F98" i="14"/>
  <c r="E98" i="14"/>
  <c r="D98" i="14"/>
  <c r="O97" i="14"/>
  <c r="L97" i="14"/>
  <c r="I97" i="14"/>
  <c r="F97" i="14"/>
  <c r="C97" i="14" s="1"/>
  <c r="O96" i="14"/>
  <c r="L96" i="14"/>
  <c r="I96" i="14"/>
  <c r="F96" i="14"/>
  <c r="C96" i="14" s="1"/>
  <c r="O95" i="14"/>
  <c r="L95" i="14"/>
  <c r="I95" i="14"/>
  <c r="C95" i="14" s="1"/>
  <c r="F95" i="14"/>
  <c r="O94" i="14"/>
  <c r="L94" i="14"/>
  <c r="J94" i="14"/>
  <c r="I94" i="14"/>
  <c r="D94" i="14"/>
  <c r="F94" i="14" s="1"/>
  <c r="C94" i="14" s="1"/>
  <c r="O93" i="14"/>
  <c r="J93" i="14"/>
  <c r="J92" i="14" s="1"/>
  <c r="I93" i="14"/>
  <c r="D93" i="14"/>
  <c r="F93" i="14" s="1"/>
  <c r="N92" i="14"/>
  <c r="M92" i="14"/>
  <c r="O92" i="14" s="1"/>
  <c r="K92" i="14"/>
  <c r="I92" i="14"/>
  <c r="H92" i="14"/>
  <c r="G92" i="14"/>
  <c r="E92" i="14"/>
  <c r="D92" i="14"/>
  <c r="F92" i="14" s="1"/>
  <c r="O91" i="14"/>
  <c r="L91" i="14"/>
  <c r="I91" i="14"/>
  <c r="C91" i="14" s="1"/>
  <c r="F91" i="14"/>
  <c r="O90" i="14"/>
  <c r="L90" i="14"/>
  <c r="I90" i="14"/>
  <c r="F90" i="14"/>
  <c r="C90" i="14"/>
  <c r="O89" i="14"/>
  <c r="L89" i="14"/>
  <c r="I89" i="14"/>
  <c r="F89" i="14"/>
  <c r="C89" i="14" s="1"/>
  <c r="O88" i="14"/>
  <c r="L88" i="14"/>
  <c r="I88" i="14"/>
  <c r="F88" i="14"/>
  <c r="C88" i="14" s="1"/>
  <c r="N87" i="14"/>
  <c r="M87" i="14"/>
  <c r="M86" i="14" s="1"/>
  <c r="O86" i="14" s="1"/>
  <c r="K87" i="14"/>
  <c r="J87" i="14"/>
  <c r="L87" i="14" s="1"/>
  <c r="I87" i="14"/>
  <c r="H87" i="14"/>
  <c r="G87" i="14"/>
  <c r="F87" i="14"/>
  <c r="E87" i="14"/>
  <c r="E86" i="14" s="1"/>
  <c r="F86" i="14" s="1"/>
  <c r="D87" i="14"/>
  <c r="N86" i="14"/>
  <c r="K86" i="14"/>
  <c r="H86" i="14"/>
  <c r="G86" i="14"/>
  <c r="I86" i="14" s="1"/>
  <c r="D86" i="14"/>
  <c r="O85" i="14"/>
  <c r="L85" i="14"/>
  <c r="I85" i="14"/>
  <c r="F85" i="14"/>
  <c r="C85" i="14" s="1"/>
  <c r="O84" i="14"/>
  <c r="L84" i="14"/>
  <c r="I84" i="14"/>
  <c r="F84" i="14"/>
  <c r="C84" i="14" s="1"/>
  <c r="N83" i="14"/>
  <c r="M83" i="14"/>
  <c r="O83" i="14" s="1"/>
  <c r="K83" i="14"/>
  <c r="J83" i="14"/>
  <c r="L83" i="14" s="1"/>
  <c r="I83" i="14"/>
  <c r="H83" i="14"/>
  <c r="G83" i="14"/>
  <c r="E83" i="14"/>
  <c r="F83" i="14" s="1"/>
  <c r="D83" i="14"/>
  <c r="O82" i="14"/>
  <c r="L82" i="14"/>
  <c r="I82" i="14"/>
  <c r="F82" i="14"/>
  <c r="C82" i="14"/>
  <c r="O81" i="14"/>
  <c r="L81" i="14"/>
  <c r="I81" i="14"/>
  <c r="F81" i="14"/>
  <c r="C81" i="14" s="1"/>
  <c r="N80" i="14"/>
  <c r="M80" i="14"/>
  <c r="O80" i="14" s="1"/>
  <c r="L80" i="14"/>
  <c r="K80" i="14"/>
  <c r="J80" i="14"/>
  <c r="I80" i="14"/>
  <c r="H80" i="14"/>
  <c r="H79" i="14" s="1"/>
  <c r="G80" i="14"/>
  <c r="E80" i="14"/>
  <c r="D80" i="14"/>
  <c r="D79" i="14" s="1"/>
  <c r="N79" i="14"/>
  <c r="M79" i="14"/>
  <c r="K79" i="14"/>
  <c r="J79" i="14"/>
  <c r="L79" i="14" s="1"/>
  <c r="G79" i="14"/>
  <c r="E79" i="14"/>
  <c r="E78" i="14" s="1"/>
  <c r="N78" i="14"/>
  <c r="K78" i="14"/>
  <c r="G78" i="14"/>
  <c r="O77" i="14"/>
  <c r="L77" i="14"/>
  <c r="I77" i="14"/>
  <c r="F77" i="14"/>
  <c r="C77" i="14" s="1"/>
  <c r="O76" i="14"/>
  <c r="L76" i="14"/>
  <c r="I76" i="14"/>
  <c r="F76" i="14"/>
  <c r="C76" i="14" s="1"/>
  <c r="O75" i="14"/>
  <c r="L75" i="14"/>
  <c r="I75" i="14"/>
  <c r="C75" i="14" s="1"/>
  <c r="F75" i="14"/>
  <c r="O74" i="14"/>
  <c r="L74" i="14"/>
  <c r="I74" i="14"/>
  <c r="F74" i="14"/>
  <c r="C74" i="14"/>
  <c r="O73" i="14"/>
  <c r="L73" i="14"/>
  <c r="I73" i="14"/>
  <c r="F73" i="14"/>
  <c r="C73" i="14" s="1"/>
  <c r="N72" i="14"/>
  <c r="N70" i="14" s="1"/>
  <c r="N56" i="14" s="1"/>
  <c r="M72" i="14"/>
  <c r="O72" i="14" s="1"/>
  <c r="L72" i="14"/>
  <c r="K72" i="14"/>
  <c r="J72" i="14"/>
  <c r="J70" i="14" s="1"/>
  <c r="I72" i="14"/>
  <c r="H72" i="14"/>
  <c r="G72" i="14"/>
  <c r="E72" i="14"/>
  <c r="E70" i="14" s="1"/>
  <c r="D72" i="14"/>
  <c r="F72" i="14" s="1"/>
  <c r="C72" i="14" s="1"/>
  <c r="O71" i="14"/>
  <c r="L71" i="14"/>
  <c r="I71" i="14"/>
  <c r="D71" i="14"/>
  <c r="F71" i="14" s="1"/>
  <c r="C71" i="14" s="1"/>
  <c r="K70" i="14"/>
  <c r="H70" i="14"/>
  <c r="G70" i="14"/>
  <c r="I70" i="14" s="1"/>
  <c r="D70" i="14"/>
  <c r="O69" i="14"/>
  <c r="L69" i="14"/>
  <c r="I69" i="14"/>
  <c r="F69" i="14"/>
  <c r="C69" i="14" s="1"/>
  <c r="O68" i="14"/>
  <c r="L68" i="14"/>
  <c r="I68" i="14"/>
  <c r="C68" i="14" s="1"/>
  <c r="F68" i="14"/>
  <c r="O67" i="14"/>
  <c r="L67" i="14"/>
  <c r="I67" i="14"/>
  <c r="F67" i="14"/>
  <c r="C67" i="14"/>
  <c r="O66" i="14"/>
  <c r="L66" i="14"/>
  <c r="I66" i="14"/>
  <c r="F66" i="14"/>
  <c r="C66" i="14" s="1"/>
  <c r="O65" i="14"/>
  <c r="L65" i="14"/>
  <c r="I65" i="14"/>
  <c r="F65" i="14"/>
  <c r="C65" i="14" s="1"/>
  <c r="O64" i="14"/>
  <c r="L64" i="14"/>
  <c r="I64" i="14"/>
  <c r="C64" i="14" s="1"/>
  <c r="F64" i="14"/>
  <c r="O63" i="14"/>
  <c r="L63" i="14"/>
  <c r="I63" i="14"/>
  <c r="F63" i="14"/>
  <c r="C63" i="14"/>
  <c r="O62" i="14"/>
  <c r="L62" i="14"/>
  <c r="I62" i="14"/>
  <c r="F62" i="14"/>
  <c r="C62" i="14" s="1"/>
  <c r="N61" i="14"/>
  <c r="M61" i="14"/>
  <c r="O61" i="14" s="1"/>
  <c r="L61" i="14"/>
  <c r="K61" i="14"/>
  <c r="J61" i="14"/>
  <c r="I61" i="14"/>
  <c r="H61" i="14"/>
  <c r="G61" i="14"/>
  <c r="E61" i="14"/>
  <c r="D61" i="14"/>
  <c r="F61" i="14" s="1"/>
  <c r="C61" i="14" s="1"/>
  <c r="O60" i="14"/>
  <c r="L60" i="14"/>
  <c r="I60" i="14"/>
  <c r="D60" i="14"/>
  <c r="F60" i="14" s="1"/>
  <c r="C60" i="14" s="1"/>
  <c r="O59" i="14"/>
  <c r="L59" i="14"/>
  <c r="I59" i="14"/>
  <c r="F59" i="14"/>
  <c r="C59" i="14" s="1"/>
  <c r="N58" i="14"/>
  <c r="M58" i="14"/>
  <c r="O58" i="14" s="1"/>
  <c r="L58" i="14"/>
  <c r="K58" i="14"/>
  <c r="J58" i="14"/>
  <c r="I58" i="14"/>
  <c r="H58" i="14"/>
  <c r="H57" i="14" s="1"/>
  <c r="G58" i="14"/>
  <c r="E58" i="14"/>
  <c r="D58" i="14"/>
  <c r="D57" i="14" s="1"/>
  <c r="N57" i="14"/>
  <c r="M57" i="14"/>
  <c r="K57" i="14"/>
  <c r="J57" i="14"/>
  <c r="L57" i="14" s="1"/>
  <c r="G57" i="14"/>
  <c r="E57" i="14"/>
  <c r="K56" i="14"/>
  <c r="G56" i="14"/>
  <c r="O50" i="14"/>
  <c r="C50" i="14"/>
  <c r="O49" i="14"/>
  <c r="C49" i="14"/>
  <c r="N48" i="14"/>
  <c r="M48" i="14"/>
  <c r="L47" i="14"/>
  <c r="I47" i="14"/>
  <c r="F47" i="14"/>
  <c r="L46" i="14"/>
  <c r="K46" i="14"/>
  <c r="J46" i="14"/>
  <c r="H46" i="14"/>
  <c r="G46" i="14"/>
  <c r="I46" i="14" s="1"/>
  <c r="C46" i="14" s="1"/>
  <c r="E46" i="14"/>
  <c r="D46" i="14"/>
  <c r="F46" i="14" s="1"/>
  <c r="F45" i="14"/>
  <c r="C45" i="14"/>
  <c r="L44" i="14"/>
  <c r="C44" i="14"/>
  <c r="L43" i="14"/>
  <c r="C43" i="14"/>
  <c r="L42" i="14"/>
  <c r="C42" i="14"/>
  <c r="L41" i="14"/>
  <c r="C41" i="14"/>
  <c r="K40" i="14"/>
  <c r="L40" i="14" s="1"/>
  <c r="C40" i="14" s="1"/>
  <c r="J40" i="14"/>
  <c r="L39" i="14"/>
  <c r="C39" i="14" s="1"/>
  <c r="L38" i="14"/>
  <c r="C38" i="14"/>
  <c r="L37" i="14"/>
  <c r="C37" i="14" s="1"/>
  <c r="K37" i="14"/>
  <c r="J37" i="14"/>
  <c r="L36" i="14"/>
  <c r="C36" i="14" s="1"/>
  <c r="K35" i="14"/>
  <c r="J35" i="14"/>
  <c r="L34" i="14"/>
  <c r="C34" i="14"/>
  <c r="L33" i="14"/>
  <c r="C33" i="14"/>
  <c r="L32" i="14"/>
  <c r="C32" i="14"/>
  <c r="K31" i="14"/>
  <c r="L31" i="14" s="1"/>
  <c r="C31" i="14" s="1"/>
  <c r="J31" i="14"/>
  <c r="K30" i="14"/>
  <c r="F29" i="14"/>
  <c r="C29" i="14"/>
  <c r="G28" i="14"/>
  <c r="I28" i="14" s="1"/>
  <c r="F28" i="14"/>
  <c r="D28" i="14"/>
  <c r="O27" i="14"/>
  <c r="L27" i="14"/>
  <c r="C27" i="14" s="1"/>
  <c r="I27" i="14"/>
  <c r="F27" i="14"/>
  <c r="O26" i="14"/>
  <c r="L26" i="14"/>
  <c r="I26" i="14"/>
  <c r="F26" i="14"/>
  <c r="C26" i="14"/>
  <c r="N25" i="14"/>
  <c r="N290" i="14" s="1"/>
  <c r="N289" i="14" s="1"/>
  <c r="M25" i="14"/>
  <c r="M290" i="14" s="1"/>
  <c r="L25" i="14"/>
  <c r="K25" i="14"/>
  <c r="K290" i="14" s="1"/>
  <c r="K289" i="14" s="1"/>
  <c r="J25" i="14"/>
  <c r="J290" i="14" s="1"/>
  <c r="H25" i="14"/>
  <c r="H290" i="14" s="1"/>
  <c r="H289" i="14" s="1"/>
  <c r="G25" i="14"/>
  <c r="G290" i="14" s="1"/>
  <c r="E25" i="14"/>
  <c r="E290" i="14" s="1"/>
  <c r="E289" i="14" s="1"/>
  <c r="D25" i="14"/>
  <c r="D290" i="14" s="1"/>
  <c r="N24" i="14"/>
  <c r="M24" i="14"/>
  <c r="O24" i="14" s="1"/>
  <c r="E24" i="14"/>
  <c r="O296" i="13"/>
  <c r="L296" i="13"/>
  <c r="I296" i="13"/>
  <c r="C296" i="13" s="1"/>
  <c r="F296" i="13"/>
  <c r="O295" i="13"/>
  <c r="L295" i="13"/>
  <c r="I295" i="13"/>
  <c r="F295" i="13"/>
  <c r="C295" i="13"/>
  <c r="O294" i="13"/>
  <c r="L294" i="13"/>
  <c r="I294" i="13"/>
  <c r="F294" i="13"/>
  <c r="C294" i="13" s="1"/>
  <c r="O293" i="13"/>
  <c r="L293" i="13"/>
  <c r="I293" i="13"/>
  <c r="F293" i="13"/>
  <c r="C293" i="13" s="1"/>
  <c r="O292" i="13"/>
  <c r="L292" i="13"/>
  <c r="I292" i="13"/>
  <c r="C292" i="13" s="1"/>
  <c r="F292" i="13"/>
  <c r="O291" i="13"/>
  <c r="L291" i="13"/>
  <c r="I291" i="13"/>
  <c r="F291" i="13"/>
  <c r="C291" i="13"/>
  <c r="O290" i="13"/>
  <c r="L290" i="13"/>
  <c r="I290" i="13"/>
  <c r="F290" i="13"/>
  <c r="C290" i="13" s="1"/>
  <c r="O289" i="13"/>
  <c r="L289" i="13"/>
  <c r="I289" i="13"/>
  <c r="F289" i="13"/>
  <c r="C289" i="13" s="1"/>
  <c r="N288" i="13"/>
  <c r="M288" i="13"/>
  <c r="O288" i="13" s="1"/>
  <c r="K288" i="13"/>
  <c r="J288" i="13"/>
  <c r="L288" i="13" s="1"/>
  <c r="H288" i="13"/>
  <c r="G288" i="13"/>
  <c r="I288" i="13" s="1"/>
  <c r="F288" i="13"/>
  <c r="E288" i="13"/>
  <c r="D288" i="13"/>
  <c r="O283" i="13"/>
  <c r="L283" i="13"/>
  <c r="I283" i="13"/>
  <c r="F283" i="13"/>
  <c r="C283" i="13"/>
  <c r="O282" i="13"/>
  <c r="L282" i="13"/>
  <c r="I282" i="13"/>
  <c r="F282" i="13"/>
  <c r="C282" i="13" s="1"/>
  <c r="N281" i="13"/>
  <c r="M281" i="13"/>
  <c r="O281" i="13" s="1"/>
  <c r="L281" i="13"/>
  <c r="K281" i="13"/>
  <c r="J281" i="13"/>
  <c r="I281" i="13"/>
  <c r="H281" i="13"/>
  <c r="G281" i="13"/>
  <c r="E281" i="13"/>
  <c r="D281" i="13"/>
  <c r="O280" i="13"/>
  <c r="L280" i="13"/>
  <c r="I280" i="13"/>
  <c r="F280" i="13"/>
  <c r="C280" i="13" s="1"/>
  <c r="O279" i="13"/>
  <c r="N279" i="13"/>
  <c r="M279" i="13"/>
  <c r="K279" i="13"/>
  <c r="J279" i="13"/>
  <c r="L279" i="13" s="1"/>
  <c r="H279" i="13"/>
  <c r="G279" i="13"/>
  <c r="I279" i="13" s="1"/>
  <c r="C279" i="13" s="1"/>
  <c r="F279" i="13"/>
  <c r="E279" i="13"/>
  <c r="D279" i="13"/>
  <c r="O278" i="13"/>
  <c r="L278" i="13"/>
  <c r="I278" i="13"/>
  <c r="F278" i="13"/>
  <c r="C278" i="13" s="1"/>
  <c r="O277" i="13"/>
  <c r="L277" i="13"/>
  <c r="I277" i="13"/>
  <c r="F277" i="13"/>
  <c r="C277" i="13" s="1"/>
  <c r="O276" i="13"/>
  <c r="L276" i="13"/>
  <c r="I276" i="13"/>
  <c r="F276" i="13"/>
  <c r="C276" i="13" s="1"/>
  <c r="O275" i="13"/>
  <c r="N275" i="13"/>
  <c r="M275" i="13"/>
  <c r="K275" i="13"/>
  <c r="J275" i="13"/>
  <c r="L275" i="13" s="1"/>
  <c r="H275" i="13"/>
  <c r="G275" i="13"/>
  <c r="I275" i="13" s="1"/>
  <c r="F275" i="13"/>
  <c r="E275" i="13"/>
  <c r="D275" i="13"/>
  <c r="O274" i="13"/>
  <c r="L274" i="13"/>
  <c r="I274" i="13"/>
  <c r="F274" i="13"/>
  <c r="C274" i="13" s="1"/>
  <c r="O273" i="13"/>
  <c r="L273" i="13"/>
  <c r="I273" i="13"/>
  <c r="F273" i="13"/>
  <c r="C273" i="13" s="1"/>
  <c r="O272" i="13"/>
  <c r="L272" i="13"/>
  <c r="I272" i="13"/>
  <c r="F272" i="13"/>
  <c r="C272" i="13" s="1"/>
  <c r="O271" i="13"/>
  <c r="N271" i="13"/>
  <c r="M271" i="13"/>
  <c r="K271" i="13"/>
  <c r="K269" i="13" s="1"/>
  <c r="K268" i="13" s="1"/>
  <c r="J271" i="13"/>
  <c r="L271" i="13" s="1"/>
  <c r="H271" i="13"/>
  <c r="G271" i="13"/>
  <c r="I271" i="13" s="1"/>
  <c r="E271" i="13"/>
  <c r="F271" i="13" s="1"/>
  <c r="D271" i="13"/>
  <c r="O270" i="13"/>
  <c r="L270" i="13"/>
  <c r="I270" i="13"/>
  <c r="F270" i="13"/>
  <c r="C270" i="13" s="1"/>
  <c r="N269" i="13"/>
  <c r="M269" i="13"/>
  <c r="O269" i="13" s="1"/>
  <c r="J269" i="13"/>
  <c r="L269" i="13" s="1"/>
  <c r="H269" i="13"/>
  <c r="E269" i="13"/>
  <c r="E268" i="13" s="1"/>
  <c r="F268" i="13" s="1"/>
  <c r="D269" i="13"/>
  <c r="F269" i="13" s="1"/>
  <c r="N268" i="13"/>
  <c r="J268" i="13"/>
  <c r="H268" i="13"/>
  <c r="D268" i="13"/>
  <c r="O267" i="13"/>
  <c r="L267" i="13"/>
  <c r="I267" i="13"/>
  <c r="F267" i="13"/>
  <c r="C267" i="13"/>
  <c r="O266" i="13"/>
  <c r="L266" i="13"/>
  <c r="I266" i="13"/>
  <c r="F266" i="13"/>
  <c r="C266" i="13" s="1"/>
  <c r="O265" i="13"/>
  <c r="L265" i="13"/>
  <c r="I265" i="13"/>
  <c r="F265" i="13"/>
  <c r="C265" i="13" s="1"/>
  <c r="O264" i="13"/>
  <c r="L264" i="13"/>
  <c r="I264" i="13"/>
  <c r="F264" i="13"/>
  <c r="C264" i="13" s="1"/>
  <c r="O263" i="13"/>
  <c r="N263" i="13"/>
  <c r="M263" i="13"/>
  <c r="K263" i="13"/>
  <c r="J263" i="13"/>
  <c r="L263" i="13" s="1"/>
  <c r="H263" i="13"/>
  <c r="G263" i="13"/>
  <c r="I263" i="13" s="1"/>
  <c r="E263" i="13"/>
  <c r="F263" i="13" s="1"/>
  <c r="D263" i="13"/>
  <c r="O262" i="13"/>
  <c r="L262" i="13"/>
  <c r="I262" i="13"/>
  <c r="F262" i="13"/>
  <c r="C262" i="13" s="1"/>
  <c r="O261" i="13"/>
  <c r="L261" i="13"/>
  <c r="I261" i="13"/>
  <c r="F261" i="13"/>
  <c r="C261" i="13" s="1"/>
  <c r="O260" i="13"/>
  <c r="L260" i="13"/>
  <c r="I260" i="13"/>
  <c r="F260" i="13"/>
  <c r="C260" i="13" s="1"/>
  <c r="O259" i="13"/>
  <c r="N259" i="13"/>
  <c r="M259" i="13"/>
  <c r="K259" i="13"/>
  <c r="K258" i="13" s="1"/>
  <c r="J259" i="13"/>
  <c r="L259" i="13" s="1"/>
  <c r="H259" i="13"/>
  <c r="G259" i="13"/>
  <c r="I259" i="13" s="1"/>
  <c r="E259" i="13"/>
  <c r="F259" i="13" s="1"/>
  <c r="D259" i="13"/>
  <c r="N258" i="13"/>
  <c r="M258" i="13"/>
  <c r="O258" i="13" s="1"/>
  <c r="J258" i="13"/>
  <c r="H258" i="13"/>
  <c r="E258" i="13"/>
  <c r="D258" i="13"/>
  <c r="F258" i="13" s="1"/>
  <c r="O257" i="13"/>
  <c r="L257" i="13"/>
  <c r="I257" i="13"/>
  <c r="C257" i="13" s="1"/>
  <c r="F257" i="13"/>
  <c r="O256" i="13"/>
  <c r="L256" i="13"/>
  <c r="I256" i="13"/>
  <c r="F256" i="13"/>
  <c r="C256" i="13" s="1"/>
  <c r="O255" i="13"/>
  <c r="L255" i="13"/>
  <c r="I255" i="13"/>
  <c r="F255" i="13"/>
  <c r="C255" i="13"/>
  <c r="O254" i="13"/>
  <c r="L254" i="13"/>
  <c r="I254" i="13"/>
  <c r="F254" i="13"/>
  <c r="C254" i="13" s="1"/>
  <c r="O253" i="13"/>
  <c r="L253" i="13"/>
  <c r="I253" i="13"/>
  <c r="C253" i="13" s="1"/>
  <c r="F253" i="13"/>
  <c r="N252" i="13"/>
  <c r="N251" i="13" s="1"/>
  <c r="M252" i="13"/>
  <c r="O252" i="13" s="1"/>
  <c r="K252" i="13"/>
  <c r="J252" i="13"/>
  <c r="L252" i="13" s="1"/>
  <c r="H252" i="13"/>
  <c r="G252" i="13"/>
  <c r="I252" i="13" s="1"/>
  <c r="F252" i="13"/>
  <c r="E252" i="13"/>
  <c r="D252" i="13"/>
  <c r="M251" i="13"/>
  <c r="K251" i="13"/>
  <c r="H251" i="13"/>
  <c r="G251" i="13"/>
  <c r="I251" i="13" s="1"/>
  <c r="E251" i="13"/>
  <c r="D251" i="13"/>
  <c r="F251" i="13" s="1"/>
  <c r="O250" i="13"/>
  <c r="L250" i="13"/>
  <c r="I250" i="13"/>
  <c r="F250" i="13"/>
  <c r="C250" i="13" s="1"/>
  <c r="O249" i="13"/>
  <c r="L249" i="13"/>
  <c r="I249" i="13"/>
  <c r="C249" i="13" s="1"/>
  <c r="F249" i="13"/>
  <c r="O248" i="13"/>
  <c r="L248" i="13"/>
  <c r="I248" i="13"/>
  <c r="F248" i="13"/>
  <c r="C248" i="13" s="1"/>
  <c r="O247" i="13"/>
  <c r="L247" i="13"/>
  <c r="I247" i="13"/>
  <c r="F247" i="13"/>
  <c r="C247" i="13"/>
  <c r="N246" i="13"/>
  <c r="M246" i="13"/>
  <c r="O246" i="13" s="1"/>
  <c r="L246" i="13"/>
  <c r="K246" i="13"/>
  <c r="J246" i="13"/>
  <c r="H246" i="13"/>
  <c r="G246" i="13"/>
  <c r="I246" i="13" s="1"/>
  <c r="E246" i="13"/>
  <c r="D246" i="13"/>
  <c r="F246" i="13" s="1"/>
  <c r="O245" i="13"/>
  <c r="L245" i="13"/>
  <c r="I245" i="13"/>
  <c r="C245" i="13" s="1"/>
  <c r="F245" i="13"/>
  <c r="O244" i="13"/>
  <c r="L244" i="13"/>
  <c r="I244" i="13"/>
  <c r="F244" i="13"/>
  <c r="C244" i="13" s="1"/>
  <c r="O243" i="13"/>
  <c r="L243" i="13"/>
  <c r="I243" i="13"/>
  <c r="F243" i="13"/>
  <c r="C243" i="13"/>
  <c r="O242" i="13"/>
  <c r="L242" i="13"/>
  <c r="I242" i="13"/>
  <c r="F242" i="13"/>
  <c r="C242" i="13" s="1"/>
  <c r="O241" i="13"/>
  <c r="L241" i="13"/>
  <c r="I241" i="13"/>
  <c r="C241" i="13" s="1"/>
  <c r="F241" i="13"/>
  <c r="O240" i="13"/>
  <c r="L240" i="13"/>
  <c r="I240" i="13"/>
  <c r="F240" i="13"/>
  <c r="C240" i="13" s="1"/>
  <c r="O239" i="13"/>
  <c r="L239" i="13"/>
  <c r="I239" i="13"/>
  <c r="F239" i="13"/>
  <c r="C239" i="13"/>
  <c r="N238" i="13"/>
  <c r="O238" i="13" s="1"/>
  <c r="M238" i="13"/>
  <c r="L238" i="13"/>
  <c r="K238" i="13"/>
  <c r="J238" i="13"/>
  <c r="H238" i="13"/>
  <c r="G238" i="13"/>
  <c r="I238" i="13" s="1"/>
  <c r="E238" i="13"/>
  <c r="D238" i="13"/>
  <c r="F238" i="13" s="1"/>
  <c r="O237" i="13"/>
  <c r="L237" i="13"/>
  <c r="I237" i="13"/>
  <c r="C237" i="13" s="1"/>
  <c r="F237" i="13"/>
  <c r="O236" i="13"/>
  <c r="L236" i="13"/>
  <c r="I236" i="13"/>
  <c r="F236" i="13"/>
  <c r="C236" i="13" s="1"/>
  <c r="O235" i="13"/>
  <c r="N235" i="13"/>
  <c r="M235" i="13"/>
  <c r="K235" i="13"/>
  <c r="J235" i="13"/>
  <c r="L235" i="13" s="1"/>
  <c r="H235" i="13"/>
  <c r="G235" i="13"/>
  <c r="I235" i="13" s="1"/>
  <c r="E235" i="13"/>
  <c r="F235" i="13" s="1"/>
  <c r="D235" i="13"/>
  <c r="O234" i="13"/>
  <c r="L234" i="13"/>
  <c r="I234" i="13"/>
  <c r="F234" i="13"/>
  <c r="C234" i="13" s="1"/>
  <c r="N233" i="13"/>
  <c r="M233" i="13"/>
  <c r="O233" i="13" s="1"/>
  <c r="K233" i="13"/>
  <c r="L233" i="13" s="1"/>
  <c r="J233" i="13"/>
  <c r="I233" i="13"/>
  <c r="H233" i="13"/>
  <c r="G233" i="13"/>
  <c r="E233" i="13"/>
  <c r="D233" i="13"/>
  <c r="F233" i="13" s="1"/>
  <c r="C233" i="13" s="1"/>
  <c r="O232" i="13"/>
  <c r="L232" i="13"/>
  <c r="I232" i="13"/>
  <c r="F232" i="13"/>
  <c r="C232" i="13" s="1"/>
  <c r="O231" i="13"/>
  <c r="N231" i="13"/>
  <c r="M231" i="13"/>
  <c r="K231" i="13"/>
  <c r="J231" i="13"/>
  <c r="L231" i="13" s="1"/>
  <c r="H231" i="13"/>
  <c r="G231" i="13"/>
  <c r="I231" i="13" s="1"/>
  <c r="E231" i="13"/>
  <c r="D231" i="13"/>
  <c r="F231" i="13" s="1"/>
  <c r="C231" i="13" s="1"/>
  <c r="M230" i="13"/>
  <c r="H230" i="13"/>
  <c r="E230" i="13"/>
  <c r="D230" i="13"/>
  <c r="F230" i="13" s="1"/>
  <c r="O229" i="13"/>
  <c r="L229" i="13"/>
  <c r="I229" i="13"/>
  <c r="F229" i="13"/>
  <c r="C229" i="13" s="1"/>
  <c r="O228" i="13"/>
  <c r="L228" i="13"/>
  <c r="C228" i="13" s="1"/>
  <c r="I228" i="13"/>
  <c r="F228" i="13"/>
  <c r="O227" i="13"/>
  <c r="N227" i="13"/>
  <c r="M227" i="13"/>
  <c r="K227" i="13"/>
  <c r="J227" i="13"/>
  <c r="L227" i="13" s="1"/>
  <c r="H227" i="13"/>
  <c r="G227" i="13"/>
  <c r="I227" i="13" s="1"/>
  <c r="E227" i="13"/>
  <c r="D227" i="13"/>
  <c r="F227" i="13" s="1"/>
  <c r="O226" i="13"/>
  <c r="L226" i="13"/>
  <c r="I226" i="13"/>
  <c r="F226" i="13"/>
  <c r="C226" i="13" s="1"/>
  <c r="O225" i="13"/>
  <c r="L225" i="13"/>
  <c r="I225" i="13"/>
  <c r="D225" i="13"/>
  <c r="F225" i="13" s="1"/>
  <c r="C225" i="13" s="1"/>
  <c r="O224" i="13"/>
  <c r="L224" i="13"/>
  <c r="I224" i="13"/>
  <c r="F224" i="13"/>
  <c r="C224" i="13" s="1"/>
  <c r="O223" i="13"/>
  <c r="L223" i="13"/>
  <c r="I223" i="13"/>
  <c r="F223" i="13"/>
  <c r="C223" i="13"/>
  <c r="O222" i="13"/>
  <c r="L222" i="13"/>
  <c r="I222" i="13"/>
  <c r="F222" i="13"/>
  <c r="C222" i="13" s="1"/>
  <c r="O221" i="13"/>
  <c r="L221" i="13"/>
  <c r="I221" i="13"/>
  <c r="F221" i="13"/>
  <c r="C221" i="13" s="1"/>
  <c r="O220" i="13"/>
  <c r="L220" i="13"/>
  <c r="I220" i="13"/>
  <c r="F220" i="13"/>
  <c r="C220" i="13" s="1"/>
  <c r="O219" i="13"/>
  <c r="L219" i="13"/>
  <c r="I219" i="13"/>
  <c r="F219" i="13"/>
  <c r="C219" i="13" s="1"/>
  <c r="O218" i="13"/>
  <c r="L218" i="13"/>
  <c r="I218" i="13"/>
  <c r="F218" i="13"/>
  <c r="C218" i="13"/>
  <c r="O217" i="13"/>
  <c r="L217" i="13"/>
  <c r="I217" i="13"/>
  <c r="F217" i="13"/>
  <c r="C217" i="13" s="1"/>
  <c r="N216" i="13"/>
  <c r="M216" i="13"/>
  <c r="O216" i="13" s="1"/>
  <c r="K216" i="13"/>
  <c r="J216" i="13"/>
  <c r="L216" i="13" s="1"/>
  <c r="H216" i="13"/>
  <c r="G216" i="13"/>
  <c r="I216" i="13" s="1"/>
  <c r="E216" i="13"/>
  <c r="D216" i="13"/>
  <c r="F216" i="13" s="1"/>
  <c r="C216" i="13" s="1"/>
  <c r="O215" i="13"/>
  <c r="L215" i="13"/>
  <c r="I215" i="13"/>
  <c r="F215" i="13"/>
  <c r="C215" i="13" s="1"/>
  <c r="O214" i="13"/>
  <c r="L214" i="13"/>
  <c r="I214" i="13"/>
  <c r="F214" i="13"/>
  <c r="C214" i="13"/>
  <c r="O213" i="13"/>
  <c r="L213" i="13"/>
  <c r="I213" i="13"/>
  <c r="F213" i="13"/>
  <c r="C213" i="13" s="1"/>
  <c r="O212" i="13"/>
  <c r="L212" i="13"/>
  <c r="I212" i="13"/>
  <c r="F212" i="13"/>
  <c r="C212" i="13" s="1"/>
  <c r="O211" i="13"/>
  <c r="L211" i="13"/>
  <c r="I211" i="13"/>
  <c r="F211" i="13"/>
  <c r="C211" i="13" s="1"/>
  <c r="O210" i="13"/>
  <c r="L210" i="13"/>
  <c r="I210" i="13"/>
  <c r="F210" i="13"/>
  <c r="C210" i="13"/>
  <c r="O209" i="13"/>
  <c r="L209" i="13"/>
  <c r="I209" i="13"/>
  <c r="F209" i="13"/>
  <c r="C209" i="13" s="1"/>
  <c r="O208" i="13"/>
  <c r="L208" i="13"/>
  <c r="I208" i="13"/>
  <c r="C208" i="13" s="1"/>
  <c r="F208" i="13"/>
  <c r="O207" i="13"/>
  <c r="L207" i="13"/>
  <c r="I207" i="13"/>
  <c r="F207" i="13"/>
  <c r="C207" i="13"/>
  <c r="O206" i="13"/>
  <c r="L206" i="13"/>
  <c r="I206" i="13"/>
  <c r="F206" i="13"/>
  <c r="C206" i="13" s="1"/>
  <c r="N205" i="13"/>
  <c r="M205" i="13"/>
  <c r="O205" i="13" s="1"/>
  <c r="K205" i="13"/>
  <c r="L205" i="13" s="1"/>
  <c r="J205" i="13"/>
  <c r="H205" i="13"/>
  <c r="G205" i="13"/>
  <c r="I205" i="13" s="1"/>
  <c r="E205" i="13"/>
  <c r="D205" i="13"/>
  <c r="F205" i="13" s="1"/>
  <c r="N204" i="13"/>
  <c r="M204" i="13"/>
  <c r="O204" i="13" s="1"/>
  <c r="K204" i="13"/>
  <c r="J204" i="13"/>
  <c r="L204" i="13" s="1"/>
  <c r="H204" i="13"/>
  <c r="G204" i="13"/>
  <c r="I204" i="13" s="1"/>
  <c r="E204" i="13"/>
  <c r="D204" i="13"/>
  <c r="F204" i="13" s="1"/>
  <c r="O203" i="13"/>
  <c r="L203" i="13"/>
  <c r="I203" i="13"/>
  <c r="F203" i="13"/>
  <c r="C203" i="13" s="1"/>
  <c r="O202" i="13"/>
  <c r="L202" i="13"/>
  <c r="I202" i="13"/>
  <c r="C202" i="13" s="1"/>
  <c r="F202" i="13"/>
  <c r="O201" i="13"/>
  <c r="L201" i="13"/>
  <c r="I201" i="13"/>
  <c r="F201" i="13"/>
  <c r="C201" i="13" s="1"/>
  <c r="O200" i="13"/>
  <c r="L200" i="13"/>
  <c r="I200" i="13"/>
  <c r="F200" i="13"/>
  <c r="C200" i="13"/>
  <c r="O199" i="13"/>
  <c r="L199" i="13"/>
  <c r="I199" i="13"/>
  <c r="F199" i="13"/>
  <c r="C199" i="13" s="1"/>
  <c r="N198" i="13"/>
  <c r="M198" i="13"/>
  <c r="O198" i="13" s="1"/>
  <c r="K198" i="13"/>
  <c r="L198" i="13" s="1"/>
  <c r="J198" i="13"/>
  <c r="I198" i="13"/>
  <c r="H198" i="13"/>
  <c r="H196" i="13" s="1"/>
  <c r="H195" i="13" s="1"/>
  <c r="H194" i="13" s="1"/>
  <c r="G198" i="13"/>
  <c r="E198" i="13"/>
  <c r="E196" i="13" s="1"/>
  <c r="E195" i="13" s="1"/>
  <c r="E194" i="13" s="1"/>
  <c r="D198" i="13"/>
  <c r="O197" i="13"/>
  <c r="L197" i="13"/>
  <c r="I197" i="13"/>
  <c r="F197" i="13"/>
  <c r="C197" i="13" s="1"/>
  <c r="O196" i="13"/>
  <c r="N196" i="13"/>
  <c r="N195" i="13" s="1"/>
  <c r="M196" i="13"/>
  <c r="M195" i="13" s="1"/>
  <c r="K196" i="13"/>
  <c r="K195" i="13" s="1"/>
  <c r="J196" i="13"/>
  <c r="J195" i="13" s="1"/>
  <c r="G196" i="13"/>
  <c r="I196" i="13" s="1"/>
  <c r="O193" i="13"/>
  <c r="L193" i="13"/>
  <c r="I193" i="13"/>
  <c r="F193" i="13"/>
  <c r="C193" i="13" s="1"/>
  <c r="O192" i="13"/>
  <c r="N192" i="13"/>
  <c r="N191" i="13" s="1"/>
  <c r="M192" i="13"/>
  <c r="M191" i="13" s="1"/>
  <c r="O191" i="13" s="1"/>
  <c r="K192" i="13"/>
  <c r="K191" i="13" s="1"/>
  <c r="J192" i="13"/>
  <c r="J191" i="13" s="1"/>
  <c r="L191" i="13" s="1"/>
  <c r="H192" i="13"/>
  <c r="G192" i="13"/>
  <c r="I192" i="13" s="1"/>
  <c r="F192" i="13"/>
  <c r="E192" i="13"/>
  <c r="E191" i="13" s="1"/>
  <c r="D192" i="13"/>
  <c r="H191" i="13"/>
  <c r="D191" i="13"/>
  <c r="O190" i="13"/>
  <c r="L190" i="13"/>
  <c r="I190" i="13"/>
  <c r="F190" i="13"/>
  <c r="C190" i="13" s="1"/>
  <c r="O189" i="13"/>
  <c r="L189" i="13"/>
  <c r="I189" i="13"/>
  <c r="F189" i="13"/>
  <c r="C189" i="13" s="1"/>
  <c r="O188" i="13"/>
  <c r="N188" i="13"/>
  <c r="N187" i="13" s="1"/>
  <c r="M188" i="13"/>
  <c r="M187" i="13" s="1"/>
  <c r="O187" i="13" s="1"/>
  <c r="K188" i="13"/>
  <c r="K187" i="13" s="1"/>
  <c r="J188" i="13"/>
  <c r="J187" i="13" s="1"/>
  <c r="L187" i="13" s="1"/>
  <c r="H188" i="13"/>
  <c r="G188" i="13"/>
  <c r="I188" i="13" s="1"/>
  <c r="F188" i="13"/>
  <c r="E188" i="13"/>
  <c r="E187" i="13" s="1"/>
  <c r="D188" i="13"/>
  <c r="H187" i="13"/>
  <c r="D187" i="13"/>
  <c r="O186" i="13"/>
  <c r="L186" i="13"/>
  <c r="I186" i="13"/>
  <c r="F186" i="13"/>
  <c r="C186" i="13" s="1"/>
  <c r="O185" i="13"/>
  <c r="L185" i="13"/>
  <c r="I185" i="13"/>
  <c r="F185" i="13"/>
  <c r="C185" i="13" s="1"/>
  <c r="O184" i="13"/>
  <c r="N184" i="13"/>
  <c r="M184" i="13"/>
  <c r="K184" i="13"/>
  <c r="J184" i="13"/>
  <c r="L184" i="13" s="1"/>
  <c r="H184" i="13"/>
  <c r="G184" i="13"/>
  <c r="I184" i="13" s="1"/>
  <c r="F184" i="13"/>
  <c r="E184" i="13"/>
  <c r="D184" i="13"/>
  <c r="O183" i="13"/>
  <c r="L183" i="13"/>
  <c r="I183" i="13"/>
  <c r="F183" i="13"/>
  <c r="C183" i="13" s="1"/>
  <c r="O182" i="13"/>
  <c r="L182" i="13"/>
  <c r="I182" i="13"/>
  <c r="F182" i="13"/>
  <c r="C182" i="13" s="1"/>
  <c r="O181" i="13"/>
  <c r="L181" i="13"/>
  <c r="I181" i="13"/>
  <c r="F181" i="13"/>
  <c r="C181" i="13" s="1"/>
  <c r="O180" i="13"/>
  <c r="L180" i="13"/>
  <c r="I180" i="13"/>
  <c r="F180" i="13"/>
  <c r="C180" i="13"/>
  <c r="O179" i="13"/>
  <c r="N179" i="13"/>
  <c r="M179" i="13"/>
  <c r="L179" i="13"/>
  <c r="K179" i="13"/>
  <c r="J179" i="13"/>
  <c r="H179" i="13"/>
  <c r="G179" i="13"/>
  <c r="I179" i="13" s="1"/>
  <c r="E179" i="13"/>
  <c r="D179" i="13"/>
  <c r="F179" i="13" s="1"/>
  <c r="C179" i="13" s="1"/>
  <c r="O178" i="13"/>
  <c r="L178" i="13"/>
  <c r="I178" i="13"/>
  <c r="F178" i="13"/>
  <c r="C178" i="13" s="1"/>
  <c r="O177" i="13"/>
  <c r="L177" i="13"/>
  <c r="I177" i="13"/>
  <c r="F177" i="13"/>
  <c r="C177" i="13" s="1"/>
  <c r="O176" i="13"/>
  <c r="L176" i="13"/>
  <c r="I176" i="13"/>
  <c r="F176" i="13"/>
  <c r="C176" i="13"/>
  <c r="O175" i="13"/>
  <c r="N175" i="13"/>
  <c r="N174" i="13" s="1"/>
  <c r="N173" i="13" s="1"/>
  <c r="M175" i="13"/>
  <c r="L175" i="13"/>
  <c r="K175" i="13"/>
  <c r="K174" i="13" s="1"/>
  <c r="K173" i="13" s="1"/>
  <c r="J175" i="13"/>
  <c r="J174" i="13" s="1"/>
  <c r="H175" i="13"/>
  <c r="H174" i="13" s="1"/>
  <c r="H173" i="13" s="1"/>
  <c r="G175" i="13"/>
  <c r="G174" i="13" s="1"/>
  <c r="E175" i="13"/>
  <c r="D175" i="13"/>
  <c r="F175" i="13" s="1"/>
  <c r="M174" i="13"/>
  <c r="O174" i="13" s="1"/>
  <c r="E174" i="13"/>
  <c r="E173" i="13" s="1"/>
  <c r="O172" i="13"/>
  <c r="L172" i="13"/>
  <c r="I172" i="13"/>
  <c r="F172" i="13"/>
  <c r="C172" i="13"/>
  <c r="O171" i="13"/>
  <c r="L171" i="13"/>
  <c r="I171" i="13"/>
  <c r="F171" i="13"/>
  <c r="C171" i="13" s="1"/>
  <c r="O170" i="13"/>
  <c r="L170" i="13"/>
  <c r="I170" i="13"/>
  <c r="F170" i="13"/>
  <c r="C170" i="13" s="1"/>
  <c r="O169" i="13"/>
  <c r="L169" i="13"/>
  <c r="I169" i="13"/>
  <c r="F169" i="13"/>
  <c r="C169" i="13" s="1"/>
  <c r="O168" i="13"/>
  <c r="L168" i="13"/>
  <c r="I168" i="13"/>
  <c r="F168" i="13"/>
  <c r="C168" i="13"/>
  <c r="O167" i="13"/>
  <c r="L167" i="13"/>
  <c r="I167" i="13"/>
  <c r="F167" i="13"/>
  <c r="C167" i="13" s="1"/>
  <c r="N166" i="13"/>
  <c r="M166" i="13"/>
  <c r="O166" i="13" s="1"/>
  <c r="L166" i="13"/>
  <c r="K166" i="13"/>
  <c r="K165" i="13" s="1"/>
  <c r="J166" i="13"/>
  <c r="I166" i="13"/>
  <c r="H166" i="13"/>
  <c r="H165" i="13" s="1"/>
  <c r="G166" i="13"/>
  <c r="G165" i="13" s="1"/>
  <c r="E166" i="13"/>
  <c r="E165" i="13" s="1"/>
  <c r="D166" i="13"/>
  <c r="D165" i="13" s="1"/>
  <c r="N165" i="13"/>
  <c r="J165" i="13"/>
  <c r="L165" i="13" s="1"/>
  <c r="O164" i="13"/>
  <c r="L164" i="13"/>
  <c r="I164" i="13"/>
  <c r="F164" i="13"/>
  <c r="C164" i="13"/>
  <c r="O163" i="13"/>
  <c r="L163" i="13"/>
  <c r="I163" i="13"/>
  <c r="F163" i="13"/>
  <c r="C163" i="13" s="1"/>
  <c r="O162" i="13"/>
  <c r="L162" i="13"/>
  <c r="I162" i="13"/>
  <c r="F162" i="13"/>
  <c r="C162" i="13" s="1"/>
  <c r="O161" i="13"/>
  <c r="L161" i="13"/>
  <c r="I161" i="13"/>
  <c r="F161" i="13"/>
  <c r="C161" i="13" s="1"/>
  <c r="O160" i="13"/>
  <c r="N160" i="13"/>
  <c r="M160" i="13"/>
  <c r="K160" i="13"/>
  <c r="J160" i="13"/>
  <c r="L160" i="13" s="1"/>
  <c r="H160" i="13"/>
  <c r="G160" i="13"/>
  <c r="I160" i="13" s="1"/>
  <c r="C160" i="13" s="1"/>
  <c r="F160" i="13"/>
  <c r="E160" i="13"/>
  <c r="D160" i="13"/>
  <c r="O159" i="13"/>
  <c r="L159" i="13"/>
  <c r="I159" i="13"/>
  <c r="F159" i="13"/>
  <c r="C159" i="13" s="1"/>
  <c r="O158" i="13"/>
  <c r="L158" i="13"/>
  <c r="I158" i="13"/>
  <c r="F158" i="13"/>
  <c r="C158" i="13" s="1"/>
  <c r="O157" i="13"/>
  <c r="L157" i="13"/>
  <c r="I157" i="13"/>
  <c r="F157" i="13"/>
  <c r="C157" i="13" s="1"/>
  <c r="O156" i="13"/>
  <c r="L156" i="13"/>
  <c r="I156" i="13"/>
  <c r="F156" i="13"/>
  <c r="C156" i="13"/>
  <c r="O155" i="13"/>
  <c r="L155" i="13"/>
  <c r="I155" i="13"/>
  <c r="F155" i="13"/>
  <c r="C155" i="13" s="1"/>
  <c r="O154" i="13"/>
  <c r="L154" i="13"/>
  <c r="I154" i="13"/>
  <c r="F154" i="13"/>
  <c r="C154" i="13" s="1"/>
  <c r="O153" i="13"/>
  <c r="L153" i="13"/>
  <c r="I153" i="13"/>
  <c r="F153" i="13"/>
  <c r="C153" i="13" s="1"/>
  <c r="O152" i="13"/>
  <c r="L152" i="13"/>
  <c r="I152" i="13"/>
  <c r="F152" i="13"/>
  <c r="C152" i="13"/>
  <c r="O151" i="13"/>
  <c r="N151" i="13"/>
  <c r="M151" i="13"/>
  <c r="L151" i="13"/>
  <c r="K151" i="13"/>
  <c r="J151" i="13"/>
  <c r="H151" i="13"/>
  <c r="G151" i="13"/>
  <c r="I151" i="13" s="1"/>
  <c r="E151" i="13"/>
  <c r="D151" i="13"/>
  <c r="F151" i="13" s="1"/>
  <c r="O150" i="13"/>
  <c r="L150" i="13"/>
  <c r="I150" i="13"/>
  <c r="F150" i="13"/>
  <c r="C150" i="13" s="1"/>
  <c r="O149" i="13"/>
  <c r="L149" i="13"/>
  <c r="I149" i="13"/>
  <c r="F149" i="13"/>
  <c r="C149" i="13" s="1"/>
  <c r="O148" i="13"/>
  <c r="L148" i="13"/>
  <c r="I148" i="13"/>
  <c r="F148" i="13"/>
  <c r="C148" i="13"/>
  <c r="O147" i="13"/>
  <c r="L147" i="13"/>
  <c r="I147" i="13"/>
  <c r="F147" i="13"/>
  <c r="C147" i="13" s="1"/>
  <c r="O146" i="13"/>
  <c r="L146" i="13"/>
  <c r="I146" i="13"/>
  <c r="F146" i="13"/>
  <c r="C146" i="13" s="1"/>
  <c r="O145" i="13"/>
  <c r="L145" i="13"/>
  <c r="I145" i="13"/>
  <c r="F145" i="13"/>
  <c r="C145" i="13" s="1"/>
  <c r="O144" i="13"/>
  <c r="N144" i="13"/>
  <c r="M144" i="13"/>
  <c r="K144" i="13"/>
  <c r="J144" i="13"/>
  <c r="L144" i="13" s="1"/>
  <c r="H144" i="13"/>
  <c r="G144" i="13"/>
  <c r="I144" i="13" s="1"/>
  <c r="F144" i="13"/>
  <c r="E144" i="13"/>
  <c r="D144" i="13"/>
  <c r="O143" i="13"/>
  <c r="L143" i="13"/>
  <c r="I143" i="13"/>
  <c r="F143" i="13"/>
  <c r="C143" i="13" s="1"/>
  <c r="O142" i="13"/>
  <c r="L142" i="13"/>
  <c r="I142" i="13"/>
  <c r="F142" i="13"/>
  <c r="C142" i="13" s="1"/>
  <c r="N141" i="13"/>
  <c r="M141" i="13"/>
  <c r="O141" i="13" s="1"/>
  <c r="K141" i="13"/>
  <c r="J141" i="13"/>
  <c r="L141" i="13" s="1"/>
  <c r="I141" i="13"/>
  <c r="H141" i="13"/>
  <c r="G141" i="13"/>
  <c r="F141" i="13"/>
  <c r="E141" i="13"/>
  <c r="D141" i="13"/>
  <c r="O140" i="13"/>
  <c r="L140" i="13"/>
  <c r="I140" i="13"/>
  <c r="F140" i="13"/>
  <c r="C140" i="13"/>
  <c r="O139" i="13"/>
  <c r="L139" i="13"/>
  <c r="I139" i="13"/>
  <c r="F139" i="13"/>
  <c r="C139" i="13" s="1"/>
  <c r="O138" i="13"/>
  <c r="L138" i="13"/>
  <c r="I138" i="13"/>
  <c r="F138" i="13"/>
  <c r="C138" i="13" s="1"/>
  <c r="O137" i="13"/>
  <c r="L137" i="13"/>
  <c r="I137" i="13"/>
  <c r="F137" i="13"/>
  <c r="C137" i="13" s="1"/>
  <c r="O136" i="13"/>
  <c r="N136" i="13"/>
  <c r="M136" i="13"/>
  <c r="K136" i="13"/>
  <c r="J136" i="13"/>
  <c r="L136" i="13" s="1"/>
  <c r="H136" i="13"/>
  <c r="G136" i="13"/>
  <c r="I136" i="13" s="1"/>
  <c r="C136" i="13" s="1"/>
  <c r="F136" i="13"/>
  <c r="E136" i="13"/>
  <c r="D136" i="13"/>
  <c r="O135" i="13"/>
  <c r="L135" i="13"/>
  <c r="I135" i="13"/>
  <c r="F135" i="13"/>
  <c r="C135" i="13" s="1"/>
  <c r="O134" i="13"/>
  <c r="L134" i="13"/>
  <c r="I134" i="13"/>
  <c r="F134" i="13"/>
  <c r="C134" i="13" s="1"/>
  <c r="O133" i="13"/>
  <c r="L133" i="13"/>
  <c r="I133" i="13"/>
  <c r="F133" i="13"/>
  <c r="C133" i="13" s="1"/>
  <c r="O132" i="13"/>
  <c r="L132" i="13"/>
  <c r="I132" i="13"/>
  <c r="F132" i="13"/>
  <c r="C132" i="13"/>
  <c r="O131" i="13"/>
  <c r="N131" i="13"/>
  <c r="N130" i="13" s="1"/>
  <c r="M131" i="13"/>
  <c r="L131" i="13"/>
  <c r="K131" i="13"/>
  <c r="K130" i="13" s="1"/>
  <c r="J131" i="13"/>
  <c r="J130" i="13" s="1"/>
  <c r="H131" i="13"/>
  <c r="H130" i="13" s="1"/>
  <c r="G131" i="13"/>
  <c r="G130" i="13" s="1"/>
  <c r="E131" i="13"/>
  <c r="D131" i="13"/>
  <c r="F131" i="13" s="1"/>
  <c r="M130" i="13"/>
  <c r="O130" i="13" s="1"/>
  <c r="E130" i="13"/>
  <c r="O129" i="13"/>
  <c r="L129" i="13"/>
  <c r="I129" i="13"/>
  <c r="F129" i="13"/>
  <c r="C129" i="13" s="1"/>
  <c r="O128" i="13"/>
  <c r="N128" i="13"/>
  <c r="M128" i="13"/>
  <c r="K128" i="13"/>
  <c r="J128" i="13"/>
  <c r="L128" i="13" s="1"/>
  <c r="H128" i="13"/>
  <c r="G128" i="13"/>
  <c r="I128" i="13" s="1"/>
  <c r="F128" i="13"/>
  <c r="E128" i="13"/>
  <c r="D128" i="13"/>
  <c r="O127" i="13"/>
  <c r="L127" i="13"/>
  <c r="I127" i="13"/>
  <c r="F127" i="13"/>
  <c r="C127" i="13" s="1"/>
  <c r="O126" i="13"/>
  <c r="L126" i="13"/>
  <c r="I126" i="13"/>
  <c r="F126" i="13"/>
  <c r="C126" i="13" s="1"/>
  <c r="O125" i="13"/>
  <c r="L125" i="13"/>
  <c r="I125" i="13"/>
  <c r="F125" i="13"/>
  <c r="C125" i="13" s="1"/>
  <c r="O124" i="13"/>
  <c r="L124" i="13"/>
  <c r="I124" i="13"/>
  <c r="F124" i="13"/>
  <c r="C124" i="13"/>
  <c r="O123" i="13"/>
  <c r="L123" i="13"/>
  <c r="I123" i="13"/>
  <c r="F123" i="13"/>
  <c r="C123" i="13" s="1"/>
  <c r="N122" i="13"/>
  <c r="M122" i="13"/>
  <c r="O122" i="13" s="1"/>
  <c r="L122" i="13"/>
  <c r="K122" i="13"/>
  <c r="J122" i="13"/>
  <c r="I122" i="13"/>
  <c r="H122" i="13"/>
  <c r="G122" i="13"/>
  <c r="E122" i="13"/>
  <c r="D122" i="13"/>
  <c r="F122" i="13" s="1"/>
  <c r="C122" i="13" s="1"/>
  <c r="O121" i="13"/>
  <c r="L121" i="13"/>
  <c r="I121" i="13"/>
  <c r="F121" i="13"/>
  <c r="C121" i="13" s="1"/>
  <c r="O120" i="13"/>
  <c r="L120" i="13"/>
  <c r="I120" i="13"/>
  <c r="F120" i="13"/>
  <c r="C120" i="13"/>
  <c r="O119" i="13"/>
  <c r="L119" i="13"/>
  <c r="I119" i="13"/>
  <c r="F119" i="13"/>
  <c r="C119" i="13" s="1"/>
  <c r="O118" i="13"/>
  <c r="L118" i="13"/>
  <c r="I118" i="13"/>
  <c r="F118" i="13"/>
  <c r="C118" i="13" s="1"/>
  <c r="O117" i="13"/>
  <c r="L117" i="13"/>
  <c r="I117" i="13"/>
  <c r="F117" i="13"/>
  <c r="C117" i="13" s="1"/>
  <c r="O116" i="13"/>
  <c r="N116" i="13"/>
  <c r="M116" i="13"/>
  <c r="K116" i="13"/>
  <c r="J116" i="13"/>
  <c r="L116" i="13" s="1"/>
  <c r="H116" i="13"/>
  <c r="G116" i="13"/>
  <c r="I116" i="13" s="1"/>
  <c r="C116" i="13" s="1"/>
  <c r="F116" i="13"/>
  <c r="E116" i="13"/>
  <c r="D116" i="13"/>
  <c r="O115" i="13"/>
  <c r="L115" i="13"/>
  <c r="I115" i="13"/>
  <c r="F115" i="13"/>
  <c r="C115" i="13" s="1"/>
  <c r="O114" i="13"/>
  <c r="L114" i="13"/>
  <c r="I114" i="13"/>
  <c r="F114" i="13"/>
  <c r="C114" i="13" s="1"/>
  <c r="O113" i="13"/>
  <c r="L113" i="13"/>
  <c r="I113" i="13"/>
  <c r="F113" i="13"/>
  <c r="C113" i="13" s="1"/>
  <c r="O112" i="13"/>
  <c r="N112" i="13"/>
  <c r="M112" i="13"/>
  <c r="K112" i="13"/>
  <c r="J112" i="13"/>
  <c r="L112" i="13" s="1"/>
  <c r="H112" i="13"/>
  <c r="G112" i="13"/>
  <c r="I112" i="13" s="1"/>
  <c r="F112" i="13"/>
  <c r="E112" i="13"/>
  <c r="D112" i="13"/>
  <c r="O111" i="13"/>
  <c r="L111" i="13"/>
  <c r="I111" i="13"/>
  <c r="F111" i="13"/>
  <c r="C111" i="13" s="1"/>
  <c r="O110" i="13"/>
  <c r="L110" i="13"/>
  <c r="I110" i="13"/>
  <c r="F110" i="13"/>
  <c r="C110" i="13" s="1"/>
  <c r="O109" i="13"/>
  <c r="L109" i="13"/>
  <c r="I109" i="13"/>
  <c r="F109" i="13"/>
  <c r="C109" i="13" s="1"/>
  <c r="O108" i="13"/>
  <c r="L108" i="13"/>
  <c r="I108" i="13"/>
  <c r="F108" i="13"/>
  <c r="C108" i="13"/>
  <c r="O107" i="13"/>
  <c r="L107" i="13"/>
  <c r="I107" i="13"/>
  <c r="F107" i="13"/>
  <c r="C107" i="13" s="1"/>
  <c r="O106" i="13"/>
  <c r="L106" i="13"/>
  <c r="I106" i="13"/>
  <c r="F106" i="13"/>
  <c r="C106" i="13" s="1"/>
  <c r="O105" i="13"/>
  <c r="L105" i="13"/>
  <c r="I105" i="13"/>
  <c r="F105" i="13"/>
  <c r="C105" i="13" s="1"/>
  <c r="O104" i="13"/>
  <c r="L104" i="13"/>
  <c r="I104" i="13"/>
  <c r="F104" i="13"/>
  <c r="C104" i="13"/>
  <c r="O103" i="13"/>
  <c r="N103" i="13"/>
  <c r="M103" i="13"/>
  <c r="L103" i="13"/>
  <c r="K103" i="13"/>
  <c r="J103" i="13"/>
  <c r="H103" i="13"/>
  <c r="G103" i="13"/>
  <c r="I103" i="13" s="1"/>
  <c r="E103" i="13"/>
  <c r="D103" i="13"/>
  <c r="F103" i="13" s="1"/>
  <c r="C103" i="13" s="1"/>
  <c r="O102" i="13"/>
  <c r="L102" i="13"/>
  <c r="I102" i="13"/>
  <c r="F102" i="13"/>
  <c r="C102" i="13" s="1"/>
  <c r="O101" i="13"/>
  <c r="L101" i="13"/>
  <c r="I101" i="13"/>
  <c r="F101" i="13"/>
  <c r="C101" i="13" s="1"/>
  <c r="O100" i="13"/>
  <c r="L100" i="13"/>
  <c r="I100" i="13"/>
  <c r="F100" i="13"/>
  <c r="C100" i="13"/>
  <c r="O99" i="13"/>
  <c r="L99" i="13"/>
  <c r="I99" i="13"/>
  <c r="F99" i="13"/>
  <c r="C99" i="13" s="1"/>
  <c r="O98" i="13"/>
  <c r="L98" i="13"/>
  <c r="I98" i="13"/>
  <c r="F98" i="13"/>
  <c r="C98" i="13" s="1"/>
  <c r="O97" i="13"/>
  <c r="L97" i="13"/>
  <c r="I97" i="13"/>
  <c r="F97" i="13"/>
  <c r="C97" i="13" s="1"/>
  <c r="O96" i="13"/>
  <c r="L96" i="13"/>
  <c r="I96" i="13"/>
  <c r="F96" i="13"/>
  <c r="C96" i="13"/>
  <c r="O95" i="13"/>
  <c r="N95" i="13"/>
  <c r="M95" i="13"/>
  <c r="L95" i="13"/>
  <c r="K95" i="13"/>
  <c r="J95" i="13"/>
  <c r="H95" i="13"/>
  <c r="G95" i="13"/>
  <c r="I95" i="13" s="1"/>
  <c r="E95" i="13"/>
  <c r="D95" i="13"/>
  <c r="F95" i="13" s="1"/>
  <c r="C95" i="13" s="1"/>
  <c r="O94" i="13"/>
  <c r="L94" i="13"/>
  <c r="I94" i="13"/>
  <c r="F94" i="13"/>
  <c r="C94" i="13" s="1"/>
  <c r="O93" i="13"/>
  <c r="L93" i="13"/>
  <c r="I93" i="13"/>
  <c r="F93" i="13"/>
  <c r="C93" i="13" s="1"/>
  <c r="O92" i="13"/>
  <c r="L92" i="13"/>
  <c r="I92" i="13"/>
  <c r="F92" i="13"/>
  <c r="C92" i="13"/>
  <c r="O91" i="13"/>
  <c r="L91" i="13"/>
  <c r="I91" i="13"/>
  <c r="F91" i="13"/>
  <c r="C91" i="13" s="1"/>
  <c r="O90" i="13"/>
  <c r="L90" i="13"/>
  <c r="I90" i="13"/>
  <c r="F90" i="13"/>
  <c r="C90" i="13" s="1"/>
  <c r="N89" i="13"/>
  <c r="M89" i="13"/>
  <c r="O89" i="13" s="1"/>
  <c r="K89" i="13"/>
  <c r="J89" i="13"/>
  <c r="L89" i="13" s="1"/>
  <c r="I89" i="13"/>
  <c r="H89" i="13"/>
  <c r="G89" i="13"/>
  <c r="F89" i="13"/>
  <c r="E89" i="13"/>
  <c r="D89" i="13"/>
  <c r="O88" i="13"/>
  <c r="L88" i="13"/>
  <c r="I88" i="13"/>
  <c r="F88" i="13"/>
  <c r="C88" i="13"/>
  <c r="O87" i="13"/>
  <c r="L87" i="13"/>
  <c r="I87" i="13"/>
  <c r="F87" i="13"/>
  <c r="C87" i="13" s="1"/>
  <c r="O86" i="13"/>
  <c r="L86" i="13"/>
  <c r="I86" i="13"/>
  <c r="F86" i="13"/>
  <c r="C86" i="13" s="1"/>
  <c r="O85" i="13"/>
  <c r="L85" i="13"/>
  <c r="I85" i="13"/>
  <c r="F85" i="13"/>
  <c r="C85" i="13" s="1"/>
  <c r="O84" i="13"/>
  <c r="N84" i="13"/>
  <c r="N83" i="13" s="1"/>
  <c r="M84" i="13"/>
  <c r="M83" i="13" s="1"/>
  <c r="O83" i="13" s="1"/>
  <c r="K84" i="13"/>
  <c r="K83" i="13" s="1"/>
  <c r="J84" i="13"/>
  <c r="J83" i="13" s="1"/>
  <c r="L83" i="13" s="1"/>
  <c r="H84" i="13"/>
  <c r="G84" i="13"/>
  <c r="I84" i="13" s="1"/>
  <c r="F84" i="13"/>
  <c r="E84" i="13"/>
  <c r="E83" i="13" s="1"/>
  <c r="D84" i="13"/>
  <c r="H83" i="13"/>
  <c r="D83" i="13"/>
  <c r="O82" i="13"/>
  <c r="L82" i="13"/>
  <c r="I82" i="13"/>
  <c r="F82" i="13"/>
  <c r="C82" i="13" s="1"/>
  <c r="O81" i="13"/>
  <c r="L81" i="13"/>
  <c r="I81" i="13"/>
  <c r="F81" i="13"/>
  <c r="C81" i="13" s="1"/>
  <c r="O80" i="13"/>
  <c r="N80" i="13"/>
  <c r="M80" i="13"/>
  <c r="K80" i="13"/>
  <c r="J80" i="13"/>
  <c r="L80" i="13" s="1"/>
  <c r="H80" i="13"/>
  <c r="G80" i="13"/>
  <c r="I80" i="13" s="1"/>
  <c r="C80" i="13" s="1"/>
  <c r="F80" i="13"/>
  <c r="E80" i="13"/>
  <c r="D80" i="13"/>
  <c r="O79" i="13"/>
  <c r="L79" i="13"/>
  <c r="I79" i="13"/>
  <c r="F79" i="13"/>
  <c r="C79" i="13" s="1"/>
  <c r="O78" i="13"/>
  <c r="L78" i="13"/>
  <c r="I78" i="13"/>
  <c r="F78" i="13"/>
  <c r="C78" i="13" s="1"/>
  <c r="N77" i="13"/>
  <c r="N76" i="13" s="1"/>
  <c r="N75" i="13" s="1"/>
  <c r="M77" i="13"/>
  <c r="M76" i="13" s="1"/>
  <c r="K77" i="13"/>
  <c r="J77" i="13"/>
  <c r="L77" i="13" s="1"/>
  <c r="I77" i="13"/>
  <c r="H77" i="13"/>
  <c r="H76" i="13" s="1"/>
  <c r="H75" i="13" s="1"/>
  <c r="G77" i="13"/>
  <c r="F77" i="13"/>
  <c r="E77" i="13"/>
  <c r="E76" i="13" s="1"/>
  <c r="E75" i="13" s="1"/>
  <c r="D77" i="13"/>
  <c r="D76" i="13" s="1"/>
  <c r="K76" i="13"/>
  <c r="G76" i="13"/>
  <c r="O74" i="13"/>
  <c r="L74" i="13"/>
  <c r="I74" i="13"/>
  <c r="F74" i="13"/>
  <c r="C74" i="13" s="1"/>
  <c r="O73" i="13"/>
  <c r="L73" i="13"/>
  <c r="I73" i="13"/>
  <c r="F73" i="13"/>
  <c r="C73" i="13" s="1"/>
  <c r="O72" i="13"/>
  <c r="L72" i="13"/>
  <c r="I72" i="13"/>
  <c r="F72" i="13"/>
  <c r="C72" i="13"/>
  <c r="O71" i="13"/>
  <c r="L71" i="13"/>
  <c r="I71" i="13"/>
  <c r="F71" i="13"/>
  <c r="C71" i="13" s="1"/>
  <c r="O70" i="13"/>
  <c r="L70" i="13"/>
  <c r="I70" i="13"/>
  <c r="F70" i="13"/>
  <c r="C70" i="13" s="1"/>
  <c r="N69" i="13"/>
  <c r="N67" i="13" s="1"/>
  <c r="M69" i="13"/>
  <c r="O69" i="13" s="1"/>
  <c r="K69" i="13"/>
  <c r="J69" i="13"/>
  <c r="L69" i="13" s="1"/>
  <c r="I69" i="13"/>
  <c r="H69" i="13"/>
  <c r="G69" i="13"/>
  <c r="F69" i="13"/>
  <c r="C69" i="13" s="1"/>
  <c r="E69" i="13"/>
  <c r="E67" i="13" s="1"/>
  <c r="D69" i="13"/>
  <c r="O68" i="13"/>
  <c r="L68" i="13"/>
  <c r="I68" i="13"/>
  <c r="F68" i="13"/>
  <c r="C68" i="13"/>
  <c r="K67" i="13"/>
  <c r="H67" i="13"/>
  <c r="G67" i="13"/>
  <c r="I67" i="13" s="1"/>
  <c r="D67" i="13"/>
  <c r="O66" i="13"/>
  <c r="L66" i="13"/>
  <c r="I66" i="13"/>
  <c r="F66" i="13"/>
  <c r="C66" i="13" s="1"/>
  <c r="O65" i="13"/>
  <c r="L65" i="13"/>
  <c r="I65" i="13"/>
  <c r="F65" i="13"/>
  <c r="C65" i="13" s="1"/>
  <c r="O64" i="13"/>
  <c r="L64" i="13"/>
  <c r="I64" i="13"/>
  <c r="F64" i="13"/>
  <c r="C64" i="13"/>
  <c r="O63" i="13"/>
  <c r="L63" i="13"/>
  <c r="I63" i="13"/>
  <c r="F63" i="13"/>
  <c r="C63" i="13" s="1"/>
  <c r="O62" i="13"/>
  <c r="L62" i="13"/>
  <c r="I62" i="13"/>
  <c r="F62" i="13"/>
  <c r="C62" i="13" s="1"/>
  <c r="O61" i="13"/>
  <c r="L61" i="13"/>
  <c r="I61" i="13"/>
  <c r="F61" i="13"/>
  <c r="C61" i="13" s="1"/>
  <c r="O60" i="13"/>
  <c r="L60" i="13"/>
  <c r="I60" i="13"/>
  <c r="F60" i="13"/>
  <c r="C60" i="13"/>
  <c r="O59" i="13"/>
  <c r="L59" i="13"/>
  <c r="I59" i="13"/>
  <c r="F59" i="13"/>
  <c r="C59" i="13" s="1"/>
  <c r="N58" i="13"/>
  <c r="M58" i="13"/>
  <c r="O58" i="13" s="1"/>
  <c r="L58" i="13"/>
  <c r="K58" i="13"/>
  <c r="J58" i="13"/>
  <c r="I58" i="13"/>
  <c r="H58" i="13"/>
  <c r="G58" i="13"/>
  <c r="E58" i="13"/>
  <c r="D58" i="13"/>
  <c r="F58" i="13" s="1"/>
  <c r="C58" i="13" s="1"/>
  <c r="O57" i="13"/>
  <c r="L57" i="13"/>
  <c r="I57" i="13"/>
  <c r="F57" i="13"/>
  <c r="C57" i="13" s="1"/>
  <c r="O56" i="13"/>
  <c r="L56" i="13"/>
  <c r="I56" i="13"/>
  <c r="F56" i="13"/>
  <c r="C56" i="13"/>
  <c r="O55" i="13"/>
  <c r="N55" i="13"/>
  <c r="N54" i="13" s="1"/>
  <c r="N53" i="13" s="1"/>
  <c r="M55" i="13"/>
  <c r="L55" i="13"/>
  <c r="K55" i="13"/>
  <c r="K54" i="13" s="1"/>
  <c r="K53" i="13" s="1"/>
  <c r="J55" i="13"/>
  <c r="J54" i="13" s="1"/>
  <c r="H55" i="13"/>
  <c r="H54" i="13" s="1"/>
  <c r="H53" i="13" s="1"/>
  <c r="G55" i="13"/>
  <c r="G54" i="13" s="1"/>
  <c r="E55" i="13"/>
  <c r="D55" i="13"/>
  <c r="F55" i="13" s="1"/>
  <c r="M54" i="13"/>
  <c r="E54" i="13"/>
  <c r="E53" i="13" s="1"/>
  <c r="E52" i="13" s="1"/>
  <c r="E51" i="13" s="1"/>
  <c r="O47" i="13"/>
  <c r="C47" i="13"/>
  <c r="O46" i="13"/>
  <c r="C46" i="13" s="1"/>
  <c r="N45" i="13"/>
  <c r="M45" i="13"/>
  <c r="L44" i="13"/>
  <c r="I44" i="13"/>
  <c r="F44" i="13"/>
  <c r="C44" i="13" s="1"/>
  <c r="K43" i="13"/>
  <c r="J43" i="13"/>
  <c r="L43" i="13" s="1"/>
  <c r="H43" i="13"/>
  <c r="G43" i="13"/>
  <c r="I43" i="13" s="1"/>
  <c r="C43" i="13" s="1"/>
  <c r="F43" i="13"/>
  <c r="E43" i="13"/>
  <c r="D43" i="13"/>
  <c r="F42" i="13"/>
  <c r="C42" i="13" s="1"/>
  <c r="L41" i="13"/>
  <c r="C41" i="13"/>
  <c r="L40" i="13"/>
  <c r="C40" i="13" s="1"/>
  <c r="L39" i="13"/>
  <c r="C39" i="13"/>
  <c r="L38" i="13"/>
  <c r="C38" i="13" s="1"/>
  <c r="K37" i="13"/>
  <c r="J37" i="13"/>
  <c r="L37" i="13" s="1"/>
  <c r="C37" i="13" s="1"/>
  <c r="L36" i="13"/>
  <c r="C36" i="13"/>
  <c r="L35" i="13"/>
  <c r="C35" i="13" s="1"/>
  <c r="K34" i="13"/>
  <c r="J34" i="13"/>
  <c r="L34" i="13" s="1"/>
  <c r="C34" i="13" s="1"/>
  <c r="L33" i="13"/>
  <c r="C33" i="13"/>
  <c r="L32" i="13"/>
  <c r="K32" i="13"/>
  <c r="J32" i="13"/>
  <c r="C32" i="13"/>
  <c r="L31" i="13"/>
  <c r="C31" i="13" s="1"/>
  <c r="L30" i="13"/>
  <c r="C30" i="13"/>
  <c r="L29" i="13"/>
  <c r="C29" i="13" s="1"/>
  <c r="K28" i="13"/>
  <c r="J28" i="13"/>
  <c r="L28" i="13" s="1"/>
  <c r="C28" i="13" s="1"/>
  <c r="K27" i="13"/>
  <c r="J27" i="13"/>
  <c r="F26" i="13"/>
  <c r="C26" i="13"/>
  <c r="I25" i="13"/>
  <c r="O24" i="13"/>
  <c r="L24" i="13"/>
  <c r="I24" i="13"/>
  <c r="F24" i="13"/>
  <c r="C24" i="13" s="1"/>
  <c r="O23" i="13"/>
  <c r="L23" i="13"/>
  <c r="I23" i="13"/>
  <c r="F23" i="13"/>
  <c r="C23" i="13" s="1"/>
  <c r="N22" i="13"/>
  <c r="N287" i="13" s="1"/>
  <c r="N286" i="13" s="1"/>
  <c r="M22" i="13"/>
  <c r="M287" i="13" s="1"/>
  <c r="K22" i="13"/>
  <c r="K287" i="13" s="1"/>
  <c r="K286" i="13" s="1"/>
  <c r="J22" i="13"/>
  <c r="J287" i="13" s="1"/>
  <c r="I22" i="13"/>
  <c r="H22" i="13"/>
  <c r="H287" i="13" s="1"/>
  <c r="H286" i="13" s="1"/>
  <c r="G22" i="13"/>
  <c r="G287" i="13" s="1"/>
  <c r="F22" i="13"/>
  <c r="E22" i="13"/>
  <c r="E287" i="13" s="1"/>
  <c r="E286" i="13" s="1"/>
  <c r="D22" i="13"/>
  <c r="D287" i="13" s="1"/>
  <c r="M21" i="13"/>
  <c r="K21" i="13"/>
  <c r="H21" i="13"/>
  <c r="G21" i="13"/>
  <c r="I21" i="13" s="1"/>
  <c r="E21" i="13"/>
  <c r="O298" i="12"/>
  <c r="L298" i="12"/>
  <c r="I298" i="12"/>
  <c r="F298" i="12"/>
  <c r="C298" i="12" s="1"/>
  <c r="O297" i="12"/>
  <c r="L297" i="12"/>
  <c r="I297" i="12"/>
  <c r="F297" i="12"/>
  <c r="C297" i="12" s="1"/>
  <c r="O296" i="12"/>
  <c r="L296" i="12"/>
  <c r="I296" i="12"/>
  <c r="F296" i="12"/>
  <c r="C296" i="12" s="1"/>
  <c r="O295" i="12"/>
  <c r="L295" i="12"/>
  <c r="I295" i="12"/>
  <c r="F295" i="12"/>
  <c r="C295" i="12"/>
  <c r="O294" i="12"/>
  <c r="L294" i="12"/>
  <c r="I294" i="12"/>
  <c r="F294" i="12"/>
  <c r="C294" i="12" s="1"/>
  <c r="O293" i="12"/>
  <c r="L293" i="12"/>
  <c r="I293" i="12"/>
  <c r="F293" i="12"/>
  <c r="C293" i="12" s="1"/>
  <c r="O292" i="12"/>
  <c r="L292" i="12"/>
  <c r="I292" i="12"/>
  <c r="F292" i="12"/>
  <c r="C292" i="12" s="1"/>
  <c r="O291" i="12"/>
  <c r="L291" i="12"/>
  <c r="I291" i="12"/>
  <c r="F291" i="12"/>
  <c r="C291" i="12"/>
  <c r="N290" i="12"/>
  <c r="O290" i="12" s="1"/>
  <c r="M290" i="12"/>
  <c r="L290" i="12"/>
  <c r="K290" i="12"/>
  <c r="J290" i="12"/>
  <c r="H290" i="12"/>
  <c r="G290" i="12"/>
  <c r="I290" i="12" s="1"/>
  <c r="E290" i="12"/>
  <c r="D290" i="12"/>
  <c r="F290" i="12" s="1"/>
  <c r="O285" i="12"/>
  <c r="L285" i="12"/>
  <c r="I285" i="12"/>
  <c r="F285" i="12"/>
  <c r="C285" i="12" s="1"/>
  <c r="O284" i="12"/>
  <c r="L284" i="12"/>
  <c r="J284" i="12"/>
  <c r="I284" i="12"/>
  <c r="F284" i="12"/>
  <c r="C284" i="12"/>
  <c r="O283" i="12"/>
  <c r="N283" i="12"/>
  <c r="M283" i="12"/>
  <c r="L283" i="12"/>
  <c r="K283" i="12"/>
  <c r="J283" i="12"/>
  <c r="H283" i="12"/>
  <c r="G283" i="12"/>
  <c r="I283" i="12" s="1"/>
  <c r="E283" i="12"/>
  <c r="D283" i="12"/>
  <c r="F283" i="12" s="1"/>
  <c r="C283" i="12" s="1"/>
  <c r="O282" i="12"/>
  <c r="L282" i="12"/>
  <c r="I282" i="12"/>
  <c r="F282" i="12"/>
  <c r="C282" i="12" s="1"/>
  <c r="N281" i="12"/>
  <c r="M281" i="12"/>
  <c r="O281" i="12" s="1"/>
  <c r="K281" i="12"/>
  <c r="J281" i="12"/>
  <c r="L281" i="12" s="1"/>
  <c r="I281" i="12"/>
  <c r="H281" i="12"/>
  <c r="G281" i="12"/>
  <c r="F281" i="12"/>
  <c r="C281" i="12" s="1"/>
  <c r="E281" i="12"/>
  <c r="D281" i="12"/>
  <c r="O280" i="12"/>
  <c r="L280" i="12"/>
  <c r="I280" i="12"/>
  <c r="F280" i="12"/>
  <c r="C280" i="12"/>
  <c r="O279" i="12"/>
  <c r="L279" i="12"/>
  <c r="I279" i="12"/>
  <c r="F279" i="12"/>
  <c r="C279" i="12" s="1"/>
  <c r="O278" i="12"/>
  <c r="O277" i="12" s="1"/>
  <c r="L278" i="12"/>
  <c r="I278" i="12"/>
  <c r="F278" i="12"/>
  <c r="C278" i="12" s="1"/>
  <c r="N277" i="12"/>
  <c r="M277" i="12"/>
  <c r="K277" i="12"/>
  <c r="J277" i="12"/>
  <c r="L277" i="12" s="1"/>
  <c r="H277" i="12"/>
  <c r="I277" i="12" s="1"/>
  <c r="G277" i="12"/>
  <c r="F277" i="12"/>
  <c r="E277" i="12"/>
  <c r="D277" i="12"/>
  <c r="O276" i="12"/>
  <c r="L276" i="12"/>
  <c r="I276" i="12"/>
  <c r="F276" i="12"/>
  <c r="C276" i="12"/>
  <c r="O275" i="12"/>
  <c r="L275" i="12"/>
  <c r="I275" i="12"/>
  <c r="F275" i="12"/>
  <c r="C275" i="12" s="1"/>
  <c r="O274" i="12"/>
  <c r="L274" i="12"/>
  <c r="I274" i="12"/>
  <c r="F274" i="12"/>
  <c r="C274" i="12" s="1"/>
  <c r="N273" i="12"/>
  <c r="M273" i="12"/>
  <c r="O273" i="12" s="1"/>
  <c r="K273" i="12"/>
  <c r="J273" i="12"/>
  <c r="L273" i="12" s="1"/>
  <c r="H273" i="12"/>
  <c r="I273" i="12" s="1"/>
  <c r="G273" i="12"/>
  <c r="F273" i="12"/>
  <c r="C273" i="12" s="1"/>
  <c r="E273" i="12"/>
  <c r="E271" i="12" s="1"/>
  <c r="E270" i="12" s="1"/>
  <c r="D273" i="12"/>
  <c r="O272" i="12"/>
  <c r="L272" i="12"/>
  <c r="I272" i="12"/>
  <c r="F272" i="12"/>
  <c r="C272" i="12"/>
  <c r="N271" i="12"/>
  <c r="N270" i="12" s="1"/>
  <c r="L271" i="12"/>
  <c r="K271" i="12"/>
  <c r="J271" i="12"/>
  <c r="J270" i="12" s="1"/>
  <c r="L270" i="12" s="1"/>
  <c r="H271" i="12"/>
  <c r="H270" i="12" s="1"/>
  <c r="I270" i="12" s="1"/>
  <c r="G271" i="12"/>
  <c r="I271" i="12" s="1"/>
  <c r="D271" i="12"/>
  <c r="K270" i="12"/>
  <c r="G270" i="12"/>
  <c r="O269" i="12"/>
  <c r="L269" i="12"/>
  <c r="I269" i="12"/>
  <c r="F269" i="12"/>
  <c r="C269" i="12" s="1"/>
  <c r="O268" i="12"/>
  <c r="L268" i="12"/>
  <c r="I268" i="12"/>
  <c r="F268" i="12"/>
  <c r="C268" i="12"/>
  <c r="O267" i="12"/>
  <c r="L267" i="12"/>
  <c r="I267" i="12"/>
  <c r="F267" i="12"/>
  <c r="C267" i="12" s="1"/>
  <c r="O266" i="12"/>
  <c r="L266" i="12"/>
  <c r="I266" i="12"/>
  <c r="C266" i="12" s="1"/>
  <c r="F266" i="12"/>
  <c r="N265" i="12"/>
  <c r="N260" i="12" s="1"/>
  <c r="M265" i="12"/>
  <c r="L265" i="12"/>
  <c r="K265" i="12"/>
  <c r="J265" i="12"/>
  <c r="H265" i="12"/>
  <c r="I265" i="12" s="1"/>
  <c r="G265" i="12"/>
  <c r="F265" i="12"/>
  <c r="E265" i="12"/>
  <c r="D265" i="12"/>
  <c r="O264" i="12"/>
  <c r="L264" i="12"/>
  <c r="I264" i="12"/>
  <c r="F264" i="12"/>
  <c r="C264" i="12"/>
  <c r="O263" i="12"/>
  <c r="L263" i="12"/>
  <c r="I263" i="12"/>
  <c r="F263" i="12"/>
  <c r="C263" i="12" s="1"/>
  <c r="O262" i="12"/>
  <c r="L262" i="12"/>
  <c r="I262" i="12"/>
  <c r="F262" i="12"/>
  <c r="C262" i="12" s="1"/>
  <c r="N261" i="12"/>
  <c r="M261" i="12"/>
  <c r="O261" i="12" s="1"/>
  <c r="L261" i="12"/>
  <c r="K261" i="12"/>
  <c r="J261" i="12"/>
  <c r="I261" i="12"/>
  <c r="H261" i="12"/>
  <c r="H260" i="12" s="1"/>
  <c r="G261" i="12"/>
  <c r="E261" i="12"/>
  <c r="E260" i="12" s="1"/>
  <c r="F260" i="12" s="1"/>
  <c r="D261" i="12"/>
  <c r="D260" i="12" s="1"/>
  <c r="M260" i="12"/>
  <c r="K260" i="12"/>
  <c r="J260" i="12"/>
  <c r="G260" i="12"/>
  <c r="I260" i="12" s="1"/>
  <c r="O259" i="12"/>
  <c r="L259" i="12"/>
  <c r="I259" i="12"/>
  <c r="F259" i="12"/>
  <c r="C259" i="12"/>
  <c r="O258" i="12"/>
  <c r="L258" i="12"/>
  <c r="I258" i="12"/>
  <c r="F258" i="12"/>
  <c r="C258" i="12" s="1"/>
  <c r="O257" i="12"/>
  <c r="L257" i="12"/>
  <c r="I257" i="12"/>
  <c r="F257" i="12"/>
  <c r="C257" i="12" s="1"/>
  <c r="O256" i="12"/>
  <c r="L256" i="12"/>
  <c r="I256" i="12"/>
  <c r="F256" i="12"/>
  <c r="C256" i="12" s="1"/>
  <c r="O255" i="12"/>
  <c r="L255" i="12"/>
  <c r="I255" i="12"/>
  <c r="F255" i="12"/>
  <c r="C255" i="12"/>
  <c r="O254" i="12"/>
  <c r="N254" i="12"/>
  <c r="N253" i="12" s="1"/>
  <c r="M254" i="12"/>
  <c r="L254" i="12"/>
  <c r="K254" i="12"/>
  <c r="K253" i="12" s="1"/>
  <c r="J254" i="12"/>
  <c r="J253" i="12" s="1"/>
  <c r="L253" i="12" s="1"/>
  <c r="H254" i="12"/>
  <c r="H253" i="12" s="1"/>
  <c r="G254" i="12"/>
  <c r="G253" i="12" s="1"/>
  <c r="I253" i="12" s="1"/>
  <c r="E254" i="12"/>
  <c r="D254" i="12"/>
  <c r="F254" i="12" s="1"/>
  <c r="M253" i="12"/>
  <c r="E253" i="12"/>
  <c r="O252" i="12"/>
  <c r="L252" i="12"/>
  <c r="I252" i="12"/>
  <c r="F252" i="12"/>
  <c r="C252" i="12" s="1"/>
  <c r="O251" i="12"/>
  <c r="L251" i="12"/>
  <c r="I251" i="12"/>
  <c r="F251" i="12"/>
  <c r="C251" i="12"/>
  <c r="O250" i="12"/>
  <c r="L250" i="12"/>
  <c r="I250" i="12"/>
  <c r="F250" i="12"/>
  <c r="C250" i="12" s="1"/>
  <c r="O249" i="12"/>
  <c r="L249" i="12"/>
  <c r="I249" i="12"/>
  <c r="F249" i="12"/>
  <c r="C249" i="12" s="1"/>
  <c r="N248" i="12"/>
  <c r="M248" i="12"/>
  <c r="O248" i="12" s="1"/>
  <c r="K248" i="12"/>
  <c r="J248" i="12"/>
  <c r="L248" i="12" s="1"/>
  <c r="I248" i="12"/>
  <c r="H248" i="12"/>
  <c r="G248" i="12"/>
  <c r="F248" i="12"/>
  <c r="C248" i="12" s="1"/>
  <c r="E248" i="12"/>
  <c r="D248" i="12"/>
  <c r="O247" i="12"/>
  <c r="L247" i="12"/>
  <c r="I247" i="12"/>
  <c r="F247" i="12"/>
  <c r="C247" i="12"/>
  <c r="O246" i="12"/>
  <c r="L246" i="12"/>
  <c r="I246" i="12"/>
  <c r="F246" i="12"/>
  <c r="C246" i="12" s="1"/>
  <c r="O245" i="12"/>
  <c r="L245" i="12"/>
  <c r="I245" i="12"/>
  <c r="F245" i="12"/>
  <c r="C245" i="12" s="1"/>
  <c r="O244" i="12"/>
  <c r="L244" i="12"/>
  <c r="I244" i="12"/>
  <c r="F244" i="12"/>
  <c r="C244" i="12" s="1"/>
  <c r="O243" i="12"/>
  <c r="L243" i="12"/>
  <c r="I243" i="12"/>
  <c r="F243" i="12"/>
  <c r="C243" i="12"/>
  <c r="O242" i="12"/>
  <c r="L242" i="12"/>
  <c r="I242" i="12"/>
  <c r="F242" i="12"/>
  <c r="C242" i="12" s="1"/>
  <c r="O241" i="12"/>
  <c r="L241" i="12"/>
  <c r="I241" i="12"/>
  <c r="F241" i="12"/>
  <c r="C241" i="12" s="1"/>
  <c r="N240" i="12"/>
  <c r="M240" i="12"/>
  <c r="O240" i="12" s="1"/>
  <c r="K240" i="12"/>
  <c r="J240" i="12"/>
  <c r="L240" i="12" s="1"/>
  <c r="I240" i="12"/>
  <c r="H240" i="12"/>
  <c r="G240" i="12"/>
  <c r="F240" i="12"/>
  <c r="C240" i="12" s="1"/>
  <c r="E240" i="12"/>
  <c r="D240" i="12"/>
  <c r="O239" i="12"/>
  <c r="L239" i="12"/>
  <c r="I239" i="12"/>
  <c r="F239" i="12"/>
  <c r="C239" i="12"/>
  <c r="O238" i="12"/>
  <c r="L238" i="12"/>
  <c r="I238" i="12"/>
  <c r="F238" i="12"/>
  <c r="C238" i="12" s="1"/>
  <c r="N237" i="12"/>
  <c r="M237" i="12"/>
  <c r="O237" i="12" s="1"/>
  <c r="L237" i="12"/>
  <c r="K237" i="12"/>
  <c r="J237" i="12"/>
  <c r="I237" i="12"/>
  <c r="H237" i="12"/>
  <c r="G237" i="12"/>
  <c r="E237" i="12"/>
  <c r="D237" i="12"/>
  <c r="F237" i="12" s="1"/>
  <c r="C237" i="12" s="1"/>
  <c r="O236" i="12"/>
  <c r="L236" i="12"/>
  <c r="I236" i="12"/>
  <c r="F236" i="12"/>
  <c r="C236" i="12" s="1"/>
  <c r="O235" i="12"/>
  <c r="N235" i="12"/>
  <c r="N233" i="12" s="1"/>
  <c r="N232" i="12" s="1"/>
  <c r="M235" i="12"/>
  <c r="K235" i="12"/>
  <c r="K233" i="12" s="1"/>
  <c r="K232" i="12" s="1"/>
  <c r="J235" i="12"/>
  <c r="L235" i="12" s="1"/>
  <c r="H235" i="12"/>
  <c r="G235" i="12"/>
  <c r="I235" i="12" s="1"/>
  <c r="C235" i="12" s="1"/>
  <c r="F235" i="12"/>
  <c r="E235" i="12"/>
  <c r="D235" i="12"/>
  <c r="O234" i="12"/>
  <c r="L234" i="12"/>
  <c r="I234" i="12"/>
  <c r="F234" i="12"/>
  <c r="C234" i="12" s="1"/>
  <c r="M233" i="12"/>
  <c r="H233" i="12"/>
  <c r="H232" i="12" s="1"/>
  <c r="E233" i="12"/>
  <c r="E232" i="12" s="1"/>
  <c r="D233" i="12"/>
  <c r="O231" i="12"/>
  <c r="L231" i="12"/>
  <c r="I231" i="12"/>
  <c r="F231" i="12"/>
  <c r="C231" i="12"/>
  <c r="O230" i="12"/>
  <c r="L230" i="12"/>
  <c r="I230" i="12"/>
  <c r="F230" i="12"/>
  <c r="C230" i="12" s="1"/>
  <c r="N229" i="12"/>
  <c r="M229" i="12"/>
  <c r="O229" i="12" s="1"/>
  <c r="L229" i="12"/>
  <c r="K229" i="12"/>
  <c r="J229" i="12"/>
  <c r="I229" i="12"/>
  <c r="H229" i="12"/>
  <c r="G229" i="12"/>
  <c r="E229" i="12"/>
  <c r="D229" i="12"/>
  <c r="F229" i="12" s="1"/>
  <c r="C229" i="12" s="1"/>
  <c r="O228" i="12"/>
  <c r="L228" i="12"/>
  <c r="I228" i="12"/>
  <c r="F228" i="12"/>
  <c r="C228" i="12" s="1"/>
  <c r="O227" i="12"/>
  <c r="L227" i="12"/>
  <c r="I227" i="12"/>
  <c r="F227" i="12"/>
  <c r="C227" i="12"/>
  <c r="O226" i="12"/>
  <c r="L226" i="12"/>
  <c r="I226" i="12"/>
  <c r="F226" i="12"/>
  <c r="C226" i="12" s="1"/>
  <c r="O225" i="12"/>
  <c r="L225" i="12"/>
  <c r="I225" i="12"/>
  <c r="F225" i="12"/>
  <c r="C225" i="12" s="1"/>
  <c r="O224" i="12"/>
  <c r="L224" i="12"/>
  <c r="I224" i="12"/>
  <c r="F224" i="12"/>
  <c r="C224" i="12" s="1"/>
  <c r="O223" i="12"/>
  <c r="L223" i="12"/>
  <c r="I223" i="12"/>
  <c r="F223" i="12"/>
  <c r="C223" i="12"/>
  <c r="O222" i="12"/>
  <c r="L222" i="12"/>
  <c r="I222" i="12"/>
  <c r="F222" i="12"/>
  <c r="C222" i="12" s="1"/>
  <c r="O221" i="12"/>
  <c r="L221" i="12"/>
  <c r="I221" i="12"/>
  <c r="F221" i="12"/>
  <c r="C221" i="12" s="1"/>
  <c r="O220" i="12"/>
  <c r="L220" i="12"/>
  <c r="I220" i="12"/>
  <c r="F220" i="12"/>
  <c r="C220" i="12" s="1"/>
  <c r="O219" i="12"/>
  <c r="L219" i="12"/>
  <c r="I219" i="12"/>
  <c r="F219" i="12"/>
  <c r="C219" i="12"/>
  <c r="O218" i="12"/>
  <c r="N218" i="12"/>
  <c r="M218" i="12"/>
  <c r="L218" i="12"/>
  <c r="K218" i="12"/>
  <c r="J218" i="12"/>
  <c r="H218" i="12"/>
  <c r="G218" i="12"/>
  <c r="I218" i="12" s="1"/>
  <c r="E218" i="12"/>
  <c r="D218" i="12"/>
  <c r="F218" i="12" s="1"/>
  <c r="C218" i="12" s="1"/>
  <c r="O217" i="12"/>
  <c r="L217" i="12"/>
  <c r="I217" i="12"/>
  <c r="F217" i="12"/>
  <c r="C217" i="12" s="1"/>
  <c r="O216" i="12"/>
  <c r="L216" i="12"/>
  <c r="I216" i="12"/>
  <c r="F216" i="12"/>
  <c r="C216" i="12" s="1"/>
  <c r="O215" i="12"/>
  <c r="L215" i="12"/>
  <c r="I215" i="12"/>
  <c r="F215" i="12"/>
  <c r="C215" i="12"/>
  <c r="O214" i="12"/>
  <c r="L214" i="12"/>
  <c r="I214" i="12"/>
  <c r="F214" i="12"/>
  <c r="C214" i="12" s="1"/>
  <c r="O213" i="12"/>
  <c r="L213" i="12"/>
  <c r="I213" i="12"/>
  <c r="F213" i="12"/>
  <c r="C213" i="12" s="1"/>
  <c r="O212" i="12"/>
  <c r="L212" i="12"/>
  <c r="I212" i="12"/>
  <c r="F212" i="12"/>
  <c r="C212" i="12" s="1"/>
  <c r="O211" i="12"/>
  <c r="L211" i="12"/>
  <c r="I211" i="12"/>
  <c r="F211" i="12"/>
  <c r="C211" i="12"/>
  <c r="O210" i="12"/>
  <c r="L210" i="12"/>
  <c r="I210" i="12"/>
  <c r="F210" i="12"/>
  <c r="C210" i="12" s="1"/>
  <c r="O209" i="12"/>
  <c r="L209" i="12"/>
  <c r="I209" i="12"/>
  <c r="F209" i="12"/>
  <c r="C209" i="12" s="1"/>
  <c r="O208" i="12"/>
  <c r="L208" i="12"/>
  <c r="I208" i="12"/>
  <c r="F208" i="12"/>
  <c r="C208" i="12" s="1"/>
  <c r="O207" i="12"/>
  <c r="N207" i="12"/>
  <c r="N206" i="12" s="1"/>
  <c r="M207" i="12"/>
  <c r="M206" i="12" s="1"/>
  <c r="K207" i="12"/>
  <c r="K206" i="12" s="1"/>
  <c r="J207" i="12"/>
  <c r="J206" i="12" s="1"/>
  <c r="H207" i="12"/>
  <c r="G207" i="12"/>
  <c r="I207" i="12" s="1"/>
  <c r="F207" i="12"/>
  <c r="E207" i="12"/>
  <c r="E206" i="12" s="1"/>
  <c r="D207" i="12"/>
  <c r="H206" i="12"/>
  <c r="D206" i="12"/>
  <c r="F206" i="12" s="1"/>
  <c r="O205" i="12"/>
  <c r="L205" i="12"/>
  <c r="I205" i="12"/>
  <c r="F205" i="12"/>
  <c r="C205" i="12" s="1"/>
  <c r="O204" i="12"/>
  <c r="L204" i="12"/>
  <c r="I204" i="12"/>
  <c r="F204" i="12"/>
  <c r="C204" i="12" s="1"/>
  <c r="O203" i="12"/>
  <c r="L203" i="12"/>
  <c r="I203" i="12"/>
  <c r="F203" i="12"/>
  <c r="C203" i="12"/>
  <c r="O202" i="12"/>
  <c r="L202" i="12"/>
  <c r="I202" i="12"/>
  <c r="F202" i="12"/>
  <c r="C202" i="12" s="1"/>
  <c r="O201" i="12"/>
  <c r="L201" i="12"/>
  <c r="I201" i="12"/>
  <c r="F201" i="12"/>
  <c r="C201" i="12" s="1"/>
  <c r="N200" i="12"/>
  <c r="N198" i="12" s="1"/>
  <c r="N197" i="12" s="1"/>
  <c r="N196" i="12" s="1"/>
  <c r="M200" i="12"/>
  <c r="O200" i="12" s="1"/>
  <c r="K200" i="12"/>
  <c r="J200" i="12"/>
  <c r="L200" i="12" s="1"/>
  <c r="I200" i="12"/>
  <c r="H200" i="12"/>
  <c r="G200" i="12"/>
  <c r="F200" i="12"/>
  <c r="E200" i="12"/>
  <c r="E198" i="12" s="1"/>
  <c r="E197" i="12" s="1"/>
  <c r="E196" i="12" s="1"/>
  <c r="D200" i="12"/>
  <c r="O199" i="12"/>
  <c r="L199" i="12"/>
  <c r="I199" i="12"/>
  <c r="F199" i="12"/>
  <c r="C199" i="12"/>
  <c r="K198" i="12"/>
  <c r="H198" i="12"/>
  <c r="H197" i="12" s="1"/>
  <c r="H196" i="12" s="1"/>
  <c r="G198" i="12"/>
  <c r="D198" i="12"/>
  <c r="O195" i="12"/>
  <c r="L195" i="12"/>
  <c r="I195" i="12"/>
  <c r="F195" i="12"/>
  <c r="C195" i="12"/>
  <c r="O194" i="12"/>
  <c r="N194" i="12"/>
  <c r="N193" i="12" s="1"/>
  <c r="M194" i="12"/>
  <c r="L194" i="12"/>
  <c r="K194" i="12"/>
  <c r="K193" i="12" s="1"/>
  <c r="J194" i="12"/>
  <c r="J193" i="12" s="1"/>
  <c r="H194" i="12"/>
  <c r="H193" i="12" s="1"/>
  <c r="G194" i="12"/>
  <c r="G193" i="12" s="1"/>
  <c r="E194" i="12"/>
  <c r="D194" i="12"/>
  <c r="F194" i="12" s="1"/>
  <c r="M193" i="12"/>
  <c r="O193" i="12" s="1"/>
  <c r="E193" i="12"/>
  <c r="O192" i="12"/>
  <c r="L192" i="12"/>
  <c r="I192" i="12"/>
  <c r="F192" i="12"/>
  <c r="C192" i="12" s="1"/>
  <c r="O191" i="12"/>
  <c r="L191" i="12"/>
  <c r="I191" i="12"/>
  <c r="F191" i="12"/>
  <c r="C191" i="12"/>
  <c r="O190" i="12"/>
  <c r="N190" i="12"/>
  <c r="N189" i="12" s="1"/>
  <c r="M190" i="12"/>
  <c r="L190" i="12"/>
  <c r="K190" i="12"/>
  <c r="J190" i="12"/>
  <c r="J189" i="12" s="1"/>
  <c r="H190" i="12"/>
  <c r="G190" i="12"/>
  <c r="G189" i="12" s="1"/>
  <c r="E190" i="12"/>
  <c r="D190" i="12"/>
  <c r="F190" i="12" s="1"/>
  <c r="M189" i="12"/>
  <c r="E189" i="12"/>
  <c r="O188" i="12"/>
  <c r="L188" i="12"/>
  <c r="I188" i="12"/>
  <c r="F188" i="12"/>
  <c r="C188" i="12" s="1"/>
  <c r="O187" i="12"/>
  <c r="L187" i="12"/>
  <c r="I187" i="12"/>
  <c r="F187" i="12"/>
  <c r="C187" i="12"/>
  <c r="O186" i="12"/>
  <c r="N186" i="12"/>
  <c r="M186" i="12"/>
  <c r="L186" i="12"/>
  <c r="K186" i="12"/>
  <c r="J186" i="12"/>
  <c r="H186" i="12"/>
  <c r="G186" i="12"/>
  <c r="I186" i="12" s="1"/>
  <c r="E186" i="12"/>
  <c r="D186" i="12"/>
  <c r="F186" i="12" s="1"/>
  <c r="O185" i="12"/>
  <c r="L185" i="12"/>
  <c r="I185" i="12"/>
  <c r="F185" i="12"/>
  <c r="C185" i="12" s="1"/>
  <c r="O184" i="12"/>
  <c r="L184" i="12"/>
  <c r="I184" i="12"/>
  <c r="F184" i="12"/>
  <c r="C184" i="12" s="1"/>
  <c r="O183" i="12"/>
  <c r="L183" i="12"/>
  <c r="I183" i="12"/>
  <c r="F183" i="12"/>
  <c r="C183" i="12"/>
  <c r="O182" i="12"/>
  <c r="L182" i="12"/>
  <c r="I182" i="12"/>
  <c r="F182" i="12"/>
  <c r="C182" i="12" s="1"/>
  <c r="N181" i="12"/>
  <c r="M181" i="12"/>
  <c r="O181" i="12" s="1"/>
  <c r="L181" i="12"/>
  <c r="K181" i="12"/>
  <c r="J181" i="12"/>
  <c r="I181" i="12"/>
  <c r="H181" i="12"/>
  <c r="G181" i="12"/>
  <c r="E181" i="12"/>
  <c r="D181" i="12"/>
  <c r="F181" i="12" s="1"/>
  <c r="C181" i="12" s="1"/>
  <c r="O180" i="12"/>
  <c r="L180" i="12"/>
  <c r="I180" i="12"/>
  <c r="F180" i="12"/>
  <c r="C180" i="12" s="1"/>
  <c r="O179" i="12"/>
  <c r="L179" i="12"/>
  <c r="I179" i="12"/>
  <c r="F179" i="12"/>
  <c r="C179" i="12"/>
  <c r="O178" i="12"/>
  <c r="L178" i="12"/>
  <c r="I178" i="12"/>
  <c r="F178" i="12"/>
  <c r="C178" i="12" s="1"/>
  <c r="N177" i="12"/>
  <c r="M177" i="12"/>
  <c r="O177" i="12" s="1"/>
  <c r="L177" i="12"/>
  <c r="K177" i="12"/>
  <c r="K176" i="12" s="1"/>
  <c r="K175" i="12" s="1"/>
  <c r="J177" i="12"/>
  <c r="I177" i="12"/>
  <c r="H177" i="12"/>
  <c r="H176" i="12" s="1"/>
  <c r="H175" i="12" s="1"/>
  <c r="G177" i="12"/>
  <c r="G176" i="12" s="1"/>
  <c r="E177" i="12"/>
  <c r="E176" i="12" s="1"/>
  <c r="E175" i="12" s="1"/>
  <c r="D177" i="12"/>
  <c r="D176" i="12" s="1"/>
  <c r="N176" i="12"/>
  <c r="N175" i="12" s="1"/>
  <c r="J176" i="12"/>
  <c r="L176" i="12" s="1"/>
  <c r="O174" i="12"/>
  <c r="L174" i="12"/>
  <c r="I174" i="12"/>
  <c r="F174" i="12"/>
  <c r="C174" i="12" s="1"/>
  <c r="O173" i="12"/>
  <c r="L173" i="12"/>
  <c r="I173" i="12"/>
  <c r="F173" i="12"/>
  <c r="C173" i="12" s="1"/>
  <c r="O172" i="12"/>
  <c r="L172" i="12"/>
  <c r="I172" i="12"/>
  <c r="F172" i="12"/>
  <c r="C172" i="12" s="1"/>
  <c r="O171" i="12"/>
  <c r="L171" i="12"/>
  <c r="I171" i="12"/>
  <c r="F171" i="12"/>
  <c r="C171" i="12"/>
  <c r="O170" i="12"/>
  <c r="L170" i="12"/>
  <c r="I170" i="12"/>
  <c r="F170" i="12"/>
  <c r="C170" i="12" s="1"/>
  <c r="O169" i="12"/>
  <c r="L169" i="12"/>
  <c r="I169" i="12"/>
  <c r="F169" i="12"/>
  <c r="C169" i="12" s="1"/>
  <c r="N168" i="12"/>
  <c r="N167" i="12" s="1"/>
  <c r="M168" i="12"/>
  <c r="M167" i="12" s="1"/>
  <c r="O167" i="12" s="1"/>
  <c r="K168" i="12"/>
  <c r="J168" i="12"/>
  <c r="L168" i="12" s="1"/>
  <c r="I168" i="12"/>
  <c r="H168" i="12"/>
  <c r="H167" i="12" s="1"/>
  <c r="G168" i="12"/>
  <c r="F168" i="12"/>
  <c r="E168" i="12"/>
  <c r="E167" i="12" s="1"/>
  <c r="D168" i="12"/>
  <c r="D167" i="12" s="1"/>
  <c r="F167" i="12" s="1"/>
  <c r="K167" i="12"/>
  <c r="G167" i="12"/>
  <c r="I167" i="12" s="1"/>
  <c r="O166" i="12"/>
  <c r="L166" i="12"/>
  <c r="I166" i="12"/>
  <c r="F166" i="12"/>
  <c r="C166" i="12" s="1"/>
  <c r="O165" i="12"/>
  <c r="L165" i="12"/>
  <c r="I165" i="12"/>
  <c r="F165" i="12"/>
  <c r="C165" i="12" s="1"/>
  <c r="O164" i="12"/>
  <c r="L164" i="12"/>
  <c r="I164" i="12"/>
  <c r="F164" i="12"/>
  <c r="C164" i="12" s="1"/>
  <c r="O163" i="12"/>
  <c r="L163" i="12"/>
  <c r="I163" i="12"/>
  <c r="F163" i="12"/>
  <c r="C163" i="12"/>
  <c r="O162" i="12"/>
  <c r="N162" i="12"/>
  <c r="M162" i="12"/>
  <c r="L162" i="12"/>
  <c r="K162" i="12"/>
  <c r="J162" i="12"/>
  <c r="H162" i="12"/>
  <c r="G162" i="12"/>
  <c r="I162" i="12" s="1"/>
  <c r="E162" i="12"/>
  <c r="D162" i="12"/>
  <c r="F162" i="12" s="1"/>
  <c r="C162" i="12" s="1"/>
  <c r="O161" i="12"/>
  <c r="L161" i="12"/>
  <c r="I161" i="12"/>
  <c r="F161" i="12"/>
  <c r="C161" i="12" s="1"/>
  <c r="O160" i="12"/>
  <c r="L160" i="12"/>
  <c r="I160" i="12"/>
  <c r="F160" i="12"/>
  <c r="C160" i="12" s="1"/>
  <c r="O159" i="12"/>
  <c r="L159" i="12"/>
  <c r="I159" i="12"/>
  <c r="F159" i="12"/>
  <c r="C159" i="12"/>
  <c r="O158" i="12"/>
  <c r="L158" i="12"/>
  <c r="I158" i="12"/>
  <c r="F158" i="12"/>
  <c r="C158" i="12" s="1"/>
  <c r="O157" i="12"/>
  <c r="L157" i="12"/>
  <c r="I157" i="12"/>
  <c r="F157" i="12"/>
  <c r="C157" i="12" s="1"/>
  <c r="O156" i="12"/>
  <c r="L156" i="12"/>
  <c r="I156" i="12"/>
  <c r="F156" i="12"/>
  <c r="C156" i="12" s="1"/>
  <c r="O155" i="12"/>
  <c r="L155" i="12"/>
  <c r="I155" i="12"/>
  <c r="F155" i="12"/>
  <c r="C155" i="12"/>
  <c r="O154" i="12"/>
  <c r="L154" i="12"/>
  <c r="I154" i="12"/>
  <c r="F154" i="12"/>
  <c r="C154" i="12" s="1"/>
  <c r="N153" i="12"/>
  <c r="M153" i="12"/>
  <c r="O153" i="12" s="1"/>
  <c r="L153" i="12"/>
  <c r="K153" i="12"/>
  <c r="J153" i="12"/>
  <c r="I153" i="12"/>
  <c r="H153" i="12"/>
  <c r="G153" i="12"/>
  <c r="E153" i="12"/>
  <c r="D153" i="12"/>
  <c r="F153" i="12" s="1"/>
  <c r="C153" i="12" s="1"/>
  <c r="O152" i="12"/>
  <c r="L152" i="12"/>
  <c r="I152" i="12"/>
  <c r="F152" i="12"/>
  <c r="C152" i="12" s="1"/>
  <c r="O151" i="12"/>
  <c r="L151" i="12"/>
  <c r="I151" i="12"/>
  <c r="F151" i="12"/>
  <c r="C151" i="12"/>
  <c r="O150" i="12"/>
  <c r="L150" i="12"/>
  <c r="I150" i="12"/>
  <c r="F150" i="12"/>
  <c r="C150" i="12" s="1"/>
  <c r="O149" i="12"/>
  <c r="L149" i="12"/>
  <c r="I149" i="12"/>
  <c r="F149" i="12"/>
  <c r="C149" i="12" s="1"/>
  <c r="O148" i="12"/>
  <c r="L148" i="12"/>
  <c r="I148" i="12"/>
  <c r="F148" i="12"/>
  <c r="C148" i="12" s="1"/>
  <c r="O147" i="12"/>
  <c r="L147" i="12"/>
  <c r="I147" i="12"/>
  <c r="F147" i="12"/>
  <c r="C147" i="12"/>
  <c r="O146" i="12"/>
  <c r="N146" i="12"/>
  <c r="M146" i="12"/>
  <c r="L146" i="12"/>
  <c r="K146" i="12"/>
  <c r="J146" i="12"/>
  <c r="H146" i="12"/>
  <c r="G146" i="12"/>
  <c r="I146" i="12" s="1"/>
  <c r="E146" i="12"/>
  <c r="D146" i="12"/>
  <c r="F146" i="12" s="1"/>
  <c r="C146" i="12" s="1"/>
  <c r="O145" i="12"/>
  <c r="L145" i="12"/>
  <c r="I145" i="12"/>
  <c r="F145" i="12"/>
  <c r="C145" i="12" s="1"/>
  <c r="O144" i="12"/>
  <c r="L144" i="12"/>
  <c r="I144" i="12"/>
  <c r="F144" i="12"/>
  <c r="C144" i="12" s="1"/>
  <c r="O143" i="12"/>
  <c r="N143" i="12"/>
  <c r="M143" i="12"/>
  <c r="K143" i="12"/>
  <c r="J143" i="12"/>
  <c r="L143" i="12" s="1"/>
  <c r="H143" i="12"/>
  <c r="G143" i="12"/>
  <c r="I143" i="12" s="1"/>
  <c r="F143" i="12"/>
  <c r="E143" i="12"/>
  <c r="D143" i="12"/>
  <c r="O142" i="12"/>
  <c r="L142" i="12"/>
  <c r="I142" i="12"/>
  <c r="F142" i="12"/>
  <c r="C142" i="12" s="1"/>
  <c r="O141" i="12"/>
  <c r="L141" i="12"/>
  <c r="I141" i="12"/>
  <c r="F141" i="12"/>
  <c r="C141" i="12" s="1"/>
  <c r="O140" i="12"/>
  <c r="L140" i="12"/>
  <c r="I140" i="12"/>
  <c r="F140" i="12"/>
  <c r="C140" i="12" s="1"/>
  <c r="O139" i="12"/>
  <c r="L139" i="12"/>
  <c r="I139" i="12"/>
  <c r="F139" i="12"/>
  <c r="C139" i="12"/>
  <c r="O138" i="12"/>
  <c r="N138" i="12"/>
  <c r="M138" i="12"/>
  <c r="L138" i="12"/>
  <c r="K138" i="12"/>
  <c r="J138" i="12"/>
  <c r="H138" i="12"/>
  <c r="H132" i="12" s="1"/>
  <c r="G138" i="12"/>
  <c r="I138" i="12" s="1"/>
  <c r="E138" i="12"/>
  <c r="D138" i="12"/>
  <c r="F138" i="12" s="1"/>
  <c r="C138" i="12" s="1"/>
  <c r="O137" i="12"/>
  <c r="L137" i="12"/>
  <c r="I137" i="12"/>
  <c r="F137" i="12"/>
  <c r="C137" i="12" s="1"/>
  <c r="O136" i="12"/>
  <c r="L136" i="12"/>
  <c r="I136" i="12"/>
  <c r="F136" i="12"/>
  <c r="C136" i="12" s="1"/>
  <c r="O135" i="12"/>
  <c r="L135" i="12"/>
  <c r="I135" i="12"/>
  <c r="F135" i="12"/>
  <c r="C135" i="12"/>
  <c r="O134" i="12"/>
  <c r="L134" i="12"/>
  <c r="I134" i="12"/>
  <c r="F134" i="12"/>
  <c r="C134" i="12" s="1"/>
  <c r="N133" i="12"/>
  <c r="M133" i="12"/>
  <c r="O133" i="12" s="1"/>
  <c r="L133" i="12"/>
  <c r="K133" i="12"/>
  <c r="K132" i="12" s="1"/>
  <c r="J133" i="12"/>
  <c r="I133" i="12"/>
  <c r="H133" i="12"/>
  <c r="G133" i="12"/>
  <c r="G132" i="12" s="1"/>
  <c r="I132" i="12" s="1"/>
  <c r="E133" i="12"/>
  <c r="E132" i="12" s="1"/>
  <c r="D133" i="12"/>
  <c r="F133" i="12" s="1"/>
  <c r="C133" i="12" s="1"/>
  <c r="N132" i="12"/>
  <c r="J132" i="12"/>
  <c r="L132" i="12" s="1"/>
  <c r="O131" i="12"/>
  <c r="L131" i="12"/>
  <c r="I131" i="12"/>
  <c r="F131" i="12"/>
  <c r="C131" i="12"/>
  <c r="O130" i="12"/>
  <c r="N130" i="12"/>
  <c r="M130" i="12"/>
  <c r="L130" i="12"/>
  <c r="K130" i="12"/>
  <c r="J130" i="12"/>
  <c r="H130" i="12"/>
  <c r="G130" i="12"/>
  <c r="I130" i="12" s="1"/>
  <c r="E130" i="12"/>
  <c r="D130" i="12"/>
  <c r="F130" i="12" s="1"/>
  <c r="C130" i="12" s="1"/>
  <c r="O129" i="12"/>
  <c r="L129" i="12"/>
  <c r="I129" i="12"/>
  <c r="F129" i="12"/>
  <c r="C129" i="12" s="1"/>
  <c r="E129" i="12"/>
  <c r="O128" i="12"/>
  <c r="L128" i="12"/>
  <c r="I128" i="12"/>
  <c r="F128" i="12"/>
  <c r="C128" i="12"/>
  <c r="O127" i="12"/>
  <c r="L127" i="12"/>
  <c r="I127" i="12"/>
  <c r="F127" i="12"/>
  <c r="C127" i="12" s="1"/>
  <c r="O126" i="12"/>
  <c r="L126" i="12"/>
  <c r="I126" i="12"/>
  <c r="F126" i="12"/>
  <c r="C126" i="12" s="1"/>
  <c r="O125" i="12"/>
  <c r="L125" i="12"/>
  <c r="I125" i="12"/>
  <c r="F125" i="12"/>
  <c r="C125" i="12" s="1"/>
  <c r="O124" i="12"/>
  <c r="N124" i="12"/>
  <c r="M124" i="12"/>
  <c r="K124" i="12"/>
  <c r="J124" i="12"/>
  <c r="L124" i="12" s="1"/>
  <c r="H124" i="12"/>
  <c r="G124" i="12"/>
  <c r="I124" i="12" s="1"/>
  <c r="F124" i="12"/>
  <c r="E124" i="12"/>
  <c r="D124" i="12"/>
  <c r="O123" i="12"/>
  <c r="L123" i="12"/>
  <c r="I123" i="12"/>
  <c r="F123" i="12"/>
  <c r="C123" i="12" s="1"/>
  <c r="O122" i="12"/>
  <c r="L122" i="12"/>
  <c r="I122" i="12"/>
  <c r="F122" i="12"/>
  <c r="C122" i="12" s="1"/>
  <c r="O121" i="12"/>
  <c r="L121" i="12"/>
  <c r="I121" i="12"/>
  <c r="F121" i="12"/>
  <c r="C121" i="12" s="1"/>
  <c r="O120" i="12"/>
  <c r="L120" i="12"/>
  <c r="I120" i="12"/>
  <c r="F120" i="12"/>
  <c r="C120" i="12"/>
  <c r="O119" i="12"/>
  <c r="L119" i="12"/>
  <c r="I119" i="12"/>
  <c r="F119" i="12"/>
  <c r="C119" i="12" s="1"/>
  <c r="N118" i="12"/>
  <c r="M118" i="12"/>
  <c r="O118" i="12" s="1"/>
  <c r="L118" i="12"/>
  <c r="K118" i="12"/>
  <c r="J118" i="12"/>
  <c r="I118" i="12"/>
  <c r="H118" i="12"/>
  <c r="G118" i="12"/>
  <c r="E118" i="12"/>
  <c r="D118" i="12"/>
  <c r="F118" i="12" s="1"/>
  <c r="C118" i="12" s="1"/>
  <c r="O117" i="12"/>
  <c r="L117" i="12"/>
  <c r="I117" i="12"/>
  <c r="F117" i="12"/>
  <c r="C117" i="12" s="1"/>
  <c r="O116" i="12"/>
  <c r="L116" i="12"/>
  <c r="I116" i="12"/>
  <c r="F116" i="12"/>
  <c r="C116" i="12"/>
  <c r="O115" i="12"/>
  <c r="L115" i="12"/>
  <c r="I115" i="12"/>
  <c r="F115" i="12"/>
  <c r="C115" i="12" s="1"/>
  <c r="N114" i="12"/>
  <c r="M114" i="12"/>
  <c r="O114" i="12" s="1"/>
  <c r="L114" i="12"/>
  <c r="K114" i="12"/>
  <c r="J114" i="12"/>
  <c r="I114" i="12"/>
  <c r="H114" i="12"/>
  <c r="G114" i="12"/>
  <c r="E114" i="12"/>
  <c r="D114" i="12"/>
  <c r="F114" i="12" s="1"/>
  <c r="C114" i="12" s="1"/>
  <c r="O113" i="12"/>
  <c r="L113" i="12"/>
  <c r="I113" i="12"/>
  <c r="F113" i="12"/>
  <c r="C113" i="12" s="1"/>
  <c r="O112" i="12"/>
  <c r="L112" i="12"/>
  <c r="I112" i="12"/>
  <c r="F112" i="12"/>
  <c r="C112" i="12"/>
  <c r="O111" i="12"/>
  <c r="L111" i="12"/>
  <c r="I111" i="12"/>
  <c r="F111" i="12"/>
  <c r="C111" i="12" s="1"/>
  <c r="O110" i="12"/>
  <c r="L110" i="12"/>
  <c r="I110" i="12"/>
  <c r="F110" i="12"/>
  <c r="C110" i="12" s="1"/>
  <c r="O109" i="12"/>
  <c r="L109" i="12"/>
  <c r="I109" i="12"/>
  <c r="F109" i="12"/>
  <c r="C109" i="12" s="1"/>
  <c r="O108" i="12"/>
  <c r="L108" i="12"/>
  <c r="I108" i="12"/>
  <c r="F108" i="12"/>
  <c r="C108" i="12"/>
  <c r="O107" i="12"/>
  <c r="L107" i="12"/>
  <c r="I107" i="12"/>
  <c r="F107" i="12"/>
  <c r="C107" i="12" s="1"/>
  <c r="O106" i="12"/>
  <c r="L106" i="12"/>
  <c r="I106" i="12"/>
  <c r="F106" i="12"/>
  <c r="C106" i="12" s="1"/>
  <c r="N105" i="12"/>
  <c r="M105" i="12"/>
  <c r="O105" i="12" s="1"/>
  <c r="K105" i="12"/>
  <c r="J105" i="12"/>
  <c r="L105" i="12" s="1"/>
  <c r="I105" i="12"/>
  <c r="H105" i="12"/>
  <c r="G105" i="12"/>
  <c r="F105" i="12"/>
  <c r="C105" i="12" s="1"/>
  <c r="E105" i="12"/>
  <c r="D105" i="12"/>
  <c r="O104" i="12"/>
  <c r="L104" i="12"/>
  <c r="I104" i="12"/>
  <c r="F104" i="12"/>
  <c r="C104" i="12"/>
  <c r="O103" i="12"/>
  <c r="L103" i="12"/>
  <c r="I103" i="12"/>
  <c r="F103" i="12"/>
  <c r="C103" i="12" s="1"/>
  <c r="O102" i="12"/>
  <c r="L102" i="12"/>
  <c r="I102" i="12"/>
  <c r="F102" i="12"/>
  <c r="C102" i="12" s="1"/>
  <c r="O101" i="12"/>
  <c r="L101" i="12"/>
  <c r="I101" i="12"/>
  <c r="F101" i="12"/>
  <c r="C101" i="12" s="1"/>
  <c r="O100" i="12"/>
  <c r="L100" i="12"/>
  <c r="I100" i="12"/>
  <c r="F100" i="12"/>
  <c r="C100" i="12"/>
  <c r="O99" i="12"/>
  <c r="L99" i="12"/>
  <c r="I99" i="12"/>
  <c r="F99" i="12"/>
  <c r="C99" i="12" s="1"/>
  <c r="O98" i="12"/>
  <c r="L98" i="12"/>
  <c r="I98" i="12"/>
  <c r="F98" i="12"/>
  <c r="C98" i="12" s="1"/>
  <c r="N97" i="12"/>
  <c r="M97" i="12"/>
  <c r="O97" i="12" s="1"/>
  <c r="K97" i="12"/>
  <c r="J97" i="12"/>
  <c r="L97" i="12" s="1"/>
  <c r="I97" i="12"/>
  <c r="H97" i="12"/>
  <c r="G97" i="12"/>
  <c r="F97" i="12"/>
  <c r="C97" i="12" s="1"/>
  <c r="E97" i="12"/>
  <c r="D97" i="12"/>
  <c r="O96" i="12"/>
  <c r="L96" i="12"/>
  <c r="I96" i="12"/>
  <c r="F96" i="12"/>
  <c r="C96" i="12"/>
  <c r="O95" i="12"/>
  <c r="L95" i="12"/>
  <c r="I95" i="12"/>
  <c r="F95" i="12"/>
  <c r="C95" i="12" s="1"/>
  <c r="O94" i="12"/>
  <c r="L94" i="12"/>
  <c r="I94" i="12"/>
  <c r="F94" i="12"/>
  <c r="C94" i="12" s="1"/>
  <c r="O93" i="12"/>
  <c r="L93" i="12"/>
  <c r="I93" i="12"/>
  <c r="F93" i="12"/>
  <c r="C93" i="12" s="1"/>
  <c r="O92" i="12"/>
  <c r="L92" i="12"/>
  <c r="I92" i="12"/>
  <c r="F92" i="12"/>
  <c r="C92" i="12"/>
  <c r="O91" i="12"/>
  <c r="N91" i="12"/>
  <c r="M91" i="12"/>
  <c r="L91" i="12"/>
  <c r="K91" i="12"/>
  <c r="J91" i="12"/>
  <c r="H91" i="12"/>
  <c r="H85" i="12" s="1"/>
  <c r="G91" i="12"/>
  <c r="I91" i="12" s="1"/>
  <c r="E91" i="12"/>
  <c r="D91" i="12"/>
  <c r="F91" i="12" s="1"/>
  <c r="O90" i="12"/>
  <c r="L90" i="12"/>
  <c r="I90" i="12"/>
  <c r="F90" i="12"/>
  <c r="C90" i="12" s="1"/>
  <c r="O89" i="12"/>
  <c r="L89" i="12"/>
  <c r="I89" i="12"/>
  <c r="F89" i="12"/>
  <c r="C89" i="12" s="1"/>
  <c r="O88" i="12"/>
  <c r="L88" i="12"/>
  <c r="I88" i="12"/>
  <c r="F88" i="12"/>
  <c r="C88" i="12"/>
  <c r="O87" i="12"/>
  <c r="L87" i="12"/>
  <c r="I87" i="12"/>
  <c r="F87" i="12"/>
  <c r="C87" i="12" s="1"/>
  <c r="N86" i="12"/>
  <c r="M86" i="12"/>
  <c r="L86" i="12"/>
  <c r="K86" i="12"/>
  <c r="K85" i="12" s="1"/>
  <c r="J86" i="12"/>
  <c r="I86" i="12"/>
  <c r="H86" i="12"/>
  <c r="G86" i="12"/>
  <c r="G85" i="12" s="1"/>
  <c r="I85" i="12" s="1"/>
  <c r="E86" i="12"/>
  <c r="E85" i="12" s="1"/>
  <c r="D86" i="12"/>
  <c r="N85" i="12"/>
  <c r="J85" i="12"/>
  <c r="L85" i="12" s="1"/>
  <c r="O84" i="12"/>
  <c r="L84" i="12"/>
  <c r="I84" i="12"/>
  <c r="F84" i="12"/>
  <c r="C84" i="12"/>
  <c r="O83" i="12"/>
  <c r="L83" i="12"/>
  <c r="I83" i="12"/>
  <c r="F83" i="12"/>
  <c r="C83" i="12" s="1"/>
  <c r="N82" i="12"/>
  <c r="M82" i="12"/>
  <c r="O82" i="12" s="1"/>
  <c r="L82" i="12"/>
  <c r="K82" i="12"/>
  <c r="J82" i="12"/>
  <c r="I82" i="12"/>
  <c r="H82" i="12"/>
  <c r="G82" i="12"/>
  <c r="E82" i="12"/>
  <c r="E78" i="12" s="1"/>
  <c r="E77" i="12" s="1"/>
  <c r="D82" i="12"/>
  <c r="O81" i="12"/>
  <c r="L81" i="12"/>
  <c r="I81" i="12"/>
  <c r="F81" i="12"/>
  <c r="C81" i="12" s="1"/>
  <c r="O80" i="12"/>
  <c r="L80" i="12"/>
  <c r="I80" i="12"/>
  <c r="F80" i="12"/>
  <c r="C80" i="12"/>
  <c r="O79" i="12"/>
  <c r="N79" i="12"/>
  <c r="N78" i="12" s="1"/>
  <c r="M79" i="12"/>
  <c r="L79" i="12"/>
  <c r="K79" i="12"/>
  <c r="J79" i="12"/>
  <c r="J78" i="12" s="1"/>
  <c r="L78" i="12" s="1"/>
  <c r="H79" i="12"/>
  <c r="H78" i="12" s="1"/>
  <c r="I78" i="12" s="1"/>
  <c r="G79" i="12"/>
  <c r="I79" i="12" s="1"/>
  <c r="E79" i="12"/>
  <c r="D79" i="12"/>
  <c r="M78" i="12"/>
  <c r="K78" i="12"/>
  <c r="K77" i="12" s="1"/>
  <c r="G78" i="12"/>
  <c r="G77" i="12" s="1"/>
  <c r="N77" i="12"/>
  <c r="O76" i="12"/>
  <c r="L76" i="12"/>
  <c r="I76" i="12"/>
  <c r="F76" i="12"/>
  <c r="C76" i="12"/>
  <c r="O75" i="12"/>
  <c r="L75" i="12"/>
  <c r="I75" i="12"/>
  <c r="F75" i="12"/>
  <c r="C75" i="12" s="1"/>
  <c r="O74" i="12"/>
  <c r="L74" i="12"/>
  <c r="I74" i="12"/>
  <c r="C74" i="12" s="1"/>
  <c r="F74" i="12"/>
  <c r="O73" i="12"/>
  <c r="L73" i="12"/>
  <c r="I73" i="12"/>
  <c r="F73" i="12"/>
  <c r="C73" i="12" s="1"/>
  <c r="O72" i="12"/>
  <c r="L72" i="12"/>
  <c r="I72" i="12"/>
  <c r="F72" i="12"/>
  <c r="C72" i="12"/>
  <c r="N71" i="12"/>
  <c r="O71" i="12" s="1"/>
  <c r="M71" i="12"/>
  <c r="L71" i="12"/>
  <c r="K71" i="12"/>
  <c r="K69" i="12" s="1"/>
  <c r="J71" i="12"/>
  <c r="H71" i="12"/>
  <c r="G71" i="12"/>
  <c r="F71" i="12"/>
  <c r="E71" i="12"/>
  <c r="D71" i="12"/>
  <c r="D69" i="12" s="1"/>
  <c r="F69" i="12" s="1"/>
  <c r="O70" i="12"/>
  <c r="L70" i="12"/>
  <c r="I70" i="12"/>
  <c r="F70" i="12"/>
  <c r="C70" i="12"/>
  <c r="N69" i="12"/>
  <c r="M69" i="12"/>
  <c r="O69" i="12" s="1"/>
  <c r="J69" i="12"/>
  <c r="L69" i="12" s="1"/>
  <c r="H69" i="12"/>
  <c r="E69" i="12"/>
  <c r="O68" i="12"/>
  <c r="L68" i="12"/>
  <c r="I68" i="12"/>
  <c r="C68" i="12" s="1"/>
  <c r="F68" i="12"/>
  <c r="O67" i="12"/>
  <c r="L67" i="12"/>
  <c r="I67" i="12"/>
  <c r="F67" i="12"/>
  <c r="C67" i="12" s="1"/>
  <c r="O66" i="12"/>
  <c r="L66" i="12"/>
  <c r="I66" i="12"/>
  <c r="F66" i="12"/>
  <c r="C66" i="12"/>
  <c r="O65" i="12"/>
  <c r="L65" i="12"/>
  <c r="I65" i="12"/>
  <c r="F65" i="12"/>
  <c r="C65" i="12" s="1"/>
  <c r="O64" i="12"/>
  <c r="L64" i="12"/>
  <c r="I64" i="12"/>
  <c r="C64" i="12" s="1"/>
  <c r="F64" i="12"/>
  <c r="O63" i="12"/>
  <c r="L63" i="12"/>
  <c r="I63" i="12"/>
  <c r="F63" i="12"/>
  <c r="C63" i="12"/>
  <c r="O62" i="12"/>
  <c r="L62" i="12"/>
  <c r="I62" i="12"/>
  <c r="F62" i="12"/>
  <c r="C62" i="12" s="1"/>
  <c r="O61" i="12"/>
  <c r="L61" i="12"/>
  <c r="I61" i="12"/>
  <c r="F61" i="12"/>
  <c r="O60" i="12"/>
  <c r="N60" i="12"/>
  <c r="M60" i="12"/>
  <c r="M56" i="12" s="1"/>
  <c r="K60" i="12"/>
  <c r="J60" i="12"/>
  <c r="L60" i="12" s="1"/>
  <c r="H60" i="12"/>
  <c r="G60" i="12"/>
  <c r="I60" i="12" s="1"/>
  <c r="F60" i="12"/>
  <c r="E60" i="12"/>
  <c r="D60" i="12"/>
  <c r="O59" i="12"/>
  <c r="L59" i="12"/>
  <c r="I59" i="12"/>
  <c r="F59" i="12"/>
  <c r="C59" i="12"/>
  <c r="O58" i="12"/>
  <c r="L58" i="12"/>
  <c r="I58" i="12"/>
  <c r="F58" i="12"/>
  <c r="C58" i="12" s="1"/>
  <c r="N57" i="12"/>
  <c r="M57" i="12"/>
  <c r="L57" i="12"/>
  <c r="K57" i="12"/>
  <c r="J57" i="12"/>
  <c r="J56" i="12" s="1"/>
  <c r="H57" i="12"/>
  <c r="H56" i="12" s="1"/>
  <c r="I56" i="12" s="1"/>
  <c r="G57" i="12"/>
  <c r="E57" i="12"/>
  <c r="E56" i="12" s="1"/>
  <c r="D57" i="12"/>
  <c r="D56" i="12" s="1"/>
  <c r="D55" i="12" s="1"/>
  <c r="N56" i="12"/>
  <c r="K56" i="12"/>
  <c r="K55" i="12" s="1"/>
  <c r="G56" i="12"/>
  <c r="N55" i="12"/>
  <c r="N54" i="12" s="1"/>
  <c r="N53" i="12" s="1"/>
  <c r="N52" i="12" s="1"/>
  <c r="H55" i="12"/>
  <c r="O49" i="12"/>
  <c r="C49" i="12"/>
  <c r="O48" i="12"/>
  <c r="C48" i="12"/>
  <c r="N47" i="12"/>
  <c r="M47" i="12"/>
  <c r="L46" i="12"/>
  <c r="I46" i="12"/>
  <c r="C46" i="12" s="1"/>
  <c r="F46" i="12"/>
  <c r="K45" i="12"/>
  <c r="L45" i="12" s="1"/>
  <c r="J45" i="12"/>
  <c r="H45" i="12"/>
  <c r="G45" i="12"/>
  <c r="I45" i="12" s="1"/>
  <c r="E45" i="12"/>
  <c r="D45" i="12"/>
  <c r="F45" i="12" s="1"/>
  <c r="F44" i="12"/>
  <c r="C44" i="12"/>
  <c r="L43" i="12"/>
  <c r="C43" i="12"/>
  <c r="L42" i="12"/>
  <c r="C42" i="12"/>
  <c r="L41" i="12"/>
  <c r="C41" i="12"/>
  <c r="L40" i="12"/>
  <c r="C40" i="12"/>
  <c r="K39" i="12"/>
  <c r="L39" i="12" s="1"/>
  <c r="C39" i="12" s="1"/>
  <c r="J39" i="12"/>
  <c r="L38" i="12"/>
  <c r="C38" i="12"/>
  <c r="L37" i="12"/>
  <c r="C37" i="12"/>
  <c r="K36" i="12"/>
  <c r="L36" i="12" s="1"/>
  <c r="C36" i="12" s="1"/>
  <c r="J36" i="12"/>
  <c r="L35" i="12"/>
  <c r="C35" i="12"/>
  <c r="K34" i="12"/>
  <c r="J34" i="12"/>
  <c r="L34" i="12" s="1"/>
  <c r="C34" i="12" s="1"/>
  <c r="L33" i="12"/>
  <c r="C33" i="12"/>
  <c r="L32" i="12"/>
  <c r="C32" i="12"/>
  <c r="L31" i="12"/>
  <c r="C31" i="12"/>
  <c r="K30" i="12"/>
  <c r="L30" i="12" s="1"/>
  <c r="C30" i="12" s="1"/>
  <c r="J30" i="12"/>
  <c r="K29" i="12"/>
  <c r="F28" i="12"/>
  <c r="C28" i="12"/>
  <c r="I27" i="12"/>
  <c r="O26" i="12"/>
  <c r="L26" i="12"/>
  <c r="J26" i="12"/>
  <c r="J24" i="12" s="1"/>
  <c r="I26" i="12"/>
  <c r="C26" i="12" s="1"/>
  <c r="F26" i="12"/>
  <c r="O25" i="12"/>
  <c r="L25" i="12"/>
  <c r="I25" i="12"/>
  <c r="F25" i="12"/>
  <c r="C25" i="12" s="1"/>
  <c r="O24" i="12"/>
  <c r="N24" i="12"/>
  <c r="N289" i="12" s="1"/>
  <c r="N288" i="12" s="1"/>
  <c r="M24" i="12"/>
  <c r="M289" i="12" s="1"/>
  <c r="K24" i="12"/>
  <c r="K289" i="12" s="1"/>
  <c r="K288" i="12" s="1"/>
  <c r="H24" i="12"/>
  <c r="H289" i="12" s="1"/>
  <c r="H288" i="12" s="1"/>
  <c r="G24" i="12"/>
  <c r="G289" i="12" s="1"/>
  <c r="E24" i="12"/>
  <c r="E289" i="12" s="1"/>
  <c r="E288" i="12" s="1"/>
  <c r="D24" i="12"/>
  <c r="D289" i="12" s="1"/>
  <c r="H23" i="12"/>
  <c r="O296" i="11"/>
  <c r="L296" i="11"/>
  <c r="I296" i="11"/>
  <c r="C296" i="11" s="1"/>
  <c r="F296" i="11"/>
  <c r="O295" i="11"/>
  <c r="L295" i="11"/>
  <c r="I295" i="11"/>
  <c r="F295" i="11"/>
  <c r="C295" i="11" s="1"/>
  <c r="O294" i="11"/>
  <c r="L294" i="11"/>
  <c r="I294" i="11"/>
  <c r="F294" i="11"/>
  <c r="C294" i="11"/>
  <c r="O293" i="11"/>
  <c r="L293" i="11"/>
  <c r="I293" i="11"/>
  <c r="F293" i="11"/>
  <c r="C293" i="11" s="1"/>
  <c r="O292" i="11"/>
  <c r="L292" i="11"/>
  <c r="I292" i="11"/>
  <c r="C292" i="11" s="1"/>
  <c r="F292" i="11"/>
  <c r="O291" i="11"/>
  <c r="L291" i="11"/>
  <c r="I291" i="11"/>
  <c r="F291" i="11"/>
  <c r="C291" i="11" s="1"/>
  <c r="O290" i="11"/>
  <c r="L290" i="11"/>
  <c r="I290" i="11"/>
  <c r="F290" i="11"/>
  <c r="C290" i="11"/>
  <c r="O289" i="11"/>
  <c r="L289" i="11"/>
  <c r="I289" i="11"/>
  <c r="F289" i="11"/>
  <c r="C289" i="11" s="1"/>
  <c r="N288" i="11"/>
  <c r="M288" i="11"/>
  <c r="O288" i="11" s="1"/>
  <c r="K288" i="11"/>
  <c r="J288" i="11"/>
  <c r="L288" i="11" s="1"/>
  <c r="I288" i="11"/>
  <c r="H288" i="11"/>
  <c r="G288" i="11"/>
  <c r="E288" i="11"/>
  <c r="F288" i="11" s="1"/>
  <c r="D288" i="11"/>
  <c r="O283" i="11"/>
  <c r="L283" i="11"/>
  <c r="I283" i="11"/>
  <c r="F283" i="11"/>
  <c r="C283" i="11" s="1"/>
  <c r="O282" i="11"/>
  <c r="L282" i="11"/>
  <c r="I282" i="11"/>
  <c r="F282" i="11"/>
  <c r="C282" i="11"/>
  <c r="N281" i="11"/>
  <c r="M281" i="11"/>
  <c r="O281" i="11" s="1"/>
  <c r="L281" i="11"/>
  <c r="K281" i="11"/>
  <c r="J281" i="11"/>
  <c r="H281" i="11"/>
  <c r="I281" i="11" s="1"/>
  <c r="G281" i="11"/>
  <c r="E281" i="11"/>
  <c r="D281" i="11"/>
  <c r="F281" i="11" s="1"/>
  <c r="C281" i="11" s="1"/>
  <c r="O280" i="11"/>
  <c r="L280" i="11"/>
  <c r="I280" i="11"/>
  <c r="C280" i="11" s="1"/>
  <c r="F280" i="11"/>
  <c r="N279" i="11"/>
  <c r="O279" i="11" s="1"/>
  <c r="M279" i="11"/>
  <c r="K279" i="11"/>
  <c r="J279" i="11"/>
  <c r="L279" i="11" s="1"/>
  <c r="H279" i="11"/>
  <c r="G279" i="11"/>
  <c r="I279" i="11" s="1"/>
  <c r="F279" i="11"/>
  <c r="E279" i="11"/>
  <c r="D279" i="11"/>
  <c r="O278" i="11"/>
  <c r="L278" i="11"/>
  <c r="I278" i="11"/>
  <c r="F278" i="11"/>
  <c r="C278" i="11"/>
  <c r="O277" i="11"/>
  <c r="L277" i="11"/>
  <c r="I277" i="11"/>
  <c r="F277" i="11"/>
  <c r="C277" i="11" s="1"/>
  <c r="O276" i="11"/>
  <c r="O275" i="11" s="1"/>
  <c r="L276" i="11"/>
  <c r="I276" i="11"/>
  <c r="C276" i="11" s="1"/>
  <c r="F276" i="11"/>
  <c r="N275" i="11"/>
  <c r="M275" i="11"/>
  <c r="K275" i="11"/>
  <c r="J275" i="11"/>
  <c r="L275" i="11" s="1"/>
  <c r="H275" i="11"/>
  <c r="G275" i="11"/>
  <c r="I275" i="11" s="1"/>
  <c r="F275" i="11"/>
  <c r="E275" i="11"/>
  <c r="D275" i="11"/>
  <c r="O274" i="11"/>
  <c r="L274" i="11"/>
  <c r="I274" i="11"/>
  <c r="F274" i="11"/>
  <c r="C274" i="11"/>
  <c r="O273" i="11"/>
  <c r="L273" i="11"/>
  <c r="I273" i="11"/>
  <c r="F273" i="11"/>
  <c r="C273" i="11" s="1"/>
  <c r="O272" i="11"/>
  <c r="L272" i="11"/>
  <c r="I272" i="11"/>
  <c r="C272" i="11" s="1"/>
  <c r="F272" i="11"/>
  <c r="N271" i="11"/>
  <c r="N269" i="11" s="1"/>
  <c r="N268" i="11" s="1"/>
  <c r="M271" i="11"/>
  <c r="K271" i="11"/>
  <c r="J271" i="11"/>
  <c r="L271" i="11" s="1"/>
  <c r="H271" i="11"/>
  <c r="G271" i="11"/>
  <c r="I271" i="11" s="1"/>
  <c r="F271" i="11"/>
  <c r="E271" i="11"/>
  <c r="D271" i="11"/>
  <c r="O270" i="11"/>
  <c r="L270" i="11"/>
  <c r="I270" i="11"/>
  <c r="F270" i="11"/>
  <c r="C270" i="11"/>
  <c r="M269" i="11"/>
  <c r="O269" i="11" s="1"/>
  <c r="K269" i="11"/>
  <c r="H269" i="11"/>
  <c r="H268" i="11" s="1"/>
  <c r="I268" i="11" s="1"/>
  <c r="G269" i="11"/>
  <c r="I269" i="11" s="1"/>
  <c r="E269" i="11"/>
  <c r="D269" i="11"/>
  <c r="F269" i="11" s="1"/>
  <c r="M268" i="11"/>
  <c r="O268" i="11" s="1"/>
  <c r="K268" i="11"/>
  <c r="G268" i="11"/>
  <c r="E268" i="11"/>
  <c r="O267" i="11"/>
  <c r="L267" i="11"/>
  <c r="I267" i="11"/>
  <c r="F267" i="11"/>
  <c r="C267" i="11" s="1"/>
  <c r="O266" i="11"/>
  <c r="L266" i="11"/>
  <c r="I266" i="11"/>
  <c r="F266" i="11"/>
  <c r="C266" i="11"/>
  <c r="O265" i="11"/>
  <c r="L265" i="11"/>
  <c r="I265" i="11"/>
  <c r="F265" i="11"/>
  <c r="C265" i="11" s="1"/>
  <c r="O264" i="11"/>
  <c r="L264" i="11"/>
  <c r="I264" i="11"/>
  <c r="C264" i="11" s="1"/>
  <c r="F264" i="11"/>
  <c r="N263" i="11"/>
  <c r="M263" i="11"/>
  <c r="O263" i="11" s="1"/>
  <c r="K263" i="11"/>
  <c r="J263" i="11"/>
  <c r="L263" i="11" s="1"/>
  <c r="H263" i="11"/>
  <c r="I263" i="11" s="1"/>
  <c r="G263" i="11"/>
  <c r="F263" i="11"/>
  <c r="E263" i="11"/>
  <c r="D263" i="11"/>
  <c r="O262" i="11"/>
  <c r="L262" i="11"/>
  <c r="I262" i="11"/>
  <c r="F262" i="11"/>
  <c r="C262" i="11"/>
  <c r="O261" i="11"/>
  <c r="L261" i="11"/>
  <c r="I261" i="11"/>
  <c r="F261" i="11"/>
  <c r="C261" i="11" s="1"/>
  <c r="O260" i="11"/>
  <c r="L260" i="11"/>
  <c r="I260" i="11"/>
  <c r="C260" i="11" s="1"/>
  <c r="F260" i="11"/>
  <c r="N259" i="11"/>
  <c r="N258" i="11" s="1"/>
  <c r="O258" i="11" s="1"/>
  <c r="M259" i="11"/>
  <c r="O259" i="11" s="1"/>
  <c r="K259" i="11"/>
  <c r="J259" i="11"/>
  <c r="L259" i="11" s="1"/>
  <c r="H259" i="11"/>
  <c r="H258" i="11" s="1"/>
  <c r="G259" i="11"/>
  <c r="F259" i="11"/>
  <c r="E259" i="11"/>
  <c r="D259" i="11"/>
  <c r="D258" i="11" s="1"/>
  <c r="F258" i="11" s="1"/>
  <c r="M258" i="11"/>
  <c r="K258" i="11"/>
  <c r="G258" i="11"/>
  <c r="I258" i="11" s="1"/>
  <c r="E258" i="11"/>
  <c r="O257" i="11"/>
  <c r="L257" i="11"/>
  <c r="I257" i="11"/>
  <c r="F257" i="11"/>
  <c r="C257" i="11" s="1"/>
  <c r="O256" i="11"/>
  <c r="L256" i="11"/>
  <c r="I256" i="11"/>
  <c r="C256" i="11" s="1"/>
  <c r="F256" i="11"/>
  <c r="O255" i="11"/>
  <c r="L255" i="11"/>
  <c r="I255" i="11"/>
  <c r="F255" i="11"/>
  <c r="C255" i="11" s="1"/>
  <c r="O254" i="11"/>
  <c r="L254" i="11"/>
  <c r="I254" i="11"/>
  <c r="F254" i="11"/>
  <c r="C254" i="11"/>
  <c r="O253" i="11"/>
  <c r="L253" i="11"/>
  <c r="I253" i="11"/>
  <c r="F253" i="11"/>
  <c r="C253" i="11" s="1"/>
  <c r="N252" i="11"/>
  <c r="M252" i="11"/>
  <c r="O252" i="11" s="1"/>
  <c r="K252" i="11"/>
  <c r="K251" i="11" s="1"/>
  <c r="J252" i="11"/>
  <c r="L252" i="11" s="1"/>
  <c r="I252" i="11"/>
  <c r="H252" i="11"/>
  <c r="G252" i="11"/>
  <c r="G251" i="11" s="1"/>
  <c r="I251" i="11" s="1"/>
  <c r="E252" i="11"/>
  <c r="E251" i="11" s="1"/>
  <c r="F251" i="11" s="1"/>
  <c r="D252" i="11"/>
  <c r="F252" i="11" s="1"/>
  <c r="C252" i="11" s="1"/>
  <c r="N251" i="11"/>
  <c r="J251" i="11"/>
  <c r="L251" i="11" s="1"/>
  <c r="H251" i="11"/>
  <c r="D251" i="11"/>
  <c r="O250" i="11"/>
  <c r="L250" i="11"/>
  <c r="I250" i="11"/>
  <c r="F250" i="11"/>
  <c r="C250" i="11"/>
  <c r="O249" i="11"/>
  <c r="L249" i="11"/>
  <c r="I249" i="11"/>
  <c r="F249" i="11"/>
  <c r="C249" i="11" s="1"/>
  <c r="O248" i="11"/>
  <c r="L248" i="11"/>
  <c r="I248" i="11"/>
  <c r="C248" i="11" s="1"/>
  <c r="F248" i="11"/>
  <c r="O247" i="11"/>
  <c r="L247" i="11"/>
  <c r="I247" i="11"/>
  <c r="F247" i="11"/>
  <c r="C247" i="11" s="1"/>
  <c r="O246" i="11"/>
  <c r="N246" i="11"/>
  <c r="M246" i="11"/>
  <c r="K246" i="11"/>
  <c r="J246" i="11"/>
  <c r="L246" i="11" s="1"/>
  <c r="H246" i="11"/>
  <c r="G246" i="11"/>
  <c r="I246" i="11" s="1"/>
  <c r="E246" i="11"/>
  <c r="F246" i="11" s="1"/>
  <c r="D246" i="11"/>
  <c r="O245" i="11"/>
  <c r="L245" i="11"/>
  <c r="I245" i="11"/>
  <c r="F245" i="11"/>
  <c r="C245" i="11" s="1"/>
  <c r="O244" i="11"/>
  <c r="L244" i="11"/>
  <c r="I244" i="11"/>
  <c r="C244" i="11" s="1"/>
  <c r="F244" i="11"/>
  <c r="O243" i="11"/>
  <c r="L243" i="11"/>
  <c r="I243" i="11"/>
  <c r="F243" i="11"/>
  <c r="C243" i="11" s="1"/>
  <c r="O242" i="11"/>
  <c r="L242" i="11"/>
  <c r="I242" i="11"/>
  <c r="F242" i="11"/>
  <c r="C242" i="11"/>
  <c r="O241" i="11"/>
  <c r="L241" i="11"/>
  <c r="I241" i="11"/>
  <c r="F241" i="11"/>
  <c r="C241" i="11" s="1"/>
  <c r="O240" i="11"/>
  <c r="L240" i="11"/>
  <c r="I240" i="11"/>
  <c r="C240" i="11" s="1"/>
  <c r="F240" i="11"/>
  <c r="O239" i="11"/>
  <c r="L239" i="11"/>
  <c r="I239" i="11"/>
  <c r="F239" i="11"/>
  <c r="C239" i="11" s="1"/>
  <c r="O238" i="11"/>
  <c r="N238" i="11"/>
  <c r="M238" i="11"/>
  <c r="M231" i="11" s="1"/>
  <c r="K238" i="11"/>
  <c r="K231" i="11" s="1"/>
  <c r="J238" i="11"/>
  <c r="L238" i="11" s="1"/>
  <c r="H238" i="11"/>
  <c r="G238" i="11"/>
  <c r="I238" i="11" s="1"/>
  <c r="E238" i="11"/>
  <c r="F238" i="11" s="1"/>
  <c r="D238" i="11"/>
  <c r="O237" i="11"/>
  <c r="L237" i="11"/>
  <c r="I237" i="11"/>
  <c r="F237" i="11"/>
  <c r="C237" i="11" s="1"/>
  <c r="O236" i="11"/>
  <c r="L236" i="11"/>
  <c r="I236" i="11"/>
  <c r="C236" i="11" s="1"/>
  <c r="F236" i="11"/>
  <c r="N235" i="11"/>
  <c r="M235" i="11"/>
  <c r="O235" i="11" s="1"/>
  <c r="K235" i="11"/>
  <c r="J235" i="11"/>
  <c r="L235" i="11" s="1"/>
  <c r="H235" i="11"/>
  <c r="I235" i="11" s="1"/>
  <c r="G235" i="11"/>
  <c r="F235" i="11"/>
  <c r="E235" i="11"/>
  <c r="D235" i="11"/>
  <c r="O234" i="11"/>
  <c r="L234" i="11"/>
  <c r="I234" i="11"/>
  <c r="F234" i="11"/>
  <c r="C234" i="11"/>
  <c r="N233" i="11"/>
  <c r="O233" i="11" s="1"/>
  <c r="M233" i="11"/>
  <c r="L233" i="11"/>
  <c r="K233" i="11"/>
  <c r="J233" i="11"/>
  <c r="H233" i="11"/>
  <c r="H231" i="11" s="1"/>
  <c r="H230" i="11" s="1"/>
  <c r="G233" i="11"/>
  <c r="I233" i="11" s="1"/>
  <c r="E233" i="11"/>
  <c r="D233" i="11"/>
  <c r="F233" i="11" s="1"/>
  <c r="O232" i="11"/>
  <c r="L232" i="11"/>
  <c r="I232" i="11"/>
  <c r="C232" i="11" s="1"/>
  <c r="F232" i="11"/>
  <c r="N231" i="11"/>
  <c r="N230" i="11" s="1"/>
  <c r="J231" i="11"/>
  <c r="L231" i="11" s="1"/>
  <c r="O229" i="11"/>
  <c r="L229" i="11"/>
  <c r="I229" i="11"/>
  <c r="F229" i="11"/>
  <c r="C229" i="11" s="1"/>
  <c r="O228" i="11"/>
  <c r="L228" i="11"/>
  <c r="I228" i="11"/>
  <c r="C228" i="11" s="1"/>
  <c r="F228" i="11"/>
  <c r="N227" i="11"/>
  <c r="M227" i="11"/>
  <c r="O227" i="11" s="1"/>
  <c r="K227" i="11"/>
  <c r="J227" i="11"/>
  <c r="L227" i="11" s="1"/>
  <c r="H227" i="11"/>
  <c r="G227" i="11"/>
  <c r="I227" i="11" s="1"/>
  <c r="F227" i="11"/>
  <c r="C227" i="11" s="1"/>
  <c r="E227" i="11"/>
  <c r="D227" i="11"/>
  <c r="O226" i="11"/>
  <c r="L226" i="11"/>
  <c r="I226" i="11"/>
  <c r="F226" i="11"/>
  <c r="C226" i="11"/>
  <c r="O225" i="11"/>
  <c r="L225" i="11"/>
  <c r="I225" i="11"/>
  <c r="F225" i="11"/>
  <c r="C225" i="11" s="1"/>
  <c r="O224" i="11"/>
  <c r="L224" i="11"/>
  <c r="I224" i="11"/>
  <c r="C224" i="11" s="1"/>
  <c r="F224" i="11"/>
  <c r="O223" i="11"/>
  <c r="L223" i="11"/>
  <c r="I223" i="11"/>
  <c r="F223" i="11"/>
  <c r="C223" i="11" s="1"/>
  <c r="O222" i="11"/>
  <c r="L222" i="11"/>
  <c r="I222" i="11"/>
  <c r="F222" i="11"/>
  <c r="C222" i="11"/>
  <c r="O221" i="11"/>
  <c r="L221" i="11"/>
  <c r="I221" i="11"/>
  <c r="F221" i="11"/>
  <c r="C221" i="11" s="1"/>
  <c r="O220" i="11"/>
  <c r="L220" i="11"/>
  <c r="I220" i="11"/>
  <c r="C220" i="11" s="1"/>
  <c r="F220" i="11"/>
  <c r="O219" i="11"/>
  <c r="L219" i="11"/>
  <c r="I219" i="11"/>
  <c r="F219" i="11"/>
  <c r="C219" i="11" s="1"/>
  <c r="O218" i="11"/>
  <c r="L218" i="11"/>
  <c r="I218" i="11"/>
  <c r="F218" i="11"/>
  <c r="C218" i="11"/>
  <c r="O217" i="11"/>
  <c r="L217" i="11"/>
  <c r="I217" i="11"/>
  <c r="F217" i="11"/>
  <c r="C217" i="11" s="1"/>
  <c r="N216" i="11"/>
  <c r="M216" i="11"/>
  <c r="O216" i="11" s="1"/>
  <c r="K216" i="11"/>
  <c r="L216" i="11" s="1"/>
  <c r="J216" i="11"/>
  <c r="I216" i="11"/>
  <c r="H216" i="11"/>
  <c r="G216" i="11"/>
  <c r="E216" i="11"/>
  <c r="D216" i="11"/>
  <c r="F216" i="11" s="1"/>
  <c r="O215" i="11"/>
  <c r="L215" i="11"/>
  <c r="I215" i="11"/>
  <c r="F215" i="11"/>
  <c r="C215" i="11" s="1"/>
  <c r="O214" i="11"/>
  <c r="L214" i="11"/>
  <c r="I214" i="11"/>
  <c r="F214" i="11"/>
  <c r="C214" i="11"/>
  <c r="O213" i="11"/>
  <c r="L213" i="11"/>
  <c r="I213" i="11"/>
  <c r="F213" i="11"/>
  <c r="C213" i="11" s="1"/>
  <c r="O212" i="11"/>
  <c r="L212" i="11"/>
  <c r="I212" i="11"/>
  <c r="C212" i="11" s="1"/>
  <c r="F212" i="11"/>
  <c r="O211" i="11"/>
  <c r="L211" i="11"/>
  <c r="I211" i="11"/>
  <c r="F211" i="11"/>
  <c r="C211" i="11" s="1"/>
  <c r="O210" i="11"/>
  <c r="L210" i="11"/>
  <c r="I210" i="11"/>
  <c r="F210" i="11"/>
  <c r="C210" i="11"/>
  <c r="O209" i="11"/>
  <c r="L209" i="11"/>
  <c r="I209" i="11"/>
  <c r="F209" i="11"/>
  <c r="C209" i="11" s="1"/>
  <c r="O208" i="11"/>
  <c r="L208" i="11"/>
  <c r="I208" i="11"/>
  <c r="C208" i="11" s="1"/>
  <c r="F208" i="11"/>
  <c r="O207" i="11"/>
  <c r="L207" i="11"/>
  <c r="I207" i="11"/>
  <c r="F207" i="11"/>
  <c r="C207" i="11" s="1"/>
  <c r="O206" i="11"/>
  <c r="L206" i="11"/>
  <c r="I206" i="11"/>
  <c r="F206" i="11"/>
  <c r="C206" i="11"/>
  <c r="N205" i="11"/>
  <c r="N204" i="11" s="1"/>
  <c r="N195" i="11" s="1"/>
  <c r="M205" i="11"/>
  <c r="L205" i="11"/>
  <c r="K205" i="11"/>
  <c r="J205" i="11"/>
  <c r="J204" i="11" s="1"/>
  <c r="H205" i="11"/>
  <c r="H204" i="11" s="1"/>
  <c r="G205" i="11"/>
  <c r="I205" i="11" s="1"/>
  <c r="E205" i="11"/>
  <c r="D205" i="11"/>
  <c r="F205" i="11" s="1"/>
  <c r="M204" i="11"/>
  <c r="K204" i="11"/>
  <c r="G204" i="11"/>
  <c r="E204" i="11"/>
  <c r="O203" i="11"/>
  <c r="L203" i="11"/>
  <c r="I203" i="11"/>
  <c r="F203" i="11"/>
  <c r="C203" i="11" s="1"/>
  <c r="O202" i="11"/>
  <c r="L202" i="11"/>
  <c r="I202" i="11"/>
  <c r="F202" i="11"/>
  <c r="C202" i="11"/>
  <c r="O201" i="11"/>
  <c r="L201" i="11"/>
  <c r="I201" i="11"/>
  <c r="F201" i="11"/>
  <c r="C201" i="11" s="1"/>
  <c r="O200" i="11"/>
  <c r="L200" i="11"/>
  <c r="I200" i="11"/>
  <c r="C200" i="11" s="1"/>
  <c r="F200" i="11"/>
  <c r="O199" i="11"/>
  <c r="L199" i="11"/>
  <c r="I199" i="11"/>
  <c r="F199" i="11"/>
  <c r="C199" i="11" s="1"/>
  <c r="O198" i="11"/>
  <c r="N198" i="11"/>
  <c r="M198" i="11"/>
  <c r="K198" i="11"/>
  <c r="K196" i="11" s="1"/>
  <c r="K195" i="11" s="1"/>
  <c r="J198" i="11"/>
  <c r="L198" i="11" s="1"/>
  <c r="H198" i="11"/>
  <c r="G198" i="11"/>
  <c r="I198" i="11" s="1"/>
  <c r="E198" i="11"/>
  <c r="F198" i="11" s="1"/>
  <c r="D198" i="11"/>
  <c r="O197" i="11"/>
  <c r="L197" i="11"/>
  <c r="I197" i="11"/>
  <c r="F197" i="11"/>
  <c r="C197" i="11" s="1"/>
  <c r="N196" i="11"/>
  <c r="M196" i="11"/>
  <c r="O196" i="11" s="1"/>
  <c r="J196" i="11"/>
  <c r="L196" i="11" s="1"/>
  <c r="H196" i="11"/>
  <c r="E196" i="11"/>
  <c r="E195" i="11" s="1"/>
  <c r="D196" i="11"/>
  <c r="F196" i="11" s="1"/>
  <c r="O193" i="11"/>
  <c r="L193" i="11"/>
  <c r="I193" i="11"/>
  <c r="F193" i="11"/>
  <c r="C193" i="11" s="1"/>
  <c r="N192" i="11"/>
  <c r="M192" i="11"/>
  <c r="O192" i="11" s="1"/>
  <c r="K192" i="11"/>
  <c r="K191" i="11" s="1"/>
  <c r="J192" i="11"/>
  <c r="I192" i="11"/>
  <c r="H192" i="11"/>
  <c r="G192" i="11"/>
  <c r="G191" i="11" s="1"/>
  <c r="I191" i="11" s="1"/>
  <c r="E192" i="11"/>
  <c r="E191" i="11" s="1"/>
  <c r="F191" i="11" s="1"/>
  <c r="D192" i="11"/>
  <c r="F192" i="11" s="1"/>
  <c r="N191" i="11"/>
  <c r="J191" i="11"/>
  <c r="L191" i="11" s="1"/>
  <c r="H191" i="11"/>
  <c r="D191" i="11"/>
  <c r="O190" i="11"/>
  <c r="L190" i="11"/>
  <c r="I190" i="11"/>
  <c r="F190" i="11"/>
  <c r="C190" i="11"/>
  <c r="O189" i="11"/>
  <c r="L189" i="11"/>
  <c r="I189" i="11"/>
  <c r="F189" i="11"/>
  <c r="C189" i="11" s="1"/>
  <c r="N188" i="11"/>
  <c r="M188" i="11"/>
  <c r="O188" i="11" s="1"/>
  <c r="K188" i="11"/>
  <c r="K187" i="11" s="1"/>
  <c r="J188" i="11"/>
  <c r="L188" i="11" s="1"/>
  <c r="I188" i="11"/>
  <c r="H188" i="11"/>
  <c r="G188" i="11"/>
  <c r="G187" i="11" s="1"/>
  <c r="I187" i="11" s="1"/>
  <c r="E188" i="11"/>
  <c r="E187" i="11" s="1"/>
  <c r="F187" i="11" s="1"/>
  <c r="D188" i="11"/>
  <c r="F188" i="11" s="1"/>
  <c r="N187" i="11"/>
  <c r="J187" i="11"/>
  <c r="L187" i="11" s="1"/>
  <c r="H187" i="11"/>
  <c r="D187" i="11"/>
  <c r="O186" i="11"/>
  <c r="L186" i="11"/>
  <c r="I186" i="11"/>
  <c r="F186" i="11"/>
  <c r="C186" i="11"/>
  <c r="O185" i="11"/>
  <c r="L185" i="11"/>
  <c r="I185" i="11"/>
  <c r="F185" i="11"/>
  <c r="C185" i="11" s="1"/>
  <c r="N184" i="11"/>
  <c r="M184" i="11"/>
  <c r="O184" i="11" s="1"/>
  <c r="K184" i="11"/>
  <c r="L184" i="11" s="1"/>
  <c r="J184" i="11"/>
  <c r="I184" i="11"/>
  <c r="H184" i="11"/>
  <c r="G184" i="11"/>
  <c r="E184" i="11"/>
  <c r="D184" i="11"/>
  <c r="F184" i="11" s="1"/>
  <c r="O183" i="11"/>
  <c r="L183" i="11"/>
  <c r="I183" i="11"/>
  <c r="F183" i="11"/>
  <c r="C183" i="11" s="1"/>
  <c r="O182" i="11"/>
  <c r="L182" i="11"/>
  <c r="I182" i="11"/>
  <c r="F182" i="11"/>
  <c r="C182" i="11"/>
  <c r="O181" i="11"/>
  <c r="L181" i="11"/>
  <c r="I181" i="11"/>
  <c r="F181" i="11"/>
  <c r="C181" i="11" s="1"/>
  <c r="O180" i="11"/>
  <c r="L180" i="11"/>
  <c r="I180" i="11"/>
  <c r="C180" i="11" s="1"/>
  <c r="F180" i="11"/>
  <c r="N179" i="11"/>
  <c r="M179" i="11"/>
  <c r="O179" i="11" s="1"/>
  <c r="K179" i="11"/>
  <c r="J179" i="11"/>
  <c r="L179" i="11" s="1"/>
  <c r="H179" i="11"/>
  <c r="I179" i="11" s="1"/>
  <c r="G179" i="11"/>
  <c r="F179" i="11"/>
  <c r="E179" i="11"/>
  <c r="D179" i="11"/>
  <c r="O178" i="11"/>
  <c r="L178" i="11"/>
  <c r="I178" i="11"/>
  <c r="F178" i="11"/>
  <c r="C178" i="11"/>
  <c r="O177" i="11"/>
  <c r="L177" i="11"/>
  <c r="I177" i="11"/>
  <c r="F177" i="11"/>
  <c r="C177" i="11" s="1"/>
  <c r="O176" i="11"/>
  <c r="L176" i="11"/>
  <c r="I176" i="11"/>
  <c r="C176" i="11" s="1"/>
  <c r="F176" i="11"/>
  <c r="N175" i="11"/>
  <c r="N174" i="11" s="1"/>
  <c r="M175" i="11"/>
  <c r="O175" i="11" s="1"/>
  <c r="K175" i="11"/>
  <c r="J175" i="11"/>
  <c r="L175" i="11" s="1"/>
  <c r="H175" i="11"/>
  <c r="H174" i="11" s="1"/>
  <c r="H173" i="11" s="1"/>
  <c r="G175" i="11"/>
  <c r="F175" i="11"/>
  <c r="E175" i="11"/>
  <c r="D175" i="11"/>
  <c r="D174" i="11" s="1"/>
  <c r="F174" i="11" s="1"/>
  <c r="M174" i="11"/>
  <c r="M173" i="11" s="1"/>
  <c r="K174" i="11"/>
  <c r="K173" i="11" s="1"/>
  <c r="G174" i="11"/>
  <c r="I174" i="11" s="1"/>
  <c r="E174" i="11"/>
  <c r="E173" i="11" s="1"/>
  <c r="D173" i="11"/>
  <c r="F173" i="11" s="1"/>
  <c r="O172" i="11"/>
  <c r="L172" i="11"/>
  <c r="I172" i="11"/>
  <c r="C172" i="11" s="1"/>
  <c r="F172" i="11"/>
  <c r="O171" i="11"/>
  <c r="L171" i="11"/>
  <c r="I171" i="11"/>
  <c r="F171" i="11"/>
  <c r="C171" i="11" s="1"/>
  <c r="O170" i="11"/>
  <c r="L170" i="11"/>
  <c r="I170" i="11"/>
  <c r="F170" i="11"/>
  <c r="C170" i="11"/>
  <c r="O169" i="11"/>
  <c r="L169" i="11"/>
  <c r="I169" i="11"/>
  <c r="F169" i="11"/>
  <c r="C169" i="11" s="1"/>
  <c r="O168" i="11"/>
  <c r="L168" i="11"/>
  <c r="I168" i="11"/>
  <c r="C168" i="11" s="1"/>
  <c r="F168" i="11"/>
  <c r="O167" i="11"/>
  <c r="L167" i="11"/>
  <c r="I167" i="11"/>
  <c r="F167" i="11"/>
  <c r="O166" i="11"/>
  <c r="N166" i="11"/>
  <c r="M166" i="11"/>
  <c r="M165" i="11" s="1"/>
  <c r="O165" i="11" s="1"/>
  <c r="K166" i="11"/>
  <c r="K165" i="11" s="1"/>
  <c r="J166" i="11"/>
  <c r="L166" i="11" s="1"/>
  <c r="H166" i="11"/>
  <c r="G166" i="11"/>
  <c r="E166" i="11"/>
  <c r="E165" i="11" s="1"/>
  <c r="D166" i="11"/>
  <c r="N165" i="11"/>
  <c r="J165" i="11"/>
  <c r="L165" i="11" s="1"/>
  <c r="H165" i="11"/>
  <c r="F165" i="11"/>
  <c r="D165" i="11"/>
  <c r="O164" i="11"/>
  <c r="L164" i="11"/>
  <c r="I164" i="11"/>
  <c r="C164" i="11" s="1"/>
  <c r="F164" i="11"/>
  <c r="O163" i="11"/>
  <c r="L163" i="11"/>
  <c r="I163" i="11"/>
  <c r="F163" i="11"/>
  <c r="O162" i="11"/>
  <c r="L162" i="11"/>
  <c r="I162" i="11"/>
  <c r="F162" i="11"/>
  <c r="C162" i="11"/>
  <c r="O161" i="11"/>
  <c r="L161" i="11"/>
  <c r="I161" i="11"/>
  <c r="F161" i="11"/>
  <c r="C161" i="11" s="1"/>
  <c r="O160" i="11"/>
  <c r="N160" i="11"/>
  <c r="M160" i="11"/>
  <c r="K160" i="11"/>
  <c r="L160" i="11" s="1"/>
  <c r="J160" i="11"/>
  <c r="H160" i="11"/>
  <c r="G160" i="11"/>
  <c r="I160" i="11" s="1"/>
  <c r="E160" i="11"/>
  <c r="D160" i="11"/>
  <c r="O159" i="11"/>
  <c r="L159" i="11"/>
  <c r="I159" i="11"/>
  <c r="F159" i="11"/>
  <c r="O158" i="11"/>
  <c r="L158" i="11"/>
  <c r="I158" i="11"/>
  <c r="F158" i="11"/>
  <c r="C158" i="11"/>
  <c r="O157" i="11"/>
  <c r="L157" i="11"/>
  <c r="I157" i="11"/>
  <c r="F157" i="11"/>
  <c r="C157" i="11" s="1"/>
  <c r="O156" i="11"/>
  <c r="L156" i="11"/>
  <c r="I156" i="11"/>
  <c r="F156" i="11"/>
  <c r="C156" i="11"/>
  <c r="O155" i="11"/>
  <c r="L155" i="11"/>
  <c r="I155" i="11"/>
  <c r="F155" i="11"/>
  <c r="C155" i="11" s="1"/>
  <c r="O154" i="11"/>
  <c r="L154" i="11"/>
  <c r="I154" i="11"/>
  <c r="C154" i="11" s="1"/>
  <c r="F154" i="11"/>
  <c r="O153" i="11"/>
  <c r="L153" i="11"/>
  <c r="I153" i="11"/>
  <c r="F153" i="11"/>
  <c r="O152" i="11"/>
  <c r="L152" i="11"/>
  <c r="I152" i="11"/>
  <c r="C152" i="11" s="1"/>
  <c r="F152" i="11"/>
  <c r="N151" i="11"/>
  <c r="M151" i="11"/>
  <c r="O151" i="11" s="1"/>
  <c r="K151" i="11"/>
  <c r="J151" i="11"/>
  <c r="L151" i="11" s="1"/>
  <c r="H151" i="11"/>
  <c r="I151" i="11" s="1"/>
  <c r="G151" i="11"/>
  <c r="E151" i="11"/>
  <c r="D151" i="11"/>
  <c r="F151" i="11" s="1"/>
  <c r="C151" i="11" s="1"/>
  <c r="O150" i="11"/>
  <c r="L150" i="11"/>
  <c r="I150" i="11"/>
  <c r="C150" i="11" s="1"/>
  <c r="F150" i="11"/>
  <c r="O149" i="11"/>
  <c r="L149" i="11"/>
  <c r="I149" i="11"/>
  <c r="F149" i="11"/>
  <c r="O148" i="11"/>
  <c r="L148" i="11"/>
  <c r="I148" i="11"/>
  <c r="C148" i="11" s="1"/>
  <c r="F148" i="11"/>
  <c r="O147" i="11"/>
  <c r="L147" i="11"/>
  <c r="I147" i="11"/>
  <c r="F147" i="11"/>
  <c r="O146" i="11"/>
  <c r="L146" i="11"/>
  <c r="I146" i="11"/>
  <c r="F146" i="11"/>
  <c r="C146" i="11"/>
  <c r="O145" i="11"/>
  <c r="L145" i="11"/>
  <c r="I145" i="11"/>
  <c r="F145" i="11"/>
  <c r="C145" i="11" s="1"/>
  <c r="O144" i="11"/>
  <c r="N144" i="11"/>
  <c r="M144" i="11"/>
  <c r="K144" i="11"/>
  <c r="L144" i="11" s="1"/>
  <c r="J144" i="11"/>
  <c r="H144" i="11"/>
  <c r="G144" i="11"/>
  <c r="I144" i="11" s="1"/>
  <c r="E144" i="11"/>
  <c r="D144" i="11"/>
  <c r="O143" i="11"/>
  <c r="L143" i="11"/>
  <c r="I143" i="11"/>
  <c r="F143" i="11"/>
  <c r="O142" i="11"/>
  <c r="L142" i="11"/>
  <c r="I142" i="11"/>
  <c r="F142" i="11"/>
  <c r="C142" i="11"/>
  <c r="N141" i="11"/>
  <c r="O141" i="11" s="1"/>
  <c r="M141" i="11"/>
  <c r="K141" i="11"/>
  <c r="J141" i="11"/>
  <c r="L141" i="11" s="1"/>
  <c r="H141" i="11"/>
  <c r="G141" i="11"/>
  <c r="I141" i="11" s="1"/>
  <c r="F141" i="11"/>
  <c r="E141" i="11"/>
  <c r="D141" i="11"/>
  <c r="O140" i="11"/>
  <c r="L140" i="11"/>
  <c r="I140" i="11"/>
  <c r="C140" i="11" s="1"/>
  <c r="F140" i="11"/>
  <c r="O139" i="11"/>
  <c r="L139" i="11"/>
  <c r="I139" i="11"/>
  <c r="F139" i="11"/>
  <c r="O138" i="11"/>
  <c r="L138" i="11"/>
  <c r="I138" i="11"/>
  <c r="F138" i="11"/>
  <c r="C138" i="11"/>
  <c r="O137" i="11"/>
  <c r="L137" i="11"/>
  <c r="I137" i="11"/>
  <c r="F137" i="11"/>
  <c r="C137" i="11" s="1"/>
  <c r="O136" i="11"/>
  <c r="N136" i="11"/>
  <c r="M136" i="11"/>
  <c r="K136" i="11"/>
  <c r="L136" i="11" s="1"/>
  <c r="J136" i="11"/>
  <c r="H136" i="11"/>
  <c r="G136" i="11"/>
  <c r="I136" i="11" s="1"/>
  <c r="E136" i="11"/>
  <c r="D136" i="11"/>
  <c r="O135" i="11"/>
  <c r="L135" i="11"/>
  <c r="I135" i="11"/>
  <c r="F135" i="11"/>
  <c r="O134" i="11"/>
  <c r="L134" i="11"/>
  <c r="I134" i="11"/>
  <c r="F134" i="11"/>
  <c r="C134" i="11"/>
  <c r="O133" i="11"/>
  <c r="L133" i="11"/>
  <c r="I133" i="11"/>
  <c r="F133" i="11"/>
  <c r="C133" i="11" s="1"/>
  <c r="O132" i="11"/>
  <c r="L132" i="11"/>
  <c r="I132" i="11"/>
  <c r="F132" i="11"/>
  <c r="C132" i="11"/>
  <c r="N131" i="11"/>
  <c r="M131" i="11"/>
  <c r="O131" i="11" s="1"/>
  <c r="L131" i="11"/>
  <c r="K131" i="11"/>
  <c r="J131" i="11"/>
  <c r="H131" i="11"/>
  <c r="G131" i="11"/>
  <c r="F131" i="11"/>
  <c r="E131" i="11"/>
  <c r="D131" i="11"/>
  <c r="M130" i="11"/>
  <c r="G130" i="11"/>
  <c r="E130" i="11"/>
  <c r="O129" i="11"/>
  <c r="L129" i="11"/>
  <c r="I129" i="11"/>
  <c r="F129" i="11"/>
  <c r="N128" i="11"/>
  <c r="M128" i="11"/>
  <c r="O128" i="11" s="1"/>
  <c r="K128" i="11"/>
  <c r="L128" i="11" s="1"/>
  <c r="J128" i="11"/>
  <c r="I128" i="11"/>
  <c r="H128" i="11"/>
  <c r="G128" i="11"/>
  <c r="E128" i="11"/>
  <c r="D128" i="11"/>
  <c r="O127" i="11"/>
  <c r="L127" i="11"/>
  <c r="I127" i="11"/>
  <c r="F127" i="11"/>
  <c r="C127" i="11" s="1"/>
  <c r="O126" i="11"/>
  <c r="L126" i="11"/>
  <c r="I126" i="11"/>
  <c r="C126" i="11" s="1"/>
  <c r="F126" i="11"/>
  <c r="O125" i="11"/>
  <c r="L125" i="11"/>
  <c r="I125" i="11"/>
  <c r="F125" i="11"/>
  <c r="O124" i="11"/>
  <c r="L124" i="11"/>
  <c r="I124" i="11"/>
  <c r="C124" i="11" s="1"/>
  <c r="F124" i="11"/>
  <c r="O123" i="11"/>
  <c r="L123" i="11"/>
  <c r="I123" i="11"/>
  <c r="F123" i="11"/>
  <c r="O122" i="11"/>
  <c r="N122" i="11"/>
  <c r="M122" i="11"/>
  <c r="K122" i="11"/>
  <c r="J122" i="11"/>
  <c r="I122" i="11"/>
  <c r="H122" i="11"/>
  <c r="G122" i="11"/>
  <c r="E122" i="11"/>
  <c r="F122" i="11" s="1"/>
  <c r="D122" i="11"/>
  <c r="O121" i="11"/>
  <c r="L121" i="11"/>
  <c r="I121" i="11"/>
  <c r="F121" i="11"/>
  <c r="O120" i="11"/>
  <c r="L120" i="11"/>
  <c r="I120" i="11"/>
  <c r="C120" i="11" s="1"/>
  <c r="F120" i="11"/>
  <c r="O119" i="11"/>
  <c r="L119" i="11"/>
  <c r="I119" i="11"/>
  <c r="F119" i="11"/>
  <c r="O118" i="11"/>
  <c r="L118" i="11"/>
  <c r="C118" i="11" s="1"/>
  <c r="I118" i="11"/>
  <c r="F118" i="11"/>
  <c r="O117" i="11"/>
  <c r="L117" i="11"/>
  <c r="I117" i="11"/>
  <c r="F117" i="11"/>
  <c r="C117" i="11"/>
  <c r="N116" i="11"/>
  <c r="M116" i="11"/>
  <c r="O116" i="11" s="1"/>
  <c r="L116" i="11"/>
  <c r="K116" i="11"/>
  <c r="J116" i="11"/>
  <c r="H116" i="11"/>
  <c r="I116" i="11" s="1"/>
  <c r="G116" i="11"/>
  <c r="E116" i="11"/>
  <c r="D116" i="11"/>
  <c r="O115" i="11"/>
  <c r="L115" i="11"/>
  <c r="I115" i="11"/>
  <c r="F115" i="11"/>
  <c r="C115" i="11" s="1"/>
  <c r="O114" i="11"/>
  <c r="L114" i="11"/>
  <c r="I114" i="11"/>
  <c r="F114" i="11"/>
  <c r="C114" i="11" s="1"/>
  <c r="O113" i="11"/>
  <c r="L113" i="11"/>
  <c r="I113" i="11"/>
  <c r="C113" i="11" s="1"/>
  <c r="F113" i="11"/>
  <c r="N112" i="11"/>
  <c r="O112" i="11" s="1"/>
  <c r="M112" i="11"/>
  <c r="K112" i="11"/>
  <c r="J112" i="11"/>
  <c r="L112" i="11" s="1"/>
  <c r="H112" i="11"/>
  <c r="G112" i="11"/>
  <c r="I112" i="11" s="1"/>
  <c r="F112" i="11"/>
  <c r="C112" i="11" s="1"/>
  <c r="E112" i="11"/>
  <c r="D112" i="11"/>
  <c r="O111" i="11"/>
  <c r="L111" i="11"/>
  <c r="I111" i="11"/>
  <c r="F111" i="11"/>
  <c r="C111" i="11"/>
  <c r="O110" i="11"/>
  <c r="L110" i="11"/>
  <c r="I110" i="11"/>
  <c r="F110" i="11"/>
  <c r="C110" i="11" s="1"/>
  <c r="O109" i="11"/>
  <c r="L109" i="11"/>
  <c r="I109" i="11"/>
  <c r="C109" i="11" s="1"/>
  <c r="F109" i="11"/>
  <c r="O108" i="11"/>
  <c r="L108" i="11"/>
  <c r="I108" i="11"/>
  <c r="F108" i="11"/>
  <c r="C108" i="11" s="1"/>
  <c r="O107" i="11"/>
  <c r="L107" i="11"/>
  <c r="I107" i="11"/>
  <c r="F107" i="11"/>
  <c r="C107" i="11"/>
  <c r="O106" i="11"/>
  <c r="L106" i="11"/>
  <c r="I106" i="11"/>
  <c r="F106" i="11"/>
  <c r="C106" i="11" s="1"/>
  <c r="O105" i="11"/>
  <c r="L105" i="11"/>
  <c r="I105" i="11"/>
  <c r="C105" i="11" s="1"/>
  <c r="F105" i="11"/>
  <c r="O104" i="11"/>
  <c r="L104" i="11"/>
  <c r="I104" i="11"/>
  <c r="F104" i="11"/>
  <c r="C104" i="11" s="1"/>
  <c r="O103" i="11"/>
  <c r="N103" i="11"/>
  <c r="M103" i="11"/>
  <c r="K103" i="11"/>
  <c r="J103" i="11"/>
  <c r="L103" i="11" s="1"/>
  <c r="H103" i="11"/>
  <c r="G103" i="11"/>
  <c r="I103" i="11" s="1"/>
  <c r="E103" i="11"/>
  <c r="D103" i="11"/>
  <c r="F103" i="11" s="1"/>
  <c r="O102" i="11"/>
  <c r="L102" i="11"/>
  <c r="I102" i="11"/>
  <c r="F102" i="11"/>
  <c r="C102" i="11" s="1"/>
  <c r="O101" i="11"/>
  <c r="L101" i="11"/>
  <c r="I101" i="11"/>
  <c r="C101" i="11" s="1"/>
  <c r="F101" i="11"/>
  <c r="O100" i="11"/>
  <c r="L100" i="11"/>
  <c r="I100" i="11"/>
  <c r="F100" i="11"/>
  <c r="C100" i="11" s="1"/>
  <c r="O99" i="11"/>
  <c r="L99" i="11"/>
  <c r="I99" i="11"/>
  <c r="F99" i="11"/>
  <c r="C99" i="11"/>
  <c r="O98" i="11"/>
  <c r="L98" i="11"/>
  <c r="I98" i="11"/>
  <c r="F98" i="11"/>
  <c r="C98" i="11" s="1"/>
  <c r="O97" i="11"/>
  <c r="L97" i="11"/>
  <c r="I97" i="11"/>
  <c r="C97" i="11" s="1"/>
  <c r="F97" i="11"/>
  <c r="O96" i="11"/>
  <c r="L96" i="11"/>
  <c r="I96" i="11"/>
  <c r="F96" i="11"/>
  <c r="C96" i="11" s="1"/>
  <c r="O95" i="11"/>
  <c r="N95" i="11"/>
  <c r="M95" i="11"/>
  <c r="K95" i="11"/>
  <c r="J95" i="11"/>
  <c r="L95" i="11" s="1"/>
  <c r="H95" i="11"/>
  <c r="G95" i="11"/>
  <c r="I95" i="11" s="1"/>
  <c r="E95" i="11"/>
  <c r="F95" i="11" s="1"/>
  <c r="C95" i="11" s="1"/>
  <c r="D95" i="11"/>
  <c r="O94" i="11"/>
  <c r="L94" i="11"/>
  <c r="I94" i="11"/>
  <c r="F94" i="11"/>
  <c r="C94" i="11" s="1"/>
  <c r="O93" i="11"/>
  <c r="L93" i="11"/>
  <c r="I93" i="11"/>
  <c r="C93" i="11" s="1"/>
  <c r="F93" i="11"/>
  <c r="O92" i="11"/>
  <c r="L92" i="11"/>
  <c r="I92" i="11"/>
  <c r="F92" i="11"/>
  <c r="C92" i="11" s="1"/>
  <c r="O91" i="11"/>
  <c r="L91" i="11"/>
  <c r="I91" i="11"/>
  <c r="F91" i="11"/>
  <c r="C91" i="11"/>
  <c r="O90" i="11"/>
  <c r="L90" i="11"/>
  <c r="I90" i="11"/>
  <c r="F90" i="11"/>
  <c r="C90" i="11" s="1"/>
  <c r="N89" i="11"/>
  <c r="M89" i="11"/>
  <c r="O89" i="11" s="1"/>
  <c r="K89" i="11"/>
  <c r="L89" i="11" s="1"/>
  <c r="J89" i="11"/>
  <c r="I89" i="11"/>
  <c r="H89" i="11"/>
  <c r="G89" i="11"/>
  <c r="E89" i="11"/>
  <c r="E83" i="11" s="1"/>
  <c r="D89" i="11"/>
  <c r="F89" i="11" s="1"/>
  <c r="O88" i="11"/>
  <c r="L88" i="11"/>
  <c r="I88" i="11"/>
  <c r="F88" i="11"/>
  <c r="C88" i="11" s="1"/>
  <c r="O87" i="11"/>
  <c r="L87" i="11"/>
  <c r="I87" i="11"/>
  <c r="F87" i="11"/>
  <c r="C87" i="11"/>
  <c r="O86" i="11"/>
  <c r="L86" i="11"/>
  <c r="I86" i="11"/>
  <c r="F86" i="11"/>
  <c r="C86" i="11" s="1"/>
  <c r="O85" i="11"/>
  <c r="L85" i="11"/>
  <c r="I85" i="11"/>
  <c r="F85" i="11"/>
  <c r="C85" i="11" s="1"/>
  <c r="N84" i="11"/>
  <c r="N83" i="11" s="1"/>
  <c r="M84" i="11"/>
  <c r="O84" i="11" s="1"/>
  <c r="K84" i="11"/>
  <c r="J84" i="11"/>
  <c r="L84" i="11" s="1"/>
  <c r="I84" i="11"/>
  <c r="H84" i="11"/>
  <c r="H83" i="11" s="1"/>
  <c r="G84" i="11"/>
  <c r="F84" i="11"/>
  <c r="E84" i="11"/>
  <c r="D84" i="11"/>
  <c r="D83" i="11" s="1"/>
  <c r="F83" i="11" s="1"/>
  <c r="K83" i="11"/>
  <c r="G83" i="11"/>
  <c r="O82" i="11"/>
  <c r="L82" i="11"/>
  <c r="I82" i="11"/>
  <c r="F82" i="11"/>
  <c r="C82" i="11" s="1"/>
  <c r="O81" i="11"/>
  <c r="L81" i="11"/>
  <c r="I81" i="11"/>
  <c r="F81" i="11"/>
  <c r="C81" i="11" s="1"/>
  <c r="N80" i="11"/>
  <c r="M80" i="11"/>
  <c r="O80" i="11" s="1"/>
  <c r="K80" i="11"/>
  <c r="J80" i="11"/>
  <c r="L80" i="11" s="1"/>
  <c r="I80" i="11"/>
  <c r="H80" i="11"/>
  <c r="G80" i="11"/>
  <c r="F80" i="11"/>
  <c r="E80" i="11"/>
  <c r="D80" i="11"/>
  <c r="O79" i="11"/>
  <c r="L79" i="11"/>
  <c r="I79" i="11"/>
  <c r="F79" i="11"/>
  <c r="C79" i="11"/>
  <c r="O78" i="11"/>
  <c r="L78" i="11"/>
  <c r="I78" i="11"/>
  <c r="F78" i="11"/>
  <c r="C78" i="11" s="1"/>
  <c r="N77" i="11"/>
  <c r="M77" i="11"/>
  <c r="O77" i="11" s="1"/>
  <c r="K77" i="11"/>
  <c r="K76" i="11" s="1"/>
  <c r="J77" i="11"/>
  <c r="I77" i="11"/>
  <c r="H77" i="11"/>
  <c r="G77" i="11"/>
  <c r="G76" i="11" s="1"/>
  <c r="E77" i="11"/>
  <c r="E76" i="11" s="1"/>
  <c r="D77" i="11"/>
  <c r="F77" i="11" s="1"/>
  <c r="N76" i="11"/>
  <c r="J76" i="11"/>
  <c r="L76" i="11" s="1"/>
  <c r="H76" i="11"/>
  <c r="D76" i="11"/>
  <c r="O74" i="11"/>
  <c r="L74" i="11"/>
  <c r="I74" i="11"/>
  <c r="F74" i="11"/>
  <c r="C74" i="11" s="1"/>
  <c r="O73" i="11"/>
  <c r="L73" i="11"/>
  <c r="I73" i="11"/>
  <c r="C73" i="11" s="1"/>
  <c r="F73" i="11"/>
  <c r="O72" i="11"/>
  <c r="L72" i="11"/>
  <c r="I72" i="11"/>
  <c r="F72" i="11"/>
  <c r="C72" i="11" s="1"/>
  <c r="O71" i="11"/>
  <c r="L71" i="11"/>
  <c r="I71" i="11"/>
  <c r="F71" i="11"/>
  <c r="C71" i="11"/>
  <c r="O70" i="11"/>
  <c r="L70" i="11"/>
  <c r="I70" i="11"/>
  <c r="F70" i="11"/>
  <c r="C70" i="11" s="1"/>
  <c r="N69" i="11"/>
  <c r="M69" i="11"/>
  <c r="O69" i="11" s="1"/>
  <c r="K69" i="11"/>
  <c r="L69" i="11" s="1"/>
  <c r="J69" i="11"/>
  <c r="I69" i="11"/>
  <c r="H69" i="11"/>
  <c r="H67" i="11" s="1"/>
  <c r="G69" i="11"/>
  <c r="E69" i="11"/>
  <c r="E67" i="11" s="1"/>
  <c r="D69" i="11"/>
  <c r="F69" i="11" s="1"/>
  <c r="C69" i="11" s="1"/>
  <c r="O68" i="11"/>
  <c r="L68" i="11"/>
  <c r="I68" i="11"/>
  <c r="F68" i="11"/>
  <c r="C68" i="11" s="1"/>
  <c r="N67" i="11"/>
  <c r="K67" i="11"/>
  <c r="J67" i="11"/>
  <c r="L67" i="11" s="1"/>
  <c r="G67" i="11"/>
  <c r="I67" i="11" s="1"/>
  <c r="O66" i="11"/>
  <c r="L66" i="11"/>
  <c r="I66" i="11"/>
  <c r="F66" i="11"/>
  <c r="C66" i="11" s="1"/>
  <c r="O65" i="11"/>
  <c r="L65" i="11"/>
  <c r="I65" i="11"/>
  <c r="F65" i="11"/>
  <c r="C65" i="11" s="1"/>
  <c r="O64" i="11"/>
  <c r="L64" i="11"/>
  <c r="I64" i="11"/>
  <c r="F64" i="11"/>
  <c r="C64" i="11" s="1"/>
  <c r="O63" i="11"/>
  <c r="L63" i="11"/>
  <c r="I63" i="11"/>
  <c r="F63" i="11"/>
  <c r="C63" i="11"/>
  <c r="O62" i="11"/>
  <c r="L62" i="11"/>
  <c r="I62" i="11"/>
  <c r="F62" i="11"/>
  <c r="C62" i="11" s="1"/>
  <c r="O61" i="11"/>
  <c r="L61" i="11"/>
  <c r="I61" i="11"/>
  <c r="F61" i="11"/>
  <c r="C61" i="11" s="1"/>
  <c r="O60" i="11"/>
  <c r="L60" i="11"/>
  <c r="I60" i="11"/>
  <c r="F60" i="11"/>
  <c r="C60" i="11" s="1"/>
  <c r="O59" i="11"/>
  <c r="L59" i="11"/>
  <c r="I59" i="11"/>
  <c r="F59" i="11"/>
  <c r="C59" i="11"/>
  <c r="N58" i="11"/>
  <c r="O58" i="11" s="1"/>
  <c r="M58" i="11"/>
  <c r="L58" i="11"/>
  <c r="K58" i="11"/>
  <c r="J58" i="11"/>
  <c r="H58" i="11"/>
  <c r="G58" i="11"/>
  <c r="I58" i="11" s="1"/>
  <c r="E58" i="11"/>
  <c r="D58" i="11"/>
  <c r="F58" i="11" s="1"/>
  <c r="C58" i="11" s="1"/>
  <c r="O57" i="11"/>
  <c r="L57" i="11"/>
  <c r="I57" i="11"/>
  <c r="F57" i="11"/>
  <c r="C57" i="11" s="1"/>
  <c r="O56" i="11"/>
  <c r="L56" i="11"/>
  <c r="I56" i="11"/>
  <c r="F56" i="11"/>
  <c r="C56" i="11" s="1"/>
  <c r="O55" i="11"/>
  <c r="N55" i="11"/>
  <c r="M55" i="11"/>
  <c r="M54" i="11" s="1"/>
  <c r="K55" i="11"/>
  <c r="K54" i="11" s="1"/>
  <c r="J55" i="11"/>
  <c r="L55" i="11" s="1"/>
  <c r="H55" i="11"/>
  <c r="G55" i="11"/>
  <c r="I55" i="11" s="1"/>
  <c r="F55" i="11"/>
  <c r="E55" i="11"/>
  <c r="E54" i="11" s="1"/>
  <c r="E53" i="11" s="1"/>
  <c r="D55" i="11"/>
  <c r="N54" i="11"/>
  <c r="N53" i="11" s="1"/>
  <c r="J54" i="11"/>
  <c r="J53" i="11" s="1"/>
  <c r="H54" i="11"/>
  <c r="H53" i="11" s="1"/>
  <c r="D54" i="11"/>
  <c r="O47" i="11"/>
  <c r="C47" i="11" s="1"/>
  <c r="O46" i="11"/>
  <c r="C46" i="11" s="1"/>
  <c r="N45" i="11"/>
  <c r="M45" i="11"/>
  <c r="L44" i="11"/>
  <c r="I44" i="11"/>
  <c r="F44" i="11"/>
  <c r="C44" i="11" s="1"/>
  <c r="K43" i="11"/>
  <c r="J43" i="11"/>
  <c r="L43" i="11" s="1"/>
  <c r="H43" i="11"/>
  <c r="I43" i="11" s="1"/>
  <c r="G43" i="11"/>
  <c r="F43" i="11"/>
  <c r="E43" i="11"/>
  <c r="D43" i="11"/>
  <c r="F42" i="11"/>
  <c r="C42" i="11" s="1"/>
  <c r="L41" i="11"/>
  <c r="C41" i="11" s="1"/>
  <c r="L40" i="11"/>
  <c r="C40" i="11" s="1"/>
  <c r="L39" i="11"/>
  <c r="C39" i="11" s="1"/>
  <c r="L38" i="11"/>
  <c r="C38" i="11" s="1"/>
  <c r="K37" i="11"/>
  <c r="J37" i="11"/>
  <c r="L37" i="11" s="1"/>
  <c r="C37" i="11" s="1"/>
  <c r="L36" i="11"/>
  <c r="C36" i="11" s="1"/>
  <c r="L35" i="11"/>
  <c r="C35" i="11" s="1"/>
  <c r="K34" i="11"/>
  <c r="J34" i="11"/>
  <c r="L34" i="11" s="1"/>
  <c r="C34" i="11" s="1"/>
  <c r="L33" i="11"/>
  <c r="C33" i="11" s="1"/>
  <c r="L32" i="11"/>
  <c r="C32" i="11" s="1"/>
  <c r="K32" i="11"/>
  <c r="K27" i="11" s="1"/>
  <c r="J32" i="11"/>
  <c r="L31" i="11"/>
  <c r="C31" i="11" s="1"/>
  <c r="L30" i="11"/>
  <c r="C30" i="11" s="1"/>
  <c r="L29" i="11"/>
  <c r="C29" i="11" s="1"/>
  <c r="K28" i="11"/>
  <c r="J28" i="11"/>
  <c r="L28" i="11" s="1"/>
  <c r="C28" i="11" s="1"/>
  <c r="J27" i="11"/>
  <c r="F26" i="11"/>
  <c r="C26" i="11" s="1"/>
  <c r="I25" i="11"/>
  <c r="O24" i="11"/>
  <c r="L24" i="11"/>
  <c r="I24" i="11"/>
  <c r="F24" i="11"/>
  <c r="C24" i="11"/>
  <c r="O23" i="11"/>
  <c r="L23" i="11"/>
  <c r="I23" i="11"/>
  <c r="F23" i="11"/>
  <c r="C23" i="11" s="1"/>
  <c r="N22" i="11"/>
  <c r="N287" i="11" s="1"/>
  <c r="N286" i="11" s="1"/>
  <c r="M22" i="11"/>
  <c r="M287" i="11" s="1"/>
  <c r="K22" i="11"/>
  <c r="K287" i="11" s="1"/>
  <c r="K286" i="11" s="1"/>
  <c r="J22" i="11"/>
  <c r="J287" i="11" s="1"/>
  <c r="I22" i="11"/>
  <c r="H22" i="11"/>
  <c r="H287" i="11" s="1"/>
  <c r="H286" i="11" s="1"/>
  <c r="G22" i="11"/>
  <c r="G287" i="11" s="1"/>
  <c r="E22" i="11"/>
  <c r="E287" i="11" s="1"/>
  <c r="E286" i="11" s="1"/>
  <c r="D22" i="11"/>
  <c r="D287" i="11" s="1"/>
  <c r="N21" i="11"/>
  <c r="J21" i="11"/>
  <c r="H21" i="11"/>
  <c r="I76" i="11" l="1"/>
  <c r="C55" i="11"/>
  <c r="C43" i="11"/>
  <c r="F54" i="11"/>
  <c r="E75" i="11"/>
  <c r="E52" i="11" s="1"/>
  <c r="F76" i="11"/>
  <c r="C89" i="11"/>
  <c r="C103" i="11"/>
  <c r="K53" i="11"/>
  <c r="L54" i="11"/>
  <c r="O54" i="11"/>
  <c r="C80" i="11"/>
  <c r="I83" i="11"/>
  <c r="C84" i="11"/>
  <c r="O130" i="11"/>
  <c r="M286" i="11"/>
  <c r="O286" i="11" s="1"/>
  <c r="O287" i="11"/>
  <c r="E21" i="11"/>
  <c r="M21" i="11"/>
  <c r="O21" i="11" s="1"/>
  <c r="D286" i="11"/>
  <c r="F286" i="11" s="1"/>
  <c r="F287" i="11"/>
  <c r="L22" i="11"/>
  <c r="G54" i="11"/>
  <c r="M76" i="11"/>
  <c r="L77" i="11"/>
  <c r="C77" i="11" s="1"/>
  <c r="J83" i="11"/>
  <c r="L83" i="11" s="1"/>
  <c r="C83" i="11" s="1"/>
  <c r="C121" i="11"/>
  <c r="C125" i="11"/>
  <c r="C129" i="11"/>
  <c r="K130" i="11"/>
  <c r="K75" i="11" s="1"/>
  <c r="J130" i="11"/>
  <c r="N130" i="11"/>
  <c r="N75" i="11" s="1"/>
  <c r="F136" i="11"/>
  <c r="C136" i="11" s="1"/>
  <c r="F144" i="11"/>
  <c r="C144" i="11" s="1"/>
  <c r="C149" i="11"/>
  <c r="C153" i="11"/>
  <c r="F160" i="11"/>
  <c r="C160" i="11" s="1"/>
  <c r="C167" i="11"/>
  <c r="C188" i="11"/>
  <c r="C246" i="11"/>
  <c r="C279" i="11"/>
  <c r="C45" i="12"/>
  <c r="L56" i="12"/>
  <c r="J55" i="12"/>
  <c r="C60" i="12"/>
  <c r="I166" i="11"/>
  <c r="G165" i="11"/>
  <c r="I165" i="11" s="1"/>
  <c r="C165" i="11" s="1"/>
  <c r="E55" i="12"/>
  <c r="E54" i="12" s="1"/>
  <c r="E53" i="12" s="1"/>
  <c r="F56" i="12"/>
  <c r="C56" i="12" s="1"/>
  <c r="M55" i="12"/>
  <c r="O56" i="12"/>
  <c r="G21" i="11"/>
  <c r="I21" i="11" s="1"/>
  <c r="K21" i="11"/>
  <c r="L21" i="11" s="1"/>
  <c r="F22" i="11"/>
  <c r="L287" i="11"/>
  <c r="J286" i="11"/>
  <c r="L286" i="11" s="1"/>
  <c r="D67" i="11"/>
  <c r="F67" i="11" s="1"/>
  <c r="F116" i="11"/>
  <c r="C116" i="11" s="1"/>
  <c r="L122" i="11"/>
  <c r="C122" i="11" s="1"/>
  <c r="F128" i="11"/>
  <c r="C128" i="11" s="1"/>
  <c r="C141" i="11"/>
  <c r="N173" i="11"/>
  <c r="O173" i="11" s="1"/>
  <c r="O174" i="11"/>
  <c r="C179" i="11"/>
  <c r="C184" i="11"/>
  <c r="C198" i="11"/>
  <c r="O204" i="11"/>
  <c r="H195" i="11"/>
  <c r="H194" i="11" s="1"/>
  <c r="I204" i="11"/>
  <c r="C233" i="11"/>
  <c r="C235" i="11"/>
  <c r="C238" i="11"/>
  <c r="K230" i="11"/>
  <c r="K284" i="11" s="1"/>
  <c r="C275" i="11"/>
  <c r="C288" i="11"/>
  <c r="G286" i="11"/>
  <c r="I286" i="11" s="1"/>
  <c r="I287" i="11"/>
  <c r="O22" i="11"/>
  <c r="L27" i="11"/>
  <c r="C27" i="11" s="1"/>
  <c r="O45" i="11"/>
  <c r="C45" i="11" s="1"/>
  <c r="M67" i="11"/>
  <c r="O67" i="11" s="1"/>
  <c r="M83" i="11"/>
  <c r="O83" i="11" s="1"/>
  <c r="C119" i="11"/>
  <c r="C123" i="11"/>
  <c r="D130" i="11"/>
  <c r="F130" i="11" s="1"/>
  <c r="H130" i="11"/>
  <c r="I130" i="11" s="1"/>
  <c r="I131" i="11"/>
  <c r="C131" i="11" s="1"/>
  <c r="C135" i="11"/>
  <c r="C139" i="11"/>
  <c r="C143" i="11"/>
  <c r="C147" i="11"/>
  <c r="C159" i="11"/>
  <c r="C163" i="11"/>
  <c r="C205" i="11"/>
  <c r="J195" i="11"/>
  <c r="L204" i="11"/>
  <c r="N194" i="11"/>
  <c r="C216" i="11"/>
  <c r="O231" i="11"/>
  <c r="C263" i="11"/>
  <c r="J289" i="12"/>
  <c r="L24" i="12"/>
  <c r="F166" i="11"/>
  <c r="C166" i="11" s="1"/>
  <c r="G173" i="11"/>
  <c r="I173" i="11" s="1"/>
  <c r="J174" i="11"/>
  <c r="I175" i="11"/>
  <c r="C175" i="11" s="1"/>
  <c r="M187" i="11"/>
  <c r="O187" i="11" s="1"/>
  <c r="C187" i="11" s="1"/>
  <c r="M191" i="11"/>
  <c r="O191" i="11" s="1"/>
  <c r="C191" i="11" s="1"/>
  <c r="L192" i="11"/>
  <c r="C192" i="11" s="1"/>
  <c r="M195" i="11"/>
  <c r="D204" i="11"/>
  <c r="O205" i="11"/>
  <c r="J230" i="11"/>
  <c r="L230" i="11" s="1"/>
  <c r="E231" i="11"/>
  <c r="E230" i="11" s="1"/>
  <c r="E194" i="11" s="1"/>
  <c r="M251" i="11"/>
  <c r="O251" i="11" s="1"/>
  <c r="C251" i="11" s="1"/>
  <c r="J258" i="11"/>
  <c r="L258" i="11" s="1"/>
  <c r="C258" i="11" s="1"/>
  <c r="I259" i="11"/>
  <c r="C259" i="11" s="1"/>
  <c r="D268" i="11"/>
  <c r="F268" i="11" s="1"/>
  <c r="G23" i="12"/>
  <c r="I23" i="12" s="1"/>
  <c r="K23" i="12"/>
  <c r="F24" i="12"/>
  <c r="J29" i="12"/>
  <c r="F86" i="12"/>
  <c r="C86" i="12" s="1"/>
  <c r="O86" i="12"/>
  <c r="M85" i="12"/>
  <c r="O85" i="12" s="1"/>
  <c r="C124" i="12"/>
  <c r="D175" i="12"/>
  <c r="F175" i="12" s="1"/>
  <c r="F176" i="12"/>
  <c r="K189" i="12"/>
  <c r="K54" i="12" s="1"/>
  <c r="K53" i="12" s="1"/>
  <c r="L193" i="12"/>
  <c r="O206" i="12"/>
  <c r="O233" i="12"/>
  <c r="G288" i="12"/>
  <c r="I288" i="12" s="1"/>
  <c r="I289" i="12"/>
  <c r="N287" i="12"/>
  <c r="G231" i="11"/>
  <c r="O271" i="11"/>
  <c r="C271" i="11" s="1"/>
  <c r="E23" i="12"/>
  <c r="M23" i="12"/>
  <c r="D288" i="12"/>
  <c r="F288" i="12" s="1"/>
  <c r="F289" i="12"/>
  <c r="O47" i="12"/>
  <c r="C47" i="12" s="1"/>
  <c r="I57" i="12"/>
  <c r="O57" i="12"/>
  <c r="C61" i="12"/>
  <c r="I71" i="12"/>
  <c r="C71" i="12" s="1"/>
  <c r="G69" i="12"/>
  <c r="I69" i="12" s="1"/>
  <c r="C69" i="12" s="1"/>
  <c r="O78" i="12"/>
  <c r="H77" i="12"/>
  <c r="I77" i="12" s="1"/>
  <c r="F82" i="12"/>
  <c r="C82" i="12" s="1"/>
  <c r="G175" i="12"/>
  <c r="I175" i="12" s="1"/>
  <c r="I176" i="12"/>
  <c r="C186" i="12"/>
  <c r="O189" i="12"/>
  <c r="H189" i="12"/>
  <c r="I189" i="12" s="1"/>
  <c r="I193" i="12"/>
  <c r="K197" i="12"/>
  <c r="K196" i="12" s="1"/>
  <c r="C200" i="12"/>
  <c r="L206" i="12"/>
  <c r="O253" i="12"/>
  <c r="O260" i="12"/>
  <c r="G196" i="11"/>
  <c r="D231" i="11"/>
  <c r="J269" i="11"/>
  <c r="N23" i="12"/>
  <c r="I24" i="12"/>
  <c r="O289" i="12"/>
  <c r="M288" i="12"/>
  <c r="O288" i="12" s="1"/>
  <c r="F57" i="12"/>
  <c r="F79" i="12"/>
  <c r="C79" i="12" s="1"/>
  <c r="D78" i="12"/>
  <c r="C91" i="12"/>
  <c r="C143" i="12"/>
  <c r="C167" i="12"/>
  <c r="L189" i="12"/>
  <c r="F198" i="12"/>
  <c r="C206" i="12"/>
  <c r="M132" i="12"/>
  <c r="O132" i="12" s="1"/>
  <c r="J167" i="12"/>
  <c r="L167" i="12" s="1"/>
  <c r="J175" i="12"/>
  <c r="L175" i="12" s="1"/>
  <c r="M176" i="12"/>
  <c r="D189" i="12"/>
  <c r="F189" i="12" s="1"/>
  <c r="D193" i="12"/>
  <c r="F193" i="12" s="1"/>
  <c r="D197" i="12"/>
  <c r="G206" i="12"/>
  <c r="I206" i="12" s="1"/>
  <c r="M232" i="12"/>
  <c r="O232" i="12" s="1"/>
  <c r="D253" i="12"/>
  <c r="F253" i="12" s="1"/>
  <c r="H286" i="12"/>
  <c r="F76" i="13"/>
  <c r="O76" i="13"/>
  <c r="F83" i="13"/>
  <c r="L130" i="13"/>
  <c r="C141" i="13"/>
  <c r="F165" i="13"/>
  <c r="G173" i="13"/>
  <c r="I173" i="13" s="1"/>
  <c r="I174" i="13"/>
  <c r="N286" i="12"/>
  <c r="E285" i="13"/>
  <c r="E50" i="13"/>
  <c r="G53" i="13"/>
  <c r="I54" i="13"/>
  <c r="O195" i="13"/>
  <c r="O168" i="12"/>
  <c r="C168" i="12" s="1"/>
  <c r="F177" i="12"/>
  <c r="C177" i="12" s="1"/>
  <c r="I190" i="12"/>
  <c r="C190" i="12" s="1"/>
  <c r="I194" i="12"/>
  <c r="C194" i="12" s="1"/>
  <c r="I198" i="12"/>
  <c r="M198" i="12"/>
  <c r="L207" i="12"/>
  <c r="C207" i="12" s="1"/>
  <c r="F233" i="12"/>
  <c r="J233" i="12"/>
  <c r="I254" i="12"/>
  <c r="C254" i="12" s="1"/>
  <c r="F261" i="12"/>
  <c r="C261" i="12" s="1"/>
  <c r="O265" i="12"/>
  <c r="C265" i="12" s="1"/>
  <c r="E286" i="12"/>
  <c r="K286" i="12"/>
  <c r="C290" i="12"/>
  <c r="O54" i="13"/>
  <c r="H52" i="13"/>
  <c r="H51" i="13" s="1"/>
  <c r="F67" i="13"/>
  <c r="I76" i="13"/>
  <c r="I130" i="13"/>
  <c r="I165" i="13"/>
  <c r="J173" i="13"/>
  <c r="L173" i="13" s="1"/>
  <c r="L174" i="13"/>
  <c r="F187" i="13"/>
  <c r="F191" i="13"/>
  <c r="D85" i="12"/>
  <c r="F85" i="12" s="1"/>
  <c r="C85" i="12" s="1"/>
  <c r="D132" i="12"/>
  <c r="F132" i="12" s="1"/>
  <c r="C132" i="12" s="1"/>
  <c r="J198" i="12"/>
  <c r="G233" i="12"/>
  <c r="L260" i="12"/>
  <c r="C260" i="12" s="1"/>
  <c r="F271" i="12"/>
  <c r="C277" i="12"/>
  <c r="L54" i="13"/>
  <c r="N52" i="13"/>
  <c r="K75" i="13"/>
  <c r="K52" i="13" s="1"/>
  <c r="K51" i="13" s="1"/>
  <c r="C89" i="13"/>
  <c r="C112" i="13"/>
  <c r="C128" i="13"/>
  <c r="C144" i="13"/>
  <c r="C151" i="13"/>
  <c r="C184" i="13"/>
  <c r="L195" i="13"/>
  <c r="D270" i="12"/>
  <c r="F270" i="12" s="1"/>
  <c r="J21" i="13"/>
  <c r="L21" i="13" s="1"/>
  <c r="N21" i="13"/>
  <c r="O21" i="13" s="1"/>
  <c r="M286" i="13"/>
  <c r="O286" i="13" s="1"/>
  <c r="O287" i="13"/>
  <c r="D54" i="13"/>
  <c r="G75" i="13"/>
  <c r="I75" i="13" s="1"/>
  <c r="J76" i="13"/>
  <c r="G83" i="13"/>
  <c r="I83" i="13" s="1"/>
  <c r="D130" i="13"/>
  <c r="F130" i="13" s="1"/>
  <c r="C130" i="13" s="1"/>
  <c r="M165" i="13"/>
  <c r="O165" i="13" s="1"/>
  <c r="M173" i="13"/>
  <c r="O173" i="13" s="1"/>
  <c r="D174" i="13"/>
  <c r="G191" i="13"/>
  <c r="I191" i="13" s="1"/>
  <c r="G195" i="13"/>
  <c r="F198" i="13"/>
  <c r="C198" i="13" s="1"/>
  <c r="C252" i="13"/>
  <c r="C263" i="13"/>
  <c r="N284" i="13"/>
  <c r="C271" i="13"/>
  <c r="C288" i="13"/>
  <c r="J286" i="13"/>
  <c r="L286" i="13" s="1"/>
  <c r="L287" i="13"/>
  <c r="E284" i="13"/>
  <c r="M271" i="12"/>
  <c r="I287" i="13"/>
  <c r="G286" i="13"/>
  <c r="I286" i="13" s="1"/>
  <c r="O22" i="13"/>
  <c r="L27" i="13"/>
  <c r="C27" i="13" s="1"/>
  <c r="O45" i="13"/>
  <c r="C45" i="13" s="1"/>
  <c r="I55" i="13"/>
  <c r="C55" i="13" s="1"/>
  <c r="M67" i="13"/>
  <c r="O67" i="13" s="1"/>
  <c r="O77" i="13"/>
  <c r="C77" i="13" s="1"/>
  <c r="L84" i="13"/>
  <c r="C84" i="13" s="1"/>
  <c r="I131" i="13"/>
  <c r="C131" i="13" s="1"/>
  <c r="F166" i="13"/>
  <c r="C166" i="13" s="1"/>
  <c r="I175" i="13"/>
  <c r="C175" i="13" s="1"/>
  <c r="L188" i="13"/>
  <c r="C188" i="13" s="1"/>
  <c r="L192" i="13"/>
  <c r="C192" i="13" s="1"/>
  <c r="D196" i="13"/>
  <c r="L196" i="13"/>
  <c r="C204" i="13"/>
  <c r="C205" i="13"/>
  <c r="C246" i="13"/>
  <c r="N230" i="13"/>
  <c r="N194" i="13" s="1"/>
  <c r="O251" i="13"/>
  <c r="D286" i="13"/>
  <c r="F286" i="13" s="1"/>
  <c r="F287" i="13"/>
  <c r="L22" i="13"/>
  <c r="C22" i="13" s="1"/>
  <c r="C287" i="13" s="1"/>
  <c r="C286" i="13" s="1"/>
  <c r="J67" i="13"/>
  <c r="L67" i="13" s="1"/>
  <c r="C227" i="13"/>
  <c r="C235" i="13"/>
  <c r="C238" i="13"/>
  <c r="C259" i="13"/>
  <c r="L258" i="13"/>
  <c r="K230" i="13"/>
  <c r="K194" i="13" s="1"/>
  <c r="L268" i="13"/>
  <c r="C275" i="13"/>
  <c r="H284" i="13"/>
  <c r="G230" i="13"/>
  <c r="I230" i="13" s="1"/>
  <c r="J251" i="13"/>
  <c r="G258" i="13"/>
  <c r="I258" i="13" s="1"/>
  <c r="C258" i="13" s="1"/>
  <c r="M268" i="13"/>
  <c r="O268" i="13" s="1"/>
  <c r="D24" i="14"/>
  <c r="F24" i="14" s="1"/>
  <c r="H24" i="14"/>
  <c r="G289" i="14"/>
  <c r="I289" i="14" s="1"/>
  <c r="I290" i="14"/>
  <c r="O25" i="14"/>
  <c r="C28" i="14"/>
  <c r="E56" i="14"/>
  <c r="E55" i="14" s="1"/>
  <c r="F70" i="14"/>
  <c r="F79" i="14"/>
  <c r="C83" i="14"/>
  <c r="C98" i="14"/>
  <c r="C169" i="14"/>
  <c r="K176" i="14"/>
  <c r="K55" i="14" s="1"/>
  <c r="K54" i="14" s="1"/>
  <c r="K53" i="14" s="1"/>
  <c r="L177" i="14"/>
  <c r="C187" i="14"/>
  <c r="C195" i="14"/>
  <c r="D289" i="14"/>
  <c r="F289" i="14" s="1"/>
  <c r="F290" i="14"/>
  <c r="K288" i="14"/>
  <c r="I57" i="14"/>
  <c r="H56" i="14"/>
  <c r="J56" i="14"/>
  <c r="L70" i="14"/>
  <c r="N197" i="14"/>
  <c r="O198" i="14"/>
  <c r="F281" i="13"/>
  <c r="C281" i="13" s="1"/>
  <c r="I25" i="14"/>
  <c r="O290" i="14"/>
  <c r="M289" i="14"/>
  <c r="O289" i="14" s="1"/>
  <c r="L35" i="14"/>
  <c r="C35" i="14" s="1"/>
  <c r="J30" i="14"/>
  <c r="I56" i="14"/>
  <c r="D56" i="14"/>
  <c r="F57" i="14"/>
  <c r="M78" i="14"/>
  <c r="O78" i="14" s="1"/>
  <c r="L92" i="14"/>
  <c r="C92" i="14" s="1"/>
  <c r="J86" i="14"/>
  <c r="C163" i="14"/>
  <c r="C191" i="14"/>
  <c r="G269" i="13"/>
  <c r="G24" i="14"/>
  <c r="I24" i="14" s="1"/>
  <c r="K24" i="14"/>
  <c r="F25" i="14"/>
  <c r="J289" i="14"/>
  <c r="L289" i="14" s="1"/>
  <c r="L290" i="14"/>
  <c r="C47" i="14"/>
  <c r="O48" i="14"/>
  <c r="C48" i="14" s="1"/>
  <c r="I79" i="14"/>
  <c r="C106" i="14"/>
  <c r="C139" i="14"/>
  <c r="C178" i="14"/>
  <c r="L198" i="14"/>
  <c r="L93" i="14"/>
  <c r="C93" i="14" s="1"/>
  <c r="D168" i="14"/>
  <c r="F168" i="14" s="1"/>
  <c r="C168" i="14" s="1"/>
  <c r="H168" i="14"/>
  <c r="I168" i="14" s="1"/>
  <c r="D176" i="14"/>
  <c r="F176" i="14" s="1"/>
  <c r="G177" i="14"/>
  <c r="J190" i="14"/>
  <c r="L190" i="14" s="1"/>
  <c r="J194" i="14"/>
  <c r="L194" i="14" s="1"/>
  <c r="C194" i="14" s="1"/>
  <c r="N194" i="14"/>
  <c r="O194" i="14" s="1"/>
  <c r="F201" i="14"/>
  <c r="D199" i="14"/>
  <c r="O234" i="14"/>
  <c r="C236" i="14"/>
  <c r="C274" i="14"/>
  <c r="O57" i="14"/>
  <c r="F58" i="14"/>
  <c r="C58" i="14" s="1"/>
  <c r="M70" i="14"/>
  <c r="O70" i="14" s="1"/>
  <c r="O79" i="14"/>
  <c r="F80" i="14"/>
  <c r="C80" i="14" s="1"/>
  <c r="O87" i="14"/>
  <c r="C87" i="14" s="1"/>
  <c r="D207" i="14"/>
  <c r="F207" i="14" s="1"/>
  <c r="C207" i="14" s="1"/>
  <c r="F208" i="14"/>
  <c r="C208" i="14" s="1"/>
  <c r="I233" i="14"/>
  <c r="H233" i="14"/>
  <c r="H197" i="14" s="1"/>
  <c r="I254" i="14"/>
  <c r="E271" i="14"/>
  <c r="E287" i="14" s="1"/>
  <c r="F272" i="14"/>
  <c r="J176" i="14"/>
  <c r="L176" i="14" s="1"/>
  <c r="I198" i="14"/>
  <c r="L199" i="14"/>
  <c r="O199" i="14"/>
  <c r="L201" i="14"/>
  <c r="C249" i="14"/>
  <c r="F261" i="14"/>
  <c r="E233" i="14"/>
  <c r="E197" i="14" s="1"/>
  <c r="C291" i="14"/>
  <c r="C200" i="14"/>
  <c r="C238" i="14"/>
  <c r="D254" i="14"/>
  <c r="O255" i="14"/>
  <c r="C255" i="14" s="1"/>
  <c r="M261" i="14"/>
  <c r="G271" i="14"/>
  <c r="I271" i="14" s="1"/>
  <c r="K287" i="14"/>
  <c r="I208" i="14"/>
  <c r="I234" i="14"/>
  <c r="J234" i="14"/>
  <c r="M272" i="14"/>
  <c r="K50" i="13" l="1"/>
  <c r="K285" i="13"/>
  <c r="N52" i="11"/>
  <c r="N51" i="11" s="1"/>
  <c r="N284" i="11"/>
  <c r="K52" i="12"/>
  <c r="K287" i="12"/>
  <c r="E51" i="11"/>
  <c r="D233" i="14"/>
  <c r="F254" i="14"/>
  <c r="C254" i="14" s="1"/>
  <c r="F271" i="14"/>
  <c r="J78" i="14"/>
  <c r="L78" i="14" s="1"/>
  <c r="L86" i="14"/>
  <c r="C86" i="14" s="1"/>
  <c r="C57" i="14"/>
  <c r="L30" i="14"/>
  <c r="C30" i="14" s="1"/>
  <c r="J24" i="14"/>
  <c r="L24" i="14" s="1"/>
  <c r="C24" i="14" s="1"/>
  <c r="C70" i="14"/>
  <c r="J230" i="13"/>
  <c r="L251" i="13"/>
  <c r="C251" i="13" s="1"/>
  <c r="K284" i="13"/>
  <c r="I195" i="13"/>
  <c r="J75" i="13"/>
  <c r="L75" i="13" s="1"/>
  <c r="L76" i="13"/>
  <c r="C76" i="13" s="1"/>
  <c r="J197" i="12"/>
  <c r="L198" i="12"/>
  <c r="C191" i="13"/>
  <c r="M194" i="13"/>
  <c r="O194" i="13" s="1"/>
  <c r="C165" i="13"/>
  <c r="C83" i="13"/>
  <c r="D75" i="13"/>
  <c r="F75" i="13" s="1"/>
  <c r="M175" i="12"/>
  <c r="O175" i="12" s="1"/>
  <c r="C175" i="12" s="1"/>
  <c r="O176" i="12"/>
  <c r="D77" i="12"/>
  <c r="F78" i="12"/>
  <c r="C78" i="12" s="1"/>
  <c r="J268" i="11"/>
  <c r="L269" i="11"/>
  <c r="C269" i="11" s="1"/>
  <c r="M77" i="12"/>
  <c r="O77" i="12" s="1"/>
  <c r="J77" i="12"/>
  <c r="L77" i="12" s="1"/>
  <c r="O195" i="11"/>
  <c r="H54" i="12"/>
  <c r="H53" i="12" s="1"/>
  <c r="E284" i="11"/>
  <c r="M230" i="11"/>
  <c r="L195" i="11"/>
  <c r="C130" i="11"/>
  <c r="G53" i="11"/>
  <c r="I54" i="11"/>
  <c r="C54" i="11"/>
  <c r="F199" i="14"/>
  <c r="C199" i="14" s="1"/>
  <c r="D198" i="14"/>
  <c r="G268" i="13"/>
  <c r="G194" i="13" s="1"/>
  <c r="I194" i="13" s="1"/>
  <c r="I269" i="13"/>
  <c r="C269" i="13" s="1"/>
  <c r="F56" i="14"/>
  <c r="J55" i="14"/>
  <c r="L56" i="14"/>
  <c r="C290" i="14"/>
  <c r="N190" i="14"/>
  <c r="M56" i="14"/>
  <c r="D195" i="13"/>
  <c r="F196" i="13"/>
  <c r="C196" i="13" s="1"/>
  <c r="M270" i="12"/>
  <c r="O271" i="12"/>
  <c r="C271" i="12" s="1"/>
  <c r="J53" i="13"/>
  <c r="C67" i="13"/>
  <c r="M197" i="12"/>
  <c r="O198" i="12"/>
  <c r="F197" i="12"/>
  <c r="D230" i="11"/>
  <c r="F230" i="11" s="1"/>
  <c r="F231" i="11"/>
  <c r="G230" i="11"/>
  <c r="I231" i="11"/>
  <c r="J173" i="11"/>
  <c r="L173" i="11" s="1"/>
  <c r="C173" i="11" s="1"/>
  <c r="L174" i="11"/>
  <c r="C174" i="11" s="1"/>
  <c r="E287" i="12"/>
  <c r="E52" i="12"/>
  <c r="D53" i="11"/>
  <c r="M53" i="11"/>
  <c r="M271" i="14"/>
  <c r="O272" i="14"/>
  <c r="C272" i="14" s="1"/>
  <c r="O261" i="14"/>
  <c r="M233" i="14"/>
  <c r="C261" i="14"/>
  <c r="C201" i="14"/>
  <c r="G176" i="14"/>
  <c r="G287" i="14" s="1"/>
  <c r="I177" i="14"/>
  <c r="C177" i="14" s="1"/>
  <c r="C25" i="14"/>
  <c r="G197" i="14"/>
  <c r="I197" i="14" s="1"/>
  <c r="C289" i="14"/>
  <c r="C79" i="14"/>
  <c r="E54" i="14"/>
  <c r="O230" i="13"/>
  <c r="G187" i="13"/>
  <c r="I187" i="13" s="1"/>
  <c r="C187" i="13" s="1"/>
  <c r="D53" i="13"/>
  <c r="F54" i="13"/>
  <c r="C54" i="13" s="1"/>
  <c r="H285" i="13"/>
  <c r="H50" i="13"/>
  <c r="J232" i="12"/>
  <c r="L233" i="12"/>
  <c r="M75" i="13"/>
  <c r="C253" i="12"/>
  <c r="C193" i="12"/>
  <c r="C198" i="12"/>
  <c r="G195" i="11"/>
  <c r="I196" i="11"/>
  <c r="C196" i="11" s="1"/>
  <c r="O23" i="12"/>
  <c r="D232" i="12"/>
  <c r="G197" i="12"/>
  <c r="C176" i="12"/>
  <c r="L29" i="12"/>
  <c r="C29" i="12" s="1"/>
  <c r="J23" i="12"/>
  <c r="L23" i="12" s="1"/>
  <c r="K194" i="11"/>
  <c r="C67" i="11"/>
  <c r="C22" i="11"/>
  <c r="C287" i="11" s="1"/>
  <c r="C286" i="11" s="1"/>
  <c r="G55" i="12"/>
  <c r="F55" i="12"/>
  <c r="M75" i="11"/>
  <c r="O75" i="11" s="1"/>
  <c r="O76" i="11"/>
  <c r="C76" i="11" s="1"/>
  <c r="K52" i="11"/>
  <c r="G75" i="11"/>
  <c r="J233" i="14"/>
  <c r="L234" i="14"/>
  <c r="C234" i="14" s="1"/>
  <c r="H78" i="14"/>
  <c r="I78" i="14" s="1"/>
  <c r="D78" i="14"/>
  <c r="F78" i="14" s="1"/>
  <c r="C78" i="14" s="1"/>
  <c r="D173" i="13"/>
  <c r="F173" i="13" s="1"/>
  <c r="C173" i="13" s="1"/>
  <c r="F174" i="13"/>
  <c r="C174" i="13" s="1"/>
  <c r="M53" i="13"/>
  <c r="N51" i="13"/>
  <c r="G232" i="12"/>
  <c r="I233" i="12"/>
  <c r="C233" i="12"/>
  <c r="G52" i="13"/>
  <c r="I53" i="13"/>
  <c r="C189" i="12"/>
  <c r="C57" i="12"/>
  <c r="C24" i="12"/>
  <c r="C289" i="12" s="1"/>
  <c r="C288" i="12" s="1"/>
  <c r="D284" i="11"/>
  <c r="F284" i="11" s="1"/>
  <c r="D195" i="11"/>
  <c r="F204" i="11"/>
  <c r="C204" i="11" s="1"/>
  <c r="J288" i="12"/>
  <c r="L288" i="12" s="1"/>
  <c r="L289" i="12"/>
  <c r="O55" i="12"/>
  <c r="J54" i="12"/>
  <c r="L55" i="12"/>
  <c r="L130" i="11"/>
  <c r="J75" i="11"/>
  <c r="D75" i="11"/>
  <c r="F75" i="11" s="1"/>
  <c r="L53" i="11"/>
  <c r="H75" i="11"/>
  <c r="L53" i="13" l="1"/>
  <c r="J52" i="13"/>
  <c r="L268" i="11"/>
  <c r="C268" i="11" s="1"/>
  <c r="J284" i="11"/>
  <c r="L284" i="11" s="1"/>
  <c r="H284" i="11"/>
  <c r="H52" i="11"/>
  <c r="H51" i="11" s="1"/>
  <c r="M54" i="12"/>
  <c r="D194" i="11"/>
  <c r="F194" i="11" s="1"/>
  <c r="F195" i="11"/>
  <c r="I52" i="13"/>
  <c r="G51" i="13"/>
  <c r="N50" i="13"/>
  <c r="N285" i="13"/>
  <c r="F232" i="12"/>
  <c r="C232" i="12" s="1"/>
  <c r="D286" i="12"/>
  <c r="F286" i="12" s="1"/>
  <c r="E288" i="14"/>
  <c r="E53" i="14"/>
  <c r="O53" i="11"/>
  <c r="M52" i="11"/>
  <c r="C231" i="11"/>
  <c r="D55" i="14"/>
  <c r="F198" i="14"/>
  <c r="C198" i="14" s="1"/>
  <c r="D197" i="14"/>
  <c r="F197" i="14" s="1"/>
  <c r="G52" i="11"/>
  <c r="I53" i="11"/>
  <c r="O230" i="11"/>
  <c r="M284" i="11"/>
  <c r="O284" i="11" s="1"/>
  <c r="M194" i="11"/>
  <c r="O194" i="11" s="1"/>
  <c r="J196" i="12"/>
  <c r="L196" i="12" s="1"/>
  <c r="L197" i="12"/>
  <c r="L232" i="12"/>
  <c r="J286" i="12"/>
  <c r="L286" i="12" s="1"/>
  <c r="L233" i="14"/>
  <c r="J287" i="14"/>
  <c r="L287" i="14" s="1"/>
  <c r="J197" i="14"/>
  <c r="L197" i="14" s="1"/>
  <c r="C230" i="11"/>
  <c r="F195" i="13"/>
  <c r="C195" i="13" s="1"/>
  <c r="D194" i="13"/>
  <c r="F194" i="13" s="1"/>
  <c r="D284" i="13"/>
  <c r="F284" i="13" s="1"/>
  <c r="C75" i="11"/>
  <c r="I75" i="11"/>
  <c r="H287" i="14"/>
  <c r="I287" i="14" s="1"/>
  <c r="O271" i="14"/>
  <c r="C271" i="14" s="1"/>
  <c r="M287" i="14"/>
  <c r="M55" i="14"/>
  <c r="O56" i="14"/>
  <c r="C56" i="14" s="1"/>
  <c r="J54" i="14"/>
  <c r="L55" i="14"/>
  <c r="J194" i="11"/>
  <c r="L194" i="11" s="1"/>
  <c r="H287" i="12"/>
  <c r="H52" i="12"/>
  <c r="N50" i="11"/>
  <c r="N285" i="11"/>
  <c r="D52" i="13"/>
  <c r="F53" i="13"/>
  <c r="D52" i="11"/>
  <c r="F53" i="11"/>
  <c r="C53" i="11" s="1"/>
  <c r="O197" i="12"/>
  <c r="M196" i="12"/>
  <c r="O196" i="12" s="1"/>
  <c r="E285" i="11"/>
  <c r="E50" i="11"/>
  <c r="J53" i="12"/>
  <c r="L54" i="12"/>
  <c r="M52" i="13"/>
  <c r="O53" i="13"/>
  <c r="L75" i="11"/>
  <c r="J52" i="11"/>
  <c r="I232" i="12"/>
  <c r="G286" i="12"/>
  <c r="I286" i="12" s="1"/>
  <c r="K51" i="11"/>
  <c r="I55" i="12"/>
  <c r="C55" i="12" s="1"/>
  <c r="G54" i="12"/>
  <c r="G196" i="12"/>
  <c r="I196" i="12" s="1"/>
  <c r="I197" i="12"/>
  <c r="C197" i="12" s="1"/>
  <c r="G194" i="11"/>
  <c r="I194" i="11" s="1"/>
  <c r="I195" i="11"/>
  <c r="O75" i="13"/>
  <c r="C75" i="13" s="1"/>
  <c r="M284" i="13"/>
  <c r="O284" i="13" s="1"/>
  <c r="H55" i="14"/>
  <c r="H54" i="14" s="1"/>
  <c r="G55" i="14"/>
  <c r="I176" i="14"/>
  <c r="C176" i="14" s="1"/>
  <c r="O233" i="14"/>
  <c r="M197" i="14"/>
  <c r="O197" i="14" s="1"/>
  <c r="I230" i="11"/>
  <c r="G284" i="11"/>
  <c r="I284" i="11" s="1"/>
  <c r="D196" i="12"/>
  <c r="F196" i="12" s="1"/>
  <c r="O270" i="12"/>
  <c r="C270" i="12" s="1"/>
  <c r="M286" i="12"/>
  <c r="O286" i="12" s="1"/>
  <c r="O190" i="14"/>
  <c r="C190" i="14" s="1"/>
  <c r="N55" i="14"/>
  <c r="N54" i="14" s="1"/>
  <c r="N287" i="14"/>
  <c r="I268" i="13"/>
  <c r="C268" i="13" s="1"/>
  <c r="G284" i="13"/>
  <c r="I284" i="13" s="1"/>
  <c r="F77" i="12"/>
  <c r="C77" i="12" s="1"/>
  <c r="D54" i="12"/>
  <c r="L230" i="13"/>
  <c r="C230" i="13" s="1"/>
  <c r="J284" i="13"/>
  <c r="L284" i="13" s="1"/>
  <c r="J194" i="13"/>
  <c r="L194" i="13" s="1"/>
  <c r="F233" i="14"/>
  <c r="C233" i="14" s="1"/>
  <c r="D287" i="14"/>
  <c r="F287" i="14" s="1"/>
  <c r="N53" i="14" l="1"/>
  <c r="N288" i="14"/>
  <c r="C196" i="12"/>
  <c r="K50" i="11"/>
  <c r="K285" i="11"/>
  <c r="J52" i="12"/>
  <c r="L52" i="12" s="1"/>
  <c r="L53" i="12"/>
  <c r="J287" i="12"/>
  <c r="L287" i="12" s="1"/>
  <c r="D51" i="13"/>
  <c r="F52" i="13"/>
  <c r="L54" i="14"/>
  <c r="J53" i="14"/>
  <c r="L53" i="14" s="1"/>
  <c r="J288" i="14"/>
  <c r="L288" i="14" s="1"/>
  <c r="O287" i="14"/>
  <c r="C197" i="14"/>
  <c r="M51" i="11"/>
  <c r="O52" i="11"/>
  <c r="G285" i="13"/>
  <c r="I285" i="13" s="1"/>
  <c r="G50" i="13"/>
  <c r="I50" i="13" s="1"/>
  <c r="I51" i="13"/>
  <c r="M53" i="12"/>
  <c r="O54" i="12"/>
  <c r="H285" i="11"/>
  <c r="H50" i="11"/>
  <c r="J51" i="13"/>
  <c r="L52" i="13"/>
  <c r="C287" i="14"/>
  <c r="G54" i="14"/>
  <c r="I55" i="14"/>
  <c r="G53" i="12"/>
  <c r="I54" i="12"/>
  <c r="M51" i="13"/>
  <c r="O52" i="13"/>
  <c r="D51" i="11"/>
  <c r="F52" i="11"/>
  <c r="O55" i="14"/>
  <c r="M54" i="14"/>
  <c r="D54" i="14"/>
  <c r="F55" i="14"/>
  <c r="C55" i="14" s="1"/>
  <c r="C195" i="11"/>
  <c r="C284" i="11" s="1"/>
  <c r="F54" i="12"/>
  <c r="C54" i="12" s="1"/>
  <c r="D53" i="12"/>
  <c r="C286" i="12"/>
  <c r="H288" i="14"/>
  <c r="H53" i="14"/>
  <c r="L52" i="11"/>
  <c r="J51" i="11"/>
  <c r="C53" i="13"/>
  <c r="C284" i="13" s="1"/>
  <c r="C194" i="13"/>
  <c r="G51" i="11"/>
  <c r="I52" i="11"/>
  <c r="C194" i="11"/>
  <c r="G285" i="11" l="1"/>
  <c r="I285" i="11" s="1"/>
  <c r="I51" i="11"/>
  <c r="G50" i="11"/>
  <c r="I50" i="11" s="1"/>
  <c r="D287" i="12"/>
  <c r="F287" i="12" s="1"/>
  <c r="D27" i="12"/>
  <c r="F53" i="12"/>
  <c r="D52" i="12"/>
  <c r="F52" i="12" s="1"/>
  <c r="D288" i="14"/>
  <c r="F288" i="14" s="1"/>
  <c r="D53" i="14"/>
  <c r="F53" i="14" s="1"/>
  <c r="F54" i="14"/>
  <c r="D25" i="11"/>
  <c r="D50" i="11"/>
  <c r="F50" i="11" s="1"/>
  <c r="F51" i="11"/>
  <c r="C51" i="11" s="1"/>
  <c r="G287" i="12"/>
  <c r="I287" i="12" s="1"/>
  <c r="G52" i="12"/>
  <c r="I52" i="12" s="1"/>
  <c r="I53" i="12"/>
  <c r="M50" i="11"/>
  <c r="O50" i="11" s="1"/>
  <c r="O51" i="11"/>
  <c r="M285" i="11"/>
  <c r="O285" i="11" s="1"/>
  <c r="M53" i="14"/>
  <c r="O53" i="14" s="1"/>
  <c r="O54" i="14"/>
  <c r="M288" i="14"/>
  <c r="O288" i="14" s="1"/>
  <c r="M50" i="13"/>
  <c r="O50" i="13" s="1"/>
  <c r="O51" i="13"/>
  <c r="M285" i="13"/>
  <c r="O285" i="13" s="1"/>
  <c r="G288" i="14"/>
  <c r="I288" i="14" s="1"/>
  <c r="G53" i="14"/>
  <c r="I53" i="14" s="1"/>
  <c r="I54" i="14"/>
  <c r="J50" i="13"/>
  <c r="L50" i="13" s="1"/>
  <c r="L51" i="13"/>
  <c r="J285" i="13"/>
  <c r="L285" i="13" s="1"/>
  <c r="C52" i="13"/>
  <c r="J50" i="11"/>
  <c r="L50" i="11" s="1"/>
  <c r="L51" i="11"/>
  <c r="J285" i="11"/>
  <c r="L285" i="11" s="1"/>
  <c r="C52" i="11"/>
  <c r="O53" i="12"/>
  <c r="M52" i="12"/>
  <c r="O52" i="12" s="1"/>
  <c r="M287" i="12"/>
  <c r="O287" i="12" s="1"/>
  <c r="F51" i="13"/>
  <c r="C51" i="13" s="1"/>
  <c r="D25" i="13"/>
  <c r="D50" i="13"/>
  <c r="F50" i="13" s="1"/>
  <c r="C50" i="13" l="1"/>
  <c r="F25" i="11"/>
  <c r="C25" i="11" s="1"/>
  <c r="D21" i="11"/>
  <c r="F21" i="11" s="1"/>
  <c r="C21" i="11" s="1"/>
  <c r="C288" i="14"/>
  <c r="C287" i="12"/>
  <c r="F25" i="13"/>
  <c r="C25" i="13" s="1"/>
  <c r="D21" i="13"/>
  <c r="F21" i="13" s="1"/>
  <c r="C21" i="13" s="1"/>
  <c r="D285" i="11"/>
  <c r="F285" i="11" s="1"/>
  <c r="C285" i="11" s="1"/>
  <c r="C52" i="12"/>
  <c r="C54" i="14"/>
  <c r="C53" i="12"/>
  <c r="D285" i="13"/>
  <c r="F285" i="13" s="1"/>
  <c r="C285" i="13" s="1"/>
  <c r="C50" i="11"/>
  <c r="C53" i="14"/>
  <c r="F27" i="12"/>
  <c r="C27" i="12" s="1"/>
  <c r="D23" i="12"/>
  <c r="F23" i="12" s="1"/>
  <c r="C23" i="12" s="1"/>
  <c r="I166" i="10" l="1"/>
  <c r="H166" i="10"/>
  <c r="H165" i="10" s="1"/>
  <c r="H164" i="10" s="1"/>
  <c r="I165" i="10"/>
  <c r="I164" i="10" s="1"/>
  <c r="G165" i="10"/>
  <c r="F165" i="10"/>
  <c r="F164" i="10" s="1"/>
  <c r="E165" i="10"/>
  <c r="E164" i="10" s="1"/>
  <c r="D165" i="10"/>
  <c r="G164" i="10"/>
  <c r="D164" i="10"/>
  <c r="I163" i="10"/>
  <c r="H163" i="10"/>
  <c r="I162" i="10"/>
  <c r="H162" i="10"/>
  <c r="I161" i="10"/>
  <c r="I160" i="10" s="1"/>
  <c r="H161" i="10"/>
  <c r="H160" i="10"/>
  <c r="G160" i="10"/>
  <c r="F160" i="10"/>
  <c r="E160" i="10"/>
  <c r="D160" i="10"/>
  <c r="I159" i="10"/>
  <c r="H159" i="10"/>
  <c r="I158" i="10"/>
  <c r="H158" i="10"/>
  <c r="H157" i="10" s="1"/>
  <c r="I157" i="10"/>
  <c r="G157" i="10"/>
  <c r="F157" i="10"/>
  <c r="E157" i="10"/>
  <c r="D157" i="10"/>
  <c r="I156" i="10"/>
  <c r="H156" i="10"/>
  <c r="H155" i="10" s="1"/>
  <c r="H152" i="10" s="1"/>
  <c r="I155" i="10"/>
  <c r="G155" i="10"/>
  <c r="F155" i="10"/>
  <c r="F152" i="10" s="1"/>
  <c r="E155" i="10"/>
  <c r="E152" i="10" s="1"/>
  <c r="E12" i="10" s="1"/>
  <c r="D155" i="10"/>
  <c r="I154" i="10"/>
  <c r="H154" i="10"/>
  <c r="I153" i="10"/>
  <c r="I152" i="10" s="1"/>
  <c r="H153" i="10"/>
  <c r="G152" i="10"/>
  <c r="D152" i="10"/>
  <c r="I151" i="10"/>
  <c r="H151" i="10"/>
  <c r="I150" i="10"/>
  <c r="H150" i="10"/>
  <c r="I149" i="10"/>
  <c r="I148" i="10" s="1"/>
  <c r="H149" i="10"/>
  <c r="H148" i="10"/>
  <c r="G148" i="10"/>
  <c r="F148" i="10"/>
  <c r="E148" i="10"/>
  <c r="D148" i="10"/>
  <c r="I147" i="10"/>
  <c r="H147" i="10"/>
  <c r="I146" i="10"/>
  <c r="H146" i="10"/>
  <c r="I145" i="10"/>
  <c r="I144" i="10" s="1"/>
  <c r="H145" i="10"/>
  <c r="H144" i="10"/>
  <c r="G144" i="10"/>
  <c r="F144" i="10"/>
  <c r="E144" i="10"/>
  <c r="D144" i="10"/>
  <c r="I143" i="10"/>
  <c r="H143" i="10"/>
  <c r="I142" i="10"/>
  <c r="H142" i="10"/>
  <c r="I141" i="10"/>
  <c r="H141" i="10"/>
  <c r="I140" i="10"/>
  <c r="H140" i="10"/>
  <c r="H139" i="10" s="1"/>
  <c r="I139" i="10"/>
  <c r="G139" i="10"/>
  <c r="F139" i="10"/>
  <c r="E139" i="10"/>
  <c r="D139" i="10"/>
  <c r="I138" i="10"/>
  <c r="H138" i="10"/>
  <c r="I137" i="10"/>
  <c r="H137" i="10"/>
  <c r="I136" i="10"/>
  <c r="H136" i="10"/>
  <c r="I135" i="10"/>
  <c r="H135" i="10"/>
  <c r="I134" i="10"/>
  <c r="H134" i="10"/>
  <c r="I133" i="10"/>
  <c r="H133" i="10"/>
  <c r="I132" i="10"/>
  <c r="H132" i="10"/>
  <c r="H131" i="10" s="1"/>
  <c r="H130" i="10" s="1"/>
  <c r="I131" i="10"/>
  <c r="G131" i="10"/>
  <c r="F131" i="10"/>
  <c r="F130" i="10" s="1"/>
  <c r="E131" i="10"/>
  <c r="D131" i="10"/>
  <c r="G130" i="10"/>
  <c r="E130" i="10"/>
  <c r="D130" i="10"/>
  <c r="I129" i="10"/>
  <c r="H129" i="10"/>
  <c r="I128" i="10"/>
  <c r="H128" i="10"/>
  <c r="G128" i="10"/>
  <c r="F128" i="10"/>
  <c r="E128" i="10"/>
  <c r="D128" i="10"/>
  <c r="I127" i="10"/>
  <c r="H127" i="10"/>
  <c r="I126" i="10"/>
  <c r="H126" i="10"/>
  <c r="H125" i="10" s="1"/>
  <c r="I125" i="10"/>
  <c r="G125" i="10"/>
  <c r="F125" i="10"/>
  <c r="E125" i="10"/>
  <c r="D125" i="10"/>
  <c r="I124" i="10"/>
  <c r="H124" i="10"/>
  <c r="I123" i="10"/>
  <c r="H123" i="10"/>
  <c r="G123" i="10"/>
  <c r="F123" i="10"/>
  <c r="E123" i="10"/>
  <c r="D123" i="10"/>
  <c r="I122" i="10"/>
  <c r="H122" i="10"/>
  <c r="I121" i="10"/>
  <c r="H121" i="10"/>
  <c r="H120" i="10" s="1"/>
  <c r="I120" i="10"/>
  <c r="G120" i="10"/>
  <c r="F120" i="10"/>
  <c r="E120" i="10"/>
  <c r="D120" i="10"/>
  <c r="I119" i="10"/>
  <c r="H119" i="10"/>
  <c r="H118" i="10" s="1"/>
  <c r="I118" i="10"/>
  <c r="G118" i="10"/>
  <c r="F118" i="10"/>
  <c r="E118" i="10"/>
  <c r="D118" i="10"/>
  <c r="I117" i="10"/>
  <c r="D117" i="10"/>
  <c r="H117" i="10" s="1"/>
  <c r="I116" i="10"/>
  <c r="D116" i="10"/>
  <c r="H116" i="10" s="1"/>
  <c r="I115" i="10"/>
  <c r="G115" i="10"/>
  <c r="F115" i="10"/>
  <c r="E115" i="10"/>
  <c r="D115" i="10"/>
  <c r="I114" i="10"/>
  <c r="H114" i="10"/>
  <c r="I113" i="10"/>
  <c r="H113" i="10"/>
  <c r="I112" i="10"/>
  <c r="H112" i="10"/>
  <c r="I111" i="10"/>
  <c r="H111" i="10"/>
  <c r="I110" i="10"/>
  <c r="H110" i="10"/>
  <c r="G110" i="10"/>
  <c r="F110" i="10"/>
  <c r="E110" i="10"/>
  <c r="D110" i="10"/>
  <c r="I109" i="10"/>
  <c r="H109" i="10"/>
  <c r="I108" i="10"/>
  <c r="H108" i="10"/>
  <c r="G108" i="10"/>
  <c r="F108" i="10"/>
  <c r="E108" i="10"/>
  <c r="D108" i="10"/>
  <c r="I107" i="10"/>
  <c r="H107" i="10"/>
  <c r="I106" i="10"/>
  <c r="H106" i="10"/>
  <c r="I105" i="10"/>
  <c r="I104" i="10" s="1"/>
  <c r="H105" i="10"/>
  <c r="H104" i="10"/>
  <c r="G104" i="10"/>
  <c r="F104" i="10"/>
  <c r="E104" i="10"/>
  <c r="D104" i="10"/>
  <c r="I103" i="10"/>
  <c r="H103" i="10"/>
  <c r="I102" i="10"/>
  <c r="I101" i="10" s="1"/>
  <c r="H102" i="10"/>
  <c r="H101" i="10" s="1"/>
  <c r="G101" i="10"/>
  <c r="F101" i="10"/>
  <c r="E101" i="10"/>
  <c r="D101" i="10"/>
  <c r="I100" i="10"/>
  <c r="H100" i="10"/>
  <c r="I99" i="10"/>
  <c r="H99" i="10"/>
  <c r="I98" i="10"/>
  <c r="H98" i="10"/>
  <c r="H97" i="10" s="1"/>
  <c r="I97" i="10"/>
  <c r="G97" i="10"/>
  <c r="F97" i="10"/>
  <c r="E97" i="10"/>
  <c r="D97" i="10"/>
  <c r="I96" i="10"/>
  <c r="D96" i="10"/>
  <c r="H96" i="10" s="1"/>
  <c r="I95" i="10"/>
  <c r="H95" i="10"/>
  <c r="I94" i="10"/>
  <c r="H94" i="10"/>
  <c r="I93" i="10"/>
  <c r="D93" i="10"/>
  <c r="D92" i="10" s="1"/>
  <c r="I92" i="10"/>
  <c r="G92" i="10"/>
  <c r="F92" i="10"/>
  <c r="E92" i="10"/>
  <c r="I91" i="10"/>
  <c r="H91" i="10"/>
  <c r="I90" i="10"/>
  <c r="I89" i="10" s="1"/>
  <c r="H90" i="10"/>
  <c r="H89" i="10"/>
  <c r="G89" i="10"/>
  <c r="F89" i="10"/>
  <c r="E89" i="10"/>
  <c r="D89" i="10"/>
  <c r="I88" i="10"/>
  <c r="H88" i="10"/>
  <c r="I87" i="10"/>
  <c r="H87" i="10"/>
  <c r="I86" i="10"/>
  <c r="H86" i="10"/>
  <c r="I85" i="10"/>
  <c r="H85" i="10"/>
  <c r="H84" i="10" s="1"/>
  <c r="I84" i="10"/>
  <c r="G84" i="10"/>
  <c r="F84" i="10"/>
  <c r="E84" i="10"/>
  <c r="D84" i="10"/>
  <c r="I83" i="10"/>
  <c r="D83" i="10"/>
  <c r="H83" i="10" s="1"/>
  <c r="I82" i="10"/>
  <c r="D82" i="10"/>
  <c r="H82" i="10" s="1"/>
  <c r="I81" i="10"/>
  <c r="D81" i="10"/>
  <c r="H81" i="10" s="1"/>
  <c r="I80" i="10"/>
  <c r="I79" i="10" s="1"/>
  <c r="H80" i="10"/>
  <c r="H79" i="10" s="1"/>
  <c r="D80" i="10"/>
  <c r="G79" i="10"/>
  <c r="F79" i="10"/>
  <c r="E79" i="10"/>
  <c r="D79" i="10"/>
  <c r="I78" i="10"/>
  <c r="H78" i="10"/>
  <c r="I77" i="10"/>
  <c r="H77" i="10"/>
  <c r="H76" i="10" s="1"/>
  <c r="I76" i="10"/>
  <c r="G76" i="10"/>
  <c r="F76" i="10"/>
  <c r="E76" i="10"/>
  <c r="D76" i="10"/>
  <c r="I75" i="10"/>
  <c r="D75" i="10"/>
  <c r="D72" i="10" s="1"/>
  <c r="D53" i="10" s="1"/>
  <c r="I74" i="10"/>
  <c r="H74" i="10"/>
  <c r="I73" i="10"/>
  <c r="I72" i="10" s="1"/>
  <c r="H73" i="10"/>
  <c r="G72" i="10"/>
  <c r="F72" i="10"/>
  <c r="E72" i="10"/>
  <c r="I71" i="10"/>
  <c r="H71" i="10"/>
  <c r="I70" i="10"/>
  <c r="H70" i="10"/>
  <c r="I69" i="10"/>
  <c r="H69" i="10"/>
  <c r="G69" i="10"/>
  <c r="F69" i="10"/>
  <c r="E69" i="10"/>
  <c r="D69" i="10"/>
  <c r="I68" i="10"/>
  <c r="H68" i="10"/>
  <c r="I67" i="10"/>
  <c r="I66" i="10" s="1"/>
  <c r="H67" i="10"/>
  <c r="H66" i="10" s="1"/>
  <c r="G66" i="10"/>
  <c r="F66" i="10"/>
  <c r="E66" i="10"/>
  <c r="D66" i="10"/>
  <c r="I65" i="10"/>
  <c r="H65" i="10"/>
  <c r="I64" i="10"/>
  <c r="H64" i="10"/>
  <c r="I63" i="10"/>
  <c r="I62" i="10" s="1"/>
  <c r="H63" i="10"/>
  <c r="H62" i="10" s="1"/>
  <c r="G62" i="10"/>
  <c r="F62" i="10"/>
  <c r="E62" i="10"/>
  <c r="D62" i="10"/>
  <c r="I61" i="10"/>
  <c r="H61" i="10"/>
  <c r="D61" i="10"/>
  <c r="I60" i="10"/>
  <c r="H60" i="10"/>
  <c r="I59" i="10"/>
  <c r="H59" i="10"/>
  <c r="I58" i="10"/>
  <c r="H58" i="10"/>
  <c r="I57" i="10"/>
  <c r="D57" i="10"/>
  <c r="H57" i="10" s="1"/>
  <c r="H56" i="10" s="1"/>
  <c r="I56" i="10"/>
  <c r="G56" i="10"/>
  <c r="F56" i="10"/>
  <c r="E56" i="10"/>
  <c r="D56" i="10"/>
  <c r="I55" i="10"/>
  <c r="H55" i="10"/>
  <c r="E54" i="10"/>
  <c r="I54" i="10" s="1"/>
  <c r="D54" i="10"/>
  <c r="H54" i="10" s="1"/>
  <c r="G53" i="10"/>
  <c r="F53" i="10"/>
  <c r="E53" i="10"/>
  <c r="I52" i="10"/>
  <c r="H52" i="10"/>
  <c r="I51" i="10"/>
  <c r="H51" i="10"/>
  <c r="I50" i="10"/>
  <c r="H50" i="10"/>
  <c r="H49" i="10" s="1"/>
  <c r="I49" i="10"/>
  <c r="G49" i="10"/>
  <c r="F49" i="10"/>
  <c r="E49" i="10"/>
  <c r="D49" i="10"/>
  <c r="I48" i="10"/>
  <c r="H48" i="10"/>
  <c r="I47" i="10"/>
  <c r="H47" i="10"/>
  <c r="I46" i="10"/>
  <c r="H46" i="10"/>
  <c r="I45" i="10"/>
  <c r="H45" i="10"/>
  <c r="I44" i="10"/>
  <c r="H44" i="10"/>
  <c r="I43" i="10"/>
  <c r="H43" i="10"/>
  <c r="G43" i="10"/>
  <c r="F43" i="10"/>
  <c r="E43" i="10"/>
  <c r="D43" i="10"/>
  <c r="I42" i="10"/>
  <c r="H42" i="10"/>
  <c r="I41" i="10"/>
  <c r="H41" i="10"/>
  <c r="I40" i="10"/>
  <c r="H40" i="10"/>
  <c r="I39" i="10"/>
  <c r="H39" i="10"/>
  <c r="I38" i="10"/>
  <c r="H38" i="10"/>
  <c r="I37" i="10"/>
  <c r="H37" i="10"/>
  <c r="G37" i="10"/>
  <c r="F37" i="10"/>
  <c r="E37" i="10"/>
  <c r="D37" i="10"/>
  <c r="I36" i="10"/>
  <c r="H36" i="10"/>
  <c r="I35" i="10"/>
  <c r="H35" i="10"/>
  <c r="I34" i="10"/>
  <c r="H34" i="10"/>
  <c r="I33" i="10"/>
  <c r="I32" i="10" s="1"/>
  <c r="H33" i="10"/>
  <c r="H32" i="10" s="1"/>
  <c r="G32" i="10"/>
  <c r="F32" i="10"/>
  <c r="E32" i="10"/>
  <c r="D32" i="10"/>
  <c r="I31" i="10"/>
  <c r="I30" i="10" s="1"/>
  <c r="H31" i="10"/>
  <c r="H30" i="10" s="1"/>
  <c r="G30" i="10"/>
  <c r="G29" i="10" s="1"/>
  <c r="F30" i="10"/>
  <c r="F29" i="10" s="1"/>
  <c r="E30" i="10"/>
  <c r="D30" i="10"/>
  <c r="E29" i="10"/>
  <c r="D29" i="10"/>
  <c r="I28" i="10"/>
  <c r="D28" i="10"/>
  <c r="H28" i="10" s="1"/>
  <c r="I27" i="10"/>
  <c r="D27" i="10"/>
  <c r="H27" i="10" s="1"/>
  <c r="I26" i="10"/>
  <c r="H26" i="10"/>
  <c r="D26" i="10"/>
  <c r="I25" i="10"/>
  <c r="D25" i="10"/>
  <c r="H25" i="10" s="1"/>
  <c r="I24" i="10"/>
  <c r="D24" i="10"/>
  <c r="H24" i="10" s="1"/>
  <c r="I23" i="10"/>
  <c r="D23" i="10"/>
  <c r="H23" i="10" s="1"/>
  <c r="I22" i="10"/>
  <c r="I21" i="10" s="1"/>
  <c r="H22" i="10"/>
  <c r="D22" i="10"/>
  <c r="G21" i="10"/>
  <c r="F21" i="10"/>
  <c r="E21" i="10"/>
  <c r="D21" i="10"/>
  <c r="I20" i="10"/>
  <c r="D20" i="10"/>
  <c r="H20" i="10" s="1"/>
  <c r="I19" i="10"/>
  <c r="H19" i="10"/>
  <c r="D19" i="10"/>
  <c r="I18" i="10"/>
  <c r="H18" i="10"/>
  <c r="D18" i="10"/>
  <c r="I17" i="10"/>
  <c r="D17" i="10"/>
  <c r="H17" i="10" s="1"/>
  <c r="I16" i="10"/>
  <c r="H16" i="10"/>
  <c r="D16" i="10"/>
  <c r="I15" i="10"/>
  <c r="I13" i="10" s="1"/>
  <c r="H15" i="10"/>
  <c r="D15" i="10"/>
  <c r="I14" i="10"/>
  <c r="H14" i="10"/>
  <c r="H13" i="10" s="1"/>
  <c r="D14" i="10"/>
  <c r="D13" i="10" s="1"/>
  <c r="D12" i="10" s="1"/>
  <c r="G13" i="10"/>
  <c r="F13" i="10"/>
  <c r="E13" i="10"/>
  <c r="G49" i="9"/>
  <c r="G48" i="9"/>
  <c r="G47" i="9"/>
  <c r="G46" i="9"/>
  <c r="G45" i="9"/>
  <c r="G44" i="9" s="1"/>
  <c r="F44" i="9"/>
  <c r="E44" i="9"/>
  <c r="E38" i="9"/>
  <c r="G38" i="9" s="1"/>
  <c r="G37" i="9"/>
  <c r="G36" i="9"/>
  <c r="G35" i="9"/>
  <c r="G34" i="9"/>
  <c r="G33" i="9"/>
  <c r="G32" i="9"/>
  <c r="G31" i="9"/>
  <c r="G30" i="9"/>
  <c r="G29" i="9"/>
  <c r="G28" i="9"/>
  <c r="G27" i="9"/>
  <c r="G26" i="9"/>
  <c r="G25" i="9"/>
  <c r="G24" i="9" s="1"/>
  <c r="F24" i="9"/>
  <c r="E24" i="9"/>
  <c r="G18" i="9"/>
  <c r="G17" i="9"/>
  <c r="G16" i="9"/>
  <c r="G15" i="9"/>
  <c r="G14" i="9"/>
  <c r="G12" i="9" s="1"/>
  <c r="G13" i="9"/>
  <c r="F12" i="9"/>
  <c r="E12" i="9"/>
  <c r="O299" i="8"/>
  <c r="L299" i="8"/>
  <c r="I299" i="8"/>
  <c r="F299" i="8"/>
  <c r="C299" i="8" s="1"/>
  <c r="O298" i="8"/>
  <c r="L298" i="8"/>
  <c r="I298" i="8"/>
  <c r="F298" i="8"/>
  <c r="C298" i="8" s="1"/>
  <c r="O297" i="8"/>
  <c r="L297" i="8"/>
  <c r="I297" i="8"/>
  <c r="F297" i="8"/>
  <c r="C297" i="8" s="1"/>
  <c r="O296" i="8"/>
  <c r="L296" i="8"/>
  <c r="I296" i="8"/>
  <c r="F296" i="8"/>
  <c r="C296" i="8"/>
  <c r="O295" i="8"/>
  <c r="L295" i="8"/>
  <c r="I295" i="8"/>
  <c r="F295" i="8"/>
  <c r="C295" i="8" s="1"/>
  <c r="O294" i="8"/>
  <c r="L294" i="8"/>
  <c r="I294" i="8"/>
  <c r="F294" i="8"/>
  <c r="C294" i="8" s="1"/>
  <c r="O293" i="8"/>
  <c r="L293" i="8"/>
  <c r="I293" i="8"/>
  <c r="F293" i="8"/>
  <c r="C293" i="8" s="1"/>
  <c r="O292" i="8"/>
  <c r="L292" i="8"/>
  <c r="I292" i="8"/>
  <c r="F292" i="8"/>
  <c r="C292" i="8"/>
  <c r="O291" i="8"/>
  <c r="N291" i="8"/>
  <c r="M291" i="8"/>
  <c r="L291" i="8"/>
  <c r="K291" i="8"/>
  <c r="J291" i="8"/>
  <c r="I291" i="8"/>
  <c r="H291" i="8"/>
  <c r="G291" i="8"/>
  <c r="F291" i="8"/>
  <c r="E291" i="8"/>
  <c r="D291" i="8"/>
  <c r="C291" i="8"/>
  <c r="O286" i="8"/>
  <c r="L286" i="8"/>
  <c r="I286" i="8"/>
  <c r="F286" i="8"/>
  <c r="C286" i="8"/>
  <c r="O285" i="8"/>
  <c r="L285" i="8"/>
  <c r="I285" i="8"/>
  <c r="F285" i="8"/>
  <c r="C285" i="8" s="1"/>
  <c r="O284" i="8"/>
  <c r="N284" i="8"/>
  <c r="M284" i="8"/>
  <c r="L284" i="8"/>
  <c r="K284" i="8"/>
  <c r="J284" i="8"/>
  <c r="I284" i="8"/>
  <c r="H284" i="8"/>
  <c r="G284" i="8"/>
  <c r="F284" i="8"/>
  <c r="E284" i="8"/>
  <c r="D284" i="8"/>
  <c r="C284" i="8"/>
  <c r="O283" i="8"/>
  <c r="L283" i="8"/>
  <c r="I283" i="8"/>
  <c r="F283" i="8"/>
  <c r="C283" i="8" s="1"/>
  <c r="O282" i="8"/>
  <c r="N282" i="8"/>
  <c r="M282" i="8"/>
  <c r="L282" i="8"/>
  <c r="K282" i="8"/>
  <c r="J282" i="8"/>
  <c r="I282" i="8"/>
  <c r="H282" i="8"/>
  <c r="G282" i="8"/>
  <c r="E282" i="8"/>
  <c r="D282" i="8"/>
  <c r="O281" i="8"/>
  <c r="L281" i="8"/>
  <c r="I281" i="8"/>
  <c r="F281" i="8"/>
  <c r="C281" i="8" s="1"/>
  <c r="O280" i="8"/>
  <c r="L280" i="8"/>
  <c r="I280" i="8"/>
  <c r="F280" i="8"/>
  <c r="C280" i="8"/>
  <c r="O279" i="8"/>
  <c r="O278" i="8" s="1"/>
  <c r="L279" i="8"/>
  <c r="I279" i="8"/>
  <c r="F279" i="8"/>
  <c r="C279" i="8" s="1"/>
  <c r="N278" i="8"/>
  <c r="M278" i="8"/>
  <c r="L278" i="8"/>
  <c r="K278" i="8"/>
  <c r="J278" i="8"/>
  <c r="I278" i="8"/>
  <c r="H278" i="8"/>
  <c r="G278" i="8"/>
  <c r="E278" i="8"/>
  <c r="D278" i="8"/>
  <c r="O277" i="8"/>
  <c r="L277" i="8"/>
  <c r="I277" i="8"/>
  <c r="F277" i="8"/>
  <c r="C277" i="8" s="1"/>
  <c r="O276" i="8"/>
  <c r="L276" i="8"/>
  <c r="I276" i="8"/>
  <c r="F276" i="8"/>
  <c r="C276" i="8"/>
  <c r="O275" i="8"/>
  <c r="O274" i="8" s="1"/>
  <c r="O272" i="8" s="1"/>
  <c r="O271" i="8" s="1"/>
  <c r="L275" i="8"/>
  <c r="I275" i="8"/>
  <c r="F275" i="8"/>
  <c r="F274" i="8" s="1"/>
  <c r="C275" i="8"/>
  <c r="N274" i="8"/>
  <c r="M274" i="8"/>
  <c r="M272" i="8" s="1"/>
  <c r="M271" i="8" s="1"/>
  <c r="L274" i="8"/>
  <c r="K274" i="8"/>
  <c r="J274" i="8"/>
  <c r="I274" i="8"/>
  <c r="H274" i="8"/>
  <c r="H272" i="8" s="1"/>
  <c r="H271" i="8" s="1"/>
  <c r="G274" i="8"/>
  <c r="E274" i="8"/>
  <c r="E272" i="8" s="1"/>
  <c r="E271" i="8" s="1"/>
  <c r="D274" i="8"/>
  <c r="D272" i="8" s="1"/>
  <c r="D271" i="8" s="1"/>
  <c r="O273" i="8"/>
  <c r="L273" i="8"/>
  <c r="L272" i="8" s="1"/>
  <c r="L271" i="8" s="1"/>
  <c r="I273" i="8"/>
  <c r="I272" i="8" s="1"/>
  <c r="I271" i="8" s="1"/>
  <c r="F273" i="8"/>
  <c r="C273" i="8" s="1"/>
  <c r="N272" i="8"/>
  <c r="N271" i="8" s="1"/>
  <c r="K272" i="8"/>
  <c r="J272" i="8"/>
  <c r="J271" i="8" s="1"/>
  <c r="G272" i="8"/>
  <c r="K271" i="8"/>
  <c r="G271" i="8"/>
  <c r="O270" i="8"/>
  <c r="L270" i="8"/>
  <c r="I270" i="8"/>
  <c r="F270" i="8"/>
  <c r="C270" i="8" s="1"/>
  <c r="O269" i="8"/>
  <c r="L269" i="8"/>
  <c r="I269" i="8"/>
  <c r="F269" i="8"/>
  <c r="C269" i="8" s="1"/>
  <c r="O268" i="8"/>
  <c r="L268" i="8"/>
  <c r="C268" i="8" s="1"/>
  <c r="I268" i="8"/>
  <c r="F268" i="8"/>
  <c r="O267" i="8"/>
  <c r="O266" i="8" s="1"/>
  <c r="L267" i="8"/>
  <c r="I267" i="8"/>
  <c r="F267" i="8"/>
  <c r="F266" i="8" s="1"/>
  <c r="C266" i="8" s="1"/>
  <c r="C267" i="8"/>
  <c r="N266" i="8"/>
  <c r="M266" i="8"/>
  <c r="L266" i="8"/>
  <c r="K266" i="8"/>
  <c r="J266" i="8"/>
  <c r="I266" i="8"/>
  <c r="H266" i="8"/>
  <c r="G266" i="8"/>
  <c r="E266" i="8"/>
  <c r="D266" i="8"/>
  <c r="O265" i="8"/>
  <c r="L265" i="8"/>
  <c r="I265" i="8"/>
  <c r="F265" i="8"/>
  <c r="C265" i="8" s="1"/>
  <c r="O264" i="8"/>
  <c r="L264" i="8"/>
  <c r="C264" i="8" s="1"/>
  <c r="I264" i="8"/>
  <c r="F264" i="8"/>
  <c r="O263" i="8"/>
  <c r="O262" i="8" s="1"/>
  <c r="O261" i="8" s="1"/>
  <c r="L263" i="8"/>
  <c r="I263" i="8"/>
  <c r="F263" i="8"/>
  <c r="F262" i="8" s="1"/>
  <c r="C263" i="8"/>
  <c r="N262" i="8"/>
  <c r="M262" i="8"/>
  <c r="L262" i="8"/>
  <c r="L261" i="8" s="1"/>
  <c r="K262" i="8"/>
  <c r="J262" i="8"/>
  <c r="I262" i="8"/>
  <c r="H262" i="8"/>
  <c r="H261" i="8" s="1"/>
  <c r="G262" i="8"/>
  <c r="E262" i="8"/>
  <c r="D262" i="8"/>
  <c r="D261" i="8" s="1"/>
  <c r="N261" i="8"/>
  <c r="M261" i="8"/>
  <c r="K261" i="8"/>
  <c r="J261" i="8"/>
  <c r="I261" i="8"/>
  <c r="G261" i="8"/>
  <c r="E261" i="8"/>
  <c r="O260" i="8"/>
  <c r="L260" i="8"/>
  <c r="C260" i="8" s="1"/>
  <c r="I260" i="8"/>
  <c r="F260" i="8"/>
  <c r="O259" i="8"/>
  <c r="L259" i="8"/>
  <c r="I259" i="8"/>
  <c r="F259" i="8"/>
  <c r="C259" i="8"/>
  <c r="O258" i="8"/>
  <c r="L258" i="8"/>
  <c r="I258" i="8"/>
  <c r="F258" i="8"/>
  <c r="C258" i="8" s="1"/>
  <c r="O257" i="8"/>
  <c r="L257" i="8"/>
  <c r="I257" i="8"/>
  <c r="I255" i="8" s="1"/>
  <c r="I254" i="8" s="1"/>
  <c r="F257" i="8"/>
  <c r="C257" i="8" s="1"/>
  <c r="O256" i="8"/>
  <c r="L256" i="8"/>
  <c r="C256" i="8" s="1"/>
  <c r="I256" i="8"/>
  <c r="F256" i="8"/>
  <c r="O255" i="8"/>
  <c r="O254" i="8" s="1"/>
  <c r="N255" i="8"/>
  <c r="M255" i="8"/>
  <c r="K255" i="8"/>
  <c r="K254" i="8" s="1"/>
  <c r="K233" i="8" s="1"/>
  <c r="J255" i="8"/>
  <c r="H255" i="8"/>
  <c r="G255" i="8"/>
  <c r="G254" i="8" s="1"/>
  <c r="G233" i="8" s="1"/>
  <c r="E255" i="8"/>
  <c r="D255" i="8"/>
  <c r="N254" i="8"/>
  <c r="M254" i="8"/>
  <c r="J254" i="8"/>
  <c r="H254" i="8"/>
  <c r="E254" i="8"/>
  <c r="D254" i="8"/>
  <c r="O253" i="8"/>
  <c r="L253" i="8"/>
  <c r="I253" i="8"/>
  <c r="C253" i="8" s="1"/>
  <c r="F253" i="8"/>
  <c r="O252" i="8"/>
  <c r="L252" i="8"/>
  <c r="L249" i="8" s="1"/>
  <c r="I252" i="8"/>
  <c r="F252" i="8"/>
  <c r="O251" i="8"/>
  <c r="O249" i="8" s="1"/>
  <c r="L251" i="8"/>
  <c r="I251" i="8"/>
  <c r="F251" i="8"/>
  <c r="C251" i="8"/>
  <c r="O250" i="8"/>
  <c r="L250" i="8"/>
  <c r="I250" i="8"/>
  <c r="F250" i="8"/>
  <c r="C250" i="8" s="1"/>
  <c r="N249" i="8"/>
  <c r="M249" i="8"/>
  <c r="K249" i="8"/>
  <c r="J249" i="8"/>
  <c r="I249" i="8"/>
  <c r="H249" i="8"/>
  <c r="G249" i="8"/>
  <c r="E249" i="8"/>
  <c r="D249" i="8"/>
  <c r="O248" i="8"/>
  <c r="L248" i="8"/>
  <c r="C248" i="8" s="1"/>
  <c r="I248" i="8"/>
  <c r="F248" i="8"/>
  <c r="O247" i="8"/>
  <c r="L247" i="8"/>
  <c r="I247" i="8"/>
  <c r="F247" i="8"/>
  <c r="C247" i="8"/>
  <c r="O246" i="8"/>
  <c r="L246" i="8"/>
  <c r="I246" i="8"/>
  <c r="F246" i="8"/>
  <c r="C246" i="8" s="1"/>
  <c r="O245" i="8"/>
  <c r="L245" i="8"/>
  <c r="I245" i="8"/>
  <c r="C245" i="8" s="1"/>
  <c r="F245" i="8"/>
  <c r="O244" i="8"/>
  <c r="L244" i="8"/>
  <c r="L241" i="8" s="1"/>
  <c r="I244" i="8"/>
  <c r="F244" i="8"/>
  <c r="O243" i="8"/>
  <c r="O241" i="8" s="1"/>
  <c r="L243" i="8"/>
  <c r="I243" i="8"/>
  <c r="F243" i="8"/>
  <c r="C243" i="8"/>
  <c r="O242" i="8"/>
  <c r="L242" i="8"/>
  <c r="I242" i="8"/>
  <c r="F242" i="8"/>
  <c r="C242" i="8" s="1"/>
  <c r="N241" i="8"/>
  <c r="M241" i="8"/>
  <c r="K241" i="8"/>
  <c r="J241" i="8"/>
  <c r="I241" i="8"/>
  <c r="H241" i="8"/>
  <c r="G241" i="8"/>
  <c r="E241" i="8"/>
  <c r="D241" i="8"/>
  <c r="O240" i="8"/>
  <c r="L240" i="8"/>
  <c r="C240" i="8" s="1"/>
  <c r="I240" i="8"/>
  <c r="F240" i="8"/>
  <c r="O239" i="8"/>
  <c r="O238" i="8" s="1"/>
  <c r="L239" i="8"/>
  <c r="I239" i="8"/>
  <c r="F239" i="8"/>
  <c r="F238" i="8" s="1"/>
  <c r="C239" i="8"/>
  <c r="N238" i="8"/>
  <c r="M238" i="8"/>
  <c r="L238" i="8"/>
  <c r="K238" i="8"/>
  <c r="J238" i="8"/>
  <c r="I238" i="8"/>
  <c r="H238" i="8"/>
  <c r="G238" i="8"/>
  <c r="E238" i="8"/>
  <c r="D238" i="8"/>
  <c r="O237" i="8"/>
  <c r="L237" i="8"/>
  <c r="L236" i="8" s="1"/>
  <c r="L234" i="8" s="1"/>
  <c r="I237" i="8"/>
  <c r="I236" i="8" s="1"/>
  <c r="I234" i="8" s="1"/>
  <c r="I233" i="8" s="1"/>
  <c r="F237" i="8"/>
  <c r="O236" i="8"/>
  <c r="N236" i="8"/>
  <c r="N234" i="8" s="1"/>
  <c r="N233" i="8" s="1"/>
  <c r="M236" i="8"/>
  <c r="K236" i="8"/>
  <c r="J236" i="8"/>
  <c r="J234" i="8" s="1"/>
  <c r="J233" i="8" s="1"/>
  <c r="H236" i="8"/>
  <c r="G236" i="8"/>
  <c r="F236" i="8"/>
  <c r="E236" i="8"/>
  <c r="D236" i="8"/>
  <c r="O235" i="8"/>
  <c r="O234" i="8" s="1"/>
  <c r="O233" i="8" s="1"/>
  <c r="L235" i="8"/>
  <c r="I235" i="8"/>
  <c r="F235" i="8"/>
  <c r="C235" i="8"/>
  <c r="M234" i="8"/>
  <c r="K234" i="8"/>
  <c r="H234" i="8"/>
  <c r="H233" i="8" s="1"/>
  <c r="G234" i="8"/>
  <c r="E234" i="8"/>
  <c r="D234" i="8"/>
  <c r="D233" i="8" s="1"/>
  <c r="M233" i="8"/>
  <c r="E233" i="8"/>
  <c r="O232" i="8"/>
  <c r="L232" i="8"/>
  <c r="C232" i="8" s="1"/>
  <c r="I232" i="8"/>
  <c r="F232" i="8"/>
  <c r="O231" i="8"/>
  <c r="O230" i="8" s="1"/>
  <c r="L231" i="8"/>
  <c r="I231" i="8"/>
  <c r="F231" i="8"/>
  <c r="F230" i="8" s="1"/>
  <c r="C230" i="8" s="1"/>
  <c r="C231" i="8"/>
  <c r="N230" i="8"/>
  <c r="M230" i="8"/>
  <c r="L230" i="8"/>
  <c r="K230" i="8"/>
  <c r="J230" i="8"/>
  <c r="I230" i="8"/>
  <c r="H230" i="8"/>
  <c r="G230" i="8"/>
  <c r="E230" i="8"/>
  <c r="D230" i="8"/>
  <c r="O229" i="8"/>
  <c r="L229" i="8"/>
  <c r="I229" i="8"/>
  <c r="C229" i="8" s="1"/>
  <c r="F229" i="8"/>
  <c r="O228" i="8"/>
  <c r="L228" i="8"/>
  <c r="C228" i="8" s="1"/>
  <c r="I228" i="8"/>
  <c r="F228" i="8"/>
  <c r="O227" i="8"/>
  <c r="L227" i="8"/>
  <c r="I227" i="8"/>
  <c r="F227" i="8"/>
  <c r="C227" i="8"/>
  <c r="O226" i="8"/>
  <c r="L226" i="8"/>
  <c r="I226" i="8"/>
  <c r="F226" i="8"/>
  <c r="C226" i="8" s="1"/>
  <c r="D226" i="8"/>
  <c r="O225" i="8"/>
  <c r="L225" i="8"/>
  <c r="C225" i="8" s="1"/>
  <c r="I225" i="8"/>
  <c r="F225" i="8"/>
  <c r="O224" i="8"/>
  <c r="L224" i="8"/>
  <c r="I224" i="8"/>
  <c r="F224" i="8"/>
  <c r="C224" i="8"/>
  <c r="O223" i="8"/>
  <c r="L223" i="8"/>
  <c r="I223" i="8"/>
  <c r="F223" i="8"/>
  <c r="C223" i="8" s="1"/>
  <c r="O222" i="8"/>
  <c r="L222" i="8"/>
  <c r="I222" i="8"/>
  <c r="I219" i="8" s="1"/>
  <c r="F222" i="8"/>
  <c r="O221" i="8"/>
  <c r="L221" i="8"/>
  <c r="C221" i="8" s="1"/>
  <c r="I221" i="8"/>
  <c r="F221" i="8"/>
  <c r="O220" i="8"/>
  <c r="O219" i="8" s="1"/>
  <c r="L220" i="8"/>
  <c r="I220" i="8"/>
  <c r="F220" i="8"/>
  <c r="F219" i="8" s="1"/>
  <c r="C220" i="8"/>
  <c r="N219" i="8"/>
  <c r="M219" i="8"/>
  <c r="K219" i="8"/>
  <c r="J219" i="8"/>
  <c r="H219" i="8"/>
  <c r="H207" i="8" s="1"/>
  <c r="G219" i="8"/>
  <c r="E219" i="8"/>
  <c r="D219" i="8"/>
  <c r="D207" i="8" s="1"/>
  <c r="O218" i="8"/>
  <c r="L218" i="8"/>
  <c r="I218" i="8"/>
  <c r="F218" i="8"/>
  <c r="C218" i="8" s="1"/>
  <c r="O217" i="8"/>
  <c r="L217" i="8"/>
  <c r="I217" i="8"/>
  <c r="F217" i="8"/>
  <c r="C217" i="8" s="1"/>
  <c r="O216" i="8"/>
  <c r="L216" i="8"/>
  <c r="I216" i="8"/>
  <c r="C216" i="8" s="1"/>
  <c r="F216" i="8"/>
  <c r="O215" i="8"/>
  <c r="L215" i="8"/>
  <c r="I215" i="8"/>
  <c r="F215" i="8"/>
  <c r="C215" i="8"/>
  <c r="O214" i="8"/>
  <c r="L214" i="8"/>
  <c r="I214" i="8"/>
  <c r="F214" i="8"/>
  <c r="C214" i="8" s="1"/>
  <c r="O213" i="8"/>
  <c r="L213" i="8"/>
  <c r="I213" i="8"/>
  <c r="F213" i="8"/>
  <c r="C213" i="8" s="1"/>
  <c r="O212" i="8"/>
  <c r="L212" i="8"/>
  <c r="I212" i="8"/>
  <c r="C212" i="8" s="1"/>
  <c r="F212" i="8"/>
  <c r="O211" i="8"/>
  <c r="L211" i="8"/>
  <c r="I211" i="8"/>
  <c r="F211" i="8"/>
  <c r="C211" i="8"/>
  <c r="O210" i="8"/>
  <c r="O208" i="8" s="1"/>
  <c r="O207" i="8" s="1"/>
  <c r="L210" i="8"/>
  <c r="I210" i="8"/>
  <c r="F210" i="8"/>
  <c r="C210" i="8" s="1"/>
  <c r="O209" i="8"/>
  <c r="L209" i="8"/>
  <c r="L208" i="8" s="1"/>
  <c r="I209" i="8"/>
  <c r="I208" i="8" s="1"/>
  <c r="I207" i="8" s="1"/>
  <c r="F209" i="8"/>
  <c r="C209" i="8" s="1"/>
  <c r="N208" i="8"/>
  <c r="N207" i="8" s="1"/>
  <c r="M208" i="8"/>
  <c r="M207" i="8" s="1"/>
  <c r="K208" i="8"/>
  <c r="J208" i="8"/>
  <c r="J207" i="8" s="1"/>
  <c r="H208" i="8"/>
  <c r="G208" i="8"/>
  <c r="F208" i="8"/>
  <c r="E208" i="8"/>
  <c r="E207" i="8" s="1"/>
  <c r="D208" i="8"/>
  <c r="K207" i="8"/>
  <c r="G207" i="8"/>
  <c r="O206" i="8"/>
  <c r="L206" i="8"/>
  <c r="I206" i="8"/>
  <c r="F206" i="8"/>
  <c r="C206" i="8" s="1"/>
  <c r="O205" i="8"/>
  <c r="L205" i="8"/>
  <c r="I205" i="8"/>
  <c r="F205" i="8"/>
  <c r="C205" i="8" s="1"/>
  <c r="O204" i="8"/>
  <c r="L204" i="8"/>
  <c r="I204" i="8"/>
  <c r="C204" i="8" s="1"/>
  <c r="F204" i="8"/>
  <c r="O203" i="8"/>
  <c r="L203" i="8"/>
  <c r="L201" i="8" s="1"/>
  <c r="L199" i="8" s="1"/>
  <c r="I203" i="8"/>
  <c r="F203" i="8"/>
  <c r="C203" i="8"/>
  <c r="O202" i="8"/>
  <c r="O201" i="8" s="1"/>
  <c r="L202" i="8"/>
  <c r="I202" i="8"/>
  <c r="F202" i="8"/>
  <c r="C202" i="8" s="1"/>
  <c r="D202" i="8"/>
  <c r="D201" i="8" s="1"/>
  <c r="D199" i="8" s="1"/>
  <c r="N201" i="8"/>
  <c r="N199" i="8" s="1"/>
  <c r="N198" i="8" s="1"/>
  <c r="N197" i="8" s="1"/>
  <c r="M201" i="8"/>
  <c r="M199" i="8" s="1"/>
  <c r="K201" i="8"/>
  <c r="J201" i="8"/>
  <c r="J199" i="8" s="1"/>
  <c r="I201" i="8"/>
  <c r="I199" i="8" s="1"/>
  <c r="I198" i="8" s="1"/>
  <c r="I197" i="8" s="1"/>
  <c r="H201" i="8"/>
  <c r="G201" i="8"/>
  <c r="F201" i="8"/>
  <c r="C201" i="8" s="1"/>
  <c r="E201" i="8"/>
  <c r="E199" i="8" s="1"/>
  <c r="E198" i="8" s="1"/>
  <c r="E197" i="8" s="1"/>
  <c r="O200" i="8"/>
  <c r="O199" i="8" s="1"/>
  <c r="O198" i="8" s="1"/>
  <c r="O197" i="8" s="1"/>
  <c r="L200" i="8"/>
  <c r="I200" i="8"/>
  <c r="F200" i="8"/>
  <c r="F199" i="8" s="1"/>
  <c r="C200" i="8"/>
  <c r="K199" i="8"/>
  <c r="K198" i="8" s="1"/>
  <c r="K197" i="8" s="1"/>
  <c r="H199" i="8"/>
  <c r="G199" i="8"/>
  <c r="G198" i="8" s="1"/>
  <c r="G197" i="8" s="1"/>
  <c r="O196" i="8"/>
  <c r="L196" i="8"/>
  <c r="C196" i="8" s="1"/>
  <c r="I196" i="8"/>
  <c r="O195" i="8"/>
  <c r="O194" i="8" s="1"/>
  <c r="O190" i="8" s="1"/>
  <c r="N195" i="8"/>
  <c r="N194" i="8" s="1"/>
  <c r="N190" i="8" s="1"/>
  <c r="M195" i="8"/>
  <c r="K195" i="8"/>
  <c r="K194" i="8" s="1"/>
  <c r="K190" i="8" s="1"/>
  <c r="J195" i="8"/>
  <c r="J194" i="8" s="1"/>
  <c r="J190" i="8" s="1"/>
  <c r="I195" i="8"/>
  <c r="H195" i="8"/>
  <c r="G195" i="8"/>
  <c r="G194" i="8" s="1"/>
  <c r="G190" i="8" s="1"/>
  <c r="F195" i="8"/>
  <c r="F194" i="8" s="1"/>
  <c r="E195" i="8"/>
  <c r="D195" i="8"/>
  <c r="M194" i="8"/>
  <c r="I194" i="8"/>
  <c r="H194" i="8"/>
  <c r="E194" i="8"/>
  <c r="D194" i="8"/>
  <c r="O193" i="8"/>
  <c r="L193" i="8"/>
  <c r="I193" i="8"/>
  <c r="C193" i="8" s="1"/>
  <c r="O192" i="8"/>
  <c r="L192" i="8"/>
  <c r="I192" i="8"/>
  <c r="C192" i="8" s="1"/>
  <c r="O191" i="8"/>
  <c r="N191" i="8"/>
  <c r="M191" i="8"/>
  <c r="M190" i="8" s="1"/>
  <c r="L191" i="8"/>
  <c r="K191" i="8"/>
  <c r="J191" i="8"/>
  <c r="I191" i="8"/>
  <c r="I190" i="8" s="1"/>
  <c r="H191" i="8"/>
  <c r="H190" i="8" s="1"/>
  <c r="G191" i="8"/>
  <c r="F191" i="8"/>
  <c r="C191" i="8" s="1"/>
  <c r="E191" i="8"/>
  <c r="E190" i="8" s="1"/>
  <c r="D191" i="8"/>
  <c r="D190" i="8" s="1"/>
  <c r="O189" i="8"/>
  <c r="L189" i="8"/>
  <c r="I189" i="8"/>
  <c r="F189" i="8"/>
  <c r="C189" i="8"/>
  <c r="O188" i="8"/>
  <c r="O187" i="8" s="1"/>
  <c r="L188" i="8"/>
  <c r="I188" i="8"/>
  <c r="F188" i="8"/>
  <c r="F187" i="8" s="1"/>
  <c r="C187" i="8" s="1"/>
  <c r="N187" i="8"/>
  <c r="M187" i="8"/>
  <c r="L187" i="8"/>
  <c r="K187" i="8"/>
  <c r="J187" i="8"/>
  <c r="I187" i="8"/>
  <c r="H187" i="8"/>
  <c r="G187" i="8"/>
  <c r="E187" i="8"/>
  <c r="D187" i="8"/>
  <c r="O186" i="8"/>
  <c r="L186" i="8"/>
  <c r="I186" i="8"/>
  <c r="C186" i="8" s="1"/>
  <c r="F186" i="8"/>
  <c r="O185" i="8"/>
  <c r="L185" i="8"/>
  <c r="I185" i="8"/>
  <c r="F185" i="8"/>
  <c r="C185" i="8"/>
  <c r="O184" i="8"/>
  <c r="O182" i="8" s="1"/>
  <c r="L184" i="8"/>
  <c r="I184" i="8"/>
  <c r="F184" i="8"/>
  <c r="C184" i="8" s="1"/>
  <c r="O183" i="8"/>
  <c r="L183" i="8"/>
  <c r="L182" i="8" s="1"/>
  <c r="I183" i="8"/>
  <c r="I182" i="8" s="1"/>
  <c r="F183" i="8"/>
  <c r="C183" i="8" s="1"/>
  <c r="N182" i="8"/>
  <c r="M182" i="8"/>
  <c r="K182" i="8"/>
  <c r="J182" i="8"/>
  <c r="H182" i="8"/>
  <c r="G182" i="8"/>
  <c r="F182" i="8"/>
  <c r="C182" i="8" s="1"/>
  <c r="E182" i="8"/>
  <c r="D182" i="8"/>
  <c r="O181" i="8"/>
  <c r="L181" i="8"/>
  <c r="I181" i="8"/>
  <c r="F181" i="8"/>
  <c r="C181" i="8"/>
  <c r="O180" i="8"/>
  <c r="O178" i="8" s="1"/>
  <c r="O177" i="8" s="1"/>
  <c r="O176" i="8" s="1"/>
  <c r="L180" i="8"/>
  <c r="I180" i="8"/>
  <c r="F180" i="8"/>
  <c r="C180" i="8" s="1"/>
  <c r="O179" i="8"/>
  <c r="L179" i="8"/>
  <c r="L178" i="8" s="1"/>
  <c r="L177" i="8" s="1"/>
  <c r="L176" i="8" s="1"/>
  <c r="I179" i="8"/>
  <c r="I178" i="8" s="1"/>
  <c r="F179" i="8"/>
  <c r="C179" i="8" s="1"/>
  <c r="N178" i="8"/>
  <c r="N177" i="8" s="1"/>
  <c r="N176" i="8" s="1"/>
  <c r="M178" i="8"/>
  <c r="M177" i="8" s="1"/>
  <c r="M176" i="8" s="1"/>
  <c r="K178" i="8"/>
  <c r="J178" i="8"/>
  <c r="J177" i="8" s="1"/>
  <c r="J176" i="8" s="1"/>
  <c r="H178" i="8"/>
  <c r="G178" i="8"/>
  <c r="F178" i="8"/>
  <c r="E178" i="8"/>
  <c r="E177" i="8" s="1"/>
  <c r="E176" i="8" s="1"/>
  <c r="D178" i="8"/>
  <c r="K177" i="8"/>
  <c r="K176" i="8" s="1"/>
  <c r="H177" i="8"/>
  <c r="G177" i="8"/>
  <c r="G176" i="8" s="1"/>
  <c r="D177" i="8"/>
  <c r="H176" i="8"/>
  <c r="D176" i="8"/>
  <c r="O175" i="8"/>
  <c r="L175" i="8"/>
  <c r="I175" i="8"/>
  <c r="F175" i="8"/>
  <c r="C175" i="8" s="1"/>
  <c r="O174" i="8"/>
  <c r="L174" i="8"/>
  <c r="I174" i="8"/>
  <c r="C174" i="8" s="1"/>
  <c r="F174" i="8"/>
  <c r="O173" i="8"/>
  <c r="L173" i="8"/>
  <c r="I173" i="8"/>
  <c r="F173" i="8"/>
  <c r="C173" i="8"/>
  <c r="O172" i="8"/>
  <c r="L172" i="8"/>
  <c r="I172" i="8"/>
  <c r="F172" i="8"/>
  <c r="C172" i="8" s="1"/>
  <c r="O171" i="8"/>
  <c r="L171" i="8"/>
  <c r="I171" i="8"/>
  <c r="I169" i="8" s="1"/>
  <c r="I168" i="8" s="1"/>
  <c r="F171" i="8"/>
  <c r="C171" i="8" s="1"/>
  <c r="D171" i="8"/>
  <c r="O170" i="8"/>
  <c r="O169" i="8" s="1"/>
  <c r="O168" i="8" s="1"/>
  <c r="L170" i="8"/>
  <c r="I170" i="8"/>
  <c r="F170" i="8"/>
  <c r="F169" i="8" s="1"/>
  <c r="C170" i="8"/>
  <c r="N169" i="8"/>
  <c r="M169" i="8"/>
  <c r="L169" i="8"/>
  <c r="L168" i="8" s="1"/>
  <c r="K169" i="8"/>
  <c r="K168" i="8" s="1"/>
  <c r="J169" i="8"/>
  <c r="H169" i="8"/>
  <c r="H168" i="8" s="1"/>
  <c r="G169" i="8"/>
  <c r="G168" i="8" s="1"/>
  <c r="E169" i="8"/>
  <c r="D169" i="8"/>
  <c r="D168" i="8" s="1"/>
  <c r="N168" i="8"/>
  <c r="M168" i="8"/>
  <c r="J168" i="8"/>
  <c r="E168" i="8"/>
  <c r="O167" i="8"/>
  <c r="L167" i="8"/>
  <c r="I167" i="8"/>
  <c r="C167" i="8" s="1"/>
  <c r="F167" i="8"/>
  <c r="O166" i="8"/>
  <c r="L166" i="8"/>
  <c r="I166" i="8"/>
  <c r="F166" i="8"/>
  <c r="C166" i="8"/>
  <c r="O165" i="8"/>
  <c r="O163" i="8" s="1"/>
  <c r="L165" i="8"/>
  <c r="I165" i="8"/>
  <c r="F165" i="8"/>
  <c r="C165" i="8" s="1"/>
  <c r="O164" i="8"/>
  <c r="L164" i="8"/>
  <c r="L163" i="8" s="1"/>
  <c r="I164" i="8"/>
  <c r="I163" i="8" s="1"/>
  <c r="F164" i="8"/>
  <c r="N163" i="8"/>
  <c r="M163" i="8"/>
  <c r="K163" i="8"/>
  <c r="J163" i="8"/>
  <c r="H163" i="8"/>
  <c r="G163" i="8"/>
  <c r="F163" i="8"/>
  <c r="E163" i="8"/>
  <c r="D163" i="8"/>
  <c r="O162" i="8"/>
  <c r="L162" i="8"/>
  <c r="I162" i="8"/>
  <c r="F162" i="8"/>
  <c r="C162" i="8"/>
  <c r="O161" i="8"/>
  <c r="L161" i="8"/>
  <c r="I161" i="8"/>
  <c r="F161" i="8"/>
  <c r="C161" i="8" s="1"/>
  <c r="O160" i="8"/>
  <c r="L160" i="8"/>
  <c r="I160" i="8"/>
  <c r="F160" i="8"/>
  <c r="O159" i="8"/>
  <c r="L159" i="8"/>
  <c r="I159" i="8"/>
  <c r="C159" i="8" s="1"/>
  <c r="F159" i="8"/>
  <c r="O158" i="8"/>
  <c r="O154" i="8" s="1"/>
  <c r="L158" i="8"/>
  <c r="I158" i="8"/>
  <c r="F158" i="8"/>
  <c r="C158" i="8"/>
  <c r="O157" i="8"/>
  <c r="L157" i="8"/>
  <c r="I157" i="8"/>
  <c r="F157" i="8"/>
  <c r="C157" i="8" s="1"/>
  <c r="O156" i="8"/>
  <c r="L156" i="8"/>
  <c r="I156" i="8"/>
  <c r="F156" i="8"/>
  <c r="O155" i="8"/>
  <c r="L155" i="8"/>
  <c r="L154" i="8" s="1"/>
  <c r="I155" i="8"/>
  <c r="F155" i="8"/>
  <c r="N154" i="8"/>
  <c r="M154" i="8"/>
  <c r="K154" i="8"/>
  <c r="J154" i="8"/>
  <c r="H154" i="8"/>
  <c r="G154" i="8"/>
  <c r="E154" i="8"/>
  <c r="D154" i="8"/>
  <c r="O153" i="8"/>
  <c r="L153" i="8"/>
  <c r="I153" i="8"/>
  <c r="F153" i="8"/>
  <c r="C153" i="8" s="1"/>
  <c r="O152" i="8"/>
  <c r="L152" i="8"/>
  <c r="I152" i="8"/>
  <c r="F152" i="8"/>
  <c r="O151" i="8"/>
  <c r="L151" i="8"/>
  <c r="I151" i="8"/>
  <c r="I147" i="8" s="1"/>
  <c r="F151" i="8"/>
  <c r="O150" i="8"/>
  <c r="L150" i="8"/>
  <c r="I150" i="8"/>
  <c r="F150" i="8"/>
  <c r="O149" i="8"/>
  <c r="O147" i="8" s="1"/>
  <c r="L149" i="8"/>
  <c r="I149" i="8"/>
  <c r="F149" i="8"/>
  <c r="C149" i="8"/>
  <c r="O148" i="8"/>
  <c r="L148" i="8"/>
  <c r="I148" i="8"/>
  <c r="F148" i="8"/>
  <c r="N147" i="8"/>
  <c r="M147" i="8"/>
  <c r="K147" i="8"/>
  <c r="J147" i="8"/>
  <c r="H147" i="8"/>
  <c r="G147" i="8"/>
  <c r="E147" i="8"/>
  <c r="D147" i="8"/>
  <c r="O146" i="8"/>
  <c r="L146" i="8"/>
  <c r="I146" i="8"/>
  <c r="F146" i="8"/>
  <c r="C146" i="8" s="1"/>
  <c r="O145" i="8"/>
  <c r="L145" i="8"/>
  <c r="I145" i="8"/>
  <c r="I144" i="8" s="1"/>
  <c r="F145" i="8"/>
  <c r="N144" i="8"/>
  <c r="M144" i="8"/>
  <c r="M133" i="8" s="1"/>
  <c r="L144" i="8"/>
  <c r="K144" i="8"/>
  <c r="J144" i="8"/>
  <c r="H144" i="8"/>
  <c r="G144" i="8"/>
  <c r="E144" i="8"/>
  <c r="D144" i="8"/>
  <c r="O143" i="8"/>
  <c r="L143" i="8"/>
  <c r="I143" i="8"/>
  <c r="C143" i="8" s="1"/>
  <c r="F143" i="8"/>
  <c r="O142" i="8"/>
  <c r="L142" i="8"/>
  <c r="I142" i="8"/>
  <c r="F142" i="8"/>
  <c r="O141" i="8"/>
  <c r="O139" i="8" s="1"/>
  <c r="L141" i="8"/>
  <c r="I141" i="8"/>
  <c r="F141" i="8"/>
  <c r="C141" i="8"/>
  <c r="O140" i="8"/>
  <c r="L140" i="8"/>
  <c r="I140" i="8"/>
  <c r="F140" i="8"/>
  <c r="N139" i="8"/>
  <c r="M139" i="8"/>
  <c r="K139" i="8"/>
  <c r="J139" i="8"/>
  <c r="I139" i="8"/>
  <c r="H139" i="8"/>
  <c r="G139" i="8"/>
  <c r="G133" i="8" s="1"/>
  <c r="E139" i="8"/>
  <c r="E133" i="8" s="1"/>
  <c r="D139" i="8"/>
  <c r="O138" i="8"/>
  <c r="L138" i="8"/>
  <c r="I138" i="8"/>
  <c r="F138" i="8"/>
  <c r="C138" i="8" s="1"/>
  <c r="O137" i="8"/>
  <c r="L137" i="8"/>
  <c r="I137" i="8"/>
  <c r="F137" i="8"/>
  <c r="O136" i="8"/>
  <c r="L136" i="8"/>
  <c r="I136" i="8"/>
  <c r="F136" i="8"/>
  <c r="O135" i="8"/>
  <c r="L135" i="8"/>
  <c r="L134" i="8" s="1"/>
  <c r="I135" i="8"/>
  <c r="F135" i="8"/>
  <c r="O134" i="8"/>
  <c r="N134" i="8"/>
  <c r="M134" i="8"/>
  <c r="K134" i="8"/>
  <c r="K133" i="8" s="1"/>
  <c r="J134" i="8"/>
  <c r="J133" i="8" s="1"/>
  <c r="H134" i="8"/>
  <c r="G134" i="8"/>
  <c r="F134" i="8"/>
  <c r="E134" i="8"/>
  <c r="D134" i="8"/>
  <c r="H133" i="8"/>
  <c r="D133" i="8"/>
  <c r="O132" i="8"/>
  <c r="L132" i="8"/>
  <c r="L131" i="8" s="1"/>
  <c r="I132" i="8"/>
  <c r="I131" i="8" s="1"/>
  <c r="F132" i="8"/>
  <c r="F131" i="8" s="1"/>
  <c r="C131" i="8" s="1"/>
  <c r="O131" i="8"/>
  <c r="N131" i="8"/>
  <c r="M131" i="8"/>
  <c r="K131" i="8"/>
  <c r="J131" i="8"/>
  <c r="H131" i="8"/>
  <c r="G131" i="8"/>
  <c r="E131" i="8"/>
  <c r="D131" i="8"/>
  <c r="O130" i="8"/>
  <c r="L130" i="8"/>
  <c r="I130" i="8"/>
  <c r="F130" i="8"/>
  <c r="C130" i="8" s="1"/>
  <c r="O129" i="8"/>
  <c r="L129" i="8"/>
  <c r="I129" i="8"/>
  <c r="F129" i="8"/>
  <c r="C129" i="8" s="1"/>
  <c r="O128" i="8"/>
  <c r="L128" i="8"/>
  <c r="I128" i="8"/>
  <c r="F128" i="8"/>
  <c r="O127" i="8"/>
  <c r="L127" i="8"/>
  <c r="I127" i="8"/>
  <c r="F127" i="8"/>
  <c r="C127" i="8"/>
  <c r="O126" i="8"/>
  <c r="O125" i="8" s="1"/>
  <c r="L126" i="8"/>
  <c r="I126" i="8"/>
  <c r="F126" i="8"/>
  <c r="N125" i="8"/>
  <c r="M125" i="8"/>
  <c r="L125" i="8"/>
  <c r="K125" i="8"/>
  <c r="J125" i="8"/>
  <c r="I125" i="8"/>
  <c r="H125" i="8"/>
  <c r="G125" i="8"/>
  <c r="E125" i="8"/>
  <c r="D125" i="8"/>
  <c r="O124" i="8"/>
  <c r="J124" i="8"/>
  <c r="L124" i="8" s="1"/>
  <c r="I124" i="8"/>
  <c r="C124" i="8" s="1"/>
  <c r="F124" i="8"/>
  <c r="O123" i="8"/>
  <c r="O119" i="8" s="1"/>
  <c r="L123" i="8"/>
  <c r="I123" i="8"/>
  <c r="F123" i="8"/>
  <c r="C123" i="8"/>
  <c r="O122" i="8"/>
  <c r="L122" i="8"/>
  <c r="I122" i="8"/>
  <c r="F122" i="8"/>
  <c r="C122" i="8" s="1"/>
  <c r="O121" i="8"/>
  <c r="L121" i="8"/>
  <c r="I121" i="8"/>
  <c r="I119" i="8" s="1"/>
  <c r="F121" i="8"/>
  <c r="O120" i="8"/>
  <c r="J120" i="8"/>
  <c r="I120" i="8"/>
  <c r="F120" i="8"/>
  <c r="N119" i="8"/>
  <c r="M119" i="8"/>
  <c r="K119" i="8"/>
  <c r="H119" i="8"/>
  <c r="G119" i="8"/>
  <c r="E119" i="8"/>
  <c r="D119" i="8"/>
  <c r="O118" i="8"/>
  <c r="L118" i="8"/>
  <c r="I118" i="8"/>
  <c r="F118" i="8"/>
  <c r="O117" i="8"/>
  <c r="L117" i="8"/>
  <c r="I117" i="8"/>
  <c r="C117" i="8" s="1"/>
  <c r="F117" i="8"/>
  <c r="O116" i="8"/>
  <c r="O115" i="8" s="1"/>
  <c r="L116" i="8"/>
  <c r="I116" i="8"/>
  <c r="F116" i="8"/>
  <c r="C116" i="8"/>
  <c r="N115" i="8"/>
  <c r="M115" i="8"/>
  <c r="L115" i="8"/>
  <c r="K115" i="8"/>
  <c r="J115" i="8"/>
  <c r="H115" i="8"/>
  <c r="G115" i="8"/>
  <c r="E115" i="8"/>
  <c r="D115" i="8"/>
  <c r="O114" i="8"/>
  <c r="L114" i="8"/>
  <c r="I114" i="8"/>
  <c r="F114" i="8"/>
  <c r="C114" i="8" s="1"/>
  <c r="O113" i="8"/>
  <c r="L113" i="8"/>
  <c r="I113" i="8"/>
  <c r="F113" i="8"/>
  <c r="C113" i="8"/>
  <c r="O112" i="8"/>
  <c r="L112" i="8"/>
  <c r="I112" i="8"/>
  <c r="F112" i="8"/>
  <c r="C112" i="8" s="1"/>
  <c r="O111" i="8"/>
  <c r="L111" i="8"/>
  <c r="I111" i="8"/>
  <c r="F111" i="8"/>
  <c r="C111" i="8" s="1"/>
  <c r="O110" i="8"/>
  <c r="L110" i="8"/>
  <c r="I110" i="8"/>
  <c r="F110" i="8"/>
  <c r="O109" i="8"/>
  <c r="L109" i="8"/>
  <c r="I109" i="8"/>
  <c r="F109" i="8"/>
  <c r="C109" i="8"/>
  <c r="O108" i="8"/>
  <c r="L108" i="8"/>
  <c r="I108" i="8"/>
  <c r="F108" i="8"/>
  <c r="C108" i="8" s="1"/>
  <c r="O107" i="8"/>
  <c r="L107" i="8"/>
  <c r="I107" i="8"/>
  <c r="F107" i="8"/>
  <c r="N106" i="8"/>
  <c r="M106" i="8"/>
  <c r="L106" i="8"/>
  <c r="K106" i="8"/>
  <c r="J106" i="8"/>
  <c r="I106" i="8"/>
  <c r="H106" i="8"/>
  <c r="G106" i="8"/>
  <c r="E106" i="8"/>
  <c r="D106" i="8"/>
  <c r="O105" i="8"/>
  <c r="L105" i="8"/>
  <c r="I105" i="8"/>
  <c r="F105" i="8"/>
  <c r="C105" i="8" s="1"/>
  <c r="O104" i="8"/>
  <c r="L104" i="8"/>
  <c r="I104" i="8"/>
  <c r="F104" i="8"/>
  <c r="C104" i="8" s="1"/>
  <c r="O103" i="8"/>
  <c r="L103" i="8"/>
  <c r="I103" i="8"/>
  <c r="F103" i="8"/>
  <c r="C103" i="8"/>
  <c r="O102" i="8"/>
  <c r="L102" i="8"/>
  <c r="I102" i="8"/>
  <c r="F102" i="8"/>
  <c r="C102" i="8" s="1"/>
  <c r="O101" i="8"/>
  <c r="L101" i="8"/>
  <c r="I101" i="8"/>
  <c r="F101" i="8"/>
  <c r="O100" i="8"/>
  <c r="L100" i="8"/>
  <c r="I100" i="8"/>
  <c r="F100" i="8"/>
  <c r="C100" i="8" s="1"/>
  <c r="O99" i="8"/>
  <c r="L99" i="8"/>
  <c r="I99" i="8"/>
  <c r="I98" i="8" s="1"/>
  <c r="F99" i="8"/>
  <c r="C99" i="8"/>
  <c r="N98" i="8"/>
  <c r="M98" i="8"/>
  <c r="L98" i="8"/>
  <c r="K98" i="8"/>
  <c r="J98" i="8"/>
  <c r="H98" i="8"/>
  <c r="G98" i="8"/>
  <c r="E98" i="8"/>
  <c r="D98" i="8"/>
  <c r="O97" i="8"/>
  <c r="L97" i="8"/>
  <c r="I97" i="8"/>
  <c r="F97" i="8"/>
  <c r="O96" i="8"/>
  <c r="L96" i="8"/>
  <c r="J96" i="8"/>
  <c r="I96" i="8"/>
  <c r="D96" i="8"/>
  <c r="F96" i="8" s="1"/>
  <c r="C96" i="8" s="1"/>
  <c r="O95" i="8"/>
  <c r="J95" i="8"/>
  <c r="I95" i="8"/>
  <c r="F95" i="8"/>
  <c r="D95" i="8"/>
  <c r="O94" i="8"/>
  <c r="L94" i="8"/>
  <c r="J94" i="8"/>
  <c r="I94" i="8"/>
  <c r="F94" i="8"/>
  <c r="D94" i="8"/>
  <c r="O93" i="8"/>
  <c r="O92" i="8" s="1"/>
  <c r="L93" i="8"/>
  <c r="I93" i="8"/>
  <c r="F93" i="8"/>
  <c r="C93" i="8"/>
  <c r="N92" i="8"/>
  <c r="M92" i="8"/>
  <c r="K92" i="8"/>
  <c r="H92" i="8"/>
  <c r="G92" i="8"/>
  <c r="E92" i="8"/>
  <c r="O91" i="8"/>
  <c r="L91" i="8"/>
  <c r="I91" i="8"/>
  <c r="I87" i="8" s="1"/>
  <c r="F91" i="8"/>
  <c r="O90" i="8"/>
  <c r="L90" i="8"/>
  <c r="L87" i="8" s="1"/>
  <c r="I90" i="8"/>
  <c r="F90" i="8"/>
  <c r="C90" i="8" s="1"/>
  <c r="O89" i="8"/>
  <c r="L89" i="8"/>
  <c r="I89" i="8"/>
  <c r="F89" i="8"/>
  <c r="C89" i="8"/>
  <c r="O88" i="8"/>
  <c r="L88" i="8"/>
  <c r="I88" i="8"/>
  <c r="F88" i="8"/>
  <c r="N87" i="8"/>
  <c r="M87" i="8"/>
  <c r="M86" i="8" s="1"/>
  <c r="K87" i="8"/>
  <c r="K86" i="8" s="1"/>
  <c r="J87" i="8"/>
  <c r="H87" i="8"/>
  <c r="H86" i="8" s="1"/>
  <c r="G87" i="8"/>
  <c r="G86" i="8" s="1"/>
  <c r="E87" i="8"/>
  <c r="D87" i="8"/>
  <c r="N86" i="8"/>
  <c r="O85" i="8"/>
  <c r="L85" i="8"/>
  <c r="I85" i="8"/>
  <c r="F85" i="8"/>
  <c r="C85" i="8"/>
  <c r="O84" i="8"/>
  <c r="O83" i="8" s="1"/>
  <c r="L84" i="8"/>
  <c r="I84" i="8"/>
  <c r="F84" i="8"/>
  <c r="N83" i="8"/>
  <c r="M83" i="8"/>
  <c r="L83" i="8"/>
  <c r="K83" i="8"/>
  <c r="J83" i="8"/>
  <c r="I83" i="8"/>
  <c r="H83" i="8"/>
  <c r="G83" i="8"/>
  <c r="E83" i="8"/>
  <c r="E79" i="8" s="1"/>
  <c r="D83" i="8"/>
  <c r="O82" i="8"/>
  <c r="L82" i="8"/>
  <c r="I82" i="8"/>
  <c r="F82" i="8"/>
  <c r="C82" i="8" s="1"/>
  <c r="O81" i="8"/>
  <c r="O80" i="8" s="1"/>
  <c r="L81" i="8"/>
  <c r="I81" i="8"/>
  <c r="I80" i="8" s="1"/>
  <c r="C80" i="8" s="1"/>
  <c r="F81" i="8"/>
  <c r="C81" i="8"/>
  <c r="N80" i="8"/>
  <c r="N79" i="8" s="1"/>
  <c r="M80" i="8"/>
  <c r="L80" i="8"/>
  <c r="L79" i="8" s="1"/>
  <c r="K80" i="8"/>
  <c r="K79" i="8" s="1"/>
  <c r="J80" i="8"/>
  <c r="J79" i="8" s="1"/>
  <c r="H80" i="8"/>
  <c r="H79" i="8" s="1"/>
  <c r="H78" i="8" s="1"/>
  <c r="G80" i="8"/>
  <c r="G79" i="8" s="1"/>
  <c r="G78" i="8" s="1"/>
  <c r="F80" i="8"/>
  <c r="E80" i="8"/>
  <c r="D80" i="8"/>
  <c r="D79" i="8" s="1"/>
  <c r="M79" i="8"/>
  <c r="O77" i="8"/>
  <c r="L77" i="8"/>
  <c r="I77" i="8"/>
  <c r="D77" i="8"/>
  <c r="F77" i="8" s="1"/>
  <c r="O76" i="8"/>
  <c r="L76" i="8"/>
  <c r="I76" i="8"/>
  <c r="F76" i="8"/>
  <c r="O75" i="8"/>
  <c r="L75" i="8"/>
  <c r="I75" i="8"/>
  <c r="F75" i="8"/>
  <c r="O74" i="8"/>
  <c r="L74" i="8"/>
  <c r="I74" i="8"/>
  <c r="F74" i="8"/>
  <c r="C74" i="8"/>
  <c r="O73" i="8"/>
  <c r="L73" i="8"/>
  <c r="G73" i="8"/>
  <c r="I73" i="8" s="1"/>
  <c r="F73" i="8"/>
  <c r="D73" i="8"/>
  <c r="D72" i="8" s="1"/>
  <c r="O72" i="8"/>
  <c r="O70" i="8" s="1"/>
  <c r="N72" i="8"/>
  <c r="M72" i="8"/>
  <c r="K72" i="8"/>
  <c r="K70" i="8" s="1"/>
  <c r="K56" i="8" s="1"/>
  <c r="J72" i="8"/>
  <c r="H72" i="8"/>
  <c r="E72" i="8"/>
  <c r="O71" i="8"/>
  <c r="L71" i="8"/>
  <c r="G71" i="8"/>
  <c r="I71" i="8" s="1"/>
  <c r="F71" i="8"/>
  <c r="D71" i="8"/>
  <c r="N70" i="8"/>
  <c r="M70" i="8"/>
  <c r="J70" i="8"/>
  <c r="H70" i="8"/>
  <c r="E70" i="8"/>
  <c r="O69" i="8"/>
  <c r="L69" i="8"/>
  <c r="I69" i="8"/>
  <c r="F69" i="8"/>
  <c r="C69" i="8" s="1"/>
  <c r="O68" i="8"/>
  <c r="L68" i="8"/>
  <c r="I68" i="8"/>
  <c r="G68" i="8"/>
  <c r="G61" i="8" s="1"/>
  <c r="F68" i="8"/>
  <c r="C68" i="8" s="1"/>
  <c r="O67" i="8"/>
  <c r="L67" i="8"/>
  <c r="I67" i="8"/>
  <c r="F67" i="8"/>
  <c r="C67" i="8"/>
  <c r="O66" i="8"/>
  <c r="L66" i="8"/>
  <c r="I66" i="8"/>
  <c r="F66" i="8"/>
  <c r="C66" i="8" s="1"/>
  <c r="O65" i="8"/>
  <c r="L65" i="8"/>
  <c r="I65" i="8"/>
  <c r="I61" i="8" s="1"/>
  <c r="F65" i="8"/>
  <c r="O64" i="8"/>
  <c r="L64" i="8"/>
  <c r="L61" i="8" s="1"/>
  <c r="I64" i="8"/>
  <c r="F64" i="8"/>
  <c r="C64" i="8" s="1"/>
  <c r="O63" i="8"/>
  <c r="L63" i="8"/>
  <c r="I63" i="8"/>
  <c r="F63" i="8"/>
  <c r="C63" i="8"/>
  <c r="O62" i="8"/>
  <c r="L62" i="8"/>
  <c r="I62" i="8"/>
  <c r="F62" i="8"/>
  <c r="N61" i="8"/>
  <c r="M61" i="8"/>
  <c r="K61" i="8"/>
  <c r="J61" i="8"/>
  <c r="H61" i="8"/>
  <c r="E61" i="8"/>
  <c r="D61" i="8"/>
  <c r="O60" i="8"/>
  <c r="L60" i="8"/>
  <c r="L58" i="8" s="1"/>
  <c r="L57" i="8" s="1"/>
  <c r="I60" i="8"/>
  <c r="G60" i="8"/>
  <c r="G58" i="8" s="1"/>
  <c r="D60" i="8"/>
  <c r="O59" i="8"/>
  <c r="O58" i="8" s="1"/>
  <c r="L59" i="8"/>
  <c r="I59" i="8"/>
  <c r="F59" i="8"/>
  <c r="C59" i="8" s="1"/>
  <c r="N58" i="8"/>
  <c r="N57" i="8" s="1"/>
  <c r="N56" i="8" s="1"/>
  <c r="M58" i="8"/>
  <c r="K58" i="8"/>
  <c r="J58" i="8"/>
  <c r="I58" i="8"/>
  <c r="H58" i="8"/>
  <c r="H57" i="8" s="1"/>
  <c r="H56" i="8" s="1"/>
  <c r="H55" i="8" s="1"/>
  <c r="E58" i="8"/>
  <c r="E57" i="8" s="1"/>
  <c r="E56" i="8" s="1"/>
  <c r="K57" i="8"/>
  <c r="J57" i="8"/>
  <c r="J56" i="8" s="1"/>
  <c r="G57" i="8"/>
  <c r="O50" i="8"/>
  <c r="C50" i="8" s="1"/>
  <c r="O49" i="8"/>
  <c r="C49" i="8"/>
  <c r="O48" i="8"/>
  <c r="N48" i="8"/>
  <c r="M48" i="8"/>
  <c r="C48" i="8"/>
  <c r="L47" i="8"/>
  <c r="I47" i="8"/>
  <c r="F47" i="8"/>
  <c r="C47" i="8"/>
  <c r="L46" i="8"/>
  <c r="K46" i="8"/>
  <c r="J46" i="8"/>
  <c r="I46" i="8"/>
  <c r="C46" i="8" s="1"/>
  <c r="H46" i="8"/>
  <c r="G46" i="8"/>
  <c r="F46" i="8"/>
  <c r="E46" i="8"/>
  <c r="D46" i="8"/>
  <c r="F45" i="8"/>
  <c r="C45" i="8"/>
  <c r="L44" i="8"/>
  <c r="C44" i="8" s="1"/>
  <c r="L43" i="8"/>
  <c r="C43" i="8"/>
  <c r="L42" i="8"/>
  <c r="C42" i="8" s="1"/>
  <c r="L41" i="8"/>
  <c r="C41" i="8"/>
  <c r="K40" i="8"/>
  <c r="J40" i="8"/>
  <c r="L39" i="8"/>
  <c r="C39" i="8" s="1"/>
  <c r="L38" i="8"/>
  <c r="C38" i="8"/>
  <c r="L37" i="8"/>
  <c r="K37" i="8"/>
  <c r="J37" i="8"/>
  <c r="C37" i="8"/>
  <c r="L36" i="8"/>
  <c r="K35" i="8"/>
  <c r="K30" i="8" s="1"/>
  <c r="K24" i="8" s="1"/>
  <c r="J35" i="8"/>
  <c r="J30" i="8" s="1"/>
  <c r="L34" i="8"/>
  <c r="C34" i="8"/>
  <c r="L33" i="8"/>
  <c r="C33" i="8" s="1"/>
  <c r="L32" i="8"/>
  <c r="C32" i="8"/>
  <c r="L31" i="8"/>
  <c r="K31" i="8"/>
  <c r="J31" i="8"/>
  <c r="C31" i="8"/>
  <c r="F29" i="8"/>
  <c r="C29" i="8" s="1"/>
  <c r="G28" i="8"/>
  <c r="I28" i="8" s="1"/>
  <c r="I24" i="8" s="1"/>
  <c r="F28" i="8"/>
  <c r="D28" i="8"/>
  <c r="O27" i="8"/>
  <c r="L27" i="8"/>
  <c r="L25" i="8" s="1"/>
  <c r="J27" i="8"/>
  <c r="I27" i="8"/>
  <c r="F27" i="8"/>
  <c r="C27" i="8"/>
  <c r="O26" i="8"/>
  <c r="O25" i="8" s="1"/>
  <c r="O290" i="8" s="1"/>
  <c r="O289" i="8" s="1"/>
  <c r="L26" i="8"/>
  <c r="I26" i="8"/>
  <c r="F26" i="8"/>
  <c r="C26" i="8" s="1"/>
  <c r="N25" i="8"/>
  <c r="N290" i="8" s="1"/>
  <c r="N289" i="8" s="1"/>
  <c r="M25" i="8"/>
  <c r="M290" i="8" s="1"/>
  <c r="M289" i="8" s="1"/>
  <c r="K25" i="8"/>
  <c r="K290" i="8" s="1"/>
  <c r="K289" i="8" s="1"/>
  <c r="J25" i="8"/>
  <c r="J290" i="8" s="1"/>
  <c r="J289" i="8" s="1"/>
  <c r="I25" i="8"/>
  <c r="I290" i="8" s="1"/>
  <c r="I289" i="8" s="1"/>
  <c r="H25" i="8"/>
  <c r="G25" i="8"/>
  <c r="G290" i="8" s="1"/>
  <c r="G289" i="8" s="1"/>
  <c r="E25" i="8"/>
  <c r="E290" i="8" s="1"/>
  <c r="E289" i="8" s="1"/>
  <c r="D25" i="8"/>
  <c r="O24" i="8"/>
  <c r="N24" i="8"/>
  <c r="M24" i="8"/>
  <c r="J24" i="8"/>
  <c r="E24" i="8"/>
  <c r="O299" i="7"/>
  <c r="L299" i="7"/>
  <c r="I299" i="7"/>
  <c r="F299" i="7"/>
  <c r="C299" i="7" s="1"/>
  <c r="O298" i="7"/>
  <c r="L298" i="7"/>
  <c r="I298" i="7"/>
  <c r="F298" i="7"/>
  <c r="C298" i="7" s="1"/>
  <c r="O297" i="7"/>
  <c r="L297" i="7"/>
  <c r="I297" i="7"/>
  <c r="F297" i="7"/>
  <c r="O296" i="7"/>
  <c r="L296" i="7"/>
  <c r="I296" i="7"/>
  <c r="F296" i="7"/>
  <c r="C296" i="7"/>
  <c r="O295" i="7"/>
  <c r="L295" i="7"/>
  <c r="I295" i="7"/>
  <c r="F295" i="7"/>
  <c r="C295" i="7" s="1"/>
  <c r="O294" i="7"/>
  <c r="L294" i="7"/>
  <c r="I294" i="7"/>
  <c r="F294" i="7"/>
  <c r="C294" i="7" s="1"/>
  <c r="O293" i="7"/>
  <c r="L293" i="7"/>
  <c r="I293" i="7"/>
  <c r="F293" i="7"/>
  <c r="O292" i="7"/>
  <c r="L292" i="7"/>
  <c r="L291" i="7" s="1"/>
  <c r="I292" i="7"/>
  <c r="C292" i="7" s="1"/>
  <c r="F292" i="7"/>
  <c r="O291" i="7"/>
  <c r="N291" i="7"/>
  <c r="M291" i="7"/>
  <c r="K291" i="7"/>
  <c r="J291" i="7"/>
  <c r="H291" i="7"/>
  <c r="G291" i="7"/>
  <c r="F291" i="7"/>
  <c r="E291" i="7"/>
  <c r="D291" i="7"/>
  <c r="O286" i="7"/>
  <c r="L286" i="7"/>
  <c r="I286" i="7"/>
  <c r="F286" i="7"/>
  <c r="C286" i="7" s="1"/>
  <c r="O285" i="7"/>
  <c r="L285" i="7"/>
  <c r="L284" i="7" s="1"/>
  <c r="I285" i="7"/>
  <c r="F285" i="7"/>
  <c r="O284" i="7"/>
  <c r="N284" i="7"/>
  <c r="M284" i="7"/>
  <c r="K284" i="7"/>
  <c r="J284" i="7"/>
  <c r="I284" i="7"/>
  <c r="H284" i="7"/>
  <c r="G284" i="7"/>
  <c r="F284" i="7"/>
  <c r="C284" i="7" s="1"/>
  <c r="E284" i="7"/>
  <c r="D284" i="7"/>
  <c r="O283" i="7"/>
  <c r="O282" i="7" s="1"/>
  <c r="C282" i="7" s="1"/>
  <c r="L283" i="7"/>
  <c r="I283" i="7"/>
  <c r="F283" i="7"/>
  <c r="F282" i="7" s="1"/>
  <c r="C283" i="7"/>
  <c r="N282" i="7"/>
  <c r="M282" i="7"/>
  <c r="L282" i="7"/>
  <c r="K282" i="7"/>
  <c r="J282" i="7"/>
  <c r="I282" i="7"/>
  <c r="H282" i="7"/>
  <c r="G282" i="7"/>
  <c r="E282" i="7"/>
  <c r="D282" i="7"/>
  <c r="O281" i="7"/>
  <c r="L281" i="7"/>
  <c r="I281" i="7"/>
  <c r="F281" i="7"/>
  <c r="C281" i="7" s="1"/>
  <c r="O280" i="7"/>
  <c r="L280" i="7"/>
  <c r="I280" i="7"/>
  <c r="F280" i="7"/>
  <c r="C280" i="7"/>
  <c r="O279" i="7"/>
  <c r="O278" i="7" s="1"/>
  <c r="L279" i="7"/>
  <c r="I279" i="7"/>
  <c r="F279" i="7"/>
  <c r="F278" i="7" s="1"/>
  <c r="C278" i="7" s="1"/>
  <c r="N278" i="7"/>
  <c r="M278" i="7"/>
  <c r="M272" i="7" s="1"/>
  <c r="M271" i="7" s="1"/>
  <c r="L278" i="7"/>
  <c r="K278" i="7"/>
  <c r="J278" i="7"/>
  <c r="I278" i="7"/>
  <c r="H278" i="7"/>
  <c r="G278" i="7"/>
  <c r="E278" i="7"/>
  <c r="E272" i="7" s="1"/>
  <c r="E271" i="7" s="1"/>
  <c r="D278" i="7"/>
  <c r="O277" i="7"/>
  <c r="L277" i="7"/>
  <c r="I277" i="7"/>
  <c r="F277" i="7"/>
  <c r="O276" i="7"/>
  <c r="L276" i="7"/>
  <c r="I276" i="7"/>
  <c r="C276" i="7" s="1"/>
  <c r="F276" i="7"/>
  <c r="O275" i="7"/>
  <c r="O274" i="7" s="1"/>
  <c r="O272" i="7" s="1"/>
  <c r="O271" i="7" s="1"/>
  <c r="L275" i="7"/>
  <c r="I275" i="7"/>
  <c r="F275" i="7"/>
  <c r="F274" i="7" s="1"/>
  <c r="C275" i="7"/>
  <c r="N274" i="7"/>
  <c r="M274" i="7"/>
  <c r="L274" i="7"/>
  <c r="K274" i="7"/>
  <c r="J274" i="7"/>
  <c r="H274" i="7"/>
  <c r="H272" i="7" s="1"/>
  <c r="G274" i="7"/>
  <c r="G272" i="7" s="1"/>
  <c r="G271" i="7" s="1"/>
  <c r="E274" i="7"/>
  <c r="D274" i="7"/>
  <c r="O273" i="7"/>
  <c r="L273" i="7"/>
  <c r="I273" i="7"/>
  <c r="F273" i="7"/>
  <c r="C273" i="7" s="1"/>
  <c r="N272" i="7"/>
  <c r="K272" i="7"/>
  <c r="K271" i="7" s="1"/>
  <c r="J272" i="7"/>
  <c r="J271" i="7" s="1"/>
  <c r="F272" i="7"/>
  <c r="N271" i="7"/>
  <c r="H271" i="7"/>
  <c r="O270" i="7"/>
  <c r="L270" i="7"/>
  <c r="I270" i="7"/>
  <c r="F270" i="7"/>
  <c r="C270" i="7" s="1"/>
  <c r="O269" i="7"/>
  <c r="L269" i="7"/>
  <c r="I269" i="7"/>
  <c r="F269" i="7"/>
  <c r="O268" i="7"/>
  <c r="L268" i="7"/>
  <c r="I268" i="7"/>
  <c r="F268" i="7"/>
  <c r="O267" i="7"/>
  <c r="L267" i="7"/>
  <c r="L266" i="7" s="1"/>
  <c r="I267" i="7"/>
  <c r="F267" i="7"/>
  <c r="C267" i="7" s="1"/>
  <c r="O266" i="7"/>
  <c r="N266" i="7"/>
  <c r="M266" i="7"/>
  <c r="K266" i="7"/>
  <c r="J266" i="7"/>
  <c r="H266" i="7"/>
  <c r="G266" i="7"/>
  <c r="E266" i="7"/>
  <c r="D266" i="7"/>
  <c r="O265" i="7"/>
  <c r="L265" i="7"/>
  <c r="I265" i="7"/>
  <c r="F265" i="7"/>
  <c r="O264" i="7"/>
  <c r="L264" i="7"/>
  <c r="I264" i="7"/>
  <c r="F264" i="7"/>
  <c r="C264" i="7"/>
  <c r="O263" i="7"/>
  <c r="O262" i="7" s="1"/>
  <c r="O261" i="7" s="1"/>
  <c r="L263" i="7"/>
  <c r="I263" i="7"/>
  <c r="F263" i="7"/>
  <c r="N262" i="7"/>
  <c r="M262" i="7"/>
  <c r="M261" i="7" s="1"/>
  <c r="L262" i="7"/>
  <c r="L261" i="7" s="1"/>
  <c r="K262" i="7"/>
  <c r="J262" i="7"/>
  <c r="I262" i="7"/>
  <c r="H262" i="7"/>
  <c r="H261" i="7" s="1"/>
  <c r="G262" i="7"/>
  <c r="E262" i="7"/>
  <c r="E261" i="7" s="1"/>
  <c r="D262" i="7"/>
  <c r="D261" i="7" s="1"/>
  <c r="N261" i="7"/>
  <c r="J261" i="7"/>
  <c r="O260" i="7"/>
  <c r="L260" i="7"/>
  <c r="I260" i="7"/>
  <c r="F260" i="7"/>
  <c r="C260" i="7"/>
  <c r="O259" i="7"/>
  <c r="L259" i="7"/>
  <c r="I259" i="7"/>
  <c r="F259" i="7"/>
  <c r="C259" i="7" s="1"/>
  <c r="O258" i="7"/>
  <c r="L258" i="7"/>
  <c r="I258" i="7"/>
  <c r="F258" i="7"/>
  <c r="C258" i="7" s="1"/>
  <c r="O257" i="7"/>
  <c r="L257" i="7"/>
  <c r="I257" i="7"/>
  <c r="F257" i="7"/>
  <c r="C257" i="7" s="1"/>
  <c r="O256" i="7"/>
  <c r="O255" i="7" s="1"/>
  <c r="L256" i="7"/>
  <c r="I256" i="7"/>
  <c r="I255" i="7" s="1"/>
  <c r="F256" i="7"/>
  <c r="C256" i="7"/>
  <c r="N255" i="7"/>
  <c r="N254" i="7" s="1"/>
  <c r="M255" i="7"/>
  <c r="L255" i="7"/>
  <c r="L254" i="7" s="1"/>
  <c r="K255" i="7"/>
  <c r="K254" i="7" s="1"/>
  <c r="J255" i="7"/>
  <c r="J254" i="7" s="1"/>
  <c r="H255" i="7"/>
  <c r="H254" i="7" s="1"/>
  <c r="G255" i="7"/>
  <c r="G254" i="7" s="1"/>
  <c r="E255" i="7"/>
  <c r="D255" i="7"/>
  <c r="D254" i="7" s="1"/>
  <c r="M254" i="7"/>
  <c r="I254" i="7"/>
  <c r="E254" i="7"/>
  <c r="O253" i="7"/>
  <c r="L253" i="7"/>
  <c r="I253" i="7"/>
  <c r="F253" i="7"/>
  <c r="O252" i="7"/>
  <c r="L252" i="7"/>
  <c r="L249" i="7" s="1"/>
  <c r="I252" i="7"/>
  <c r="F252" i="7"/>
  <c r="C252" i="7"/>
  <c r="O251" i="7"/>
  <c r="L251" i="7"/>
  <c r="I251" i="7"/>
  <c r="F251" i="7"/>
  <c r="C251" i="7" s="1"/>
  <c r="O250" i="7"/>
  <c r="O249" i="7" s="1"/>
  <c r="L250" i="7"/>
  <c r="I250" i="7"/>
  <c r="I249" i="7" s="1"/>
  <c r="F250" i="7"/>
  <c r="N249" i="7"/>
  <c r="M249" i="7"/>
  <c r="K249" i="7"/>
  <c r="J249" i="7"/>
  <c r="H249" i="7"/>
  <c r="G249" i="7"/>
  <c r="F249" i="7"/>
  <c r="E249" i="7"/>
  <c r="D249" i="7"/>
  <c r="O248" i="7"/>
  <c r="L248" i="7"/>
  <c r="I248" i="7"/>
  <c r="F248" i="7"/>
  <c r="C248" i="7"/>
  <c r="O247" i="7"/>
  <c r="L247" i="7"/>
  <c r="I247" i="7"/>
  <c r="F247" i="7"/>
  <c r="C247" i="7" s="1"/>
  <c r="O246" i="7"/>
  <c r="L246" i="7"/>
  <c r="I246" i="7"/>
  <c r="F246" i="7"/>
  <c r="C246" i="7" s="1"/>
  <c r="O245" i="7"/>
  <c r="L245" i="7"/>
  <c r="I245" i="7"/>
  <c r="F245" i="7"/>
  <c r="C245" i="7" s="1"/>
  <c r="O244" i="7"/>
  <c r="L244" i="7"/>
  <c r="L241" i="7" s="1"/>
  <c r="I244" i="7"/>
  <c r="F244" i="7"/>
  <c r="C244" i="7"/>
  <c r="O243" i="7"/>
  <c r="L243" i="7"/>
  <c r="I243" i="7"/>
  <c r="F243" i="7"/>
  <c r="C243" i="7" s="1"/>
  <c r="O242" i="7"/>
  <c r="L242" i="7"/>
  <c r="I242" i="7"/>
  <c r="I241" i="7" s="1"/>
  <c r="F242" i="7"/>
  <c r="N241" i="7"/>
  <c r="M241" i="7"/>
  <c r="K241" i="7"/>
  <c r="J241" i="7"/>
  <c r="H241" i="7"/>
  <c r="G241" i="7"/>
  <c r="F241" i="7"/>
  <c r="E241" i="7"/>
  <c r="D241" i="7"/>
  <c r="O240" i="7"/>
  <c r="L240" i="7"/>
  <c r="I240" i="7"/>
  <c r="F240" i="7"/>
  <c r="C240" i="7"/>
  <c r="O239" i="7"/>
  <c r="O238" i="7" s="1"/>
  <c r="L239" i="7"/>
  <c r="I239" i="7"/>
  <c r="F239" i="7"/>
  <c r="N238" i="7"/>
  <c r="M238" i="7"/>
  <c r="L238" i="7"/>
  <c r="K238" i="7"/>
  <c r="J238" i="7"/>
  <c r="I238" i="7"/>
  <c r="H238" i="7"/>
  <c r="G238" i="7"/>
  <c r="E238" i="7"/>
  <c r="D238" i="7"/>
  <c r="O237" i="7"/>
  <c r="L237" i="7"/>
  <c r="L236" i="7" s="1"/>
  <c r="L234" i="7" s="1"/>
  <c r="L233" i="7" s="1"/>
  <c r="I237" i="7"/>
  <c r="I236" i="7" s="1"/>
  <c r="I234" i="7" s="1"/>
  <c r="F237" i="7"/>
  <c r="O236" i="7"/>
  <c r="N236" i="7"/>
  <c r="N234" i="7" s="1"/>
  <c r="N233" i="7" s="1"/>
  <c r="M236" i="7"/>
  <c r="K236" i="7"/>
  <c r="K234" i="7" s="1"/>
  <c r="J236" i="7"/>
  <c r="H236" i="7"/>
  <c r="G236" i="7"/>
  <c r="G234" i="7" s="1"/>
  <c r="F236" i="7"/>
  <c r="E236" i="7"/>
  <c r="D236" i="7"/>
  <c r="C236" i="7"/>
  <c r="O235" i="7"/>
  <c r="L235" i="7"/>
  <c r="I235" i="7"/>
  <c r="F235" i="7"/>
  <c r="M234" i="7"/>
  <c r="H234" i="7"/>
  <c r="H233" i="7" s="1"/>
  <c r="E234" i="7"/>
  <c r="E233" i="7" s="1"/>
  <c r="D234" i="7"/>
  <c r="D233" i="7" s="1"/>
  <c r="O232" i="7"/>
  <c r="L232" i="7"/>
  <c r="I232" i="7"/>
  <c r="F232" i="7"/>
  <c r="C232" i="7"/>
  <c r="O231" i="7"/>
  <c r="O230" i="7" s="1"/>
  <c r="L231" i="7"/>
  <c r="I231" i="7"/>
  <c r="F231" i="7"/>
  <c r="N230" i="7"/>
  <c r="M230" i="7"/>
  <c r="L230" i="7"/>
  <c r="K230" i="7"/>
  <c r="J230" i="7"/>
  <c r="I230" i="7"/>
  <c r="H230" i="7"/>
  <c r="G230" i="7"/>
  <c r="E230" i="7"/>
  <c r="D230" i="7"/>
  <c r="O229" i="7"/>
  <c r="L229" i="7"/>
  <c r="I229" i="7"/>
  <c r="F229" i="7"/>
  <c r="C229" i="7" s="1"/>
  <c r="O228" i="7"/>
  <c r="L228" i="7"/>
  <c r="I228" i="7"/>
  <c r="F228" i="7"/>
  <c r="C228" i="7"/>
  <c r="O227" i="7"/>
  <c r="L227" i="7"/>
  <c r="I227" i="7"/>
  <c r="F227" i="7"/>
  <c r="C227" i="7" s="1"/>
  <c r="O226" i="7"/>
  <c r="L226" i="7"/>
  <c r="I226" i="7"/>
  <c r="F226" i="7"/>
  <c r="C226" i="7" s="1"/>
  <c r="D226" i="7"/>
  <c r="O225" i="7"/>
  <c r="L225" i="7"/>
  <c r="I225" i="7"/>
  <c r="F225" i="7"/>
  <c r="C225" i="7"/>
  <c r="O224" i="7"/>
  <c r="L224" i="7"/>
  <c r="I224" i="7"/>
  <c r="F224" i="7"/>
  <c r="C224" i="7" s="1"/>
  <c r="O223" i="7"/>
  <c r="L223" i="7"/>
  <c r="I223" i="7"/>
  <c r="F223" i="7"/>
  <c r="O222" i="7"/>
  <c r="L222" i="7"/>
  <c r="L219" i="7" s="1"/>
  <c r="I222" i="7"/>
  <c r="F222" i="7"/>
  <c r="O221" i="7"/>
  <c r="L221" i="7"/>
  <c r="I221" i="7"/>
  <c r="F221" i="7"/>
  <c r="C221" i="7"/>
  <c r="O220" i="7"/>
  <c r="O219" i="7" s="1"/>
  <c r="L220" i="7"/>
  <c r="I220" i="7"/>
  <c r="F220" i="7"/>
  <c r="N219" i="7"/>
  <c r="M219" i="7"/>
  <c r="K219" i="7"/>
  <c r="J219" i="7"/>
  <c r="I219" i="7"/>
  <c r="H219" i="7"/>
  <c r="G219" i="7"/>
  <c r="E219" i="7"/>
  <c r="E207" i="7" s="1"/>
  <c r="D219" i="7"/>
  <c r="O218" i="7"/>
  <c r="L218" i="7"/>
  <c r="I218" i="7"/>
  <c r="F218" i="7"/>
  <c r="C218" i="7" s="1"/>
  <c r="O217" i="7"/>
  <c r="L217" i="7"/>
  <c r="I217" i="7"/>
  <c r="F217" i="7"/>
  <c r="C217" i="7"/>
  <c r="O216" i="7"/>
  <c r="L216" i="7"/>
  <c r="I216" i="7"/>
  <c r="F216" i="7"/>
  <c r="C216" i="7" s="1"/>
  <c r="O215" i="7"/>
  <c r="L215" i="7"/>
  <c r="I215" i="7"/>
  <c r="F215" i="7"/>
  <c r="O214" i="7"/>
  <c r="L214" i="7"/>
  <c r="I214" i="7"/>
  <c r="F214" i="7"/>
  <c r="O213" i="7"/>
  <c r="L213" i="7"/>
  <c r="I213" i="7"/>
  <c r="F213" i="7"/>
  <c r="C213" i="7"/>
  <c r="O212" i="7"/>
  <c r="L212" i="7"/>
  <c r="I212" i="7"/>
  <c r="F212" i="7"/>
  <c r="C212" i="7" s="1"/>
  <c r="O211" i="7"/>
  <c r="L211" i="7"/>
  <c r="I211" i="7"/>
  <c r="F211" i="7"/>
  <c r="O210" i="7"/>
  <c r="L210" i="7"/>
  <c r="I210" i="7"/>
  <c r="F210" i="7"/>
  <c r="O209" i="7"/>
  <c r="L209" i="7"/>
  <c r="C209" i="7" s="1"/>
  <c r="I209" i="7"/>
  <c r="F209" i="7"/>
  <c r="O208" i="7"/>
  <c r="O207" i="7" s="1"/>
  <c r="N208" i="7"/>
  <c r="M208" i="7"/>
  <c r="K208" i="7"/>
  <c r="K207" i="7" s="1"/>
  <c r="K198" i="7" s="1"/>
  <c r="J208" i="7"/>
  <c r="H208" i="7"/>
  <c r="G208" i="7"/>
  <c r="G207" i="7" s="1"/>
  <c r="E208" i="7"/>
  <c r="D208" i="7"/>
  <c r="D207" i="7" s="1"/>
  <c r="N207" i="7"/>
  <c r="M207" i="7"/>
  <c r="J207" i="7"/>
  <c r="H207" i="7"/>
  <c r="O206" i="7"/>
  <c r="L206" i="7"/>
  <c r="I206" i="7"/>
  <c r="F206" i="7"/>
  <c r="O205" i="7"/>
  <c r="L205" i="7"/>
  <c r="C205" i="7" s="1"/>
  <c r="I205" i="7"/>
  <c r="F205" i="7"/>
  <c r="O204" i="7"/>
  <c r="L204" i="7"/>
  <c r="I204" i="7"/>
  <c r="F204" i="7"/>
  <c r="C204" i="7"/>
  <c r="O203" i="7"/>
  <c r="L203" i="7"/>
  <c r="I203" i="7"/>
  <c r="F203" i="7"/>
  <c r="C203" i="7" s="1"/>
  <c r="O202" i="7"/>
  <c r="L202" i="7"/>
  <c r="I202" i="7"/>
  <c r="I201" i="7" s="1"/>
  <c r="D202" i="7"/>
  <c r="F202" i="7" s="1"/>
  <c r="F201" i="7" s="1"/>
  <c r="O201" i="7"/>
  <c r="N201" i="7"/>
  <c r="M201" i="7"/>
  <c r="L201" i="7"/>
  <c r="K201" i="7"/>
  <c r="K199" i="7" s="1"/>
  <c r="J201" i="7"/>
  <c r="H201" i="7"/>
  <c r="H199" i="7" s="1"/>
  <c r="H198" i="7" s="1"/>
  <c r="H197" i="7" s="1"/>
  <c r="G201" i="7"/>
  <c r="G199" i="7" s="1"/>
  <c r="E201" i="7"/>
  <c r="D201" i="7"/>
  <c r="D199" i="7" s="1"/>
  <c r="C201" i="7"/>
  <c r="O200" i="7"/>
  <c r="L200" i="7"/>
  <c r="I200" i="7"/>
  <c r="F200" i="7"/>
  <c r="C200" i="7" s="1"/>
  <c r="N199" i="7"/>
  <c r="M199" i="7"/>
  <c r="J199" i="7"/>
  <c r="J198" i="7" s="1"/>
  <c r="I199" i="7"/>
  <c r="E199" i="7"/>
  <c r="N198" i="7"/>
  <c r="G198" i="7"/>
  <c r="O196" i="7"/>
  <c r="L196" i="7"/>
  <c r="I196" i="7"/>
  <c r="C196" i="7"/>
  <c r="O195" i="7"/>
  <c r="N195" i="7"/>
  <c r="M195" i="7"/>
  <c r="L195" i="7"/>
  <c r="L194" i="7" s="1"/>
  <c r="K195" i="7"/>
  <c r="J195" i="7"/>
  <c r="I195" i="7"/>
  <c r="I194" i="7" s="1"/>
  <c r="I190" i="7" s="1"/>
  <c r="H195" i="7"/>
  <c r="H194" i="7" s="1"/>
  <c r="H190" i="7" s="1"/>
  <c r="G195" i="7"/>
  <c r="F195" i="7"/>
  <c r="E195" i="7"/>
  <c r="E194" i="7" s="1"/>
  <c r="E190" i="7" s="1"/>
  <c r="D195" i="7"/>
  <c r="D194" i="7" s="1"/>
  <c r="D190" i="7" s="1"/>
  <c r="O194" i="7"/>
  <c r="N194" i="7"/>
  <c r="M194" i="7"/>
  <c r="M190" i="7" s="1"/>
  <c r="K194" i="7"/>
  <c r="J194" i="7"/>
  <c r="G194" i="7"/>
  <c r="F194" i="7"/>
  <c r="O193" i="7"/>
  <c r="L193" i="7"/>
  <c r="C193" i="7" s="1"/>
  <c r="I193" i="7"/>
  <c r="O192" i="7"/>
  <c r="L192" i="7"/>
  <c r="I192" i="7"/>
  <c r="O191" i="7"/>
  <c r="N191" i="7"/>
  <c r="N190" i="7" s="1"/>
  <c r="M191" i="7"/>
  <c r="K191" i="7"/>
  <c r="K190" i="7" s="1"/>
  <c r="J191" i="7"/>
  <c r="J190" i="7" s="1"/>
  <c r="I191" i="7"/>
  <c r="H191" i="7"/>
  <c r="G191" i="7"/>
  <c r="F191" i="7"/>
  <c r="F190" i="7" s="1"/>
  <c r="E191" i="7"/>
  <c r="D191" i="7"/>
  <c r="O190" i="7"/>
  <c r="G190" i="7"/>
  <c r="O189" i="7"/>
  <c r="L189" i="7"/>
  <c r="I189" i="7"/>
  <c r="F189" i="7"/>
  <c r="O188" i="7"/>
  <c r="L188" i="7"/>
  <c r="L187" i="7" s="1"/>
  <c r="I188" i="7"/>
  <c r="F188" i="7"/>
  <c r="O187" i="7"/>
  <c r="N187" i="7"/>
  <c r="N176" i="7" s="1"/>
  <c r="M187" i="7"/>
  <c r="K187" i="7"/>
  <c r="J187" i="7"/>
  <c r="J176" i="7" s="1"/>
  <c r="H187" i="7"/>
  <c r="G187" i="7"/>
  <c r="F187" i="7"/>
  <c r="E187" i="7"/>
  <c r="D187" i="7"/>
  <c r="O186" i="7"/>
  <c r="L186" i="7"/>
  <c r="I186" i="7"/>
  <c r="F186" i="7"/>
  <c r="C186" i="7" s="1"/>
  <c r="O185" i="7"/>
  <c r="L185" i="7"/>
  <c r="I185" i="7"/>
  <c r="F185" i="7"/>
  <c r="O184" i="7"/>
  <c r="L184" i="7"/>
  <c r="I184" i="7"/>
  <c r="F184" i="7"/>
  <c r="O183" i="7"/>
  <c r="L183" i="7"/>
  <c r="C183" i="7" s="1"/>
  <c r="I183" i="7"/>
  <c r="F183" i="7"/>
  <c r="O182" i="7"/>
  <c r="N182" i="7"/>
  <c r="M182" i="7"/>
  <c r="K182" i="7"/>
  <c r="J182" i="7"/>
  <c r="H182" i="7"/>
  <c r="G182" i="7"/>
  <c r="E182" i="7"/>
  <c r="D182" i="7"/>
  <c r="O181" i="7"/>
  <c r="L181" i="7"/>
  <c r="I181" i="7"/>
  <c r="F181" i="7"/>
  <c r="O180" i="7"/>
  <c r="L180" i="7"/>
  <c r="I180" i="7"/>
  <c r="F180" i="7"/>
  <c r="O179" i="7"/>
  <c r="L179" i="7"/>
  <c r="C179" i="7" s="1"/>
  <c r="I179" i="7"/>
  <c r="F179" i="7"/>
  <c r="O178" i="7"/>
  <c r="O177" i="7" s="1"/>
  <c r="O176" i="7" s="1"/>
  <c r="N178" i="7"/>
  <c r="M178" i="7"/>
  <c r="K178" i="7"/>
  <c r="K177" i="7" s="1"/>
  <c r="K176" i="7" s="1"/>
  <c r="J178" i="7"/>
  <c r="H178" i="7"/>
  <c r="G178" i="7"/>
  <c r="G177" i="7" s="1"/>
  <c r="G176" i="7" s="1"/>
  <c r="E178" i="7"/>
  <c r="D178" i="7"/>
  <c r="D177" i="7" s="1"/>
  <c r="D176" i="7" s="1"/>
  <c r="N177" i="7"/>
  <c r="M177" i="7"/>
  <c r="J177" i="7"/>
  <c r="H177" i="7"/>
  <c r="H176" i="7" s="1"/>
  <c r="E177" i="7"/>
  <c r="M176" i="7"/>
  <c r="E176" i="7"/>
  <c r="O175" i="7"/>
  <c r="L175" i="7"/>
  <c r="I175" i="7"/>
  <c r="F175" i="7"/>
  <c r="C175" i="7"/>
  <c r="O174" i="7"/>
  <c r="L174" i="7"/>
  <c r="I174" i="7"/>
  <c r="F174" i="7"/>
  <c r="C174" i="7" s="1"/>
  <c r="O173" i="7"/>
  <c r="L173" i="7"/>
  <c r="I173" i="7"/>
  <c r="F173" i="7"/>
  <c r="O172" i="7"/>
  <c r="L172" i="7"/>
  <c r="I172" i="7"/>
  <c r="I169" i="7" s="1"/>
  <c r="I168" i="7" s="1"/>
  <c r="F172" i="7"/>
  <c r="O171" i="7"/>
  <c r="L171" i="7"/>
  <c r="C171" i="7" s="1"/>
  <c r="I171" i="7"/>
  <c r="F171" i="7"/>
  <c r="O170" i="7"/>
  <c r="O169" i="7" s="1"/>
  <c r="O168" i="7" s="1"/>
  <c r="L170" i="7"/>
  <c r="I170" i="7"/>
  <c r="F170" i="7"/>
  <c r="F169" i="7" s="1"/>
  <c r="F168" i="7" s="1"/>
  <c r="C170" i="7"/>
  <c r="N169" i="7"/>
  <c r="M169" i="7"/>
  <c r="K169" i="7"/>
  <c r="J169" i="7"/>
  <c r="H169" i="7"/>
  <c r="H168" i="7" s="1"/>
  <c r="G169" i="7"/>
  <c r="E169" i="7"/>
  <c r="E168" i="7" s="1"/>
  <c r="D169" i="7"/>
  <c r="D168" i="7" s="1"/>
  <c r="N168" i="7"/>
  <c r="M168" i="7"/>
  <c r="K168" i="7"/>
  <c r="J168" i="7"/>
  <c r="G168" i="7"/>
  <c r="O167" i="7"/>
  <c r="L167" i="7"/>
  <c r="I167" i="7"/>
  <c r="F167" i="7"/>
  <c r="C167" i="7"/>
  <c r="O166" i="7"/>
  <c r="L166" i="7"/>
  <c r="I166" i="7"/>
  <c r="F166" i="7"/>
  <c r="C166" i="7" s="1"/>
  <c r="O165" i="7"/>
  <c r="L165" i="7"/>
  <c r="I165" i="7"/>
  <c r="F165" i="7"/>
  <c r="C165" i="7" s="1"/>
  <c r="O164" i="7"/>
  <c r="L164" i="7"/>
  <c r="C164" i="7" s="1"/>
  <c r="I164" i="7"/>
  <c r="I163" i="7" s="1"/>
  <c r="F164" i="7"/>
  <c r="O163" i="7"/>
  <c r="N163" i="7"/>
  <c r="M163" i="7"/>
  <c r="K163" i="7"/>
  <c r="J163" i="7"/>
  <c r="H163" i="7"/>
  <c r="G163" i="7"/>
  <c r="F163" i="7"/>
  <c r="E163" i="7"/>
  <c r="D163" i="7"/>
  <c r="O162" i="7"/>
  <c r="L162" i="7"/>
  <c r="I162" i="7"/>
  <c r="F162" i="7"/>
  <c r="C162" i="7" s="1"/>
  <c r="O161" i="7"/>
  <c r="L161" i="7"/>
  <c r="I161" i="7"/>
  <c r="F161" i="7"/>
  <c r="C161" i="7" s="1"/>
  <c r="O160" i="7"/>
  <c r="L160" i="7"/>
  <c r="C160" i="7" s="1"/>
  <c r="I160" i="7"/>
  <c r="F160" i="7"/>
  <c r="O159" i="7"/>
  <c r="L159" i="7"/>
  <c r="I159" i="7"/>
  <c r="F159" i="7"/>
  <c r="C159" i="7"/>
  <c r="O158" i="7"/>
  <c r="L158" i="7"/>
  <c r="I158" i="7"/>
  <c r="F158" i="7"/>
  <c r="C158" i="7" s="1"/>
  <c r="O157" i="7"/>
  <c r="L157" i="7"/>
  <c r="I157" i="7"/>
  <c r="I154" i="7" s="1"/>
  <c r="F157" i="7"/>
  <c r="C157" i="7" s="1"/>
  <c r="O156" i="7"/>
  <c r="L156" i="7"/>
  <c r="C156" i="7" s="1"/>
  <c r="I156" i="7"/>
  <c r="F156" i="7"/>
  <c r="O155" i="7"/>
  <c r="O154" i="7" s="1"/>
  <c r="L155" i="7"/>
  <c r="I155" i="7"/>
  <c r="F155" i="7"/>
  <c r="F154" i="7" s="1"/>
  <c r="C154" i="7" s="1"/>
  <c r="C155" i="7"/>
  <c r="N154" i="7"/>
  <c r="M154" i="7"/>
  <c r="L154" i="7"/>
  <c r="K154" i="7"/>
  <c r="J154" i="7"/>
  <c r="H154" i="7"/>
  <c r="G154" i="7"/>
  <c r="E154" i="7"/>
  <c r="D154" i="7"/>
  <c r="O153" i="7"/>
  <c r="L153" i="7"/>
  <c r="I153" i="7"/>
  <c r="F153" i="7"/>
  <c r="C153" i="7" s="1"/>
  <c r="O152" i="7"/>
  <c r="L152" i="7"/>
  <c r="C152" i="7" s="1"/>
  <c r="I152" i="7"/>
  <c r="F152" i="7"/>
  <c r="O151" i="7"/>
  <c r="L151" i="7"/>
  <c r="I151" i="7"/>
  <c r="F151" i="7"/>
  <c r="C151" i="7"/>
  <c r="O150" i="7"/>
  <c r="L150" i="7"/>
  <c r="I150" i="7"/>
  <c r="F150" i="7"/>
  <c r="C150" i="7" s="1"/>
  <c r="O149" i="7"/>
  <c r="L149" i="7"/>
  <c r="I149" i="7"/>
  <c r="F149" i="7"/>
  <c r="C149" i="7" s="1"/>
  <c r="O148" i="7"/>
  <c r="L148" i="7"/>
  <c r="C148" i="7" s="1"/>
  <c r="I148" i="7"/>
  <c r="I147" i="7" s="1"/>
  <c r="F148" i="7"/>
  <c r="O147" i="7"/>
  <c r="N147" i="7"/>
  <c r="M147" i="7"/>
  <c r="K147" i="7"/>
  <c r="J147" i="7"/>
  <c r="H147" i="7"/>
  <c r="G147" i="7"/>
  <c r="E147" i="7"/>
  <c r="D147" i="7"/>
  <c r="O146" i="7"/>
  <c r="L146" i="7"/>
  <c r="I146" i="7"/>
  <c r="F146" i="7"/>
  <c r="C146" i="7" s="1"/>
  <c r="O145" i="7"/>
  <c r="L145" i="7"/>
  <c r="L144" i="7" s="1"/>
  <c r="I145" i="7"/>
  <c r="I144" i="7" s="1"/>
  <c r="F145" i="7"/>
  <c r="C145" i="7" s="1"/>
  <c r="O144" i="7"/>
  <c r="N144" i="7"/>
  <c r="M144" i="7"/>
  <c r="K144" i="7"/>
  <c r="J144" i="7"/>
  <c r="H144" i="7"/>
  <c r="G144" i="7"/>
  <c r="F144" i="7"/>
  <c r="C144" i="7" s="1"/>
  <c r="E144" i="7"/>
  <c r="D144" i="7"/>
  <c r="O143" i="7"/>
  <c r="L143" i="7"/>
  <c r="I143" i="7"/>
  <c r="F143" i="7"/>
  <c r="C143" i="7"/>
  <c r="O142" i="7"/>
  <c r="L142" i="7"/>
  <c r="I142" i="7"/>
  <c r="F142" i="7"/>
  <c r="C142" i="7" s="1"/>
  <c r="O141" i="7"/>
  <c r="L141" i="7"/>
  <c r="I141" i="7"/>
  <c r="F141" i="7"/>
  <c r="C141" i="7" s="1"/>
  <c r="O140" i="7"/>
  <c r="L140" i="7"/>
  <c r="C140" i="7" s="1"/>
  <c r="I140" i="7"/>
  <c r="I139" i="7" s="1"/>
  <c r="F140" i="7"/>
  <c r="O139" i="7"/>
  <c r="N139" i="7"/>
  <c r="M139" i="7"/>
  <c r="K139" i="7"/>
  <c r="J139" i="7"/>
  <c r="H139" i="7"/>
  <c r="G139" i="7"/>
  <c r="E139" i="7"/>
  <c r="D139" i="7"/>
  <c r="O138" i="7"/>
  <c r="L138" i="7"/>
  <c r="I138" i="7"/>
  <c r="F138" i="7"/>
  <c r="C138" i="7" s="1"/>
  <c r="O137" i="7"/>
  <c r="L137" i="7"/>
  <c r="I137" i="7"/>
  <c r="F137" i="7"/>
  <c r="C137" i="7" s="1"/>
  <c r="O136" i="7"/>
  <c r="L136" i="7"/>
  <c r="L134" i="7" s="1"/>
  <c r="I136" i="7"/>
  <c r="D136" i="7"/>
  <c r="D134" i="7" s="1"/>
  <c r="D133" i="7" s="1"/>
  <c r="O135" i="7"/>
  <c r="O134" i="7" s="1"/>
  <c r="O133" i="7" s="1"/>
  <c r="L135" i="7"/>
  <c r="I135" i="7"/>
  <c r="F135" i="7"/>
  <c r="C135" i="7" s="1"/>
  <c r="N134" i="7"/>
  <c r="M134" i="7"/>
  <c r="M133" i="7" s="1"/>
  <c r="K134" i="7"/>
  <c r="J134" i="7"/>
  <c r="I134" i="7"/>
  <c r="I133" i="7" s="1"/>
  <c r="H134" i="7"/>
  <c r="H133" i="7" s="1"/>
  <c r="G134" i="7"/>
  <c r="E134" i="7"/>
  <c r="E133" i="7" s="1"/>
  <c r="N133" i="7"/>
  <c r="K133" i="7"/>
  <c r="J133" i="7"/>
  <c r="G133" i="7"/>
  <c r="O132" i="7"/>
  <c r="O131" i="7" s="1"/>
  <c r="L132" i="7"/>
  <c r="I132" i="7"/>
  <c r="F132" i="7"/>
  <c r="C132" i="7" s="1"/>
  <c r="N131" i="7"/>
  <c r="M131" i="7"/>
  <c r="L131" i="7"/>
  <c r="K131" i="7"/>
  <c r="J131" i="7"/>
  <c r="I131" i="7"/>
  <c r="H131" i="7"/>
  <c r="G131" i="7"/>
  <c r="E131" i="7"/>
  <c r="D131" i="7"/>
  <c r="O130" i="7"/>
  <c r="L130" i="7"/>
  <c r="I130" i="7"/>
  <c r="F130" i="7"/>
  <c r="C130" i="7" s="1"/>
  <c r="O129" i="7"/>
  <c r="L129" i="7"/>
  <c r="I129" i="7"/>
  <c r="F129" i="7"/>
  <c r="C129" i="7"/>
  <c r="O128" i="7"/>
  <c r="L128" i="7"/>
  <c r="I128" i="7"/>
  <c r="F128" i="7"/>
  <c r="C128" i="7" s="1"/>
  <c r="O127" i="7"/>
  <c r="L127" i="7"/>
  <c r="I127" i="7"/>
  <c r="F127" i="7"/>
  <c r="C127" i="7" s="1"/>
  <c r="O126" i="7"/>
  <c r="L126" i="7"/>
  <c r="L125" i="7" s="1"/>
  <c r="I126" i="7"/>
  <c r="I125" i="7" s="1"/>
  <c r="F126" i="7"/>
  <c r="C126" i="7" s="1"/>
  <c r="O125" i="7"/>
  <c r="N125" i="7"/>
  <c r="M125" i="7"/>
  <c r="K125" i="7"/>
  <c r="J125" i="7"/>
  <c r="H125" i="7"/>
  <c r="G125" i="7"/>
  <c r="F125" i="7"/>
  <c r="E125" i="7"/>
  <c r="D125" i="7"/>
  <c r="O124" i="7"/>
  <c r="L124" i="7"/>
  <c r="I124" i="7"/>
  <c r="F124" i="7"/>
  <c r="C124" i="7" s="1"/>
  <c r="O123" i="7"/>
  <c r="L123" i="7"/>
  <c r="I123" i="7"/>
  <c r="F123" i="7"/>
  <c r="C123" i="7" s="1"/>
  <c r="O122" i="7"/>
  <c r="L122" i="7"/>
  <c r="L119" i="7" s="1"/>
  <c r="I122" i="7"/>
  <c r="F122" i="7"/>
  <c r="C122" i="7" s="1"/>
  <c r="O121" i="7"/>
  <c r="L121" i="7"/>
  <c r="I121" i="7"/>
  <c r="F121" i="7"/>
  <c r="C121" i="7"/>
  <c r="O120" i="7"/>
  <c r="O119" i="7" s="1"/>
  <c r="L120" i="7"/>
  <c r="I120" i="7"/>
  <c r="F120" i="7"/>
  <c r="C120" i="7" s="1"/>
  <c r="N119" i="7"/>
  <c r="M119" i="7"/>
  <c r="K119" i="7"/>
  <c r="J119" i="7"/>
  <c r="I119" i="7"/>
  <c r="H119" i="7"/>
  <c r="G119" i="7"/>
  <c r="E119" i="7"/>
  <c r="D119" i="7"/>
  <c r="O118" i="7"/>
  <c r="L118" i="7"/>
  <c r="L115" i="7" s="1"/>
  <c r="I118" i="7"/>
  <c r="F118" i="7"/>
  <c r="C118" i="7" s="1"/>
  <c r="O117" i="7"/>
  <c r="L117" i="7"/>
  <c r="I117" i="7"/>
  <c r="F117" i="7"/>
  <c r="C117" i="7"/>
  <c r="O116" i="7"/>
  <c r="O115" i="7" s="1"/>
  <c r="L116" i="7"/>
  <c r="I116" i="7"/>
  <c r="F116" i="7"/>
  <c r="C116" i="7" s="1"/>
  <c r="N115" i="7"/>
  <c r="M115" i="7"/>
  <c r="K115" i="7"/>
  <c r="J115" i="7"/>
  <c r="I115" i="7"/>
  <c r="H115" i="7"/>
  <c r="G115" i="7"/>
  <c r="E115" i="7"/>
  <c r="D115" i="7"/>
  <c r="O114" i="7"/>
  <c r="L114" i="7"/>
  <c r="I114" i="7"/>
  <c r="F114" i="7"/>
  <c r="C114" i="7" s="1"/>
  <c r="O113" i="7"/>
  <c r="L113" i="7"/>
  <c r="I113" i="7"/>
  <c r="F113" i="7"/>
  <c r="C113" i="7"/>
  <c r="O112" i="7"/>
  <c r="L112" i="7"/>
  <c r="I112" i="7"/>
  <c r="F112" i="7"/>
  <c r="C112" i="7" s="1"/>
  <c r="O111" i="7"/>
  <c r="L111" i="7"/>
  <c r="I111" i="7"/>
  <c r="F111" i="7"/>
  <c r="C111" i="7" s="1"/>
  <c r="O110" i="7"/>
  <c r="L110" i="7"/>
  <c r="I110" i="7"/>
  <c r="F110" i="7"/>
  <c r="C110" i="7" s="1"/>
  <c r="O109" i="7"/>
  <c r="L109" i="7"/>
  <c r="L106" i="7" s="1"/>
  <c r="I109" i="7"/>
  <c r="F109" i="7"/>
  <c r="C109" i="7"/>
  <c r="O108" i="7"/>
  <c r="L108" i="7"/>
  <c r="I108" i="7"/>
  <c r="F108" i="7"/>
  <c r="C108" i="7" s="1"/>
  <c r="O107" i="7"/>
  <c r="O106" i="7" s="1"/>
  <c r="L107" i="7"/>
  <c r="I107" i="7"/>
  <c r="I106" i="7" s="1"/>
  <c r="F107" i="7"/>
  <c r="C107" i="7" s="1"/>
  <c r="N106" i="7"/>
  <c r="M106" i="7"/>
  <c r="K106" i="7"/>
  <c r="J106" i="7"/>
  <c r="H106" i="7"/>
  <c r="G106" i="7"/>
  <c r="F106" i="7"/>
  <c r="E106" i="7"/>
  <c r="D106" i="7"/>
  <c r="O105" i="7"/>
  <c r="L105" i="7"/>
  <c r="I105" i="7"/>
  <c r="F105" i="7"/>
  <c r="C105" i="7"/>
  <c r="O104" i="7"/>
  <c r="L104" i="7"/>
  <c r="I104" i="7"/>
  <c r="F104" i="7"/>
  <c r="C104" i="7" s="1"/>
  <c r="O103" i="7"/>
  <c r="L103" i="7"/>
  <c r="I103" i="7"/>
  <c r="F103" i="7"/>
  <c r="C103" i="7" s="1"/>
  <c r="O102" i="7"/>
  <c r="L102" i="7"/>
  <c r="I102" i="7"/>
  <c r="F102" i="7"/>
  <c r="C102" i="7" s="1"/>
  <c r="O101" i="7"/>
  <c r="L101" i="7"/>
  <c r="L98" i="7" s="1"/>
  <c r="I101" i="7"/>
  <c r="F101" i="7"/>
  <c r="C101" i="7"/>
  <c r="O100" i="7"/>
  <c r="L100" i="7"/>
  <c r="I100" i="7"/>
  <c r="F100" i="7"/>
  <c r="C100" i="7" s="1"/>
  <c r="O99" i="7"/>
  <c r="O98" i="7" s="1"/>
  <c r="L99" i="7"/>
  <c r="I99" i="7"/>
  <c r="I98" i="7" s="1"/>
  <c r="F99" i="7"/>
  <c r="C99" i="7" s="1"/>
  <c r="N98" i="7"/>
  <c r="M98" i="7"/>
  <c r="K98" i="7"/>
  <c r="J98" i="7"/>
  <c r="H98" i="7"/>
  <c r="G98" i="7"/>
  <c r="F98" i="7"/>
  <c r="C98" i="7" s="1"/>
  <c r="E98" i="7"/>
  <c r="D98" i="7"/>
  <c r="O97" i="7"/>
  <c r="L97" i="7"/>
  <c r="I97" i="7"/>
  <c r="F97" i="7"/>
  <c r="C97" i="7"/>
  <c r="O96" i="7"/>
  <c r="L96" i="7"/>
  <c r="I96" i="7"/>
  <c r="F96" i="7"/>
  <c r="C96" i="7" s="1"/>
  <c r="O95" i="7"/>
  <c r="J95" i="7"/>
  <c r="L95" i="7" s="1"/>
  <c r="I95" i="7"/>
  <c r="F95" i="7"/>
  <c r="C95" i="7" s="1"/>
  <c r="O94" i="7"/>
  <c r="L94" i="7"/>
  <c r="L92" i="7" s="1"/>
  <c r="I94" i="7"/>
  <c r="F94" i="7"/>
  <c r="C94" i="7"/>
  <c r="O93" i="7"/>
  <c r="O92" i="7" s="1"/>
  <c r="L93" i="7"/>
  <c r="J93" i="7"/>
  <c r="I93" i="7"/>
  <c r="I92" i="7" s="1"/>
  <c r="F93" i="7"/>
  <c r="C93" i="7" s="1"/>
  <c r="N92" i="7"/>
  <c r="M92" i="7"/>
  <c r="K92" i="7"/>
  <c r="J92" i="7"/>
  <c r="H92" i="7"/>
  <c r="G92" i="7"/>
  <c r="F92" i="7"/>
  <c r="C92" i="7" s="1"/>
  <c r="E92" i="7"/>
  <c r="D92" i="7"/>
  <c r="O91" i="7"/>
  <c r="L91" i="7"/>
  <c r="I91" i="7"/>
  <c r="F91" i="7"/>
  <c r="C91" i="7"/>
  <c r="O90" i="7"/>
  <c r="L90" i="7"/>
  <c r="I90" i="7"/>
  <c r="F90" i="7"/>
  <c r="C90" i="7" s="1"/>
  <c r="O89" i="7"/>
  <c r="L89" i="7"/>
  <c r="I89" i="7"/>
  <c r="F89" i="7"/>
  <c r="C89" i="7" s="1"/>
  <c r="O88" i="7"/>
  <c r="L88" i="7"/>
  <c r="L87" i="7" s="1"/>
  <c r="I88" i="7"/>
  <c r="I87" i="7" s="1"/>
  <c r="F88" i="7"/>
  <c r="C88" i="7" s="1"/>
  <c r="O87" i="7"/>
  <c r="O86" i="7" s="1"/>
  <c r="N87" i="7"/>
  <c r="N86" i="7" s="1"/>
  <c r="M87" i="7"/>
  <c r="M86" i="7" s="1"/>
  <c r="K87" i="7"/>
  <c r="K86" i="7" s="1"/>
  <c r="J87" i="7"/>
  <c r="J86" i="7" s="1"/>
  <c r="H87" i="7"/>
  <c r="G87" i="7"/>
  <c r="G86" i="7" s="1"/>
  <c r="E87" i="7"/>
  <c r="E86" i="7" s="1"/>
  <c r="D87" i="7"/>
  <c r="H86" i="7"/>
  <c r="D86" i="7"/>
  <c r="O85" i="7"/>
  <c r="L85" i="7"/>
  <c r="I85" i="7"/>
  <c r="F85" i="7"/>
  <c r="C85" i="7" s="1"/>
  <c r="O84" i="7"/>
  <c r="L84" i="7"/>
  <c r="L83" i="7" s="1"/>
  <c r="I84" i="7"/>
  <c r="I83" i="7" s="1"/>
  <c r="F84" i="7"/>
  <c r="C84" i="7" s="1"/>
  <c r="O83" i="7"/>
  <c r="N83" i="7"/>
  <c r="M83" i="7"/>
  <c r="K83" i="7"/>
  <c r="J83" i="7"/>
  <c r="H83" i="7"/>
  <c r="G83" i="7"/>
  <c r="F83" i="7"/>
  <c r="E83" i="7"/>
  <c r="D83" i="7"/>
  <c r="O82" i="7"/>
  <c r="L82" i="7"/>
  <c r="I82" i="7"/>
  <c r="F82" i="7"/>
  <c r="C82" i="7" s="1"/>
  <c r="O81" i="7"/>
  <c r="O80" i="7" s="1"/>
  <c r="O79" i="7" s="1"/>
  <c r="L81" i="7"/>
  <c r="I81" i="7"/>
  <c r="I80" i="7" s="1"/>
  <c r="I79" i="7" s="1"/>
  <c r="F81" i="7"/>
  <c r="C81" i="7" s="1"/>
  <c r="N80" i="7"/>
  <c r="N79" i="7" s="1"/>
  <c r="N78" i="7" s="1"/>
  <c r="M80" i="7"/>
  <c r="M79" i="7" s="1"/>
  <c r="M78" i="7" s="1"/>
  <c r="L80" i="7"/>
  <c r="L79" i="7" s="1"/>
  <c r="K80" i="7"/>
  <c r="J80" i="7"/>
  <c r="J79" i="7" s="1"/>
  <c r="H80" i="7"/>
  <c r="H79" i="7" s="1"/>
  <c r="H78" i="7" s="1"/>
  <c r="G80" i="7"/>
  <c r="F80" i="7"/>
  <c r="F79" i="7" s="1"/>
  <c r="E80" i="7"/>
  <c r="E79" i="7" s="1"/>
  <c r="D80" i="7"/>
  <c r="D79" i="7" s="1"/>
  <c r="D78" i="7" s="1"/>
  <c r="K79" i="7"/>
  <c r="K78" i="7" s="1"/>
  <c r="G79" i="7"/>
  <c r="G78" i="7" s="1"/>
  <c r="O77" i="7"/>
  <c r="L77" i="7"/>
  <c r="I77" i="7"/>
  <c r="F77" i="7"/>
  <c r="C77" i="7" s="1"/>
  <c r="D77" i="7"/>
  <c r="O76" i="7"/>
  <c r="O72" i="7" s="1"/>
  <c r="O70" i="7" s="1"/>
  <c r="L76" i="7"/>
  <c r="I76" i="7"/>
  <c r="F76" i="7"/>
  <c r="C76" i="7"/>
  <c r="O75" i="7"/>
  <c r="L75" i="7"/>
  <c r="I75" i="7"/>
  <c r="F75" i="7"/>
  <c r="C75" i="7" s="1"/>
  <c r="O74" i="7"/>
  <c r="L74" i="7"/>
  <c r="I74" i="7"/>
  <c r="F74" i="7"/>
  <c r="C74" i="7" s="1"/>
  <c r="O73" i="7"/>
  <c r="L73" i="7"/>
  <c r="I73" i="7"/>
  <c r="I72" i="7" s="1"/>
  <c r="G73" i="7"/>
  <c r="F73" i="7"/>
  <c r="C73" i="7"/>
  <c r="N72" i="7"/>
  <c r="M72" i="7"/>
  <c r="L72" i="7"/>
  <c r="K72" i="7"/>
  <c r="J72" i="7"/>
  <c r="H72" i="7"/>
  <c r="G72" i="7"/>
  <c r="E72" i="7"/>
  <c r="D72" i="7"/>
  <c r="O71" i="7"/>
  <c r="L71" i="7"/>
  <c r="I71" i="7"/>
  <c r="I70" i="7" s="1"/>
  <c r="G71" i="7"/>
  <c r="F71" i="7"/>
  <c r="D71" i="7"/>
  <c r="C71" i="7"/>
  <c r="N70" i="7"/>
  <c r="M70" i="7"/>
  <c r="L70" i="7"/>
  <c r="K70" i="7"/>
  <c r="J70" i="7"/>
  <c r="H70" i="7"/>
  <c r="G70" i="7"/>
  <c r="E70" i="7"/>
  <c r="D70" i="7"/>
  <c r="O69" i="7"/>
  <c r="L69" i="7"/>
  <c r="I69" i="7"/>
  <c r="F69" i="7"/>
  <c r="C69" i="7" s="1"/>
  <c r="O68" i="7"/>
  <c r="L68" i="7"/>
  <c r="I68" i="7"/>
  <c r="G68" i="7"/>
  <c r="F68" i="7"/>
  <c r="C68" i="7"/>
  <c r="O67" i="7"/>
  <c r="L67" i="7"/>
  <c r="I67" i="7"/>
  <c r="F67" i="7"/>
  <c r="C67" i="7" s="1"/>
  <c r="O66" i="7"/>
  <c r="L66" i="7"/>
  <c r="I66" i="7"/>
  <c r="G66" i="7"/>
  <c r="F66" i="7"/>
  <c r="C66" i="7" s="1"/>
  <c r="O65" i="7"/>
  <c r="L65" i="7"/>
  <c r="I65" i="7"/>
  <c r="F65" i="7"/>
  <c r="C65" i="7"/>
  <c r="O64" i="7"/>
  <c r="L64" i="7"/>
  <c r="I64" i="7"/>
  <c r="F64" i="7"/>
  <c r="C64" i="7" s="1"/>
  <c r="O63" i="7"/>
  <c r="L63" i="7"/>
  <c r="I63" i="7"/>
  <c r="F63" i="7"/>
  <c r="C63" i="7" s="1"/>
  <c r="O62" i="7"/>
  <c r="L62" i="7"/>
  <c r="L61" i="7" s="1"/>
  <c r="I62" i="7"/>
  <c r="I61" i="7" s="1"/>
  <c r="F62" i="7"/>
  <c r="C62" i="7" s="1"/>
  <c r="O61" i="7"/>
  <c r="N61" i="7"/>
  <c r="M61" i="7"/>
  <c r="K61" i="7"/>
  <c r="J61" i="7"/>
  <c r="H61" i="7"/>
  <c r="G61" i="7"/>
  <c r="E61" i="7"/>
  <c r="D61" i="7"/>
  <c r="O60" i="7"/>
  <c r="L60" i="7"/>
  <c r="G60" i="7"/>
  <c r="G58" i="7" s="1"/>
  <c r="G57" i="7" s="1"/>
  <c r="G56" i="7" s="1"/>
  <c r="F60" i="7"/>
  <c r="F58" i="7" s="1"/>
  <c r="D60" i="7"/>
  <c r="O59" i="7"/>
  <c r="O58" i="7" s="1"/>
  <c r="O57" i="7" s="1"/>
  <c r="O56" i="7" s="1"/>
  <c r="L59" i="7"/>
  <c r="I59" i="7"/>
  <c r="F59" i="7"/>
  <c r="C59" i="7"/>
  <c r="N58" i="7"/>
  <c r="N57" i="7" s="1"/>
  <c r="N56" i="7" s="1"/>
  <c r="M58" i="7"/>
  <c r="L58" i="7"/>
  <c r="L57" i="7" s="1"/>
  <c r="L56" i="7" s="1"/>
  <c r="K58" i="7"/>
  <c r="K57" i="7" s="1"/>
  <c r="K56" i="7" s="1"/>
  <c r="K55" i="7" s="1"/>
  <c r="J58" i="7"/>
  <c r="J57" i="7" s="1"/>
  <c r="J56" i="7" s="1"/>
  <c r="H58" i="7"/>
  <c r="H57" i="7" s="1"/>
  <c r="H56" i="7" s="1"/>
  <c r="H55" i="7" s="1"/>
  <c r="H54" i="7" s="1"/>
  <c r="E58" i="7"/>
  <c r="D58" i="7"/>
  <c r="D57" i="7" s="1"/>
  <c r="D56" i="7" s="1"/>
  <c r="D55" i="7" s="1"/>
  <c r="M57" i="7"/>
  <c r="M56" i="7" s="1"/>
  <c r="E57" i="7"/>
  <c r="E56" i="7" s="1"/>
  <c r="O50" i="7"/>
  <c r="C50" i="7"/>
  <c r="O49" i="7"/>
  <c r="C49" i="7" s="1"/>
  <c r="N48" i="7"/>
  <c r="M48" i="7"/>
  <c r="L47" i="7"/>
  <c r="I47" i="7"/>
  <c r="I46" i="7" s="1"/>
  <c r="C46" i="7" s="1"/>
  <c r="F47" i="7"/>
  <c r="C47" i="7" s="1"/>
  <c r="L46" i="7"/>
  <c r="K46" i="7"/>
  <c r="J46" i="7"/>
  <c r="H46" i="7"/>
  <c r="G46" i="7"/>
  <c r="F46" i="7"/>
  <c r="E46" i="7"/>
  <c r="D46" i="7"/>
  <c r="F45" i="7"/>
  <c r="C45" i="7" s="1"/>
  <c r="L44" i="7"/>
  <c r="C44" i="7"/>
  <c r="L43" i="7"/>
  <c r="C43" i="7" s="1"/>
  <c r="L42" i="7"/>
  <c r="C42" i="7"/>
  <c r="L41" i="7"/>
  <c r="C41" i="7" s="1"/>
  <c r="K40" i="7"/>
  <c r="J40" i="7"/>
  <c r="L39" i="7"/>
  <c r="C39" i="7"/>
  <c r="L38" i="7"/>
  <c r="C38" i="7" s="1"/>
  <c r="K37" i="7"/>
  <c r="J37" i="7"/>
  <c r="L36" i="7"/>
  <c r="C36" i="7"/>
  <c r="L35" i="7"/>
  <c r="K35" i="7"/>
  <c r="J35" i="7"/>
  <c r="C35" i="7"/>
  <c r="L34" i="7"/>
  <c r="C34" i="7" s="1"/>
  <c r="L33" i="7"/>
  <c r="C33" i="7"/>
  <c r="L32" i="7"/>
  <c r="C32" i="7" s="1"/>
  <c r="K31" i="7"/>
  <c r="J31" i="7"/>
  <c r="K30" i="7"/>
  <c r="J30" i="7"/>
  <c r="F29" i="7"/>
  <c r="C29" i="7"/>
  <c r="I28" i="7"/>
  <c r="G28" i="7"/>
  <c r="D28" i="7"/>
  <c r="F28" i="7" s="1"/>
  <c r="C28" i="7" s="1"/>
  <c r="O27" i="7"/>
  <c r="L27" i="7"/>
  <c r="I27" i="7"/>
  <c r="F27" i="7"/>
  <c r="C27" i="7" s="1"/>
  <c r="O26" i="7"/>
  <c r="L26" i="7"/>
  <c r="L25" i="7" s="1"/>
  <c r="L290" i="7" s="1"/>
  <c r="L289" i="7" s="1"/>
  <c r="I26" i="7"/>
  <c r="I25" i="7" s="1"/>
  <c r="F26" i="7"/>
  <c r="O25" i="7"/>
  <c r="N25" i="7"/>
  <c r="N290" i="7" s="1"/>
  <c r="N289" i="7" s="1"/>
  <c r="M25" i="7"/>
  <c r="M290" i="7" s="1"/>
  <c r="M289" i="7" s="1"/>
  <c r="K25" i="7"/>
  <c r="J25" i="7"/>
  <c r="J290" i="7" s="1"/>
  <c r="J289" i="7" s="1"/>
  <c r="H25" i="7"/>
  <c r="H290" i="7" s="1"/>
  <c r="H289" i="7" s="1"/>
  <c r="G25" i="7"/>
  <c r="F25" i="7"/>
  <c r="F290" i="7" s="1"/>
  <c r="E25" i="7"/>
  <c r="E290" i="7" s="1"/>
  <c r="E289" i="7" s="1"/>
  <c r="D25" i="7"/>
  <c r="D290" i="7" s="1"/>
  <c r="D289" i="7" s="1"/>
  <c r="H24" i="7"/>
  <c r="D24" i="7"/>
  <c r="O299" i="6"/>
  <c r="L299" i="6"/>
  <c r="I299" i="6"/>
  <c r="F299" i="6"/>
  <c r="C299" i="6" s="1"/>
  <c r="O298" i="6"/>
  <c r="L298" i="6"/>
  <c r="I298" i="6"/>
  <c r="F298" i="6"/>
  <c r="C298" i="6" s="1"/>
  <c r="O297" i="6"/>
  <c r="L297" i="6"/>
  <c r="I297" i="6"/>
  <c r="F297" i="6"/>
  <c r="C297" i="6"/>
  <c r="O296" i="6"/>
  <c r="L296" i="6"/>
  <c r="I296" i="6"/>
  <c r="F296" i="6"/>
  <c r="C296" i="6"/>
  <c r="O295" i="6"/>
  <c r="L295" i="6"/>
  <c r="I295" i="6"/>
  <c r="F295" i="6"/>
  <c r="C295" i="6" s="1"/>
  <c r="O294" i="6"/>
  <c r="L294" i="6"/>
  <c r="I294" i="6"/>
  <c r="F294" i="6"/>
  <c r="O293" i="6"/>
  <c r="L293" i="6"/>
  <c r="C293" i="6" s="1"/>
  <c r="I293" i="6"/>
  <c r="F293" i="6"/>
  <c r="O292" i="6"/>
  <c r="L292" i="6"/>
  <c r="I292" i="6"/>
  <c r="F292" i="6"/>
  <c r="C292" i="6"/>
  <c r="N291" i="6"/>
  <c r="M291" i="6"/>
  <c r="O291" i="6" s="1"/>
  <c r="L291" i="6"/>
  <c r="K291" i="6"/>
  <c r="J291" i="6"/>
  <c r="I291" i="6"/>
  <c r="H291" i="6"/>
  <c r="G291" i="6"/>
  <c r="E291" i="6"/>
  <c r="D291" i="6"/>
  <c r="F291" i="6" s="1"/>
  <c r="C291" i="6" s="1"/>
  <c r="O286" i="6"/>
  <c r="L286" i="6"/>
  <c r="I286" i="6"/>
  <c r="F286" i="6"/>
  <c r="O285" i="6"/>
  <c r="L285" i="6"/>
  <c r="C285" i="6" s="1"/>
  <c r="I285" i="6"/>
  <c r="F285" i="6"/>
  <c r="O284" i="6"/>
  <c r="N284" i="6"/>
  <c r="M284" i="6"/>
  <c r="K284" i="6"/>
  <c r="L284" i="6" s="1"/>
  <c r="J284" i="6"/>
  <c r="H284" i="6"/>
  <c r="G284" i="6"/>
  <c r="E284" i="6"/>
  <c r="D284" i="6"/>
  <c r="F284" i="6" s="1"/>
  <c r="O283" i="6"/>
  <c r="L283" i="6"/>
  <c r="I283" i="6"/>
  <c r="F283" i="6"/>
  <c r="C283" i="6" s="1"/>
  <c r="N282" i="6"/>
  <c r="M282" i="6"/>
  <c r="O282" i="6" s="1"/>
  <c r="K282" i="6"/>
  <c r="J282" i="6"/>
  <c r="L282" i="6" s="1"/>
  <c r="I282" i="6"/>
  <c r="H282" i="6"/>
  <c r="G282" i="6"/>
  <c r="F282" i="6"/>
  <c r="E282" i="6"/>
  <c r="D282" i="6"/>
  <c r="O281" i="6"/>
  <c r="L281" i="6"/>
  <c r="C281" i="6" s="1"/>
  <c r="I281" i="6"/>
  <c r="F281" i="6"/>
  <c r="O280" i="6"/>
  <c r="L280" i="6"/>
  <c r="I280" i="6"/>
  <c r="F280" i="6"/>
  <c r="C280" i="6"/>
  <c r="O279" i="6"/>
  <c r="L279" i="6"/>
  <c r="I279" i="6"/>
  <c r="F279" i="6"/>
  <c r="C279" i="6" s="1"/>
  <c r="N278" i="6"/>
  <c r="M278" i="6"/>
  <c r="K278" i="6"/>
  <c r="J278" i="6"/>
  <c r="L278" i="6" s="1"/>
  <c r="I278" i="6"/>
  <c r="H278" i="6"/>
  <c r="G278" i="6"/>
  <c r="F278" i="6"/>
  <c r="E278" i="6"/>
  <c r="D278" i="6"/>
  <c r="O277" i="6"/>
  <c r="L277" i="6"/>
  <c r="C277" i="6" s="1"/>
  <c r="I277" i="6"/>
  <c r="F277" i="6"/>
  <c r="O276" i="6"/>
  <c r="L276" i="6"/>
  <c r="I276" i="6"/>
  <c r="F276" i="6"/>
  <c r="C276" i="6"/>
  <c r="O275" i="6"/>
  <c r="L275" i="6"/>
  <c r="I275" i="6"/>
  <c r="F275" i="6"/>
  <c r="C275" i="6" s="1"/>
  <c r="N274" i="6"/>
  <c r="N272" i="6" s="1"/>
  <c r="N271" i="6" s="1"/>
  <c r="M274" i="6"/>
  <c r="K274" i="6"/>
  <c r="J274" i="6"/>
  <c r="I274" i="6"/>
  <c r="H274" i="6"/>
  <c r="G274" i="6"/>
  <c r="F274" i="6"/>
  <c r="E274" i="6"/>
  <c r="E272" i="6" s="1"/>
  <c r="D274" i="6"/>
  <c r="O273" i="6"/>
  <c r="L273" i="6"/>
  <c r="C273" i="6" s="1"/>
  <c r="I273" i="6"/>
  <c r="F273" i="6"/>
  <c r="K272" i="6"/>
  <c r="K271" i="6" s="1"/>
  <c r="H272" i="6"/>
  <c r="G272" i="6"/>
  <c r="D272" i="6"/>
  <c r="F272" i="6" s="1"/>
  <c r="H271" i="6"/>
  <c r="E271" i="6"/>
  <c r="D271" i="6"/>
  <c r="F271" i="6" s="1"/>
  <c r="O270" i="6"/>
  <c r="L270" i="6"/>
  <c r="I270" i="6"/>
  <c r="F270" i="6"/>
  <c r="C270" i="6" s="1"/>
  <c r="O269" i="6"/>
  <c r="L269" i="6"/>
  <c r="C269" i="6" s="1"/>
  <c r="I269" i="6"/>
  <c r="F269" i="6"/>
  <c r="O268" i="6"/>
  <c r="L268" i="6"/>
  <c r="I268" i="6"/>
  <c r="F268" i="6"/>
  <c r="C268" i="6"/>
  <c r="O267" i="6"/>
  <c r="L267" i="6"/>
  <c r="I267" i="6"/>
  <c r="F267" i="6"/>
  <c r="C267" i="6" s="1"/>
  <c r="N266" i="6"/>
  <c r="M266" i="6"/>
  <c r="O266" i="6" s="1"/>
  <c r="K266" i="6"/>
  <c r="J266" i="6"/>
  <c r="L266" i="6" s="1"/>
  <c r="I266" i="6"/>
  <c r="H266" i="6"/>
  <c r="G266" i="6"/>
  <c r="F266" i="6"/>
  <c r="E266" i="6"/>
  <c r="D266" i="6"/>
  <c r="O265" i="6"/>
  <c r="L265" i="6"/>
  <c r="C265" i="6" s="1"/>
  <c r="I265" i="6"/>
  <c r="F265" i="6"/>
  <c r="O264" i="6"/>
  <c r="L264" i="6"/>
  <c r="I264" i="6"/>
  <c r="F264" i="6"/>
  <c r="C264" i="6"/>
  <c r="O263" i="6"/>
  <c r="L263" i="6"/>
  <c r="I263" i="6"/>
  <c r="F263" i="6"/>
  <c r="C263" i="6" s="1"/>
  <c r="N262" i="6"/>
  <c r="M262" i="6"/>
  <c r="K262" i="6"/>
  <c r="J262" i="6"/>
  <c r="L262" i="6" s="1"/>
  <c r="I262" i="6"/>
  <c r="H262" i="6"/>
  <c r="H261" i="6" s="1"/>
  <c r="G262" i="6"/>
  <c r="F262" i="6"/>
  <c r="E262" i="6"/>
  <c r="D262" i="6"/>
  <c r="D261" i="6" s="1"/>
  <c r="F261" i="6" s="1"/>
  <c r="N261" i="6"/>
  <c r="K261" i="6"/>
  <c r="J261" i="6"/>
  <c r="L261" i="6" s="1"/>
  <c r="G261" i="6"/>
  <c r="I261" i="6" s="1"/>
  <c r="E261" i="6"/>
  <c r="O260" i="6"/>
  <c r="L260" i="6"/>
  <c r="I260" i="6"/>
  <c r="F260" i="6"/>
  <c r="C260" i="6"/>
  <c r="O259" i="6"/>
  <c r="L259" i="6"/>
  <c r="I259" i="6"/>
  <c r="F259" i="6"/>
  <c r="C259" i="6" s="1"/>
  <c r="O258" i="6"/>
  <c r="L258" i="6"/>
  <c r="I258" i="6"/>
  <c r="F258" i="6"/>
  <c r="O257" i="6"/>
  <c r="L257" i="6"/>
  <c r="I257" i="6"/>
  <c r="C257" i="6" s="1"/>
  <c r="F257" i="6"/>
  <c r="O256" i="6"/>
  <c r="L256" i="6"/>
  <c r="I256" i="6"/>
  <c r="F256" i="6"/>
  <c r="C256" i="6" s="1"/>
  <c r="O255" i="6"/>
  <c r="N255" i="6"/>
  <c r="M255" i="6"/>
  <c r="M254" i="6" s="1"/>
  <c r="O254" i="6" s="1"/>
  <c r="K255" i="6"/>
  <c r="K254" i="6" s="1"/>
  <c r="L254" i="6" s="1"/>
  <c r="J255" i="6"/>
  <c r="H255" i="6"/>
  <c r="G255" i="6"/>
  <c r="G254" i="6" s="1"/>
  <c r="E255" i="6"/>
  <c r="E254" i="6" s="1"/>
  <c r="D255" i="6"/>
  <c r="F255" i="6" s="1"/>
  <c r="N254" i="6"/>
  <c r="J254" i="6"/>
  <c r="I254" i="6"/>
  <c r="H254" i="6"/>
  <c r="D254" i="6"/>
  <c r="F254" i="6" s="1"/>
  <c r="C254" i="6" s="1"/>
  <c r="O253" i="6"/>
  <c r="L253" i="6"/>
  <c r="C253" i="6" s="1"/>
  <c r="I253" i="6"/>
  <c r="F253" i="6"/>
  <c r="O252" i="6"/>
  <c r="L252" i="6"/>
  <c r="I252" i="6"/>
  <c r="F252" i="6"/>
  <c r="C252" i="6"/>
  <c r="O251" i="6"/>
  <c r="L251" i="6"/>
  <c r="I251" i="6"/>
  <c r="F251" i="6"/>
  <c r="C251" i="6" s="1"/>
  <c r="O250" i="6"/>
  <c r="L250" i="6"/>
  <c r="I250" i="6"/>
  <c r="F250" i="6"/>
  <c r="O249" i="6"/>
  <c r="N249" i="6"/>
  <c r="M249" i="6"/>
  <c r="K249" i="6"/>
  <c r="J249" i="6"/>
  <c r="L249" i="6" s="1"/>
  <c r="H249" i="6"/>
  <c r="I249" i="6" s="1"/>
  <c r="G249" i="6"/>
  <c r="F249" i="6"/>
  <c r="C249" i="6" s="1"/>
  <c r="E249" i="6"/>
  <c r="D249" i="6"/>
  <c r="O248" i="6"/>
  <c r="L248" i="6"/>
  <c r="I248" i="6"/>
  <c r="F248" i="6"/>
  <c r="C248" i="6"/>
  <c r="O247" i="6"/>
  <c r="L247" i="6"/>
  <c r="I247" i="6"/>
  <c r="F247" i="6"/>
  <c r="C247" i="6" s="1"/>
  <c r="O246" i="6"/>
  <c r="L246" i="6"/>
  <c r="I246" i="6"/>
  <c r="C246" i="6" s="1"/>
  <c r="F246" i="6"/>
  <c r="O245" i="6"/>
  <c r="L245" i="6"/>
  <c r="I245" i="6"/>
  <c r="F245" i="6"/>
  <c r="C245" i="6" s="1"/>
  <c r="O244" i="6"/>
  <c r="L244" i="6"/>
  <c r="I244" i="6"/>
  <c r="F244" i="6"/>
  <c r="C244" i="6"/>
  <c r="O243" i="6"/>
  <c r="L243" i="6"/>
  <c r="I243" i="6"/>
  <c r="F243" i="6"/>
  <c r="C243" i="6" s="1"/>
  <c r="O242" i="6"/>
  <c r="L242" i="6"/>
  <c r="I242" i="6"/>
  <c r="C242" i="6" s="1"/>
  <c r="F242" i="6"/>
  <c r="N241" i="6"/>
  <c r="M241" i="6"/>
  <c r="O241" i="6" s="1"/>
  <c r="K241" i="6"/>
  <c r="J241" i="6"/>
  <c r="L241" i="6" s="1"/>
  <c r="H241" i="6"/>
  <c r="I241" i="6" s="1"/>
  <c r="G241" i="6"/>
  <c r="F241" i="6"/>
  <c r="C241" i="6" s="1"/>
  <c r="E241" i="6"/>
  <c r="D241" i="6"/>
  <c r="D234" i="6" s="1"/>
  <c r="O240" i="6"/>
  <c r="L240" i="6"/>
  <c r="I240" i="6"/>
  <c r="F240" i="6"/>
  <c r="C240" i="6"/>
  <c r="O239" i="6"/>
  <c r="L239" i="6"/>
  <c r="I239" i="6"/>
  <c r="F239" i="6"/>
  <c r="C239" i="6" s="1"/>
  <c r="N238" i="6"/>
  <c r="M238" i="6"/>
  <c r="O238" i="6" s="1"/>
  <c r="K238" i="6"/>
  <c r="L238" i="6" s="1"/>
  <c r="J238" i="6"/>
  <c r="I238" i="6"/>
  <c r="H238" i="6"/>
  <c r="G238" i="6"/>
  <c r="E238" i="6"/>
  <c r="D238" i="6"/>
  <c r="F238" i="6" s="1"/>
  <c r="C238" i="6" s="1"/>
  <c r="O237" i="6"/>
  <c r="L237" i="6"/>
  <c r="I237" i="6"/>
  <c r="F237" i="6"/>
  <c r="C237" i="6" s="1"/>
  <c r="O236" i="6"/>
  <c r="N236" i="6"/>
  <c r="N234" i="6" s="1"/>
  <c r="N233" i="6" s="1"/>
  <c r="M236" i="6"/>
  <c r="K236" i="6"/>
  <c r="K234" i="6" s="1"/>
  <c r="K233" i="6" s="1"/>
  <c r="J236" i="6"/>
  <c r="L236" i="6" s="1"/>
  <c r="H236" i="6"/>
  <c r="G236" i="6"/>
  <c r="I236" i="6" s="1"/>
  <c r="E236" i="6"/>
  <c r="F236" i="6" s="1"/>
  <c r="C236" i="6" s="1"/>
  <c r="D236" i="6"/>
  <c r="O235" i="6"/>
  <c r="L235" i="6"/>
  <c r="I235" i="6"/>
  <c r="F235" i="6"/>
  <c r="C235" i="6" s="1"/>
  <c r="M234" i="6"/>
  <c r="E234" i="6"/>
  <c r="O232" i="6"/>
  <c r="L232" i="6"/>
  <c r="I232" i="6"/>
  <c r="F232" i="6"/>
  <c r="C232" i="6"/>
  <c r="O231" i="6"/>
  <c r="L231" i="6"/>
  <c r="I231" i="6"/>
  <c r="F231" i="6"/>
  <c r="C231" i="6" s="1"/>
  <c r="N230" i="6"/>
  <c r="M230" i="6"/>
  <c r="O230" i="6" s="1"/>
  <c r="K230" i="6"/>
  <c r="L230" i="6" s="1"/>
  <c r="J230" i="6"/>
  <c r="I230" i="6"/>
  <c r="H230" i="6"/>
  <c r="G230" i="6"/>
  <c r="E230" i="6"/>
  <c r="D230" i="6"/>
  <c r="F230" i="6" s="1"/>
  <c r="C230" i="6" s="1"/>
  <c r="O229" i="6"/>
  <c r="L229" i="6"/>
  <c r="I229" i="6"/>
  <c r="F229" i="6"/>
  <c r="C229" i="6" s="1"/>
  <c r="O228" i="6"/>
  <c r="L228" i="6"/>
  <c r="I228" i="6"/>
  <c r="F228" i="6"/>
  <c r="C228" i="6"/>
  <c r="O227" i="6"/>
  <c r="L227" i="6"/>
  <c r="I227" i="6"/>
  <c r="F227" i="6"/>
  <c r="C227" i="6" s="1"/>
  <c r="O226" i="6"/>
  <c r="L226" i="6"/>
  <c r="I226" i="6"/>
  <c r="D226" i="6"/>
  <c r="F226" i="6" s="1"/>
  <c r="C226" i="6" s="1"/>
  <c r="O225" i="6"/>
  <c r="L225" i="6"/>
  <c r="I225" i="6"/>
  <c r="F225" i="6"/>
  <c r="C225" i="6"/>
  <c r="O224" i="6"/>
  <c r="L224" i="6"/>
  <c r="I224" i="6"/>
  <c r="F224" i="6"/>
  <c r="C224" i="6" s="1"/>
  <c r="O223" i="6"/>
  <c r="L223" i="6"/>
  <c r="I223" i="6"/>
  <c r="C223" i="6" s="1"/>
  <c r="F223" i="6"/>
  <c r="O222" i="6"/>
  <c r="L222" i="6"/>
  <c r="I222" i="6"/>
  <c r="F222" i="6"/>
  <c r="C222" i="6" s="1"/>
  <c r="O221" i="6"/>
  <c r="L221" i="6"/>
  <c r="I221" i="6"/>
  <c r="F221" i="6"/>
  <c r="C221" i="6"/>
  <c r="O220" i="6"/>
  <c r="L220" i="6"/>
  <c r="I220" i="6"/>
  <c r="F220" i="6"/>
  <c r="C220" i="6" s="1"/>
  <c r="N219" i="6"/>
  <c r="M219" i="6"/>
  <c r="O219" i="6" s="1"/>
  <c r="K219" i="6"/>
  <c r="L219" i="6" s="1"/>
  <c r="J219" i="6"/>
  <c r="I219" i="6"/>
  <c r="H219" i="6"/>
  <c r="G219" i="6"/>
  <c r="E219" i="6"/>
  <c r="O218" i="6"/>
  <c r="L218" i="6"/>
  <c r="I218" i="6"/>
  <c r="F218" i="6"/>
  <c r="C218" i="6" s="1"/>
  <c r="O217" i="6"/>
  <c r="L217" i="6"/>
  <c r="I217" i="6"/>
  <c r="F217" i="6"/>
  <c r="C217" i="6"/>
  <c r="O216" i="6"/>
  <c r="L216" i="6"/>
  <c r="I216" i="6"/>
  <c r="F216" i="6"/>
  <c r="C216" i="6" s="1"/>
  <c r="O215" i="6"/>
  <c r="L215" i="6"/>
  <c r="I215" i="6"/>
  <c r="C215" i="6" s="1"/>
  <c r="F215" i="6"/>
  <c r="O214" i="6"/>
  <c r="L214" i="6"/>
  <c r="I214" i="6"/>
  <c r="F214" i="6"/>
  <c r="C214" i="6" s="1"/>
  <c r="O213" i="6"/>
  <c r="L213" i="6"/>
  <c r="I213" i="6"/>
  <c r="F213" i="6"/>
  <c r="C213" i="6"/>
  <c r="O212" i="6"/>
  <c r="L212" i="6"/>
  <c r="I212" i="6"/>
  <c r="F212" i="6"/>
  <c r="C212" i="6" s="1"/>
  <c r="O211" i="6"/>
  <c r="L211" i="6"/>
  <c r="I211" i="6"/>
  <c r="C211" i="6" s="1"/>
  <c r="F211" i="6"/>
  <c r="O210" i="6"/>
  <c r="L210" i="6"/>
  <c r="I210" i="6"/>
  <c r="F210" i="6"/>
  <c r="C210" i="6" s="1"/>
  <c r="O209" i="6"/>
  <c r="L209" i="6"/>
  <c r="I209" i="6"/>
  <c r="F209" i="6"/>
  <c r="C209" i="6"/>
  <c r="N208" i="6"/>
  <c r="O208" i="6" s="1"/>
  <c r="M208" i="6"/>
  <c r="L208" i="6"/>
  <c r="K208" i="6"/>
  <c r="J208" i="6"/>
  <c r="J207" i="6" s="1"/>
  <c r="L207" i="6" s="1"/>
  <c r="H208" i="6"/>
  <c r="H207" i="6" s="1"/>
  <c r="G208" i="6"/>
  <c r="I208" i="6" s="1"/>
  <c r="E208" i="6"/>
  <c r="D208" i="6"/>
  <c r="M207" i="6"/>
  <c r="K207" i="6"/>
  <c r="G207" i="6"/>
  <c r="E207" i="6"/>
  <c r="O206" i="6"/>
  <c r="L206" i="6"/>
  <c r="I206" i="6"/>
  <c r="F206" i="6"/>
  <c r="C206" i="6" s="1"/>
  <c r="O205" i="6"/>
  <c r="L205" i="6"/>
  <c r="I205" i="6"/>
  <c r="F205" i="6"/>
  <c r="C205" i="6"/>
  <c r="O204" i="6"/>
  <c r="L204" i="6"/>
  <c r="I204" i="6"/>
  <c r="F204" i="6"/>
  <c r="C204" i="6" s="1"/>
  <c r="O203" i="6"/>
  <c r="L203" i="6"/>
  <c r="I203" i="6"/>
  <c r="C203" i="6" s="1"/>
  <c r="F203" i="6"/>
  <c r="O202" i="6"/>
  <c r="L202" i="6"/>
  <c r="I202" i="6"/>
  <c r="F202" i="6"/>
  <c r="C202" i="6" s="1"/>
  <c r="O201" i="6"/>
  <c r="N201" i="6"/>
  <c r="N199" i="6" s="1"/>
  <c r="M201" i="6"/>
  <c r="K201" i="6"/>
  <c r="K199" i="6" s="1"/>
  <c r="K198" i="6" s="1"/>
  <c r="K197" i="6" s="1"/>
  <c r="J201" i="6"/>
  <c r="L201" i="6" s="1"/>
  <c r="H201" i="6"/>
  <c r="G201" i="6"/>
  <c r="I201" i="6" s="1"/>
  <c r="E201" i="6"/>
  <c r="F201" i="6" s="1"/>
  <c r="D201" i="6"/>
  <c r="O200" i="6"/>
  <c r="L200" i="6"/>
  <c r="I200" i="6"/>
  <c r="F200" i="6"/>
  <c r="C200" i="6" s="1"/>
  <c r="M199" i="6"/>
  <c r="M198" i="6" s="1"/>
  <c r="H199" i="6"/>
  <c r="E199" i="6"/>
  <c r="E198" i="6" s="1"/>
  <c r="D199" i="6"/>
  <c r="F199" i="6" s="1"/>
  <c r="O196" i="6"/>
  <c r="L196" i="6"/>
  <c r="I196" i="6"/>
  <c r="F196" i="6"/>
  <c r="C196" i="6" s="1"/>
  <c r="N195" i="6"/>
  <c r="M195" i="6"/>
  <c r="M194" i="6" s="1"/>
  <c r="O194" i="6" s="1"/>
  <c r="K195" i="6"/>
  <c r="L195" i="6" s="1"/>
  <c r="J195" i="6"/>
  <c r="I195" i="6"/>
  <c r="H195" i="6"/>
  <c r="G195" i="6"/>
  <c r="G194" i="6" s="1"/>
  <c r="I194" i="6" s="1"/>
  <c r="E195" i="6"/>
  <c r="E194" i="6" s="1"/>
  <c r="F194" i="6" s="1"/>
  <c r="D195" i="6"/>
  <c r="F195" i="6" s="1"/>
  <c r="N194" i="6"/>
  <c r="J194" i="6"/>
  <c r="H194" i="6"/>
  <c r="D194" i="6"/>
  <c r="O193" i="6"/>
  <c r="L193" i="6"/>
  <c r="I193" i="6"/>
  <c r="F193" i="6"/>
  <c r="C193" i="6"/>
  <c r="O192" i="6"/>
  <c r="L192" i="6"/>
  <c r="I192" i="6"/>
  <c r="F192" i="6"/>
  <c r="C192" i="6" s="1"/>
  <c r="N191" i="6"/>
  <c r="M191" i="6"/>
  <c r="K191" i="6"/>
  <c r="L191" i="6" s="1"/>
  <c r="J191" i="6"/>
  <c r="I191" i="6"/>
  <c r="H191" i="6"/>
  <c r="G191" i="6"/>
  <c r="E191" i="6"/>
  <c r="E190" i="6" s="1"/>
  <c r="F190" i="6" s="1"/>
  <c r="D191" i="6"/>
  <c r="F191" i="6" s="1"/>
  <c r="N190" i="6"/>
  <c r="J190" i="6"/>
  <c r="H190" i="6"/>
  <c r="D190" i="6"/>
  <c r="O189" i="6"/>
  <c r="L189" i="6"/>
  <c r="I189" i="6"/>
  <c r="F189" i="6"/>
  <c r="C189" i="6"/>
  <c r="O188" i="6"/>
  <c r="L188" i="6"/>
  <c r="I188" i="6"/>
  <c r="F188" i="6"/>
  <c r="C188" i="6" s="1"/>
  <c r="N187" i="6"/>
  <c r="M187" i="6"/>
  <c r="O187" i="6" s="1"/>
  <c r="K187" i="6"/>
  <c r="L187" i="6" s="1"/>
  <c r="J187" i="6"/>
  <c r="I187" i="6"/>
  <c r="H187" i="6"/>
  <c r="G187" i="6"/>
  <c r="E187" i="6"/>
  <c r="D187" i="6"/>
  <c r="F187" i="6" s="1"/>
  <c r="O186" i="6"/>
  <c r="L186" i="6"/>
  <c r="I186" i="6"/>
  <c r="F186" i="6"/>
  <c r="C186" i="6" s="1"/>
  <c r="O185" i="6"/>
  <c r="L185" i="6"/>
  <c r="I185" i="6"/>
  <c r="F185" i="6"/>
  <c r="C185" i="6"/>
  <c r="O184" i="6"/>
  <c r="L184" i="6"/>
  <c r="I184" i="6"/>
  <c r="F184" i="6"/>
  <c r="C184" i="6" s="1"/>
  <c r="O183" i="6"/>
  <c r="L183" i="6"/>
  <c r="I183" i="6"/>
  <c r="C183" i="6" s="1"/>
  <c r="F183" i="6"/>
  <c r="N182" i="6"/>
  <c r="M182" i="6"/>
  <c r="O182" i="6" s="1"/>
  <c r="K182" i="6"/>
  <c r="J182" i="6"/>
  <c r="L182" i="6" s="1"/>
  <c r="H182" i="6"/>
  <c r="I182" i="6" s="1"/>
  <c r="G182" i="6"/>
  <c r="F182" i="6"/>
  <c r="E182" i="6"/>
  <c r="D182" i="6"/>
  <c r="O181" i="6"/>
  <c r="L181" i="6"/>
  <c r="I181" i="6"/>
  <c r="F181" i="6"/>
  <c r="C181" i="6"/>
  <c r="O180" i="6"/>
  <c r="L180" i="6"/>
  <c r="I180" i="6"/>
  <c r="F180" i="6"/>
  <c r="C180" i="6" s="1"/>
  <c r="O179" i="6"/>
  <c r="L179" i="6"/>
  <c r="I179" i="6"/>
  <c r="C179" i="6" s="1"/>
  <c r="F179" i="6"/>
  <c r="N178" i="6"/>
  <c r="N177" i="6" s="1"/>
  <c r="M178" i="6"/>
  <c r="O178" i="6" s="1"/>
  <c r="K178" i="6"/>
  <c r="J178" i="6"/>
  <c r="J177" i="6" s="1"/>
  <c r="H178" i="6"/>
  <c r="I178" i="6" s="1"/>
  <c r="G178" i="6"/>
  <c r="F178" i="6"/>
  <c r="E178" i="6"/>
  <c r="D178" i="6"/>
  <c r="D177" i="6" s="1"/>
  <c r="M177" i="6"/>
  <c r="M176" i="6" s="1"/>
  <c r="K177" i="6"/>
  <c r="K176" i="6" s="1"/>
  <c r="G177" i="6"/>
  <c r="G176" i="6" s="1"/>
  <c r="E177" i="6"/>
  <c r="E176" i="6" s="1"/>
  <c r="O175" i="6"/>
  <c r="L175" i="6"/>
  <c r="I175" i="6"/>
  <c r="C175" i="6" s="1"/>
  <c r="F175" i="6"/>
  <c r="O174" i="6"/>
  <c r="L174" i="6"/>
  <c r="I174" i="6"/>
  <c r="F174" i="6"/>
  <c r="C174" i="6" s="1"/>
  <c r="O173" i="6"/>
  <c r="L173" i="6"/>
  <c r="I173" i="6"/>
  <c r="F173" i="6"/>
  <c r="C173" i="6"/>
  <c r="O172" i="6"/>
  <c r="L172" i="6"/>
  <c r="I172" i="6"/>
  <c r="F172" i="6"/>
  <c r="C172" i="6" s="1"/>
  <c r="O171" i="6"/>
  <c r="L171" i="6"/>
  <c r="I171" i="6"/>
  <c r="C171" i="6" s="1"/>
  <c r="F171" i="6"/>
  <c r="O170" i="6"/>
  <c r="L170" i="6"/>
  <c r="I170" i="6"/>
  <c r="F170" i="6"/>
  <c r="C170" i="6" s="1"/>
  <c r="O169" i="6"/>
  <c r="N169" i="6"/>
  <c r="M169" i="6"/>
  <c r="M168" i="6" s="1"/>
  <c r="O168" i="6" s="1"/>
  <c r="K169" i="6"/>
  <c r="K168" i="6" s="1"/>
  <c r="L168" i="6" s="1"/>
  <c r="J169" i="6"/>
  <c r="L169" i="6" s="1"/>
  <c r="H169" i="6"/>
  <c r="G169" i="6"/>
  <c r="G168" i="6" s="1"/>
  <c r="I168" i="6" s="1"/>
  <c r="E169" i="6"/>
  <c r="F169" i="6" s="1"/>
  <c r="D169" i="6"/>
  <c r="N168" i="6"/>
  <c r="J168" i="6"/>
  <c r="H168" i="6"/>
  <c r="D168" i="6"/>
  <c r="O167" i="6"/>
  <c r="L167" i="6"/>
  <c r="I167" i="6"/>
  <c r="C167" i="6" s="1"/>
  <c r="F167" i="6"/>
  <c r="O166" i="6"/>
  <c r="L166" i="6"/>
  <c r="I166" i="6"/>
  <c r="F166" i="6"/>
  <c r="C166" i="6" s="1"/>
  <c r="O165" i="6"/>
  <c r="L165" i="6"/>
  <c r="I165" i="6"/>
  <c r="F165" i="6"/>
  <c r="C165" i="6"/>
  <c r="O164" i="6"/>
  <c r="L164" i="6"/>
  <c r="I164" i="6"/>
  <c r="F164" i="6"/>
  <c r="C164" i="6" s="1"/>
  <c r="N163" i="6"/>
  <c r="M163" i="6"/>
  <c r="O163" i="6" s="1"/>
  <c r="K163" i="6"/>
  <c r="L163" i="6" s="1"/>
  <c r="J163" i="6"/>
  <c r="I163" i="6"/>
  <c r="H163" i="6"/>
  <c r="G163" i="6"/>
  <c r="E163" i="6"/>
  <c r="D163" i="6"/>
  <c r="F163" i="6" s="1"/>
  <c r="O162" i="6"/>
  <c r="L162" i="6"/>
  <c r="I162" i="6"/>
  <c r="F162" i="6"/>
  <c r="D162" i="6"/>
  <c r="C162" i="6"/>
  <c r="O161" i="6"/>
  <c r="L161" i="6"/>
  <c r="I161" i="6"/>
  <c r="F161" i="6"/>
  <c r="C161" i="6" s="1"/>
  <c r="O160" i="6"/>
  <c r="L160" i="6"/>
  <c r="I160" i="6"/>
  <c r="C160" i="6" s="1"/>
  <c r="F160" i="6"/>
  <c r="O159" i="6"/>
  <c r="L159" i="6"/>
  <c r="I159" i="6"/>
  <c r="F159" i="6"/>
  <c r="C159" i="6" s="1"/>
  <c r="O158" i="6"/>
  <c r="L158" i="6"/>
  <c r="I158" i="6"/>
  <c r="F158" i="6"/>
  <c r="C158" i="6"/>
  <c r="O157" i="6"/>
  <c r="L157" i="6"/>
  <c r="I157" i="6"/>
  <c r="F157" i="6"/>
  <c r="C157" i="6" s="1"/>
  <c r="O156" i="6"/>
  <c r="L156" i="6"/>
  <c r="I156" i="6"/>
  <c r="C156" i="6" s="1"/>
  <c r="F156" i="6"/>
  <c r="O155" i="6"/>
  <c r="L155" i="6"/>
  <c r="I155" i="6"/>
  <c r="F155" i="6"/>
  <c r="C155" i="6" s="1"/>
  <c r="O154" i="6"/>
  <c r="N154" i="6"/>
  <c r="M154" i="6"/>
  <c r="K154" i="6"/>
  <c r="K133" i="6" s="1"/>
  <c r="J154" i="6"/>
  <c r="L154" i="6" s="1"/>
  <c r="H154" i="6"/>
  <c r="G154" i="6"/>
  <c r="I154" i="6" s="1"/>
  <c r="E154" i="6"/>
  <c r="F154" i="6" s="1"/>
  <c r="D154" i="6"/>
  <c r="O153" i="6"/>
  <c r="L153" i="6"/>
  <c r="I153" i="6"/>
  <c r="F153" i="6"/>
  <c r="C153" i="6" s="1"/>
  <c r="O152" i="6"/>
  <c r="L152" i="6"/>
  <c r="I152" i="6"/>
  <c r="C152" i="6" s="1"/>
  <c r="F152" i="6"/>
  <c r="O151" i="6"/>
  <c r="L151" i="6"/>
  <c r="I151" i="6"/>
  <c r="F151" i="6"/>
  <c r="C151" i="6" s="1"/>
  <c r="O150" i="6"/>
  <c r="L150" i="6"/>
  <c r="I150" i="6"/>
  <c r="F150" i="6"/>
  <c r="C150" i="6"/>
  <c r="O149" i="6"/>
  <c r="L149" i="6"/>
  <c r="I149" i="6"/>
  <c r="F149" i="6"/>
  <c r="C149" i="6" s="1"/>
  <c r="O148" i="6"/>
  <c r="L148" i="6"/>
  <c r="I148" i="6"/>
  <c r="C148" i="6" s="1"/>
  <c r="F148" i="6"/>
  <c r="N147" i="6"/>
  <c r="M147" i="6"/>
  <c r="O147" i="6" s="1"/>
  <c r="K147" i="6"/>
  <c r="J147" i="6"/>
  <c r="L147" i="6" s="1"/>
  <c r="H147" i="6"/>
  <c r="I147" i="6" s="1"/>
  <c r="G147" i="6"/>
  <c r="F147" i="6"/>
  <c r="E147" i="6"/>
  <c r="D147" i="6"/>
  <c r="O146" i="6"/>
  <c r="L146" i="6"/>
  <c r="I146" i="6"/>
  <c r="F146" i="6"/>
  <c r="C146" i="6"/>
  <c r="O145" i="6"/>
  <c r="L145" i="6"/>
  <c r="I145" i="6"/>
  <c r="F145" i="6"/>
  <c r="C145" i="6" s="1"/>
  <c r="N144" i="6"/>
  <c r="M144" i="6"/>
  <c r="O144" i="6" s="1"/>
  <c r="K144" i="6"/>
  <c r="L144" i="6" s="1"/>
  <c r="J144" i="6"/>
  <c r="I144" i="6"/>
  <c r="H144" i="6"/>
  <c r="G144" i="6"/>
  <c r="E144" i="6"/>
  <c r="D144" i="6"/>
  <c r="F144" i="6" s="1"/>
  <c r="O143" i="6"/>
  <c r="L143" i="6"/>
  <c r="I143" i="6"/>
  <c r="F143" i="6"/>
  <c r="C143" i="6" s="1"/>
  <c r="O142" i="6"/>
  <c r="L142" i="6"/>
  <c r="I142" i="6"/>
  <c r="F142" i="6"/>
  <c r="C142" i="6"/>
  <c r="O141" i="6"/>
  <c r="L141" i="6"/>
  <c r="I141" i="6"/>
  <c r="F141" i="6"/>
  <c r="C141" i="6" s="1"/>
  <c r="O140" i="6"/>
  <c r="L140" i="6"/>
  <c r="I140" i="6"/>
  <c r="C140" i="6" s="1"/>
  <c r="F140" i="6"/>
  <c r="N139" i="6"/>
  <c r="M139" i="6"/>
  <c r="O139" i="6" s="1"/>
  <c r="K139" i="6"/>
  <c r="J139" i="6"/>
  <c r="L139" i="6" s="1"/>
  <c r="H139" i="6"/>
  <c r="I139" i="6" s="1"/>
  <c r="G139" i="6"/>
  <c r="F139" i="6"/>
  <c r="E139" i="6"/>
  <c r="D139" i="6"/>
  <c r="O138" i="6"/>
  <c r="L138" i="6"/>
  <c r="I138" i="6"/>
  <c r="F138" i="6"/>
  <c r="C138" i="6"/>
  <c r="O137" i="6"/>
  <c r="L137" i="6"/>
  <c r="I137" i="6"/>
  <c r="F137" i="6"/>
  <c r="C137" i="6" s="1"/>
  <c r="O136" i="6"/>
  <c r="L136" i="6"/>
  <c r="I136" i="6"/>
  <c r="D136" i="6"/>
  <c r="F136" i="6" s="1"/>
  <c r="C136" i="6" s="1"/>
  <c r="O135" i="6"/>
  <c r="L135" i="6"/>
  <c r="I135" i="6"/>
  <c r="F135" i="6"/>
  <c r="C135" i="6"/>
  <c r="N134" i="6"/>
  <c r="O134" i="6" s="1"/>
  <c r="M134" i="6"/>
  <c r="L134" i="6"/>
  <c r="K134" i="6"/>
  <c r="J134" i="6"/>
  <c r="J133" i="6" s="1"/>
  <c r="L133" i="6" s="1"/>
  <c r="H134" i="6"/>
  <c r="H133" i="6" s="1"/>
  <c r="G134" i="6"/>
  <c r="I134" i="6" s="1"/>
  <c r="E134" i="6"/>
  <c r="D134" i="6"/>
  <c r="D133" i="6" s="1"/>
  <c r="F133" i="6" s="1"/>
  <c r="M133" i="6"/>
  <c r="E133" i="6"/>
  <c r="O132" i="6"/>
  <c r="L132" i="6"/>
  <c r="I132" i="6"/>
  <c r="F132" i="6"/>
  <c r="C132" i="6" s="1"/>
  <c r="O131" i="6"/>
  <c r="N131" i="6"/>
  <c r="M131" i="6"/>
  <c r="K131" i="6"/>
  <c r="J131" i="6"/>
  <c r="L131" i="6" s="1"/>
  <c r="H131" i="6"/>
  <c r="G131" i="6"/>
  <c r="I131" i="6" s="1"/>
  <c r="E131" i="6"/>
  <c r="F131" i="6" s="1"/>
  <c r="C131" i="6" s="1"/>
  <c r="D131" i="6"/>
  <c r="O130" i="6"/>
  <c r="L130" i="6"/>
  <c r="I130" i="6"/>
  <c r="F130" i="6"/>
  <c r="C130" i="6" s="1"/>
  <c r="O129" i="6"/>
  <c r="L129" i="6"/>
  <c r="I129" i="6"/>
  <c r="C129" i="6" s="1"/>
  <c r="F129" i="6"/>
  <c r="O128" i="6"/>
  <c r="L128" i="6"/>
  <c r="I128" i="6"/>
  <c r="F128" i="6"/>
  <c r="C128" i="6" s="1"/>
  <c r="O127" i="6"/>
  <c r="L127" i="6"/>
  <c r="I127" i="6"/>
  <c r="F127" i="6"/>
  <c r="C127" i="6"/>
  <c r="O126" i="6"/>
  <c r="L126" i="6"/>
  <c r="I126" i="6"/>
  <c r="F126" i="6"/>
  <c r="C126" i="6" s="1"/>
  <c r="N125" i="6"/>
  <c r="M125" i="6"/>
  <c r="O125" i="6" s="1"/>
  <c r="K125" i="6"/>
  <c r="L125" i="6" s="1"/>
  <c r="J125" i="6"/>
  <c r="I125" i="6"/>
  <c r="H125" i="6"/>
  <c r="G125" i="6"/>
  <c r="E125" i="6"/>
  <c r="D125" i="6"/>
  <c r="F125" i="6" s="1"/>
  <c r="O124" i="6"/>
  <c r="L124" i="6"/>
  <c r="I124" i="6"/>
  <c r="F124" i="6"/>
  <c r="C124" i="6" s="1"/>
  <c r="O123" i="6"/>
  <c r="L123" i="6"/>
  <c r="I123" i="6"/>
  <c r="F123" i="6"/>
  <c r="C123" i="6"/>
  <c r="O122" i="6"/>
  <c r="L122" i="6"/>
  <c r="I122" i="6"/>
  <c r="F122" i="6"/>
  <c r="C122" i="6" s="1"/>
  <c r="O121" i="6"/>
  <c r="L121" i="6"/>
  <c r="I121" i="6"/>
  <c r="C121" i="6" s="1"/>
  <c r="F121" i="6"/>
  <c r="O120" i="6"/>
  <c r="L120" i="6"/>
  <c r="I120" i="6"/>
  <c r="F120" i="6"/>
  <c r="C120" i="6" s="1"/>
  <c r="O119" i="6"/>
  <c r="N119" i="6"/>
  <c r="M119" i="6"/>
  <c r="K119" i="6"/>
  <c r="J119" i="6"/>
  <c r="L119" i="6" s="1"/>
  <c r="H119" i="6"/>
  <c r="G119" i="6"/>
  <c r="I119" i="6" s="1"/>
  <c r="E119" i="6"/>
  <c r="F119" i="6" s="1"/>
  <c r="C119" i="6" s="1"/>
  <c r="D119" i="6"/>
  <c r="O118" i="6"/>
  <c r="L118" i="6"/>
  <c r="I118" i="6"/>
  <c r="F118" i="6"/>
  <c r="C118" i="6" s="1"/>
  <c r="O117" i="6"/>
  <c r="L117" i="6"/>
  <c r="I117" i="6"/>
  <c r="C117" i="6" s="1"/>
  <c r="F117" i="6"/>
  <c r="O116" i="6"/>
  <c r="L116" i="6"/>
  <c r="I116" i="6"/>
  <c r="F116" i="6"/>
  <c r="C116" i="6" s="1"/>
  <c r="O115" i="6"/>
  <c r="N115" i="6"/>
  <c r="M115" i="6"/>
  <c r="K115" i="6"/>
  <c r="J115" i="6"/>
  <c r="L115" i="6" s="1"/>
  <c r="H115" i="6"/>
  <c r="G115" i="6"/>
  <c r="I115" i="6" s="1"/>
  <c r="E115" i="6"/>
  <c r="F115" i="6" s="1"/>
  <c r="D115" i="6"/>
  <c r="O114" i="6"/>
  <c r="L114" i="6"/>
  <c r="I114" i="6"/>
  <c r="F114" i="6"/>
  <c r="C114" i="6" s="1"/>
  <c r="O113" i="6"/>
  <c r="L113" i="6"/>
  <c r="I113" i="6"/>
  <c r="C113" i="6" s="1"/>
  <c r="F113" i="6"/>
  <c r="O112" i="6"/>
  <c r="L112" i="6"/>
  <c r="I112" i="6"/>
  <c r="F112" i="6"/>
  <c r="C112" i="6" s="1"/>
  <c r="O111" i="6"/>
  <c r="L111" i="6"/>
  <c r="I111" i="6"/>
  <c r="F111" i="6"/>
  <c r="C111" i="6"/>
  <c r="O110" i="6"/>
  <c r="L110" i="6"/>
  <c r="I110" i="6"/>
  <c r="F110" i="6"/>
  <c r="C110" i="6" s="1"/>
  <c r="O109" i="6"/>
  <c r="L109" i="6"/>
  <c r="I109" i="6"/>
  <c r="C109" i="6" s="1"/>
  <c r="F109" i="6"/>
  <c r="O108" i="6"/>
  <c r="L108" i="6"/>
  <c r="I108" i="6"/>
  <c r="F108" i="6"/>
  <c r="C108" i="6" s="1"/>
  <c r="O107" i="6"/>
  <c r="L107" i="6"/>
  <c r="I107" i="6"/>
  <c r="F107" i="6"/>
  <c r="C107" i="6"/>
  <c r="N106" i="6"/>
  <c r="O106" i="6" s="1"/>
  <c r="M106" i="6"/>
  <c r="L106" i="6"/>
  <c r="K106" i="6"/>
  <c r="J106" i="6"/>
  <c r="H106" i="6"/>
  <c r="G106" i="6"/>
  <c r="E106" i="6"/>
  <c r="D106" i="6"/>
  <c r="F106" i="6" s="1"/>
  <c r="O105" i="6"/>
  <c r="L105" i="6"/>
  <c r="I105" i="6"/>
  <c r="C105" i="6" s="1"/>
  <c r="F105" i="6"/>
  <c r="O104" i="6"/>
  <c r="L104" i="6"/>
  <c r="I104" i="6"/>
  <c r="F104" i="6"/>
  <c r="O103" i="6"/>
  <c r="L103" i="6"/>
  <c r="I103" i="6"/>
  <c r="F103" i="6"/>
  <c r="C103" i="6"/>
  <c r="O102" i="6"/>
  <c r="L102" i="6"/>
  <c r="I102" i="6"/>
  <c r="F102" i="6"/>
  <c r="C102" i="6" s="1"/>
  <c r="O101" i="6"/>
  <c r="L101" i="6"/>
  <c r="I101" i="6"/>
  <c r="C101" i="6" s="1"/>
  <c r="F101" i="6"/>
  <c r="O100" i="6"/>
  <c r="L100" i="6"/>
  <c r="I100" i="6"/>
  <c r="F100" i="6"/>
  <c r="C100" i="6" s="1"/>
  <c r="O99" i="6"/>
  <c r="L99" i="6"/>
  <c r="I99" i="6"/>
  <c r="F99" i="6"/>
  <c r="C99" i="6"/>
  <c r="N98" i="6"/>
  <c r="O98" i="6" s="1"/>
  <c r="M98" i="6"/>
  <c r="L98" i="6"/>
  <c r="K98" i="6"/>
  <c r="J98" i="6"/>
  <c r="H98" i="6"/>
  <c r="G98" i="6"/>
  <c r="I98" i="6" s="1"/>
  <c r="E98" i="6"/>
  <c r="D98" i="6"/>
  <c r="F98" i="6" s="1"/>
  <c r="O97" i="6"/>
  <c r="L97" i="6"/>
  <c r="I97" i="6"/>
  <c r="C97" i="6" s="1"/>
  <c r="F97" i="6"/>
  <c r="O96" i="6"/>
  <c r="L96" i="6"/>
  <c r="I96" i="6"/>
  <c r="F96" i="6"/>
  <c r="O95" i="6"/>
  <c r="L95" i="6"/>
  <c r="I95" i="6"/>
  <c r="F95" i="6"/>
  <c r="C95" i="6"/>
  <c r="O94" i="6"/>
  <c r="L94" i="6"/>
  <c r="I94" i="6"/>
  <c r="F94" i="6"/>
  <c r="C94" i="6" s="1"/>
  <c r="O93" i="6"/>
  <c r="J93" i="6"/>
  <c r="I93" i="6"/>
  <c r="F93" i="6"/>
  <c r="D93" i="6"/>
  <c r="N92" i="6"/>
  <c r="O92" i="6" s="1"/>
  <c r="M92" i="6"/>
  <c r="K92" i="6"/>
  <c r="H92" i="6"/>
  <c r="H86" i="6" s="1"/>
  <c r="G92" i="6"/>
  <c r="E92" i="6"/>
  <c r="D92" i="6"/>
  <c r="O91" i="6"/>
  <c r="L91" i="6"/>
  <c r="I91" i="6"/>
  <c r="C91" i="6" s="1"/>
  <c r="F91" i="6"/>
  <c r="O90" i="6"/>
  <c r="L90" i="6"/>
  <c r="I90" i="6"/>
  <c r="F90" i="6"/>
  <c r="C90" i="6" s="1"/>
  <c r="O89" i="6"/>
  <c r="L89" i="6"/>
  <c r="I89" i="6"/>
  <c r="F89" i="6"/>
  <c r="C89" i="6"/>
  <c r="O88" i="6"/>
  <c r="L88" i="6"/>
  <c r="I88" i="6"/>
  <c r="F88" i="6"/>
  <c r="C88" i="6" s="1"/>
  <c r="N87" i="6"/>
  <c r="M87" i="6"/>
  <c r="K87" i="6"/>
  <c r="L87" i="6" s="1"/>
  <c r="J87" i="6"/>
  <c r="I87" i="6"/>
  <c r="H87" i="6"/>
  <c r="G87" i="6"/>
  <c r="G86" i="6" s="1"/>
  <c r="E87" i="6"/>
  <c r="E86" i="6" s="1"/>
  <c r="D87" i="6"/>
  <c r="N86" i="6"/>
  <c r="O85" i="6"/>
  <c r="L85" i="6"/>
  <c r="I85" i="6"/>
  <c r="F85" i="6"/>
  <c r="C85" i="6"/>
  <c r="O84" i="6"/>
  <c r="L84" i="6"/>
  <c r="I84" i="6"/>
  <c r="F84" i="6"/>
  <c r="C84" i="6" s="1"/>
  <c r="N83" i="6"/>
  <c r="M83" i="6"/>
  <c r="O83" i="6" s="1"/>
  <c r="K83" i="6"/>
  <c r="L83" i="6" s="1"/>
  <c r="J83" i="6"/>
  <c r="I83" i="6"/>
  <c r="H83" i="6"/>
  <c r="G83" i="6"/>
  <c r="E83" i="6"/>
  <c r="D83" i="6"/>
  <c r="F83" i="6" s="1"/>
  <c r="C83" i="6" s="1"/>
  <c r="O82" i="6"/>
  <c r="L82" i="6"/>
  <c r="I82" i="6"/>
  <c r="F82" i="6"/>
  <c r="C82" i="6" s="1"/>
  <c r="O81" i="6"/>
  <c r="L81" i="6"/>
  <c r="I81" i="6"/>
  <c r="F81" i="6"/>
  <c r="C81" i="6"/>
  <c r="N80" i="6"/>
  <c r="O80" i="6" s="1"/>
  <c r="M80" i="6"/>
  <c r="L80" i="6"/>
  <c r="K80" i="6"/>
  <c r="J80" i="6"/>
  <c r="J79" i="6" s="1"/>
  <c r="L79" i="6" s="1"/>
  <c r="H80" i="6"/>
  <c r="H79" i="6" s="1"/>
  <c r="G80" i="6"/>
  <c r="I80" i="6" s="1"/>
  <c r="E80" i="6"/>
  <c r="D80" i="6"/>
  <c r="K79" i="6"/>
  <c r="I79" i="6"/>
  <c r="G79" i="6"/>
  <c r="E79" i="6"/>
  <c r="O77" i="6"/>
  <c r="L77" i="6"/>
  <c r="I77" i="6"/>
  <c r="D77" i="6"/>
  <c r="O76" i="6"/>
  <c r="L76" i="6"/>
  <c r="I76" i="6"/>
  <c r="C76" i="6" s="1"/>
  <c r="F76" i="6"/>
  <c r="O75" i="6"/>
  <c r="L75" i="6"/>
  <c r="I75" i="6"/>
  <c r="F75" i="6"/>
  <c r="O74" i="6"/>
  <c r="L74" i="6"/>
  <c r="I74" i="6"/>
  <c r="F74" i="6"/>
  <c r="C74" i="6"/>
  <c r="O73" i="6"/>
  <c r="L73" i="6"/>
  <c r="I73" i="6"/>
  <c r="F73" i="6"/>
  <c r="C73" i="6" s="1"/>
  <c r="N72" i="6"/>
  <c r="M72" i="6"/>
  <c r="K72" i="6"/>
  <c r="L72" i="6" s="1"/>
  <c r="J72" i="6"/>
  <c r="I72" i="6"/>
  <c r="H72" i="6"/>
  <c r="G72" i="6"/>
  <c r="G70" i="6" s="1"/>
  <c r="I70" i="6" s="1"/>
  <c r="E72" i="6"/>
  <c r="E70" i="6" s="1"/>
  <c r="O71" i="6"/>
  <c r="L71" i="6"/>
  <c r="I71" i="6"/>
  <c r="F71" i="6"/>
  <c r="D71" i="6"/>
  <c r="C71" i="6"/>
  <c r="N70" i="6"/>
  <c r="J70" i="6"/>
  <c r="H70" i="6"/>
  <c r="O69" i="6"/>
  <c r="L69" i="6"/>
  <c r="I69" i="6"/>
  <c r="C69" i="6" s="1"/>
  <c r="F69" i="6"/>
  <c r="O68" i="6"/>
  <c r="L68" i="6"/>
  <c r="I68" i="6"/>
  <c r="F68" i="6"/>
  <c r="O67" i="6"/>
  <c r="L67" i="6"/>
  <c r="I67" i="6"/>
  <c r="F67" i="6"/>
  <c r="C67" i="6"/>
  <c r="O66" i="6"/>
  <c r="L66" i="6"/>
  <c r="I66" i="6"/>
  <c r="F66" i="6"/>
  <c r="C66" i="6" s="1"/>
  <c r="O65" i="6"/>
  <c r="L65" i="6"/>
  <c r="I65" i="6"/>
  <c r="C65" i="6" s="1"/>
  <c r="F65" i="6"/>
  <c r="O64" i="6"/>
  <c r="L64" i="6"/>
  <c r="I64" i="6"/>
  <c r="F64" i="6"/>
  <c r="O63" i="6"/>
  <c r="L63" i="6"/>
  <c r="I63" i="6"/>
  <c r="F63" i="6"/>
  <c r="C63" i="6"/>
  <c r="O62" i="6"/>
  <c r="L62" i="6"/>
  <c r="I62" i="6"/>
  <c r="F62" i="6"/>
  <c r="C62" i="6" s="1"/>
  <c r="N61" i="6"/>
  <c r="M61" i="6"/>
  <c r="O61" i="6" s="1"/>
  <c r="K61" i="6"/>
  <c r="J61" i="6"/>
  <c r="L61" i="6" s="1"/>
  <c r="I61" i="6"/>
  <c r="H61" i="6"/>
  <c r="G61" i="6"/>
  <c r="E61" i="6"/>
  <c r="D61" i="6"/>
  <c r="O60" i="6"/>
  <c r="L60" i="6"/>
  <c r="H60" i="6"/>
  <c r="I60" i="6" s="1"/>
  <c r="D60" i="6"/>
  <c r="F60" i="6" s="1"/>
  <c r="O59" i="6"/>
  <c r="L59" i="6"/>
  <c r="I59" i="6"/>
  <c r="C59" i="6" s="1"/>
  <c r="F59" i="6"/>
  <c r="N58" i="6"/>
  <c r="N57" i="6" s="1"/>
  <c r="M58" i="6"/>
  <c r="K58" i="6"/>
  <c r="J58" i="6"/>
  <c r="H58" i="6"/>
  <c r="H57" i="6" s="1"/>
  <c r="H56" i="6" s="1"/>
  <c r="G58" i="6"/>
  <c r="I58" i="6" s="1"/>
  <c r="F58" i="6"/>
  <c r="E58" i="6"/>
  <c r="D58" i="6"/>
  <c r="D57" i="6" s="1"/>
  <c r="M57" i="6"/>
  <c r="O57" i="6" s="1"/>
  <c r="K57" i="6"/>
  <c r="I57" i="6"/>
  <c r="G57" i="6"/>
  <c r="E57" i="6"/>
  <c r="E56" i="6" s="1"/>
  <c r="N56" i="6"/>
  <c r="O50" i="6"/>
  <c r="C50" i="6"/>
  <c r="O49" i="6"/>
  <c r="C49" i="6"/>
  <c r="N48" i="6"/>
  <c r="M48" i="6"/>
  <c r="O48" i="6" s="1"/>
  <c r="C48" i="6" s="1"/>
  <c r="L47" i="6"/>
  <c r="I47" i="6"/>
  <c r="C47" i="6" s="1"/>
  <c r="F47" i="6"/>
  <c r="K46" i="6"/>
  <c r="J46" i="6"/>
  <c r="L46" i="6" s="1"/>
  <c r="H46" i="6"/>
  <c r="G46" i="6"/>
  <c r="I46" i="6" s="1"/>
  <c r="E46" i="6"/>
  <c r="F46" i="6" s="1"/>
  <c r="C46" i="6" s="1"/>
  <c r="D46" i="6"/>
  <c r="F45" i="6"/>
  <c r="C45" i="6"/>
  <c r="L44" i="6"/>
  <c r="C44" i="6"/>
  <c r="L43" i="6"/>
  <c r="C43" i="6"/>
  <c r="L42" i="6"/>
  <c r="C42" i="6"/>
  <c r="L41" i="6"/>
  <c r="C41" i="6"/>
  <c r="K40" i="6"/>
  <c r="J40" i="6"/>
  <c r="L40" i="6" s="1"/>
  <c r="C40" i="6" s="1"/>
  <c r="L39" i="6"/>
  <c r="C39" i="6"/>
  <c r="L38" i="6"/>
  <c r="C38" i="6"/>
  <c r="K37" i="6"/>
  <c r="J37" i="6"/>
  <c r="L37" i="6" s="1"/>
  <c r="C37" i="6" s="1"/>
  <c r="L36" i="6"/>
  <c r="C36" i="6"/>
  <c r="K35" i="6"/>
  <c r="L35" i="6" s="1"/>
  <c r="C35" i="6" s="1"/>
  <c r="J35" i="6"/>
  <c r="L34" i="6"/>
  <c r="C34" i="6"/>
  <c r="L33" i="6"/>
  <c r="C33" i="6"/>
  <c r="L32" i="6"/>
  <c r="C32" i="6"/>
  <c r="K31" i="6"/>
  <c r="J31" i="6"/>
  <c r="L31" i="6" s="1"/>
  <c r="C31" i="6" s="1"/>
  <c r="K30" i="6"/>
  <c r="J30" i="6"/>
  <c r="L30" i="6" s="1"/>
  <c r="C30" i="6" s="1"/>
  <c r="F29" i="6"/>
  <c r="C29" i="6"/>
  <c r="G28" i="6"/>
  <c r="I28" i="6" s="1"/>
  <c r="D28" i="6"/>
  <c r="F28" i="6" s="1"/>
  <c r="C28" i="6" s="1"/>
  <c r="O27" i="6"/>
  <c r="L27" i="6"/>
  <c r="I27" i="6"/>
  <c r="C27" i="6" s="1"/>
  <c r="F27" i="6"/>
  <c r="O26" i="6"/>
  <c r="L26" i="6"/>
  <c r="I26" i="6"/>
  <c r="F26" i="6"/>
  <c r="C26" i="6" s="1"/>
  <c r="O25" i="6"/>
  <c r="N25" i="6"/>
  <c r="N290" i="6" s="1"/>
  <c r="N289" i="6" s="1"/>
  <c r="M25" i="6"/>
  <c r="M290" i="6" s="1"/>
  <c r="K25" i="6"/>
  <c r="K290" i="6" s="1"/>
  <c r="K289" i="6" s="1"/>
  <c r="J25" i="6"/>
  <c r="J290" i="6" s="1"/>
  <c r="H25" i="6"/>
  <c r="H290" i="6" s="1"/>
  <c r="H289" i="6" s="1"/>
  <c r="G25" i="6"/>
  <c r="G290" i="6" s="1"/>
  <c r="E25" i="6"/>
  <c r="E290" i="6" s="1"/>
  <c r="E289" i="6" s="1"/>
  <c r="D25" i="6"/>
  <c r="D290" i="6" s="1"/>
  <c r="N24" i="6"/>
  <c r="J24" i="6"/>
  <c r="H24" i="6"/>
  <c r="D24" i="6"/>
  <c r="O299" i="5"/>
  <c r="L299" i="5"/>
  <c r="I299" i="5"/>
  <c r="C299" i="5" s="1"/>
  <c r="F299" i="5"/>
  <c r="O298" i="5"/>
  <c r="L298" i="5"/>
  <c r="I298" i="5"/>
  <c r="F298" i="5"/>
  <c r="C298" i="5" s="1"/>
  <c r="O297" i="5"/>
  <c r="L297" i="5"/>
  <c r="I297" i="5"/>
  <c r="F297" i="5"/>
  <c r="C297" i="5"/>
  <c r="O296" i="5"/>
  <c r="L296" i="5"/>
  <c r="I296" i="5"/>
  <c r="F296" i="5"/>
  <c r="C296" i="5" s="1"/>
  <c r="O295" i="5"/>
  <c r="L295" i="5"/>
  <c r="I295" i="5"/>
  <c r="C295" i="5" s="1"/>
  <c r="F295" i="5"/>
  <c r="O294" i="5"/>
  <c r="L294" i="5"/>
  <c r="I294" i="5"/>
  <c r="F294" i="5"/>
  <c r="C294" i="5" s="1"/>
  <c r="O293" i="5"/>
  <c r="L293" i="5"/>
  <c r="I293" i="5"/>
  <c r="F293" i="5"/>
  <c r="C293" i="5"/>
  <c r="O292" i="5"/>
  <c r="L292" i="5"/>
  <c r="I292" i="5"/>
  <c r="F292" i="5"/>
  <c r="C292" i="5" s="1"/>
  <c r="C291" i="5" s="1"/>
  <c r="N291" i="5"/>
  <c r="M291" i="5"/>
  <c r="O291" i="5" s="1"/>
  <c r="K291" i="5"/>
  <c r="L291" i="5" s="1"/>
  <c r="J291" i="5"/>
  <c r="I291" i="5"/>
  <c r="H291" i="5"/>
  <c r="G291" i="5"/>
  <c r="E291" i="5"/>
  <c r="D291" i="5"/>
  <c r="F291" i="5" s="1"/>
  <c r="O286" i="5"/>
  <c r="L286" i="5"/>
  <c r="I286" i="5"/>
  <c r="F286" i="5"/>
  <c r="C286" i="5" s="1"/>
  <c r="O285" i="5"/>
  <c r="L285" i="5"/>
  <c r="I285" i="5"/>
  <c r="F285" i="5"/>
  <c r="C285" i="5"/>
  <c r="N284" i="5"/>
  <c r="O284" i="5" s="1"/>
  <c r="M284" i="5"/>
  <c r="L284" i="5"/>
  <c r="K284" i="5"/>
  <c r="J284" i="5"/>
  <c r="H284" i="5"/>
  <c r="G284" i="5"/>
  <c r="I284" i="5" s="1"/>
  <c r="E284" i="5"/>
  <c r="D284" i="5"/>
  <c r="O283" i="5"/>
  <c r="L283" i="5"/>
  <c r="I283" i="5"/>
  <c r="C283" i="5" s="1"/>
  <c r="F283" i="5"/>
  <c r="N282" i="5"/>
  <c r="M282" i="5"/>
  <c r="O282" i="5" s="1"/>
  <c r="K282" i="5"/>
  <c r="J282" i="5"/>
  <c r="L282" i="5" s="1"/>
  <c r="H282" i="5"/>
  <c r="I282" i="5" s="1"/>
  <c r="G282" i="5"/>
  <c r="F282" i="5"/>
  <c r="E282" i="5"/>
  <c r="D282" i="5"/>
  <c r="O281" i="5"/>
  <c r="L281" i="5"/>
  <c r="I281" i="5"/>
  <c r="F281" i="5"/>
  <c r="C281" i="5"/>
  <c r="O280" i="5"/>
  <c r="L280" i="5"/>
  <c r="I280" i="5"/>
  <c r="F280" i="5"/>
  <c r="C280" i="5" s="1"/>
  <c r="O279" i="5"/>
  <c r="O278" i="5" s="1"/>
  <c r="L279" i="5"/>
  <c r="I279" i="5"/>
  <c r="C279" i="5" s="1"/>
  <c r="F279" i="5"/>
  <c r="N278" i="5"/>
  <c r="M278" i="5"/>
  <c r="K278" i="5"/>
  <c r="J278" i="5"/>
  <c r="L278" i="5" s="1"/>
  <c r="H278" i="5"/>
  <c r="I278" i="5" s="1"/>
  <c r="G278" i="5"/>
  <c r="F278" i="5"/>
  <c r="C278" i="5" s="1"/>
  <c r="E278" i="5"/>
  <c r="D278" i="5"/>
  <c r="O277" i="5"/>
  <c r="L277" i="5"/>
  <c r="I277" i="5"/>
  <c r="F277" i="5"/>
  <c r="C277" i="5"/>
  <c r="O276" i="5"/>
  <c r="L276" i="5"/>
  <c r="I276" i="5"/>
  <c r="F276" i="5"/>
  <c r="C276" i="5" s="1"/>
  <c r="O275" i="5"/>
  <c r="L275" i="5"/>
  <c r="I275" i="5"/>
  <c r="C275" i="5" s="1"/>
  <c r="F275" i="5"/>
  <c r="N274" i="5"/>
  <c r="N272" i="5" s="1"/>
  <c r="N271" i="5" s="1"/>
  <c r="M274" i="5"/>
  <c r="O274" i="5" s="1"/>
  <c r="K274" i="5"/>
  <c r="J274" i="5"/>
  <c r="L274" i="5" s="1"/>
  <c r="H274" i="5"/>
  <c r="I274" i="5" s="1"/>
  <c r="G274" i="5"/>
  <c r="F274" i="5"/>
  <c r="E274" i="5"/>
  <c r="E272" i="5" s="1"/>
  <c r="E271" i="5" s="1"/>
  <c r="D274" i="5"/>
  <c r="O273" i="5"/>
  <c r="L273" i="5"/>
  <c r="I273" i="5"/>
  <c r="F273" i="5"/>
  <c r="C273" i="5"/>
  <c r="K272" i="5"/>
  <c r="H272" i="5"/>
  <c r="H271" i="5" s="1"/>
  <c r="I271" i="5" s="1"/>
  <c r="G272" i="5"/>
  <c r="I272" i="5" s="1"/>
  <c r="D272" i="5"/>
  <c r="D271" i="5" s="1"/>
  <c r="F271" i="5" s="1"/>
  <c r="K271" i="5"/>
  <c r="G271" i="5"/>
  <c r="O270" i="5"/>
  <c r="L270" i="5"/>
  <c r="I270" i="5"/>
  <c r="F270" i="5"/>
  <c r="C270" i="5" s="1"/>
  <c r="O269" i="5"/>
  <c r="L269" i="5"/>
  <c r="I269" i="5"/>
  <c r="F269" i="5"/>
  <c r="C269" i="5"/>
  <c r="O268" i="5"/>
  <c r="L268" i="5"/>
  <c r="I268" i="5"/>
  <c r="F268" i="5"/>
  <c r="C268" i="5" s="1"/>
  <c r="O267" i="5"/>
  <c r="L267" i="5"/>
  <c r="I267" i="5"/>
  <c r="C267" i="5" s="1"/>
  <c r="F267" i="5"/>
  <c r="N266" i="5"/>
  <c r="M266" i="5"/>
  <c r="O266" i="5" s="1"/>
  <c r="K266" i="5"/>
  <c r="J266" i="5"/>
  <c r="L266" i="5" s="1"/>
  <c r="H266" i="5"/>
  <c r="I266" i="5" s="1"/>
  <c r="G266" i="5"/>
  <c r="F266" i="5"/>
  <c r="E266" i="5"/>
  <c r="D266" i="5"/>
  <c r="O265" i="5"/>
  <c r="L265" i="5"/>
  <c r="I265" i="5"/>
  <c r="F265" i="5"/>
  <c r="C265" i="5"/>
  <c r="O264" i="5"/>
  <c r="L264" i="5"/>
  <c r="I264" i="5"/>
  <c r="F264" i="5"/>
  <c r="C264" i="5" s="1"/>
  <c r="O263" i="5"/>
  <c r="L263" i="5"/>
  <c r="I263" i="5"/>
  <c r="C263" i="5" s="1"/>
  <c r="F263" i="5"/>
  <c r="N262" i="5"/>
  <c r="N261" i="5" s="1"/>
  <c r="O261" i="5" s="1"/>
  <c r="M262" i="5"/>
  <c r="O262" i="5" s="1"/>
  <c r="K262" i="5"/>
  <c r="J262" i="5"/>
  <c r="J261" i="5" s="1"/>
  <c r="L261" i="5" s="1"/>
  <c r="H262" i="5"/>
  <c r="I262" i="5" s="1"/>
  <c r="G262" i="5"/>
  <c r="F262" i="5"/>
  <c r="E262" i="5"/>
  <c r="D262" i="5"/>
  <c r="D261" i="5" s="1"/>
  <c r="F261" i="5" s="1"/>
  <c r="M261" i="5"/>
  <c r="K261" i="5"/>
  <c r="G261" i="5"/>
  <c r="E261" i="5"/>
  <c r="O260" i="5"/>
  <c r="L260" i="5"/>
  <c r="I260" i="5"/>
  <c r="F260" i="5"/>
  <c r="C260" i="5" s="1"/>
  <c r="O259" i="5"/>
  <c r="L259" i="5"/>
  <c r="I259" i="5"/>
  <c r="C259" i="5" s="1"/>
  <c r="F259" i="5"/>
  <c r="O258" i="5"/>
  <c r="L258" i="5"/>
  <c r="I258" i="5"/>
  <c r="F258" i="5"/>
  <c r="C258" i="5" s="1"/>
  <c r="O257" i="5"/>
  <c r="L257" i="5"/>
  <c r="I257" i="5"/>
  <c r="F257" i="5"/>
  <c r="C257" i="5"/>
  <c r="O256" i="5"/>
  <c r="L256" i="5"/>
  <c r="I256" i="5"/>
  <c r="F256" i="5"/>
  <c r="C256" i="5" s="1"/>
  <c r="N255" i="5"/>
  <c r="M255" i="5"/>
  <c r="M254" i="5" s="1"/>
  <c r="O254" i="5" s="1"/>
  <c r="K255" i="5"/>
  <c r="L255" i="5" s="1"/>
  <c r="J255" i="5"/>
  <c r="I255" i="5"/>
  <c r="H255" i="5"/>
  <c r="G255" i="5"/>
  <c r="G254" i="5" s="1"/>
  <c r="I254" i="5" s="1"/>
  <c r="E255" i="5"/>
  <c r="E254" i="5" s="1"/>
  <c r="D255" i="5"/>
  <c r="F255" i="5" s="1"/>
  <c r="N254" i="5"/>
  <c r="J254" i="5"/>
  <c r="H254" i="5"/>
  <c r="D254" i="5"/>
  <c r="O253" i="5"/>
  <c r="L253" i="5"/>
  <c r="I253" i="5"/>
  <c r="F253" i="5"/>
  <c r="C253" i="5"/>
  <c r="O252" i="5"/>
  <c r="L252" i="5"/>
  <c r="I252" i="5"/>
  <c r="F252" i="5"/>
  <c r="C252" i="5" s="1"/>
  <c r="O251" i="5"/>
  <c r="L251" i="5"/>
  <c r="I251" i="5"/>
  <c r="C251" i="5" s="1"/>
  <c r="F251" i="5"/>
  <c r="O250" i="5"/>
  <c r="L250" i="5"/>
  <c r="I250" i="5"/>
  <c r="F250" i="5"/>
  <c r="C250" i="5" s="1"/>
  <c r="O249" i="5"/>
  <c r="N249" i="5"/>
  <c r="M249" i="5"/>
  <c r="K249" i="5"/>
  <c r="J249" i="5"/>
  <c r="L249" i="5" s="1"/>
  <c r="H249" i="5"/>
  <c r="G249" i="5"/>
  <c r="I249" i="5" s="1"/>
  <c r="E249" i="5"/>
  <c r="F249" i="5" s="1"/>
  <c r="C249" i="5" s="1"/>
  <c r="D249" i="5"/>
  <c r="O248" i="5"/>
  <c r="L248" i="5"/>
  <c r="I248" i="5"/>
  <c r="F248" i="5"/>
  <c r="C248" i="5" s="1"/>
  <c r="O247" i="5"/>
  <c r="L247" i="5"/>
  <c r="I247" i="5"/>
  <c r="C247" i="5" s="1"/>
  <c r="F247" i="5"/>
  <c r="O246" i="5"/>
  <c r="L246" i="5"/>
  <c r="I246" i="5"/>
  <c r="F246" i="5"/>
  <c r="C246" i="5" s="1"/>
  <c r="O245" i="5"/>
  <c r="L245" i="5"/>
  <c r="I245" i="5"/>
  <c r="F245" i="5"/>
  <c r="C245" i="5"/>
  <c r="O244" i="5"/>
  <c r="L244" i="5"/>
  <c r="I244" i="5"/>
  <c r="F244" i="5"/>
  <c r="C244" i="5" s="1"/>
  <c r="O243" i="5"/>
  <c r="L243" i="5"/>
  <c r="I243" i="5"/>
  <c r="C243" i="5" s="1"/>
  <c r="F243" i="5"/>
  <c r="O242" i="5"/>
  <c r="L242" i="5"/>
  <c r="I242" i="5"/>
  <c r="F242" i="5"/>
  <c r="C242" i="5" s="1"/>
  <c r="O241" i="5"/>
  <c r="N241" i="5"/>
  <c r="M241" i="5"/>
  <c r="M234" i="5" s="1"/>
  <c r="K241" i="5"/>
  <c r="J241" i="5"/>
  <c r="L241" i="5" s="1"/>
  <c r="H241" i="5"/>
  <c r="G241" i="5"/>
  <c r="I241" i="5" s="1"/>
  <c r="E241" i="5"/>
  <c r="F241" i="5" s="1"/>
  <c r="C241" i="5" s="1"/>
  <c r="D241" i="5"/>
  <c r="O240" i="5"/>
  <c r="L240" i="5"/>
  <c r="I240" i="5"/>
  <c r="F240" i="5"/>
  <c r="C240" i="5" s="1"/>
  <c r="O239" i="5"/>
  <c r="L239" i="5"/>
  <c r="I239" i="5"/>
  <c r="C239" i="5" s="1"/>
  <c r="F239" i="5"/>
  <c r="N238" i="5"/>
  <c r="M238" i="5"/>
  <c r="O238" i="5" s="1"/>
  <c r="K238" i="5"/>
  <c r="J238" i="5"/>
  <c r="L238" i="5" s="1"/>
  <c r="H238" i="5"/>
  <c r="I238" i="5" s="1"/>
  <c r="G238" i="5"/>
  <c r="F238" i="5"/>
  <c r="C238" i="5" s="1"/>
  <c r="E238" i="5"/>
  <c r="D238" i="5"/>
  <c r="O237" i="5"/>
  <c r="L237" i="5"/>
  <c r="I237" i="5"/>
  <c r="F237" i="5"/>
  <c r="C237" i="5"/>
  <c r="N236" i="5"/>
  <c r="O236" i="5" s="1"/>
  <c r="M236" i="5"/>
  <c r="L236" i="5"/>
  <c r="K236" i="5"/>
  <c r="K234" i="5" s="1"/>
  <c r="J236" i="5"/>
  <c r="H236" i="5"/>
  <c r="H234" i="5" s="1"/>
  <c r="G236" i="5"/>
  <c r="I236" i="5" s="1"/>
  <c r="E236" i="5"/>
  <c r="D236" i="5"/>
  <c r="F236" i="5" s="1"/>
  <c r="C236" i="5" s="1"/>
  <c r="O235" i="5"/>
  <c r="L235" i="5"/>
  <c r="I235" i="5"/>
  <c r="C235" i="5" s="1"/>
  <c r="F235" i="5"/>
  <c r="N234" i="5"/>
  <c r="N233" i="5" s="1"/>
  <c r="J234" i="5"/>
  <c r="J233" i="5" s="1"/>
  <c r="E234" i="5"/>
  <c r="O232" i="5"/>
  <c r="L232" i="5"/>
  <c r="I232" i="5"/>
  <c r="F232" i="5"/>
  <c r="C232" i="5" s="1"/>
  <c r="O231" i="5"/>
  <c r="L231" i="5"/>
  <c r="I231" i="5"/>
  <c r="C231" i="5" s="1"/>
  <c r="F231" i="5"/>
  <c r="N230" i="5"/>
  <c r="M230" i="5"/>
  <c r="O230" i="5" s="1"/>
  <c r="K230" i="5"/>
  <c r="J230" i="5"/>
  <c r="L230" i="5" s="1"/>
  <c r="H230" i="5"/>
  <c r="I230" i="5" s="1"/>
  <c r="G230" i="5"/>
  <c r="F230" i="5"/>
  <c r="E230" i="5"/>
  <c r="D230" i="5"/>
  <c r="O229" i="5"/>
  <c r="L229" i="5"/>
  <c r="I229" i="5"/>
  <c r="F229" i="5"/>
  <c r="C229" i="5"/>
  <c r="O228" i="5"/>
  <c r="L228" i="5"/>
  <c r="I228" i="5"/>
  <c r="F228" i="5"/>
  <c r="C228" i="5" s="1"/>
  <c r="O227" i="5"/>
  <c r="L227" i="5"/>
  <c r="I227" i="5"/>
  <c r="C227" i="5" s="1"/>
  <c r="F227" i="5"/>
  <c r="O226" i="5"/>
  <c r="L226" i="5"/>
  <c r="I226" i="5"/>
  <c r="F226" i="5"/>
  <c r="C226" i="5" s="1"/>
  <c r="O225" i="5"/>
  <c r="L225" i="5"/>
  <c r="I225" i="5"/>
  <c r="F225" i="5"/>
  <c r="C225" i="5"/>
  <c r="O224" i="5"/>
  <c r="L224" i="5"/>
  <c r="I224" i="5"/>
  <c r="F224" i="5"/>
  <c r="C224" i="5" s="1"/>
  <c r="O223" i="5"/>
  <c r="L223" i="5"/>
  <c r="I223" i="5"/>
  <c r="C223" i="5" s="1"/>
  <c r="F223" i="5"/>
  <c r="O222" i="5"/>
  <c r="L222" i="5"/>
  <c r="I222" i="5"/>
  <c r="F222" i="5"/>
  <c r="C222" i="5" s="1"/>
  <c r="O221" i="5"/>
  <c r="L221" i="5"/>
  <c r="I221" i="5"/>
  <c r="F221" i="5"/>
  <c r="C221" i="5"/>
  <c r="O220" i="5"/>
  <c r="L220" i="5"/>
  <c r="I220" i="5"/>
  <c r="F220" i="5"/>
  <c r="C220" i="5" s="1"/>
  <c r="N219" i="5"/>
  <c r="M219" i="5"/>
  <c r="O219" i="5" s="1"/>
  <c r="K219" i="5"/>
  <c r="L219" i="5" s="1"/>
  <c r="J219" i="5"/>
  <c r="I219" i="5"/>
  <c r="H219" i="5"/>
  <c r="G219" i="5"/>
  <c r="E219" i="5"/>
  <c r="D219" i="5"/>
  <c r="F219" i="5" s="1"/>
  <c r="C219" i="5" s="1"/>
  <c r="O218" i="5"/>
  <c r="L218" i="5"/>
  <c r="I218" i="5"/>
  <c r="F218" i="5"/>
  <c r="C218" i="5" s="1"/>
  <c r="O217" i="5"/>
  <c r="L217" i="5"/>
  <c r="I217" i="5"/>
  <c r="F217" i="5"/>
  <c r="C217" i="5"/>
  <c r="O216" i="5"/>
  <c r="L216" i="5"/>
  <c r="I216" i="5"/>
  <c r="F216" i="5"/>
  <c r="C216" i="5" s="1"/>
  <c r="O215" i="5"/>
  <c r="L215" i="5"/>
  <c r="I215" i="5"/>
  <c r="C215" i="5" s="1"/>
  <c r="F215" i="5"/>
  <c r="O214" i="5"/>
  <c r="L214" i="5"/>
  <c r="I214" i="5"/>
  <c r="F214" i="5"/>
  <c r="C214" i="5" s="1"/>
  <c r="O213" i="5"/>
  <c r="L213" i="5"/>
  <c r="I213" i="5"/>
  <c r="F213" i="5"/>
  <c r="C213" i="5"/>
  <c r="O212" i="5"/>
  <c r="L212" i="5"/>
  <c r="I212" i="5"/>
  <c r="F212" i="5"/>
  <c r="C212" i="5" s="1"/>
  <c r="O211" i="5"/>
  <c r="L211" i="5"/>
  <c r="I211" i="5"/>
  <c r="C211" i="5" s="1"/>
  <c r="F211" i="5"/>
  <c r="O210" i="5"/>
  <c r="L210" i="5"/>
  <c r="I210" i="5"/>
  <c r="F210" i="5"/>
  <c r="C210" i="5" s="1"/>
  <c r="O209" i="5"/>
  <c r="L209" i="5"/>
  <c r="I209" i="5"/>
  <c r="F209" i="5"/>
  <c r="C209" i="5"/>
  <c r="N208" i="5"/>
  <c r="O208" i="5" s="1"/>
  <c r="M208" i="5"/>
  <c r="L208" i="5"/>
  <c r="K208" i="5"/>
  <c r="J208" i="5"/>
  <c r="J207" i="5" s="1"/>
  <c r="L207" i="5" s="1"/>
  <c r="H208" i="5"/>
  <c r="H207" i="5" s="1"/>
  <c r="G208" i="5"/>
  <c r="I208" i="5" s="1"/>
  <c r="E208" i="5"/>
  <c r="D208" i="5"/>
  <c r="D207" i="5" s="1"/>
  <c r="M207" i="5"/>
  <c r="K207" i="5"/>
  <c r="G207" i="5"/>
  <c r="E207" i="5"/>
  <c r="O206" i="5"/>
  <c r="L206" i="5"/>
  <c r="I206" i="5"/>
  <c r="F206" i="5"/>
  <c r="C206" i="5" s="1"/>
  <c r="O205" i="5"/>
  <c r="L205" i="5"/>
  <c r="I205" i="5"/>
  <c r="F205" i="5"/>
  <c r="C205" i="5"/>
  <c r="O204" i="5"/>
  <c r="L204" i="5"/>
  <c r="I204" i="5"/>
  <c r="F204" i="5"/>
  <c r="C204" i="5" s="1"/>
  <c r="O203" i="5"/>
  <c r="L203" i="5"/>
  <c r="I203" i="5"/>
  <c r="C203" i="5" s="1"/>
  <c r="F203" i="5"/>
  <c r="O202" i="5"/>
  <c r="L202" i="5"/>
  <c r="I202" i="5"/>
  <c r="F202" i="5"/>
  <c r="C202" i="5" s="1"/>
  <c r="O201" i="5"/>
  <c r="N201" i="5"/>
  <c r="N199" i="5" s="1"/>
  <c r="M201" i="5"/>
  <c r="K201" i="5"/>
  <c r="K199" i="5" s="1"/>
  <c r="K198" i="5" s="1"/>
  <c r="J201" i="5"/>
  <c r="L201" i="5" s="1"/>
  <c r="H201" i="5"/>
  <c r="G201" i="5"/>
  <c r="I201" i="5" s="1"/>
  <c r="E201" i="5"/>
  <c r="F201" i="5" s="1"/>
  <c r="C201" i="5" s="1"/>
  <c r="D201" i="5"/>
  <c r="O200" i="5"/>
  <c r="L200" i="5"/>
  <c r="I200" i="5"/>
  <c r="F200" i="5"/>
  <c r="C200" i="5" s="1"/>
  <c r="M199" i="5"/>
  <c r="M198" i="5" s="1"/>
  <c r="H199" i="5"/>
  <c r="E199" i="5"/>
  <c r="E198" i="5" s="1"/>
  <c r="D199" i="5"/>
  <c r="F199" i="5" s="1"/>
  <c r="O196" i="5"/>
  <c r="L196" i="5"/>
  <c r="I196" i="5"/>
  <c r="F196" i="5"/>
  <c r="C196" i="5" s="1"/>
  <c r="N195" i="5"/>
  <c r="M195" i="5"/>
  <c r="M194" i="5" s="1"/>
  <c r="O194" i="5" s="1"/>
  <c r="K195" i="5"/>
  <c r="L195" i="5" s="1"/>
  <c r="J195" i="5"/>
  <c r="I195" i="5"/>
  <c r="H195" i="5"/>
  <c r="G195" i="5"/>
  <c r="G194" i="5" s="1"/>
  <c r="I194" i="5" s="1"/>
  <c r="E195" i="5"/>
  <c r="E194" i="5" s="1"/>
  <c r="F194" i="5" s="1"/>
  <c r="D195" i="5"/>
  <c r="F195" i="5" s="1"/>
  <c r="N194" i="5"/>
  <c r="J194" i="5"/>
  <c r="H194" i="5"/>
  <c r="D194" i="5"/>
  <c r="O193" i="5"/>
  <c r="L193" i="5"/>
  <c r="I193" i="5"/>
  <c r="F193" i="5"/>
  <c r="C193" i="5"/>
  <c r="O192" i="5"/>
  <c r="L192" i="5"/>
  <c r="I192" i="5"/>
  <c r="F192" i="5"/>
  <c r="C192" i="5" s="1"/>
  <c r="N191" i="5"/>
  <c r="M191" i="5"/>
  <c r="K191" i="5"/>
  <c r="L191" i="5" s="1"/>
  <c r="J191" i="5"/>
  <c r="I191" i="5"/>
  <c r="H191" i="5"/>
  <c r="G191" i="5"/>
  <c r="E191" i="5"/>
  <c r="E190" i="5" s="1"/>
  <c r="F190" i="5" s="1"/>
  <c r="D191" i="5"/>
  <c r="F191" i="5" s="1"/>
  <c r="N190" i="5"/>
  <c r="J190" i="5"/>
  <c r="H190" i="5"/>
  <c r="D190" i="5"/>
  <c r="O189" i="5"/>
  <c r="L189" i="5"/>
  <c r="I189" i="5"/>
  <c r="F189" i="5"/>
  <c r="C189" i="5"/>
  <c r="O188" i="5"/>
  <c r="L188" i="5"/>
  <c r="I188" i="5"/>
  <c r="F188" i="5"/>
  <c r="C188" i="5" s="1"/>
  <c r="N187" i="5"/>
  <c r="M187" i="5"/>
  <c r="O187" i="5" s="1"/>
  <c r="K187" i="5"/>
  <c r="L187" i="5" s="1"/>
  <c r="J187" i="5"/>
  <c r="I187" i="5"/>
  <c r="H187" i="5"/>
  <c r="G187" i="5"/>
  <c r="E187" i="5"/>
  <c r="D187" i="5"/>
  <c r="F187" i="5" s="1"/>
  <c r="O186" i="5"/>
  <c r="L186" i="5"/>
  <c r="I186" i="5"/>
  <c r="F186" i="5"/>
  <c r="C186" i="5" s="1"/>
  <c r="O185" i="5"/>
  <c r="L185" i="5"/>
  <c r="I185" i="5"/>
  <c r="F185" i="5"/>
  <c r="C185" i="5"/>
  <c r="O184" i="5"/>
  <c r="L184" i="5"/>
  <c r="I184" i="5"/>
  <c r="F184" i="5"/>
  <c r="C184" i="5" s="1"/>
  <c r="O183" i="5"/>
  <c r="L183" i="5"/>
  <c r="I183" i="5"/>
  <c r="C183" i="5" s="1"/>
  <c r="F183" i="5"/>
  <c r="N182" i="5"/>
  <c r="M182" i="5"/>
  <c r="O182" i="5" s="1"/>
  <c r="K182" i="5"/>
  <c r="J182" i="5"/>
  <c r="L182" i="5" s="1"/>
  <c r="H182" i="5"/>
  <c r="I182" i="5" s="1"/>
  <c r="G182" i="5"/>
  <c r="F182" i="5"/>
  <c r="E182" i="5"/>
  <c r="D182" i="5"/>
  <c r="O181" i="5"/>
  <c r="L181" i="5"/>
  <c r="I181" i="5"/>
  <c r="F181" i="5"/>
  <c r="C181" i="5"/>
  <c r="O180" i="5"/>
  <c r="L180" i="5"/>
  <c r="I180" i="5"/>
  <c r="F180" i="5"/>
  <c r="C180" i="5" s="1"/>
  <c r="O179" i="5"/>
  <c r="L179" i="5"/>
  <c r="I179" i="5"/>
  <c r="C179" i="5" s="1"/>
  <c r="F179" i="5"/>
  <c r="N178" i="5"/>
  <c r="N177" i="5" s="1"/>
  <c r="M178" i="5"/>
  <c r="O178" i="5" s="1"/>
  <c r="K178" i="5"/>
  <c r="J178" i="5"/>
  <c r="J177" i="5" s="1"/>
  <c r="H178" i="5"/>
  <c r="I178" i="5" s="1"/>
  <c r="G178" i="5"/>
  <c r="F178" i="5"/>
  <c r="E178" i="5"/>
  <c r="D178" i="5"/>
  <c r="D177" i="5" s="1"/>
  <c r="M177" i="5"/>
  <c r="M176" i="5" s="1"/>
  <c r="K177" i="5"/>
  <c r="K176" i="5" s="1"/>
  <c r="G177" i="5"/>
  <c r="G176" i="5" s="1"/>
  <c r="E177" i="5"/>
  <c r="E176" i="5" s="1"/>
  <c r="O175" i="5"/>
  <c r="L175" i="5"/>
  <c r="I175" i="5"/>
  <c r="C175" i="5" s="1"/>
  <c r="F175" i="5"/>
  <c r="O174" i="5"/>
  <c r="L174" i="5"/>
  <c r="I174" i="5"/>
  <c r="F174" i="5"/>
  <c r="C174" i="5" s="1"/>
  <c r="O173" i="5"/>
  <c r="L173" i="5"/>
  <c r="I173" i="5"/>
  <c r="F173" i="5"/>
  <c r="C173" i="5"/>
  <c r="O172" i="5"/>
  <c r="L172" i="5"/>
  <c r="I172" i="5"/>
  <c r="F172" i="5"/>
  <c r="C172" i="5" s="1"/>
  <c r="O171" i="5"/>
  <c r="L171" i="5"/>
  <c r="I171" i="5"/>
  <c r="C171" i="5" s="1"/>
  <c r="F171" i="5"/>
  <c r="O170" i="5"/>
  <c r="L170" i="5"/>
  <c r="I170" i="5"/>
  <c r="F170" i="5"/>
  <c r="C170" i="5" s="1"/>
  <c r="O169" i="5"/>
  <c r="N169" i="5"/>
  <c r="M169" i="5"/>
  <c r="M168" i="5" s="1"/>
  <c r="O168" i="5" s="1"/>
  <c r="K169" i="5"/>
  <c r="K168" i="5" s="1"/>
  <c r="L168" i="5" s="1"/>
  <c r="J169" i="5"/>
  <c r="L169" i="5" s="1"/>
  <c r="H169" i="5"/>
  <c r="G169" i="5"/>
  <c r="G168" i="5" s="1"/>
  <c r="I168" i="5" s="1"/>
  <c r="E169" i="5"/>
  <c r="F169" i="5" s="1"/>
  <c r="D169" i="5"/>
  <c r="N168" i="5"/>
  <c r="J168" i="5"/>
  <c r="H168" i="5"/>
  <c r="D168" i="5"/>
  <c r="O167" i="5"/>
  <c r="L167" i="5"/>
  <c r="I167" i="5"/>
  <c r="C167" i="5" s="1"/>
  <c r="F167" i="5"/>
  <c r="O166" i="5"/>
  <c r="L166" i="5"/>
  <c r="I166" i="5"/>
  <c r="F166" i="5"/>
  <c r="C166" i="5" s="1"/>
  <c r="O165" i="5"/>
  <c r="L165" i="5"/>
  <c r="I165" i="5"/>
  <c r="F165" i="5"/>
  <c r="C165" i="5"/>
  <c r="O164" i="5"/>
  <c r="L164" i="5"/>
  <c r="I164" i="5"/>
  <c r="F164" i="5"/>
  <c r="C164" i="5" s="1"/>
  <c r="N163" i="5"/>
  <c r="M163" i="5"/>
  <c r="O163" i="5" s="1"/>
  <c r="K163" i="5"/>
  <c r="L163" i="5" s="1"/>
  <c r="J163" i="5"/>
  <c r="I163" i="5"/>
  <c r="H163" i="5"/>
  <c r="G163" i="5"/>
  <c r="E163" i="5"/>
  <c r="D163" i="5"/>
  <c r="F163" i="5" s="1"/>
  <c r="O162" i="5"/>
  <c r="L162" i="5"/>
  <c r="I162" i="5"/>
  <c r="F162" i="5"/>
  <c r="C162" i="5" s="1"/>
  <c r="O161" i="5"/>
  <c r="L161" i="5"/>
  <c r="I161" i="5"/>
  <c r="F161" i="5"/>
  <c r="C161" i="5"/>
  <c r="O160" i="5"/>
  <c r="L160" i="5"/>
  <c r="I160" i="5"/>
  <c r="F160" i="5"/>
  <c r="C160" i="5" s="1"/>
  <c r="O159" i="5"/>
  <c r="L159" i="5"/>
  <c r="I159" i="5"/>
  <c r="C159" i="5" s="1"/>
  <c r="F159" i="5"/>
  <c r="O158" i="5"/>
  <c r="L158" i="5"/>
  <c r="I158" i="5"/>
  <c r="F158" i="5"/>
  <c r="C158" i="5" s="1"/>
  <c r="O157" i="5"/>
  <c r="L157" i="5"/>
  <c r="I157" i="5"/>
  <c r="F157" i="5"/>
  <c r="C157" i="5"/>
  <c r="O156" i="5"/>
  <c r="L156" i="5"/>
  <c r="I156" i="5"/>
  <c r="F156" i="5"/>
  <c r="C156" i="5" s="1"/>
  <c r="O155" i="5"/>
  <c r="L155" i="5"/>
  <c r="I155" i="5"/>
  <c r="C155" i="5" s="1"/>
  <c r="F155" i="5"/>
  <c r="N154" i="5"/>
  <c r="M154" i="5"/>
  <c r="O154" i="5" s="1"/>
  <c r="K154" i="5"/>
  <c r="J154" i="5"/>
  <c r="L154" i="5" s="1"/>
  <c r="H154" i="5"/>
  <c r="I154" i="5" s="1"/>
  <c r="G154" i="5"/>
  <c r="F154" i="5"/>
  <c r="C154" i="5" s="1"/>
  <c r="E154" i="5"/>
  <c r="D154" i="5"/>
  <c r="O153" i="5"/>
  <c r="L153" i="5"/>
  <c r="I153" i="5"/>
  <c r="F153" i="5"/>
  <c r="C153" i="5"/>
  <c r="O152" i="5"/>
  <c r="L152" i="5"/>
  <c r="I152" i="5"/>
  <c r="F152" i="5"/>
  <c r="C152" i="5" s="1"/>
  <c r="O151" i="5"/>
  <c r="L151" i="5"/>
  <c r="I151" i="5"/>
  <c r="C151" i="5" s="1"/>
  <c r="F151" i="5"/>
  <c r="O150" i="5"/>
  <c r="L150" i="5"/>
  <c r="I150" i="5"/>
  <c r="F150" i="5"/>
  <c r="C150" i="5" s="1"/>
  <c r="O149" i="5"/>
  <c r="L149" i="5"/>
  <c r="I149" i="5"/>
  <c r="F149" i="5"/>
  <c r="C149" i="5"/>
  <c r="O148" i="5"/>
  <c r="L148" i="5"/>
  <c r="I148" i="5"/>
  <c r="F148" i="5"/>
  <c r="C148" i="5" s="1"/>
  <c r="N147" i="5"/>
  <c r="M147" i="5"/>
  <c r="O147" i="5" s="1"/>
  <c r="K147" i="5"/>
  <c r="L147" i="5" s="1"/>
  <c r="J147" i="5"/>
  <c r="I147" i="5"/>
  <c r="H147" i="5"/>
  <c r="G147" i="5"/>
  <c r="E147" i="5"/>
  <c r="D147" i="5"/>
  <c r="O146" i="5"/>
  <c r="L146" i="5"/>
  <c r="I146" i="5"/>
  <c r="F146" i="5"/>
  <c r="C146" i="5" s="1"/>
  <c r="O145" i="5"/>
  <c r="L145" i="5"/>
  <c r="I145" i="5"/>
  <c r="F145" i="5"/>
  <c r="C145" i="5"/>
  <c r="N144" i="5"/>
  <c r="O144" i="5" s="1"/>
  <c r="M144" i="5"/>
  <c r="L144" i="5"/>
  <c r="K144" i="5"/>
  <c r="J144" i="5"/>
  <c r="H144" i="5"/>
  <c r="G144" i="5"/>
  <c r="E144" i="5"/>
  <c r="D144" i="5"/>
  <c r="F144" i="5" s="1"/>
  <c r="O143" i="5"/>
  <c r="L143" i="5"/>
  <c r="I143" i="5"/>
  <c r="C143" i="5" s="1"/>
  <c r="F143" i="5"/>
  <c r="O142" i="5"/>
  <c r="L142" i="5"/>
  <c r="I142" i="5"/>
  <c r="F142" i="5"/>
  <c r="O141" i="5"/>
  <c r="L141" i="5"/>
  <c r="I141" i="5"/>
  <c r="F141" i="5"/>
  <c r="C141" i="5"/>
  <c r="O140" i="5"/>
  <c r="L140" i="5"/>
  <c r="I140" i="5"/>
  <c r="F140" i="5"/>
  <c r="C140" i="5" s="1"/>
  <c r="N139" i="5"/>
  <c r="M139" i="5"/>
  <c r="K139" i="5"/>
  <c r="L139" i="5" s="1"/>
  <c r="J139" i="5"/>
  <c r="I139" i="5"/>
  <c r="H139" i="5"/>
  <c r="G139" i="5"/>
  <c r="E139" i="5"/>
  <c r="E133" i="5" s="1"/>
  <c r="D139" i="5"/>
  <c r="O138" i="5"/>
  <c r="L138" i="5"/>
  <c r="I138" i="5"/>
  <c r="F138" i="5"/>
  <c r="C138" i="5" s="1"/>
  <c r="O137" i="5"/>
  <c r="L137" i="5"/>
  <c r="I137" i="5"/>
  <c r="F137" i="5"/>
  <c r="C137" i="5"/>
  <c r="O136" i="5"/>
  <c r="L136" i="5"/>
  <c r="I136" i="5"/>
  <c r="F136" i="5"/>
  <c r="C136" i="5" s="1"/>
  <c r="O135" i="5"/>
  <c r="L135" i="5"/>
  <c r="I135" i="5"/>
  <c r="C135" i="5" s="1"/>
  <c r="F135" i="5"/>
  <c r="N134" i="5"/>
  <c r="N133" i="5" s="1"/>
  <c r="M134" i="5"/>
  <c r="O134" i="5" s="1"/>
  <c r="K134" i="5"/>
  <c r="J134" i="5"/>
  <c r="H134" i="5"/>
  <c r="I134" i="5" s="1"/>
  <c r="G134" i="5"/>
  <c r="F134" i="5"/>
  <c r="E134" i="5"/>
  <c r="D134" i="5"/>
  <c r="D133" i="5" s="1"/>
  <c r="K133" i="5"/>
  <c r="G133" i="5"/>
  <c r="O132" i="5"/>
  <c r="L132" i="5"/>
  <c r="I132" i="5"/>
  <c r="F132" i="5"/>
  <c r="C132" i="5" s="1"/>
  <c r="N131" i="5"/>
  <c r="M131" i="5"/>
  <c r="O131" i="5" s="1"/>
  <c r="K131" i="5"/>
  <c r="L131" i="5" s="1"/>
  <c r="J131" i="5"/>
  <c r="I131" i="5"/>
  <c r="H131" i="5"/>
  <c r="G131" i="5"/>
  <c r="E131" i="5"/>
  <c r="D131" i="5"/>
  <c r="F131" i="5" s="1"/>
  <c r="C131" i="5" s="1"/>
  <c r="O130" i="5"/>
  <c r="L130" i="5"/>
  <c r="I130" i="5"/>
  <c r="F130" i="5"/>
  <c r="C130" i="5" s="1"/>
  <c r="O129" i="5"/>
  <c r="L129" i="5"/>
  <c r="I129" i="5"/>
  <c r="F129" i="5"/>
  <c r="C129" i="5"/>
  <c r="O128" i="5"/>
  <c r="L128" i="5"/>
  <c r="I128" i="5"/>
  <c r="F128" i="5"/>
  <c r="C128" i="5" s="1"/>
  <c r="O127" i="5"/>
  <c r="L127" i="5"/>
  <c r="I127" i="5"/>
  <c r="C127" i="5" s="1"/>
  <c r="F127" i="5"/>
  <c r="O126" i="5"/>
  <c r="L126" i="5"/>
  <c r="I126" i="5"/>
  <c r="F126" i="5"/>
  <c r="C126" i="5" s="1"/>
  <c r="O125" i="5"/>
  <c r="N125" i="5"/>
  <c r="M125" i="5"/>
  <c r="K125" i="5"/>
  <c r="J125" i="5"/>
  <c r="H125" i="5"/>
  <c r="G125" i="5"/>
  <c r="I125" i="5" s="1"/>
  <c r="E125" i="5"/>
  <c r="F125" i="5" s="1"/>
  <c r="D125" i="5"/>
  <c r="O124" i="5"/>
  <c r="L124" i="5"/>
  <c r="I124" i="5"/>
  <c r="F124" i="5"/>
  <c r="C124" i="5" s="1"/>
  <c r="O123" i="5"/>
  <c r="L123" i="5"/>
  <c r="I123" i="5"/>
  <c r="C123" i="5" s="1"/>
  <c r="F123" i="5"/>
  <c r="O122" i="5"/>
  <c r="L122" i="5"/>
  <c r="I122" i="5"/>
  <c r="F122" i="5"/>
  <c r="O121" i="5"/>
  <c r="L121" i="5"/>
  <c r="I121" i="5"/>
  <c r="F121" i="5"/>
  <c r="C121" i="5"/>
  <c r="O120" i="5"/>
  <c r="L120" i="5"/>
  <c r="I120" i="5"/>
  <c r="F120" i="5"/>
  <c r="C120" i="5" s="1"/>
  <c r="N119" i="5"/>
  <c r="M119" i="5"/>
  <c r="O119" i="5" s="1"/>
  <c r="K119" i="5"/>
  <c r="L119" i="5" s="1"/>
  <c r="J119" i="5"/>
  <c r="I119" i="5"/>
  <c r="H119" i="5"/>
  <c r="G119" i="5"/>
  <c r="E119" i="5"/>
  <c r="D119" i="5"/>
  <c r="O118" i="5"/>
  <c r="L118" i="5"/>
  <c r="I118" i="5"/>
  <c r="F118" i="5"/>
  <c r="C118" i="5" s="1"/>
  <c r="O117" i="5"/>
  <c r="L117" i="5"/>
  <c r="I117" i="5"/>
  <c r="F117" i="5"/>
  <c r="C117" i="5"/>
  <c r="O116" i="5"/>
  <c r="L116" i="5"/>
  <c r="I116" i="5"/>
  <c r="F116" i="5"/>
  <c r="C116" i="5" s="1"/>
  <c r="N115" i="5"/>
  <c r="M115" i="5"/>
  <c r="O115" i="5" s="1"/>
  <c r="K115" i="5"/>
  <c r="L115" i="5" s="1"/>
  <c r="J115" i="5"/>
  <c r="I115" i="5"/>
  <c r="H115" i="5"/>
  <c r="G115" i="5"/>
  <c r="E115" i="5"/>
  <c r="D115" i="5"/>
  <c r="O114" i="5"/>
  <c r="L114" i="5"/>
  <c r="I114" i="5"/>
  <c r="F114" i="5"/>
  <c r="O113" i="5"/>
  <c r="L113" i="5"/>
  <c r="I113" i="5"/>
  <c r="F113" i="5"/>
  <c r="C113" i="5"/>
  <c r="O112" i="5"/>
  <c r="L112" i="5"/>
  <c r="I112" i="5"/>
  <c r="F112" i="5"/>
  <c r="C112" i="5" s="1"/>
  <c r="O111" i="5"/>
  <c r="L111" i="5"/>
  <c r="I111" i="5"/>
  <c r="C111" i="5" s="1"/>
  <c r="F111" i="5"/>
  <c r="O110" i="5"/>
  <c r="L110" i="5"/>
  <c r="I110" i="5"/>
  <c r="F110" i="5"/>
  <c r="C110" i="5" s="1"/>
  <c r="O109" i="5"/>
  <c r="L109" i="5"/>
  <c r="I109" i="5"/>
  <c r="F109" i="5"/>
  <c r="C109" i="5"/>
  <c r="O108" i="5"/>
  <c r="L108" i="5"/>
  <c r="I108" i="5"/>
  <c r="F108" i="5"/>
  <c r="C108" i="5" s="1"/>
  <c r="O107" i="5"/>
  <c r="L107" i="5"/>
  <c r="I107" i="5"/>
  <c r="C107" i="5" s="1"/>
  <c r="F107" i="5"/>
  <c r="N106" i="5"/>
  <c r="M106" i="5"/>
  <c r="K106" i="5"/>
  <c r="J106" i="5"/>
  <c r="L106" i="5" s="1"/>
  <c r="H106" i="5"/>
  <c r="I106" i="5" s="1"/>
  <c r="G106" i="5"/>
  <c r="F106" i="5"/>
  <c r="E106" i="5"/>
  <c r="D106" i="5"/>
  <c r="O105" i="5"/>
  <c r="L105" i="5"/>
  <c r="I105" i="5"/>
  <c r="F105" i="5"/>
  <c r="C105" i="5"/>
  <c r="O104" i="5"/>
  <c r="L104" i="5"/>
  <c r="I104" i="5"/>
  <c r="F104" i="5"/>
  <c r="C104" i="5" s="1"/>
  <c r="O103" i="5"/>
  <c r="L103" i="5"/>
  <c r="I103" i="5"/>
  <c r="C103" i="5" s="1"/>
  <c r="F103" i="5"/>
  <c r="O102" i="5"/>
  <c r="L102" i="5"/>
  <c r="I102" i="5"/>
  <c r="F102" i="5"/>
  <c r="O101" i="5"/>
  <c r="L101" i="5"/>
  <c r="I101" i="5"/>
  <c r="F101" i="5"/>
  <c r="C101" i="5"/>
  <c r="O100" i="5"/>
  <c r="L100" i="5"/>
  <c r="I100" i="5"/>
  <c r="F100" i="5"/>
  <c r="C100" i="5" s="1"/>
  <c r="O99" i="5"/>
  <c r="L99" i="5"/>
  <c r="I99" i="5"/>
  <c r="C99" i="5" s="1"/>
  <c r="F99" i="5"/>
  <c r="N98" i="5"/>
  <c r="M98" i="5"/>
  <c r="K98" i="5"/>
  <c r="J98" i="5"/>
  <c r="L98" i="5" s="1"/>
  <c r="H98" i="5"/>
  <c r="I98" i="5" s="1"/>
  <c r="G98" i="5"/>
  <c r="F98" i="5"/>
  <c r="E98" i="5"/>
  <c r="D98" i="5"/>
  <c r="O97" i="5"/>
  <c r="L97" i="5"/>
  <c r="I97" i="5"/>
  <c r="F97" i="5"/>
  <c r="C97" i="5"/>
  <c r="O96" i="5"/>
  <c r="L96" i="5"/>
  <c r="I96" i="5"/>
  <c r="F96" i="5"/>
  <c r="C96" i="5" s="1"/>
  <c r="O95" i="5"/>
  <c r="L95" i="5"/>
  <c r="I95" i="5"/>
  <c r="C95" i="5" s="1"/>
  <c r="F95" i="5"/>
  <c r="O94" i="5"/>
  <c r="L94" i="5"/>
  <c r="I94" i="5"/>
  <c r="F94" i="5"/>
  <c r="O93" i="5"/>
  <c r="L93" i="5"/>
  <c r="I93" i="5"/>
  <c r="F93" i="5"/>
  <c r="C93" i="5"/>
  <c r="N92" i="5"/>
  <c r="O92" i="5" s="1"/>
  <c r="M92" i="5"/>
  <c r="L92" i="5"/>
  <c r="K92" i="5"/>
  <c r="J92" i="5"/>
  <c r="H92" i="5"/>
  <c r="H86" i="5" s="1"/>
  <c r="G92" i="5"/>
  <c r="E92" i="5"/>
  <c r="D92" i="5"/>
  <c r="F92" i="5" s="1"/>
  <c r="O91" i="5"/>
  <c r="L91" i="5"/>
  <c r="I91" i="5"/>
  <c r="C91" i="5" s="1"/>
  <c r="F91" i="5"/>
  <c r="O90" i="5"/>
  <c r="L90" i="5"/>
  <c r="I90" i="5"/>
  <c r="F90" i="5"/>
  <c r="C90" i="5" s="1"/>
  <c r="O89" i="5"/>
  <c r="L89" i="5"/>
  <c r="I89" i="5"/>
  <c r="F89" i="5"/>
  <c r="C89" i="5"/>
  <c r="O88" i="5"/>
  <c r="L88" i="5"/>
  <c r="I88" i="5"/>
  <c r="F88" i="5"/>
  <c r="C88" i="5" s="1"/>
  <c r="N87" i="5"/>
  <c r="M87" i="5"/>
  <c r="K87" i="5"/>
  <c r="J87" i="5"/>
  <c r="H87" i="5"/>
  <c r="G87" i="5"/>
  <c r="G86" i="5" s="1"/>
  <c r="E87" i="5"/>
  <c r="E86" i="5" s="1"/>
  <c r="D87" i="5"/>
  <c r="N86" i="5"/>
  <c r="O85" i="5"/>
  <c r="L85" i="5"/>
  <c r="I85" i="5"/>
  <c r="C85" i="5" s="1"/>
  <c r="F85" i="5"/>
  <c r="O84" i="5"/>
  <c r="L84" i="5"/>
  <c r="I84" i="5"/>
  <c r="F84" i="5"/>
  <c r="C84" i="5" s="1"/>
  <c r="O83" i="5"/>
  <c r="N83" i="5"/>
  <c r="M83" i="5"/>
  <c r="K83" i="5"/>
  <c r="L83" i="5" s="1"/>
  <c r="J83" i="5"/>
  <c r="H83" i="5"/>
  <c r="G83" i="5"/>
  <c r="I83" i="5" s="1"/>
  <c r="E83" i="5"/>
  <c r="D83" i="5"/>
  <c r="O82" i="5"/>
  <c r="L82" i="5"/>
  <c r="I82" i="5"/>
  <c r="F82" i="5"/>
  <c r="C82" i="5"/>
  <c r="O81" i="5"/>
  <c r="L81" i="5"/>
  <c r="I81" i="5"/>
  <c r="F81" i="5"/>
  <c r="C81" i="5" s="1"/>
  <c r="N80" i="5"/>
  <c r="M80" i="5"/>
  <c r="M79" i="5" s="1"/>
  <c r="L80" i="5"/>
  <c r="K80" i="5"/>
  <c r="K79" i="5" s="1"/>
  <c r="J80" i="5"/>
  <c r="I80" i="5"/>
  <c r="H80" i="5"/>
  <c r="H79" i="5" s="1"/>
  <c r="G80" i="5"/>
  <c r="G79" i="5" s="1"/>
  <c r="E80" i="5"/>
  <c r="E79" i="5" s="1"/>
  <c r="D80" i="5"/>
  <c r="D79" i="5" s="1"/>
  <c r="N79" i="5"/>
  <c r="N78" i="5" s="1"/>
  <c r="J79" i="5"/>
  <c r="O77" i="5"/>
  <c r="L77" i="5"/>
  <c r="I77" i="5"/>
  <c r="F77" i="5"/>
  <c r="C77" i="5" s="1"/>
  <c r="O76" i="5"/>
  <c r="L76" i="5"/>
  <c r="I76" i="5"/>
  <c r="F76" i="5"/>
  <c r="C76" i="5" s="1"/>
  <c r="O75" i="5"/>
  <c r="L75" i="5"/>
  <c r="I75" i="5"/>
  <c r="F75" i="5"/>
  <c r="C75" i="5" s="1"/>
  <c r="O74" i="5"/>
  <c r="L74" i="5"/>
  <c r="I74" i="5"/>
  <c r="F74" i="5"/>
  <c r="C74" i="5"/>
  <c r="O73" i="5"/>
  <c r="L73" i="5"/>
  <c r="I73" i="5"/>
  <c r="F73" i="5"/>
  <c r="C73" i="5" s="1"/>
  <c r="N72" i="5"/>
  <c r="M72" i="5"/>
  <c r="O72" i="5" s="1"/>
  <c r="L72" i="5"/>
  <c r="K72" i="5"/>
  <c r="J72" i="5"/>
  <c r="I72" i="5"/>
  <c r="H72" i="5"/>
  <c r="H70" i="5" s="1"/>
  <c r="G72" i="5"/>
  <c r="E72" i="5"/>
  <c r="E70" i="5" s="1"/>
  <c r="D72" i="5"/>
  <c r="F72" i="5" s="1"/>
  <c r="C72" i="5" s="1"/>
  <c r="O71" i="5"/>
  <c r="L71" i="5"/>
  <c r="I71" i="5"/>
  <c r="F71" i="5"/>
  <c r="C71" i="5" s="1"/>
  <c r="N70" i="5"/>
  <c r="K70" i="5"/>
  <c r="J70" i="5"/>
  <c r="L70" i="5" s="1"/>
  <c r="G70" i="5"/>
  <c r="O69" i="5"/>
  <c r="L69" i="5"/>
  <c r="I69" i="5"/>
  <c r="F69" i="5"/>
  <c r="C69" i="5" s="1"/>
  <c r="O68" i="5"/>
  <c r="L68" i="5"/>
  <c r="I68" i="5"/>
  <c r="F68" i="5"/>
  <c r="C68" i="5" s="1"/>
  <c r="O67" i="5"/>
  <c r="L67" i="5"/>
  <c r="I67" i="5"/>
  <c r="F67" i="5"/>
  <c r="C67" i="5" s="1"/>
  <c r="O66" i="5"/>
  <c r="L66" i="5"/>
  <c r="I66" i="5"/>
  <c r="F66" i="5"/>
  <c r="C66" i="5"/>
  <c r="O65" i="5"/>
  <c r="L65" i="5"/>
  <c r="I65" i="5"/>
  <c r="F65" i="5"/>
  <c r="C65" i="5" s="1"/>
  <c r="O64" i="5"/>
  <c r="L64" i="5"/>
  <c r="I64" i="5"/>
  <c r="F64" i="5"/>
  <c r="C64" i="5" s="1"/>
  <c r="O63" i="5"/>
  <c r="L63" i="5"/>
  <c r="I63" i="5"/>
  <c r="F63" i="5"/>
  <c r="C63" i="5" s="1"/>
  <c r="O62" i="5"/>
  <c r="L62" i="5"/>
  <c r="I62" i="5"/>
  <c r="F62" i="5"/>
  <c r="C62" i="5"/>
  <c r="O61" i="5"/>
  <c r="N61" i="5"/>
  <c r="M61" i="5"/>
  <c r="L61" i="5"/>
  <c r="K61" i="5"/>
  <c r="J61" i="5"/>
  <c r="H61" i="5"/>
  <c r="G61" i="5"/>
  <c r="I61" i="5" s="1"/>
  <c r="E61" i="5"/>
  <c r="D61" i="5"/>
  <c r="F61" i="5" s="1"/>
  <c r="O60" i="5"/>
  <c r="L60" i="5"/>
  <c r="I60" i="5"/>
  <c r="F60" i="5"/>
  <c r="C60" i="5" s="1"/>
  <c r="O59" i="5"/>
  <c r="L59" i="5"/>
  <c r="I59" i="5"/>
  <c r="F59" i="5"/>
  <c r="C59" i="5" s="1"/>
  <c r="O58" i="5"/>
  <c r="N58" i="5"/>
  <c r="N57" i="5" s="1"/>
  <c r="N56" i="5" s="1"/>
  <c r="M58" i="5"/>
  <c r="M57" i="5" s="1"/>
  <c r="K58" i="5"/>
  <c r="K57" i="5" s="1"/>
  <c r="K56" i="5" s="1"/>
  <c r="J58" i="5"/>
  <c r="J57" i="5" s="1"/>
  <c r="H58" i="5"/>
  <c r="G58" i="5"/>
  <c r="G57" i="5" s="1"/>
  <c r="F58" i="5"/>
  <c r="E58" i="5"/>
  <c r="E57" i="5" s="1"/>
  <c r="E56" i="5" s="1"/>
  <c r="D58" i="5"/>
  <c r="H57" i="5"/>
  <c r="D57" i="5"/>
  <c r="O50" i="5"/>
  <c r="C50" i="5" s="1"/>
  <c r="O49" i="5"/>
  <c r="C49" i="5" s="1"/>
  <c r="N48" i="5"/>
  <c r="M48" i="5"/>
  <c r="O48" i="5" s="1"/>
  <c r="C48" i="5" s="1"/>
  <c r="L47" i="5"/>
  <c r="I47" i="5"/>
  <c r="F47" i="5"/>
  <c r="C47" i="5" s="1"/>
  <c r="K46" i="5"/>
  <c r="J46" i="5"/>
  <c r="L46" i="5" s="1"/>
  <c r="I46" i="5"/>
  <c r="H46" i="5"/>
  <c r="G46" i="5"/>
  <c r="F46" i="5"/>
  <c r="C46" i="5" s="1"/>
  <c r="E46" i="5"/>
  <c r="D46" i="5"/>
  <c r="F45" i="5"/>
  <c r="C45" i="5" s="1"/>
  <c r="L44" i="5"/>
  <c r="C44" i="5" s="1"/>
  <c r="L43" i="5"/>
  <c r="C43" i="5" s="1"/>
  <c r="L42" i="5"/>
  <c r="C42" i="5" s="1"/>
  <c r="L41" i="5"/>
  <c r="C41" i="5" s="1"/>
  <c r="K40" i="5"/>
  <c r="J40" i="5"/>
  <c r="L40" i="5" s="1"/>
  <c r="C40" i="5" s="1"/>
  <c r="L39" i="5"/>
  <c r="C39" i="5" s="1"/>
  <c r="L38" i="5"/>
  <c r="C38" i="5" s="1"/>
  <c r="K37" i="5"/>
  <c r="J37" i="5"/>
  <c r="L37" i="5" s="1"/>
  <c r="C37" i="5" s="1"/>
  <c r="L36" i="5"/>
  <c r="C36" i="5" s="1"/>
  <c r="L35" i="5"/>
  <c r="C35" i="5" s="1"/>
  <c r="K35" i="5"/>
  <c r="K30" i="5" s="1"/>
  <c r="J35" i="5"/>
  <c r="L34" i="5"/>
  <c r="C34" i="5" s="1"/>
  <c r="L33" i="5"/>
  <c r="C33" i="5" s="1"/>
  <c r="L32" i="5"/>
  <c r="C32" i="5" s="1"/>
  <c r="K31" i="5"/>
  <c r="J31" i="5"/>
  <c r="L31" i="5" s="1"/>
  <c r="C31" i="5" s="1"/>
  <c r="J30" i="5"/>
  <c r="F29" i="5"/>
  <c r="C29" i="5" s="1"/>
  <c r="I28" i="5"/>
  <c r="F28" i="5"/>
  <c r="C28" i="5" s="1"/>
  <c r="O27" i="5"/>
  <c r="L27" i="5"/>
  <c r="I27" i="5"/>
  <c r="F27" i="5"/>
  <c r="C27" i="5" s="1"/>
  <c r="O26" i="5"/>
  <c r="L26" i="5"/>
  <c r="I26" i="5"/>
  <c r="F26" i="5"/>
  <c r="C26" i="5"/>
  <c r="O25" i="5"/>
  <c r="N25" i="5"/>
  <c r="N290" i="5" s="1"/>
  <c r="N289" i="5" s="1"/>
  <c r="M25" i="5"/>
  <c r="M290" i="5" s="1"/>
  <c r="L25" i="5"/>
  <c r="K25" i="5"/>
  <c r="K290" i="5" s="1"/>
  <c r="K289" i="5" s="1"/>
  <c r="J25" i="5"/>
  <c r="J290" i="5" s="1"/>
  <c r="H25" i="5"/>
  <c r="H290" i="5" s="1"/>
  <c r="H289" i="5" s="1"/>
  <c r="G25" i="5"/>
  <c r="G290" i="5" s="1"/>
  <c r="E25" i="5"/>
  <c r="E290" i="5" s="1"/>
  <c r="E289" i="5" s="1"/>
  <c r="D25" i="5"/>
  <c r="D290" i="5" s="1"/>
  <c r="M24" i="5"/>
  <c r="E24" i="5"/>
  <c r="O299" i="4"/>
  <c r="L299" i="4"/>
  <c r="I299" i="4"/>
  <c r="F299" i="4"/>
  <c r="C299" i="4" s="1"/>
  <c r="O298" i="4"/>
  <c r="L298" i="4"/>
  <c r="I298" i="4"/>
  <c r="F298" i="4"/>
  <c r="C298" i="4"/>
  <c r="O297" i="4"/>
  <c r="L297" i="4"/>
  <c r="I297" i="4"/>
  <c r="F297" i="4"/>
  <c r="C297" i="4" s="1"/>
  <c r="O296" i="4"/>
  <c r="L296" i="4"/>
  <c r="I296" i="4"/>
  <c r="F296" i="4"/>
  <c r="C296" i="4" s="1"/>
  <c r="O295" i="4"/>
  <c r="L295" i="4"/>
  <c r="I295" i="4"/>
  <c r="F295" i="4"/>
  <c r="C295" i="4" s="1"/>
  <c r="O294" i="4"/>
  <c r="L294" i="4"/>
  <c r="I294" i="4"/>
  <c r="F294" i="4"/>
  <c r="C294" i="4"/>
  <c r="O293" i="4"/>
  <c r="L293" i="4"/>
  <c r="I293" i="4"/>
  <c r="F293" i="4"/>
  <c r="C293" i="4" s="1"/>
  <c r="O292" i="4"/>
  <c r="L292" i="4"/>
  <c r="I292" i="4"/>
  <c r="F292" i="4"/>
  <c r="C292" i="4" s="1"/>
  <c r="N291" i="4"/>
  <c r="M291" i="4"/>
  <c r="O291" i="4" s="1"/>
  <c r="K291" i="4"/>
  <c r="J291" i="4"/>
  <c r="L291" i="4" s="1"/>
  <c r="I291" i="4"/>
  <c r="H291" i="4"/>
  <c r="G291" i="4"/>
  <c r="F291" i="4"/>
  <c r="E291" i="4"/>
  <c r="D291" i="4"/>
  <c r="O286" i="4"/>
  <c r="L286" i="4"/>
  <c r="I286" i="4"/>
  <c r="F286" i="4"/>
  <c r="C286" i="4"/>
  <c r="O285" i="4"/>
  <c r="L285" i="4"/>
  <c r="J285" i="4"/>
  <c r="I285" i="4"/>
  <c r="F285" i="4"/>
  <c r="C285" i="4" s="1"/>
  <c r="N284" i="4"/>
  <c r="M284" i="4"/>
  <c r="K284" i="4"/>
  <c r="J284" i="4"/>
  <c r="I284" i="4"/>
  <c r="H284" i="4"/>
  <c r="G284" i="4"/>
  <c r="F284" i="4"/>
  <c r="E284" i="4"/>
  <c r="D284" i="4"/>
  <c r="O283" i="4"/>
  <c r="L283" i="4"/>
  <c r="I283" i="4"/>
  <c r="F283" i="4"/>
  <c r="C283" i="4"/>
  <c r="O282" i="4"/>
  <c r="N282" i="4"/>
  <c r="M282" i="4"/>
  <c r="L282" i="4"/>
  <c r="K282" i="4"/>
  <c r="J282" i="4"/>
  <c r="H282" i="4"/>
  <c r="G282" i="4"/>
  <c r="I282" i="4" s="1"/>
  <c r="E282" i="4"/>
  <c r="D282" i="4"/>
  <c r="F282" i="4" s="1"/>
  <c r="O281" i="4"/>
  <c r="L281" i="4"/>
  <c r="I281" i="4"/>
  <c r="F281" i="4"/>
  <c r="C281" i="4" s="1"/>
  <c r="O280" i="4"/>
  <c r="L280" i="4"/>
  <c r="I280" i="4"/>
  <c r="F280" i="4"/>
  <c r="C280" i="4" s="1"/>
  <c r="O279" i="4"/>
  <c r="O278" i="4" s="1"/>
  <c r="L279" i="4"/>
  <c r="I279" i="4"/>
  <c r="F279" i="4"/>
  <c r="C279" i="4"/>
  <c r="N278" i="4"/>
  <c r="M278" i="4"/>
  <c r="L278" i="4"/>
  <c r="K278" i="4"/>
  <c r="J278" i="4"/>
  <c r="H278" i="4"/>
  <c r="G278" i="4"/>
  <c r="I278" i="4" s="1"/>
  <c r="E278" i="4"/>
  <c r="D278" i="4"/>
  <c r="F278" i="4" s="1"/>
  <c r="C278" i="4" s="1"/>
  <c r="O277" i="4"/>
  <c r="L277" i="4"/>
  <c r="I277" i="4"/>
  <c r="F277" i="4"/>
  <c r="C277" i="4" s="1"/>
  <c r="O276" i="4"/>
  <c r="L276" i="4"/>
  <c r="I276" i="4"/>
  <c r="F276" i="4"/>
  <c r="C276" i="4" s="1"/>
  <c r="O275" i="4"/>
  <c r="L275" i="4"/>
  <c r="I275" i="4"/>
  <c r="F275" i="4"/>
  <c r="C275" i="4"/>
  <c r="O274" i="4"/>
  <c r="N274" i="4"/>
  <c r="M274" i="4"/>
  <c r="L274" i="4"/>
  <c r="K274" i="4"/>
  <c r="K272" i="4" s="1"/>
  <c r="K271" i="4" s="1"/>
  <c r="J274" i="4"/>
  <c r="H274" i="4"/>
  <c r="H272" i="4" s="1"/>
  <c r="H271" i="4" s="1"/>
  <c r="G274" i="4"/>
  <c r="I274" i="4" s="1"/>
  <c r="E274" i="4"/>
  <c r="D274" i="4"/>
  <c r="F274" i="4" s="1"/>
  <c r="O273" i="4"/>
  <c r="L273" i="4"/>
  <c r="I273" i="4"/>
  <c r="F273" i="4"/>
  <c r="C273" i="4" s="1"/>
  <c r="N272" i="4"/>
  <c r="N271" i="4" s="1"/>
  <c r="M272" i="4"/>
  <c r="M271" i="4" s="1"/>
  <c r="J272" i="4"/>
  <c r="J271" i="4" s="1"/>
  <c r="L271" i="4" s="1"/>
  <c r="E272" i="4"/>
  <c r="E271" i="4" s="1"/>
  <c r="O270" i="4"/>
  <c r="L270" i="4"/>
  <c r="I270" i="4"/>
  <c r="F270" i="4"/>
  <c r="C270" i="4" s="1"/>
  <c r="O269" i="4"/>
  <c r="L269" i="4"/>
  <c r="I269" i="4"/>
  <c r="F269" i="4"/>
  <c r="C269" i="4" s="1"/>
  <c r="O268" i="4"/>
  <c r="L268" i="4"/>
  <c r="I268" i="4"/>
  <c r="F268" i="4"/>
  <c r="C268" i="4" s="1"/>
  <c r="O267" i="4"/>
  <c r="L267" i="4"/>
  <c r="I267" i="4"/>
  <c r="F267" i="4"/>
  <c r="C267" i="4"/>
  <c r="O266" i="4"/>
  <c r="N266" i="4"/>
  <c r="M266" i="4"/>
  <c r="L266" i="4"/>
  <c r="K266" i="4"/>
  <c r="J266" i="4"/>
  <c r="H266" i="4"/>
  <c r="G266" i="4"/>
  <c r="I266" i="4" s="1"/>
  <c r="E266" i="4"/>
  <c r="D266" i="4"/>
  <c r="F266" i="4" s="1"/>
  <c r="O265" i="4"/>
  <c r="L265" i="4"/>
  <c r="I265" i="4"/>
  <c r="F265" i="4"/>
  <c r="C265" i="4" s="1"/>
  <c r="O264" i="4"/>
  <c r="L264" i="4"/>
  <c r="I264" i="4"/>
  <c r="F264" i="4"/>
  <c r="C264" i="4" s="1"/>
  <c r="O263" i="4"/>
  <c r="L263" i="4"/>
  <c r="I263" i="4"/>
  <c r="F263" i="4"/>
  <c r="C263" i="4"/>
  <c r="O262" i="4"/>
  <c r="N262" i="4"/>
  <c r="N261" i="4" s="1"/>
  <c r="M262" i="4"/>
  <c r="L262" i="4"/>
  <c r="K262" i="4"/>
  <c r="K261" i="4" s="1"/>
  <c r="J262" i="4"/>
  <c r="J261" i="4" s="1"/>
  <c r="H262" i="4"/>
  <c r="H261" i="4" s="1"/>
  <c r="G262" i="4"/>
  <c r="G261" i="4" s="1"/>
  <c r="I261" i="4" s="1"/>
  <c r="E262" i="4"/>
  <c r="D262" i="4"/>
  <c r="D261" i="4" s="1"/>
  <c r="F261" i="4" s="1"/>
  <c r="M261" i="4"/>
  <c r="E261" i="4"/>
  <c r="O260" i="4"/>
  <c r="L260" i="4"/>
  <c r="I260" i="4"/>
  <c r="F260" i="4"/>
  <c r="C260" i="4" s="1"/>
  <c r="O259" i="4"/>
  <c r="L259" i="4"/>
  <c r="I259" i="4"/>
  <c r="F259" i="4"/>
  <c r="C259" i="4"/>
  <c r="O258" i="4"/>
  <c r="L258" i="4"/>
  <c r="I258" i="4"/>
  <c r="F258" i="4"/>
  <c r="C258" i="4" s="1"/>
  <c r="O257" i="4"/>
  <c r="L257" i="4"/>
  <c r="I257" i="4"/>
  <c r="F257" i="4"/>
  <c r="C257" i="4" s="1"/>
  <c r="O256" i="4"/>
  <c r="L256" i="4"/>
  <c r="I256" i="4"/>
  <c r="F256" i="4"/>
  <c r="C256" i="4" s="1"/>
  <c r="O255" i="4"/>
  <c r="N255" i="4"/>
  <c r="N254" i="4" s="1"/>
  <c r="M255" i="4"/>
  <c r="M254" i="4" s="1"/>
  <c r="O254" i="4" s="1"/>
  <c r="K255" i="4"/>
  <c r="K254" i="4" s="1"/>
  <c r="K233" i="4" s="1"/>
  <c r="J255" i="4"/>
  <c r="J254" i="4" s="1"/>
  <c r="H255" i="4"/>
  <c r="G255" i="4"/>
  <c r="G254" i="4" s="1"/>
  <c r="F255" i="4"/>
  <c r="E255" i="4"/>
  <c r="E254" i="4" s="1"/>
  <c r="D255" i="4"/>
  <c r="H254" i="4"/>
  <c r="D254" i="4"/>
  <c r="F254" i="4" s="1"/>
  <c r="O253" i="4"/>
  <c r="L253" i="4"/>
  <c r="I253" i="4"/>
  <c r="F253" i="4"/>
  <c r="C253" i="4" s="1"/>
  <c r="O252" i="4"/>
  <c r="L252" i="4"/>
  <c r="I252" i="4"/>
  <c r="F252" i="4"/>
  <c r="C252" i="4" s="1"/>
  <c r="O251" i="4"/>
  <c r="L251" i="4"/>
  <c r="I251" i="4"/>
  <c r="F251" i="4"/>
  <c r="C251" i="4"/>
  <c r="O250" i="4"/>
  <c r="L250" i="4"/>
  <c r="I250" i="4"/>
  <c r="F250" i="4"/>
  <c r="C250" i="4" s="1"/>
  <c r="N249" i="4"/>
  <c r="M249" i="4"/>
  <c r="O249" i="4" s="1"/>
  <c r="K249" i="4"/>
  <c r="L249" i="4" s="1"/>
  <c r="J249" i="4"/>
  <c r="I249" i="4"/>
  <c r="H249" i="4"/>
  <c r="G249" i="4"/>
  <c r="E249" i="4"/>
  <c r="D249" i="4"/>
  <c r="F249" i="4" s="1"/>
  <c r="O248" i="4"/>
  <c r="L248" i="4"/>
  <c r="I248" i="4"/>
  <c r="F248" i="4"/>
  <c r="C248" i="4" s="1"/>
  <c r="O247" i="4"/>
  <c r="L247" i="4"/>
  <c r="I247" i="4"/>
  <c r="F247" i="4"/>
  <c r="C247" i="4"/>
  <c r="O246" i="4"/>
  <c r="L246" i="4"/>
  <c r="I246" i="4"/>
  <c r="F246" i="4"/>
  <c r="C246" i="4" s="1"/>
  <c r="O245" i="4"/>
  <c r="L245" i="4"/>
  <c r="I245" i="4"/>
  <c r="F245" i="4"/>
  <c r="C245" i="4" s="1"/>
  <c r="O244" i="4"/>
  <c r="L244" i="4"/>
  <c r="I244" i="4"/>
  <c r="F244" i="4"/>
  <c r="C244" i="4" s="1"/>
  <c r="O243" i="4"/>
  <c r="L243" i="4"/>
  <c r="I243" i="4"/>
  <c r="F243" i="4"/>
  <c r="C243" i="4"/>
  <c r="O242" i="4"/>
  <c r="L242" i="4"/>
  <c r="I242" i="4"/>
  <c r="F242" i="4"/>
  <c r="C242" i="4" s="1"/>
  <c r="N241" i="4"/>
  <c r="M241" i="4"/>
  <c r="O241" i="4" s="1"/>
  <c r="L241" i="4"/>
  <c r="K241" i="4"/>
  <c r="J241" i="4"/>
  <c r="I241" i="4"/>
  <c r="H241" i="4"/>
  <c r="G241" i="4"/>
  <c r="E241" i="4"/>
  <c r="D241" i="4"/>
  <c r="F241" i="4" s="1"/>
  <c r="C241" i="4" s="1"/>
  <c r="O240" i="4"/>
  <c r="L240" i="4"/>
  <c r="I240" i="4"/>
  <c r="F240" i="4"/>
  <c r="C240" i="4" s="1"/>
  <c r="O239" i="4"/>
  <c r="L239" i="4"/>
  <c r="I239" i="4"/>
  <c r="F239" i="4"/>
  <c r="C239" i="4"/>
  <c r="O238" i="4"/>
  <c r="N238" i="4"/>
  <c r="M238" i="4"/>
  <c r="L238" i="4"/>
  <c r="K238" i="4"/>
  <c r="J238" i="4"/>
  <c r="H238" i="4"/>
  <c r="G238" i="4"/>
  <c r="I238" i="4" s="1"/>
  <c r="E238" i="4"/>
  <c r="D238" i="4"/>
  <c r="F238" i="4" s="1"/>
  <c r="C238" i="4" s="1"/>
  <c r="O237" i="4"/>
  <c r="L237" i="4"/>
  <c r="I237" i="4"/>
  <c r="F237" i="4"/>
  <c r="C237" i="4" s="1"/>
  <c r="N236" i="4"/>
  <c r="N234" i="4" s="1"/>
  <c r="M236" i="4"/>
  <c r="O236" i="4" s="1"/>
  <c r="K236" i="4"/>
  <c r="J236" i="4"/>
  <c r="L236" i="4" s="1"/>
  <c r="I236" i="4"/>
  <c r="H236" i="4"/>
  <c r="G236" i="4"/>
  <c r="F236" i="4"/>
  <c r="C236" i="4" s="1"/>
  <c r="E236" i="4"/>
  <c r="E234" i="4" s="1"/>
  <c r="D236" i="4"/>
  <c r="O235" i="4"/>
  <c r="L235" i="4"/>
  <c r="I235" i="4"/>
  <c r="F235" i="4"/>
  <c r="C235" i="4"/>
  <c r="K234" i="4"/>
  <c r="H234" i="4"/>
  <c r="H233" i="4" s="1"/>
  <c r="G234" i="4"/>
  <c r="I234" i="4" s="1"/>
  <c r="D234" i="4"/>
  <c r="D233" i="4" s="1"/>
  <c r="O232" i="4"/>
  <c r="L232" i="4"/>
  <c r="I232" i="4"/>
  <c r="F232" i="4"/>
  <c r="C232" i="4" s="1"/>
  <c r="O231" i="4"/>
  <c r="L231" i="4"/>
  <c r="I231" i="4"/>
  <c r="F231" i="4"/>
  <c r="C231" i="4"/>
  <c r="O230" i="4"/>
  <c r="N230" i="4"/>
  <c r="M230" i="4"/>
  <c r="L230" i="4"/>
  <c r="K230" i="4"/>
  <c r="J230" i="4"/>
  <c r="H230" i="4"/>
  <c r="G230" i="4"/>
  <c r="I230" i="4" s="1"/>
  <c r="E230" i="4"/>
  <c r="D230" i="4"/>
  <c r="F230" i="4" s="1"/>
  <c r="O229" i="4"/>
  <c r="L229" i="4"/>
  <c r="I229" i="4"/>
  <c r="F229" i="4"/>
  <c r="C229" i="4" s="1"/>
  <c r="O228" i="4"/>
  <c r="L228" i="4"/>
  <c r="I228" i="4"/>
  <c r="F228" i="4"/>
  <c r="C228" i="4" s="1"/>
  <c r="O227" i="4"/>
  <c r="L227" i="4"/>
  <c r="I227" i="4"/>
  <c r="F227" i="4"/>
  <c r="C227" i="4"/>
  <c r="O226" i="4"/>
  <c r="L226" i="4"/>
  <c r="I226" i="4"/>
  <c r="F226" i="4"/>
  <c r="C226" i="4" s="1"/>
  <c r="O225" i="4"/>
  <c r="L225" i="4"/>
  <c r="I225" i="4"/>
  <c r="F225" i="4"/>
  <c r="C225" i="4" s="1"/>
  <c r="O224" i="4"/>
  <c r="L224" i="4"/>
  <c r="I224" i="4"/>
  <c r="F224" i="4"/>
  <c r="C224" i="4" s="1"/>
  <c r="O223" i="4"/>
  <c r="L223" i="4"/>
  <c r="I223" i="4"/>
  <c r="F223" i="4"/>
  <c r="C223" i="4"/>
  <c r="O222" i="4"/>
  <c r="L222" i="4"/>
  <c r="I222" i="4"/>
  <c r="F222" i="4"/>
  <c r="C222" i="4" s="1"/>
  <c r="O221" i="4"/>
  <c r="L221" i="4"/>
  <c r="I221" i="4"/>
  <c r="F221" i="4"/>
  <c r="C221" i="4" s="1"/>
  <c r="O220" i="4"/>
  <c r="L220" i="4"/>
  <c r="I220" i="4"/>
  <c r="F220" i="4"/>
  <c r="C220" i="4" s="1"/>
  <c r="O219" i="4"/>
  <c r="N219" i="4"/>
  <c r="M219" i="4"/>
  <c r="K219" i="4"/>
  <c r="J219" i="4"/>
  <c r="L219" i="4" s="1"/>
  <c r="H219" i="4"/>
  <c r="G219" i="4"/>
  <c r="I219" i="4" s="1"/>
  <c r="C219" i="4" s="1"/>
  <c r="F219" i="4"/>
  <c r="E219" i="4"/>
  <c r="D219" i="4"/>
  <c r="O218" i="4"/>
  <c r="L218" i="4"/>
  <c r="I218" i="4"/>
  <c r="F218" i="4"/>
  <c r="C218" i="4" s="1"/>
  <c r="O217" i="4"/>
  <c r="L217" i="4"/>
  <c r="I217" i="4"/>
  <c r="F217" i="4"/>
  <c r="C217" i="4" s="1"/>
  <c r="O216" i="4"/>
  <c r="L216" i="4"/>
  <c r="I216" i="4"/>
  <c r="F216" i="4"/>
  <c r="C216" i="4" s="1"/>
  <c r="O215" i="4"/>
  <c r="L215" i="4"/>
  <c r="I215" i="4"/>
  <c r="F215" i="4"/>
  <c r="C215" i="4"/>
  <c r="O214" i="4"/>
  <c r="L214" i="4"/>
  <c r="I214" i="4"/>
  <c r="F214" i="4"/>
  <c r="C214" i="4" s="1"/>
  <c r="O213" i="4"/>
  <c r="L213" i="4"/>
  <c r="I213" i="4"/>
  <c r="F213" i="4"/>
  <c r="C213" i="4" s="1"/>
  <c r="O212" i="4"/>
  <c r="L212" i="4"/>
  <c r="I212" i="4"/>
  <c r="F212" i="4"/>
  <c r="C212" i="4" s="1"/>
  <c r="O211" i="4"/>
  <c r="L211" i="4"/>
  <c r="I211" i="4"/>
  <c r="F211" i="4"/>
  <c r="C211" i="4"/>
  <c r="O210" i="4"/>
  <c r="L210" i="4"/>
  <c r="I210" i="4"/>
  <c r="F210" i="4"/>
  <c r="C210" i="4" s="1"/>
  <c r="O209" i="4"/>
  <c r="L209" i="4"/>
  <c r="I209" i="4"/>
  <c r="F209" i="4"/>
  <c r="C209" i="4" s="1"/>
  <c r="N208" i="4"/>
  <c r="N207" i="4" s="1"/>
  <c r="M208" i="4"/>
  <c r="O208" i="4" s="1"/>
  <c r="K208" i="4"/>
  <c r="J208" i="4"/>
  <c r="J207" i="4" s="1"/>
  <c r="I208" i="4"/>
  <c r="H208" i="4"/>
  <c r="H207" i="4" s="1"/>
  <c r="G208" i="4"/>
  <c r="F208" i="4"/>
  <c r="E208" i="4"/>
  <c r="D208" i="4"/>
  <c r="D207" i="4" s="1"/>
  <c r="F207" i="4" s="1"/>
  <c r="M207" i="4"/>
  <c r="K207" i="4"/>
  <c r="G207" i="4"/>
  <c r="E207" i="4"/>
  <c r="O206" i="4"/>
  <c r="L206" i="4"/>
  <c r="I206" i="4"/>
  <c r="F206" i="4"/>
  <c r="C206" i="4" s="1"/>
  <c r="O205" i="4"/>
  <c r="L205" i="4"/>
  <c r="I205" i="4"/>
  <c r="C205" i="4" s="1"/>
  <c r="F205" i="4"/>
  <c r="O204" i="4"/>
  <c r="L204" i="4"/>
  <c r="I204" i="4"/>
  <c r="F204" i="4"/>
  <c r="C204" i="4" s="1"/>
  <c r="O203" i="4"/>
  <c r="L203" i="4"/>
  <c r="I203" i="4"/>
  <c r="F203" i="4"/>
  <c r="C203" i="4"/>
  <c r="O202" i="4"/>
  <c r="L202" i="4"/>
  <c r="I202" i="4"/>
  <c r="F202" i="4"/>
  <c r="C202" i="4" s="1"/>
  <c r="N201" i="4"/>
  <c r="M201" i="4"/>
  <c r="O201" i="4" s="1"/>
  <c r="K201" i="4"/>
  <c r="L201" i="4" s="1"/>
  <c r="J201" i="4"/>
  <c r="I201" i="4"/>
  <c r="H201" i="4"/>
  <c r="H199" i="4" s="1"/>
  <c r="G201" i="4"/>
  <c r="E201" i="4"/>
  <c r="E199" i="4" s="1"/>
  <c r="E198" i="4" s="1"/>
  <c r="D201" i="4"/>
  <c r="F201" i="4" s="1"/>
  <c r="C201" i="4" s="1"/>
  <c r="O200" i="4"/>
  <c r="L200" i="4"/>
  <c r="I200" i="4"/>
  <c r="F200" i="4"/>
  <c r="C200" i="4" s="1"/>
  <c r="N199" i="4"/>
  <c r="K199" i="4"/>
  <c r="K198" i="4" s="1"/>
  <c r="K197" i="4" s="1"/>
  <c r="J199" i="4"/>
  <c r="L199" i="4" s="1"/>
  <c r="G199" i="4"/>
  <c r="G198" i="4" s="1"/>
  <c r="O196" i="4"/>
  <c r="L196" i="4"/>
  <c r="I196" i="4"/>
  <c r="F196" i="4"/>
  <c r="C196" i="4" s="1"/>
  <c r="O195" i="4"/>
  <c r="N195" i="4"/>
  <c r="M195" i="4"/>
  <c r="M194" i="4" s="1"/>
  <c r="O194" i="4" s="1"/>
  <c r="K195" i="4"/>
  <c r="K194" i="4" s="1"/>
  <c r="L194" i="4" s="1"/>
  <c r="J195" i="4"/>
  <c r="L195" i="4" s="1"/>
  <c r="H195" i="4"/>
  <c r="G195" i="4"/>
  <c r="G194" i="4" s="1"/>
  <c r="I194" i="4" s="1"/>
  <c r="F195" i="4"/>
  <c r="E195" i="4"/>
  <c r="E194" i="4" s="1"/>
  <c r="D195" i="4"/>
  <c r="N194" i="4"/>
  <c r="J194" i="4"/>
  <c r="H194" i="4"/>
  <c r="D194" i="4"/>
  <c r="F194" i="4" s="1"/>
  <c r="O193" i="4"/>
  <c r="L193" i="4"/>
  <c r="I193" i="4"/>
  <c r="F193" i="4"/>
  <c r="C193" i="4" s="1"/>
  <c r="O192" i="4"/>
  <c r="L192" i="4"/>
  <c r="I192" i="4"/>
  <c r="F192" i="4"/>
  <c r="C192" i="4" s="1"/>
  <c r="O191" i="4"/>
  <c r="N191" i="4"/>
  <c r="M191" i="4"/>
  <c r="K191" i="4"/>
  <c r="J191" i="4"/>
  <c r="L191" i="4" s="1"/>
  <c r="H191" i="4"/>
  <c r="G191" i="4"/>
  <c r="F191" i="4"/>
  <c r="E191" i="4"/>
  <c r="E190" i="4" s="1"/>
  <c r="D191" i="4"/>
  <c r="N190" i="4"/>
  <c r="J190" i="4"/>
  <c r="H190" i="4"/>
  <c r="D190" i="4"/>
  <c r="O189" i="4"/>
  <c r="L189" i="4"/>
  <c r="I189" i="4"/>
  <c r="F189" i="4"/>
  <c r="C189" i="4" s="1"/>
  <c r="O188" i="4"/>
  <c r="L188" i="4"/>
  <c r="I188" i="4"/>
  <c r="F188" i="4"/>
  <c r="C188" i="4" s="1"/>
  <c r="O187" i="4"/>
  <c r="N187" i="4"/>
  <c r="M187" i="4"/>
  <c r="K187" i="4"/>
  <c r="J187" i="4"/>
  <c r="L187" i="4" s="1"/>
  <c r="H187" i="4"/>
  <c r="G187" i="4"/>
  <c r="I187" i="4" s="1"/>
  <c r="C187" i="4" s="1"/>
  <c r="F187" i="4"/>
  <c r="E187" i="4"/>
  <c r="D187" i="4"/>
  <c r="O186" i="4"/>
  <c r="L186" i="4"/>
  <c r="I186" i="4"/>
  <c r="F186" i="4"/>
  <c r="C186" i="4" s="1"/>
  <c r="O185" i="4"/>
  <c r="L185" i="4"/>
  <c r="I185" i="4"/>
  <c r="F185" i="4"/>
  <c r="C185" i="4" s="1"/>
  <c r="O184" i="4"/>
  <c r="L184" i="4"/>
  <c r="I184" i="4"/>
  <c r="F184" i="4"/>
  <c r="C184" i="4" s="1"/>
  <c r="O183" i="4"/>
  <c r="L183" i="4"/>
  <c r="I183" i="4"/>
  <c r="F183" i="4"/>
  <c r="C183" i="4"/>
  <c r="O182" i="4"/>
  <c r="N182" i="4"/>
  <c r="M182" i="4"/>
  <c r="L182" i="4"/>
  <c r="K182" i="4"/>
  <c r="J182" i="4"/>
  <c r="H182" i="4"/>
  <c r="G182" i="4"/>
  <c r="I182" i="4" s="1"/>
  <c r="E182" i="4"/>
  <c r="D182" i="4"/>
  <c r="F182" i="4" s="1"/>
  <c r="O181" i="4"/>
  <c r="L181" i="4"/>
  <c r="I181" i="4"/>
  <c r="F181" i="4"/>
  <c r="C181" i="4" s="1"/>
  <c r="O180" i="4"/>
  <c r="L180" i="4"/>
  <c r="I180" i="4"/>
  <c r="F180" i="4"/>
  <c r="C180" i="4" s="1"/>
  <c r="O179" i="4"/>
  <c r="L179" i="4"/>
  <c r="I179" i="4"/>
  <c r="F179" i="4"/>
  <c r="C179" i="4"/>
  <c r="O178" i="4"/>
  <c r="N178" i="4"/>
  <c r="N177" i="4" s="1"/>
  <c r="N176" i="4" s="1"/>
  <c r="M178" i="4"/>
  <c r="L178" i="4"/>
  <c r="K178" i="4"/>
  <c r="J178" i="4"/>
  <c r="J177" i="4" s="1"/>
  <c r="H178" i="4"/>
  <c r="H177" i="4" s="1"/>
  <c r="G178" i="4"/>
  <c r="I178" i="4" s="1"/>
  <c r="E178" i="4"/>
  <c r="D178" i="4"/>
  <c r="D177" i="4" s="1"/>
  <c r="M177" i="4"/>
  <c r="M176" i="4" s="1"/>
  <c r="K177" i="4"/>
  <c r="K176" i="4" s="1"/>
  <c r="G177" i="4"/>
  <c r="G176" i="4" s="1"/>
  <c r="E177" i="4"/>
  <c r="E176" i="4" s="1"/>
  <c r="O175" i="4"/>
  <c r="L175" i="4"/>
  <c r="I175" i="4"/>
  <c r="F175" i="4"/>
  <c r="C175" i="4"/>
  <c r="O174" i="4"/>
  <c r="L174" i="4"/>
  <c r="I174" i="4"/>
  <c r="F174" i="4"/>
  <c r="C174" i="4" s="1"/>
  <c r="O173" i="4"/>
  <c r="L173" i="4"/>
  <c r="I173" i="4"/>
  <c r="C173" i="4" s="1"/>
  <c r="F173" i="4"/>
  <c r="O172" i="4"/>
  <c r="L172" i="4"/>
  <c r="I172" i="4"/>
  <c r="F172" i="4"/>
  <c r="C172" i="4" s="1"/>
  <c r="O171" i="4"/>
  <c r="L171" i="4"/>
  <c r="I171" i="4"/>
  <c r="F171" i="4"/>
  <c r="C171" i="4"/>
  <c r="O170" i="4"/>
  <c r="L170" i="4"/>
  <c r="I170" i="4"/>
  <c r="F170" i="4"/>
  <c r="C170" i="4" s="1"/>
  <c r="N169" i="4"/>
  <c r="M169" i="4"/>
  <c r="M168" i="4" s="1"/>
  <c r="O168" i="4" s="1"/>
  <c r="K169" i="4"/>
  <c r="L169" i="4" s="1"/>
  <c r="J169" i="4"/>
  <c r="I169" i="4"/>
  <c r="H169" i="4"/>
  <c r="G169" i="4"/>
  <c r="G168" i="4" s="1"/>
  <c r="I168" i="4" s="1"/>
  <c r="E169" i="4"/>
  <c r="E168" i="4" s="1"/>
  <c r="F168" i="4" s="1"/>
  <c r="D169" i="4"/>
  <c r="F169" i="4" s="1"/>
  <c r="N168" i="4"/>
  <c r="J168" i="4"/>
  <c r="H168" i="4"/>
  <c r="D168" i="4"/>
  <c r="O167" i="4"/>
  <c r="L167" i="4"/>
  <c r="I167" i="4"/>
  <c r="F167" i="4"/>
  <c r="C167" i="4"/>
  <c r="O166" i="4"/>
  <c r="L166" i="4"/>
  <c r="I166" i="4"/>
  <c r="F166" i="4"/>
  <c r="C166" i="4" s="1"/>
  <c r="O165" i="4"/>
  <c r="L165" i="4"/>
  <c r="I165" i="4"/>
  <c r="C165" i="4" s="1"/>
  <c r="F165" i="4"/>
  <c r="O164" i="4"/>
  <c r="L164" i="4"/>
  <c r="I164" i="4"/>
  <c r="F164" i="4"/>
  <c r="C164" i="4" s="1"/>
  <c r="O163" i="4"/>
  <c r="N163" i="4"/>
  <c r="M163" i="4"/>
  <c r="K163" i="4"/>
  <c r="J163" i="4"/>
  <c r="L163" i="4" s="1"/>
  <c r="H163" i="4"/>
  <c r="G163" i="4"/>
  <c r="I163" i="4" s="1"/>
  <c r="E163" i="4"/>
  <c r="F163" i="4" s="1"/>
  <c r="D163" i="4"/>
  <c r="O162" i="4"/>
  <c r="L162" i="4"/>
  <c r="I162" i="4"/>
  <c r="F162" i="4"/>
  <c r="C162" i="4" s="1"/>
  <c r="O161" i="4"/>
  <c r="L161" i="4"/>
  <c r="I161" i="4"/>
  <c r="F161" i="4"/>
  <c r="C161" i="4" s="1"/>
  <c r="O160" i="4"/>
  <c r="L160" i="4"/>
  <c r="I160" i="4"/>
  <c r="F160" i="4"/>
  <c r="C160" i="4" s="1"/>
  <c r="O159" i="4"/>
  <c r="L159" i="4"/>
  <c r="I159" i="4"/>
  <c r="F159" i="4"/>
  <c r="C159" i="4"/>
  <c r="O158" i="4"/>
  <c r="L158" i="4"/>
  <c r="I158" i="4"/>
  <c r="F158" i="4"/>
  <c r="C158" i="4" s="1"/>
  <c r="O157" i="4"/>
  <c r="L157" i="4"/>
  <c r="I157" i="4"/>
  <c r="F157" i="4"/>
  <c r="C157" i="4" s="1"/>
  <c r="O156" i="4"/>
  <c r="L156" i="4"/>
  <c r="I156" i="4"/>
  <c r="F156" i="4"/>
  <c r="C156" i="4" s="1"/>
  <c r="O155" i="4"/>
  <c r="L155" i="4"/>
  <c r="I155" i="4"/>
  <c r="F155" i="4"/>
  <c r="C155" i="4"/>
  <c r="O154" i="4"/>
  <c r="N154" i="4"/>
  <c r="M154" i="4"/>
  <c r="L154" i="4"/>
  <c r="K154" i="4"/>
  <c r="J154" i="4"/>
  <c r="H154" i="4"/>
  <c r="G154" i="4"/>
  <c r="I154" i="4" s="1"/>
  <c r="E154" i="4"/>
  <c r="D154" i="4"/>
  <c r="F154" i="4" s="1"/>
  <c r="O153" i="4"/>
  <c r="L153" i="4"/>
  <c r="I153" i="4"/>
  <c r="F153" i="4"/>
  <c r="C153" i="4" s="1"/>
  <c r="O152" i="4"/>
  <c r="L152" i="4"/>
  <c r="I152" i="4"/>
  <c r="F152" i="4"/>
  <c r="C152" i="4" s="1"/>
  <c r="O151" i="4"/>
  <c r="L151" i="4"/>
  <c r="I151" i="4"/>
  <c r="F151" i="4"/>
  <c r="C151" i="4"/>
  <c r="O150" i="4"/>
  <c r="L150" i="4"/>
  <c r="I150" i="4"/>
  <c r="F150" i="4"/>
  <c r="C150" i="4" s="1"/>
  <c r="O149" i="4"/>
  <c r="L149" i="4"/>
  <c r="I149" i="4"/>
  <c r="F149" i="4"/>
  <c r="C149" i="4" s="1"/>
  <c r="O148" i="4"/>
  <c r="L148" i="4"/>
  <c r="I148" i="4"/>
  <c r="F148" i="4"/>
  <c r="C148" i="4" s="1"/>
  <c r="O147" i="4"/>
  <c r="N147" i="4"/>
  <c r="M147" i="4"/>
  <c r="K147" i="4"/>
  <c r="J147" i="4"/>
  <c r="L147" i="4" s="1"/>
  <c r="H147" i="4"/>
  <c r="G147" i="4"/>
  <c r="I147" i="4" s="1"/>
  <c r="F147" i="4"/>
  <c r="E147" i="4"/>
  <c r="D147" i="4"/>
  <c r="O146" i="4"/>
  <c r="L146" i="4"/>
  <c r="I146" i="4"/>
  <c r="F146" i="4"/>
  <c r="C146" i="4" s="1"/>
  <c r="O145" i="4"/>
  <c r="L145" i="4"/>
  <c r="I145" i="4"/>
  <c r="F145" i="4"/>
  <c r="C145" i="4" s="1"/>
  <c r="N144" i="4"/>
  <c r="M144" i="4"/>
  <c r="O144" i="4" s="1"/>
  <c r="K144" i="4"/>
  <c r="J144" i="4"/>
  <c r="L144" i="4" s="1"/>
  <c r="I144" i="4"/>
  <c r="H144" i="4"/>
  <c r="G144" i="4"/>
  <c r="F144" i="4"/>
  <c r="C144" i="4" s="1"/>
  <c r="E144" i="4"/>
  <c r="D144" i="4"/>
  <c r="O143" i="4"/>
  <c r="L143" i="4"/>
  <c r="I143" i="4"/>
  <c r="F143" i="4"/>
  <c r="C143" i="4"/>
  <c r="O142" i="4"/>
  <c r="L142" i="4"/>
  <c r="I142" i="4"/>
  <c r="F142" i="4"/>
  <c r="C142" i="4" s="1"/>
  <c r="O141" i="4"/>
  <c r="L141" i="4"/>
  <c r="I141" i="4"/>
  <c r="F141" i="4"/>
  <c r="C141" i="4" s="1"/>
  <c r="O140" i="4"/>
  <c r="L140" i="4"/>
  <c r="I140" i="4"/>
  <c r="F140" i="4"/>
  <c r="C140" i="4" s="1"/>
  <c r="O139" i="4"/>
  <c r="N139" i="4"/>
  <c r="M139" i="4"/>
  <c r="K139" i="4"/>
  <c r="J139" i="4"/>
  <c r="L139" i="4" s="1"/>
  <c r="H139" i="4"/>
  <c r="G139" i="4"/>
  <c r="I139" i="4" s="1"/>
  <c r="F139" i="4"/>
  <c r="E139" i="4"/>
  <c r="D139" i="4"/>
  <c r="O138" i="4"/>
  <c r="L138" i="4"/>
  <c r="I138" i="4"/>
  <c r="F138" i="4"/>
  <c r="C138" i="4" s="1"/>
  <c r="D138" i="4"/>
  <c r="O137" i="4"/>
  <c r="L137" i="4"/>
  <c r="I137" i="4"/>
  <c r="F137" i="4"/>
  <c r="C137" i="4" s="1"/>
  <c r="O136" i="4"/>
  <c r="L136" i="4"/>
  <c r="I136" i="4"/>
  <c r="F136" i="4"/>
  <c r="C136" i="4"/>
  <c r="O135" i="4"/>
  <c r="L135" i="4"/>
  <c r="I135" i="4"/>
  <c r="F135" i="4"/>
  <c r="C135" i="4" s="1"/>
  <c r="N134" i="4"/>
  <c r="M134" i="4"/>
  <c r="M133" i="4" s="1"/>
  <c r="O133" i="4" s="1"/>
  <c r="L134" i="4"/>
  <c r="K134" i="4"/>
  <c r="K133" i="4" s="1"/>
  <c r="J134" i="4"/>
  <c r="I134" i="4"/>
  <c r="H134" i="4"/>
  <c r="H133" i="4" s="1"/>
  <c r="G134" i="4"/>
  <c r="G133" i="4" s="1"/>
  <c r="I133" i="4" s="1"/>
  <c r="E134" i="4"/>
  <c r="E133" i="4" s="1"/>
  <c r="D134" i="4"/>
  <c r="D133" i="4" s="1"/>
  <c r="N133" i="4"/>
  <c r="J133" i="4"/>
  <c r="L133" i="4" s="1"/>
  <c r="O132" i="4"/>
  <c r="L132" i="4"/>
  <c r="I132" i="4"/>
  <c r="F132" i="4"/>
  <c r="C132" i="4"/>
  <c r="O131" i="4"/>
  <c r="N131" i="4"/>
  <c r="M131" i="4"/>
  <c r="L131" i="4"/>
  <c r="K131" i="4"/>
  <c r="J131" i="4"/>
  <c r="H131" i="4"/>
  <c r="G131" i="4"/>
  <c r="I131" i="4" s="1"/>
  <c r="E131" i="4"/>
  <c r="D131" i="4"/>
  <c r="F131" i="4" s="1"/>
  <c r="O130" i="4"/>
  <c r="L130" i="4"/>
  <c r="I130" i="4"/>
  <c r="F130" i="4"/>
  <c r="C130" i="4" s="1"/>
  <c r="E130" i="4"/>
  <c r="O129" i="4"/>
  <c r="L129" i="4"/>
  <c r="I129" i="4"/>
  <c r="F129" i="4"/>
  <c r="C129" i="4"/>
  <c r="O128" i="4"/>
  <c r="L128" i="4"/>
  <c r="I128" i="4"/>
  <c r="F128" i="4"/>
  <c r="C128" i="4" s="1"/>
  <c r="O127" i="4"/>
  <c r="L127" i="4"/>
  <c r="I127" i="4"/>
  <c r="F127" i="4"/>
  <c r="C127" i="4" s="1"/>
  <c r="O126" i="4"/>
  <c r="L126" i="4"/>
  <c r="I126" i="4"/>
  <c r="F126" i="4"/>
  <c r="C126" i="4" s="1"/>
  <c r="O125" i="4"/>
  <c r="N125" i="4"/>
  <c r="M125" i="4"/>
  <c r="K125" i="4"/>
  <c r="J125" i="4"/>
  <c r="L125" i="4" s="1"/>
  <c r="H125" i="4"/>
  <c r="G125" i="4"/>
  <c r="I125" i="4" s="1"/>
  <c r="C125" i="4" s="1"/>
  <c r="F125" i="4"/>
  <c r="E125" i="4"/>
  <c r="D125" i="4"/>
  <c r="O124" i="4"/>
  <c r="L124" i="4"/>
  <c r="I124" i="4"/>
  <c r="F124" i="4"/>
  <c r="C124" i="4" s="1"/>
  <c r="O123" i="4"/>
  <c r="L123" i="4"/>
  <c r="I123" i="4"/>
  <c r="F123" i="4"/>
  <c r="C123" i="4" s="1"/>
  <c r="O122" i="4"/>
  <c r="L122" i="4"/>
  <c r="I122" i="4"/>
  <c r="F122" i="4"/>
  <c r="C122" i="4" s="1"/>
  <c r="O121" i="4"/>
  <c r="L121" i="4"/>
  <c r="I121" i="4"/>
  <c r="F121" i="4"/>
  <c r="C121" i="4"/>
  <c r="O120" i="4"/>
  <c r="L120" i="4"/>
  <c r="I120" i="4"/>
  <c r="F120" i="4"/>
  <c r="C120" i="4" s="1"/>
  <c r="N119" i="4"/>
  <c r="M119" i="4"/>
  <c r="O119" i="4" s="1"/>
  <c r="L119" i="4"/>
  <c r="K119" i="4"/>
  <c r="J119" i="4"/>
  <c r="I119" i="4"/>
  <c r="H119" i="4"/>
  <c r="G119" i="4"/>
  <c r="E119" i="4"/>
  <c r="D119" i="4"/>
  <c r="F119" i="4" s="1"/>
  <c r="C119" i="4" s="1"/>
  <c r="O118" i="4"/>
  <c r="L118" i="4"/>
  <c r="I118" i="4"/>
  <c r="F118" i="4"/>
  <c r="C118" i="4" s="1"/>
  <c r="O117" i="4"/>
  <c r="L117" i="4"/>
  <c r="I117" i="4"/>
  <c r="F117" i="4"/>
  <c r="C117" i="4"/>
  <c r="O116" i="4"/>
  <c r="L116" i="4"/>
  <c r="I116" i="4"/>
  <c r="F116" i="4"/>
  <c r="C116" i="4" s="1"/>
  <c r="N115" i="4"/>
  <c r="M115" i="4"/>
  <c r="O115" i="4" s="1"/>
  <c r="L115" i="4"/>
  <c r="K115" i="4"/>
  <c r="J115" i="4"/>
  <c r="I115" i="4"/>
  <c r="H115" i="4"/>
  <c r="G115" i="4"/>
  <c r="E115" i="4"/>
  <c r="D115" i="4"/>
  <c r="F115" i="4" s="1"/>
  <c r="C115" i="4" s="1"/>
  <c r="O114" i="4"/>
  <c r="L114" i="4"/>
  <c r="I114" i="4"/>
  <c r="F114" i="4"/>
  <c r="C114" i="4" s="1"/>
  <c r="O113" i="4"/>
  <c r="L113" i="4"/>
  <c r="I113" i="4"/>
  <c r="F113" i="4"/>
  <c r="C113" i="4"/>
  <c r="O112" i="4"/>
  <c r="L112" i="4"/>
  <c r="I112" i="4"/>
  <c r="F112" i="4"/>
  <c r="C112" i="4" s="1"/>
  <c r="O111" i="4"/>
  <c r="L111" i="4"/>
  <c r="I111" i="4"/>
  <c r="F111" i="4"/>
  <c r="C111" i="4" s="1"/>
  <c r="O110" i="4"/>
  <c r="L110" i="4"/>
  <c r="I110" i="4"/>
  <c r="F110" i="4"/>
  <c r="C110" i="4" s="1"/>
  <c r="O109" i="4"/>
  <c r="L109" i="4"/>
  <c r="I109" i="4"/>
  <c r="F109" i="4"/>
  <c r="C109" i="4"/>
  <c r="O108" i="4"/>
  <c r="L108" i="4"/>
  <c r="I108" i="4"/>
  <c r="F108" i="4"/>
  <c r="C108" i="4" s="1"/>
  <c r="O107" i="4"/>
  <c r="L107" i="4"/>
  <c r="I107" i="4"/>
  <c r="F107" i="4"/>
  <c r="C107" i="4" s="1"/>
  <c r="N106" i="4"/>
  <c r="M106" i="4"/>
  <c r="O106" i="4" s="1"/>
  <c r="K106" i="4"/>
  <c r="J106" i="4"/>
  <c r="L106" i="4" s="1"/>
  <c r="I106" i="4"/>
  <c r="H106" i="4"/>
  <c r="G106" i="4"/>
  <c r="F106" i="4"/>
  <c r="E106" i="4"/>
  <c r="D106" i="4"/>
  <c r="O105" i="4"/>
  <c r="L105" i="4"/>
  <c r="I105" i="4"/>
  <c r="F105" i="4"/>
  <c r="C105" i="4"/>
  <c r="O104" i="4"/>
  <c r="L104" i="4"/>
  <c r="I104" i="4"/>
  <c r="F104" i="4"/>
  <c r="C104" i="4" s="1"/>
  <c r="O103" i="4"/>
  <c r="L103" i="4"/>
  <c r="I103" i="4"/>
  <c r="F103" i="4"/>
  <c r="C103" i="4" s="1"/>
  <c r="O102" i="4"/>
  <c r="L102" i="4"/>
  <c r="I102" i="4"/>
  <c r="F102" i="4"/>
  <c r="C102" i="4" s="1"/>
  <c r="O101" i="4"/>
  <c r="L101" i="4"/>
  <c r="I101" i="4"/>
  <c r="F101" i="4"/>
  <c r="C101" i="4"/>
  <c r="O100" i="4"/>
  <c r="L100" i="4"/>
  <c r="I100" i="4"/>
  <c r="F100" i="4"/>
  <c r="C100" i="4" s="1"/>
  <c r="O99" i="4"/>
  <c r="L99" i="4"/>
  <c r="I99" i="4"/>
  <c r="F99" i="4"/>
  <c r="C99" i="4" s="1"/>
  <c r="N98" i="4"/>
  <c r="M98" i="4"/>
  <c r="O98" i="4" s="1"/>
  <c r="K98" i="4"/>
  <c r="J98" i="4"/>
  <c r="L98" i="4" s="1"/>
  <c r="I98" i="4"/>
  <c r="H98" i="4"/>
  <c r="G98" i="4"/>
  <c r="F98" i="4"/>
  <c r="E98" i="4"/>
  <c r="D98" i="4"/>
  <c r="O97" i="4"/>
  <c r="L97" i="4"/>
  <c r="I97" i="4"/>
  <c r="F97" i="4"/>
  <c r="C97" i="4"/>
  <c r="O96" i="4"/>
  <c r="L96" i="4"/>
  <c r="I96" i="4"/>
  <c r="F96" i="4"/>
  <c r="C96" i="4" s="1"/>
  <c r="O95" i="4"/>
  <c r="L95" i="4"/>
  <c r="I95" i="4"/>
  <c r="F95" i="4"/>
  <c r="C95" i="4" s="1"/>
  <c r="O94" i="4"/>
  <c r="L94" i="4"/>
  <c r="I94" i="4"/>
  <c r="F94" i="4"/>
  <c r="C94" i="4" s="1"/>
  <c r="O93" i="4"/>
  <c r="L93" i="4"/>
  <c r="I93" i="4"/>
  <c r="F93" i="4"/>
  <c r="C93" i="4"/>
  <c r="O92" i="4"/>
  <c r="N92" i="4"/>
  <c r="M92" i="4"/>
  <c r="L92" i="4"/>
  <c r="K92" i="4"/>
  <c r="J92" i="4"/>
  <c r="H92" i="4"/>
  <c r="G92" i="4"/>
  <c r="I92" i="4" s="1"/>
  <c r="E92" i="4"/>
  <c r="D92" i="4"/>
  <c r="F92" i="4" s="1"/>
  <c r="C92" i="4" s="1"/>
  <c r="O91" i="4"/>
  <c r="L91" i="4"/>
  <c r="I91" i="4"/>
  <c r="F91" i="4"/>
  <c r="C91" i="4" s="1"/>
  <c r="O90" i="4"/>
  <c r="L90" i="4"/>
  <c r="I90" i="4"/>
  <c r="F90" i="4"/>
  <c r="C90" i="4" s="1"/>
  <c r="O89" i="4"/>
  <c r="L89" i="4"/>
  <c r="I89" i="4"/>
  <c r="F89" i="4"/>
  <c r="C89" i="4"/>
  <c r="O88" i="4"/>
  <c r="L88" i="4"/>
  <c r="I88" i="4"/>
  <c r="F88" i="4"/>
  <c r="C88" i="4" s="1"/>
  <c r="N87" i="4"/>
  <c r="M87" i="4"/>
  <c r="M86" i="4" s="1"/>
  <c r="O86" i="4" s="1"/>
  <c r="L87" i="4"/>
  <c r="K87" i="4"/>
  <c r="K86" i="4" s="1"/>
  <c r="J87" i="4"/>
  <c r="I87" i="4"/>
  <c r="H87" i="4"/>
  <c r="H86" i="4" s="1"/>
  <c r="G87" i="4"/>
  <c r="G86" i="4" s="1"/>
  <c r="E87" i="4"/>
  <c r="E86" i="4" s="1"/>
  <c r="D87" i="4"/>
  <c r="D86" i="4" s="1"/>
  <c r="F86" i="4" s="1"/>
  <c r="N86" i="4"/>
  <c r="J86" i="4"/>
  <c r="L86" i="4" s="1"/>
  <c r="O85" i="4"/>
  <c r="L85" i="4"/>
  <c r="I85" i="4"/>
  <c r="F85" i="4"/>
  <c r="C85" i="4"/>
  <c r="O84" i="4"/>
  <c r="L84" i="4"/>
  <c r="I84" i="4"/>
  <c r="F84" i="4"/>
  <c r="C84" i="4" s="1"/>
  <c r="N83" i="4"/>
  <c r="M83" i="4"/>
  <c r="O83" i="4" s="1"/>
  <c r="L83" i="4"/>
  <c r="K83" i="4"/>
  <c r="J83" i="4"/>
  <c r="I83" i="4"/>
  <c r="H83" i="4"/>
  <c r="G83" i="4"/>
  <c r="E83" i="4"/>
  <c r="D83" i="4"/>
  <c r="F83" i="4" s="1"/>
  <c r="C83" i="4" s="1"/>
  <c r="O82" i="4"/>
  <c r="L82" i="4"/>
  <c r="I82" i="4"/>
  <c r="F82" i="4"/>
  <c r="C82" i="4" s="1"/>
  <c r="O81" i="4"/>
  <c r="L81" i="4"/>
  <c r="I81" i="4"/>
  <c r="F81" i="4"/>
  <c r="C81" i="4"/>
  <c r="O80" i="4"/>
  <c r="N80" i="4"/>
  <c r="N79" i="4" s="1"/>
  <c r="N78" i="4" s="1"/>
  <c r="M80" i="4"/>
  <c r="L80" i="4"/>
  <c r="K80" i="4"/>
  <c r="K79" i="4" s="1"/>
  <c r="J80" i="4"/>
  <c r="J79" i="4" s="1"/>
  <c r="H80" i="4"/>
  <c r="H79" i="4" s="1"/>
  <c r="H78" i="4" s="1"/>
  <c r="G80" i="4"/>
  <c r="G79" i="4" s="1"/>
  <c r="E80" i="4"/>
  <c r="D80" i="4"/>
  <c r="D79" i="4" s="1"/>
  <c r="M79" i="4"/>
  <c r="M78" i="4" s="1"/>
  <c r="E79" i="4"/>
  <c r="O77" i="4"/>
  <c r="L77" i="4"/>
  <c r="I77" i="4"/>
  <c r="F77" i="4"/>
  <c r="C77" i="4"/>
  <c r="O76" i="4"/>
  <c r="L76" i="4"/>
  <c r="I76" i="4"/>
  <c r="F76" i="4"/>
  <c r="C76" i="4" s="1"/>
  <c r="O75" i="4"/>
  <c r="L75" i="4"/>
  <c r="I75" i="4"/>
  <c r="F75" i="4"/>
  <c r="C75" i="4" s="1"/>
  <c r="O74" i="4"/>
  <c r="L74" i="4"/>
  <c r="I74" i="4"/>
  <c r="F74" i="4"/>
  <c r="C74" i="4" s="1"/>
  <c r="O73" i="4"/>
  <c r="L73" i="4"/>
  <c r="I73" i="4"/>
  <c r="F73" i="4"/>
  <c r="C73" i="4"/>
  <c r="O72" i="4"/>
  <c r="N72" i="4"/>
  <c r="M72" i="4"/>
  <c r="L72" i="4"/>
  <c r="K72" i="4"/>
  <c r="K70" i="4" s="1"/>
  <c r="J72" i="4"/>
  <c r="H72" i="4"/>
  <c r="H70" i="4" s="1"/>
  <c r="H56" i="4" s="1"/>
  <c r="G72" i="4"/>
  <c r="I72" i="4" s="1"/>
  <c r="E72" i="4"/>
  <c r="D72" i="4"/>
  <c r="F72" i="4" s="1"/>
  <c r="O71" i="4"/>
  <c r="L71" i="4"/>
  <c r="I71" i="4"/>
  <c r="F71" i="4"/>
  <c r="C71" i="4" s="1"/>
  <c r="N70" i="4"/>
  <c r="M70" i="4"/>
  <c r="O70" i="4" s="1"/>
  <c r="J70" i="4"/>
  <c r="L70" i="4" s="1"/>
  <c r="E70" i="4"/>
  <c r="O69" i="4"/>
  <c r="L69" i="4"/>
  <c r="I69" i="4"/>
  <c r="F69" i="4"/>
  <c r="C69" i="4"/>
  <c r="O68" i="4"/>
  <c r="L68" i="4"/>
  <c r="I68" i="4"/>
  <c r="F68" i="4"/>
  <c r="C68" i="4" s="1"/>
  <c r="O67" i="4"/>
  <c r="L67" i="4"/>
  <c r="I67" i="4"/>
  <c r="F67" i="4"/>
  <c r="C67" i="4" s="1"/>
  <c r="O66" i="4"/>
  <c r="L66" i="4"/>
  <c r="I66" i="4"/>
  <c r="F66" i="4"/>
  <c r="C66" i="4" s="1"/>
  <c r="O65" i="4"/>
  <c r="L65" i="4"/>
  <c r="I65" i="4"/>
  <c r="F65" i="4"/>
  <c r="C65" i="4"/>
  <c r="O64" i="4"/>
  <c r="L64" i="4"/>
  <c r="I64" i="4"/>
  <c r="F64" i="4"/>
  <c r="C64" i="4" s="1"/>
  <c r="O63" i="4"/>
  <c r="L63" i="4"/>
  <c r="I63" i="4"/>
  <c r="F63" i="4"/>
  <c r="C63" i="4" s="1"/>
  <c r="O62" i="4"/>
  <c r="L62" i="4"/>
  <c r="I62" i="4"/>
  <c r="C62" i="4" s="1"/>
  <c r="F62" i="4"/>
  <c r="O61" i="4"/>
  <c r="N61" i="4"/>
  <c r="M61" i="4"/>
  <c r="K61" i="4"/>
  <c r="J61" i="4"/>
  <c r="L61" i="4" s="1"/>
  <c r="H61" i="4"/>
  <c r="G61" i="4"/>
  <c r="I61" i="4" s="1"/>
  <c r="E61" i="4"/>
  <c r="D61" i="4"/>
  <c r="F61" i="4" s="1"/>
  <c r="C61" i="4" s="1"/>
  <c r="O60" i="4"/>
  <c r="L60" i="4"/>
  <c r="I60" i="4"/>
  <c r="F60" i="4"/>
  <c r="C60" i="4" s="1"/>
  <c r="O59" i="4"/>
  <c r="L59" i="4"/>
  <c r="I59" i="4"/>
  <c r="F59" i="4"/>
  <c r="C59" i="4" s="1"/>
  <c r="N58" i="4"/>
  <c r="N57" i="4" s="1"/>
  <c r="N56" i="4" s="1"/>
  <c r="M58" i="4"/>
  <c r="M57" i="4" s="1"/>
  <c r="K58" i="4"/>
  <c r="J58" i="4"/>
  <c r="J57" i="4" s="1"/>
  <c r="H58" i="4"/>
  <c r="G58" i="4"/>
  <c r="I58" i="4" s="1"/>
  <c r="F58" i="4"/>
  <c r="E58" i="4"/>
  <c r="D58" i="4"/>
  <c r="K57" i="4"/>
  <c r="H57" i="4"/>
  <c r="G57" i="4"/>
  <c r="E57" i="4"/>
  <c r="D57" i="4"/>
  <c r="F57" i="4" s="1"/>
  <c r="E56" i="4"/>
  <c r="O50" i="4"/>
  <c r="C50" i="4" s="1"/>
  <c r="O49" i="4"/>
  <c r="C49" i="4"/>
  <c r="N48" i="4"/>
  <c r="M48" i="4"/>
  <c r="L47" i="4"/>
  <c r="I47" i="4"/>
  <c r="F47" i="4"/>
  <c r="C47" i="4"/>
  <c r="K46" i="4"/>
  <c r="J46" i="4"/>
  <c r="L46" i="4" s="1"/>
  <c r="I46" i="4"/>
  <c r="H46" i="4"/>
  <c r="G46" i="4"/>
  <c r="E46" i="4"/>
  <c r="F46" i="4" s="1"/>
  <c r="C46" i="4" s="1"/>
  <c r="D46" i="4"/>
  <c r="F45" i="4"/>
  <c r="C45" i="4"/>
  <c r="L44" i="4"/>
  <c r="C44" i="4" s="1"/>
  <c r="L43" i="4"/>
  <c r="C43" i="4"/>
  <c r="L42" i="4"/>
  <c r="C42" i="4" s="1"/>
  <c r="L41" i="4"/>
  <c r="C41" i="4"/>
  <c r="K40" i="4"/>
  <c r="J40" i="4"/>
  <c r="L40" i="4" s="1"/>
  <c r="C40" i="4" s="1"/>
  <c r="L39" i="4"/>
  <c r="C39" i="4" s="1"/>
  <c r="L38" i="4"/>
  <c r="C38" i="4"/>
  <c r="K37" i="4"/>
  <c r="J37" i="4"/>
  <c r="L37" i="4" s="1"/>
  <c r="C37" i="4" s="1"/>
  <c r="L36" i="4"/>
  <c r="C36" i="4"/>
  <c r="K35" i="4"/>
  <c r="K30" i="4" s="1"/>
  <c r="J35" i="4"/>
  <c r="L34" i="4"/>
  <c r="C34" i="4"/>
  <c r="L33" i="4"/>
  <c r="C33" i="4"/>
  <c r="L32" i="4"/>
  <c r="C32" i="4"/>
  <c r="K31" i="4"/>
  <c r="J31" i="4"/>
  <c r="L31" i="4" s="1"/>
  <c r="C31" i="4" s="1"/>
  <c r="J30" i="4"/>
  <c r="L30" i="4" s="1"/>
  <c r="C30" i="4" s="1"/>
  <c r="F29" i="4"/>
  <c r="C29" i="4"/>
  <c r="I28" i="4"/>
  <c r="O27" i="4"/>
  <c r="L27" i="4"/>
  <c r="J27" i="4"/>
  <c r="I27" i="4"/>
  <c r="F27" i="4"/>
  <c r="C27" i="4"/>
  <c r="O26" i="4"/>
  <c r="L26" i="4"/>
  <c r="I26" i="4"/>
  <c r="F26" i="4"/>
  <c r="C26" i="4" s="1"/>
  <c r="N25" i="4"/>
  <c r="N290" i="4" s="1"/>
  <c r="N289" i="4" s="1"/>
  <c r="M25" i="4"/>
  <c r="M24" i="4" s="1"/>
  <c r="O24" i="4" s="1"/>
  <c r="K25" i="4"/>
  <c r="K290" i="4" s="1"/>
  <c r="K289" i="4" s="1"/>
  <c r="J25" i="4"/>
  <c r="J290" i="4" s="1"/>
  <c r="I25" i="4"/>
  <c r="H25" i="4"/>
  <c r="H290" i="4" s="1"/>
  <c r="H289" i="4" s="1"/>
  <c r="G25" i="4"/>
  <c r="G290" i="4" s="1"/>
  <c r="E25" i="4"/>
  <c r="E24" i="4" s="1"/>
  <c r="D25" i="4"/>
  <c r="D290" i="4" s="1"/>
  <c r="N24" i="4"/>
  <c r="J24" i="4"/>
  <c r="H24" i="4"/>
  <c r="G24" i="4"/>
  <c r="I24" i="4" s="1"/>
  <c r="K56" i="4" l="1"/>
  <c r="C106" i="4"/>
  <c r="D289" i="4"/>
  <c r="K24" i="4"/>
  <c r="L24" i="4" s="1"/>
  <c r="N55" i="4"/>
  <c r="C72" i="4"/>
  <c r="E78" i="4"/>
  <c r="E55" i="4" s="1"/>
  <c r="I79" i="4"/>
  <c r="G78" i="4"/>
  <c r="I78" i="4" s="1"/>
  <c r="I86" i="4"/>
  <c r="F133" i="4"/>
  <c r="C133" i="4" s="1"/>
  <c r="C147" i="4"/>
  <c r="C154" i="4"/>
  <c r="O176" i="4"/>
  <c r="I177" i="4"/>
  <c r="H176" i="4"/>
  <c r="H55" i="4" s="1"/>
  <c r="H54" i="4" s="1"/>
  <c r="C182" i="4"/>
  <c r="G190" i="4"/>
  <c r="I190" i="4" s="1"/>
  <c r="M190" i="4"/>
  <c r="O190" i="4" s="1"/>
  <c r="H198" i="4"/>
  <c r="H197" i="4" s="1"/>
  <c r="I207" i="4"/>
  <c r="O207" i="4"/>
  <c r="N198" i="4"/>
  <c r="N197" i="4" s="1"/>
  <c r="E233" i="4"/>
  <c r="E287" i="4" s="1"/>
  <c r="N233" i="4"/>
  <c r="C249" i="4"/>
  <c r="O261" i="4"/>
  <c r="C266" i="4"/>
  <c r="C282" i="4"/>
  <c r="N287" i="4"/>
  <c r="H56" i="5"/>
  <c r="G56" i="5"/>
  <c r="I57" i="5"/>
  <c r="O57" i="5"/>
  <c r="F79" i="5"/>
  <c r="O79" i="5"/>
  <c r="J289" i="4"/>
  <c r="L289" i="4" s="1"/>
  <c r="L290" i="4"/>
  <c r="J56" i="4"/>
  <c r="L57" i="4"/>
  <c r="C57" i="4" s="1"/>
  <c r="O78" i="4"/>
  <c r="C163" i="4"/>
  <c r="D176" i="4"/>
  <c r="F176" i="4" s="1"/>
  <c r="F177" i="4"/>
  <c r="C177" i="4" s="1"/>
  <c r="J176" i="4"/>
  <c r="L176" i="4" s="1"/>
  <c r="L177" i="4"/>
  <c r="F190" i="4"/>
  <c r="C190" i="4" s="1"/>
  <c r="J198" i="4"/>
  <c r="L207" i="4"/>
  <c r="L254" i="4"/>
  <c r="L261" i="4"/>
  <c r="C261" i="4" s="1"/>
  <c r="O271" i="4"/>
  <c r="C291" i="4"/>
  <c r="N55" i="5"/>
  <c r="G289" i="4"/>
  <c r="I289" i="4" s="1"/>
  <c r="I290" i="4"/>
  <c r="D78" i="4"/>
  <c r="F79" i="4"/>
  <c r="J78" i="4"/>
  <c r="L79" i="4"/>
  <c r="C86" i="4"/>
  <c r="I176" i="4"/>
  <c r="E197" i="4"/>
  <c r="L57" i="5"/>
  <c r="J56" i="5"/>
  <c r="G78" i="5"/>
  <c r="I79" i="5"/>
  <c r="O57" i="4"/>
  <c r="M56" i="4"/>
  <c r="C98" i="4"/>
  <c r="C131" i="4"/>
  <c r="C139" i="4"/>
  <c r="K190" i="4"/>
  <c r="L190" i="4" s="1"/>
  <c r="C194" i="4"/>
  <c r="C207" i="4"/>
  <c r="C230" i="4"/>
  <c r="G233" i="4"/>
  <c r="I233" i="4" s="1"/>
  <c r="I254" i="4"/>
  <c r="C254" i="4" s="1"/>
  <c r="C274" i="4"/>
  <c r="L30" i="5"/>
  <c r="C30" i="5" s="1"/>
  <c r="C61" i="5"/>
  <c r="I70" i="5"/>
  <c r="F25" i="4"/>
  <c r="L35" i="4"/>
  <c r="C35" i="4" s="1"/>
  <c r="O58" i="4"/>
  <c r="G70" i="4"/>
  <c r="I70" i="4" s="1"/>
  <c r="I80" i="4"/>
  <c r="F87" i="4"/>
  <c r="F134" i="4"/>
  <c r="K168" i="4"/>
  <c r="K78" i="4" s="1"/>
  <c r="K287" i="4" s="1"/>
  <c r="D199" i="4"/>
  <c r="M234" i="4"/>
  <c r="L255" i="4"/>
  <c r="I262" i="4"/>
  <c r="G272" i="4"/>
  <c r="O272" i="4"/>
  <c r="O284" i="4"/>
  <c r="J24" i="5"/>
  <c r="N24" i="5"/>
  <c r="O24" i="5" s="1"/>
  <c r="I25" i="5"/>
  <c r="M289" i="5"/>
  <c r="O289" i="5" s="1"/>
  <c r="O290" i="5"/>
  <c r="L58" i="5"/>
  <c r="D70" i="5"/>
  <c r="F70" i="5" s="1"/>
  <c r="F80" i="5"/>
  <c r="M86" i="5"/>
  <c r="O86" i="5" s="1"/>
  <c r="O87" i="5"/>
  <c r="C98" i="5"/>
  <c r="C102" i="5"/>
  <c r="O106" i="5"/>
  <c r="C114" i="5"/>
  <c r="F115" i="5"/>
  <c r="C115" i="5" s="1"/>
  <c r="C122" i="5"/>
  <c r="F133" i="5"/>
  <c r="C142" i="5"/>
  <c r="C163" i="5"/>
  <c r="D176" i="5"/>
  <c r="F176" i="5" s="1"/>
  <c r="F177" i="5"/>
  <c r="O177" i="5"/>
  <c r="N176" i="5"/>
  <c r="C182" i="5"/>
  <c r="C187" i="5"/>
  <c r="G190" i="5"/>
  <c r="I190" i="5" s="1"/>
  <c r="C195" i="5"/>
  <c r="M233" i="5"/>
  <c r="O233" i="5" s="1"/>
  <c r="O234" i="5"/>
  <c r="C266" i="5"/>
  <c r="O25" i="4"/>
  <c r="I57" i="4"/>
  <c r="L58" i="4"/>
  <c r="C58" i="4" s="1"/>
  <c r="D70" i="4"/>
  <c r="O79" i="4"/>
  <c r="F80" i="4"/>
  <c r="C80" i="4" s="1"/>
  <c r="O87" i="4"/>
  <c r="O134" i="4"/>
  <c r="O169" i="4"/>
  <c r="C169" i="4" s="1"/>
  <c r="O177" i="4"/>
  <c r="F178" i="4"/>
  <c r="C178" i="4" s="1"/>
  <c r="I191" i="4"/>
  <c r="C191" i="4" s="1"/>
  <c r="I195" i="4"/>
  <c r="C195" i="4" s="1"/>
  <c r="I199" i="4"/>
  <c r="M199" i="4"/>
  <c r="L208" i="4"/>
  <c r="C208" i="4" s="1"/>
  <c r="F234" i="4"/>
  <c r="J234" i="4"/>
  <c r="I255" i="4"/>
  <c r="F262" i="4"/>
  <c r="C262" i="4" s="1"/>
  <c r="D272" i="4"/>
  <c r="L272" i="4"/>
  <c r="L284" i="4"/>
  <c r="C284" i="4" s="1"/>
  <c r="E290" i="4"/>
  <c r="E289" i="4" s="1"/>
  <c r="M290" i="4"/>
  <c r="G24" i="5"/>
  <c r="K24" i="5"/>
  <c r="F25" i="5"/>
  <c r="C25" i="5" s="1"/>
  <c r="J289" i="5"/>
  <c r="L289" i="5" s="1"/>
  <c r="L290" i="5"/>
  <c r="F57" i="5"/>
  <c r="C57" i="5" s="1"/>
  <c r="I58" i="5"/>
  <c r="C58" i="5" s="1"/>
  <c r="M70" i="5"/>
  <c r="O70" i="5" s="1"/>
  <c r="L79" i="5"/>
  <c r="O80" i="5"/>
  <c r="F83" i="5"/>
  <c r="C83" i="5" s="1"/>
  <c r="J86" i="5"/>
  <c r="L86" i="5" s="1"/>
  <c r="F87" i="5"/>
  <c r="I87" i="5"/>
  <c r="I92" i="5"/>
  <c r="C94" i="5"/>
  <c r="O98" i="5"/>
  <c r="L125" i="5"/>
  <c r="C125" i="5" s="1"/>
  <c r="J133" i="5"/>
  <c r="L133" i="5" s="1"/>
  <c r="L134" i="5"/>
  <c r="O139" i="5"/>
  <c r="M133" i="5"/>
  <c r="O133" i="5" s="1"/>
  <c r="I176" i="5"/>
  <c r="J176" i="5"/>
  <c r="L176" i="5" s="1"/>
  <c r="L177" i="5"/>
  <c r="M190" i="5"/>
  <c r="O190" i="5" s="1"/>
  <c r="C230" i="5"/>
  <c r="C274" i="5"/>
  <c r="C282" i="5"/>
  <c r="L25" i="4"/>
  <c r="O48" i="4"/>
  <c r="C48" i="4" s="1"/>
  <c r="D24" i="5"/>
  <c r="F24" i="5" s="1"/>
  <c r="H24" i="5"/>
  <c r="G289" i="5"/>
  <c r="I289" i="5" s="1"/>
  <c r="I290" i="5"/>
  <c r="D86" i="5"/>
  <c r="F86" i="5" s="1"/>
  <c r="F119" i="5"/>
  <c r="C119" i="5" s="1"/>
  <c r="C134" i="5"/>
  <c r="F139" i="5"/>
  <c r="C139" i="5" s="1"/>
  <c r="I144" i="5"/>
  <c r="C144" i="5" s="1"/>
  <c r="F147" i="5"/>
  <c r="C147" i="5" s="1"/>
  <c r="O207" i="5"/>
  <c r="I207" i="5"/>
  <c r="H198" i="5"/>
  <c r="F290" i="5"/>
  <c r="D289" i="5"/>
  <c r="F289" i="5" s="1"/>
  <c r="I86" i="5"/>
  <c r="L87" i="5"/>
  <c r="K86" i="5"/>
  <c r="K78" i="5" s="1"/>
  <c r="C92" i="5"/>
  <c r="C106" i="5"/>
  <c r="O176" i="5"/>
  <c r="D198" i="5"/>
  <c r="F207" i="5"/>
  <c r="F254" i="5"/>
  <c r="E233" i="5"/>
  <c r="E197" i="5" s="1"/>
  <c r="H55" i="6"/>
  <c r="H133" i="5"/>
  <c r="I133" i="5" s="1"/>
  <c r="E168" i="5"/>
  <c r="F168" i="5" s="1"/>
  <c r="C168" i="5" s="1"/>
  <c r="H177" i="5"/>
  <c r="H176" i="5" s="1"/>
  <c r="K194" i="5"/>
  <c r="K190" i="5" s="1"/>
  <c r="L190" i="5" s="1"/>
  <c r="C190" i="5" s="1"/>
  <c r="J199" i="5"/>
  <c r="N207" i="5"/>
  <c r="N198" i="5" s="1"/>
  <c r="G234" i="5"/>
  <c r="K254" i="5"/>
  <c r="K233" i="5" s="1"/>
  <c r="H261" i="5"/>
  <c r="H233" i="5" s="1"/>
  <c r="M272" i="5"/>
  <c r="E24" i="6"/>
  <c r="F24" i="6" s="1"/>
  <c r="C24" i="6" s="1"/>
  <c r="M24" i="6"/>
  <c r="O24" i="6" s="1"/>
  <c r="D289" i="6"/>
  <c r="F289" i="6" s="1"/>
  <c r="F290" i="6"/>
  <c r="L25" i="6"/>
  <c r="G56" i="6"/>
  <c r="O58" i="6"/>
  <c r="C64" i="6"/>
  <c r="M79" i="6"/>
  <c r="H78" i="6"/>
  <c r="F87" i="6"/>
  <c r="C87" i="6" s="1"/>
  <c r="I92" i="6"/>
  <c r="C104" i="6"/>
  <c r="C115" i="6"/>
  <c r="C139" i="6"/>
  <c r="C144" i="6"/>
  <c r="C147" i="6"/>
  <c r="C163" i="6"/>
  <c r="D176" i="6"/>
  <c r="F176" i="6" s="1"/>
  <c r="F177" i="6"/>
  <c r="O177" i="6"/>
  <c r="N176" i="6"/>
  <c r="C182" i="6"/>
  <c r="C187" i="6"/>
  <c r="G190" i="6"/>
  <c r="I190" i="6" s="1"/>
  <c r="N198" i="6"/>
  <c r="N197" i="6" s="1"/>
  <c r="E233" i="6"/>
  <c r="I169" i="5"/>
  <c r="C169" i="5" s="1"/>
  <c r="I177" i="5"/>
  <c r="L178" i="5"/>
  <c r="C178" i="5" s="1"/>
  <c r="O191" i="5"/>
  <c r="C191" i="5" s="1"/>
  <c r="O195" i="5"/>
  <c r="G199" i="5"/>
  <c r="O199" i="5"/>
  <c r="F208" i="5"/>
  <c r="C208" i="5" s="1"/>
  <c r="D234" i="5"/>
  <c r="L234" i="5"/>
  <c r="O255" i="5"/>
  <c r="C255" i="5" s="1"/>
  <c r="L262" i="5"/>
  <c r="C262" i="5" s="1"/>
  <c r="F272" i="5"/>
  <c r="J272" i="5"/>
  <c r="F284" i="5"/>
  <c r="C284" i="5" s="1"/>
  <c r="I25" i="6"/>
  <c r="M289" i="6"/>
  <c r="O289" i="6" s="1"/>
  <c r="O290" i="6"/>
  <c r="F57" i="6"/>
  <c r="C68" i="6"/>
  <c r="C75" i="6"/>
  <c r="D72" i="6"/>
  <c r="F77" i="6"/>
  <c r="C77" i="6" s="1"/>
  <c r="D79" i="6"/>
  <c r="F80" i="6"/>
  <c r="C80" i="6" s="1"/>
  <c r="C96" i="6"/>
  <c r="C98" i="6"/>
  <c r="C154" i="6"/>
  <c r="I176" i="6"/>
  <c r="J176" i="6"/>
  <c r="L176" i="6" s="1"/>
  <c r="L177" i="6"/>
  <c r="M190" i="6"/>
  <c r="O190" i="6" s="1"/>
  <c r="D233" i="6"/>
  <c r="F234" i="6"/>
  <c r="G24" i="6"/>
  <c r="I24" i="6" s="1"/>
  <c r="K24" i="6"/>
  <c r="L24" i="6" s="1"/>
  <c r="F25" i="6"/>
  <c r="L290" i="6"/>
  <c r="J289" i="6"/>
  <c r="L289" i="6" s="1"/>
  <c r="J57" i="6"/>
  <c r="L58" i="6"/>
  <c r="C60" i="6"/>
  <c r="F61" i="6"/>
  <c r="C61" i="6" s="1"/>
  <c r="O72" i="6"/>
  <c r="M70" i="6"/>
  <c r="O70" i="6" s="1"/>
  <c r="I86" i="6"/>
  <c r="F92" i="6"/>
  <c r="D86" i="6"/>
  <c r="F86" i="6" s="1"/>
  <c r="J92" i="6"/>
  <c r="L93" i="6"/>
  <c r="C93" i="6" s="1"/>
  <c r="I106" i="6"/>
  <c r="C106" i="6" s="1"/>
  <c r="C125" i="6"/>
  <c r="E197" i="6"/>
  <c r="C201" i="6"/>
  <c r="I207" i="6"/>
  <c r="H198" i="6"/>
  <c r="I290" i="6"/>
  <c r="G289" i="6"/>
  <c r="I289" i="6" s="1"/>
  <c r="M56" i="6"/>
  <c r="C58" i="6"/>
  <c r="K78" i="6"/>
  <c r="M86" i="6"/>
  <c r="O86" i="6" s="1"/>
  <c r="O87" i="6"/>
  <c r="C169" i="6"/>
  <c r="O176" i="6"/>
  <c r="D207" i="6"/>
  <c r="C261" i="6"/>
  <c r="N79" i="6"/>
  <c r="K86" i="6"/>
  <c r="N133" i="6"/>
  <c r="O133" i="6" s="1"/>
  <c r="E168" i="6"/>
  <c r="E78" i="6" s="1"/>
  <c r="H177" i="6"/>
  <c r="H176" i="6" s="1"/>
  <c r="K194" i="6"/>
  <c r="L194" i="6" s="1"/>
  <c r="C194" i="6" s="1"/>
  <c r="J199" i="6"/>
  <c r="N207" i="6"/>
  <c r="O207" i="6" s="1"/>
  <c r="J234" i="6"/>
  <c r="C250" i="6"/>
  <c r="L255" i="6"/>
  <c r="O278" i="6"/>
  <c r="I284" i="6"/>
  <c r="C284" i="6" s="1"/>
  <c r="C25" i="7"/>
  <c r="G290" i="7"/>
  <c r="G289" i="7" s="1"/>
  <c r="G24" i="7"/>
  <c r="I290" i="7"/>
  <c r="I289" i="7" s="1"/>
  <c r="I24" i="7"/>
  <c r="M55" i="7"/>
  <c r="N55" i="7"/>
  <c r="G55" i="7"/>
  <c r="E78" i="7"/>
  <c r="J78" i="7"/>
  <c r="J55" i="7" s="1"/>
  <c r="O78" i="7"/>
  <c r="O55" i="7" s="1"/>
  <c r="C83" i="7"/>
  <c r="L86" i="7"/>
  <c r="C106" i="7"/>
  <c r="C125" i="7"/>
  <c r="G133" i="6"/>
  <c r="I133" i="6" s="1"/>
  <c r="C133" i="6" s="1"/>
  <c r="F134" i="6"/>
  <c r="C134" i="6" s="1"/>
  <c r="I169" i="6"/>
  <c r="I177" i="6"/>
  <c r="L178" i="6"/>
  <c r="C178" i="6" s="1"/>
  <c r="O191" i="6"/>
  <c r="C191" i="6" s="1"/>
  <c r="O195" i="6"/>
  <c r="C195" i="6" s="1"/>
  <c r="G199" i="6"/>
  <c r="O199" i="6"/>
  <c r="F208" i="6"/>
  <c r="C208" i="6" s="1"/>
  <c r="G234" i="6"/>
  <c r="O234" i="6"/>
  <c r="I255" i="6"/>
  <c r="C255" i="6" s="1"/>
  <c r="M261" i="6"/>
  <c r="O261" i="6" s="1"/>
  <c r="O262" i="6"/>
  <c r="G271" i="6"/>
  <c r="I271" i="6" s="1"/>
  <c r="I272" i="6"/>
  <c r="L274" i="6"/>
  <c r="C274" i="6" s="1"/>
  <c r="J272" i="6"/>
  <c r="C278" i="6"/>
  <c r="C282" i="6"/>
  <c r="C286" i="6"/>
  <c r="C79" i="7"/>
  <c r="K70" i="6"/>
  <c r="L70" i="6" s="1"/>
  <c r="D219" i="6"/>
  <c r="F219" i="6" s="1"/>
  <c r="C219" i="6" s="1"/>
  <c r="H234" i="6"/>
  <c r="H233" i="6" s="1"/>
  <c r="H287" i="6" s="1"/>
  <c r="C258" i="6"/>
  <c r="O290" i="7"/>
  <c r="O24" i="7"/>
  <c r="C262" i="6"/>
  <c r="C266" i="6"/>
  <c r="O274" i="6"/>
  <c r="M272" i="6"/>
  <c r="C294" i="6"/>
  <c r="K290" i="7"/>
  <c r="K289" i="7" s="1"/>
  <c r="K24" i="7"/>
  <c r="C26" i="7"/>
  <c r="E55" i="7"/>
  <c r="H288" i="7"/>
  <c r="H53" i="7"/>
  <c r="I58" i="7"/>
  <c r="I57" i="7" s="1"/>
  <c r="I56" i="7" s="1"/>
  <c r="I86" i="7"/>
  <c r="I78" i="7" s="1"/>
  <c r="E24" i="7"/>
  <c r="M24" i="7"/>
  <c r="L31" i="7"/>
  <c r="L37" i="7"/>
  <c r="C37" i="7" s="1"/>
  <c r="L40" i="7"/>
  <c r="C40" i="7" s="1"/>
  <c r="O48" i="7"/>
  <c r="I60" i="7"/>
  <c r="C60" i="7" s="1"/>
  <c r="C80" i="7"/>
  <c r="F115" i="7"/>
  <c r="C115" i="7" s="1"/>
  <c r="F119" i="7"/>
  <c r="C119" i="7" s="1"/>
  <c r="F131" i="7"/>
  <c r="C131" i="7" s="1"/>
  <c r="F136" i="7"/>
  <c r="C173" i="7"/>
  <c r="C181" i="7"/>
  <c r="F178" i="7"/>
  <c r="C185" i="7"/>
  <c r="F182" i="7"/>
  <c r="C189" i="7"/>
  <c r="C192" i="7"/>
  <c r="L191" i="7"/>
  <c r="L190" i="7" s="1"/>
  <c r="C190" i="7" s="1"/>
  <c r="E198" i="7"/>
  <c r="E197" i="7" s="1"/>
  <c r="M198" i="7"/>
  <c r="M197" i="7" s="1"/>
  <c r="O199" i="7"/>
  <c r="O198" i="7" s="1"/>
  <c r="C210" i="7"/>
  <c r="C211" i="7"/>
  <c r="F208" i="7"/>
  <c r="C222" i="7"/>
  <c r="C223" i="7"/>
  <c r="J234" i="7"/>
  <c r="J233" i="7" s="1"/>
  <c r="J197" i="7" s="1"/>
  <c r="O241" i="7"/>
  <c r="C250" i="7"/>
  <c r="G261" i="7"/>
  <c r="K261" i="7"/>
  <c r="C263" i="7"/>
  <c r="F262" i="7"/>
  <c r="F24" i="7"/>
  <c r="J24" i="7"/>
  <c r="N24" i="7"/>
  <c r="F72" i="7"/>
  <c r="F139" i="7"/>
  <c r="F147" i="7"/>
  <c r="C147" i="7" s="1"/>
  <c r="C172" i="7"/>
  <c r="C180" i="7"/>
  <c r="I178" i="7"/>
  <c r="I177" i="7" s="1"/>
  <c r="I176" i="7" s="1"/>
  <c r="C184" i="7"/>
  <c r="I182" i="7"/>
  <c r="I187" i="7"/>
  <c r="C187" i="7" s="1"/>
  <c r="C188" i="7"/>
  <c r="F199" i="7"/>
  <c r="L199" i="7"/>
  <c r="C202" i="7"/>
  <c r="C206" i="7"/>
  <c r="I208" i="7"/>
  <c r="I207" i="7" s="1"/>
  <c r="C214" i="7"/>
  <c r="C215" i="7"/>
  <c r="C231" i="7"/>
  <c r="F230" i="7"/>
  <c r="C230" i="7" s="1"/>
  <c r="M233" i="7"/>
  <c r="O234" i="7"/>
  <c r="K233" i="7"/>
  <c r="K197" i="7" s="1"/>
  <c r="K54" i="7" s="1"/>
  <c r="C237" i="7"/>
  <c r="C242" i="7"/>
  <c r="C249" i="7"/>
  <c r="C253" i="7"/>
  <c r="O254" i="7"/>
  <c r="F271" i="7"/>
  <c r="L290" i="8"/>
  <c r="L289" i="8" s="1"/>
  <c r="C290" i="7"/>
  <c r="F289" i="7"/>
  <c r="F61" i="7"/>
  <c r="C61" i="7" s="1"/>
  <c r="F87" i="7"/>
  <c r="C194" i="7"/>
  <c r="N197" i="7"/>
  <c r="I198" i="7"/>
  <c r="C235" i="7"/>
  <c r="G233" i="7"/>
  <c r="G197" i="7" s="1"/>
  <c r="C241" i="7"/>
  <c r="N287" i="7"/>
  <c r="O133" i="8"/>
  <c r="L139" i="7"/>
  <c r="L133" i="7" s="1"/>
  <c r="L78" i="7" s="1"/>
  <c r="L147" i="7"/>
  <c r="L163" i="7"/>
  <c r="C163" i="7" s="1"/>
  <c r="L169" i="7"/>
  <c r="L168" i="7" s="1"/>
  <c r="C168" i="7" s="1"/>
  <c r="C169" i="7"/>
  <c r="L178" i="7"/>
  <c r="L182" i="7"/>
  <c r="C191" i="7"/>
  <c r="C195" i="7"/>
  <c r="D198" i="7"/>
  <c r="L208" i="7"/>
  <c r="L207" i="7" s="1"/>
  <c r="C220" i="7"/>
  <c r="F219" i="7"/>
  <c r="C219" i="7" s="1"/>
  <c r="C239" i="7"/>
  <c r="F238" i="7"/>
  <c r="C238" i="7" s="1"/>
  <c r="C268" i="7"/>
  <c r="I266" i="7"/>
  <c r="I261" i="7" s="1"/>
  <c r="I233" i="7" s="1"/>
  <c r="H287" i="7"/>
  <c r="K287" i="7"/>
  <c r="J287" i="7"/>
  <c r="C140" i="8"/>
  <c r="F139" i="8"/>
  <c r="F133" i="8" s="1"/>
  <c r="C148" i="8"/>
  <c r="F147" i="8"/>
  <c r="C265" i="7"/>
  <c r="D272" i="7"/>
  <c r="D271" i="7" s="1"/>
  <c r="D287" i="7" s="1"/>
  <c r="I274" i="7"/>
  <c r="C285" i="7"/>
  <c r="C297" i="7"/>
  <c r="O289" i="7"/>
  <c r="D290" i="8"/>
  <c r="D289" i="8" s="1"/>
  <c r="D24" i="8"/>
  <c r="H290" i="8"/>
  <c r="H289" i="8" s="1"/>
  <c r="H24" i="8"/>
  <c r="D58" i="8"/>
  <c r="D57" i="8" s="1"/>
  <c r="D56" i="8" s="1"/>
  <c r="F60" i="8"/>
  <c r="C60" i="8" s="1"/>
  <c r="O61" i="8"/>
  <c r="O57" i="8" s="1"/>
  <c r="O56" i="8" s="1"/>
  <c r="L70" i="8"/>
  <c r="L56" i="8" s="1"/>
  <c r="G72" i="8"/>
  <c r="C73" i="8"/>
  <c r="C84" i="8"/>
  <c r="F83" i="8"/>
  <c r="C83" i="8" s="1"/>
  <c r="D86" i="8"/>
  <c r="D78" i="8" s="1"/>
  <c r="D287" i="8" s="1"/>
  <c r="O87" i="8"/>
  <c r="I92" i="8"/>
  <c r="I86" i="8" s="1"/>
  <c r="F92" i="8"/>
  <c r="C97" i="8"/>
  <c r="J119" i="8"/>
  <c r="L120" i="8"/>
  <c r="L119" i="8" s="1"/>
  <c r="C142" i="8"/>
  <c r="C150" i="8"/>
  <c r="F255" i="7"/>
  <c r="F266" i="7"/>
  <c r="L272" i="7"/>
  <c r="L271" i="7" s="1"/>
  <c r="C277" i="7"/>
  <c r="C279" i="7"/>
  <c r="M287" i="7"/>
  <c r="C293" i="7"/>
  <c r="G24" i="8"/>
  <c r="L40" i="8"/>
  <c r="C40" i="8" s="1"/>
  <c r="M57" i="8"/>
  <c r="M56" i="8" s="1"/>
  <c r="M55" i="8" s="1"/>
  <c r="M54" i="8" s="1"/>
  <c r="M53" i="8" s="1"/>
  <c r="C62" i="8"/>
  <c r="F61" i="8"/>
  <c r="C61" i="8" s="1"/>
  <c r="D70" i="8"/>
  <c r="I72" i="8"/>
  <c r="I70" i="8" s="1"/>
  <c r="C75" i="8"/>
  <c r="C76" i="8"/>
  <c r="C77" i="8"/>
  <c r="F72" i="8"/>
  <c r="I79" i="8"/>
  <c r="K78" i="8"/>
  <c r="K55" i="8" s="1"/>
  <c r="K54" i="8" s="1"/>
  <c r="O79" i="8"/>
  <c r="E86" i="8"/>
  <c r="E78" i="8" s="1"/>
  <c r="C88" i="8"/>
  <c r="F87" i="8"/>
  <c r="J92" i="8"/>
  <c r="J86" i="8" s="1"/>
  <c r="J78" i="8" s="1"/>
  <c r="J55" i="8" s="1"/>
  <c r="J54" i="8" s="1"/>
  <c r="L95" i="8"/>
  <c r="O98" i="8"/>
  <c r="C107" i="8"/>
  <c r="F125" i="8"/>
  <c r="C125" i="8" s="1"/>
  <c r="C126" i="8"/>
  <c r="C137" i="8"/>
  <c r="C269" i="7"/>
  <c r="E287" i="7"/>
  <c r="I291" i="7"/>
  <c r="C291" i="7" s="1"/>
  <c r="F25" i="8"/>
  <c r="C28" i="8"/>
  <c r="C36" i="8"/>
  <c r="L35" i="8"/>
  <c r="I57" i="8"/>
  <c r="C65" i="8"/>
  <c r="G70" i="8"/>
  <c r="G56" i="8" s="1"/>
  <c r="G55" i="8" s="1"/>
  <c r="G54" i="8" s="1"/>
  <c r="C71" i="8"/>
  <c r="L72" i="8"/>
  <c r="M78" i="8"/>
  <c r="C91" i="8"/>
  <c r="D92" i="8"/>
  <c r="C101" i="8"/>
  <c r="C120" i="8"/>
  <c r="C135" i="8"/>
  <c r="C145" i="8"/>
  <c r="F168" i="8"/>
  <c r="C168" i="8" s="1"/>
  <c r="C169" i="8"/>
  <c r="F190" i="8"/>
  <c r="C199" i="8"/>
  <c r="C94" i="8"/>
  <c r="F106" i="8"/>
  <c r="C110" i="8"/>
  <c r="I115" i="8"/>
  <c r="F115" i="8"/>
  <c r="C115" i="8" s="1"/>
  <c r="C128" i="8"/>
  <c r="F144" i="8"/>
  <c r="C144" i="8" s="1"/>
  <c r="C164" i="8"/>
  <c r="H198" i="8"/>
  <c r="H197" i="8" s="1"/>
  <c r="H54" i="8" s="1"/>
  <c r="J198" i="8"/>
  <c r="J197" i="8" s="1"/>
  <c r="D198" i="8"/>
  <c r="D197" i="8" s="1"/>
  <c r="F98" i="8"/>
  <c r="C98" i="8" s="1"/>
  <c r="O106" i="8"/>
  <c r="C118" i="8"/>
  <c r="F119" i="8"/>
  <c r="C119" i="8" s="1"/>
  <c r="C136" i="8"/>
  <c r="L139" i="8"/>
  <c r="L133" i="8" s="1"/>
  <c r="O144" i="8"/>
  <c r="L147" i="8"/>
  <c r="C152" i="8"/>
  <c r="F154" i="8"/>
  <c r="C154" i="8" s="1"/>
  <c r="C156" i="8"/>
  <c r="C163" i="8"/>
  <c r="C178" i="8"/>
  <c r="I177" i="8"/>
  <c r="I176" i="8" s="1"/>
  <c r="C121" i="8"/>
  <c r="C132" i="8"/>
  <c r="N133" i="8"/>
  <c r="N78" i="8" s="1"/>
  <c r="N55" i="8" s="1"/>
  <c r="N54" i="8" s="1"/>
  <c r="I134" i="8"/>
  <c r="I133" i="8" s="1"/>
  <c r="C151" i="8"/>
  <c r="C155" i="8"/>
  <c r="C160" i="8"/>
  <c r="M198" i="8"/>
  <c r="M197" i="8" s="1"/>
  <c r="C208" i="8"/>
  <c r="I154" i="8"/>
  <c r="L219" i="8"/>
  <c r="L207" i="8" s="1"/>
  <c r="L198" i="8" s="1"/>
  <c r="L197" i="8" s="1"/>
  <c r="C222" i="8"/>
  <c r="C238" i="8"/>
  <c r="G12" i="10"/>
  <c r="H115" i="10"/>
  <c r="F177" i="8"/>
  <c r="C188" i="8"/>
  <c r="F207" i="8"/>
  <c r="C236" i="8"/>
  <c r="N287" i="8"/>
  <c r="K287" i="8"/>
  <c r="H29" i="10"/>
  <c r="I130" i="10"/>
  <c r="L195" i="8"/>
  <c r="C262" i="8"/>
  <c r="F261" i="8"/>
  <c r="C261" i="8" s="1"/>
  <c r="C274" i="8"/>
  <c r="F12" i="10"/>
  <c r="H21" i="10"/>
  <c r="I29" i="10"/>
  <c r="I12" i="10" s="1"/>
  <c r="I53" i="10"/>
  <c r="F241" i="8"/>
  <c r="C241" i="8" s="1"/>
  <c r="C244" i="8"/>
  <c r="F249" i="8"/>
  <c r="C249" i="8" s="1"/>
  <c r="C252" i="8"/>
  <c r="L255" i="8"/>
  <c r="L254" i="8" s="1"/>
  <c r="L233" i="8" s="1"/>
  <c r="H75" i="10"/>
  <c r="H72" i="10" s="1"/>
  <c r="H53" i="10" s="1"/>
  <c r="C237" i="8"/>
  <c r="F278" i="8"/>
  <c r="C278" i="8" s="1"/>
  <c r="F282" i="8"/>
  <c r="C282" i="8" s="1"/>
  <c r="H93" i="10"/>
  <c r="H92" i="10" s="1"/>
  <c r="F255" i="8"/>
  <c r="H12" i="10" l="1"/>
  <c r="K53" i="8"/>
  <c r="K288" i="8"/>
  <c r="E55" i="6"/>
  <c r="E54" i="6" s="1"/>
  <c r="E287" i="6"/>
  <c r="H288" i="8"/>
  <c r="H53" i="8"/>
  <c r="C133" i="8"/>
  <c r="J54" i="7"/>
  <c r="H288" i="4"/>
  <c r="H53" i="4"/>
  <c r="E287" i="8"/>
  <c r="E55" i="8"/>
  <c r="E54" i="8" s="1"/>
  <c r="K53" i="7"/>
  <c r="K288" i="7"/>
  <c r="N197" i="5"/>
  <c r="N287" i="5"/>
  <c r="O198" i="5"/>
  <c r="L55" i="7"/>
  <c r="L54" i="7" s="1"/>
  <c r="L53" i="7" s="1"/>
  <c r="J53" i="8"/>
  <c r="J288" i="8"/>
  <c r="N53" i="8"/>
  <c r="N288" i="8"/>
  <c r="L233" i="5"/>
  <c r="K197" i="5"/>
  <c r="K287" i="5"/>
  <c r="K55" i="5"/>
  <c r="G288" i="8"/>
  <c r="G53" i="8"/>
  <c r="F272" i="8"/>
  <c r="J287" i="8"/>
  <c r="M287" i="8"/>
  <c r="C134" i="8"/>
  <c r="C87" i="8"/>
  <c r="F86" i="8"/>
  <c r="C266" i="7"/>
  <c r="C255" i="8"/>
  <c r="F254" i="8"/>
  <c r="C254" i="8" s="1"/>
  <c r="H287" i="8"/>
  <c r="C195" i="8"/>
  <c r="L194" i="8"/>
  <c r="G287" i="8"/>
  <c r="C177" i="8"/>
  <c r="F176" i="8"/>
  <c r="C176" i="8" s="1"/>
  <c r="C219" i="8"/>
  <c r="M288" i="8"/>
  <c r="I56" i="8"/>
  <c r="F79" i="8"/>
  <c r="C255" i="7"/>
  <c r="F254" i="7"/>
  <c r="C254" i="7" s="1"/>
  <c r="I272" i="7"/>
  <c r="C274" i="7"/>
  <c r="D197" i="7"/>
  <c r="D54" i="7" s="1"/>
  <c r="L177" i="7"/>
  <c r="L176" i="7" s="1"/>
  <c r="C87" i="7"/>
  <c r="F86" i="7"/>
  <c r="C289" i="7"/>
  <c r="L198" i="7"/>
  <c r="L197" i="7" s="1"/>
  <c r="C182" i="7"/>
  <c r="C48" i="7"/>
  <c r="C58" i="7"/>
  <c r="E54" i="7"/>
  <c r="C272" i="6"/>
  <c r="M54" i="7"/>
  <c r="N78" i="6"/>
  <c r="N55" i="6" s="1"/>
  <c r="N54" i="6" s="1"/>
  <c r="O56" i="6"/>
  <c r="M233" i="6"/>
  <c r="G78" i="6"/>
  <c r="I78" i="6" s="1"/>
  <c r="F234" i="5"/>
  <c r="D233" i="5"/>
  <c r="D197" i="5" s="1"/>
  <c r="F197" i="5" s="1"/>
  <c r="O198" i="6"/>
  <c r="C289" i="6"/>
  <c r="M271" i="5"/>
  <c r="O272" i="5"/>
  <c r="C207" i="5"/>
  <c r="L194" i="5"/>
  <c r="C194" i="5" s="1"/>
  <c r="C87" i="5"/>
  <c r="I24" i="5"/>
  <c r="L234" i="4"/>
  <c r="C234" i="4" s="1"/>
  <c r="J233" i="4"/>
  <c r="L254" i="5"/>
  <c r="C80" i="5"/>
  <c r="L24" i="5"/>
  <c r="C24" i="5" s="1"/>
  <c r="G271" i="4"/>
  <c r="I272" i="4"/>
  <c r="D198" i="4"/>
  <c r="F199" i="4"/>
  <c r="C25" i="4"/>
  <c r="C290" i="4" s="1"/>
  <c r="C289" i="4" s="1"/>
  <c r="H287" i="4"/>
  <c r="L56" i="5"/>
  <c r="F233" i="4"/>
  <c r="F78" i="4"/>
  <c r="C78" i="4" s="1"/>
  <c r="E78" i="5"/>
  <c r="E55" i="5" s="1"/>
  <c r="E54" i="5" s="1"/>
  <c r="I198" i="4"/>
  <c r="L168" i="4"/>
  <c r="C168" i="4" s="1"/>
  <c r="F290" i="4"/>
  <c r="F290" i="8"/>
  <c r="C25" i="8"/>
  <c r="F24" i="8"/>
  <c r="C95" i="8"/>
  <c r="L92" i="8"/>
  <c r="L86" i="8" s="1"/>
  <c r="L78" i="8" s="1"/>
  <c r="I78" i="8"/>
  <c r="I287" i="8" s="1"/>
  <c r="O86" i="8"/>
  <c r="C139" i="8"/>
  <c r="C199" i="7"/>
  <c r="G287" i="7"/>
  <c r="F134" i="7"/>
  <c r="C136" i="7"/>
  <c r="I55" i="7"/>
  <c r="J271" i="6"/>
  <c r="L272" i="6"/>
  <c r="G54" i="7"/>
  <c r="J198" i="6"/>
  <c r="L199" i="6"/>
  <c r="L57" i="6"/>
  <c r="J56" i="6"/>
  <c r="C57" i="6"/>
  <c r="C177" i="6"/>
  <c r="M78" i="6"/>
  <c r="O78" i="6" s="1"/>
  <c r="O79" i="6"/>
  <c r="I56" i="6"/>
  <c r="J198" i="5"/>
  <c r="L199" i="5"/>
  <c r="F198" i="5"/>
  <c r="C86" i="5"/>
  <c r="I261" i="5"/>
  <c r="C261" i="5" s="1"/>
  <c r="O290" i="4"/>
  <c r="M289" i="4"/>
  <c r="O289" i="4" s="1"/>
  <c r="F272" i="4"/>
  <c r="C272" i="4" s="1"/>
  <c r="D271" i="4"/>
  <c r="C70" i="5"/>
  <c r="H78" i="5"/>
  <c r="H287" i="5" s="1"/>
  <c r="D56" i="5"/>
  <c r="O56" i="4"/>
  <c r="M55" i="4"/>
  <c r="N54" i="5"/>
  <c r="M78" i="5"/>
  <c r="O78" i="5" s="1"/>
  <c r="M56" i="5"/>
  <c r="N54" i="4"/>
  <c r="F289" i="4"/>
  <c r="K55" i="4"/>
  <c r="K54" i="4" s="1"/>
  <c r="C35" i="8"/>
  <c r="L30" i="8"/>
  <c r="O78" i="8"/>
  <c r="O287" i="8" s="1"/>
  <c r="F70" i="8"/>
  <c r="C70" i="8" s="1"/>
  <c r="C72" i="8"/>
  <c r="C92" i="8"/>
  <c r="D55" i="8"/>
  <c r="D54" i="8" s="1"/>
  <c r="C139" i="7"/>
  <c r="C262" i="7"/>
  <c r="F261" i="7"/>
  <c r="C261" i="7" s="1"/>
  <c r="F177" i="7"/>
  <c r="C178" i="7"/>
  <c r="I199" i="6"/>
  <c r="G198" i="6"/>
  <c r="N54" i="7"/>
  <c r="H197" i="6"/>
  <c r="F168" i="6"/>
  <c r="C168" i="6" s="1"/>
  <c r="K56" i="6"/>
  <c r="K55" i="6" s="1"/>
  <c r="K54" i="6" s="1"/>
  <c r="F72" i="6"/>
  <c r="C72" i="6" s="1"/>
  <c r="D70" i="6"/>
  <c r="C176" i="6"/>
  <c r="C290" i="5"/>
  <c r="C289" i="5" s="1"/>
  <c r="F70" i="4"/>
  <c r="C70" i="4" s="1"/>
  <c r="D56" i="4"/>
  <c r="M197" i="5"/>
  <c r="O197" i="5" s="1"/>
  <c r="C177" i="5"/>
  <c r="C134" i="4"/>
  <c r="I78" i="5"/>
  <c r="L78" i="4"/>
  <c r="L198" i="4"/>
  <c r="J197" i="4"/>
  <c r="L197" i="4" s="1"/>
  <c r="C176" i="4"/>
  <c r="L56" i="4"/>
  <c r="J55" i="4"/>
  <c r="D78" i="5"/>
  <c r="F78" i="5" s="1"/>
  <c r="C207" i="8"/>
  <c r="C106" i="8"/>
  <c r="F234" i="8"/>
  <c r="F198" i="8"/>
  <c r="F58" i="8"/>
  <c r="C147" i="8"/>
  <c r="F234" i="7"/>
  <c r="O233" i="7"/>
  <c r="O287" i="7" s="1"/>
  <c r="C72" i="7"/>
  <c r="F70" i="7"/>
  <c r="C70" i="7" s="1"/>
  <c r="F207" i="7"/>
  <c r="C207" i="7" s="1"/>
  <c r="C208" i="7"/>
  <c r="C31" i="7"/>
  <c r="L30" i="7"/>
  <c r="F57" i="7"/>
  <c r="M271" i="6"/>
  <c r="O272" i="6"/>
  <c r="I234" i="6"/>
  <c r="C234" i="6" s="1"/>
  <c r="G233" i="6"/>
  <c r="I233" i="6" s="1"/>
  <c r="G287" i="6"/>
  <c r="I287" i="6" s="1"/>
  <c r="J233" i="6"/>
  <c r="L233" i="6" s="1"/>
  <c r="L234" i="6"/>
  <c r="K190" i="6"/>
  <c r="D198" i="6"/>
  <c r="F207" i="6"/>
  <c r="C207" i="6" s="1"/>
  <c r="L92" i="6"/>
  <c r="C92" i="6" s="1"/>
  <c r="J86" i="6"/>
  <c r="C25" i="6"/>
  <c r="F233" i="6"/>
  <c r="D78" i="6"/>
  <c r="F78" i="6" s="1"/>
  <c r="F79" i="6"/>
  <c r="C79" i="6" s="1"/>
  <c r="L272" i="5"/>
  <c r="C272" i="5" s="1"/>
  <c r="J271" i="5"/>
  <c r="I199" i="5"/>
  <c r="C199" i="5" s="1"/>
  <c r="G198" i="5"/>
  <c r="C290" i="6"/>
  <c r="G233" i="5"/>
  <c r="I234" i="5"/>
  <c r="H54" i="6"/>
  <c r="C254" i="5"/>
  <c r="H197" i="5"/>
  <c r="C255" i="4"/>
  <c r="O199" i="4"/>
  <c r="M198" i="4"/>
  <c r="C176" i="5"/>
  <c r="C133" i="5"/>
  <c r="M233" i="4"/>
  <c r="O234" i="4"/>
  <c r="C87" i="4"/>
  <c r="J78" i="5"/>
  <c r="L78" i="5" s="1"/>
  <c r="C79" i="4"/>
  <c r="G56" i="4"/>
  <c r="C79" i="5"/>
  <c r="I56" i="5"/>
  <c r="G55" i="5"/>
  <c r="E54" i="4"/>
  <c r="I233" i="5" l="1"/>
  <c r="G287" i="5"/>
  <c r="I287" i="5" s="1"/>
  <c r="L271" i="5"/>
  <c r="J287" i="5"/>
  <c r="L287" i="5" s="1"/>
  <c r="N53" i="7"/>
  <c r="N288" i="7"/>
  <c r="C177" i="7"/>
  <c r="F176" i="7"/>
  <c r="C176" i="7" s="1"/>
  <c r="M55" i="5"/>
  <c r="O56" i="5"/>
  <c r="G55" i="6"/>
  <c r="F133" i="7"/>
  <c r="C133" i="7" s="1"/>
  <c r="C134" i="7"/>
  <c r="C290" i="8"/>
  <c r="F289" i="8"/>
  <c r="C289" i="8" s="1"/>
  <c r="H55" i="5"/>
  <c r="H54" i="5" s="1"/>
  <c r="I271" i="4"/>
  <c r="G287" i="4"/>
  <c r="I287" i="4" s="1"/>
  <c r="G197" i="4"/>
  <c r="I197" i="4" s="1"/>
  <c r="E287" i="5"/>
  <c r="M287" i="5"/>
  <c r="O287" i="5" s="1"/>
  <c r="O271" i="5"/>
  <c r="C234" i="5"/>
  <c r="M53" i="7"/>
  <c r="M288" i="7"/>
  <c r="O55" i="8"/>
  <c r="O54" i="8" s="1"/>
  <c r="I55" i="8"/>
  <c r="I54" i="8" s="1"/>
  <c r="C86" i="8"/>
  <c r="K54" i="5"/>
  <c r="E288" i="8"/>
  <c r="E53" i="8"/>
  <c r="L287" i="7"/>
  <c r="E288" i="4"/>
  <c r="E53" i="4"/>
  <c r="G55" i="4"/>
  <c r="I56" i="4"/>
  <c r="M197" i="4"/>
  <c r="O197" i="4" s="1"/>
  <c r="O198" i="4"/>
  <c r="F198" i="6"/>
  <c r="D197" i="6"/>
  <c r="F197" i="6" s="1"/>
  <c r="O271" i="6"/>
  <c r="M287" i="6"/>
  <c r="C58" i="8"/>
  <c r="F57" i="8"/>
  <c r="D55" i="4"/>
  <c r="F56" i="4"/>
  <c r="C56" i="4" s="1"/>
  <c r="K53" i="6"/>
  <c r="K288" i="6"/>
  <c r="G197" i="6"/>
  <c r="I197" i="6" s="1"/>
  <c r="I198" i="6"/>
  <c r="O197" i="7"/>
  <c r="O54" i="7" s="1"/>
  <c r="K53" i="4"/>
  <c r="K288" i="4"/>
  <c r="D55" i="5"/>
  <c r="F56" i="5"/>
  <c r="C56" i="5" s="1"/>
  <c r="F271" i="4"/>
  <c r="C271" i="4" s="1"/>
  <c r="D287" i="4"/>
  <c r="F287" i="4" s="1"/>
  <c r="L271" i="6"/>
  <c r="C199" i="4"/>
  <c r="L233" i="4"/>
  <c r="C233" i="4" s="1"/>
  <c r="J287" i="4"/>
  <c r="L287" i="4" s="1"/>
  <c r="M55" i="6"/>
  <c r="D288" i="7"/>
  <c r="D53" i="7"/>
  <c r="F271" i="8"/>
  <c r="C272" i="8"/>
  <c r="J53" i="7"/>
  <c r="J288" i="7"/>
  <c r="I55" i="5"/>
  <c r="O233" i="4"/>
  <c r="M287" i="4"/>
  <c r="O287" i="4" s="1"/>
  <c r="H288" i="6"/>
  <c r="H53" i="6"/>
  <c r="G197" i="5"/>
  <c r="I197" i="5" s="1"/>
  <c r="C197" i="5" s="1"/>
  <c r="I198" i="5"/>
  <c r="C198" i="5" s="1"/>
  <c r="L86" i="6"/>
  <c r="C86" i="6" s="1"/>
  <c r="J78" i="6"/>
  <c r="L78" i="6" s="1"/>
  <c r="K287" i="6"/>
  <c r="L190" i="6"/>
  <c r="C190" i="6" s="1"/>
  <c r="F56" i="7"/>
  <c r="C57" i="7"/>
  <c r="C198" i="8"/>
  <c r="C78" i="5"/>
  <c r="F70" i="6"/>
  <c r="C70" i="6" s="1"/>
  <c r="D56" i="6"/>
  <c r="C199" i="6"/>
  <c r="D288" i="8"/>
  <c r="D53" i="8"/>
  <c r="N53" i="5"/>
  <c r="N288" i="5"/>
  <c r="L56" i="6"/>
  <c r="J197" i="6"/>
  <c r="L197" i="6" s="1"/>
  <c r="L198" i="6"/>
  <c r="F198" i="7"/>
  <c r="C24" i="8"/>
  <c r="E288" i="5"/>
  <c r="E53" i="5"/>
  <c r="J55" i="5"/>
  <c r="D197" i="4"/>
  <c r="F197" i="4" s="1"/>
  <c r="C197" i="4" s="1"/>
  <c r="F198" i="4"/>
  <c r="C198" i="4" s="1"/>
  <c r="N287" i="6"/>
  <c r="C86" i="7"/>
  <c r="F78" i="7"/>
  <c r="C78" i="7" s="1"/>
  <c r="C194" i="8"/>
  <c r="L190" i="8"/>
  <c r="E288" i="6"/>
  <c r="E53" i="6"/>
  <c r="C78" i="6"/>
  <c r="L288" i="7"/>
  <c r="C30" i="7"/>
  <c r="L24" i="7"/>
  <c r="C24" i="7" s="1"/>
  <c r="C234" i="7"/>
  <c r="F233" i="7"/>
  <c r="C234" i="8"/>
  <c r="F233" i="8"/>
  <c r="C233" i="8" s="1"/>
  <c r="J54" i="4"/>
  <c r="L55" i="4"/>
  <c r="C30" i="8"/>
  <c r="L24" i="8"/>
  <c r="N53" i="4"/>
  <c r="N288" i="4"/>
  <c r="M54" i="4"/>
  <c r="O55" i="4"/>
  <c r="J197" i="5"/>
  <c r="L197" i="5" s="1"/>
  <c r="L198" i="5"/>
  <c r="G288" i="7"/>
  <c r="G53" i="7"/>
  <c r="F233" i="5"/>
  <c r="C233" i="5" s="1"/>
  <c r="D287" i="5"/>
  <c r="F287" i="5" s="1"/>
  <c r="O233" i="6"/>
  <c r="C233" i="6" s="1"/>
  <c r="M197" i="6"/>
  <c r="O197" i="6" s="1"/>
  <c r="N53" i="6"/>
  <c r="N288" i="6"/>
  <c r="E288" i="7"/>
  <c r="E53" i="7"/>
  <c r="I271" i="7"/>
  <c r="C272" i="7"/>
  <c r="C79" i="8"/>
  <c r="F78" i="8"/>
  <c r="C78" i="8" s="1"/>
  <c r="I287" i="7" l="1"/>
  <c r="C271" i="7"/>
  <c r="I197" i="7"/>
  <c r="I54" i="7" s="1"/>
  <c r="C233" i="7"/>
  <c r="F287" i="7"/>
  <c r="C287" i="7" s="1"/>
  <c r="C190" i="8"/>
  <c r="L287" i="8"/>
  <c r="J55" i="6"/>
  <c r="F55" i="7"/>
  <c r="C56" i="7"/>
  <c r="G54" i="5"/>
  <c r="C271" i="8"/>
  <c r="C271" i="6"/>
  <c r="O53" i="7"/>
  <c r="O288" i="7"/>
  <c r="C197" i="6"/>
  <c r="M54" i="5"/>
  <c r="O55" i="5"/>
  <c r="J53" i="4"/>
  <c r="L53" i="4" s="1"/>
  <c r="L54" i="4"/>
  <c r="J288" i="4"/>
  <c r="L288" i="4" s="1"/>
  <c r="F55" i="5"/>
  <c r="D54" i="5"/>
  <c r="O287" i="6"/>
  <c r="C198" i="6"/>
  <c r="G54" i="4"/>
  <c r="I55" i="4"/>
  <c r="I288" i="8"/>
  <c r="I53" i="8"/>
  <c r="H288" i="5"/>
  <c r="H53" i="5"/>
  <c r="M53" i="4"/>
  <c r="O53" i="4" s="1"/>
  <c r="O54" i="4"/>
  <c r="M288" i="4"/>
  <c r="O288" i="4" s="1"/>
  <c r="F56" i="6"/>
  <c r="C56" i="6" s="1"/>
  <c r="D55" i="6"/>
  <c r="F197" i="8"/>
  <c r="C197" i="8" s="1"/>
  <c r="D54" i="4"/>
  <c r="F55" i="4"/>
  <c r="C55" i="4" s="1"/>
  <c r="O53" i="8"/>
  <c r="O288" i="8"/>
  <c r="G54" i="6"/>
  <c r="I55" i="6"/>
  <c r="J54" i="5"/>
  <c r="L55" i="5"/>
  <c r="F197" i="7"/>
  <c r="C197" i="7" s="1"/>
  <c r="C198" i="7"/>
  <c r="O55" i="6"/>
  <c r="M54" i="6"/>
  <c r="J287" i="6"/>
  <c r="L287" i="6" s="1"/>
  <c r="C287" i="4"/>
  <c r="F56" i="8"/>
  <c r="C57" i="8"/>
  <c r="D287" i="6"/>
  <c r="F287" i="6" s="1"/>
  <c r="K53" i="5"/>
  <c r="K288" i="5"/>
  <c r="C271" i="5"/>
  <c r="C287" i="5" s="1"/>
  <c r="L55" i="8"/>
  <c r="L54" i="8" s="1"/>
  <c r="L53" i="8" l="1"/>
  <c r="L288" i="8"/>
  <c r="M53" i="6"/>
  <c r="O53" i="6" s="1"/>
  <c r="O54" i="6"/>
  <c r="M288" i="6"/>
  <c r="O288" i="6" s="1"/>
  <c r="O54" i="5"/>
  <c r="M53" i="5"/>
  <c r="O53" i="5" s="1"/>
  <c r="M288" i="5"/>
  <c r="O288" i="5" s="1"/>
  <c r="F55" i="8"/>
  <c r="C56" i="8"/>
  <c r="J53" i="5"/>
  <c r="L53" i="5" s="1"/>
  <c r="L54" i="5"/>
  <c r="J288" i="5"/>
  <c r="L288" i="5" s="1"/>
  <c r="D54" i="6"/>
  <c r="F55" i="6"/>
  <c r="F287" i="8"/>
  <c r="C287" i="8" s="1"/>
  <c r="C55" i="7"/>
  <c r="F54" i="7"/>
  <c r="D288" i="5"/>
  <c r="F288" i="5" s="1"/>
  <c r="C288" i="5" s="1"/>
  <c r="D53" i="5"/>
  <c r="F53" i="5" s="1"/>
  <c r="F54" i="5"/>
  <c r="L55" i="6"/>
  <c r="J54" i="6"/>
  <c r="C287" i="6"/>
  <c r="G288" i="6"/>
  <c r="I288" i="6" s="1"/>
  <c r="G53" i="6"/>
  <c r="I53" i="6" s="1"/>
  <c r="I54" i="6"/>
  <c r="D28" i="4"/>
  <c r="D288" i="4" s="1"/>
  <c r="F288" i="4" s="1"/>
  <c r="C288" i="4" s="1"/>
  <c r="F54" i="4"/>
  <c r="C54" i="4" s="1"/>
  <c r="D53" i="4"/>
  <c r="F53" i="4" s="1"/>
  <c r="C53" i="4" s="1"/>
  <c r="I54" i="4"/>
  <c r="G288" i="4"/>
  <c r="I288" i="4" s="1"/>
  <c r="G53" i="4"/>
  <c r="I53" i="4" s="1"/>
  <c r="C55" i="5"/>
  <c r="G288" i="5"/>
  <c r="I288" i="5" s="1"/>
  <c r="G53" i="5"/>
  <c r="I53" i="5" s="1"/>
  <c r="I54" i="5"/>
  <c r="I288" i="7"/>
  <c r="I53" i="7"/>
  <c r="F288" i="7" l="1"/>
  <c r="C288" i="7" s="1"/>
  <c r="C54" i="7"/>
  <c r="F53" i="7"/>
  <c r="C53" i="7" s="1"/>
  <c r="C53" i="5"/>
  <c r="L54" i="6"/>
  <c r="J53" i="6"/>
  <c r="L53" i="6" s="1"/>
  <c r="J288" i="6"/>
  <c r="L288" i="6" s="1"/>
  <c r="C55" i="6"/>
  <c r="D288" i="6"/>
  <c r="F288" i="6" s="1"/>
  <c r="D53" i="6"/>
  <c r="F53" i="6" s="1"/>
  <c r="C53" i="6" s="1"/>
  <c r="F54" i="6"/>
  <c r="C54" i="6" s="1"/>
  <c r="D24" i="4"/>
  <c r="F24" i="4" s="1"/>
  <c r="C24" i="4" s="1"/>
  <c r="F28" i="4"/>
  <c r="C28" i="4" s="1"/>
  <c r="C54" i="5"/>
  <c r="C55" i="8"/>
  <c r="F54" i="8"/>
  <c r="C288" i="6" l="1"/>
  <c r="F288" i="8"/>
  <c r="C288" i="8" s="1"/>
  <c r="C54" i="8"/>
  <c r="F53" i="8"/>
  <c r="C53" i="8" s="1"/>
  <c r="O28" i="2" l="1"/>
  <c r="G156" i="3" l="1"/>
  <c r="E155" i="3"/>
  <c r="F154" i="3"/>
  <c r="E154" i="3"/>
  <c r="G149" i="3"/>
  <c r="G148" i="3" s="1"/>
  <c r="F148" i="3"/>
  <c r="E148" i="3"/>
  <c r="E143" i="3"/>
  <c r="G142" i="3"/>
  <c r="G141" i="3"/>
  <c r="G140" i="3"/>
  <c r="E139" i="3"/>
  <c r="F138" i="3"/>
  <c r="G133" i="3"/>
  <c r="G132" i="3"/>
  <c r="G131" i="3"/>
  <c r="G130" i="3"/>
  <c r="E129" i="3"/>
  <c r="G128" i="3"/>
  <c r="E127" i="3"/>
  <c r="G126" i="3"/>
  <c r="G125" i="3"/>
  <c r="G124" i="3"/>
  <c r="G123" i="3"/>
  <c r="G122" i="3"/>
  <c r="G121" i="3"/>
  <c r="G120" i="3"/>
  <c r="G119" i="3"/>
  <c r="G118" i="3"/>
  <c r="G117" i="3"/>
  <c r="G116" i="3"/>
  <c r="G115" i="3"/>
  <c r="G114" i="3"/>
  <c r="G113" i="3"/>
  <c r="G112" i="3"/>
  <c r="F111" i="3"/>
  <c r="G106" i="3"/>
  <c r="G105" i="3"/>
  <c r="G104" i="3"/>
  <c r="G103" i="3"/>
  <c r="G102" i="3"/>
  <c r="G101" i="3"/>
  <c r="G100" i="3"/>
  <c r="G99" i="3"/>
  <c r="G98" i="3"/>
  <c r="G97" i="3"/>
  <c r="G96" i="3"/>
  <c r="G95" i="3"/>
  <c r="G94" i="3"/>
  <c r="G93" i="3"/>
  <c r="F92" i="3"/>
  <c r="E92" i="3"/>
  <c r="G87" i="3"/>
  <c r="G86" i="3"/>
  <c r="G85" i="3"/>
  <c r="F84" i="3"/>
  <c r="E84" i="3"/>
  <c r="G79" i="3"/>
  <c r="G78" i="3"/>
  <c r="E77" i="3"/>
  <c r="F76" i="3"/>
  <c r="G71" i="3"/>
  <c r="G70" i="3" s="1"/>
  <c r="F70" i="3"/>
  <c r="E70" i="3"/>
  <c r="G65" i="3"/>
  <c r="G64" i="3" s="1"/>
  <c r="F64" i="3"/>
  <c r="E64" i="3"/>
  <c r="G59" i="3"/>
  <c r="G58" i="3"/>
  <c r="G57" i="3"/>
  <c r="E56" i="3"/>
  <c r="F55" i="3"/>
  <c r="G50" i="3"/>
  <c r="G49" i="3"/>
  <c r="G48" i="3"/>
  <c r="G47" i="3"/>
  <c r="G46" i="3"/>
  <c r="G45" i="3"/>
  <c r="G44" i="3"/>
  <c r="G43" i="3"/>
  <c r="G42" i="3"/>
  <c r="G41" i="3"/>
  <c r="G40" i="3"/>
  <c r="G39" i="3"/>
  <c r="G38" i="3"/>
  <c r="G37" i="3"/>
  <c r="G36" i="3"/>
  <c r="E35" i="3"/>
  <c r="G34" i="3"/>
  <c r="G33" i="3"/>
  <c r="F32" i="3"/>
  <c r="G27" i="3"/>
  <c r="G26" i="3" s="1"/>
  <c r="F26" i="3"/>
  <c r="E26" i="3"/>
  <c r="G21" i="3"/>
  <c r="G20" i="3"/>
  <c r="F19" i="3"/>
  <c r="E19" i="3"/>
  <c r="E14" i="3"/>
  <c r="G13" i="3"/>
  <c r="E12" i="3"/>
  <c r="F11" i="3"/>
  <c r="G84" i="3" l="1"/>
  <c r="E11" i="3"/>
  <c r="G35" i="3"/>
  <c r="G77" i="3"/>
  <c r="G76" i="3" s="1"/>
  <c r="G14" i="3"/>
  <c r="G19" i="3"/>
  <c r="G56" i="3"/>
  <c r="G55" i="3" s="1"/>
  <c r="E111" i="3"/>
  <c r="E138" i="3"/>
  <c r="G143" i="3"/>
  <c r="G155" i="3"/>
  <c r="G154" i="3" s="1"/>
  <c r="G12" i="3"/>
  <c r="G129" i="3"/>
  <c r="G92" i="3"/>
  <c r="G139" i="3"/>
  <c r="G32" i="3"/>
  <c r="G127" i="3"/>
  <c r="E32" i="3"/>
  <c r="E55" i="3"/>
  <c r="E76" i="3"/>
  <c r="G11" i="3" l="1"/>
  <c r="G138" i="3"/>
  <c r="G111" i="3"/>
  <c r="O299" i="2"/>
  <c r="L299" i="2"/>
  <c r="I299" i="2"/>
  <c r="F299" i="2"/>
  <c r="O298" i="2"/>
  <c r="L298" i="2"/>
  <c r="I298" i="2"/>
  <c r="F298" i="2"/>
  <c r="O297" i="2"/>
  <c r="L297" i="2"/>
  <c r="I297" i="2"/>
  <c r="F297" i="2"/>
  <c r="O296" i="2"/>
  <c r="L296" i="2"/>
  <c r="I296" i="2"/>
  <c r="F296" i="2"/>
  <c r="O295" i="2"/>
  <c r="L295" i="2"/>
  <c r="I295" i="2"/>
  <c r="F295" i="2"/>
  <c r="O294" i="2"/>
  <c r="L294" i="2"/>
  <c r="I294" i="2"/>
  <c r="F294" i="2"/>
  <c r="O293" i="2"/>
  <c r="L293" i="2"/>
  <c r="I293" i="2"/>
  <c r="F293" i="2"/>
  <c r="O292" i="2"/>
  <c r="L292" i="2"/>
  <c r="I292" i="2"/>
  <c r="F292" i="2"/>
  <c r="N291" i="2"/>
  <c r="M291" i="2"/>
  <c r="K291" i="2"/>
  <c r="J291" i="2"/>
  <c r="L291" i="2" s="1"/>
  <c r="H291" i="2"/>
  <c r="G291" i="2"/>
  <c r="E291" i="2"/>
  <c r="D291" i="2"/>
  <c r="O286" i="2"/>
  <c r="L286" i="2"/>
  <c r="I286" i="2"/>
  <c r="F286" i="2"/>
  <c r="O285" i="2"/>
  <c r="L285" i="2"/>
  <c r="I285" i="2"/>
  <c r="F285" i="2"/>
  <c r="N284" i="2"/>
  <c r="M284" i="2"/>
  <c r="K284" i="2"/>
  <c r="J284" i="2"/>
  <c r="H284" i="2"/>
  <c r="G284" i="2"/>
  <c r="E284" i="2"/>
  <c r="D284" i="2"/>
  <c r="O283" i="2"/>
  <c r="L283" i="2"/>
  <c r="I283" i="2"/>
  <c r="F283" i="2"/>
  <c r="N282" i="2"/>
  <c r="M282" i="2"/>
  <c r="K282" i="2"/>
  <c r="J282" i="2"/>
  <c r="H282" i="2"/>
  <c r="G282" i="2"/>
  <c r="E282" i="2"/>
  <c r="D282" i="2"/>
  <c r="O281" i="2"/>
  <c r="L281" i="2"/>
  <c r="I281" i="2"/>
  <c r="F281" i="2"/>
  <c r="O280" i="2"/>
  <c r="L280" i="2"/>
  <c r="I280" i="2"/>
  <c r="F280" i="2"/>
  <c r="O279" i="2"/>
  <c r="L279" i="2"/>
  <c r="I279" i="2"/>
  <c r="F279" i="2"/>
  <c r="O278" i="2"/>
  <c r="N278" i="2"/>
  <c r="M278" i="2"/>
  <c r="K278" i="2"/>
  <c r="J278" i="2"/>
  <c r="H278" i="2"/>
  <c r="G278" i="2"/>
  <c r="E278" i="2"/>
  <c r="D278" i="2"/>
  <c r="O277" i="2"/>
  <c r="L277" i="2"/>
  <c r="I277" i="2"/>
  <c r="F277" i="2"/>
  <c r="O276" i="2"/>
  <c r="L276" i="2"/>
  <c r="I276" i="2"/>
  <c r="F276" i="2"/>
  <c r="O275" i="2"/>
  <c r="L275" i="2"/>
  <c r="I275" i="2"/>
  <c r="F275" i="2"/>
  <c r="N274" i="2"/>
  <c r="M274" i="2"/>
  <c r="K274" i="2"/>
  <c r="J274" i="2"/>
  <c r="J272" i="2" s="1"/>
  <c r="H274" i="2"/>
  <c r="G274" i="2"/>
  <c r="E274" i="2"/>
  <c r="E272" i="2" s="1"/>
  <c r="E271" i="2" s="1"/>
  <c r="D274" i="2"/>
  <c r="O273" i="2"/>
  <c r="L273" i="2"/>
  <c r="I273" i="2"/>
  <c r="F273" i="2"/>
  <c r="O270" i="2"/>
  <c r="L270" i="2"/>
  <c r="I270" i="2"/>
  <c r="F270" i="2"/>
  <c r="O269" i="2"/>
  <c r="L269" i="2"/>
  <c r="I269" i="2"/>
  <c r="F269" i="2"/>
  <c r="O268" i="2"/>
  <c r="L268" i="2"/>
  <c r="I268" i="2"/>
  <c r="F268" i="2"/>
  <c r="O267" i="2"/>
  <c r="L267" i="2"/>
  <c r="I267" i="2"/>
  <c r="F267" i="2"/>
  <c r="N266" i="2"/>
  <c r="M266" i="2"/>
  <c r="K266" i="2"/>
  <c r="J266" i="2"/>
  <c r="H266" i="2"/>
  <c r="G266" i="2"/>
  <c r="E266" i="2"/>
  <c r="D266" i="2"/>
  <c r="O265" i="2"/>
  <c r="L265" i="2"/>
  <c r="I265" i="2"/>
  <c r="F265" i="2"/>
  <c r="O264" i="2"/>
  <c r="L264" i="2"/>
  <c r="I264" i="2"/>
  <c r="F264" i="2"/>
  <c r="O263" i="2"/>
  <c r="L263" i="2"/>
  <c r="I263" i="2"/>
  <c r="F263" i="2"/>
  <c r="N262" i="2"/>
  <c r="N261" i="2" s="1"/>
  <c r="M262" i="2"/>
  <c r="K262" i="2"/>
  <c r="J262" i="2"/>
  <c r="H262" i="2"/>
  <c r="H261" i="2" s="1"/>
  <c r="G262" i="2"/>
  <c r="E262" i="2"/>
  <c r="E261" i="2" s="1"/>
  <c r="D262" i="2"/>
  <c r="O260" i="2"/>
  <c r="L260" i="2"/>
  <c r="I260" i="2"/>
  <c r="F260" i="2"/>
  <c r="O259" i="2"/>
  <c r="L259" i="2"/>
  <c r="I259" i="2"/>
  <c r="F259" i="2"/>
  <c r="O258" i="2"/>
  <c r="L258" i="2"/>
  <c r="I258" i="2"/>
  <c r="F258" i="2"/>
  <c r="O257" i="2"/>
  <c r="L257" i="2"/>
  <c r="I257" i="2"/>
  <c r="F257" i="2"/>
  <c r="O256" i="2"/>
  <c r="L256" i="2"/>
  <c r="I256" i="2"/>
  <c r="F256" i="2"/>
  <c r="N255" i="2"/>
  <c r="M255" i="2"/>
  <c r="K255" i="2"/>
  <c r="J255" i="2"/>
  <c r="H255" i="2"/>
  <c r="H254" i="2" s="1"/>
  <c r="G255" i="2"/>
  <c r="E255" i="2"/>
  <c r="E254" i="2" s="1"/>
  <c r="D255" i="2"/>
  <c r="K254" i="2"/>
  <c r="O253" i="2"/>
  <c r="L253" i="2"/>
  <c r="I253" i="2"/>
  <c r="F253" i="2"/>
  <c r="O252" i="2"/>
  <c r="L252" i="2"/>
  <c r="I252" i="2"/>
  <c r="F252" i="2"/>
  <c r="O251" i="2"/>
  <c r="L251" i="2"/>
  <c r="I251" i="2"/>
  <c r="F251" i="2"/>
  <c r="O250" i="2"/>
  <c r="L250" i="2"/>
  <c r="I250" i="2"/>
  <c r="F250" i="2"/>
  <c r="C250" i="2" s="1"/>
  <c r="N249" i="2"/>
  <c r="M249" i="2"/>
  <c r="K249" i="2"/>
  <c r="J249" i="2"/>
  <c r="H249" i="2"/>
  <c r="G249" i="2"/>
  <c r="E249" i="2"/>
  <c r="D249" i="2"/>
  <c r="O248" i="2"/>
  <c r="L248" i="2"/>
  <c r="I248" i="2"/>
  <c r="F248" i="2"/>
  <c r="O247" i="2"/>
  <c r="L247" i="2"/>
  <c r="I247" i="2"/>
  <c r="F247" i="2"/>
  <c r="O246" i="2"/>
  <c r="L246" i="2"/>
  <c r="I246" i="2"/>
  <c r="F246" i="2"/>
  <c r="O245" i="2"/>
  <c r="L245" i="2"/>
  <c r="I245" i="2"/>
  <c r="F245" i="2"/>
  <c r="O244" i="2"/>
  <c r="L244" i="2"/>
  <c r="I244" i="2"/>
  <c r="F244" i="2"/>
  <c r="O243" i="2"/>
  <c r="L243" i="2"/>
  <c r="I243" i="2"/>
  <c r="F243" i="2"/>
  <c r="O242" i="2"/>
  <c r="L242" i="2"/>
  <c r="I242" i="2"/>
  <c r="F242" i="2"/>
  <c r="N241" i="2"/>
  <c r="M241" i="2"/>
  <c r="K241" i="2"/>
  <c r="J241" i="2"/>
  <c r="H241" i="2"/>
  <c r="G241" i="2"/>
  <c r="E241" i="2"/>
  <c r="D241" i="2"/>
  <c r="O240" i="2"/>
  <c r="L240" i="2"/>
  <c r="I240" i="2"/>
  <c r="F240" i="2"/>
  <c r="O239" i="2"/>
  <c r="L239" i="2"/>
  <c r="I239" i="2"/>
  <c r="F239" i="2"/>
  <c r="N238" i="2"/>
  <c r="M238" i="2"/>
  <c r="K238" i="2"/>
  <c r="J238" i="2"/>
  <c r="H238" i="2"/>
  <c r="G238" i="2"/>
  <c r="E238" i="2"/>
  <c r="D238" i="2"/>
  <c r="O237" i="2"/>
  <c r="L237" i="2"/>
  <c r="I237" i="2"/>
  <c r="F237" i="2"/>
  <c r="N236" i="2"/>
  <c r="M236" i="2"/>
  <c r="K236" i="2"/>
  <c r="J236" i="2"/>
  <c r="H236" i="2"/>
  <c r="G236" i="2"/>
  <c r="G234" i="2" s="1"/>
  <c r="E236" i="2"/>
  <c r="D236" i="2"/>
  <c r="O235" i="2"/>
  <c r="L235" i="2"/>
  <c r="I235" i="2"/>
  <c r="F235" i="2"/>
  <c r="O232" i="2"/>
  <c r="L232" i="2"/>
  <c r="I232" i="2"/>
  <c r="F232" i="2"/>
  <c r="O231" i="2"/>
  <c r="L231" i="2"/>
  <c r="I231" i="2"/>
  <c r="F231" i="2"/>
  <c r="N230" i="2"/>
  <c r="M230" i="2"/>
  <c r="K230" i="2"/>
  <c r="J230" i="2"/>
  <c r="H230" i="2"/>
  <c r="G230" i="2"/>
  <c r="E230" i="2"/>
  <c r="D230" i="2"/>
  <c r="O229" i="2"/>
  <c r="L229" i="2"/>
  <c r="I229" i="2"/>
  <c r="F229" i="2"/>
  <c r="O228" i="2"/>
  <c r="L228" i="2"/>
  <c r="I228" i="2"/>
  <c r="F228" i="2"/>
  <c r="D228" i="2"/>
  <c r="O227" i="2"/>
  <c r="L227" i="2"/>
  <c r="I227" i="2"/>
  <c r="F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N219" i="2"/>
  <c r="M219" i="2"/>
  <c r="K219" i="2"/>
  <c r="J219" i="2"/>
  <c r="H219" i="2"/>
  <c r="G219" i="2"/>
  <c r="E219" i="2"/>
  <c r="D219" i="2"/>
  <c r="O218" i="2"/>
  <c r="L218" i="2"/>
  <c r="I218" i="2"/>
  <c r="F218" i="2"/>
  <c r="O217" i="2"/>
  <c r="L217" i="2"/>
  <c r="I217" i="2"/>
  <c r="F217" i="2"/>
  <c r="O216" i="2"/>
  <c r="L216" i="2"/>
  <c r="I216" i="2"/>
  <c r="F216" i="2"/>
  <c r="O215" i="2"/>
  <c r="L215" i="2"/>
  <c r="I215" i="2"/>
  <c r="F215" i="2"/>
  <c r="O214" i="2"/>
  <c r="L214" i="2"/>
  <c r="I214" i="2"/>
  <c r="F214" i="2"/>
  <c r="O213" i="2"/>
  <c r="L213" i="2"/>
  <c r="I213" i="2"/>
  <c r="F213" i="2"/>
  <c r="O212" i="2"/>
  <c r="L212" i="2"/>
  <c r="I212" i="2"/>
  <c r="F212" i="2"/>
  <c r="O211" i="2"/>
  <c r="L211" i="2"/>
  <c r="I211" i="2"/>
  <c r="F211" i="2"/>
  <c r="O210" i="2"/>
  <c r="L210" i="2"/>
  <c r="I210" i="2"/>
  <c r="F210" i="2"/>
  <c r="O209" i="2"/>
  <c r="L209" i="2"/>
  <c r="I209" i="2"/>
  <c r="F209" i="2"/>
  <c r="N208" i="2"/>
  <c r="M208" i="2"/>
  <c r="K208" i="2"/>
  <c r="J208" i="2"/>
  <c r="H208" i="2"/>
  <c r="G208" i="2"/>
  <c r="G207" i="2" s="1"/>
  <c r="E208" i="2"/>
  <c r="D208" i="2"/>
  <c r="O206" i="2"/>
  <c r="L206" i="2"/>
  <c r="I206" i="2"/>
  <c r="F206" i="2"/>
  <c r="O205" i="2"/>
  <c r="L205" i="2"/>
  <c r="I205" i="2"/>
  <c r="F205" i="2"/>
  <c r="O204" i="2"/>
  <c r="L204" i="2"/>
  <c r="I204" i="2"/>
  <c r="F204" i="2"/>
  <c r="O203" i="2"/>
  <c r="L203" i="2"/>
  <c r="I203" i="2"/>
  <c r="F203" i="2"/>
  <c r="O202" i="2"/>
  <c r="L202" i="2"/>
  <c r="I202" i="2"/>
  <c r="F202" i="2"/>
  <c r="N201" i="2"/>
  <c r="N199" i="2" s="1"/>
  <c r="M201" i="2"/>
  <c r="K201" i="2"/>
  <c r="K199" i="2" s="1"/>
  <c r="J201" i="2"/>
  <c r="H201" i="2"/>
  <c r="G201" i="2"/>
  <c r="G199" i="2" s="1"/>
  <c r="E201" i="2"/>
  <c r="E199" i="2" s="1"/>
  <c r="D201" i="2"/>
  <c r="O200" i="2"/>
  <c r="L200" i="2"/>
  <c r="I200" i="2"/>
  <c r="F200" i="2"/>
  <c r="O196" i="2"/>
  <c r="L196" i="2"/>
  <c r="I196" i="2"/>
  <c r="F196" i="2"/>
  <c r="N195" i="2"/>
  <c r="N194" i="2" s="1"/>
  <c r="M195" i="2"/>
  <c r="M194" i="2" s="1"/>
  <c r="K195" i="2"/>
  <c r="K194" i="2" s="1"/>
  <c r="J195" i="2"/>
  <c r="H195" i="2"/>
  <c r="H194" i="2" s="1"/>
  <c r="G195" i="2"/>
  <c r="G194" i="2" s="1"/>
  <c r="E195" i="2"/>
  <c r="E194" i="2" s="1"/>
  <c r="D195" i="2"/>
  <c r="D194" i="2" s="1"/>
  <c r="O193" i="2"/>
  <c r="L193" i="2"/>
  <c r="I193" i="2"/>
  <c r="F193" i="2"/>
  <c r="O192" i="2"/>
  <c r="L192" i="2"/>
  <c r="I192" i="2"/>
  <c r="F192" i="2"/>
  <c r="N191" i="2"/>
  <c r="M191" i="2"/>
  <c r="K191" i="2"/>
  <c r="J191" i="2"/>
  <c r="H191" i="2"/>
  <c r="G191" i="2"/>
  <c r="E191" i="2"/>
  <c r="D191" i="2"/>
  <c r="O189" i="2"/>
  <c r="L189" i="2"/>
  <c r="I189" i="2"/>
  <c r="F189" i="2"/>
  <c r="O188" i="2"/>
  <c r="L188" i="2"/>
  <c r="I188" i="2"/>
  <c r="F188" i="2"/>
  <c r="N187" i="2"/>
  <c r="M187" i="2"/>
  <c r="K187" i="2"/>
  <c r="J187" i="2"/>
  <c r="H187" i="2"/>
  <c r="G187" i="2"/>
  <c r="E187" i="2"/>
  <c r="D187" i="2"/>
  <c r="O186" i="2"/>
  <c r="L186" i="2"/>
  <c r="I186" i="2"/>
  <c r="F186" i="2"/>
  <c r="O185" i="2"/>
  <c r="L185" i="2"/>
  <c r="I185" i="2"/>
  <c r="F185" i="2"/>
  <c r="O184" i="2"/>
  <c r="L184" i="2"/>
  <c r="I184" i="2"/>
  <c r="F184" i="2"/>
  <c r="O183" i="2"/>
  <c r="L183" i="2"/>
  <c r="I183" i="2"/>
  <c r="F183" i="2"/>
  <c r="N182" i="2"/>
  <c r="M182" i="2"/>
  <c r="K182" i="2"/>
  <c r="J182" i="2"/>
  <c r="H182" i="2"/>
  <c r="G182" i="2"/>
  <c r="E182" i="2"/>
  <c r="D182" i="2"/>
  <c r="O181" i="2"/>
  <c r="L181" i="2"/>
  <c r="I181" i="2"/>
  <c r="F181" i="2"/>
  <c r="O180" i="2"/>
  <c r="L180" i="2"/>
  <c r="I180" i="2"/>
  <c r="F180" i="2"/>
  <c r="O179" i="2"/>
  <c r="L179" i="2"/>
  <c r="I179" i="2"/>
  <c r="F179" i="2"/>
  <c r="N178" i="2"/>
  <c r="N177" i="2" s="1"/>
  <c r="N176" i="2" s="1"/>
  <c r="M178" i="2"/>
  <c r="M177" i="2" s="1"/>
  <c r="K178" i="2"/>
  <c r="K177" i="2" s="1"/>
  <c r="K176" i="2" s="1"/>
  <c r="J178" i="2"/>
  <c r="H178" i="2"/>
  <c r="G178" i="2"/>
  <c r="E178" i="2"/>
  <c r="E177" i="2" s="1"/>
  <c r="E176" i="2" s="1"/>
  <c r="D178" i="2"/>
  <c r="O175" i="2"/>
  <c r="L175" i="2"/>
  <c r="I175" i="2"/>
  <c r="F175" i="2"/>
  <c r="O174" i="2"/>
  <c r="L174" i="2"/>
  <c r="I174" i="2"/>
  <c r="F174" i="2"/>
  <c r="O173" i="2"/>
  <c r="L173" i="2"/>
  <c r="I173" i="2"/>
  <c r="F173" i="2"/>
  <c r="O172" i="2"/>
  <c r="L172" i="2"/>
  <c r="I172" i="2"/>
  <c r="F172" i="2"/>
  <c r="O171" i="2"/>
  <c r="L171" i="2"/>
  <c r="I171" i="2"/>
  <c r="F171" i="2"/>
  <c r="O170" i="2"/>
  <c r="L170" i="2"/>
  <c r="I170" i="2"/>
  <c r="F170" i="2"/>
  <c r="N169" i="2"/>
  <c r="N168" i="2" s="1"/>
  <c r="M169" i="2"/>
  <c r="K169" i="2"/>
  <c r="K168" i="2" s="1"/>
  <c r="J169" i="2"/>
  <c r="H169" i="2"/>
  <c r="G169" i="2"/>
  <c r="G168" i="2" s="1"/>
  <c r="E169" i="2"/>
  <c r="D169" i="2"/>
  <c r="H168" i="2"/>
  <c r="O167" i="2"/>
  <c r="L167" i="2"/>
  <c r="I167" i="2"/>
  <c r="F167" i="2"/>
  <c r="O166" i="2"/>
  <c r="L166" i="2"/>
  <c r="I166" i="2"/>
  <c r="F166" i="2"/>
  <c r="O165" i="2"/>
  <c r="L165" i="2"/>
  <c r="I165" i="2"/>
  <c r="F165" i="2"/>
  <c r="O164" i="2"/>
  <c r="L164" i="2"/>
  <c r="I164" i="2"/>
  <c r="F164" i="2"/>
  <c r="N163" i="2"/>
  <c r="M163" i="2"/>
  <c r="K163" i="2"/>
  <c r="J163" i="2"/>
  <c r="H163" i="2"/>
  <c r="G163" i="2"/>
  <c r="E163" i="2"/>
  <c r="D163" i="2"/>
  <c r="O162" i="2"/>
  <c r="L162" i="2"/>
  <c r="I162" i="2"/>
  <c r="F162" i="2"/>
  <c r="O161" i="2"/>
  <c r="L161" i="2"/>
  <c r="I161" i="2"/>
  <c r="F161" i="2"/>
  <c r="O160" i="2"/>
  <c r="L160" i="2"/>
  <c r="I160" i="2"/>
  <c r="F160" i="2"/>
  <c r="O159" i="2"/>
  <c r="L159" i="2"/>
  <c r="I159" i="2"/>
  <c r="F159" i="2"/>
  <c r="O158" i="2"/>
  <c r="L158" i="2"/>
  <c r="I158" i="2"/>
  <c r="F158" i="2"/>
  <c r="O157" i="2"/>
  <c r="L157" i="2"/>
  <c r="I157" i="2"/>
  <c r="F157" i="2"/>
  <c r="O156" i="2"/>
  <c r="L156" i="2"/>
  <c r="I156" i="2"/>
  <c r="F156" i="2"/>
  <c r="O155" i="2"/>
  <c r="L155" i="2"/>
  <c r="I155" i="2"/>
  <c r="F155" i="2"/>
  <c r="N154" i="2"/>
  <c r="M154" i="2"/>
  <c r="K154" i="2"/>
  <c r="J154" i="2"/>
  <c r="H154" i="2"/>
  <c r="G154" i="2"/>
  <c r="E154" i="2"/>
  <c r="D154" i="2"/>
  <c r="O153" i="2"/>
  <c r="L153" i="2"/>
  <c r="I153" i="2"/>
  <c r="F153" i="2"/>
  <c r="O152" i="2"/>
  <c r="L152" i="2"/>
  <c r="I152" i="2"/>
  <c r="F152" i="2"/>
  <c r="O151" i="2"/>
  <c r="L151" i="2"/>
  <c r="I151" i="2"/>
  <c r="F151" i="2"/>
  <c r="O150" i="2"/>
  <c r="L150" i="2"/>
  <c r="I150" i="2"/>
  <c r="F150" i="2"/>
  <c r="O149" i="2"/>
  <c r="L149" i="2"/>
  <c r="I149" i="2"/>
  <c r="F149" i="2"/>
  <c r="O148" i="2"/>
  <c r="L148" i="2"/>
  <c r="I148" i="2"/>
  <c r="F148" i="2"/>
  <c r="N147" i="2"/>
  <c r="M147" i="2"/>
  <c r="K147" i="2"/>
  <c r="J147" i="2"/>
  <c r="H147" i="2"/>
  <c r="G147" i="2"/>
  <c r="E147" i="2"/>
  <c r="D147" i="2"/>
  <c r="O146" i="2"/>
  <c r="L146" i="2"/>
  <c r="I146" i="2"/>
  <c r="F146" i="2"/>
  <c r="O145" i="2"/>
  <c r="L145" i="2"/>
  <c r="I145" i="2"/>
  <c r="F145" i="2"/>
  <c r="N144" i="2"/>
  <c r="M144" i="2"/>
  <c r="K144" i="2"/>
  <c r="J144" i="2"/>
  <c r="H144" i="2"/>
  <c r="G144" i="2"/>
  <c r="E144" i="2"/>
  <c r="D144" i="2"/>
  <c r="O143" i="2"/>
  <c r="L143" i="2"/>
  <c r="I143" i="2"/>
  <c r="F143" i="2"/>
  <c r="O142" i="2"/>
  <c r="L142" i="2"/>
  <c r="I142" i="2"/>
  <c r="F142" i="2"/>
  <c r="O141" i="2"/>
  <c r="L141" i="2"/>
  <c r="I141" i="2"/>
  <c r="F141" i="2"/>
  <c r="O140" i="2"/>
  <c r="L140" i="2"/>
  <c r="I140" i="2"/>
  <c r="F140" i="2"/>
  <c r="N139" i="2"/>
  <c r="M139" i="2"/>
  <c r="K139" i="2"/>
  <c r="J139" i="2"/>
  <c r="H139" i="2"/>
  <c r="G139" i="2"/>
  <c r="E139" i="2"/>
  <c r="D139" i="2"/>
  <c r="O138" i="2"/>
  <c r="L138" i="2"/>
  <c r="I138" i="2"/>
  <c r="F138" i="2"/>
  <c r="O137" i="2"/>
  <c r="L137" i="2"/>
  <c r="I137" i="2"/>
  <c r="F137" i="2"/>
  <c r="O136" i="2"/>
  <c r="L136" i="2"/>
  <c r="I136" i="2"/>
  <c r="F136" i="2"/>
  <c r="O135" i="2"/>
  <c r="L135" i="2"/>
  <c r="I135" i="2"/>
  <c r="F135" i="2"/>
  <c r="N134" i="2"/>
  <c r="M134" i="2"/>
  <c r="K134" i="2"/>
  <c r="J134" i="2"/>
  <c r="H134" i="2"/>
  <c r="G134" i="2"/>
  <c r="E134" i="2"/>
  <c r="D134" i="2"/>
  <c r="O132" i="2"/>
  <c r="L132" i="2"/>
  <c r="I132" i="2"/>
  <c r="F132" i="2"/>
  <c r="N131" i="2"/>
  <c r="M131" i="2"/>
  <c r="K131" i="2"/>
  <c r="J131" i="2"/>
  <c r="H131" i="2"/>
  <c r="G131" i="2"/>
  <c r="E131" i="2"/>
  <c r="D131" i="2"/>
  <c r="O130" i="2"/>
  <c r="L130" i="2"/>
  <c r="I130" i="2"/>
  <c r="F130" i="2"/>
  <c r="O129" i="2"/>
  <c r="L129" i="2"/>
  <c r="I129" i="2"/>
  <c r="F129" i="2"/>
  <c r="O128" i="2"/>
  <c r="L128" i="2"/>
  <c r="I128" i="2"/>
  <c r="F128" i="2"/>
  <c r="O127" i="2"/>
  <c r="L127" i="2"/>
  <c r="I127" i="2"/>
  <c r="F127" i="2"/>
  <c r="O126" i="2"/>
  <c r="L126" i="2"/>
  <c r="I126" i="2"/>
  <c r="F126" i="2"/>
  <c r="N125" i="2"/>
  <c r="M125" i="2"/>
  <c r="K125" i="2"/>
  <c r="J125" i="2"/>
  <c r="H125" i="2"/>
  <c r="G125" i="2"/>
  <c r="E125" i="2"/>
  <c r="D125" i="2"/>
  <c r="O124" i="2"/>
  <c r="L124" i="2"/>
  <c r="I124" i="2"/>
  <c r="F124" i="2"/>
  <c r="O123" i="2"/>
  <c r="L123" i="2"/>
  <c r="I123" i="2"/>
  <c r="F123" i="2"/>
  <c r="O122" i="2"/>
  <c r="L122" i="2"/>
  <c r="I122" i="2"/>
  <c r="F122" i="2"/>
  <c r="O121" i="2"/>
  <c r="L121" i="2"/>
  <c r="I121" i="2"/>
  <c r="F121" i="2"/>
  <c r="O120" i="2"/>
  <c r="L120" i="2"/>
  <c r="I120" i="2"/>
  <c r="F120" i="2"/>
  <c r="N119" i="2"/>
  <c r="M119" i="2"/>
  <c r="K119" i="2"/>
  <c r="J119" i="2"/>
  <c r="H119" i="2"/>
  <c r="G119" i="2"/>
  <c r="E119" i="2"/>
  <c r="D119" i="2"/>
  <c r="O118" i="2"/>
  <c r="L118" i="2"/>
  <c r="I118" i="2"/>
  <c r="F118" i="2"/>
  <c r="O117" i="2"/>
  <c r="L117" i="2"/>
  <c r="I117" i="2"/>
  <c r="F117" i="2"/>
  <c r="O116" i="2"/>
  <c r="L116" i="2"/>
  <c r="I116" i="2"/>
  <c r="F116" i="2"/>
  <c r="N115" i="2"/>
  <c r="M115" i="2"/>
  <c r="K115" i="2"/>
  <c r="J115" i="2"/>
  <c r="H115" i="2"/>
  <c r="G115" i="2"/>
  <c r="E115" i="2"/>
  <c r="D115" i="2"/>
  <c r="O114" i="2"/>
  <c r="L114" i="2"/>
  <c r="I114" i="2"/>
  <c r="F114" i="2"/>
  <c r="O113" i="2"/>
  <c r="L113" i="2"/>
  <c r="I113" i="2"/>
  <c r="F113" i="2"/>
  <c r="O112" i="2"/>
  <c r="L112" i="2"/>
  <c r="I112" i="2"/>
  <c r="F112" i="2"/>
  <c r="O111" i="2"/>
  <c r="L111" i="2"/>
  <c r="I111" i="2"/>
  <c r="F111" i="2"/>
  <c r="O110" i="2"/>
  <c r="L110" i="2"/>
  <c r="I110" i="2"/>
  <c r="F110" i="2"/>
  <c r="O109" i="2"/>
  <c r="L109" i="2"/>
  <c r="I109" i="2"/>
  <c r="F109" i="2"/>
  <c r="O108" i="2"/>
  <c r="L108" i="2"/>
  <c r="I108" i="2"/>
  <c r="F108" i="2"/>
  <c r="O107" i="2"/>
  <c r="L107" i="2"/>
  <c r="I107" i="2"/>
  <c r="F107" i="2"/>
  <c r="D107" i="2"/>
  <c r="N106" i="2"/>
  <c r="M106" i="2"/>
  <c r="K106" i="2"/>
  <c r="J106" i="2"/>
  <c r="H106" i="2"/>
  <c r="G106" i="2"/>
  <c r="E106" i="2"/>
  <c r="D106" i="2"/>
  <c r="O105" i="2"/>
  <c r="L105" i="2"/>
  <c r="I105" i="2"/>
  <c r="F105" i="2"/>
  <c r="O104" i="2"/>
  <c r="L104" i="2"/>
  <c r="I104" i="2"/>
  <c r="F104" i="2"/>
  <c r="O103" i="2"/>
  <c r="L103" i="2"/>
  <c r="I103" i="2"/>
  <c r="F103" i="2"/>
  <c r="O102" i="2"/>
  <c r="L102" i="2"/>
  <c r="I102" i="2"/>
  <c r="F102" i="2"/>
  <c r="O101" i="2"/>
  <c r="L101" i="2"/>
  <c r="I101" i="2"/>
  <c r="F101" i="2"/>
  <c r="O100" i="2"/>
  <c r="L100" i="2"/>
  <c r="I100" i="2"/>
  <c r="F100" i="2"/>
  <c r="O99" i="2"/>
  <c r="L99" i="2"/>
  <c r="I99" i="2"/>
  <c r="F99" i="2"/>
  <c r="N98" i="2"/>
  <c r="M98" i="2"/>
  <c r="K98" i="2"/>
  <c r="J98" i="2"/>
  <c r="H98" i="2"/>
  <c r="G98" i="2"/>
  <c r="E98" i="2"/>
  <c r="D98" i="2"/>
  <c r="O97" i="2"/>
  <c r="L97" i="2"/>
  <c r="I97" i="2"/>
  <c r="F97" i="2"/>
  <c r="O96" i="2"/>
  <c r="L96" i="2"/>
  <c r="I96" i="2"/>
  <c r="F96" i="2"/>
  <c r="O95" i="2"/>
  <c r="L95" i="2"/>
  <c r="I95" i="2"/>
  <c r="F95" i="2"/>
  <c r="O94" i="2"/>
  <c r="L94" i="2"/>
  <c r="I94" i="2"/>
  <c r="F94" i="2"/>
  <c r="O93" i="2"/>
  <c r="L93" i="2"/>
  <c r="I93" i="2"/>
  <c r="F93" i="2"/>
  <c r="N92" i="2"/>
  <c r="M92" i="2"/>
  <c r="K92" i="2"/>
  <c r="J92" i="2"/>
  <c r="H92" i="2"/>
  <c r="G92" i="2"/>
  <c r="E92" i="2"/>
  <c r="D92" i="2"/>
  <c r="O91" i="2"/>
  <c r="L91" i="2"/>
  <c r="I91" i="2"/>
  <c r="F91" i="2"/>
  <c r="O90" i="2"/>
  <c r="L90" i="2"/>
  <c r="I90" i="2"/>
  <c r="F90" i="2"/>
  <c r="O89" i="2"/>
  <c r="L89" i="2"/>
  <c r="I89" i="2"/>
  <c r="F89" i="2"/>
  <c r="O88" i="2"/>
  <c r="L88" i="2"/>
  <c r="I88" i="2"/>
  <c r="F88" i="2"/>
  <c r="N87" i="2"/>
  <c r="M87" i="2"/>
  <c r="K87" i="2"/>
  <c r="J87" i="2"/>
  <c r="H87" i="2"/>
  <c r="H86" i="2" s="1"/>
  <c r="G87" i="2"/>
  <c r="E87" i="2"/>
  <c r="D87" i="2"/>
  <c r="O85" i="2"/>
  <c r="L85" i="2"/>
  <c r="I85" i="2"/>
  <c r="F85" i="2"/>
  <c r="O84" i="2"/>
  <c r="L84" i="2"/>
  <c r="I84" i="2"/>
  <c r="F84" i="2"/>
  <c r="N83" i="2"/>
  <c r="M83" i="2"/>
  <c r="K83" i="2"/>
  <c r="J83" i="2"/>
  <c r="H83" i="2"/>
  <c r="G83" i="2"/>
  <c r="E83" i="2"/>
  <c r="D83" i="2"/>
  <c r="O82" i="2"/>
  <c r="L82" i="2"/>
  <c r="I82" i="2"/>
  <c r="F82" i="2"/>
  <c r="O81" i="2"/>
  <c r="L81" i="2"/>
  <c r="I81" i="2"/>
  <c r="F81" i="2"/>
  <c r="N80" i="2"/>
  <c r="N79" i="2" s="1"/>
  <c r="M80" i="2"/>
  <c r="K80" i="2"/>
  <c r="K79" i="2" s="1"/>
  <c r="J80" i="2"/>
  <c r="H80" i="2"/>
  <c r="G80" i="2"/>
  <c r="G79" i="2" s="1"/>
  <c r="E80" i="2"/>
  <c r="D80" i="2"/>
  <c r="O77" i="2"/>
  <c r="L77" i="2"/>
  <c r="I77" i="2"/>
  <c r="F77" i="2"/>
  <c r="O76" i="2"/>
  <c r="L76" i="2"/>
  <c r="I76" i="2"/>
  <c r="F76" i="2"/>
  <c r="O75" i="2"/>
  <c r="L75" i="2"/>
  <c r="I75" i="2"/>
  <c r="F75" i="2"/>
  <c r="O74" i="2"/>
  <c r="L74" i="2"/>
  <c r="I74" i="2"/>
  <c r="F74" i="2"/>
  <c r="O73" i="2"/>
  <c r="L73" i="2"/>
  <c r="I73" i="2"/>
  <c r="F73" i="2"/>
  <c r="N72" i="2"/>
  <c r="N70" i="2" s="1"/>
  <c r="M72" i="2"/>
  <c r="K72" i="2"/>
  <c r="K70" i="2" s="1"/>
  <c r="J72" i="2"/>
  <c r="H72" i="2"/>
  <c r="H70" i="2" s="1"/>
  <c r="G72" i="2"/>
  <c r="E72" i="2"/>
  <c r="E70" i="2" s="1"/>
  <c r="D72" i="2"/>
  <c r="O71" i="2"/>
  <c r="L71" i="2"/>
  <c r="I71" i="2"/>
  <c r="F71" i="2"/>
  <c r="O69" i="2"/>
  <c r="L69" i="2"/>
  <c r="I69" i="2"/>
  <c r="F69" i="2"/>
  <c r="O68" i="2"/>
  <c r="L68" i="2"/>
  <c r="I68" i="2"/>
  <c r="F68" i="2"/>
  <c r="O67" i="2"/>
  <c r="L67" i="2"/>
  <c r="I67" i="2"/>
  <c r="F67" i="2"/>
  <c r="O66" i="2"/>
  <c r="L66" i="2"/>
  <c r="I66" i="2"/>
  <c r="F66" i="2"/>
  <c r="O65" i="2"/>
  <c r="L65" i="2"/>
  <c r="I65" i="2"/>
  <c r="F65" i="2"/>
  <c r="O64" i="2"/>
  <c r="L64" i="2"/>
  <c r="I64" i="2"/>
  <c r="F64" i="2"/>
  <c r="O63" i="2"/>
  <c r="L63" i="2"/>
  <c r="I63" i="2"/>
  <c r="F63" i="2"/>
  <c r="O62" i="2"/>
  <c r="L62" i="2"/>
  <c r="I62" i="2"/>
  <c r="F62" i="2"/>
  <c r="N61" i="2"/>
  <c r="M61" i="2"/>
  <c r="K61" i="2"/>
  <c r="J61" i="2"/>
  <c r="H61" i="2"/>
  <c r="G61" i="2"/>
  <c r="E61" i="2"/>
  <c r="F61" i="2" s="1"/>
  <c r="D61" i="2"/>
  <c r="O60" i="2"/>
  <c r="L60" i="2"/>
  <c r="I60" i="2"/>
  <c r="F60" i="2"/>
  <c r="O59" i="2"/>
  <c r="L59" i="2"/>
  <c r="I59" i="2"/>
  <c r="F59" i="2"/>
  <c r="N58" i="2"/>
  <c r="M58" i="2"/>
  <c r="K58" i="2"/>
  <c r="K57" i="2" s="1"/>
  <c r="J58" i="2"/>
  <c r="H58" i="2"/>
  <c r="H57" i="2" s="1"/>
  <c r="G58" i="2"/>
  <c r="G57" i="2" s="1"/>
  <c r="E58" i="2"/>
  <c r="E57" i="2" s="1"/>
  <c r="E56" i="2" s="1"/>
  <c r="D58" i="2"/>
  <c r="D57" i="2"/>
  <c r="O50" i="2"/>
  <c r="C50" i="2" s="1"/>
  <c r="O49" i="2"/>
  <c r="C49" i="2" s="1"/>
  <c r="N48" i="2"/>
  <c r="M48" i="2"/>
  <c r="L47" i="2"/>
  <c r="I47" i="2"/>
  <c r="F47" i="2"/>
  <c r="K46" i="2"/>
  <c r="J46" i="2"/>
  <c r="H46" i="2"/>
  <c r="G46" i="2"/>
  <c r="E46" i="2"/>
  <c r="D46" i="2"/>
  <c r="F45" i="2"/>
  <c r="C45" i="2" s="1"/>
  <c r="L44" i="2"/>
  <c r="C44" i="2" s="1"/>
  <c r="L43" i="2"/>
  <c r="C43" i="2" s="1"/>
  <c r="L42" i="2"/>
  <c r="C42" i="2" s="1"/>
  <c r="L41" i="2"/>
  <c r="C41" i="2" s="1"/>
  <c r="K40" i="2"/>
  <c r="J40" i="2"/>
  <c r="L39" i="2"/>
  <c r="C39" i="2" s="1"/>
  <c r="L38" i="2"/>
  <c r="C38" i="2" s="1"/>
  <c r="K37" i="2"/>
  <c r="J37" i="2"/>
  <c r="L36" i="2"/>
  <c r="C36" i="2" s="1"/>
  <c r="K35" i="2"/>
  <c r="J35" i="2"/>
  <c r="L34" i="2"/>
  <c r="C34" i="2" s="1"/>
  <c r="L33" i="2"/>
  <c r="C33" i="2" s="1"/>
  <c r="L32" i="2"/>
  <c r="C32" i="2" s="1"/>
  <c r="K31" i="2"/>
  <c r="K30" i="2" s="1"/>
  <c r="J31" i="2"/>
  <c r="F29" i="2"/>
  <c r="C29" i="2" s="1"/>
  <c r="I28" i="2"/>
  <c r="O27" i="2"/>
  <c r="L27" i="2"/>
  <c r="I27" i="2"/>
  <c r="F27" i="2"/>
  <c r="O26" i="2"/>
  <c r="L26" i="2"/>
  <c r="I26" i="2"/>
  <c r="F26" i="2"/>
  <c r="N25" i="2"/>
  <c r="M25" i="2"/>
  <c r="M24" i="2" s="1"/>
  <c r="K25" i="2"/>
  <c r="K290" i="2" s="1"/>
  <c r="K289" i="2" s="1"/>
  <c r="J25" i="2"/>
  <c r="H25" i="2"/>
  <c r="H290" i="2" s="1"/>
  <c r="H289" i="2" s="1"/>
  <c r="G25" i="2"/>
  <c r="G290" i="2" s="1"/>
  <c r="E25" i="2"/>
  <c r="E290" i="2" s="1"/>
  <c r="E289" i="2" s="1"/>
  <c r="D25" i="2"/>
  <c r="L154" i="2" l="1"/>
  <c r="L35" i="2"/>
  <c r="C35" i="2" s="1"/>
  <c r="I236" i="2"/>
  <c r="O238" i="2"/>
  <c r="I249" i="2"/>
  <c r="I119" i="2"/>
  <c r="I125" i="2"/>
  <c r="C179" i="2"/>
  <c r="O191" i="2"/>
  <c r="L201" i="2"/>
  <c r="C285" i="2"/>
  <c r="C286" i="2"/>
  <c r="C295" i="2"/>
  <c r="C299" i="2"/>
  <c r="C59" i="2"/>
  <c r="L182" i="2"/>
  <c r="L98" i="2"/>
  <c r="L195" i="2"/>
  <c r="M261" i="2"/>
  <c r="C155" i="2"/>
  <c r="C158" i="2"/>
  <c r="C270" i="2"/>
  <c r="I282" i="2"/>
  <c r="I284" i="2"/>
  <c r="J290" i="2"/>
  <c r="I98" i="2"/>
  <c r="I106" i="2"/>
  <c r="C203" i="2"/>
  <c r="C223" i="2"/>
  <c r="C232" i="2"/>
  <c r="L31" i="2"/>
  <c r="C31" i="2" s="1"/>
  <c r="L37" i="2"/>
  <c r="C37" i="2" s="1"/>
  <c r="O92" i="2"/>
  <c r="C95" i="2"/>
  <c r="C113" i="2"/>
  <c r="L119" i="2"/>
  <c r="F125" i="2"/>
  <c r="C159" i="2"/>
  <c r="C170" i="2"/>
  <c r="C171" i="2"/>
  <c r="I230" i="2"/>
  <c r="L238" i="2"/>
  <c r="L278" i="2"/>
  <c r="I25" i="2"/>
  <c r="N290" i="2"/>
  <c r="N289" i="2" s="1"/>
  <c r="N24" i="2"/>
  <c r="O24" i="2" s="1"/>
  <c r="K24" i="2"/>
  <c r="C202" i="2"/>
  <c r="G24" i="2"/>
  <c r="C63" i="2"/>
  <c r="C65" i="2"/>
  <c r="C67" i="2"/>
  <c r="D70" i="2"/>
  <c r="D56" i="2" s="1"/>
  <c r="L83" i="2"/>
  <c r="O144" i="2"/>
  <c r="O147" i="2"/>
  <c r="N272" i="2"/>
  <c r="N271" i="2" s="1"/>
  <c r="C71" i="2"/>
  <c r="C135" i="2"/>
  <c r="O187" i="2"/>
  <c r="G198" i="2"/>
  <c r="C211" i="2"/>
  <c r="C212" i="2"/>
  <c r="D254" i="2"/>
  <c r="F254" i="2" s="1"/>
  <c r="J57" i="2"/>
  <c r="O58" i="2"/>
  <c r="C76" i="2"/>
  <c r="C89" i="2"/>
  <c r="C90" i="2"/>
  <c r="C127" i="2"/>
  <c r="C130" i="2"/>
  <c r="O131" i="2"/>
  <c r="C167" i="2"/>
  <c r="G177" i="2"/>
  <c r="G176" i="2" s="1"/>
  <c r="I194" i="2"/>
  <c r="I169" i="2"/>
  <c r="I187" i="2"/>
  <c r="E190" i="2"/>
  <c r="J194" i="2"/>
  <c r="L194" i="2" s="1"/>
  <c r="D199" i="2"/>
  <c r="C227" i="2"/>
  <c r="C228" i="2"/>
  <c r="L230" i="2"/>
  <c r="L236" i="2"/>
  <c r="C240" i="2"/>
  <c r="L241" i="2"/>
  <c r="C242" i="2"/>
  <c r="L249" i="2"/>
  <c r="I266" i="2"/>
  <c r="M272" i="2"/>
  <c r="L282" i="2"/>
  <c r="C296" i="2"/>
  <c r="C66" i="2"/>
  <c r="L106" i="2"/>
  <c r="C117" i="2"/>
  <c r="C143" i="2"/>
  <c r="L144" i="2"/>
  <c r="C215" i="2"/>
  <c r="C222" i="2"/>
  <c r="C246" i="2"/>
  <c r="C258" i="2"/>
  <c r="C273" i="2"/>
  <c r="J271" i="2"/>
  <c r="O274" i="2"/>
  <c r="C279" i="2"/>
  <c r="C292" i="2"/>
  <c r="M86" i="2"/>
  <c r="C100" i="2"/>
  <c r="C108" i="2"/>
  <c r="C112" i="2"/>
  <c r="C183" i="2"/>
  <c r="C186" i="2"/>
  <c r="O194" i="2"/>
  <c r="N190" i="2"/>
  <c r="I201" i="2"/>
  <c r="C243" i="2"/>
  <c r="I255" i="2"/>
  <c r="C264" i="2"/>
  <c r="C265" i="2"/>
  <c r="O266" i="2"/>
  <c r="E24" i="2"/>
  <c r="D290" i="2"/>
  <c r="M290" i="2"/>
  <c r="C60" i="2"/>
  <c r="L61" i="2"/>
  <c r="C62" i="2"/>
  <c r="C68" i="2"/>
  <c r="M70" i="2"/>
  <c r="F72" i="2"/>
  <c r="K56" i="2"/>
  <c r="I80" i="2"/>
  <c r="M79" i="2"/>
  <c r="O83" i="2"/>
  <c r="C84" i="2"/>
  <c r="E86" i="2"/>
  <c r="F131" i="2"/>
  <c r="M133" i="2"/>
  <c r="O139" i="2"/>
  <c r="C151" i="2"/>
  <c r="C153" i="2"/>
  <c r="I163" i="2"/>
  <c r="O163" i="2"/>
  <c r="F191" i="2"/>
  <c r="D190" i="2"/>
  <c r="H79" i="2"/>
  <c r="O98" i="2"/>
  <c r="O119" i="2"/>
  <c r="J133" i="2"/>
  <c r="L134" i="2"/>
  <c r="L169" i="2"/>
  <c r="J168" i="2"/>
  <c r="L168" i="2" s="1"/>
  <c r="F25" i="2"/>
  <c r="C26" i="2"/>
  <c r="C27" i="2"/>
  <c r="O48" i="2"/>
  <c r="C48" i="2" s="1"/>
  <c r="L58" i="2"/>
  <c r="M57" i="2"/>
  <c r="D86" i="2"/>
  <c r="C93" i="2"/>
  <c r="C94" i="2"/>
  <c r="F98" i="2"/>
  <c r="O106" i="2"/>
  <c r="C109" i="2"/>
  <c r="C114" i="2"/>
  <c r="C116" i="2"/>
  <c r="E133" i="2"/>
  <c r="F144" i="2"/>
  <c r="C146" i="2"/>
  <c r="F147" i="2"/>
  <c r="D168" i="2"/>
  <c r="C175" i="2"/>
  <c r="J177" i="2"/>
  <c r="L178" i="2"/>
  <c r="F208" i="2"/>
  <c r="D207" i="2"/>
  <c r="L40" i="2"/>
  <c r="C40" i="2" s="1"/>
  <c r="F46" i="2"/>
  <c r="L46" i="2"/>
  <c r="C73" i="2"/>
  <c r="C74" i="2"/>
  <c r="F80" i="2"/>
  <c r="O87" i="2"/>
  <c r="C88" i="2"/>
  <c r="F92" i="2"/>
  <c r="C99" i="2"/>
  <c r="C104" i="2"/>
  <c r="C105" i="2"/>
  <c r="C123" i="2"/>
  <c r="L125" i="2"/>
  <c r="C126" i="2"/>
  <c r="C141" i="2"/>
  <c r="C165" i="2"/>
  <c r="F187" i="2"/>
  <c r="L219" i="2"/>
  <c r="K207" i="2"/>
  <c r="K198" i="2" s="1"/>
  <c r="M254" i="2"/>
  <c r="F266" i="2"/>
  <c r="F274" i="2"/>
  <c r="I61" i="2"/>
  <c r="N57" i="2"/>
  <c r="N56" i="2" s="1"/>
  <c r="C64" i="2"/>
  <c r="C75" i="2"/>
  <c r="E79" i="2"/>
  <c r="C82" i="2"/>
  <c r="F83" i="2"/>
  <c r="F87" i="2"/>
  <c r="C91" i="2"/>
  <c r="I92" i="2"/>
  <c r="C96" i="2"/>
  <c r="L115" i="2"/>
  <c r="C118" i="2"/>
  <c r="C120" i="2"/>
  <c r="C122" i="2"/>
  <c r="O125" i="2"/>
  <c r="C129" i="2"/>
  <c r="L131" i="2"/>
  <c r="C132" i="2"/>
  <c r="C138" i="2"/>
  <c r="F139" i="2"/>
  <c r="C145" i="2"/>
  <c r="L147" i="2"/>
  <c r="C148" i="2"/>
  <c r="C150" i="2"/>
  <c r="I154" i="2"/>
  <c r="O154" i="2"/>
  <c r="C157" i="2"/>
  <c r="C160" i="2"/>
  <c r="C162" i="2"/>
  <c r="F163" i="2"/>
  <c r="I168" i="2"/>
  <c r="C174" i="2"/>
  <c r="I182" i="2"/>
  <c r="O182" i="2"/>
  <c r="C185" i="2"/>
  <c r="L187" i="2"/>
  <c r="C188" i="2"/>
  <c r="C192" i="2"/>
  <c r="F194" i="2"/>
  <c r="F195" i="2"/>
  <c r="O195" i="2"/>
  <c r="C200" i="2"/>
  <c r="F201" i="2"/>
  <c r="C205" i="2"/>
  <c r="C206" i="2"/>
  <c r="E207" i="2"/>
  <c r="E198" i="2" s="1"/>
  <c r="C210" i="2"/>
  <c r="C216" i="2"/>
  <c r="C225" i="2"/>
  <c r="C226" i="2"/>
  <c r="N234" i="2"/>
  <c r="I238" i="2"/>
  <c r="C247" i="2"/>
  <c r="C253" i="2"/>
  <c r="C259" i="2"/>
  <c r="L266" i="2"/>
  <c r="C268" i="2"/>
  <c r="C269" i="2"/>
  <c r="C277" i="2"/>
  <c r="F278" i="2"/>
  <c r="C283" i="2"/>
  <c r="F284" i="2"/>
  <c r="O291" i="2"/>
  <c r="C102" i="2"/>
  <c r="C103" i="2"/>
  <c r="C107" i="2"/>
  <c r="I115" i="2"/>
  <c r="O115" i="2"/>
  <c r="C121" i="2"/>
  <c r="C124" i="2"/>
  <c r="I131" i="2"/>
  <c r="O134" i="2"/>
  <c r="C137" i="2"/>
  <c r="C140" i="2"/>
  <c r="C142" i="2"/>
  <c r="I144" i="2"/>
  <c r="I147" i="2"/>
  <c r="C149" i="2"/>
  <c r="C152" i="2"/>
  <c r="F154" i="2"/>
  <c r="C161" i="2"/>
  <c r="L163" i="2"/>
  <c r="C166" i="2"/>
  <c r="C173" i="2"/>
  <c r="C180" i="2"/>
  <c r="F182" i="2"/>
  <c r="C189" i="2"/>
  <c r="M190" i="2"/>
  <c r="C193" i="2"/>
  <c r="C213" i="2"/>
  <c r="C214" i="2"/>
  <c r="H207" i="2"/>
  <c r="I207" i="2" s="1"/>
  <c r="C220" i="2"/>
  <c r="C231" i="2"/>
  <c r="C237" i="2"/>
  <c r="C239" i="2"/>
  <c r="C244" i="2"/>
  <c r="C245" i="2"/>
  <c r="O249" i="2"/>
  <c r="G254" i="2"/>
  <c r="I254" i="2" s="1"/>
  <c r="C256" i="2"/>
  <c r="C257" i="2"/>
  <c r="C263" i="2"/>
  <c r="C281" i="2"/>
  <c r="F282" i="2"/>
  <c r="O282" i="2"/>
  <c r="F291" i="2"/>
  <c r="C293" i="2"/>
  <c r="C294" i="2"/>
  <c r="O178" i="2"/>
  <c r="C181" i="2"/>
  <c r="C196" i="2"/>
  <c r="C204" i="2"/>
  <c r="I208" i="2"/>
  <c r="M207" i="2"/>
  <c r="C218" i="2"/>
  <c r="F219" i="2"/>
  <c r="O219" i="2"/>
  <c r="C224" i="2"/>
  <c r="C229" i="2"/>
  <c r="F230" i="2"/>
  <c r="O230" i="2"/>
  <c r="C235" i="2"/>
  <c r="F238" i="2"/>
  <c r="O241" i="2"/>
  <c r="F249" i="2"/>
  <c r="C251" i="2"/>
  <c r="F255" i="2"/>
  <c r="D261" i="2"/>
  <c r="F262" i="2"/>
  <c r="J261" i="2"/>
  <c r="O262" i="2"/>
  <c r="C267" i="2"/>
  <c r="H272" i="2"/>
  <c r="H271" i="2" s="1"/>
  <c r="C275" i="2"/>
  <c r="I278" i="2"/>
  <c r="I291" i="2"/>
  <c r="C297" i="2"/>
  <c r="C298" i="2"/>
  <c r="H56" i="2"/>
  <c r="I57" i="2"/>
  <c r="H24" i="2"/>
  <c r="I24" i="2" s="1"/>
  <c r="G289" i="2"/>
  <c r="I289" i="2" s="1"/>
  <c r="I290" i="2"/>
  <c r="O25" i="2"/>
  <c r="F57" i="2"/>
  <c r="L57" i="2"/>
  <c r="F58" i="2"/>
  <c r="I58" i="2"/>
  <c r="I72" i="2"/>
  <c r="G70" i="2"/>
  <c r="D79" i="2"/>
  <c r="J79" i="2"/>
  <c r="L80" i="2"/>
  <c r="O80" i="2"/>
  <c r="I83" i="2"/>
  <c r="C83" i="2" s="1"/>
  <c r="J86" i="2"/>
  <c r="N86" i="2"/>
  <c r="I139" i="2"/>
  <c r="G133" i="2"/>
  <c r="J199" i="2"/>
  <c r="L290" i="2"/>
  <c r="J289" i="2"/>
  <c r="L289" i="2" s="1"/>
  <c r="G190" i="2"/>
  <c r="I191" i="2"/>
  <c r="D289" i="2"/>
  <c r="F290" i="2"/>
  <c r="L25" i="2"/>
  <c r="J30" i="2"/>
  <c r="I46" i="2"/>
  <c r="C46" i="2" s="1"/>
  <c r="C69" i="2"/>
  <c r="C77" i="2"/>
  <c r="I79" i="2"/>
  <c r="O79" i="2"/>
  <c r="C81" i="2"/>
  <c r="C85" i="2"/>
  <c r="F86" i="2"/>
  <c r="K86" i="2"/>
  <c r="C97" i="2"/>
  <c r="C101" i="2"/>
  <c r="E168" i="2"/>
  <c r="F168" i="2" s="1"/>
  <c r="F169" i="2"/>
  <c r="F236" i="2"/>
  <c r="E234" i="2"/>
  <c r="E233" i="2" s="1"/>
  <c r="M289" i="2"/>
  <c r="O290" i="2"/>
  <c r="C47" i="2"/>
  <c r="O61" i="2"/>
  <c r="O70" i="2"/>
  <c r="L72" i="2"/>
  <c r="J70" i="2"/>
  <c r="L70" i="2" s="1"/>
  <c r="O72" i="2"/>
  <c r="G86" i="2"/>
  <c r="I86" i="2" s="1"/>
  <c r="I87" i="2"/>
  <c r="L87" i="2"/>
  <c r="L92" i="2"/>
  <c r="F106" i="2"/>
  <c r="C106" i="2" s="1"/>
  <c r="C111" i="2"/>
  <c r="F115" i="2"/>
  <c r="F119" i="2"/>
  <c r="C125" i="2"/>
  <c r="C136" i="2"/>
  <c r="C164" i="2"/>
  <c r="C172" i="2"/>
  <c r="M176" i="2"/>
  <c r="O177" i="2"/>
  <c r="H177" i="2"/>
  <c r="I178" i="2"/>
  <c r="H190" i="2"/>
  <c r="N207" i="2"/>
  <c r="O208" i="2"/>
  <c r="C110" i="2"/>
  <c r="C128" i="2"/>
  <c r="H133" i="2"/>
  <c r="H78" i="2" s="1"/>
  <c r="I134" i="2"/>
  <c r="C144" i="2"/>
  <c r="C156" i="2"/>
  <c r="M168" i="2"/>
  <c r="O169" i="2"/>
  <c r="D177" i="2"/>
  <c r="F178" i="2"/>
  <c r="C184" i="2"/>
  <c r="F199" i="2"/>
  <c r="I274" i="2"/>
  <c r="G272" i="2"/>
  <c r="D133" i="2"/>
  <c r="F134" i="2"/>
  <c r="N133" i="2"/>
  <c r="K133" i="2"/>
  <c r="L133" i="2" s="1"/>
  <c r="L139" i="2"/>
  <c r="K190" i="2"/>
  <c r="L191" i="2"/>
  <c r="C194" i="2"/>
  <c r="N198" i="2"/>
  <c r="J207" i="2"/>
  <c r="L207" i="2" s="1"/>
  <c r="L208" i="2"/>
  <c r="I219" i="2"/>
  <c r="C219" i="2" s="1"/>
  <c r="K234" i="2"/>
  <c r="I241" i="2"/>
  <c r="H234" i="2"/>
  <c r="H233" i="2" s="1"/>
  <c r="C248" i="2"/>
  <c r="O255" i="2"/>
  <c r="C255" i="2" s="1"/>
  <c r="N254" i="2"/>
  <c r="O254" i="2" s="1"/>
  <c r="C280" i="2"/>
  <c r="C209" i="2"/>
  <c r="C217" i="2"/>
  <c r="C221" i="2"/>
  <c r="O236" i="2"/>
  <c r="M234" i="2"/>
  <c r="D234" i="2"/>
  <c r="F241" i="2"/>
  <c r="J254" i="2"/>
  <c r="L254" i="2" s="1"/>
  <c r="L255" i="2"/>
  <c r="L262" i="2"/>
  <c r="K261" i="2"/>
  <c r="I195" i="2"/>
  <c r="C195" i="2" s="1"/>
  <c r="H199" i="2"/>
  <c r="H198" i="2" s="1"/>
  <c r="O201" i="2"/>
  <c r="C201" i="2" s="1"/>
  <c r="M199" i="2"/>
  <c r="C252" i="2"/>
  <c r="C260" i="2"/>
  <c r="O261" i="2"/>
  <c r="G261" i="2"/>
  <c r="I261" i="2" s="1"/>
  <c r="I262" i="2"/>
  <c r="M271" i="2"/>
  <c r="O272" i="2"/>
  <c r="L274" i="2"/>
  <c r="K272" i="2"/>
  <c r="K271" i="2" s="1"/>
  <c r="C276" i="2"/>
  <c r="O284" i="2"/>
  <c r="J234" i="2"/>
  <c r="D272" i="2"/>
  <c r="L284" i="2"/>
  <c r="C139" i="2" l="1"/>
  <c r="C98" i="2"/>
  <c r="C249" i="2"/>
  <c r="C254" i="2"/>
  <c r="K233" i="2"/>
  <c r="K197" i="2" s="1"/>
  <c r="D198" i="2"/>
  <c r="C119" i="2"/>
  <c r="C61" i="2"/>
  <c r="C238" i="2"/>
  <c r="C282" i="2"/>
  <c r="C147" i="2"/>
  <c r="C266" i="2"/>
  <c r="O133" i="2"/>
  <c r="O57" i="2"/>
  <c r="C154" i="2"/>
  <c r="F56" i="2"/>
  <c r="C92" i="2"/>
  <c r="F70" i="2"/>
  <c r="O207" i="2"/>
  <c r="C115" i="2"/>
  <c r="C191" i="2"/>
  <c r="J190" i="2"/>
  <c r="L190" i="2" s="1"/>
  <c r="C262" i="2"/>
  <c r="H197" i="2"/>
  <c r="C178" i="2"/>
  <c r="C284" i="2"/>
  <c r="L261" i="2"/>
  <c r="C241" i="2"/>
  <c r="C291" i="2"/>
  <c r="C230" i="2"/>
  <c r="C163" i="2"/>
  <c r="E197" i="2"/>
  <c r="F289" i="2"/>
  <c r="N78" i="2"/>
  <c r="N55" i="2" s="1"/>
  <c r="C80" i="2"/>
  <c r="C72" i="2"/>
  <c r="C57" i="2"/>
  <c r="O190" i="2"/>
  <c r="M56" i="2"/>
  <c r="O176" i="2"/>
  <c r="O289" i="2"/>
  <c r="F261" i="2"/>
  <c r="C278" i="2"/>
  <c r="O271" i="2"/>
  <c r="C134" i="2"/>
  <c r="C274" i="2"/>
  <c r="C169" i="2"/>
  <c r="C25" i="2"/>
  <c r="C58" i="2"/>
  <c r="F190" i="2"/>
  <c r="C131" i="2"/>
  <c r="C208" i="2"/>
  <c r="F133" i="2"/>
  <c r="G233" i="2"/>
  <c r="I233" i="2" s="1"/>
  <c r="K78" i="2"/>
  <c r="K55" i="2" s="1"/>
  <c r="C182" i="2"/>
  <c r="C187" i="2"/>
  <c r="F207" i="2"/>
  <c r="L177" i="2"/>
  <c r="J176" i="2"/>
  <c r="L176" i="2" s="1"/>
  <c r="M198" i="2"/>
  <c r="O199" i="2"/>
  <c r="L30" i="2"/>
  <c r="C30" i="2" s="1"/>
  <c r="L234" i="2"/>
  <c r="J233" i="2"/>
  <c r="L272" i="2"/>
  <c r="M233" i="2"/>
  <c r="O234" i="2"/>
  <c r="I234" i="2"/>
  <c r="O86" i="2"/>
  <c r="J24" i="2"/>
  <c r="L24" i="2" s="1"/>
  <c r="G78" i="2"/>
  <c r="I78" i="2" s="1"/>
  <c r="I190" i="2"/>
  <c r="J198" i="2"/>
  <c r="L199" i="2"/>
  <c r="L86" i="2"/>
  <c r="J78" i="2"/>
  <c r="L79" i="2"/>
  <c r="E78" i="2"/>
  <c r="E55" i="2" s="1"/>
  <c r="E54" i="2" s="1"/>
  <c r="F234" i="2"/>
  <c r="D233" i="2"/>
  <c r="F198" i="2"/>
  <c r="L271" i="2"/>
  <c r="O168" i="2"/>
  <c r="C168" i="2" s="1"/>
  <c r="M78" i="2"/>
  <c r="C236" i="2"/>
  <c r="I133" i="2"/>
  <c r="F79" i="2"/>
  <c r="D78" i="2"/>
  <c r="F272" i="2"/>
  <c r="D271" i="2"/>
  <c r="H176" i="2"/>
  <c r="I176" i="2" s="1"/>
  <c r="I177" i="2"/>
  <c r="N233" i="2"/>
  <c r="N287" i="2" s="1"/>
  <c r="I199" i="2"/>
  <c r="G271" i="2"/>
  <c r="I272" i="2"/>
  <c r="D176" i="2"/>
  <c r="F177" i="2"/>
  <c r="C87" i="2"/>
  <c r="I198" i="2"/>
  <c r="G56" i="2"/>
  <c r="I70" i="2"/>
  <c r="H55" i="2"/>
  <c r="H54" i="2" s="1"/>
  <c r="J56" i="2"/>
  <c r="L78" i="2" l="1"/>
  <c r="C261" i="2"/>
  <c r="C70" i="2"/>
  <c r="M287" i="2"/>
  <c r="C86" i="2"/>
  <c r="C207" i="2"/>
  <c r="C290" i="2"/>
  <c r="C289" i="2" s="1"/>
  <c r="K54" i="2"/>
  <c r="K288" i="2" s="1"/>
  <c r="C133" i="2"/>
  <c r="C199" i="2"/>
  <c r="C234" i="2"/>
  <c r="O56" i="2"/>
  <c r="F176" i="2"/>
  <c r="C176" i="2" s="1"/>
  <c r="E287" i="2"/>
  <c r="F233" i="2"/>
  <c r="C190" i="2"/>
  <c r="K287" i="2"/>
  <c r="F78" i="2"/>
  <c r="D55" i="2"/>
  <c r="O78" i="2"/>
  <c r="M55" i="2"/>
  <c r="M197" i="2"/>
  <c r="O198" i="2"/>
  <c r="H288" i="2"/>
  <c r="H53" i="2"/>
  <c r="G55" i="2"/>
  <c r="I56" i="2"/>
  <c r="C177" i="2"/>
  <c r="G287" i="2"/>
  <c r="I271" i="2"/>
  <c r="G197" i="2"/>
  <c r="I197" i="2" s="1"/>
  <c r="C79" i="2"/>
  <c r="D197" i="2"/>
  <c r="E288" i="2"/>
  <c r="E53" i="2"/>
  <c r="L233" i="2"/>
  <c r="J287" i="2"/>
  <c r="L287" i="2" s="1"/>
  <c r="L56" i="2"/>
  <c r="J55" i="2"/>
  <c r="F271" i="2"/>
  <c r="D287" i="2"/>
  <c r="J197" i="2"/>
  <c r="L197" i="2" s="1"/>
  <c r="L198" i="2"/>
  <c r="C272" i="2"/>
  <c r="N197" i="2"/>
  <c r="N54" i="2" s="1"/>
  <c r="O233" i="2"/>
  <c r="C233" i="2" s="1"/>
  <c r="H287" i="2"/>
  <c r="K53" i="2" l="1"/>
  <c r="C78" i="2"/>
  <c r="I287" i="2"/>
  <c r="O287" i="2"/>
  <c r="F287" i="2"/>
  <c r="F197" i="2"/>
  <c r="C56" i="2"/>
  <c r="C198" i="2"/>
  <c r="M54" i="2"/>
  <c r="O55" i="2"/>
  <c r="N53" i="2"/>
  <c r="N288" i="2"/>
  <c r="C271" i="2"/>
  <c r="D54" i="2"/>
  <c r="F55" i="2"/>
  <c r="J54" i="2"/>
  <c r="L55" i="2"/>
  <c r="I55" i="2"/>
  <c r="G54" i="2"/>
  <c r="O197" i="2"/>
  <c r="C197" i="2" s="1"/>
  <c r="M288" i="2" l="1"/>
  <c r="C287" i="2"/>
  <c r="M53" i="2"/>
  <c r="O54" i="2"/>
  <c r="L54" i="2"/>
  <c r="J53" i="2"/>
  <c r="L53" i="2" s="1"/>
  <c r="J288" i="2"/>
  <c r="L288" i="2" s="1"/>
  <c r="G288" i="2"/>
  <c r="I288" i="2" s="1"/>
  <c r="G53" i="2"/>
  <c r="I53" i="2" s="1"/>
  <c r="I54" i="2"/>
  <c r="C55" i="2"/>
  <c r="F54" i="2"/>
  <c r="D53" i="2"/>
  <c r="D28" i="2"/>
  <c r="O53" i="2" l="1"/>
  <c r="O288" i="2"/>
  <c r="F53" i="2"/>
  <c r="C53" i="2" s="1"/>
  <c r="F28" i="2"/>
  <c r="C28" i="2" s="1"/>
  <c r="D24" i="2"/>
  <c r="C54" i="2"/>
  <c r="D288" i="2"/>
  <c r="F288" i="2" l="1"/>
  <c r="C288" i="2" s="1"/>
  <c r="F24" i="2"/>
  <c r="C24" i="2" s="1"/>
  <c r="O299" i="1"/>
  <c r="L299" i="1"/>
  <c r="I299" i="1"/>
  <c r="F299" i="1"/>
  <c r="O298" i="1"/>
  <c r="L298" i="1"/>
  <c r="I298" i="1"/>
  <c r="F298" i="1"/>
  <c r="O297" i="1"/>
  <c r="L297" i="1"/>
  <c r="I297" i="1"/>
  <c r="F297" i="1"/>
  <c r="O296" i="1"/>
  <c r="L296" i="1"/>
  <c r="I296" i="1"/>
  <c r="F296" i="1"/>
  <c r="O295" i="1"/>
  <c r="L295" i="1"/>
  <c r="I295" i="1"/>
  <c r="F295" i="1"/>
  <c r="O294" i="1"/>
  <c r="L294" i="1"/>
  <c r="I294" i="1"/>
  <c r="F294" i="1"/>
  <c r="O293" i="1"/>
  <c r="L293" i="1"/>
  <c r="I293" i="1"/>
  <c r="F293" i="1"/>
  <c r="O292" i="1"/>
  <c r="L292" i="1"/>
  <c r="I292" i="1"/>
  <c r="F292" i="1"/>
  <c r="N291" i="1"/>
  <c r="M291" i="1"/>
  <c r="K291" i="1"/>
  <c r="J291" i="1"/>
  <c r="H291" i="1"/>
  <c r="G291" i="1"/>
  <c r="E291" i="1"/>
  <c r="D291" i="1"/>
  <c r="O286" i="1"/>
  <c r="L286" i="1"/>
  <c r="I286" i="1"/>
  <c r="F286" i="1"/>
  <c r="O285" i="1"/>
  <c r="O284" i="1" s="1"/>
  <c r="L285" i="1"/>
  <c r="L284" i="1" s="1"/>
  <c r="I285" i="1"/>
  <c r="I284" i="1" s="1"/>
  <c r="F285" i="1"/>
  <c r="N284" i="1"/>
  <c r="M284" i="1"/>
  <c r="K284" i="1"/>
  <c r="J284" i="1"/>
  <c r="H284" i="1"/>
  <c r="G284" i="1"/>
  <c r="E284" i="1"/>
  <c r="D284" i="1"/>
  <c r="O283" i="1"/>
  <c r="L283" i="1"/>
  <c r="L282" i="1" s="1"/>
  <c r="I283" i="1"/>
  <c r="I282" i="1" s="1"/>
  <c r="F283" i="1"/>
  <c r="O282" i="1"/>
  <c r="N282" i="1"/>
  <c r="M282" i="1"/>
  <c r="K282" i="1"/>
  <c r="J282" i="1"/>
  <c r="H282" i="1"/>
  <c r="G282" i="1"/>
  <c r="F282" i="1"/>
  <c r="E282" i="1"/>
  <c r="D282" i="1"/>
  <c r="O281" i="1"/>
  <c r="L281" i="1"/>
  <c r="I281" i="1"/>
  <c r="F281" i="1"/>
  <c r="O280" i="1"/>
  <c r="L280" i="1"/>
  <c r="I280" i="1"/>
  <c r="F280" i="1"/>
  <c r="O279" i="1"/>
  <c r="L279" i="1"/>
  <c r="L278" i="1" s="1"/>
  <c r="I279" i="1"/>
  <c r="F279" i="1"/>
  <c r="O278" i="1"/>
  <c r="N278" i="1"/>
  <c r="M278" i="1"/>
  <c r="K278" i="1"/>
  <c r="J278" i="1"/>
  <c r="H278" i="1"/>
  <c r="G278" i="1"/>
  <c r="E278" i="1"/>
  <c r="D278" i="1"/>
  <c r="O277" i="1"/>
  <c r="L277" i="1"/>
  <c r="I277" i="1"/>
  <c r="F277" i="1"/>
  <c r="O276" i="1"/>
  <c r="L276" i="1"/>
  <c r="I276" i="1"/>
  <c r="F276" i="1"/>
  <c r="O275" i="1"/>
  <c r="O274" i="1" s="1"/>
  <c r="L275" i="1"/>
  <c r="L274" i="1" s="1"/>
  <c r="I275" i="1"/>
  <c r="F275" i="1"/>
  <c r="F274" i="1" s="1"/>
  <c r="N274" i="1"/>
  <c r="N272" i="1" s="1"/>
  <c r="N271" i="1" s="1"/>
  <c r="M274" i="1"/>
  <c r="M272" i="1" s="1"/>
  <c r="K274" i="1"/>
  <c r="J274" i="1"/>
  <c r="J272" i="1" s="1"/>
  <c r="H274" i="1"/>
  <c r="H272" i="1" s="1"/>
  <c r="H271" i="1" s="1"/>
  <c r="G274" i="1"/>
  <c r="G272" i="1" s="1"/>
  <c r="E274" i="1"/>
  <c r="D274" i="1"/>
  <c r="D272" i="1" s="1"/>
  <c r="D271" i="1" s="1"/>
  <c r="O273" i="1"/>
  <c r="L273" i="1"/>
  <c r="I273" i="1"/>
  <c r="F273" i="1"/>
  <c r="K272" i="1"/>
  <c r="K271" i="1" s="1"/>
  <c r="O270" i="1"/>
  <c r="L270" i="1"/>
  <c r="I270" i="1"/>
  <c r="F270" i="1"/>
  <c r="O269" i="1"/>
  <c r="L269" i="1"/>
  <c r="I269" i="1"/>
  <c r="F269" i="1"/>
  <c r="O268" i="1"/>
  <c r="L268" i="1"/>
  <c r="I268" i="1"/>
  <c r="F268" i="1"/>
  <c r="O267" i="1"/>
  <c r="L267" i="1"/>
  <c r="I267" i="1"/>
  <c r="F267" i="1"/>
  <c r="N266" i="1"/>
  <c r="M266" i="1"/>
  <c r="K266" i="1"/>
  <c r="J266" i="1"/>
  <c r="H266" i="1"/>
  <c r="G266" i="1"/>
  <c r="E266" i="1"/>
  <c r="D266" i="1"/>
  <c r="O265" i="1"/>
  <c r="L265" i="1"/>
  <c r="I265" i="1"/>
  <c r="F265" i="1"/>
  <c r="O264" i="1"/>
  <c r="L264" i="1"/>
  <c r="I264" i="1"/>
  <c r="F264" i="1"/>
  <c r="O263" i="1"/>
  <c r="O262" i="1" s="1"/>
  <c r="L263" i="1"/>
  <c r="L262" i="1" s="1"/>
  <c r="I263" i="1"/>
  <c r="F263" i="1"/>
  <c r="N262" i="1"/>
  <c r="N261" i="1" s="1"/>
  <c r="M262" i="1"/>
  <c r="M261" i="1" s="1"/>
  <c r="K262" i="1"/>
  <c r="J262" i="1"/>
  <c r="H262" i="1"/>
  <c r="H261" i="1" s="1"/>
  <c r="G262" i="1"/>
  <c r="F262" i="1"/>
  <c r="E262" i="1"/>
  <c r="D262" i="1"/>
  <c r="D261" i="1" s="1"/>
  <c r="G261" i="1"/>
  <c r="E261" i="1"/>
  <c r="O260" i="1"/>
  <c r="L260" i="1"/>
  <c r="I260" i="1"/>
  <c r="F260" i="1"/>
  <c r="O259" i="1"/>
  <c r="L259" i="1"/>
  <c r="I259" i="1"/>
  <c r="F259" i="1"/>
  <c r="O258" i="1"/>
  <c r="L258" i="1"/>
  <c r="I258" i="1"/>
  <c r="F258" i="1"/>
  <c r="O257" i="1"/>
  <c r="L257" i="1"/>
  <c r="I257" i="1"/>
  <c r="F257" i="1"/>
  <c r="O256" i="1"/>
  <c r="L256" i="1"/>
  <c r="I256" i="1"/>
  <c r="F256" i="1"/>
  <c r="N255" i="1"/>
  <c r="M255" i="1"/>
  <c r="M254" i="1" s="1"/>
  <c r="K255" i="1"/>
  <c r="J255" i="1"/>
  <c r="J254" i="1" s="1"/>
  <c r="H255" i="1"/>
  <c r="H254" i="1" s="1"/>
  <c r="G255" i="1"/>
  <c r="G254" i="1" s="1"/>
  <c r="E255" i="1"/>
  <c r="E254" i="1" s="1"/>
  <c r="D255" i="1"/>
  <c r="N254" i="1"/>
  <c r="K254" i="1"/>
  <c r="D254" i="1"/>
  <c r="O253" i="1"/>
  <c r="L253" i="1"/>
  <c r="I253" i="1"/>
  <c r="F253" i="1"/>
  <c r="O252" i="1"/>
  <c r="L252" i="1"/>
  <c r="I252" i="1"/>
  <c r="F252" i="1"/>
  <c r="O251" i="1"/>
  <c r="L251" i="1"/>
  <c r="I251" i="1"/>
  <c r="F251" i="1"/>
  <c r="O250" i="1"/>
  <c r="L250" i="1"/>
  <c r="I250" i="1"/>
  <c r="F250" i="1"/>
  <c r="N249" i="1"/>
  <c r="M249" i="1"/>
  <c r="K249" i="1"/>
  <c r="J249" i="1"/>
  <c r="H249" i="1"/>
  <c r="G249" i="1"/>
  <c r="E249" i="1"/>
  <c r="D249" i="1"/>
  <c r="O248" i="1"/>
  <c r="L248" i="1"/>
  <c r="I248" i="1"/>
  <c r="F248" i="1"/>
  <c r="O247" i="1"/>
  <c r="L247" i="1"/>
  <c r="I247" i="1"/>
  <c r="F247" i="1"/>
  <c r="O246" i="1"/>
  <c r="L246" i="1"/>
  <c r="I246" i="1"/>
  <c r="F246" i="1"/>
  <c r="O245" i="1"/>
  <c r="L245" i="1"/>
  <c r="I245" i="1"/>
  <c r="F245" i="1"/>
  <c r="O244" i="1"/>
  <c r="L244" i="1"/>
  <c r="I244" i="1"/>
  <c r="F244" i="1"/>
  <c r="O243" i="1"/>
  <c r="L243" i="1"/>
  <c r="I243" i="1"/>
  <c r="F243" i="1"/>
  <c r="O242" i="1"/>
  <c r="L242" i="1"/>
  <c r="I242" i="1"/>
  <c r="F242" i="1"/>
  <c r="N241" i="1"/>
  <c r="M241" i="1"/>
  <c r="K241" i="1"/>
  <c r="J241" i="1"/>
  <c r="H241" i="1"/>
  <c r="G241" i="1"/>
  <c r="E241" i="1"/>
  <c r="D241" i="1"/>
  <c r="O240" i="1"/>
  <c r="L240" i="1"/>
  <c r="I240" i="1"/>
  <c r="F240" i="1"/>
  <c r="O239" i="1"/>
  <c r="O238" i="1" s="1"/>
  <c r="L239" i="1"/>
  <c r="L238" i="1" s="1"/>
  <c r="I239" i="1"/>
  <c r="I238" i="1" s="1"/>
  <c r="F239" i="1"/>
  <c r="N238" i="1"/>
  <c r="M238" i="1"/>
  <c r="K238" i="1"/>
  <c r="J238" i="1"/>
  <c r="H238" i="1"/>
  <c r="G238" i="1"/>
  <c r="F238" i="1"/>
  <c r="E238" i="1"/>
  <c r="D238" i="1"/>
  <c r="O237" i="1"/>
  <c r="O236" i="1" s="1"/>
  <c r="L237" i="1"/>
  <c r="L236" i="1" s="1"/>
  <c r="I237" i="1"/>
  <c r="I236" i="1" s="1"/>
  <c r="F237" i="1"/>
  <c r="N236" i="1"/>
  <c r="M236" i="1"/>
  <c r="K236" i="1"/>
  <c r="J236" i="1"/>
  <c r="H236" i="1"/>
  <c r="G236" i="1"/>
  <c r="F236" i="1"/>
  <c r="E236" i="1"/>
  <c r="D236" i="1"/>
  <c r="O235" i="1"/>
  <c r="L235" i="1"/>
  <c r="I235" i="1"/>
  <c r="F235" i="1"/>
  <c r="O232" i="1"/>
  <c r="L232" i="1"/>
  <c r="I232" i="1"/>
  <c r="F232" i="1"/>
  <c r="O231" i="1"/>
  <c r="O230" i="1" s="1"/>
  <c r="L231" i="1"/>
  <c r="L230" i="1" s="1"/>
  <c r="I231" i="1"/>
  <c r="I230" i="1" s="1"/>
  <c r="F231" i="1"/>
  <c r="N230" i="1"/>
  <c r="M230" i="1"/>
  <c r="K230" i="1"/>
  <c r="J230" i="1"/>
  <c r="H230" i="1"/>
  <c r="G230" i="1"/>
  <c r="F230" i="1"/>
  <c r="E230" i="1"/>
  <c r="D230" i="1"/>
  <c r="O229" i="1"/>
  <c r="L229" i="1"/>
  <c r="I229" i="1"/>
  <c r="F229" i="1"/>
  <c r="O228" i="1"/>
  <c r="L228" i="1"/>
  <c r="I228" i="1"/>
  <c r="F228" i="1"/>
  <c r="O227" i="1"/>
  <c r="L227" i="1"/>
  <c r="I227" i="1"/>
  <c r="F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L220" i="1"/>
  <c r="I220" i="1"/>
  <c r="F220" i="1"/>
  <c r="N219" i="1"/>
  <c r="M219" i="1"/>
  <c r="K219" i="1"/>
  <c r="J219" i="1"/>
  <c r="H219" i="1"/>
  <c r="G219" i="1"/>
  <c r="E219" i="1"/>
  <c r="D219" i="1"/>
  <c r="O218" i="1"/>
  <c r="L218" i="1"/>
  <c r="I218" i="1"/>
  <c r="F218" i="1"/>
  <c r="O217" i="1"/>
  <c r="L217" i="1"/>
  <c r="I217" i="1"/>
  <c r="F217" i="1"/>
  <c r="O216" i="1"/>
  <c r="L216" i="1"/>
  <c r="I216" i="1"/>
  <c r="F216" i="1"/>
  <c r="O215" i="1"/>
  <c r="L215" i="1"/>
  <c r="I215" i="1"/>
  <c r="F215" i="1"/>
  <c r="O214" i="1"/>
  <c r="L214" i="1"/>
  <c r="I214" i="1"/>
  <c r="F214" i="1"/>
  <c r="O213" i="1"/>
  <c r="L213" i="1"/>
  <c r="I213" i="1"/>
  <c r="F213" i="1"/>
  <c r="O212" i="1"/>
  <c r="L212" i="1"/>
  <c r="I212" i="1"/>
  <c r="F212" i="1"/>
  <c r="O211" i="1"/>
  <c r="L211" i="1"/>
  <c r="I211" i="1"/>
  <c r="F211" i="1"/>
  <c r="O210" i="1"/>
  <c r="L210" i="1"/>
  <c r="I210" i="1"/>
  <c r="F210" i="1"/>
  <c r="O209" i="1"/>
  <c r="L209" i="1"/>
  <c r="L208" i="1" s="1"/>
  <c r="I209" i="1"/>
  <c r="F209" i="1"/>
  <c r="N208" i="1"/>
  <c r="M208" i="1"/>
  <c r="K208" i="1"/>
  <c r="K207" i="1" s="1"/>
  <c r="J208" i="1"/>
  <c r="H208" i="1"/>
  <c r="G208" i="1"/>
  <c r="G207" i="1" s="1"/>
  <c r="E208" i="1"/>
  <c r="D208" i="1"/>
  <c r="D207" i="1" s="1"/>
  <c r="O206" i="1"/>
  <c r="L206" i="1"/>
  <c r="I206" i="1"/>
  <c r="F206" i="1"/>
  <c r="O205" i="1"/>
  <c r="L205" i="1"/>
  <c r="I205" i="1"/>
  <c r="F205" i="1"/>
  <c r="O204" i="1"/>
  <c r="L204" i="1"/>
  <c r="I204" i="1"/>
  <c r="F204" i="1"/>
  <c r="O203" i="1"/>
  <c r="L203" i="1"/>
  <c r="I203" i="1"/>
  <c r="F203" i="1"/>
  <c r="O202" i="1"/>
  <c r="L202" i="1"/>
  <c r="L201" i="1" s="1"/>
  <c r="I202" i="1"/>
  <c r="F202" i="1"/>
  <c r="O201" i="1"/>
  <c r="N201" i="1"/>
  <c r="M201" i="1"/>
  <c r="K201" i="1"/>
  <c r="K199" i="1" s="1"/>
  <c r="J201" i="1"/>
  <c r="J199" i="1" s="1"/>
  <c r="H201" i="1"/>
  <c r="G201" i="1"/>
  <c r="G199" i="1" s="1"/>
  <c r="E201" i="1"/>
  <c r="E199" i="1" s="1"/>
  <c r="D201" i="1"/>
  <c r="D199" i="1" s="1"/>
  <c r="O200" i="1"/>
  <c r="L200" i="1"/>
  <c r="L199" i="1" s="1"/>
  <c r="I200" i="1"/>
  <c r="F200" i="1"/>
  <c r="N199" i="1"/>
  <c r="M199" i="1"/>
  <c r="H199" i="1"/>
  <c r="O196" i="1"/>
  <c r="O195" i="1" s="1"/>
  <c r="O194" i="1" s="1"/>
  <c r="L196" i="1"/>
  <c r="L195" i="1" s="1"/>
  <c r="L194" i="1" s="1"/>
  <c r="I196" i="1"/>
  <c r="I195" i="1" s="1"/>
  <c r="I194" i="1" s="1"/>
  <c r="N195" i="1"/>
  <c r="N194" i="1" s="1"/>
  <c r="M195" i="1"/>
  <c r="M194" i="1" s="1"/>
  <c r="K195" i="1"/>
  <c r="J195" i="1"/>
  <c r="J194" i="1" s="1"/>
  <c r="H195" i="1"/>
  <c r="H194" i="1" s="1"/>
  <c r="G195" i="1"/>
  <c r="G194" i="1" s="1"/>
  <c r="F195" i="1"/>
  <c r="E195" i="1"/>
  <c r="E194" i="1" s="1"/>
  <c r="D195" i="1"/>
  <c r="D194" i="1" s="1"/>
  <c r="K194" i="1"/>
  <c r="F194" i="1"/>
  <c r="O193" i="1"/>
  <c r="L193" i="1"/>
  <c r="I193" i="1"/>
  <c r="O192" i="1"/>
  <c r="L192" i="1"/>
  <c r="I192" i="1"/>
  <c r="I191" i="1" s="1"/>
  <c r="N191" i="1"/>
  <c r="M191" i="1"/>
  <c r="K191" i="1"/>
  <c r="J191" i="1"/>
  <c r="H191" i="1"/>
  <c r="G191" i="1"/>
  <c r="F191" i="1"/>
  <c r="E191" i="1"/>
  <c r="D191" i="1"/>
  <c r="O189" i="1"/>
  <c r="L189" i="1"/>
  <c r="I189" i="1"/>
  <c r="F189" i="1"/>
  <c r="O188" i="1"/>
  <c r="O187" i="1" s="1"/>
  <c r="L188" i="1"/>
  <c r="L187" i="1" s="1"/>
  <c r="I188" i="1"/>
  <c r="I187" i="1" s="1"/>
  <c r="F188" i="1"/>
  <c r="N187" i="1"/>
  <c r="M187" i="1"/>
  <c r="K187" i="1"/>
  <c r="J187" i="1"/>
  <c r="H187" i="1"/>
  <c r="G187" i="1"/>
  <c r="E187" i="1"/>
  <c r="D187" i="1"/>
  <c r="O186" i="1"/>
  <c r="L186" i="1"/>
  <c r="I186" i="1"/>
  <c r="F186" i="1"/>
  <c r="O185" i="1"/>
  <c r="L185" i="1"/>
  <c r="I185" i="1"/>
  <c r="F185" i="1"/>
  <c r="O184" i="1"/>
  <c r="L184" i="1"/>
  <c r="I184" i="1"/>
  <c r="F184" i="1"/>
  <c r="O183" i="1"/>
  <c r="L183" i="1"/>
  <c r="I183" i="1"/>
  <c r="I182" i="1" s="1"/>
  <c r="F183" i="1"/>
  <c r="N182" i="1"/>
  <c r="M182" i="1"/>
  <c r="K182" i="1"/>
  <c r="J182" i="1"/>
  <c r="H182" i="1"/>
  <c r="G182" i="1"/>
  <c r="E182" i="1"/>
  <c r="D182" i="1"/>
  <c r="O181" i="1"/>
  <c r="L181" i="1"/>
  <c r="I181" i="1"/>
  <c r="F181" i="1"/>
  <c r="O180" i="1"/>
  <c r="L180" i="1"/>
  <c r="I180" i="1"/>
  <c r="F180" i="1"/>
  <c r="O179" i="1"/>
  <c r="L179" i="1"/>
  <c r="L178" i="1" s="1"/>
  <c r="I179" i="1"/>
  <c r="I178" i="1" s="1"/>
  <c r="I177" i="1" s="1"/>
  <c r="F179" i="1"/>
  <c r="N178" i="1"/>
  <c r="N177" i="1" s="1"/>
  <c r="M178" i="1"/>
  <c r="M177" i="1" s="1"/>
  <c r="K178" i="1"/>
  <c r="J178" i="1"/>
  <c r="H178" i="1"/>
  <c r="G178" i="1"/>
  <c r="E178" i="1"/>
  <c r="E177" i="1" s="1"/>
  <c r="E176" i="1" s="1"/>
  <c r="D178" i="1"/>
  <c r="H177" i="1"/>
  <c r="H176" i="1" s="1"/>
  <c r="G177" i="1"/>
  <c r="D177" i="1"/>
  <c r="D176" i="1" s="1"/>
  <c r="O175" i="1"/>
  <c r="L175" i="1"/>
  <c r="I175" i="1"/>
  <c r="F175" i="1"/>
  <c r="O174" i="1"/>
  <c r="L174" i="1"/>
  <c r="I174" i="1"/>
  <c r="F174" i="1"/>
  <c r="O173" i="1"/>
  <c r="L173" i="1"/>
  <c r="I173" i="1"/>
  <c r="F173" i="1"/>
  <c r="O172" i="1"/>
  <c r="L172" i="1"/>
  <c r="I172" i="1"/>
  <c r="F172" i="1"/>
  <c r="O171" i="1"/>
  <c r="L171" i="1"/>
  <c r="I171" i="1"/>
  <c r="F171" i="1"/>
  <c r="O170" i="1"/>
  <c r="L170" i="1"/>
  <c r="I170" i="1"/>
  <c r="I169" i="1" s="1"/>
  <c r="F170" i="1"/>
  <c r="O169" i="1"/>
  <c r="N169" i="1"/>
  <c r="N168" i="1" s="1"/>
  <c r="M169" i="1"/>
  <c r="K169" i="1"/>
  <c r="K168" i="1" s="1"/>
  <c r="J169" i="1"/>
  <c r="J168" i="1" s="1"/>
  <c r="H169" i="1"/>
  <c r="H168" i="1" s="1"/>
  <c r="G169" i="1"/>
  <c r="G168" i="1" s="1"/>
  <c r="E169" i="1"/>
  <c r="E168" i="1" s="1"/>
  <c r="D169" i="1"/>
  <c r="D168" i="1" s="1"/>
  <c r="M168" i="1"/>
  <c r="O167" i="1"/>
  <c r="L167" i="1"/>
  <c r="I167" i="1"/>
  <c r="F167" i="1"/>
  <c r="O166" i="1"/>
  <c r="L166" i="1"/>
  <c r="I166" i="1"/>
  <c r="F166" i="1"/>
  <c r="O165" i="1"/>
  <c r="L165" i="1"/>
  <c r="I165" i="1"/>
  <c r="F165" i="1"/>
  <c r="O164" i="1"/>
  <c r="O163" i="1" s="1"/>
  <c r="L164" i="1"/>
  <c r="L163" i="1" s="1"/>
  <c r="I164" i="1"/>
  <c r="F164" i="1"/>
  <c r="F163" i="1" s="1"/>
  <c r="N163" i="1"/>
  <c r="M163" i="1"/>
  <c r="K163" i="1"/>
  <c r="J163" i="1"/>
  <c r="I163" i="1"/>
  <c r="H163" i="1"/>
  <c r="G163" i="1"/>
  <c r="E163" i="1"/>
  <c r="D163" i="1"/>
  <c r="O162" i="1"/>
  <c r="L162" i="1"/>
  <c r="I162" i="1"/>
  <c r="F162" i="1"/>
  <c r="O161" i="1"/>
  <c r="L161" i="1"/>
  <c r="I161" i="1"/>
  <c r="F161" i="1"/>
  <c r="O160" i="1"/>
  <c r="L160" i="1"/>
  <c r="I160" i="1"/>
  <c r="F160" i="1"/>
  <c r="O159" i="1"/>
  <c r="L159" i="1"/>
  <c r="I159" i="1"/>
  <c r="F159" i="1"/>
  <c r="O158" i="1"/>
  <c r="L158" i="1"/>
  <c r="I158" i="1"/>
  <c r="F158" i="1"/>
  <c r="O157" i="1"/>
  <c r="L157" i="1"/>
  <c r="J157" i="1"/>
  <c r="I157" i="1"/>
  <c r="F157" i="1"/>
  <c r="O156" i="1"/>
  <c r="L156" i="1"/>
  <c r="I156" i="1"/>
  <c r="F156" i="1"/>
  <c r="O155" i="1"/>
  <c r="L155" i="1"/>
  <c r="I155" i="1"/>
  <c r="F155" i="1"/>
  <c r="N154" i="1"/>
  <c r="M154" i="1"/>
  <c r="K154" i="1"/>
  <c r="J154" i="1"/>
  <c r="H154" i="1"/>
  <c r="G154" i="1"/>
  <c r="E154" i="1"/>
  <c r="D154" i="1"/>
  <c r="O153" i="1"/>
  <c r="L153" i="1"/>
  <c r="I153" i="1"/>
  <c r="F153" i="1"/>
  <c r="O152" i="1"/>
  <c r="L152" i="1"/>
  <c r="I152" i="1"/>
  <c r="F152" i="1"/>
  <c r="O151" i="1"/>
  <c r="L151" i="1"/>
  <c r="I151" i="1"/>
  <c r="F151" i="1"/>
  <c r="O150" i="1"/>
  <c r="L150" i="1"/>
  <c r="I150" i="1"/>
  <c r="F150" i="1"/>
  <c r="O149" i="1"/>
  <c r="L149" i="1"/>
  <c r="I149" i="1"/>
  <c r="F149" i="1"/>
  <c r="O148" i="1"/>
  <c r="L148" i="1"/>
  <c r="I148" i="1"/>
  <c r="F148" i="1"/>
  <c r="O147" i="1"/>
  <c r="N147" i="1"/>
  <c r="M147" i="1"/>
  <c r="K147" i="1"/>
  <c r="J147" i="1"/>
  <c r="H147" i="1"/>
  <c r="G147" i="1"/>
  <c r="F147" i="1"/>
  <c r="E147" i="1"/>
  <c r="D147" i="1"/>
  <c r="O146" i="1"/>
  <c r="L146" i="1"/>
  <c r="I146" i="1"/>
  <c r="F146" i="1"/>
  <c r="O145" i="1"/>
  <c r="L145" i="1"/>
  <c r="L144" i="1" s="1"/>
  <c r="I145" i="1"/>
  <c r="I144" i="1" s="1"/>
  <c r="F145" i="1"/>
  <c r="N144" i="1"/>
  <c r="M144" i="1"/>
  <c r="K144" i="1"/>
  <c r="J144" i="1"/>
  <c r="H144" i="1"/>
  <c r="G144" i="1"/>
  <c r="E144" i="1"/>
  <c r="D144" i="1"/>
  <c r="O143" i="1"/>
  <c r="L143" i="1"/>
  <c r="I143" i="1"/>
  <c r="F143" i="1"/>
  <c r="O142" i="1"/>
  <c r="L142" i="1"/>
  <c r="I142" i="1"/>
  <c r="F142" i="1"/>
  <c r="O141" i="1"/>
  <c r="L141" i="1"/>
  <c r="I141" i="1"/>
  <c r="F141" i="1"/>
  <c r="O140" i="1"/>
  <c r="L140" i="1"/>
  <c r="I140" i="1"/>
  <c r="I139" i="1" s="1"/>
  <c r="F140" i="1"/>
  <c r="N139" i="1"/>
  <c r="M139" i="1"/>
  <c r="K139" i="1"/>
  <c r="J139" i="1"/>
  <c r="H139" i="1"/>
  <c r="G139" i="1"/>
  <c r="E139" i="1"/>
  <c r="D139" i="1"/>
  <c r="O138" i="1"/>
  <c r="L138" i="1"/>
  <c r="I138" i="1"/>
  <c r="F138" i="1"/>
  <c r="O137" i="1"/>
  <c r="L137" i="1"/>
  <c r="I137" i="1"/>
  <c r="F137" i="1"/>
  <c r="O136" i="1"/>
  <c r="L136" i="1"/>
  <c r="I136" i="1"/>
  <c r="F136" i="1"/>
  <c r="O135" i="1"/>
  <c r="L135" i="1"/>
  <c r="L134" i="1" s="1"/>
  <c r="I135" i="1"/>
  <c r="F135" i="1"/>
  <c r="N134" i="1"/>
  <c r="M134" i="1"/>
  <c r="K134" i="1"/>
  <c r="J134" i="1"/>
  <c r="H134" i="1"/>
  <c r="G134" i="1"/>
  <c r="E134" i="1"/>
  <c r="D134" i="1"/>
  <c r="O132" i="1"/>
  <c r="L132" i="1"/>
  <c r="L131" i="1" s="1"/>
  <c r="I132" i="1"/>
  <c r="I131" i="1" s="1"/>
  <c r="F132" i="1"/>
  <c r="O131" i="1"/>
  <c r="N131" i="1"/>
  <c r="M131" i="1"/>
  <c r="K131" i="1"/>
  <c r="J131" i="1"/>
  <c r="H131" i="1"/>
  <c r="G131" i="1"/>
  <c r="F131" i="1"/>
  <c r="E131" i="1"/>
  <c r="D131" i="1"/>
  <c r="O130" i="1"/>
  <c r="L130" i="1"/>
  <c r="J130" i="1"/>
  <c r="I130" i="1"/>
  <c r="F130" i="1"/>
  <c r="O129" i="1"/>
  <c r="L129" i="1"/>
  <c r="I129" i="1"/>
  <c r="F129" i="1"/>
  <c r="O128" i="1"/>
  <c r="L128" i="1"/>
  <c r="I128" i="1"/>
  <c r="F128" i="1"/>
  <c r="O127" i="1"/>
  <c r="L127" i="1"/>
  <c r="I127" i="1"/>
  <c r="F127" i="1"/>
  <c r="O126" i="1"/>
  <c r="L126" i="1"/>
  <c r="I126" i="1"/>
  <c r="I125" i="1" s="1"/>
  <c r="F126" i="1"/>
  <c r="N125" i="1"/>
  <c r="M125" i="1"/>
  <c r="K125" i="1"/>
  <c r="J125" i="1"/>
  <c r="H125" i="1"/>
  <c r="G125" i="1"/>
  <c r="E125" i="1"/>
  <c r="D125" i="1"/>
  <c r="O124" i="1"/>
  <c r="L124" i="1"/>
  <c r="I124" i="1"/>
  <c r="F124" i="1"/>
  <c r="O123" i="1"/>
  <c r="L123" i="1"/>
  <c r="I123" i="1"/>
  <c r="F123" i="1"/>
  <c r="O122" i="1"/>
  <c r="L122" i="1"/>
  <c r="I122" i="1"/>
  <c r="F122" i="1"/>
  <c r="O121" i="1"/>
  <c r="L121" i="1"/>
  <c r="I121" i="1"/>
  <c r="F121" i="1"/>
  <c r="O120" i="1"/>
  <c r="L120" i="1"/>
  <c r="I120" i="1"/>
  <c r="F120" i="1"/>
  <c r="N119" i="1"/>
  <c r="M119" i="1"/>
  <c r="K119" i="1"/>
  <c r="J119" i="1"/>
  <c r="H119" i="1"/>
  <c r="G119" i="1"/>
  <c r="E119" i="1"/>
  <c r="D119" i="1"/>
  <c r="O118" i="1"/>
  <c r="L118" i="1"/>
  <c r="I118" i="1"/>
  <c r="F118" i="1"/>
  <c r="O117" i="1"/>
  <c r="L117" i="1"/>
  <c r="I117" i="1"/>
  <c r="F117" i="1"/>
  <c r="O116" i="1"/>
  <c r="O115" i="1" s="1"/>
  <c r="L116" i="1"/>
  <c r="L115" i="1" s="1"/>
  <c r="I116" i="1"/>
  <c r="I115" i="1" s="1"/>
  <c r="F116" i="1"/>
  <c r="N115" i="1"/>
  <c r="M115" i="1"/>
  <c r="K115" i="1"/>
  <c r="J115" i="1"/>
  <c r="H115" i="1"/>
  <c r="G115" i="1"/>
  <c r="E115" i="1"/>
  <c r="D115" i="1"/>
  <c r="O114" i="1"/>
  <c r="L114" i="1"/>
  <c r="I114" i="1"/>
  <c r="F114" i="1"/>
  <c r="O113" i="1"/>
  <c r="L113" i="1"/>
  <c r="I113" i="1"/>
  <c r="F113" i="1"/>
  <c r="O112" i="1"/>
  <c r="L112" i="1"/>
  <c r="I112" i="1"/>
  <c r="F112" i="1"/>
  <c r="O111" i="1"/>
  <c r="L111" i="1"/>
  <c r="I111" i="1"/>
  <c r="F111" i="1"/>
  <c r="O110" i="1"/>
  <c r="L110" i="1"/>
  <c r="I110" i="1"/>
  <c r="F110" i="1"/>
  <c r="O109" i="1"/>
  <c r="L109" i="1"/>
  <c r="I109" i="1"/>
  <c r="F109" i="1"/>
  <c r="O108" i="1"/>
  <c r="L108" i="1"/>
  <c r="I108" i="1"/>
  <c r="F108" i="1"/>
  <c r="O107" i="1"/>
  <c r="O106" i="1" s="1"/>
  <c r="L107" i="1"/>
  <c r="I107" i="1"/>
  <c r="F107" i="1"/>
  <c r="F106" i="1" s="1"/>
  <c r="N106" i="1"/>
  <c r="M106" i="1"/>
  <c r="K106" i="1"/>
  <c r="J106" i="1"/>
  <c r="H106" i="1"/>
  <c r="G106" i="1"/>
  <c r="E106" i="1"/>
  <c r="D106" i="1"/>
  <c r="O105" i="1"/>
  <c r="L105" i="1"/>
  <c r="I105" i="1"/>
  <c r="F105" i="1"/>
  <c r="O104" i="1"/>
  <c r="L104" i="1"/>
  <c r="I104" i="1"/>
  <c r="F104" i="1"/>
  <c r="O103" i="1"/>
  <c r="L103" i="1"/>
  <c r="I103" i="1"/>
  <c r="F103" i="1"/>
  <c r="O102" i="1"/>
  <c r="L102" i="1"/>
  <c r="I102" i="1"/>
  <c r="F102" i="1"/>
  <c r="O101" i="1"/>
  <c r="L101" i="1"/>
  <c r="I101" i="1"/>
  <c r="F101" i="1"/>
  <c r="O100" i="1"/>
  <c r="L100" i="1"/>
  <c r="I100" i="1"/>
  <c r="F100" i="1"/>
  <c r="O99" i="1"/>
  <c r="L99" i="1"/>
  <c r="I99" i="1"/>
  <c r="F99" i="1"/>
  <c r="N98" i="1"/>
  <c r="M98" i="1"/>
  <c r="K98" i="1"/>
  <c r="J98" i="1"/>
  <c r="H98" i="1"/>
  <c r="G98" i="1"/>
  <c r="E98" i="1"/>
  <c r="D98" i="1"/>
  <c r="O97" i="1"/>
  <c r="L97" i="1"/>
  <c r="I97" i="1"/>
  <c r="F97" i="1"/>
  <c r="O96" i="1"/>
  <c r="L96" i="1"/>
  <c r="I96" i="1"/>
  <c r="F96" i="1"/>
  <c r="O95" i="1"/>
  <c r="L95" i="1"/>
  <c r="I95" i="1"/>
  <c r="F95" i="1"/>
  <c r="D95" i="1"/>
  <c r="O94" i="1"/>
  <c r="L94" i="1"/>
  <c r="I94" i="1"/>
  <c r="F94" i="1"/>
  <c r="O93" i="1"/>
  <c r="L93" i="1"/>
  <c r="I93" i="1"/>
  <c r="F93" i="1"/>
  <c r="N92" i="1"/>
  <c r="M92" i="1"/>
  <c r="K92" i="1"/>
  <c r="J92" i="1"/>
  <c r="H92" i="1"/>
  <c r="G92" i="1"/>
  <c r="E92" i="1"/>
  <c r="D92" i="1"/>
  <c r="O91" i="1"/>
  <c r="L91" i="1"/>
  <c r="I91" i="1"/>
  <c r="F91" i="1"/>
  <c r="O90" i="1"/>
  <c r="L90" i="1"/>
  <c r="I90" i="1"/>
  <c r="F90" i="1"/>
  <c r="O89" i="1"/>
  <c r="L89" i="1"/>
  <c r="I89" i="1"/>
  <c r="F89" i="1"/>
  <c r="O88" i="1"/>
  <c r="O87" i="1" s="1"/>
  <c r="L88" i="1"/>
  <c r="I88" i="1"/>
  <c r="F88" i="1"/>
  <c r="N87" i="1"/>
  <c r="M87" i="1"/>
  <c r="K87" i="1"/>
  <c r="J87" i="1"/>
  <c r="H87" i="1"/>
  <c r="G87" i="1"/>
  <c r="E87" i="1"/>
  <c r="D87" i="1"/>
  <c r="O85" i="1"/>
  <c r="L85" i="1"/>
  <c r="I85" i="1"/>
  <c r="F85" i="1"/>
  <c r="O84" i="1"/>
  <c r="O83" i="1" s="1"/>
  <c r="L84" i="1"/>
  <c r="L83" i="1" s="1"/>
  <c r="I84" i="1"/>
  <c r="I83" i="1" s="1"/>
  <c r="F84" i="1"/>
  <c r="F83" i="1" s="1"/>
  <c r="N83" i="1"/>
  <c r="M83" i="1"/>
  <c r="K83" i="1"/>
  <c r="J83" i="1"/>
  <c r="H83" i="1"/>
  <c r="G83" i="1"/>
  <c r="E83" i="1"/>
  <c r="D83" i="1"/>
  <c r="O82" i="1"/>
  <c r="L82" i="1"/>
  <c r="I82" i="1"/>
  <c r="F82" i="1"/>
  <c r="O81" i="1"/>
  <c r="O80" i="1" s="1"/>
  <c r="L81" i="1"/>
  <c r="I81" i="1"/>
  <c r="F81" i="1"/>
  <c r="F80" i="1" s="1"/>
  <c r="N80" i="1"/>
  <c r="M80" i="1"/>
  <c r="K80" i="1"/>
  <c r="K79" i="1" s="1"/>
  <c r="J80" i="1"/>
  <c r="H80" i="1"/>
  <c r="G80" i="1"/>
  <c r="E80" i="1"/>
  <c r="E79" i="1" s="1"/>
  <c r="D80" i="1"/>
  <c r="D79" i="1" s="1"/>
  <c r="O77" i="1"/>
  <c r="L77" i="1"/>
  <c r="I77" i="1"/>
  <c r="F77" i="1"/>
  <c r="O76" i="1"/>
  <c r="L76" i="1"/>
  <c r="I76" i="1"/>
  <c r="F76" i="1"/>
  <c r="O75" i="1"/>
  <c r="L75" i="1"/>
  <c r="I75" i="1"/>
  <c r="F75" i="1"/>
  <c r="O74" i="1"/>
  <c r="L74" i="1"/>
  <c r="I74" i="1"/>
  <c r="F74" i="1"/>
  <c r="O73" i="1"/>
  <c r="L73" i="1"/>
  <c r="I73" i="1"/>
  <c r="D73" i="1"/>
  <c r="D72" i="1" s="1"/>
  <c r="N72" i="1"/>
  <c r="N70" i="1" s="1"/>
  <c r="M72" i="1"/>
  <c r="M70" i="1" s="1"/>
  <c r="K72" i="1"/>
  <c r="J72" i="1"/>
  <c r="J70" i="1" s="1"/>
  <c r="H72" i="1"/>
  <c r="H70" i="1" s="1"/>
  <c r="G72" i="1"/>
  <c r="G70" i="1" s="1"/>
  <c r="E72" i="1"/>
  <c r="E70" i="1" s="1"/>
  <c r="O71" i="1"/>
  <c r="L71" i="1"/>
  <c r="I71" i="1"/>
  <c r="G71" i="1"/>
  <c r="F71" i="1"/>
  <c r="D71" i="1"/>
  <c r="K70" i="1"/>
  <c r="O69" i="1"/>
  <c r="L69" i="1"/>
  <c r="I69" i="1"/>
  <c r="F69" i="1"/>
  <c r="O68" i="1"/>
  <c r="L68" i="1"/>
  <c r="I68" i="1"/>
  <c r="F68" i="1"/>
  <c r="O67" i="1"/>
  <c r="L67" i="1"/>
  <c r="I67" i="1"/>
  <c r="F67" i="1"/>
  <c r="O66" i="1"/>
  <c r="L66" i="1"/>
  <c r="I66" i="1"/>
  <c r="F66" i="1"/>
  <c r="O65" i="1"/>
  <c r="L65" i="1"/>
  <c r="I65" i="1"/>
  <c r="F65" i="1"/>
  <c r="O64" i="1"/>
  <c r="L64" i="1"/>
  <c r="I64" i="1"/>
  <c r="F64" i="1"/>
  <c r="C64" i="1"/>
  <c r="O63" i="1"/>
  <c r="L63" i="1"/>
  <c r="I63" i="1"/>
  <c r="F63" i="1"/>
  <c r="C63" i="1" s="1"/>
  <c r="O62" i="1"/>
  <c r="L62" i="1"/>
  <c r="I62" i="1"/>
  <c r="F62" i="1"/>
  <c r="N61" i="1"/>
  <c r="M61" i="1"/>
  <c r="K61" i="1"/>
  <c r="J61" i="1"/>
  <c r="H61" i="1"/>
  <c r="G61" i="1"/>
  <c r="E61" i="1"/>
  <c r="D61" i="1"/>
  <c r="O60" i="1"/>
  <c r="L60" i="1"/>
  <c r="G60" i="1"/>
  <c r="I60" i="1" s="1"/>
  <c r="F60" i="1"/>
  <c r="D60" i="1"/>
  <c r="O59" i="1"/>
  <c r="L59" i="1"/>
  <c r="I59" i="1"/>
  <c r="F59" i="1"/>
  <c r="N58" i="1"/>
  <c r="M58" i="1"/>
  <c r="K58" i="1"/>
  <c r="K57" i="1" s="1"/>
  <c r="J58" i="1"/>
  <c r="H58" i="1"/>
  <c r="H57" i="1" s="1"/>
  <c r="E58" i="1"/>
  <c r="E57" i="1" s="1"/>
  <c r="D58" i="1"/>
  <c r="O50" i="1"/>
  <c r="C50" i="1" s="1"/>
  <c r="O49" i="1"/>
  <c r="N48" i="1"/>
  <c r="M48" i="1"/>
  <c r="L47" i="1"/>
  <c r="L46" i="1" s="1"/>
  <c r="I47" i="1"/>
  <c r="I46" i="1" s="1"/>
  <c r="F47" i="1"/>
  <c r="K46" i="1"/>
  <c r="J46" i="1"/>
  <c r="H46" i="1"/>
  <c r="G46" i="1"/>
  <c r="F46" i="1"/>
  <c r="E46" i="1"/>
  <c r="D46" i="1"/>
  <c r="F45" i="1"/>
  <c r="C45" i="1" s="1"/>
  <c r="J44" i="1"/>
  <c r="L43" i="1"/>
  <c r="C43" i="1" s="1"/>
  <c r="L42" i="1"/>
  <c r="C42" i="1" s="1"/>
  <c r="L41" i="1"/>
  <c r="C41" i="1" s="1"/>
  <c r="K40" i="1"/>
  <c r="L39" i="1"/>
  <c r="C39" i="1" s="1"/>
  <c r="L38" i="1"/>
  <c r="C38" i="1" s="1"/>
  <c r="K37" i="1"/>
  <c r="J37" i="1"/>
  <c r="L36" i="1"/>
  <c r="L35" i="1" s="1"/>
  <c r="C35" i="1" s="1"/>
  <c r="K35" i="1"/>
  <c r="J35" i="1"/>
  <c r="L34" i="1"/>
  <c r="C34" i="1" s="1"/>
  <c r="L33" i="1"/>
  <c r="C33" i="1" s="1"/>
  <c r="L32" i="1"/>
  <c r="C32" i="1" s="1"/>
  <c r="K31" i="1"/>
  <c r="J31" i="1"/>
  <c r="F29" i="1"/>
  <c r="C29" i="1" s="1"/>
  <c r="O27" i="1"/>
  <c r="L27" i="1"/>
  <c r="J27" i="1"/>
  <c r="J25" i="1" s="1"/>
  <c r="I27" i="1"/>
  <c r="F27" i="1"/>
  <c r="O26" i="1"/>
  <c r="L26" i="1"/>
  <c r="I26" i="1"/>
  <c r="I25" i="1" s="1"/>
  <c r="F26" i="1"/>
  <c r="N25" i="1"/>
  <c r="N290" i="1" s="1"/>
  <c r="N289" i="1" s="1"/>
  <c r="M25" i="1"/>
  <c r="M290" i="1" s="1"/>
  <c r="K25" i="1"/>
  <c r="H25" i="1"/>
  <c r="H290" i="1" s="1"/>
  <c r="H289" i="1" s="1"/>
  <c r="G25" i="1"/>
  <c r="E25" i="1"/>
  <c r="D25" i="1"/>
  <c r="D290" i="1" s="1"/>
  <c r="E24" i="1"/>
  <c r="I290" i="1" l="1"/>
  <c r="L272" i="1"/>
  <c r="L271" i="1" s="1"/>
  <c r="O61" i="1"/>
  <c r="C116" i="1"/>
  <c r="G190" i="1"/>
  <c r="M79" i="1"/>
  <c r="L87" i="1"/>
  <c r="N234" i="1"/>
  <c r="C285" i="1"/>
  <c r="C293" i="1"/>
  <c r="C297" i="1"/>
  <c r="C298" i="1"/>
  <c r="C299" i="1"/>
  <c r="H24" i="1"/>
  <c r="I154" i="1"/>
  <c r="C158" i="1"/>
  <c r="I168" i="1"/>
  <c r="M176" i="1"/>
  <c r="E234" i="1"/>
  <c r="D57" i="1"/>
  <c r="I176" i="1"/>
  <c r="E290" i="1"/>
  <c r="E289" i="1" s="1"/>
  <c r="J290" i="1"/>
  <c r="J289" i="1" s="1"/>
  <c r="C36" i="1"/>
  <c r="L37" i="1"/>
  <c r="C37" i="1" s="1"/>
  <c r="E56" i="1"/>
  <c r="M57" i="1"/>
  <c r="M56" i="1" s="1"/>
  <c r="I61" i="1"/>
  <c r="C185" i="1"/>
  <c r="C188" i="1"/>
  <c r="C189" i="1"/>
  <c r="E190" i="1"/>
  <c r="C221" i="1"/>
  <c r="C229" i="1"/>
  <c r="E207" i="1"/>
  <c r="E198" i="1" s="1"/>
  <c r="E233" i="1"/>
  <c r="J234" i="1"/>
  <c r="N233" i="1"/>
  <c r="D234" i="1"/>
  <c r="D233" i="1" s="1"/>
  <c r="M234" i="1"/>
  <c r="G271" i="1"/>
  <c r="M271" i="1"/>
  <c r="C281" i="1"/>
  <c r="K30" i="1"/>
  <c r="C77" i="1"/>
  <c r="C166" i="1"/>
  <c r="C173" i="1"/>
  <c r="C174" i="1"/>
  <c r="C27" i="1"/>
  <c r="L31" i="1"/>
  <c r="C31" i="1" s="1"/>
  <c r="O58" i="1"/>
  <c r="O57" i="1" s="1"/>
  <c r="G79" i="1"/>
  <c r="C103" i="1"/>
  <c r="C112" i="1"/>
  <c r="D133" i="1"/>
  <c r="C135" i="1"/>
  <c r="C138" i="1"/>
  <c r="C142" i="1"/>
  <c r="O154" i="1"/>
  <c r="K190" i="1"/>
  <c r="O191" i="1"/>
  <c r="K198" i="1"/>
  <c r="C205" i="1"/>
  <c r="H207" i="1"/>
  <c r="O190" i="1"/>
  <c r="C68" i="1"/>
  <c r="C81" i="1"/>
  <c r="J79" i="1"/>
  <c r="N79" i="1"/>
  <c r="H86" i="1"/>
  <c r="C120" i="1"/>
  <c r="C123" i="1"/>
  <c r="C127" i="1"/>
  <c r="M86" i="1"/>
  <c r="C146" i="1"/>
  <c r="C181" i="1"/>
  <c r="C183" i="1"/>
  <c r="C184" i="1"/>
  <c r="O182" i="1"/>
  <c r="N190" i="1"/>
  <c r="C235" i="1"/>
  <c r="H234" i="1"/>
  <c r="H233" i="1" s="1"/>
  <c r="C245" i="1"/>
  <c r="C269" i="1"/>
  <c r="C270" i="1"/>
  <c r="C273" i="1"/>
  <c r="I291" i="1"/>
  <c r="I289" i="1" s="1"/>
  <c r="I98" i="1"/>
  <c r="O144" i="1"/>
  <c r="M190" i="1"/>
  <c r="G198" i="1"/>
  <c r="O25" i="1"/>
  <c r="O290" i="1" s="1"/>
  <c r="C89" i="1"/>
  <c r="C91" i="1"/>
  <c r="O92" i="1"/>
  <c r="C108" i="1"/>
  <c r="C161" i="1"/>
  <c r="C196" i="1"/>
  <c r="D198" i="1"/>
  <c r="C209" i="1"/>
  <c r="C217" i="1"/>
  <c r="C253" i="1"/>
  <c r="C265" i="1"/>
  <c r="K261" i="1"/>
  <c r="J271" i="1"/>
  <c r="C277" i="1"/>
  <c r="M24" i="1"/>
  <c r="D289" i="1"/>
  <c r="F25" i="1"/>
  <c r="L25" i="1"/>
  <c r="L290" i="1" s="1"/>
  <c r="K56" i="1"/>
  <c r="C69" i="1"/>
  <c r="H79" i="1"/>
  <c r="H78" i="1" s="1"/>
  <c r="E86" i="1"/>
  <c r="I87" i="1"/>
  <c r="C96" i="1"/>
  <c r="C100" i="1"/>
  <c r="C101" i="1"/>
  <c r="C102" i="1"/>
  <c r="H133" i="1"/>
  <c r="C150" i="1"/>
  <c r="C162" i="1"/>
  <c r="C193" i="1"/>
  <c r="C202" i="1"/>
  <c r="C204" i="1"/>
  <c r="C213" i="1"/>
  <c r="C225" i="1"/>
  <c r="C257" i="1"/>
  <c r="C259" i="1"/>
  <c r="E272" i="1"/>
  <c r="E271" i="1" s="1"/>
  <c r="F284" i="1"/>
  <c r="I190" i="1"/>
  <c r="C46" i="1"/>
  <c r="M233" i="1"/>
  <c r="H56" i="1"/>
  <c r="C59" i="1"/>
  <c r="C66" i="1"/>
  <c r="C67" i="1"/>
  <c r="C71" i="1"/>
  <c r="I72" i="1"/>
  <c r="I70" i="1" s="1"/>
  <c r="I80" i="1"/>
  <c r="I79" i="1" s="1"/>
  <c r="C82" i="1"/>
  <c r="C85" i="1"/>
  <c r="C107" i="1"/>
  <c r="C117" i="1"/>
  <c r="C131" i="1"/>
  <c r="L139" i="1"/>
  <c r="C151" i="1"/>
  <c r="C155" i="1"/>
  <c r="C159" i="1"/>
  <c r="C160" i="1"/>
  <c r="C165" i="1"/>
  <c r="C175" i="1"/>
  <c r="G176" i="1"/>
  <c r="C206" i="1"/>
  <c r="C222" i="1"/>
  <c r="C224" i="1"/>
  <c r="C232" i="1"/>
  <c r="C240" i="1"/>
  <c r="C242" i="1"/>
  <c r="O241" i="1"/>
  <c r="O234" i="1" s="1"/>
  <c r="I255" i="1"/>
  <c r="I254" i="1" s="1"/>
  <c r="L255" i="1"/>
  <c r="L254" i="1" s="1"/>
  <c r="C286" i="1"/>
  <c r="O291" i="1"/>
  <c r="L291" i="1"/>
  <c r="N207" i="1"/>
  <c r="N198" i="1" s="1"/>
  <c r="N197" i="1" s="1"/>
  <c r="K290" i="1"/>
  <c r="K289" i="1" s="1"/>
  <c r="G290" i="1"/>
  <c r="G289" i="1" s="1"/>
  <c r="C47" i="1"/>
  <c r="J57" i="1"/>
  <c r="J56" i="1" s="1"/>
  <c r="L61" i="1"/>
  <c r="C75" i="1"/>
  <c r="C76" i="1"/>
  <c r="O79" i="1"/>
  <c r="C90" i="1"/>
  <c r="C93" i="1"/>
  <c r="C97" i="1"/>
  <c r="C111" i="1"/>
  <c r="C121" i="1"/>
  <c r="C136" i="1"/>
  <c r="C143" i="1"/>
  <c r="F144" i="1"/>
  <c r="C144" i="1" s="1"/>
  <c r="C148" i="1"/>
  <c r="C149" i="1"/>
  <c r="C167" i="1"/>
  <c r="C210" i="1"/>
  <c r="C211" i="1"/>
  <c r="M207" i="1"/>
  <c r="I219" i="1"/>
  <c r="C226" i="1"/>
  <c r="C227" i="1"/>
  <c r="C228" i="1"/>
  <c r="C237" i="1"/>
  <c r="K234" i="1"/>
  <c r="K233" i="1" s="1"/>
  <c r="K197" i="1" s="1"/>
  <c r="C246" i="1"/>
  <c r="C248" i="1"/>
  <c r="O249" i="1"/>
  <c r="O255" i="1"/>
  <c r="O254" i="1" s="1"/>
  <c r="C264" i="1"/>
  <c r="L266" i="1"/>
  <c r="L261" i="1" s="1"/>
  <c r="C276" i="1"/>
  <c r="L72" i="1"/>
  <c r="J207" i="1"/>
  <c r="J198" i="1" s="1"/>
  <c r="L249" i="1"/>
  <c r="C65" i="1"/>
  <c r="C99" i="1"/>
  <c r="L98" i="1"/>
  <c r="I106" i="1"/>
  <c r="C113" i="1"/>
  <c r="C114" i="1"/>
  <c r="I119" i="1"/>
  <c r="J86" i="1"/>
  <c r="C126" i="1"/>
  <c r="I134" i="1"/>
  <c r="C140" i="1"/>
  <c r="C141" i="1"/>
  <c r="O139" i="1"/>
  <c r="C145" i="1"/>
  <c r="E133" i="1"/>
  <c r="M133" i="1"/>
  <c r="M78" i="1" s="1"/>
  <c r="O168" i="1"/>
  <c r="J177" i="1"/>
  <c r="C179" i="1"/>
  <c r="C180" i="1"/>
  <c r="O178" i="1"/>
  <c r="C186" i="1"/>
  <c r="F187" i="1"/>
  <c r="C187" i="1" s="1"/>
  <c r="J190" i="1"/>
  <c r="D190" i="1"/>
  <c r="H190" i="1"/>
  <c r="H198" i="1"/>
  <c r="I208" i="1"/>
  <c r="I207" i="1" s="1"/>
  <c r="C214" i="1"/>
  <c r="C215" i="1"/>
  <c r="C216" i="1"/>
  <c r="G234" i="1"/>
  <c r="G233" i="1" s="1"/>
  <c r="C247" i="1"/>
  <c r="C258" i="1"/>
  <c r="C260" i="1"/>
  <c r="O272" i="1"/>
  <c r="O271" i="1" s="1"/>
  <c r="C296" i="1"/>
  <c r="C83" i="1"/>
  <c r="C122" i="1"/>
  <c r="F119" i="1"/>
  <c r="C170" i="1"/>
  <c r="L169" i="1"/>
  <c r="L168" i="1" s="1"/>
  <c r="F208" i="1"/>
  <c r="C212" i="1"/>
  <c r="C26" i="1"/>
  <c r="G58" i="1"/>
  <c r="G57" i="1" s="1"/>
  <c r="G56" i="1" s="1"/>
  <c r="L58" i="1"/>
  <c r="F79" i="1"/>
  <c r="L80" i="1"/>
  <c r="L79" i="1" s="1"/>
  <c r="C84" i="1"/>
  <c r="F87" i="1"/>
  <c r="C88" i="1"/>
  <c r="L92" i="1"/>
  <c r="N86" i="1"/>
  <c r="L125" i="1"/>
  <c r="C128" i="1"/>
  <c r="O134" i="1"/>
  <c r="F139" i="1"/>
  <c r="F178" i="1"/>
  <c r="K177" i="1"/>
  <c r="K176" i="1" s="1"/>
  <c r="C62" i="1"/>
  <c r="O72" i="1"/>
  <c r="O70" i="1" s="1"/>
  <c r="L106" i="1"/>
  <c r="C118" i="1"/>
  <c r="F115" i="1"/>
  <c r="C115" i="1" s="1"/>
  <c r="C137" i="1"/>
  <c r="F134" i="1"/>
  <c r="C268" i="1"/>
  <c r="F266" i="1"/>
  <c r="C275" i="1"/>
  <c r="I274" i="1"/>
  <c r="C274" i="1" s="1"/>
  <c r="F61" i="1"/>
  <c r="N24" i="1"/>
  <c r="M289" i="1"/>
  <c r="J40" i="1"/>
  <c r="J30" i="1" s="1"/>
  <c r="L44" i="1"/>
  <c r="C44" i="1" s="1"/>
  <c r="C49" i="1"/>
  <c r="O48" i="1"/>
  <c r="N57" i="1"/>
  <c r="N56" i="1" s="1"/>
  <c r="I58" i="1"/>
  <c r="I57" i="1" s="1"/>
  <c r="I56" i="1" s="1"/>
  <c r="F58" i="1"/>
  <c r="C60" i="1"/>
  <c r="D70" i="1"/>
  <c r="D56" i="1" s="1"/>
  <c r="L70" i="1"/>
  <c r="F73" i="1"/>
  <c r="C74" i="1"/>
  <c r="D86" i="1"/>
  <c r="D78" i="1" s="1"/>
  <c r="C104" i="1"/>
  <c r="O119" i="1"/>
  <c r="L119" i="1"/>
  <c r="C124" i="1"/>
  <c r="F125" i="1"/>
  <c r="F182" i="1"/>
  <c r="J133" i="1"/>
  <c r="N133" i="1"/>
  <c r="C163" i="1"/>
  <c r="F190" i="1"/>
  <c r="C236" i="1"/>
  <c r="C251" i="1"/>
  <c r="I249" i="1"/>
  <c r="F255" i="1"/>
  <c r="C256" i="1"/>
  <c r="J261" i="1"/>
  <c r="J233" i="1" s="1"/>
  <c r="C267" i="1"/>
  <c r="I266" i="1"/>
  <c r="K24" i="1"/>
  <c r="G86" i="1"/>
  <c r="K86" i="1"/>
  <c r="C94" i="1"/>
  <c r="O98" i="1"/>
  <c r="C105" i="1"/>
  <c r="C109" i="1"/>
  <c r="C110" i="1"/>
  <c r="C129" i="1"/>
  <c r="C130" i="1"/>
  <c r="C132" i="1"/>
  <c r="K133" i="1"/>
  <c r="I147" i="1"/>
  <c r="I133" i="1" s="1"/>
  <c r="L154" i="1"/>
  <c r="C164" i="1"/>
  <c r="C171" i="1"/>
  <c r="C172" i="1"/>
  <c r="F169" i="1"/>
  <c r="N176" i="1"/>
  <c r="L182" i="1"/>
  <c r="L177" i="1" s="1"/>
  <c r="L176" i="1" s="1"/>
  <c r="M198" i="1"/>
  <c r="C203" i="1"/>
  <c r="I201" i="1"/>
  <c r="I199" i="1" s="1"/>
  <c r="C244" i="1"/>
  <c r="F241" i="1"/>
  <c r="C280" i="1"/>
  <c r="F278" i="1"/>
  <c r="F272" i="1" s="1"/>
  <c r="C283" i="1"/>
  <c r="C284" i="1"/>
  <c r="I92" i="1"/>
  <c r="C95" i="1"/>
  <c r="F92" i="1"/>
  <c r="F98" i="1"/>
  <c r="C98" i="1" s="1"/>
  <c r="O125" i="1"/>
  <c r="G133" i="1"/>
  <c r="L147" i="1"/>
  <c r="C152" i="1"/>
  <c r="C153" i="1"/>
  <c r="C156" i="1"/>
  <c r="C157" i="1"/>
  <c r="F154" i="1"/>
  <c r="J176" i="1"/>
  <c r="C223" i="1"/>
  <c r="C230" i="1"/>
  <c r="C231" i="1"/>
  <c r="C243" i="1"/>
  <c r="I241" i="1"/>
  <c r="C279" i="1"/>
  <c r="I278" i="1"/>
  <c r="C192" i="1"/>
  <c r="L191" i="1"/>
  <c r="L190" i="1" s="1"/>
  <c r="C194" i="1"/>
  <c r="C195" i="1"/>
  <c r="C200" i="1"/>
  <c r="C218" i="1"/>
  <c r="O219" i="1"/>
  <c r="L219" i="1"/>
  <c r="L207" i="1" s="1"/>
  <c r="L198" i="1" s="1"/>
  <c r="C238" i="1"/>
  <c r="C239" i="1"/>
  <c r="L241" i="1"/>
  <c r="F261" i="1"/>
  <c r="F291" i="1"/>
  <c r="C292" i="1"/>
  <c r="O199" i="1"/>
  <c r="O208" i="1"/>
  <c r="F219" i="1"/>
  <c r="C220" i="1"/>
  <c r="C250" i="1"/>
  <c r="C252" i="1"/>
  <c r="F249" i="1"/>
  <c r="C263" i="1"/>
  <c r="I262" i="1"/>
  <c r="I261" i="1" s="1"/>
  <c r="O266" i="1"/>
  <c r="O261" i="1" s="1"/>
  <c r="C282" i="1"/>
  <c r="C294" i="1"/>
  <c r="C295" i="1"/>
  <c r="F201" i="1"/>
  <c r="C201" i="1" s="1"/>
  <c r="D197" i="1" l="1"/>
  <c r="E197" i="1"/>
  <c r="H197" i="1"/>
  <c r="H55" i="1"/>
  <c r="F290" i="1"/>
  <c r="C139" i="1"/>
  <c r="L57" i="1"/>
  <c r="L56" i="1" s="1"/>
  <c r="O133" i="1"/>
  <c r="I234" i="1"/>
  <c r="I233" i="1" s="1"/>
  <c r="O289" i="1"/>
  <c r="G78" i="1"/>
  <c r="G287" i="1" s="1"/>
  <c r="L234" i="1"/>
  <c r="L233" i="1" s="1"/>
  <c r="L197" i="1" s="1"/>
  <c r="F199" i="1"/>
  <c r="C199" i="1" s="1"/>
  <c r="C61" i="1"/>
  <c r="E78" i="1"/>
  <c r="E55" i="1" s="1"/>
  <c r="E54" i="1" s="1"/>
  <c r="J197" i="1"/>
  <c r="K78" i="1"/>
  <c r="K55" i="1" s="1"/>
  <c r="K54" i="1" s="1"/>
  <c r="K53" i="1" s="1"/>
  <c r="L289" i="1"/>
  <c r="M287" i="1"/>
  <c r="O233" i="1"/>
  <c r="I86" i="1"/>
  <c r="I78" i="1" s="1"/>
  <c r="C25" i="1"/>
  <c r="G197" i="1"/>
  <c r="O177" i="1"/>
  <c r="O176" i="1" s="1"/>
  <c r="M197" i="1"/>
  <c r="O86" i="1"/>
  <c r="J78" i="1"/>
  <c r="J55" i="1" s="1"/>
  <c r="C249" i="1"/>
  <c r="C291" i="1"/>
  <c r="L133" i="1"/>
  <c r="C106" i="1"/>
  <c r="C261" i="1"/>
  <c r="I198" i="1"/>
  <c r="C266" i="1"/>
  <c r="N78" i="1"/>
  <c r="N287" i="1" s="1"/>
  <c r="C119" i="1"/>
  <c r="M55" i="1"/>
  <c r="D55" i="1"/>
  <c r="D54" i="1" s="1"/>
  <c r="D287" i="1"/>
  <c r="H54" i="1"/>
  <c r="C241" i="1"/>
  <c r="F234" i="1"/>
  <c r="F168" i="1"/>
  <c r="C168" i="1" s="1"/>
  <c r="C169" i="1"/>
  <c r="C255" i="1"/>
  <c r="F254" i="1"/>
  <c r="C254" i="1" s="1"/>
  <c r="C190" i="1"/>
  <c r="C125" i="1"/>
  <c r="C73" i="1"/>
  <c r="F72" i="1"/>
  <c r="C48" i="1"/>
  <c r="O24" i="1"/>
  <c r="C219" i="1"/>
  <c r="F271" i="1"/>
  <c r="C154" i="1"/>
  <c r="C191" i="1"/>
  <c r="F57" i="1"/>
  <c r="C58" i="1"/>
  <c r="J24" i="1"/>
  <c r="O56" i="1"/>
  <c r="F133" i="1"/>
  <c r="C133" i="1" s="1"/>
  <c r="C134" i="1"/>
  <c r="F177" i="1"/>
  <c r="C178" i="1"/>
  <c r="C87" i="1"/>
  <c r="F86" i="1"/>
  <c r="F207" i="1"/>
  <c r="C208" i="1"/>
  <c r="O207" i="1"/>
  <c r="O198" i="1" s="1"/>
  <c r="C262" i="1"/>
  <c r="C92" i="1"/>
  <c r="C278" i="1"/>
  <c r="C182" i="1"/>
  <c r="I55" i="1"/>
  <c r="I272" i="1"/>
  <c r="I271" i="1" s="1"/>
  <c r="C79" i="1"/>
  <c r="L40" i="1"/>
  <c r="H287" i="1"/>
  <c r="C147" i="1"/>
  <c r="N55" i="1"/>
  <c r="N54" i="1" s="1"/>
  <c r="C290" i="1"/>
  <c r="F289" i="1"/>
  <c r="C289" i="1" s="1"/>
  <c r="L86" i="1"/>
  <c r="L78" i="1" s="1"/>
  <c r="C80" i="1"/>
  <c r="C272" i="1" l="1"/>
  <c r="J54" i="1"/>
  <c r="O78" i="1"/>
  <c r="O55" i="1" s="1"/>
  <c r="I197" i="1"/>
  <c r="I54" i="1" s="1"/>
  <c r="E287" i="1"/>
  <c r="K287" i="1"/>
  <c r="G55" i="1"/>
  <c r="G54" i="1" s="1"/>
  <c r="G28" i="1" s="1"/>
  <c r="G288" i="1" s="1"/>
  <c r="J53" i="1"/>
  <c r="J288" i="1"/>
  <c r="M54" i="1"/>
  <c r="M288" i="1" s="1"/>
  <c r="J287" i="1"/>
  <c r="L287" i="1"/>
  <c r="K288" i="1"/>
  <c r="I287" i="1"/>
  <c r="M53" i="1"/>
  <c r="O197" i="1"/>
  <c r="O287" i="1"/>
  <c r="L55" i="1"/>
  <c r="L54" i="1" s="1"/>
  <c r="L53" i="1" s="1"/>
  <c r="C72" i="1"/>
  <c r="F70" i="1"/>
  <c r="C70" i="1" s="1"/>
  <c r="H53" i="1"/>
  <c r="H288" i="1"/>
  <c r="E288" i="1"/>
  <c r="E53" i="1"/>
  <c r="C57" i="1"/>
  <c r="C271" i="1"/>
  <c r="D53" i="1"/>
  <c r="D28" i="1"/>
  <c r="N53" i="1"/>
  <c r="N288" i="1"/>
  <c r="C40" i="1"/>
  <c r="L30" i="1"/>
  <c r="C207" i="1"/>
  <c r="F176" i="1"/>
  <c r="C176" i="1" s="1"/>
  <c r="C177" i="1"/>
  <c r="F198" i="1"/>
  <c r="C234" i="1"/>
  <c r="F233" i="1"/>
  <c r="C233" i="1" s="1"/>
  <c r="F78" i="1"/>
  <c r="C78" i="1" s="1"/>
  <c r="C86" i="1"/>
  <c r="O54" i="1" l="1"/>
  <c r="O53" i="1" s="1"/>
  <c r="G53" i="1"/>
  <c r="F56" i="1"/>
  <c r="F55" i="1" s="1"/>
  <c r="C30" i="1"/>
  <c r="L288" i="1"/>
  <c r="L24" i="1"/>
  <c r="F28" i="1"/>
  <c r="D24" i="1"/>
  <c r="C56" i="1"/>
  <c r="D288" i="1"/>
  <c r="C198" i="1"/>
  <c r="F197" i="1"/>
  <c r="C197" i="1" s="1"/>
  <c r="I53" i="1"/>
  <c r="I28" i="1"/>
  <c r="I24" i="1" s="1"/>
  <c r="G24" i="1"/>
  <c r="O288" i="1" l="1"/>
  <c r="F287" i="1"/>
  <c r="C287" i="1" s="1"/>
  <c r="F54" i="1"/>
  <c r="C55" i="1"/>
  <c r="I288" i="1"/>
  <c r="C28" i="1"/>
  <c r="F24" i="1"/>
  <c r="C24" i="1" s="1"/>
  <c r="F288" i="1" l="1"/>
  <c r="C288" i="1" s="1"/>
  <c r="F53" i="1"/>
  <c r="C53" i="1" s="1"/>
  <c r="C54" i="1"/>
</calcChain>
</file>

<file path=xl/sharedStrings.xml><?xml version="1.0" encoding="utf-8"?>
<sst xmlns="http://schemas.openxmlformats.org/spreadsheetml/2006/main" count="22178" uniqueCount="1366">
  <si>
    <t>Tāme Nr.09.18.1.</t>
  </si>
  <si>
    <t>IEŅĒMUMU UN IZDEVUMU TĀME 2016.GADAM</t>
  </si>
  <si>
    <t>Budžeta finansēta institūcija</t>
  </si>
  <si>
    <t>Pirmsskolas izglītības iestāde "Mārīte"</t>
  </si>
  <si>
    <t>Reģistrācijas Nr.</t>
  </si>
  <si>
    <t>90009249189</t>
  </si>
  <si>
    <t>Adrese</t>
  </si>
  <si>
    <t>Engures iela 4, Jūrmala, LV-2016</t>
  </si>
  <si>
    <t>Funkcionālās klasifikācijas kods</t>
  </si>
  <si>
    <t>09.100</t>
  </si>
  <si>
    <t>Programma</t>
  </si>
  <si>
    <t>Iestādes uzturēšana un pirmsskolas izglītības nodrošināšana</t>
  </si>
  <si>
    <t>Stratēģiskā dokumenta kods*</t>
  </si>
  <si>
    <t>R3.2.1., R3.2.2., 3.2.1.</t>
  </si>
  <si>
    <t>Konta Nr.</t>
  </si>
  <si>
    <t>pamatbudžetam</t>
  </si>
  <si>
    <t>LV64PARX0002484572070</t>
  </si>
  <si>
    <t>Valsts budžeta transfertiem</t>
  </si>
  <si>
    <t>LV64PARX0002484573040</t>
  </si>
  <si>
    <t>projektiem</t>
  </si>
  <si>
    <t>maksas pakalpojumiem</t>
  </si>
  <si>
    <t>LV41PARX0002484577043</t>
  </si>
  <si>
    <t>ziedojumiem, dāvinājumiem</t>
  </si>
  <si>
    <t>Budžeta klasifikācijas                                                         kods</t>
  </si>
  <si>
    <t>Rādītāju nosaukumi</t>
  </si>
  <si>
    <t>Izdevumu tāme 2016.gadam</t>
  </si>
  <si>
    <t>Finanšu līdzekļu nepieciešamības pamatojums, aprēķini, atšifrējumi, ekonomijas vai samazinājuma iemesli</t>
  </si>
  <si>
    <t>Kopā</t>
  </si>
  <si>
    <t>Pamatbudžets pirms priekšlikumiem</t>
  </si>
  <si>
    <t>Priekšlikumi izmaiņām pamatbudž. (+/-)</t>
  </si>
  <si>
    <t>Pamatbudžets</t>
  </si>
  <si>
    <t>Valsts budžeta transferti (mērķdotācijas) pirms priekšlikumiem</t>
  </si>
  <si>
    <t>Priekšlikumi izmaiņām valsts budž. transferti (mērķdotāc.) (+/-)</t>
  </si>
  <si>
    <t>Valsts budžeta transferti (mērķdotācijas)</t>
  </si>
  <si>
    <t>Maksas pakalpojumi pirms priekšlikumiem</t>
  </si>
  <si>
    <t>Priekšlikumi izmaiņām maksas pakalp. (+/-)</t>
  </si>
  <si>
    <t>Maksas pakalpojumi</t>
  </si>
  <si>
    <t>Ziedojumi, dāvinājumi pirms priekšlikumiem</t>
  </si>
  <si>
    <t>Priekšlikumi izmaiņām ziedoj., dāvināj. (+/-)</t>
  </si>
  <si>
    <t>Ziedojumi, dāvinājumi</t>
  </si>
  <si>
    <t xml:space="preserve">  I   IEŅĒMUMI</t>
  </si>
  <si>
    <t>Ieņēmumi pavisam kopā, t.sk.:</t>
  </si>
  <si>
    <t>Atlikums gada sākumā, t.sk:</t>
  </si>
  <si>
    <t>F21010000   kasē</t>
  </si>
  <si>
    <t>F22010000 bankā</t>
  </si>
  <si>
    <t>Pašvaldības iestāžu saņemtie transferti no augstākas iestādes</t>
  </si>
  <si>
    <t>X</t>
  </si>
  <si>
    <t>Ieņēmumi no citiem avotiem saskaņā ar noslēgtajiem līgumiem</t>
  </si>
  <si>
    <t>Ieņēmumi no budžeta iestāžu sniegtajiem maksas pakalpojumiem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</si>
  <si>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</si>
  <si>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</si>
  <si>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</si>
  <si>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</si>
  <si>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</si>
  <si>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</si>
  <si>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</si>
  <si>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nomu</t>
  </si>
  <si>
    <t>Ieņēmumi no kustamā īpašuma iznomāšanas</t>
  </si>
  <si>
    <t>Ieņēmumi par pārējiem budžeta iestāžu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</si>
  <si>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</si>
  <si>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</si>
  <si>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</si>
  <si>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</si>
  <si>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</si>
  <si>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</si>
  <si>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</si>
  <si>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</si>
  <si>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</si>
  <si>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</si>
  <si>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</si>
  <si>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</si>
  <si>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</si>
  <si>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</si>
  <si>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</si>
  <si>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</si>
  <si>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</si>
  <si>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</si>
  <si>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</si>
  <si>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un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</si>
  <si>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</si>
  <si>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</si>
  <si>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</si>
  <si>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</si>
  <si>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</si>
  <si>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</si>
  <si>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</si>
  <si>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</si>
  <si>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sociāla rakstura pabalsti un kompensācijas</t>
  </si>
  <si>
    <t>Darba devēja valsts sociālās apdrošin. obligātās iemaksas</t>
  </si>
  <si>
    <t>Darba devēja pabalsti, kompensācijas un citi maksājumi</t>
  </si>
  <si>
    <t>Darba devēja pabalsti un kompensācijas, no kuriem aprēķina iedzīvotāju ienākuma nodokli un valsts sociālās apdrošināšanas obligātās iemaksas</t>
  </si>
  <si>
    <t>Mācību maksas kompensācija</t>
  </si>
  <si>
    <t>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</si>
  <si>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</si>
  <si>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</si>
  <si>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</si>
  <si>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</si>
  <si>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</si>
  <si>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</si>
  <si>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</si>
  <si>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</si>
  <si>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</si>
  <si>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</si>
  <si>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</si>
  <si>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</si>
  <si>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</si>
  <si>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</si>
  <si>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</si>
  <si>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apkuri</t>
  </si>
  <si>
    <t>Izdevumi par ūdeni un kanalizāciju</t>
  </si>
  <si>
    <t>Izdevumi par elektroenerģiju</t>
  </si>
  <si>
    <t>Izdevumi par atkritumu savākšanu, izvešanu no apdzīvotām vietām un teritorijām ārpus apdzīvotām vietām un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</si>
  <si>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</si>
  <si>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</si>
  <si>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</si>
  <si>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</si>
  <si>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</si>
  <si>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</si>
  <si>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</si>
  <si>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</si>
  <si>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</si>
  <si>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</si>
  <si>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</si>
  <si>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</si>
  <si>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</si>
  <si>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</si>
  <si>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</si>
  <si>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</si>
  <si>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</si>
  <si>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</si>
  <si>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</si>
  <si>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</si>
  <si>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</si>
  <si>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</si>
  <si>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</si>
  <si>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</si>
  <si>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</si>
  <si>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</si>
  <si>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</si>
  <si>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</si>
  <si>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</si>
  <si>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</si>
  <si>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</si>
  <si>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</si>
  <si>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Iestādes iekšējo kolektīvo pasākumu organizēšanas izdevumi</t>
  </si>
  <si>
    <t>Pārējie iepriekš neklasificētie pakalpojumu veidi</t>
  </si>
  <si>
    <t>Maksājumi par sniegtajiem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</si>
  <si>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</si>
  <si>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</si>
  <si>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</si>
  <si>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</si>
  <si>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</si>
  <si>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</si>
  <si>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t>
  </si>
  <si>
    <t>Kurināmais un enerģētiskie  materiāli</t>
  </si>
  <si>
    <t>Kurināmais</t>
  </si>
  <si>
    <t>Degviela</t>
  </si>
  <si>
    <t>Pārējie enerģētiskie materiāli</t>
  </si>
  <si>
    <t>Materiāli un izejvielas palīgražošanai</t>
  </si>
  <si>
    <t>Zāles, ķimikālijas, laboratorijas preces, medicīniskās ierīces, med.instrumenti,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</si>
  <si>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</si>
  <si>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</si>
  <si>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</si>
  <si>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</si>
  <si>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</si>
  <si>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</si>
  <si>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</si>
  <si>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</si>
  <si>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</si>
  <si>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</si>
  <si>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</si>
  <si>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</si>
  <si>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</si>
  <si>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</si>
  <si>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</si>
  <si>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</si>
  <si>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</si>
  <si>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</si>
  <si>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</si>
  <si>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</si>
  <si>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</si>
  <si>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</si>
  <si>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</si>
  <si>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</si>
  <si>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</si>
  <si>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</si>
  <si>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</si>
  <si>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</si>
  <si>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</si>
  <si>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</si>
  <si>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</si>
  <si>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</si>
  <si>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</si>
  <si>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</si>
  <si>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</si>
  <si>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</si>
  <si>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</si>
  <si>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</si>
  <si>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</si>
  <si>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</si>
  <si>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</si>
  <si>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</si>
  <si>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</si>
  <si>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</si>
  <si>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</si>
  <si>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</si>
  <si>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</si>
  <si>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</si>
  <si>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</si>
  <si>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</si>
  <si>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</si>
  <si>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</si>
  <si>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</si>
  <si>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</si>
  <si>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</si>
  <si>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</si>
  <si>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</si>
  <si>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</si>
  <si>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</si>
  <si>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</si>
  <si>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</si>
  <si>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</si>
  <si>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</si>
  <si>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</si>
  <si>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</si>
  <si>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</si>
  <si>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</si>
  <si>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</si>
  <si>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</si>
  <si>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</si>
  <si>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</si>
  <si>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</si>
  <si>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</si>
  <si>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</si>
  <si>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</si>
  <si>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</si>
  <si>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</si>
  <si>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</si>
  <si>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</si>
  <si>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</si>
  <si>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</si>
  <si>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</si>
  <si>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</si>
  <si>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</si>
  <si>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</si>
  <si>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</si>
  <si>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</si>
  <si>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</si>
  <si>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</si>
  <si>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</si>
  <si>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</si>
  <si>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</si>
  <si>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</si>
  <si>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</si>
  <si>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</si>
  <si>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</si>
  <si>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</si>
  <si>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</si>
  <si>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</si>
  <si>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</si>
  <si>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</si>
  <si>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</si>
  <si>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</si>
  <si>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</si>
  <si>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</si>
  <si>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</si>
  <si>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</si>
  <si>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</si>
  <si>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</si>
  <si>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</si>
  <si>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sociālāpalīdzība iedzīvotājiem natūrā</t>
  </si>
  <si>
    <t>Pabalsti ēdināšanai natūrā</t>
  </si>
  <si>
    <t>Pašvaldības vienreizējie pabalsti natūrā ārkārtas situācijā</t>
  </si>
  <si>
    <t>Sociālās garantijas bāreņiem un audžuģimenēm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</si>
  <si>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</si>
  <si>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</si>
  <si>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</si>
  <si>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</si>
  <si>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</si>
  <si>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</si>
  <si>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</si>
  <si>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</si>
  <si>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</si>
  <si>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</si>
  <si>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</si>
  <si>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</si>
  <si>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</si>
  <si>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</si>
  <si>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</si>
  <si>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</si>
  <si>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</si>
  <si>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</si>
  <si>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Pašvaldību uzturēšanas izdevumu transferti padotības iestādēm</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</si>
  <si>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</si>
  <si>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</si>
  <si>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</si>
  <si>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</si>
  <si>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Starptautiskā sadarbība</t>
  </si>
  <si>
    <t>Pārējie pārskaitījumi ārvalstīm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</si>
  <si>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</si>
  <si>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</si>
  <si>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</si>
  <si>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</si>
  <si>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</si>
  <si>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</si>
  <si>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</si>
  <si>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</si>
  <si>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</si>
  <si>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</si>
  <si>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</si>
  <si>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</si>
  <si>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</si>
  <si>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</si>
  <si>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</si>
  <si>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</si>
  <si>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</si>
  <si>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</si>
  <si>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</si>
  <si>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</si>
  <si>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</si>
  <si>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</si>
  <si>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</si>
  <si>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</si>
  <si>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</si>
  <si>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</si>
  <si>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</si>
  <si>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</si>
  <si>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*Stratēģiskā dokumenta nosaukums, kodu atšifrējums.</t>
  </si>
  <si>
    <t xml:space="preserve">Jūrmalas pilsētas attīstības programma 2014-2020 2.daļa Rīcības virziens "R3.2.1. Pirmsskolas, pamata un vipārējās izglītības pakalpojumu attīstība", </t>
  </si>
  <si>
    <t>Jūrmalas pilsētas izglītības attīstības koncepsija 2015.-2020.gadam Rīcības virziens "R3.2.2. Pirmsskolas izglītības pakalpojumi"</t>
  </si>
  <si>
    <t>Veselības vaicināšanas plans Jūrmalas pilsētai 2013.-2020.gadam, kods 2.3.1. Veselīga uztura veicināšana.</t>
  </si>
  <si>
    <t>Galvenais grāmatvedis</t>
  </si>
  <si>
    <t>Tāme Nr.06.1.7.</t>
  </si>
  <si>
    <t>Jūrmalas pilsētas dome</t>
  </si>
  <si>
    <t>90000056357</t>
  </si>
  <si>
    <t>Jomas iela 1/5, Jūrmala, LV-2016</t>
  </si>
  <si>
    <t>06.600.</t>
  </si>
  <si>
    <t>Publisko teritoriju, ēku un mājokļu būvniecība, atjaunošana un uzlabošana</t>
  </si>
  <si>
    <t>LV84PARX0002484572001</t>
  </si>
  <si>
    <t>1</t>
  </si>
  <si>
    <t>Iepirkums  ID Nr. JPD2015/135 par Dubultu kultūras un izglītības centra iesniegto piedāvājumu izvērtēšanu un atzinuma sagatavošanu</t>
  </si>
  <si>
    <t>Subsīdijas un dotācijas komersantiem, biedrībām un nodibinājumiem, ostām un speciālajām ekonomiskajām zonām Eiropas Savienības politiku instrumentu un pārējās ārvalstu finanšu palīdzības līdzfinansēto projektu un (vai)pasākumu ietvaros</t>
  </si>
  <si>
    <t>4.pielikums Jūrmalas pilsētas domes</t>
  </si>
  <si>
    <t>2015.gada 16.decembra saistošajiem noteikumiem Nr. 47</t>
  </si>
  <si>
    <t>(protokols Nr.22, 3.punkts)</t>
  </si>
  <si>
    <t>Budžeta finansēta institūcija: Jūrmalas pilsētas dome</t>
  </si>
  <si>
    <t>Reģistrācijas Nr.90000056357</t>
  </si>
  <si>
    <t xml:space="preserve">2016.gada budžeta atšifrējums pa programmām </t>
  </si>
  <si>
    <t>Struktūrvienība</t>
  </si>
  <si>
    <t>Attīstības pārvaldes Būvniecības projektu vadības nodaļa</t>
  </si>
  <si>
    <t>Programma:</t>
  </si>
  <si>
    <t>Administratīvo ēku būvniecība, atjaunošana un uzlabošana</t>
  </si>
  <si>
    <t>Funkcionālās klasifikācijas kods:</t>
  </si>
  <si>
    <t xml:space="preserve"> 01.110.</t>
  </si>
  <si>
    <t>Nr.</t>
  </si>
  <si>
    <t>Pasākums/ aktivitāte/ projekts/ pakalpojuma nosaukums/ objekts</t>
  </si>
  <si>
    <t>Ekonomiskās klasifikācijas kodi</t>
  </si>
  <si>
    <t>2016.gada budžets pirms priekšlikumiem</t>
  </si>
  <si>
    <t>Priekšlikumi izmaiņām   (+/-)</t>
  </si>
  <si>
    <t>2016.gada budžets apstiprināts pēc izmaiņām</t>
  </si>
  <si>
    <t>Stratēģisko dokumentu kods *</t>
  </si>
  <si>
    <t>KOPĀ</t>
  </si>
  <si>
    <t>Domes administratīvo ēku remontdarbi/būvdarbi</t>
  </si>
  <si>
    <t>Glābšanas staciju būvniecība, atjaunošana un uzlabošana</t>
  </si>
  <si>
    <t>03.600.</t>
  </si>
  <si>
    <t>R1.6.2.</t>
  </si>
  <si>
    <t>Jaunķemeru glābšanas stacija</t>
  </si>
  <si>
    <t>Konteinertipa glābšanas staciju projekta izstrāde</t>
  </si>
  <si>
    <t>Ostas būvniecība, atjaunošana un uzlabošana</t>
  </si>
  <si>
    <t>04.520.</t>
  </si>
  <si>
    <t>R2.4.1.</t>
  </si>
  <si>
    <t>Jūrmalas ostas pārvaldes pakalpojumu centra izveidošana (Straumes iela 1a)</t>
  </si>
  <si>
    <t>Jauno Slokas kapu izbūve un labiekārtošana</t>
  </si>
  <si>
    <t>R2.8.2.</t>
  </si>
  <si>
    <t>Pašvaldības iestādes ''Jūrmalas kapi'' remontdarbi</t>
  </si>
  <si>
    <t>Dubultu kultūras un izglītības centrs Strēlnieku prospektā 30, Jūrmalā (būvdarbi Jūrmalas Centrālā bibiliotēka 1.kārta, Jūrmalas Mūzikas vidusskola 2.kārta)</t>
  </si>
  <si>
    <t>Sabiedriskā centra Valtera prospektā 54 attīstība</t>
  </si>
  <si>
    <t>R1.2.2.</t>
  </si>
  <si>
    <t>Ķemeru parka atjaunošana kā ārstniecības un infrastruktūru papildinošu komponenti Tukuma iela 32a, Tukuma iela 32, Tūristu iela 1, Jūrmala</t>
  </si>
  <si>
    <t>R1.5.2.</t>
  </si>
  <si>
    <t>Dabas izglītības centra izveide Ķemeros, Emīla Dārziņa ielā 28, Jūrmalā</t>
  </si>
  <si>
    <t>R3.3.1.</t>
  </si>
  <si>
    <t>Tūrisma informācijas centra izveide Ķemeru ūdens tornī Tukuma ielā 32, Jūrmalā</t>
  </si>
  <si>
    <t xml:space="preserve">Ķemeru parka Mīlestības saliņa </t>
  </si>
  <si>
    <t>Pasta ēkas atjaunošana Tukuma iela 30, Jūrmala</t>
  </si>
  <si>
    <t>Tirdzniecības nojumes jaunbūve un inženierkomunikāciju izbūve Slokas ielā 3313, Jūrmalā</t>
  </si>
  <si>
    <t>Pašvaldības dzīvojamā fonda remonts</t>
  </si>
  <si>
    <t>R2.9.1.</t>
  </si>
  <si>
    <t>Ēku nojaukšana</t>
  </si>
  <si>
    <t>R2.8.1.</t>
  </si>
  <si>
    <t>Majoru muiža Konkordijas ielā 66, Jūrmalā</t>
  </si>
  <si>
    <t>Tūrisma informācijas centrs Lienes ielā 5, Jūrmalā</t>
  </si>
  <si>
    <t>R1.7.1.</t>
  </si>
  <si>
    <t>Ķemeru kapličas atjaunošana</t>
  </si>
  <si>
    <t>Alternatīvās enerģijas laternu uzstādīšana izejās uz pludmali</t>
  </si>
  <si>
    <t>Atpūtu un sportu veicinoši labiekārtošanas pasākumi</t>
  </si>
  <si>
    <t xml:space="preserve"> 08.100.</t>
  </si>
  <si>
    <t xml:space="preserve">Jaunrades parks Kauguros </t>
  </si>
  <si>
    <t>R.1.6.1.</t>
  </si>
  <si>
    <t>Jauniešu mājas un skatu torņa izbūve Jaunrades parkā Kauguros</t>
  </si>
  <si>
    <t>Lielupes ledus halles izbūve</t>
  </si>
  <si>
    <t>Slokas sporta komplekss</t>
  </si>
  <si>
    <t>R.1.6.3.</t>
  </si>
  <si>
    <t>Bibliotēku ēku būvniecība, atjaunošana un uzlabošana</t>
  </si>
  <si>
    <t>08.210.</t>
  </si>
  <si>
    <t>R3.3.2.</t>
  </si>
  <si>
    <t>Bibliotēku remonts</t>
  </si>
  <si>
    <t>Muzeja ēku būvniecība, atjaunošana un uzlabošana</t>
  </si>
  <si>
    <t>08.220.</t>
  </si>
  <si>
    <t>Jūrmalas brīvdabas muzejs Tīklu ielā 1a, Jūrmalā</t>
  </si>
  <si>
    <t>Kultūras centru un namu būvniecība, atjaunošana un uzlabošana</t>
  </si>
  <si>
    <t>08.230.</t>
  </si>
  <si>
    <t>R1.7.2.</t>
  </si>
  <si>
    <t>Jūrmalas Kultūras centra piebūve Jomas ielā 35, Jūrmalā</t>
  </si>
  <si>
    <t>Jūrmalas teātra pārbūve Muižas ielā 7, Jūrmalā</t>
  </si>
  <si>
    <t xml:space="preserve">Kultūras centru remonts </t>
  </si>
  <si>
    <t>Teātra, koncertzāles un estrāžu būvniecība, atjaunošana un uzlabošana</t>
  </si>
  <si>
    <t>08.240.</t>
  </si>
  <si>
    <t xml:space="preserve">Dzintaru koncertzāles Mazās (slēgtās) zāles restaurācija Turaidas ielā 1 </t>
  </si>
  <si>
    <t>Dzintaru koncertzāle</t>
  </si>
  <si>
    <t>Pagaidu žogs Mellužu estrādē</t>
  </si>
  <si>
    <t>Pirmsskolas  izglītības iestāžu būvniecība, atjaunošana un uzlabošana</t>
  </si>
  <si>
    <t>09.100.</t>
  </si>
  <si>
    <t>R3.2.1.</t>
  </si>
  <si>
    <t>Avārijas darbi</t>
  </si>
  <si>
    <t>Jūrmalas pilsētas pašvaldības pirmsskolas izglītības iestāžu infrastruktūras attīstība</t>
  </si>
  <si>
    <t>Pirmsskolas izglītības iestādes</t>
  </si>
  <si>
    <t>Jūrmalas PII ''Austras koks''</t>
  </si>
  <si>
    <t>Jūrmalas PII ''Bitīte''</t>
  </si>
  <si>
    <t>Jūrmalas PII ''Lācītis''</t>
  </si>
  <si>
    <t>Jūrmalas PII ''Madara''</t>
  </si>
  <si>
    <t>Jūrmalas PII ''Mārīte''</t>
  </si>
  <si>
    <t>Jūrmalas PII ''Namiņš''</t>
  </si>
  <si>
    <t>Jūrmalas PII ''Podziņa''</t>
  </si>
  <si>
    <t>Jūrmalas PII ''Saulīte''</t>
  </si>
  <si>
    <t>Jūrmalas PII ''Zvaniņš''</t>
  </si>
  <si>
    <t>Pirmsskolas  izglītības iestāžu būvdarbi</t>
  </si>
  <si>
    <t xml:space="preserve">Pirmsskolas izglītības pakalpojumu pieejamības uzlabošana Jūrmalas pilsētas rietumu  daļā </t>
  </si>
  <si>
    <t xml:space="preserve">Sākumskolu, pamatskolu, vidusskolu būvniecība, atjaunošana un uzlabošana </t>
  </si>
  <si>
    <t>09.210.</t>
  </si>
  <si>
    <t>R3.2.4.</t>
  </si>
  <si>
    <t>Jūrmalas pilsētas pašvaldības izglītības iestāžu infrastruktūras attīstība</t>
  </si>
  <si>
    <t>Vispārējās izglītības iestādes</t>
  </si>
  <si>
    <t>Jūrmalas  sākumskola "Atvase"</t>
  </si>
  <si>
    <t>Jūrmalas sākumskola ''Ābelīte''</t>
  </si>
  <si>
    <t>Jūrmalas sākumskola ''Taurenītis''</t>
  </si>
  <si>
    <t xml:space="preserve">Slokas pamatskola </t>
  </si>
  <si>
    <t>Jūrmalas pilsētas Jaundubultu vidusskola</t>
  </si>
  <si>
    <t>Jūrmalas pilsētas Kauguru vsk.sākumskola</t>
  </si>
  <si>
    <t>Jūrmalas pilsētas Kauguru vidusskola</t>
  </si>
  <si>
    <t>Jūrmalas pilsētas Lielupes vidusskola</t>
  </si>
  <si>
    <t>Jūrmalas pilsētas Mežmalas vidusskola</t>
  </si>
  <si>
    <t>Ķemeru vidusskola</t>
  </si>
  <si>
    <t>Pumpuru vidusskola</t>
  </si>
  <si>
    <t xml:space="preserve">Pirmsskolas izglītības pakalpojumu pieejamības uzlabošana Jūrmalas pilsētas austrumu daļā </t>
  </si>
  <si>
    <t>Jūrmalas Valsts ģimnāzijas un sākumskolas "Atvase" daudzfunkcionālās sporta halles projektēšana un celtniecība</t>
  </si>
  <si>
    <t>Lielupes vidusskolas ēkas nr.001 rekonstrukcija par internātu, ēkas nr.002 rekonstrukcija saglabājot funkciju un sporta zāles jaunbūve Aizputes ielā 1A, Jūrmalā</t>
  </si>
  <si>
    <t>Ķemeru vidusskolas pārbūve/atjaunošana Tukuma ielā 8/10 (tsk. energoefektivitātes paaugstināšana)</t>
  </si>
  <si>
    <t>Vaivaru pamatskola</t>
  </si>
  <si>
    <t>Jūrmalas Valsts ģimnāzija</t>
  </si>
  <si>
    <t>Majoru vidusskola</t>
  </si>
  <si>
    <t>Interešu profesionālās ievirzes izglītības iestāžu būvniecība, atjaunošana un uzlabošana</t>
  </si>
  <si>
    <t xml:space="preserve"> 09.510.</t>
  </si>
  <si>
    <t>R3.3.3.</t>
  </si>
  <si>
    <t>Peldbaseina ēkas atjaunošana  Rūpniecības ielā 13, Jūrmalā (tsk. energoefektivitātes paaugstināšana)</t>
  </si>
  <si>
    <t>Majoru ledus halle</t>
  </si>
  <si>
    <t>Sporta nams "Taurenītis"</t>
  </si>
  <si>
    <t>Jūrmalas Mūzikas skola</t>
  </si>
  <si>
    <t>Sociālo iestāžu, kurās tiek nodrošināta ilgstoša aprūpe gados veciem cilvēkiem, būvniecība, atjaunošana un uzlabošana</t>
  </si>
  <si>
    <t>10.200.</t>
  </si>
  <si>
    <t>R3.5.1.</t>
  </si>
  <si>
    <t>Jūrmalas sociālās aprūpes centrs, Strēlnieku prospektā 38, Jūrmalā</t>
  </si>
  <si>
    <t>Pārējo sociālo iestāžu būvniecība, atjaunošana un uzlabošana</t>
  </si>
  <si>
    <t>10.700.</t>
  </si>
  <si>
    <t>Siltummezgla rekonstrukcija pašvaldības aģentūras ''Jūrmalas sociālās aprūpes centrs'' objektā  Dūņu ceļš 2</t>
  </si>
  <si>
    <t>Jūrmalas pilsētas pašvaldības iestāde ''Sprīdītis''</t>
  </si>
  <si>
    <t>* Informatīvi - atbilstoši ar JPD 07.11.2013. lēmumu Nr.625 "Par Jūrmalas pilsētas Attīstības programmas 2014.-2020. gadam apstiprināšanu" apstiprinātās  "Jūrmalas pilsētas attstības progrmamas 2014 -2020.gadam" 2.daļas  "Stratēģiskā daļa un rīcības plāns" 2.sadaļai "Rīcībai plāns"</t>
  </si>
  <si>
    <t>Stratēģiskā dokumenta nosaukums - "Jūrmalas pilsētas attīstības programma 2014.-2020.gadam"</t>
  </si>
  <si>
    <t>Stratēģiskā dokumenta kodu atšifrējums - saskaņā ar "Jūrmalas pilsētas attīstības programma 2014.-2020.gadam" mērķiem M1, M2, M3</t>
  </si>
  <si>
    <t>Tāme Nr.06.1.5.</t>
  </si>
  <si>
    <t>06.600</t>
  </si>
  <si>
    <t>Pilsētas svētku noformējums</t>
  </si>
  <si>
    <t>Finansējums ir nepieciešams karogu masta remontdarbu izdevumu segšanai</t>
  </si>
  <si>
    <t>Tāme Nr. 08.4.2.</t>
  </si>
  <si>
    <t>JŪRMALAS KULTŪRAS CENTRS</t>
  </si>
  <si>
    <t>90009229680</t>
  </si>
  <si>
    <t>Jomas ielā 35, Jūrmalā LV-2015</t>
  </si>
  <si>
    <t>08.620</t>
  </si>
  <si>
    <t>Pilsētas kultūras un atpūtas pasākumi</t>
  </si>
  <si>
    <t xml:space="preserve">                R1.7.1.</t>
  </si>
  <si>
    <t>LV59PARX0002484572063</t>
  </si>
  <si>
    <t>LV59PARX0002484573033</t>
  </si>
  <si>
    <t>LV20PARX0002484577033</t>
  </si>
  <si>
    <t>Atšifrējums pielikumā Nr.3</t>
  </si>
  <si>
    <t>Tāme Nr.09.9.1.</t>
  </si>
  <si>
    <t>90000051627</t>
  </si>
  <si>
    <t>Rīgas iela 3,Jūrmala</t>
  </si>
  <si>
    <t>09.210</t>
  </si>
  <si>
    <t>Iestādes uzturēšanas un vispārējās izglītības nodrošināšana</t>
  </si>
  <si>
    <t>LV78PARX0002484572012</t>
  </si>
  <si>
    <t>LV44PARX0002484573012</t>
  </si>
  <si>
    <t>LV05PARX0002484577012</t>
  </si>
  <si>
    <t>LV39PARX0002484576012</t>
  </si>
  <si>
    <t>Nepieciešams slimības lapau apmaksai -100 EUR no pamata un vispār.izgl.programmas; -100 EUR no interešu izgl.programmas</t>
  </si>
  <si>
    <t>Slimības lapu amaksai; 100 EUR pamata un vispār.izgl.programmā; 100 EUR interešu izgl.programmā</t>
  </si>
  <si>
    <t>Rīcibas virziens"R3.2.1. Pirmsskolas, pamata un vispārējās izglītības pakalpojumu attīstība"</t>
  </si>
  <si>
    <t>Tāme Nr.09.23.1.</t>
  </si>
  <si>
    <t>90000051542</t>
  </si>
  <si>
    <t>Kronvalda iela 8, Jūrmala, LV2008</t>
  </si>
  <si>
    <t>Iestādes uzturēšana un vispārējās izglītības nodrošināšana</t>
  </si>
  <si>
    <t xml:space="preserve"> R.3.2.1. "Pirmsskolas un vispārējās izglītības pakalpojumu attīstība" </t>
  </si>
  <si>
    <t>LV35PARX0002484572010</t>
  </si>
  <si>
    <t>LV98PARX0002484573010</t>
  </si>
  <si>
    <t>LV59PARX0002484577010</t>
  </si>
  <si>
    <t>Līdzekļus no vakanču mēnešalgas novirzīt bēru pabalsta izmaksai</t>
  </si>
  <si>
    <t>Bēru pabalsta izmaksa skolotājai M.Rozenbergai, sakarā ar mātes nāvi</t>
  </si>
  <si>
    <t>Tāme Nr.09.31.1.</t>
  </si>
  <si>
    <t>90000783949</t>
  </si>
  <si>
    <t>Skautu iela 2, Jūrmala</t>
  </si>
  <si>
    <t>R3.2.5.</t>
  </si>
  <si>
    <t>LV29PARX0002484572021</t>
  </si>
  <si>
    <t>LV92PARX0002484573021</t>
  </si>
  <si>
    <t>LV53PARX0002484577021</t>
  </si>
  <si>
    <t>LV87PARX0002484576021</t>
  </si>
  <si>
    <t>Ekonomija, jo aizvietoti tiek amati no nekavējoši aizvietojamo saraksta, atlikušie līdzekļi pietiekami aizvietošanas nodrošināšanai</t>
  </si>
  <si>
    <t>Līdzekļi nepieciešami, jo kļūdaini pieprasīti līdzekļi pirmsskolas izglītības skolotāju piemaksām par kvalitātes pakāpēm. Saskaņā ar tarifikāciju - martā izmaksāts EUR 58,17; aprīlī-jūnijā nepieciešami EUR 127,49*3=EUR 382,47. Kopā 440,64 EKK ir EUR 174,66. Tātad nepieciešami 440,64 - 174,66 = EUR 265,98.</t>
  </si>
  <si>
    <t>Jūrmalas pilsētas Izglītības attīstības koncepcija 2015.-2020.gadam, R3.2.5.</t>
  </si>
  <si>
    <t>R3.2.5. Iekļaujošās un alternatīvās izglības pakalpojumi</t>
  </si>
  <si>
    <r>
      <rPr>
        <b/>
        <sz val="9"/>
        <rFont val="Times New Roman"/>
        <family val="1"/>
        <charset val="186"/>
      </rPr>
      <t>12.pielikums</t>
    </r>
    <r>
      <rPr>
        <sz val="9"/>
        <rFont val="Times New Roman"/>
        <family val="1"/>
        <charset val="186"/>
      </rPr>
      <t xml:space="preserve"> Jūrmalas pilsētas domes</t>
    </r>
  </si>
  <si>
    <t>2015.gada 16.decembra saistošajiem noteikumiem Nr.47</t>
  </si>
  <si>
    <t>(Protokols Nr.22, 3.punkts)</t>
  </si>
  <si>
    <t>Pilsētplānošanas nodaļa</t>
  </si>
  <si>
    <t>Pilsētas teritorijas labiekārtošanas pasākumi</t>
  </si>
  <si>
    <t>06.200.</t>
  </si>
  <si>
    <t>Priekšlikumi izmaiņām (+/-)</t>
  </si>
  <si>
    <t>Teritorijas plānojums un apbūves noteikumi</t>
  </si>
  <si>
    <t>M3:P3.1.          R3.1.1.</t>
  </si>
  <si>
    <t xml:space="preserve">Jauns detāl/lokālplānojums un/vai izpētes darbi </t>
  </si>
  <si>
    <t>Bioloģiskās daudzveidības izpēte detālplānojumu izstrādes nodrošināšanai</t>
  </si>
  <si>
    <t xml:space="preserve">Tematiskais plānojums </t>
  </si>
  <si>
    <t>M2:P2.8.          R2.8.1.</t>
  </si>
  <si>
    <t>Ideju konkursi pilsētas infrastruktūras attīstībai</t>
  </si>
  <si>
    <t>Jūrmalas mūsdienu arhitektūras ceļvedis - karte</t>
  </si>
  <si>
    <t>M1:P1.9.          R1.9.2.</t>
  </si>
  <si>
    <t>Pilsētas dekoratīvā svētku apgaismojuma uzturēšana un atjaunošana</t>
  </si>
  <si>
    <t>Pilsētas svētku noformējuma remonts</t>
  </si>
  <si>
    <t>2016.gada 19.janvārī notika satiksmes negadījums Zigfrīda Annas Meierovica prospektā, tika sabojāts karoga masts. Apdrošināšanas atlīdzība 697.08 EUR apmērā ir ieskaitīta Jūrmalas pašvaldības budžetā. Finansējums ir nepieciešams karogu masta remontdarbu izdevumu segšanai</t>
  </si>
  <si>
    <t>Ziemassvētku egles (iegāde, uzstādīšana, demontāža)</t>
  </si>
  <si>
    <t>Pilsētas svētku noformējuma koncepcija</t>
  </si>
  <si>
    <t>Ziemassvētku, Lieldienu un Līgo svētku noformējuma izveide, montāža un demontāža</t>
  </si>
  <si>
    <t>Jauna Ziemassvētku noformējuma izveide, montāža un demontāža</t>
  </si>
  <si>
    <t>Valsts svētku noformējuma izveide, montāža un demontāža</t>
  </si>
  <si>
    <t>Ziemassvētku noformējuma konkurss (atzinības raksti, apbalvojumi)</t>
  </si>
  <si>
    <t>Ievērojot iepriekšējo gadu pieredzi ir prognozējams, ka līdzekļi varētu būt nepieciešami mazākā apjomā</t>
  </si>
  <si>
    <t>M2:P2.10.          R2.10.1.</t>
  </si>
  <si>
    <t>Pilsētas kultūrvēsturiskā mantojuma saglabāšana</t>
  </si>
  <si>
    <t>08.290.</t>
  </si>
  <si>
    <t xml:space="preserve"> Līdzfinansējuma nodrošināšanai sabiedriski pieejamu kultūrvēsturiskā mantojuma saglabāšanai objektos, kuros notiek pilsētas nozīmes pasākumi </t>
  </si>
  <si>
    <t>M1:P1.2.          R1.1.2.</t>
  </si>
  <si>
    <t xml:space="preserve">Jūrmalas vēsturisko koka ēku būvdetaļu un dekoratīvo fasāžu apdares elementu apkopojums – izveidojot digitālu katalogu </t>
  </si>
  <si>
    <t xml:space="preserve">Kultūrvēsturisko vērtību iegāde </t>
  </si>
  <si>
    <t xml:space="preserve">Jūrmalas  vēsturisko būvdetaļu pārvietojamās izstādes ekspozīcijas sagatavošana </t>
  </si>
  <si>
    <t>Kapteiņa Zolta piemiņas vietas rekonstrukcija  veltīta Latvijas Republikas simtgadei</t>
  </si>
  <si>
    <t>* Informatīvi -</t>
  </si>
  <si>
    <t>M2: Komunālā un transporta infrastruktūra</t>
  </si>
  <si>
    <t>Stratēģiskā dokumenta nosaukums:</t>
  </si>
  <si>
    <t>Jūrmalas pilsētas attīstības programmu 2014. – 2020.gadam</t>
  </si>
  <si>
    <t>P2.1. Ceļu un ielu kvalitātes uzlabošana, satiksmes drošības uzlabojumi, veloceliņu un gājēju celiņu attīstība</t>
  </si>
  <si>
    <t>Stratēģiskā dokumenta kodu atšifrējums:</t>
  </si>
  <si>
    <t>R2.1.2.: Velotransporta infrastruktūras attīstība</t>
  </si>
  <si>
    <t>P2.8. Publiskās telpas labiekārtošana</t>
  </si>
  <si>
    <t>M1: Kūrorts un tikšanās vieta</t>
  </si>
  <si>
    <t>R2.8.1.: Publiskās telpas pilnveide</t>
  </si>
  <si>
    <t>P1.2. Kūrorta attīstība</t>
  </si>
  <si>
    <t>P2.10. Privātīpašuma sakārtošanas motivācija</t>
  </si>
  <si>
    <t>R1.1.2.: Kūrorta attīstības plānošana</t>
  </si>
  <si>
    <t>R2.10.1.: Privātā īpašuma sakopšanas motivēšana</t>
  </si>
  <si>
    <t>P1.9. Kūrorta un tikšanās vietas tēla veidošana</t>
  </si>
  <si>
    <t>R1.9.2.: Informācijas pieejamības nodrošināšana</t>
  </si>
  <si>
    <t>M3: Sociālā infrastruktūra</t>
  </si>
  <si>
    <t>P3.1. Uz nākotni orientēta pilsētas pārvaldība, kas atbalsta pilsonisko iniciatīvu</t>
  </si>
  <si>
    <t>R3.1.1.: Pilsētas attīstības plānošana</t>
  </si>
  <si>
    <t>24.pielikums Jūrmalas pilsētas domes</t>
  </si>
  <si>
    <t>Budžeta finansēta institūcija: Jūrmalas Kulturas centrs</t>
  </si>
  <si>
    <t>Reģistrācijas Nr. 90009229680</t>
  </si>
  <si>
    <t>2016.gada budžeta atšifrējums pa programmām un budžeta veidiem</t>
  </si>
  <si>
    <t>Programma: Pilsētas kultūras un atpūtas pasākumi</t>
  </si>
  <si>
    <r>
      <t xml:space="preserve">Funkcionālās klasifikācijas kods: </t>
    </r>
    <r>
      <rPr>
        <b/>
        <sz val="9"/>
        <rFont val="Times New Roman"/>
        <family val="1"/>
        <charset val="186"/>
      </rPr>
      <t>08.620</t>
    </r>
  </si>
  <si>
    <t>pamatbudžets</t>
  </si>
  <si>
    <t>maksas pakalpojumi</t>
  </si>
  <si>
    <t>KOPĀ:</t>
  </si>
  <si>
    <t>Valsts svētki, svinamās un atceres dienas</t>
  </si>
  <si>
    <t>R.1.7.1., 4.punkts</t>
  </si>
  <si>
    <t>Gadskārtu svētki</t>
  </si>
  <si>
    <t>Lielākie  Jūrmalas pilsētas pasākumi</t>
  </si>
  <si>
    <t>3.2</t>
  </si>
  <si>
    <t xml:space="preserve">Starptautisks koru festivāls </t>
  </si>
  <si>
    <t>3.3</t>
  </si>
  <si>
    <t xml:space="preserve">Jomas ielas svētki </t>
  </si>
  <si>
    <t>3.4.</t>
  </si>
  <si>
    <t xml:space="preserve">Nakts ekspedīcija ģimenei "Nestāsti pasaciņas" </t>
  </si>
  <si>
    <t>3.6</t>
  </si>
  <si>
    <t>Rudens gadatirgus "Majoru bazārs"</t>
  </si>
  <si>
    <t>3.7</t>
  </si>
  <si>
    <t xml:space="preserve">Jaunā gada sagaidīšana  </t>
  </si>
  <si>
    <t>Dažādi  pasākumi</t>
  </si>
  <si>
    <t>4.1.</t>
  </si>
  <si>
    <t>Pilsētas Ziemassvētku noformējuma konkursa noslēguma pasākums</t>
  </si>
  <si>
    <t>4.2.</t>
  </si>
  <si>
    <t>Zvaigznes dienas pasākums</t>
  </si>
  <si>
    <t>4.3.</t>
  </si>
  <si>
    <t>Jubilejas pasākums - koncerts jauktajam korim "Spārnos"</t>
  </si>
  <si>
    <t>4.4.</t>
  </si>
  <si>
    <t xml:space="preserve">"Jokosim tautiski" </t>
  </si>
  <si>
    <t>Izdevumu palielinājums - atlīdzība par muzikālo priekšnesumu kopā ar Kauguru kultūras nama kolektīvu Skance</t>
  </si>
  <si>
    <t>Izdevumu samazināšanas - atteikšanās no izdevumiem cienastam un noformējuma materiāliem</t>
  </si>
  <si>
    <t>4.5.</t>
  </si>
  <si>
    <t xml:space="preserve">Mākslas dienas                                                 </t>
  </si>
  <si>
    <t>4.6.</t>
  </si>
  <si>
    <t xml:space="preserve">Muzeju nakts </t>
  </si>
  <si>
    <t>4.7.</t>
  </si>
  <si>
    <t xml:space="preserve">Neformālo pianistu festivāls </t>
  </si>
  <si>
    <t>4.8.</t>
  </si>
  <si>
    <t>Pasākumu cikls "Bērnu vasara"</t>
  </si>
  <si>
    <t>4.9.</t>
  </si>
  <si>
    <t>Vasaras koncerti Horna dārzā</t>
  </si>
  <si>
    <t>4.10.</t>
  </si>
  <si>
    <t>Starptautiskais senioru deju festivāls "Puķu Balle"</t>
  </si>
  <si>
    <t>4.11.</t>
  </si>
  <si>
    <t>Dzejas dienas Jūrmalā</t>
  </si>
  <si>
    <t>4.12.</t>
  </si>
  <si>
    <t>Mākslas projekts - konkurss izstāde - JĀ / Neatkarība</t>
  </si>
  <si>
    <t>4.13.</t>
  </si>
  <si>
    <t>Ceļojošais mini festivāls "Pirkstiņi pa taustiņiem"</t>
  </si>
  <si>
    <t>4.14.</t>
  </si>
  <si>
    <t>Pasākumu cikli</t>
  </si>
  <si>
    <t>4.15.</t>
  </si>
  <si>
    <t>Mākslas izstādes</t>
  </si>
  <si>
    <t>4.16.</t>
  </si>
  <si>
    <t xml:space="preserve">Kinoseansi </t>
  </si>
  <si>
    <t>4.17.</t>
  </si>
  <si>
    <t>Atklāšanas un tematiskie pasākumi</t>
  </si>
  <si>
    <t>4.18.</t>
  </si>
  <si>
    <t>Ķemeru svētki</t>
  </si>
  <si>
    <t>4.19.</t>
  </si>
  <si>
    <t xml:space="preserve">Jauniešu teātra studija ''Eksperiments'' </t>
  </si>
  <si>
    <t>4.20.</t>
  </si>
  <si>
    <t>Jubilejas lieluzvedums Vidējās paaudzes deju kolektīvam "Vēlreiz"</t>
  </si>
  <si>
    <t>4.21.</t>
  </si>
  <si>
    <t>Koncertuzvedums bērnu tautisko deju kolektīvam "Vizmiņa"</t>
  </si>
  <si>
    <t>4.22.</t>
  </si>
  <si>
    <t>Starptautiskais tautas deju festivāls "Sudmaliņas"</t>
  </si>
  <si>
    <t>Jūrmalas radošo kolektīvu darbības finansējums</t>
  </si>
  <si>
    <t>5.1.</t>
  </si>
  <si>
    <t>Pilsētas radošo kolektīvu piedalīšanās republikas mēroga pasākumos</t>
  </si>
  <si>
    <t>5.2.</t>
  </si>
  <si>
    <t xml:space="preserve">Pilsētas radošo  kolektīvu un kultūras darbinieku pilsētas mēroga konkursi un skates </t>
  </si>
  <si>
    <t>5.3.</t>
  </si>
  <si>
    <t>Pilsētas radošo  kolektīvu piedalīšanās ārzemēs rīkotajos koncertos, festivālos, konkursos un izstādēs</t>
  </si>
  <si>
    <t>5.4.</t>
  </si>
  <si>
    <t>Jūrmalas teātra iestudējumi</t>
  </si>
  <si>
    <t>Citas kultūras pasākumu izmaksas</t>
  </si>
  <si>
    <t>6.1.</t>
  </si>
  <si>
    <t>Tipogrāfijas pakalpojumi (biļetes, afišas un tml.)</t>
  </si>
  <si>
    <t>6.2.</t>
  </si>
  <si>
    <t>AKKA/LAA un LaIPA</t>
  </si>
  <si>
    <t>6.3.</t>
  </si>
  <si>
    <t>Publisko pasākumu apdrošināšana</t>
  </si>
  <si>
    <t>6.4.</t>
  </si>
  <si>
    <t>Elektroenerģijas apmaksa un pieslēguma nodrošinājumskultūras pasākumos dabā</t>
  </si>
  <si>
    <t>6.5.</t>
  </si>
  <si>
    <t>Reklāmas izdevumi kultūras pasākumiem</t>
  </si>
  <si>
    <t>Jauni, atjaunojami un vienreizēji projekti</t>
  </si>
  <si>
    <t>7.1.</t>
  </si>
  <si>
    <t>Romu kultūras festivāls</t>
  </si>
  <si>
    <t>Stratēģiskā dokumenta nosaukums - Jūrmalas pilsētas attīstības programmas 2014.-2020.gadam</t>
  </si>
  <si>
    <t>Stratēģiskā dokumenta kodu atšifrējums -  rīcības virziens R1.7.1.: Kultūras tūrisma piedāvājuma attīstība (4.uzdevums ''Kultūras dzīves piedāvājuma attīstība ziemā'';</t>
  </si>
  <si>
    <t>2. uzdevums ''Jaunu kultūras tūrisma produktu attīstība'')</t>
  </si>
  <si>
    <t>Tāme Nr.04.1.1.</t>
  </si>
  <si>
    <t>04.730.</t>
  </si>
  <si>
    <t>Iestādes uzturēšana</t>
  </si>
  <si>
    <t>LV57PARX0002484572002</t>
  </si>
  <si>
    <t>Līdzekļu pārdale</t>
  </si>
  <si>
    <t>Tāme Nr.04.1.12.</t>
  </si>
  <si>
    <t>Tūrisma attīstības nodrošināšanas pasākumi</t>
  </si>
  <si>
    <t>LV81PARX0002484577002</t>
  </si>
  <si>
    <t>Finansējums ir nepieciešams statistikas datu iegādes un dalības maksas izdevumu segšanai</t>
  </si>
  <si>
    <t>Tāme Nr.08.1.3.</t>
  </si>
  <si>
    <t>08.100.</t>
  </si>
  <si>
    <t>Finansējums ir nepieciešams smilšu pārvešanas no Lielupes grīvas uz Majoru pludmali un to izvietošanas izdevumu segšanai (10.03.2016 līgums Nr.1.2-16.3.4/252)</t>
  </si>
  <si>
    <t>Tāme Nr.09.11.1.</t>
  </si>
  <si>
    <t>90000051595</t>
  </si>
  <si>
    <t>Rūpniecības iela 13, Jūrmala</t>
  </si>
  <si>
    <t>R 3.2.1. ; R.3.2.4.</t>
  </si>
  <si>
    <t>LV89PARX0002484572008</t>
  </si>
  <si>
    <t>LV55PARX0002484573008</t>
  </si>
  <si>
    <t>LV16PARX0002484577008</t>
  </si>
  <si>
    <t>Apbedījuma pablsti ģimenes locekļu nāves gadījumā skolotājām Ž.Kupčikai un L.Andrejevai</t>
  </si>
  <si>
    <r>
      <rPr>
        <b/>
        <sz val="9"/>
        <rFont val="Times New Roman"/>
        <family val="1"/>
        <charset val="186"/>
      </rPr>
      <t xml:space="preserve"> 5.pielikums</t>
    </r>
    <r>
      <rPr>
        <sz val="9"/>
        <rFont val="Times New Roman"/>
        <family val="1"/>
        <charset val="186"/>
      </rPr>
      <t xml:space="preserve"> Jūrmalas pilsētas domes</t>
    </r>
  </si>
  <si>
    <r>
      <t xml:space="preserve">Struktūrvienība: </t>
    </r>
    <r>
      <rPr>
        <b/>
        <i/>
        <sz val="12"/>
        <rFont val="Times New Roman"/>
        <family val="1"/>
        <charset val="186"/>
      </rPr>
      <t>Marketinga un ārējo sakaru pārvaldes Tūrisma nodaļa</t>
    </r>
  </si>
  <si>
    <t>Programma: Tūrisma attīstības nodrošināšanas pasākumi</t>
  </si>
  <si>
    <r>
      <t xml:space="preserve">Funkcionālās klasifikācijas kods: </t>
    </r>
    <r>
      <rPr>
        <b/>
        <sz val="9"/>
        <rFont val="Times New Roman"/>
        <family val="1"/>
        <charset val="186"/>
      </rPr>
      <t>04.730</t>
    </r>
  </si>
  <si>
    <t>2016.gada budžets</t>
  </si>
  <si>
    <t>KOPĀ (EUR)</t>
  </si>
  <si>
    <t>Dalība tūrisma izstādēs un gadatirgos</t>
  </si>
  <si>
    <t>Saskaņā ar Jūrmalas pilsētas kūrorta koncepcijas 2009.-2018.gadam rīcības plāna uzdevumu Nr.3 "Veselības kūrorta tēla mērķtiecīga veidošana rietumvalstīs un turpmāka popularizēšana Baltijā un Eiropā(lpp.57.); Saskaņā ar Kūrorta attīstības programmas 2012.-2016.gadam.3.6. un 4.3. apakšuzdevumiem(programmas 6.un 7.lpp.); Saskaņā ar Jūrmalas pilsēts tūrisma attīstības stratēģijas 2007.-2018.gadam uzdevumu Nr.3. "Pilsētas tēla mērķtiecīga veidošana Rietumos un turpmāka pilnveidošana Baltijā un Austrumos"(stratēģijas 16.-17.lpp.)</t>
  </si>
  <si>
    <t>1.1</t>
  </si>
  <si>
    <t>Dalība tūrisma izstādē Rīgā, Latvijā, Baltour</t>
  </si>
  <si>
    <t>Vizītes</t>
  </si>
  <si>
    <t>Saskaņā ar Jūrmalas pilsētas kūrorta koncepcijas 2009.-2018.gadam rīcības plāna uzdevumu Nr.3 "Vesleības kūrorta tēla mērķtiecīga veidošana rieumvalstīs un turpmāka poularizēšana Baltijā un Eiropā(lpp.57.);Saskaņā ar Jūrmalas pilsēts tūrisma attīstības stratēģijas 2007.-2018.gadam uzdevumu Nr.3. "Pilsētas tēla mērķtiecīga veidošana Rietumos un turpmāka pilnveidošana Baltijā un Austrumos"(stratēģijas 20.lpp.)</t>
  </si>
  <si>
    <t>2.1.</t>
  </si>
  <si>
    <t>Dalība tūrisma darba semināros, dienās, prezentācijās un to rīkošana (Norvēģija, Somija, polija, Zviedrija, Krievija, Ukraina, Baltkrievija, Izraēla u.c.)</t>
  </si>
  <si>
    <t>2.2.</t>
  </si>
  <si>
    <t>Vizītes saistībā ar tūrisma un kūrortjautājumiem</t>
  </si>
  <si>
    <t>Informatīvie materiāli par Jūrmalu</t>
  </si>
  <si>
    <t>Saskaņā ar Jūrmalas pilsētas kūrorta koncepcijas 2009.-2018.gadam rīcības plāna uzdevumu Nr.3 "Veselības kūrorta tēla mērķtiecīga veidošana rietumvalstīs un turpmāka popularizēšana Baltijā un Eiropā(koncepcijas 57.lpp.); Saskaņā ar Jūrmalas pilsēts tūrisma attīstības stratēģijas 2007.-2018.gadam uzdevumu Nr.3. "Pilsētas tēla mērķtiecīga veidošana Rietumos un turpmāka pilnveidošana Baltijā un Austrumos"(stratēģijas 16.-17.lpp.)</t>
  </si>
  <si>
    <t>3.1.</t>
  </si>
  <si>
    <t>Tūrisma brošūra Jūrmala (lv, ru, eng, de, nor, fin, swe, de, lt, ee, it, fr,den)</t>
  </si>
  <si>
    <t>3.2.</t>
  </si>
  <si>
    <t>Info pasākumu bukleti</t>
  </si>
  <si>
    <t>3.3.</t>
  </si>
  <si>
    <t>Veselības tūrisma brošūra (LV, RU, ENG)</t>
  </si>
  <si>
    <t>Bērnu brošūra (LV, RU)</t>
  </si>
  <si>
    <t>3.5.</t>
  </si>
  <si>
    <t>Velo brošūra (LV, RU, ENG)</t>
  </si>
  <si>
    <t>3.6.</t>
  </si>
  <si>
    <t>Jūrmalas buklets Tallink prāmjiem</t>
  </si>
  <si>
    <t>3.7.</t>
  </si>
  <si>
    <t>Kultūras tūrisma maršruta karte ''Rainis&amp;Aspazija'' (LV)</t>
  </si>
  <si>
    <t>3.8.</t>
  </si>
  <si>
    <t>Jūrmalas kultūras tūrisma vēsturisko rajonu bukleti(LV,ENG)</t>
  </si>
  <si>
    <t>3.9.</t>
  </si>
  <si>
    <t>Darījumu tūrisma brošūra (LV, RU, ENG)</t>
  </si>
  <si>
    <t>Dalības maksa</t>
  </si>
  <si>
    <t>Saskaņā ar Jūrmalas pilsētas kūrorta koncepcijas 2009.-2018.gadam rīcības plāna uzdevumu Nr.1. "Jūrmalas kā kūrortpilsētas attīstības veicināšana"(koncepcijas 56.lpp.); Saskaņā ar Kūrorta attīstības programmas 2012.-2016.gadam.1.2. un 1.4. apakšuzdevumiem(programmas 3.un 4.lpp.); Saskaņā ar Jūrmalas pilsēts tūrisma attīstības stratēģijas 2007.-2018.gadam uzdevumu Nr.1. "Jūrmalas kā kūrorta pilsētas attīstības veicināšana"(stratēģijas 15.lpp.)</t>
  </si>
  <si>
    <t>Dalība Latvijas kūrortpilsētu asociācijā</t>
  </si>
  <si>
    <t>Dalība EDEN asociācijā</t>
  </si>
  <si>
    <t>Līdzekļu ekonomija</t>
  </si>
  <si>
    <t>Dalības maksa ESPA(Eiropas kūrortu asociācija)</t>
  </si>
  <si>
    <t>ESPA valde nepiekrīt dalības maksas iesaldēšanai, pie pasīvas dalības, līdz ar to, finansējums ir nepieciešams dalības maksas izdevumu segšanai</t>
  </si>
  <si>
    <t>Pārējie pakalpojumi</t>
  </si>
  <si>
    <t>www.jurmala.lv tūrisma reklāmas banera izgatavošano, tūrisma reklāmu izvietošana Latvijas, ārvalstu ziņu portālos, radio., vilcienos, lidostās, žurnālos, TV</t>
  </si>
  <si>
    <t>Saskaņā ar Jūrmalas pilsētas kūrorta koncepcijas 2009.-2018.gadam rīcības plāna uzdevumu Nr.3 "Veselības kūrorta tēla mērķtiecīga veidošana rietumvalstīs un turpmāka popularizēšana Baltijā un Eiropā"(koncepcijas 57.lpp.); Saskaņā ar Jūrmalas pilsēts tūrisma attīstības stratēģijas 2007.-2018.gadam uzdevumu Nr.3. "Pilsētas tēla mērķtiecīga veidošana Rietumos un turpmāka pilnveidošana Baltijā un Austrumos"(stratēģijas 16.-17.lpp.)</t>
  </si>
  <si>
    <t>Tulkojumi</t>
  </si>
  <si>
    <t>Ārvalstu tūrisma aģentu un žurnālistu, citu delegāciju uzņemšana Jūrmalā</t>
  </si>
  <si>
    <t>Saskaņā ar Jūrmalas pilsētas kūrorta koncepcijas 2009.-2018.gadam rīcības plāna uzdevumu Nr.3 "Veselības kūrorta tēla mērķtiecīga veidošana rietumvalstīs un turpmāka popularizēšana Baltijā un Eiropā"(lpp.57.)</t>
  </si>
  <si>
    <t>Tūrisma informatīvo ceļa zīmju kājāmgājējiem un autotransportam finansējums, kultūras objektu plāksnes</t>
  </si>
  <si>
    <t>Saskaņā ar Jūrmalas pilsēts tūrisma attīstības stratēģijas 2007.-2018.gadam uzdevumu Nr.4. "Tūrisma objektu un aktivitāšu zonēšana"(stratēģijas 17.lpp.) un Nr.5. "tūrisma infrastruktūras radīšana, uzlabošana un kvalitātes paaugstināšana"(stratēģijas 17.-18.lpp.)</t>
  </si>
  <si>
    <t>5.5.</t>
  </si>
  <si>
    <t>Jaunā gada pasākuma rīkošana Dzintaru mežparkā</t>
  </si>
  <si>
    <t>Saskaņā ar Jūrmalas pilsētas kūrorta koncepcijas 2009.-2018.gadam rīcības plāna uzdevumu Nr.3 "Veselības kūrorta tēla mērķtiecīga veidošana rietumvalstīs un turpmāka popularizēšana Baltijā un Eiropā"(koncepcijas 57.lpp.)</t>
  </si>
  <si>
    <t>5.6.</t>
  </si>
  <si>
    <t>Pētījumi tūrisma jomā</t>
  </si>
  <si>
    <t>Saskaņā ar Jūrmalas pilsētas kūrorta koncepcijas 2009.-2018.gadam rīcības plāna uzdevumu Nr.7 "Ar kūrortu saistītās statistikas apkopošana un kūrorta zinātniski pētnieciskā darba organizēšana"(koncepcijas 60.lpp.); Saskaņā ar Jūrmalas pilsēts tūrisma attīstības stratēģijas 2007.-2018.gadam uzdevumu Nr.12. "Ar tūrismu saistītās statistikas apkopošana un pētījumu veikšana"(stratēģijas 21.lpp.)</t>
  </si>
  <si>
    <t>5.7.</t>
  </si>
  <si>
    <t>Tūrisma statistikas datu sagatavošana</t>
  </si>
  <si>
    <t>Finansējums ir nepieciešams statistikas datu iegādes izdevumu segšanai</t>
  </si>
  <si>
    <t>6.</t>
  </si>
  <si>
    <t>Live Riga</t>
  </si>
  <si>
    <t>www.jurmala.lv reklāmas banera ievietošana Latvijas ārvalstu tūrisma ziņu portālos, reklāma Live Riga portālā</t>
  </si>
  <si>
    <t>Jūrmalas reklāma MEET Riga izdevumā</t>
  </si>
  <si>
    <t>7.</t>
  </si>
  <si>
    <t>PVN</t>
  </si>
  <si>
    <t>8.</t>
  </si>
  <si>
    <t>Realizācijas līgumi</t>
  </si>
  <si>
    <t xml:space="preserve"> Projekts: "Jūrmalas kūrortpilsētas dalība ārvalstu tūrisma izstādēs, gadatirgos un konferencēs -2016"</t>
  </si>
  <si>
    <t>Dalības reģistrācijas maksa izstādēs</t>
  </si>
  <si>
    <t>1.2.</t>
  </si>
  <si>
    <t xml:space="preserve">Iekārtu un inventāra noma (stenda laukums un aprīkojums) </t>
  </si>
  <si>
    <t>1.3.</t>
  </si>
  <si>
    <t xml:space="preserve">Pārējie komandējuma izdevumi </t>
  </si>
  <si>
    <t>1.5.</t>
  </si>
  <si>
    <t>1.6.</t>
  </si>
  <si>
    <t>Bankas komisija</t>
  </si>
  <si>
    <t>1.7.</t>
  </si>
  <si>
    <t>Degvielas izdevumi</t>
  </si>
  <si>
    <t>1.8.</t>
  </si>
  <si>
    <t>Pārējās preces (stenda noformējums)</t>
  </si>
  <si>
    <r>
      <rPr>
        <b/>
        <sz val="9"/>
        <rFont val="Times New Roman"/>
        <family val="1"/>
        <charset val="186"/>
      </rPr>
      <t>15.pielikums</t>
    </r>
    <r>
      <rPr>
        <sz val="9"/>
        <rFont val="Times New Roman"/>
        <family val="1"/>
        <charset val="186"/>
      </rPr>
      <t xml:space="preserve"> Jūrmalas pilsētas domes</t>
    </r>
  </si>
  <si>
    <t>Pilsētsaimniecības pārvaldes Pilsētsaimniecības un Labiekārtošanas nodaļa</t>
  </si>
  <si>
    <t>Pašvaldības pārziņā esošo teritoriju apsaimniekošana (kopšana un tīrīšana)</t>
  </si>
  <si>
    <t>05.100.</t>
  </si>
  <si>
    <t>Parku, skvēru, atpūtas vietu un apstādījumu kopšana</t>
  </si>
  <si>
    <t>M2: P2.8. R2.8.1.</t>
  </si>
  <si>
    <t>Iekšpagalmu kopšana</t>
  </si>
  <si>
    <t>Jaunu puķu trauku iegāde un apsaimniekošana</t>
  </si>
  <si>
    <t>Puķu siena</t>
  </si>
  <si>
    <t>Pergolu koka dekoratīvo stabu nomaiņai Horna dārzā</t>
  </si>
  <si>
    <t>Dzintaru mežaparka apsaimniekošana</t>
  </si>
  <si>
    <t>Dzintaru mežaparkā esošo koka laipu nomaiņa</t>
  </si>
  <si>
    <t>Pludmales sakopšana</t>
  </si>
  <si>
    <t>Sadzīves atkritumu konteinieru izvietošana pludmalē un izejās un jūru un atkritumu izvešana</t>
  </si>
  <si>
    <t>M2: P2.7. R2.7.1.</t>
  </si>
  <si>
    <t>Sabiedrisko tualešu apsaimniekošana</t>
  </si>
  <si>
    <t xml:space="preserve">10.1. </t>
  </si>
  <si>
    <t xml:space="preserve">Stacionāro sabiedrisko tualešu apsaimniekošana </t>
  </si>
  <si>
    <t>10.2.</t>
  </si>
  <si>
    <t xml:space="preserve">Tualešu konteineru un BIO tualešu noma un apsaimniekošana </t>
  </si>
  <si>
    <t>10.3.</t>
  </si>
  <si>
    <t>Pilsētas  sabiedriskās (sausās) tualetes tīrīšana</t>
  </si>
  <si>
    <t>Sadzīves atkritumu savākšana un aizvešana</t>
  </si>
  <si>
    <t>Dzīvnieku uzturēšanas izmaksas patversmē</t>
  </si>
  <si>
    <t>Klejojošu dzīvnieku izķeršana, dzīvnieku līķu apglabāšana</t>
  </si>
  <si>
    <t>Bezsaimnieku dzīvnieku (kaķu) sterilizācija</t>
  </si>
  <si>
    <t>Pilsētas teritoriju labiekārtošanas pasākumi</t>
  </si>
  <si>
    <t>Ielu nosaukumu plāksnīšu un to stiprinājuma stabiņu  komplektu apsaimniekošana</t>
  </si>
  <si>
    <t>M2: P2.2. R2.2.1.</t>
  </si>
  <si>
    <t xml:space="preserve">Autobusu pieturu remonts </t>
  </si>
  <si>
    <t>M2:P2.1. R2.1.1</t>
  </si>
  <si>
    <t xml:space="preserve">Autobusu pieturu izgatavošana un uzstādīšana </t>
  </si>
  <si>
    <t>Bērnu rotaļu laukumu un sporta laukumu izveide un remonts iekšpagalmos, parkos un pludmalē</t>
  </si>
  <si>
    <t>Bērnu rotaļu un sporta laukumu izveide un sintētiskā seguma ieklāšana daudzdzīvokļu māju iekšpagalmos, parkos un pludmalē</t>
  </si>
  <si>
    <t>M2: P2.9.</t>
  </si>
  <si>
    <t>Bērnu rotaļu laukumu un sporta laukumu remonts iekšpagalmos un pludmalē</t>
  </si>
  <si>
    <t>Slidotavas ierīkošanai Engures ielas iekšpagalmā</t>
  </si>
  <si>
    <t>Jaunu solu un atkritumu urnu izvietošana parkos un uz ielām</t>
  </si>
  <si>
    <t>Balvu iegāde konkursa "Jūrmalas sakoptākais īpašums" laureātiem</t>
  </si>
  <si>
    <t>M3;P3.1. R3.1.4.</t>
  </si>
  <si>
    <t>Pārējie izdevumi pilsētas apsaimniekošanā</t>
  </si>
  <si>
    <t>Strūklaku uzturēšana</t>
  </si>
  <si>
    <t>Pilsētas dīķu tīrīšanai</t>
  </si>
  <si>
    <t xml:space="preserve">Pludmales labiekārtošana, tai skaitā informatīvo norāžu un pārģērbšanās kabīņu remonts, izvietošana, demontāža, atjaunošana   </t>
  </si>
  <si>
    <t>M1:P1.6. R1.6.2.</t>
  </si>
  <si>
    <t>Pludmales ģērbtuvju uzglabāšana ziemas sezonā</t>
  </si>
  <si>
    <t>Izeju uz jūru labiekārtošana pludmalēs (laipas, kāpnes, betona plāksnes)</t>
  </si>
  <si>
    <t>Dušu, kāju mazgājamo krānu un sabiedrisko tualešu konteinieru un ūdens sūkņu apkopei un remontam</t>
  </si>
  <si>
    <t>Jūrmalas glābšanas dienesta vajadzībām dubultā konteiniera izvietošanai un nomai Kļavu ielas 1 pludmalē</t>
  </si>
  <si>
    <t>Jaunu pludmales solu izgatavošanai</t>
  </si>
  <si>
    <t>Zemē iegremdētie sadzīves atkritumu konteineri</t>
  </si>
  <si>
    <t>Pludmales stadiona izveidošana</t>
  </si>
  <si>
    <t>Pirmsskolas izglītības iestāžu labiekārtošanas pasākumi</t>
  </si>
  <si>
    <t>Bērnu rotaļu laukumu izveide pirmsskolas izglītības iestādēs un skolās</t>
  </si>
  <si>
    <t>M3: P3.2. R3.2.4.</t>
  </si>
  <si>
    <t>Stratēģiskā dokumenta nosaukums, Jūrmalas pilsētas attīstības programma 2014-2020 gadiem</t>
  </si>
  <si>
    <t>Stratēģiskā dokumenta kodu atšifrējums.</t>
  </si>
  <si>
    <t>Prioritātes un rīcības virzieni:</t>
  </si>
  <si>
    <t xml:space="preserve">M1: Kūrorts un tikšanās vieta </t>
  </si>
  <si>
    <t>R1.6.2.: Peldvietu infrastruktūras attīstība</t>
  </si>
  <si>
    <t xml:space="preserve">M2: Komunālā un transporta infrastruktūra </t>
  </si>
  <si>
    <t>P2.1.Ceļu un ielu kvalitātes uzlabošana, satiksmes drošības uzlabojumi, veloceliņu un gājēju celiņu attīstība</t>
  </si>
  <si>
    <t>P2.2.Marķējumu un informācijas zīmju sistēmas pilnveide</t>
  </si>
  <si>
    <t>P2.7.Atkritumu utilizācijas sistēmas pilnveide</t>
  </si>
  <si>
    <t>P2.9.Dzīvojamā fonda attīstība</t>
  </si>
  <si>
    <t>R2.1.1.: Ielu un ceļu rekonstrukcija, satiksmes drošības uzlabošana</t>
  </si>
  <si>
    <t>R2.2.1.:Jūrmalas vizuālās identitātes standarta izstrāde un ieviešana</t>
  </si>
  <si>
    <t>R2.7.1.: Atkritumu apsaimniekošanas sistēmas pilnveide</t>
  </si>
  <si>
    <t>R2.9.2.: Daudzdzīvokļu namu modernizācija</t>
  </si>
  <si>
    <t>P3.2. Kvalitatīva izglītība</t>
  </si>
  <si>
    <t xml:space="preserve">R3.2.4 Izglītības infrastruktūras un materiāltehniskās bāzes pilnveide </t>
  </si>
  <si>
    <t>Tāme Nr.01.2.3.</t>
  </si>
  <si>
    <t>Pašvaldības pamatbudžets</t>
  </si>
  <si>
    <t>Jūrmala, Jomas iela 1/5</t>
  </si>
  <si>
    <t>01.890</t>
  </si>
  <si>
    <t>Izdevumi neparedzētiem gadījumiem</t>
  </si>
  <si>
    <t>Pašvaldības budžeta kopējie izdevumu konti</t>
  </si>
  <si>
    <t>Tāme Nr.05.1.4.</t>
  </si>
  <si>
    <t>Tāme Nr.06.1.1.</t>
  </si>
  <si>
    <t>Tāme Nr.08.1.12.</t>
  </si>
  <si>
    <t>08.620.</t>
  </si>
  <si>
    <t>Kultūras pasākumi</t>
  </si>
  <si>
    <t>Finansējums ir nepieciešams autoratlīdzības izdevumu segšanai</t>
  </si>
  <si>
    <t>Tāme Nr.08.1.13.</t>
  </si>
  <si>
    <t>08.300.</t>
  </si>
  <si>
    <t>Sabiedrisko attiecību veidošanas pasākumi</t>
  </si>
  <si>
    <t>Finansējums ir nepieciešams darba devēja valsts sociālās apdrošināšanas obligāto iemaksu izdevumu segšanai</t>
  </si>
  <si>
    <t>Tāme Nr.08.7.2.</t>
  </si>
  <si>
    <t>Sabiedrība ar ierobežotu atbildību "Dzintaru koncertzāle"</t>
  </si>
  <si>
    <t>40003378932</t>
  </si>
  <si>
    <t>Turaidas iela 1, Jūrmala, LV 2015</t>
  </si>
  <si>
    <t>Kapitālsabiedrības organizēto koncertu pieejamības veicināšana</t>
  </si>
  <si>
    <t xml:space="preserve"> R1.7.1.</t>
  </si>
  <si>
    <t>LV22PARX0002484572147</t>
  </si>
  <si>
    <t>Jūrmalas pilsētas attīstības programmas 2014.-2020.gadam prioritāte:P1.7 Kultūras tūrisma attīstība, Rīcības virziens R1.7.1. Kultūras tūrisma piedāvājuma attīstība</t>
  </si>
  <si>
    <r>
      <rPr>
        <b/>
        <sz val="9"/>
        <rFont val="Times New Roman"/>
        <family val="1"/>
        <charset val="186"/>
      </rPr>
      <t>10.pielikums</t>
    </r>
    <r>
      <rPr>
        <sz val="9"/>
        <rFont val="Times New Roman"/>
        <family val="1"/>
        <charset val="186"/>
      </rPr>
      <t xml:space="preserve"> Jūrmalas pilsētas domes</t>
    </r>
  </si>
  <si>
    <t>2016.gada budžeta atšifrējums pa programmām</t>
  </si>
  <si>
    <r>
      <t xml:space="preserve">Struktūrvienība: </t>
    </r>
    <r>
      <rPr>
        <b/>
        <i/>
        <sz val="12"/>
        <rFont val="Times New Roman"/>
        <family val="1"/>
        <charset val="186"/>
      </rPr>
      <t xml:space="preserve">Mārketinga un ārējo sakaru pārvaldes Sabiedrisko attiecību nodaļa </t>
    </r>
  </si>
  <si>
    <t>Programma: Sabiedrisko attiecību veidošanas pasākumi</t>
  </si>
  <si>
    <r>
      <t xml:space="preserve">Funkcionālās klasifikācijas kods: </t>
    </r>
    <r>
      <rPr>
        <b/>
        <sz val="9"/>
        <rFont val="Times New Roman"/>
        <family val="1"/>
        <charset val="186"/>
      </rPr>
      <t>08.300.</t>
    </r>
  </si>
  <si>
    <t>Tipogrāfijas un maketēšanas pakalpojumi Jūrmalas pašvaldības informatīvā biļetena izdošanai</t>
  </si>
  <si>
    <t>Jūrmalas pilsētas attīstības programma, R3.1.4.</t>
  </si>
  <si>
    <t>Pašvaldības informatīvā biļetene piegāde (pasta pakalpojumi)</t>
  </si>
  <si>
    <t xml:space="preserve">Online ziņu abonements (ziņu aģentūra LETA), mediju monitorings un publicitātes pārskati </t>
  </si>
  <si>
    <t>Foto pakalpojumi (ziņu aģentūra LETA)</t>
  </si>
  <si>
    <t>Periodikas pasūtīšana (laikrakstu, žurnālu, rokasgrāmatu abonements)</t>
  </si>
  <si>
    <t>Jaunas Jūrmalas tīmekļa vietnes izstrāde</t>
  </si>
  <si>
    <t>Profesionālas fotosesijas, video izgatavošana un prezentāciju izstrāde sabiedrības informēšanai</t>
  </si>
  <si>
    <t>Sabiedrisko attiecību kampaņu, mediju pasākumu, konferenču, semināru, gadadienu u.c. pasākumu organizēšanas izdevumi. Sabiedrisko attiecību, radošo vai pasākumu aģentūru pakalpojumi</t>
  </si>
  <si>
    <t>Jūrmalas pilsētas attīstības programma, R3.1.4.; R1.9.1.; R1.2.2.</t>
  </si>
  <si>
    <t>Līgumi ar fiziskām personām (autoratlīdzības, uzņēmuma līgumi)</t>
  </si>
  <si>
    <t>Sabiedriskās domas pētījumi par iedzīvotāju attieksmi par Jūrmalas pilsētas domes darbu un aktuālajiem jautājumiem</t>
  </si>
  <si>
    <t>Jūrmalas pilsētas attīstības programma, R3.1.1.</t>
  </si>
  <si>
    <t>Informācijas izvietošana vietējā laikrakstā</t>
  </si>
  <si>
    <t>Jūrmalas pilsētas sociālo kontu uzturēšana un pašreklāma (Facebook, Twitter)</t>
  </si>
  <si>
    <t>Jūrmalas pilsētas attīstības programma, R1.9.1.</t>
  </si>
  <si>
    <t xml:space="preserve">* Informatīvi - "Jūrmalas pilsētas Attīstības programma 2014-2020 gadam", apstiprināta ar 2013.gada 7.novembra Jūrmalas pilsētas domes lēmumu Nr. 625  „Par Jūrmalas pilsētas Attīstības programmas 2014.-2020.gadam apstiprināšanu " 
</t>
  </si>
  <si>
    <t>R1.2.2. - Kultūrvēsturiskā mantojuma saglabāšana un attīstība</t>
  </si>
  <si>
    <t>R1.9.1. - Jūrmalas kā kūrorta un tikšanās vietas tēla veidošana</t>
  </si>
  <si>
    <t>R3.1.1. - Pilsētas attīstības plānošana</t>
  </si>
  <si>
    <t>R3.1.4. - Uzlabota komunikācija ar vietējiem iedzīvotājiem</t>
  </si>
  <si>
    <t>Maija FK, līdzekļi tiks atgriezti no Lapbklājības pārvaldes</t>
  </si>
  <si>
    <r>
      <rPr>
        <b/>
        <sz val="9"/>
        <rFont val="Times New Roman"/>
        <family val="1"/>
        <charset val="186"/>
      </rPr>
      <t>16.pielikums</t>
    </r>
    <r>
      <rPr>
        <sz val="9"/>
        <rFont val="Times New Roman"/>
        <family val="1"/>
        <charset val="186"/>
      </rPr>
      <t xml:space="preserve"> Jūrmalas pilsētas domes</t>
    </r>
  </si>
  <si>
    <t>Kultūras nodaļa</t>
  </si>
  <si>
    <t>Jūrmala - Aspazijas un Raiņa pilsēta</t>
  </si>
  <si>
    <t>Kultūras projektu konkurss - Profesionālās mākslas pieejamība Jūrmalā</t>
  </si>
  <si>
    <t>Pārdalīti līdzekļi no Pilsētsaimniecības un labiekārtošanas nodaļas</t>
  </si>
  <si>
    <t>Jūrmalas pilsētas domes līdzfinansēto iedzīvotāju iniciatīvas projektu īstenošana kultūras un mākslas attīstības veicināšanas jomā</t>
  </si>
  <si>
    <t>Izglītības semināri nozares darbiniekiem</t>
  </si>
  <si>
    <t>Rezerves līdzekļi kultūras pasākumiem</t>
  </si>
  <si>
    <t>R1.7.1</t>
  </si>
  <si>
    <t>Kauguru rudens svētki</t>
  </si>
  <si>
    <t>Kūrortsvētki</t>
  </si>
  <si>
    <t>Maija FK atgriežams JPD programmā "Iestādes uzturēšana" FKK 06.600 EKK 1150</t>
  </si>
  <si>
    <t>Gada balva kultūrā</t>
  </si>
  <si>
    <t>P 3.3.</t>
  </si>
  <si>
    <t>Starptautiskais Baltijas jūras koru konkurss, festivāls u.tml.</t>
  </si>
  <si>
    <t>Grupas CVETI jubilejas koncerts</t>
  </si>
  <si>
    <t>Dubultu stacijas izgaismošana Ziemassvētku laikā</t>
  </si>
  <si>
    <t>Militāri patriotiskais pasākums ''Augsim Latvijai''</t>
  </si>
  <si>
    <t>Jūrmalas pilsētas attīstības programma 2014. -2020.gadam</t>
  </si>
  <si>
    <t xml:space="preserve">Prioritāte P1.7. Kultūras tūrisma attīstība, </t>
  </si>
  <si>
    <t xml:space="preserve">Rīcības virziens R1.7.1. Kultūras tūrisma piedāvājuma attīstība. </t>
  </si>
  <si>
    <t xml:space="preserve">Prioritāte P3.3. Daudzveidīgas kultūras un sporta vide. </t>
  </si>
  <si>
    <t>Rīcības virziens R3.3.1. Pilsētas kultūras iestāžu un muzeju darbības pilnveide.</t>
  </si>
  <si>
    <t>Tāme Nr.10.2.1.</t>
  </si>
  <si>
    <t>Jūrmalas pilsētas Labklājības pārvalde</t>
  </si>
  <si>
    <t>90000594245</t>
  </si>
  <si>
    <t>Mellužu pr. 83, Jūrmala, LV - 2008</t>
  </si>
  <si>
    <t>10.910</t>
  </si>
  <si>
    <t>LV72PARX0002484572023</t>
  </si>
  <si>
    <t>lai nodrošinātu no 2016.gada 18.aprīļa līdz 2016.gada 22.aprīlim Jūrmalas pašvaldības pārstāvja Kristapa Keiša piedalīšanos apmācībās par metodi ‘’Atbalsta intensitātes skala’’, kas tiek organizētas projekta ‘’Profesionāla sociālā darba attīstība pašvaldībās’’ ietvaros</t>
  </si>
  <si>
    <t>Tāme Nr.01.1.1.</t>
  </si>
  <si>
    <t>01.110.</t>
  </si>
  <si>
    <t>Līdzekļi nepieciešami autoratlīdzības līguma apmaksai</t>
  </si>
  <si>
    <t>Tāme Nr.04.3.1.</t>
  </si>
  <si>
    <t>04.900</t>
  </si>
  <si>
    <t>Līdzfinansējuma un priekšfinansējuma nodrošināšana ES un citas ārvalstu finanšu palīdzības projektu īstenošanā</t>
  </si>
  <si>
    <t>Tāme Nr.08.4.1.</t>
  </si>
  <si>
    <t>JŪRMALAS  KULTŪRAS  CENTRS</t>
  </si>
  <si>
    <t>08.230</t>
  </si>
  <si>
    <t>Iestādes uzturēšanas un kultūras pakalpojumu sniegšanas nodrošināšana</t>
  </si>
  <si>
    <t>R1.7.1., R3.1.1.</t>
  </si>
  <si>
    <t>Papildus līdzekļi - brīvdabas dekorācijas Lapene atjaunošana</t>
  </si>
  <si>
    <t>Līdzekļu pārdale - brīvdabas dekorācijas Lapene restaurācijai, remontam  pēc izdemolēšanas</t>
  </si>
  <si>
    <t>Līdzekļu pārdale - brīvdabas dekorācijas Lapene restaurācija pēc izdemolēšanas</t>
  </si>
  <si>
    <t>Tāme Nr.09.1.10.</t>
  </si>
  <si>
    <t>09.510.</t>
  </si>
  <si>
    <t>Starpskolu pasākumi, konkursi, sacensības interešu un profesionālās ievirzes izglītības jomā</t>
  </si>
  <si>
    <t>Tāme Nr.09.1.12.</t>
  </si>
  <si>
    <t>Projekts "Kopā esam"</t>
  </si>
  <si>
    <t>1.1.</t>
  </si>
  <si>
    <t>LV93TREL9800377130000</t>
  </si>
  <si>
    <t xml:space="preserve">Jūrmalas pilsētas jaunatnes darba stratēģijā 2013.-2017.gadam noteiktā prioritārās jomas </t>
  </si>
  <si>
    <t>1. Jauniešu līdzdalība mērķis 1.1. Radīt labvēlīgu vidi</t>
  </si>
  <si>
    <t>Tāme Nr. 09.12.2.</t>
  </si>
  <si>
    <t>Jūrmalas Mūzikas vidusskola</t>
  </si>
  <si>
    <t>90000056465</t>
  </si>
  <si>
    <t>Smilšu iela 7, Jūrmala, LV 2015</t>
  </si>
  <si>
    <t>09.510</t>
  </si>
  <si>
    <t>Projekts “17. starptautiskais akadēmiskās mūzikas konkurss "JŪRMALA 2016" klavieru specialitātē”</t>
  </si>
  <si>
    <t>R.3.2.1.</t>
  </si>
  <si>
    <t>LV48TREL981381000100B</t>
  </si>
  <si>
    <t>Tāme Nr.10.2.9.</t>
  </si>
  <si>
    <t>10.400</t>
  </si>
  <si>
    <t>Projekts "Sniegt iespēju bērniem/EmpowerKids"</t>
  </si>
  <si>
    <t>J10, P3.5, R3.5.1</t>
  </si>
  <si>
    <t>Konsts tiks atvērts</t>
  </si>
  <si>
    <t>"Jūrmalas pilsētas attīstības stratēģija 2010-2030" - J10 - sociāli drošas vides nodrošināšana</t>
  </si>
  <si>
    <t xml:space="preserve">"Jūrmalas pilsētas attīstības programma 2014. -2020.gadam", P3.5. - kvalitatīvs sociālais atbalsts, </t>
  </si>
  <si>
    <t>R3.5.1. - sociālo pakalpojumu attīstība</t>
  </si>
  <si>
    <r>
      <rPr>
        <b/>
        <sz val="9"/>
        <rFont val="Times New Roman"/>
        <family val="1"/>
        <charset val="186"/>
      </rPr>
      <t xml:space="preserve">  18.pielikums</t>
    </r>
    <r>
      <rPr>
        <sz val="9"/>
        <rFont val="Times New Roman"/>
        <family val="1"/>
        <charset val="186"/>
      </rPr>
      <t xml:space="preserve"> Jūrmalas pilsētas domes</t>
    </r>
  </si>
  <si>
    <t>Izglītības pārvalde</t>
  </si>
  <si>
    <t xml:space="preserve">Pilsoniskās un patriotiskās  audzināšanas pasākumu cikls </t>
  </si>
  <si>
    <t>Kapteiņa  P. Zolta piemiņas pasākums un NBS diena Jūrmalā  „Augsim Latvijai!”</t>
  </si>
  <si>
    <t>R.3.2.3.</t>
  </si>
  <si>
    <t>Vidusskolēnu militārās spēles</t>
  </si>
  <si>
    <t>Literārās jaunrades konkurss "Izlaid vēju caur matiem"</t>
  </si>
  <si>
    <t>Kultūrizglītība</t>
  </si>
  <si>
    <t>Konkursi un skates</t>
  </si>
  <si>
    <t>2.1.1.</t>
  </si>
  <si>
    <t>Teātra un literāro uzvedumu skate "Labais!"</t>
  </si>
  <si>
    <t>R.3.2.4.</t>
  </si>
  <si>
    <t>2.1.2.</t>
  </si>
  <si>
    <t xml:space="preserve">Zēnu koru un 1.- 4. klašu koru skate pilsētā </t>
  </si>
  <si>
    <t>2.1.3.</t>
  </si>
  <si>
    <t>Jaukto koru un 5.-9. klašu koru skate</t>
  </si>
  <si>
    <t>2.1.4.</t>
  </si>
  <si>
    <t>Svētki pirmsskolas vecuma bērniem</t>
  </si>
  <si>
    <t>R.3.2.2.</t>
  </si>
  <si>
    <t>2.1.5.</t>
  </si>
  <si>
    <t>Mazo vokālistu konkurss " Jūrmalas Cālis"</t>
  </si>
  <si>
    <t>R.3.2.4</t>
  </si>
  <si>
    <t>2.1.6.</t>
  </si>
  <si>
    <t>Konkurss "Popiela"</t>
  </si>
  <si>
    <t>2.1.7.</t>
  </si>
  <si>
    <t>Vokālās mūzikas konkurss "Balsis"</t>
  </si>
  <si>
    <t>2.1.8.</t>
  </si>
  <si>
    <t>Tautisko deju kolektīvu skate-koncerts</t>
  </si>
  <si>
    <t>2.1.9.</t>
  </si>
  <si>
    <t>Skatuves runas konkurss "Jūras malā"</t>
  </si>
  <si>
    <t>2.1.10.</t>
  </si>
  <si>
    <t xml:space="preserve">Profesora Valtnera konkurss "Pazīsti savu organismu" </t>
  </si>
  <si>
    <t>2.1.11.</t>
  </si>
  <si>
    <t>Kulturoloģijas konkurss „Jūrmalas kultūras kanons”.</t>
  </si>
  <si>
    <t>2.1.12.</t>
  </si>
  <si>
    <t>Vēstures konkurss 6.-8.kl. „Jaunais vēsturnieks”.</t>
  </si>
  <si>
    <t>2.1.13.</t>
  </si>
  <si>
    <t>Konkurss „Pazīsti savu organismu”10.-12.kl.</t>
  </si>
  <si>
    <t>2.1.14.</t>
  </si>
  <si>
    <t>IT konkurss 7.kl.skolēniem</t>
  </si>
  <si>
    <t>2.1.15.</t>
  </si>
  <si>
    <t>Vizuālās un vizuāli plastiskās mākslas konkurss-izstāde</t>
  </si>
  <si>
    <t>2.2.1.</t>
  </si>
  <si>
    <t xml:space="preserve">Pedagogu radošās darbības konkurss „Radi. Rādi. Redzi.”  </t>
  </si>
  <si>
    <t>2.3.</t>
  </si>
  <si>
    <t>Pasākumi</t>
  </si>
  <si>
    <t>2.3.1.</t>
  </si>
  <si>
    <t xml:space="preserve">Starptautiskā skolēnu zinātnisko darbu lasījumu konference "Es dzīvoju pie jūras" </t>
  </si>
  <si>
    <t>R 3.2.1.</t>
  </si>
  <si>
    <t>2.3.2.</t>
  </si>
  <si>
    <t>Konference "Bērnu  tiesību aizsardzības stāvoklis Jūrmalā 2015./ 2016.mācību gadā</t>
  </si>
  <si>
    <t>2.3.3.</t>
  </si>
  <si>
    <t xml:space="preserve">Pilsētas Skolēnu bērnu tiesību aizsardzības komisijas dalībnieku diskusija ar Jūrmalas pilsētas domes deputātiem un pašvaldības institūciju vadītājiem </t>
  </si>
  <si>
    <t>2.3.4.</t>
  </si>
  <si>
    <t xml:space="preserve">Ekskursija Pilsētas Skolēnu bērnu tiesību aizsardzības komisijas dalībniekiem </t>
  </si>
  <si>
    <t>Finansējums ir nepieciešams  papildus pārtikas preču iegādei</t>
  </si>
  <si>
    <t>Finansējums ir nepieciešams autotransporta īrei, jo dome nevar nodrošināt ar transportu ekskursijas dienā</t>
  </si>
  <si>
    <t>2.3.5.</t>
  </si>
  <si>
    <t xml:space="preserve">Starptautiskais konkurss "Rēķini galvā" </t>
  </si>
  <si>
    <t>2.3.6.</t>
  </si>
  <si>
    <t>Krievu val. MA rīkotais pasākums pamatskolām „Meteņi”.</t>
  </si>
  <si>
    <t>2.3.7.</t>
  </si>
  <si>
    <t>Svešvalodu diena</t>
  </si>
  <si>
    <t>2.3.8.</t>
  </si>
  <si>
    <t>Talantīgo Jūrmalas skolēnu  nometne - 3 daļas - 30 bērni</t>
  </si>
  <si>
    <t>2.3.9.</t>
  </si>
  <si>
    <t xml:space="preserve">Līdzfinansējums projekta Diditālā rokasgrāmata - čeļvedis karjeras izglītībā par Jūrmalas pašvaldības teritorijā esošajiem uzņēmumiem </t>
  </si>
  <si>
    <t>R 3.2.6.</t>
  </si>
  <si>
    <t>Bērnu Jauniešu interešu centrs</t>
  </si>
  <si>
    <t>2.3.10.</t>
  </si>
  <si>
    <t>Jauniešu forums Jūrmalā</t>
  </si>
  <si>
    <t>R.3.2.6.</t>
  </si>
  <si>
    <t>2.3.11.</t>
  </si>
  <si>
    <t>Jauniešu diena</t>
  </si>
  <si>
    <t>Mākslas skola</t>
  </si>
  <si>
    <t>2.3.12.</t>
  </si>
  <si>
    <t>Mazās Mākslas dienas , sadarbībā ar Jūrmalas mākslinieku namu un Jūrmalas teātri</t>
  </si>
  <si>
    <t>2.3.13.</t>
  </si>
  <si>
    <t>RUDENS SVĒTKI Kauguros</t>
  </si>
  <si>
    <t>2.3.14.</t>
  </si>
  <si>
    <t>Meistarklases "Mācies"mūžizglītības kontekstā pilsētas interesentiem</t>
  </si>
  <si>
    <t>2.3.15.</t>
  </si>
  <si>
    <t>Ziemassvētku mākslas akcija "Bērnu egle Horna dārzā-Eņģeļi pār Latviju"</t>
  </si>
  <si>
    <t>Sporta skola</t>
  </si>
  <si>
    <t>2.3.16.</t>
  </si>
  <si>
    <t>Skolēnu olimpiādes sacensības spēlē "Tautas bumba"</t>
  </si>
  <si>
    <t>2.3.17.</t>
  </si>
  <si>
    <t>Skolēnu olimpiādes sacensības dambretē un šahā</t>
  </si>
  <si>
    <t>2.3.18.</t>
  </si>
  <si>
    <t xml:space="preserve">Skolēnu olimpiādes sacensības florbolā </t>
  </si>
  <si>
    <t>2.3.19.</t>
  </si>
  <si>
    <t>Skolēnu olimpiādes sacensības volejbolā</t>
  </si>
  <si>
    <t>2.3.20.</t>
  </si>
  <si>
    <t>Skolēnu olimpiādes sacensības vieglatlētikā "Jūrmalas pavasaris 2016"</t>
  </si>
  <si>
    <t>2.3.21.</t>
  </si>
  <si>
    <t>Sporta svētki pirmsskolas vecuma bērniem "Jautrie starti 2016 "</t>
  </si>
  <si>
    <t>2.3.22.</t>
  </si>
  <si>
    <t>Bērnu sporta svētki  "Pirmais solis 2016"</t>
  </si>
  <si>
    <t>2.3.23.</t>
  </si>
  <si>
    <t>Skolēnu olimpiādes sacensības basketbolā</t>
  </si>
  <si>
    <t>2.3.24.</t>
  </si>
  <si>
    <t>Jūrmalas atklātās sacensības vieglatlētikā</t>
  </si>
  <si>
    <t>2.3.25.</t>
  </si>
  <si>
    <t>Jūrmalas pilsētas atklātais čempionāts individuālajā programmā mākslas vingrošanā</t>
  </si>
  <si>
    <t>2.3.26.</t>
  </si>
  <si>
    <t>Jūrmalas atklātais turnīrs basketbolā meitenēm</t>
  </si>
  <si>
    <t>2.3.27.</t>
  </si>
  <si>
    <t>Jūrmalas pilsētas atklātās meistarsacīkstes individuālajā programmā mākslas vingrošanā</t>
  </si>
  <si>
    <t>2.3.28.</t>
  </si>
  <si>
    <t>Jūrmalas meistarsacīkstes vieglatlētikas krosā "Jūrmalas rudens 2016 "</t>
  </si>
  <si>
    <t>2.3.29.</t>
  </si>
  <si>
    <t>Jūrmalas vieglatlētikas sacensības lekšanas disciplīnās telpās</t>
  </si>
  <si>
    <t>2.3.30.</t>
  </si>
  <si>
    <t xml:space="preserve">Jūrmalas pilsētas atklātais ‘’Ziemassvētku turnīrs ‘’ mākslas vingrošanā </t>
  </si>
  <si>
    <t>2.3.31.</t>
  </si>
  <si>
    <t>Jūrmalas pilsētas atklātais čempionāts daudzcīņā</t>
  </si>
  <si>
    <t>2.3.32.</t>
  </si>
  <si>
    <t>Jūrmalas atklātais turnīrs hokejā trijās vecuma grupās</t>
  </si>
  <si>
    <t>2.3.33.</t>
  </si>
  <si>
    <t>Skolēnu olimpiādes sacensības stafetēs "Drošie un veiklie"</t>
  </si>
  <si>
    <t>2.3.34.</t>
  </si>
  <si>
    <t>Jūrmalas Sporta skolas Atklātais turnīrs basketbolā "Pirtnieka kauss"</t>
  </si>
  <si>
    <t>2.3.35.</t>
  </si>
  <si>
    <t xml:space="preserve">Jūrmalas atklātais čempionāts mākslas vingrošanā grupu vingrojumos </t>
  </si>
  <si>
    <t>2.3.36.</t>
  </si>
  <si>
    <t>Jūrmalas Sporta skolas Atklātais turnīrs daiļslidošanā</t>
  </si>
  <si>
    <t>2.3.37.</t>
  </si>
  <si>
    <t>Jūrmalas atkalātais čempionāts daiļslidošanā 2016</t>
  </si>
  <si>
    <t>2.3.38.</t>
  </si>
  <si>
    <t>Jūrmalas Sporta skolas Atklātais turnīrs pludmales volejbolā</t>
  </si>
  <si>
    <t>2.3.39.</t>
  </si>
  <si>
    <t>Jūrmalas atklātais turnīrs basketbolā "Armīna Sproģa kauss"</t>
  </si>
  <si>
    <t>2.3.40.</t>
  </si>
  <si>
    <t xml:space="preserve">Jūrmalas Sporta skolas Atklātais turnīrs handbolā </t>
  </si>
  <si>
    <t>2.3.41.</t>
  </si>
  <si>
    <t>Jūrmalas skolēnu čempionāts futbolā</t>
  </si>
  <si>
    <t>2.3.42.</t>
  </si>
  <si>
    <t>Futbola sacensības "Lieldienu kauss 2016"</t>
  </si>
  <si>
    <t>2.3.43.</t>
  </si>
  <si>
    <t xml:space="preserve">Regbija sacensības "JSS ziemas kauss" </t>
  </si>
  <si>
    <t>2.3.44.</t>
  </si>
  <si>
    <t>Pludmales regbija sacensības "JD kauss"</t>
  </si>
  <si>
    <t>2.3.45.</t>
  </si>
  <si>
    <t xml:space="preserve">Jūrmalas skolēnu peldēšanas čempionāts </t>
  </si>
  <si>
    <t>2.3.46.</t>
  </si>
  <si>
    <t>Starptautiskās peldēšanas sacensības "Medūzas kauss"</t>
  </si>
  <si>
    <t>R 3.2.4.</t>
  </si>
  <si>
    <t>2.3.47.</t>
  </si>
  <si>
    <t>Peldēšanas sacensības "Jūrmalas domes kauss"</t>
  </si>
  <si>
    <t>2.3.48.</t>
  </si>
  <si>
    <t>Peldēšanas  sacensības "JSS kauss"</t>
  </si>
  <si>
    <t>2.3.49.</t>
  </si>
  <si>
    <t>Peldēšanas sacensības "Ziemassvētku čempionāts"</t>
  </si>
  <si>
    <t>2.3.50.</t>
  </si>
  <si>
    <t>Futbola sacensības  "Zelta rudens"</t>
  </si>
  <si>
    <t>2.3.51.</t>
  </si>
  <si>
    <t>"Olimpiskā diena 2016"</t>
  </si>
  <si>
    <t>2.3.52.</t>
  </si>
  <si>
    <t>Peldēsanas sacensības "Jaunis līderis 2016"</t>
  </si>
  <si>
    <t>2.3.53.</t>
  </si>
  <si>
    <t>Peldēšanas sacensības "Uzlecošā zvaigzne"</t>
  </si>
  <si>
    <t>2.3.54.</t>
  </si>
  <si>
    <t>Peldēšanas sacensības "Pirmais burbulis"</t>
  </si>
  <si>
    <t xml:space="preserve">Citas skolas </t>
  </si>
  <si>
    <t>2.3.55.</t>
  </si>
  <si>
    <t>Svētki Mellužu estrādē pirmsskolas vecuma bērniem "Satiksimies zaļā pļavā" -organizē Vaivaru pamatskola</t>
  </si>
  <si>
    <t>R 3.2.2.</t>
  </si>
  <si>
    <t>2.3.56.</t>
  </si>
  <si>
    <t>Skolotāju dienai veltīts pasākums</t>
  </si>
  <si>
    <t>2.3.57.</t>
  </si>
  <si>
    <t>Olimpiāžu uzvarētāju apbalvošana</t>
  </si>
  <si>
    <t>2.3.58.</t>
  </si>
  <si>
    <t>Labāko pedagogu apbalvošana</t>
  </si>
  <si>
    <t>2.3.59.</t>
  </si>
  <si>
    <t>Labāko izglītojamo apbalvošana</t>
  </si>
  <si>
    <t>2.3.60.</t>
  </si>
  <si>
    <t>Izstāde "Izglītība Jūrmalā" (t.sk. bukletu izdošana)</t>
  </si>
  <si>
    <t>3.</t>
  </si>
  <si>
    <t>Vides un veselības izglītība</t>
  </si>
  <si>
    <t>Bērnu un jauniešu interešu centrs</t>
  </si>
  <si>
    <t>Projekts "Ieraugi, atklāj, saglabā" 1.-12.kl.</t>
  </si>
  <si>
    <t xml:space="preserve">Konkurss "Vides erudīts" 5.-6.kl., </t>
  </si>
  <si>
    <t xml:space="preserve">Vides pētnieku konkursss 8.klasēm, </t>
  </si>
  <si>
    <t>4.</t>
  </si>
  <si>
    <t>Reģiona un valsts mēroga skates, konkursi, sacensības</t>
  </si>
  <si>
    <t>Literāro uzvedumu un skatuves runas novada skate</t>
  </si>
  <si>
    <t>Reģionālais zinātniski pētniecisko darbu konkurss</t>
  </si>
  <si>
    <t>Latvijas izglītības iestāžu profesionālās ievirzes izglītības mākslas un dizaina jomas programmu audzēkņu Valsts konkurss "DIZAINS"; 1.diena - Rīga, 2.diena - Jūrmala</t>
  </si>
  <si>
    <t xml:space="preserve">Vokālās mūzikas novada konkurss "Balsis" </t>
  </si>
  <si>
    <t>Finansējums ir nepieciešams lai varētu samaksāt dalības maksu par piedalīšanos konkursā, sastādot budžetu nebija informācija, ka būs dalības maksa</t>
  </si>
  <si>
    <t xml:space="preserve">Tautasdiesmu dziedāšanas sacensības "Lakstīgala" </t>
  </si>
  <si>
    <t xml:space="preserve">1.-4.klašu koru novada skate </t>
  </si>
  <si>
    <t>Festivāls "Latvju bērni danci veda"</t>
  </si>
  <si>
    <t>Teātru salidojums Liepājā,</t>
  </si>
  <si>
    <t>Skolēnu koru salidojums Tukumā</t>
  </si>
  <si>
    <t>Ieekonomēts finansējums</t>
  </si>
  <si>
    <t>Autodaudzcīņa ar kartingiem Jūrmalā</t>
  </si>
  <si>
    <t>XV Starpatautiskās vizuāli plastiskās mākslas konkurss " Es dzīvoju pie jūras"</t>
  </si>
  <si>
    <t>Mūzikas vidusskola</t>
  </si>
  <si>
    <t>17.starptautiskais kameransambļu konkurss "JŪRMALA 2016"</t>
  </si>
  <si>
    <t>Latvijas profesionālās ievirzes un profesionālās vidējās mūzikas izglītības iestāžu izglītības programmu (kokles spēle, akoredona spēle, ģitāras spēle) valsts konkursa metodiskās sēdes meistarklases</t>
  </si>
  <si>
    <t>Metodiskās reģiona pasākumi (JMVS ir zonas skolu centrs). Stīgu, pūšamintrumentu, taustiņinstrumentu, koru metodiskās apvienības pasākumi</t>
  </si>
  <si>
    <t>II Mūzikas teorētisko priekšmetu festivāls Latvijas mūzikas vidusskolu audzēkņiem</t>
  </si>
  <si>
    <t>5.</t>
  </si>
  <si>
    <t>Konferences, semināri</t>
  </si>
  <si>
    <t>Starptautiskās 25. ENIRDELM gadskārtējās konferences sagatavošana un organizēšana</t>
  </si>
  <si>
    <t>Starptautiskās konferences "Ētiskā dimensija kā filosofiskās diskusijas/dialoga aspekts"sagatavošana un organizēšana</t>
  </si>
  <si>
    <t>Izglītības darbinieku augusta konference, ietverot izbraukuma semināru izglītības iestāžu vadītājiem, viņu vietniekiem un metodisko apvienību vadītājiem</t>
  </si>
  <si>
    <t>Semināri, konferences un kursi metodiskajām apvienībām, pedagogiem</t>
  </si>
  <si>
    <t>Finansējums ir nepieciešams pašnodarbinātās personas darba apmaksai</t>
  </si>
  <si>
    <t xml:space="preserve">Finansējums ir nepieciešams nometņu vadītāju kursu dalības maksai  </t>
  </si>
  <si>
    <t>Semināri un kursi pašvaldības iestāžu, t.sk. izglītības iestāžu tehniskajam personālam</t>
  </si>
  <si>
    <t xml:space="preserve">Kursi un praktiskās apmācības mūžizglītības kontekstā </t>
  </si>
  <si>
    <t>E-apmācības sistēma e-apmācības sistēma efektivitātes, kvalitātes un kontroles uzlabošanai</t>
  </si>
  <si>
    <t>5.8.</t>
  </si>
  <si>
    <t>Koncerts pirmajā adventē</t>
  </si>
  <si>
    <t>5.9.</t>
  </si>
  <si>
    <t>Izglītības iestāžu vadītāju praktiskās darbības semināri</t>
  </si>
  <si>
    <t>Finansējums ir nepieciešams degviela iegādei, jo dome nevar nodrošināt ar transportu semināra dienā</t>
  </si>
  <si>
    <t>5.10.</t>
  </si>
  <si>
    <t>Ziemassvētku pasākums pedagogiem</t>
  </si>
  <si>
    <t>5.11.</t>
  </si>
  <si>
    <t>Atvērto durvju dienu pasākums profesionālās un profesionālās ievirzes skolām</t>
  </si>
  <si>
    <t>5.12.</t>
  </si>
  <si>
    <t>Pedagogu profesionālās darbības kvalitātes novērtēšanas eksperta darba samaksa</t>
  </si>
  <si>
    <t>5.13.</t>
  </si>
  <si>
    <t>Pedagoģiski medicīniskās komisijas dalībnieku darba apmaksai</t>
  </si>
  <si>
    <t>Centralizētie pasākumi vispārējās izglītības jomā</t>
  </si>
  <si>
    <t>Atestāti un apliecības</t>
  </si>
  <si>
    <t>Izglītības iestāžu akreditācija</t>
  </si>
  <si>
    <t>Pirmsskolas izglītības nodrošināšana</t>
  </si>
  <si>
    <t>Pirmsskolas izglītības pakalpojuma nodrošināšana bērnam privātajā izglītības iestādē</t>
  </si>
  <si>
    <t>R3.2.6.</t>
  </si>
  <si>
    <t>Jūrmalas pilsētas izglītības attīstības koncepcija 2015. – 2020.gadam</t>
  </si>
  <si>
    <t xml:space="preserve">R3.2.1.: Kopējā sektora attīstība, pārvaldība;
</t>
  </si>
  <si>
    <t>R3.2.2.: Pirmsskolas izglītības pakalpojumi;</t>
  </si>
  <si>
    <t>R3.2.3.: Vispārizglītojošo skolu izglītības pakalpojumi;</t>
  </si>
  <si>
    <t>R3.2.4.: Profesionālās ievirzes un interešu izglītības pakalpojumi;</t>
  </si>
  <si>
    <t>R3.2.5.: Iekļaujošās un alternatīvās izglītības pakalpojumi;</t>
  </si>
  <si>
    <t>R3.2.6.: Citi izglītības pakalpojumi (profesionālās, augstākās un mūžizglītības pakalpojumi).</t>
  </si>
  <si>
    <t>Tāme Nr.04.1.13.</t>
  </si>
  <si>
    <t>04.900.</t>
  </si>
  <si>
    <t>Pilsētas ekonomiskās attīstības pasākumi</t>
  </si>
  <si>
    <t>Finansējums ir nepieciešams līgumu slēgšanai ar pasākumu vadītājiem un radošo dizainu konceptu autoriem priekš Kūrorta svētkiem.</t>
  </si>
  <si>
    <t>Finansējums ir nepieciešams līgumu slēgšanai, pēc iepirkuma procedūras, kas nodrošinās Jūrmalas Kūrorta svētku, komunikāciju medijos, jo iepirkumu procedūras jau ir izsludinātas.</t>
  </si>
  <si>
    <t xml:space="preserve">Finansējums ir nepieciešams vides reklāmas stendu izgatavošanas izdevumu segšanai </t>
  </si>
  <si>
    <t>Tāme Nr.07.1.1.</t>
  </si>
  <si>
    <t>07.220</t>
  </si>
  <si>
    <t>Specializēto medicīnisko pakalpojumu līdzfinansējums</t>
  </si>
  <si>
    <t>J8, P3.6., R3.6.1., 2.3.4.</t>
  </si>
  <si>
    <t>Precizēti kodi, atbilstoši to ekonomiskai būtībai – tiks noslēgts publiskais pakalpojumu līgums (izsludināta iepirkuma procedūra)</t>
  </si>
  <si>
    <t>'Jūrmalas pilsētas attīstības stratēģija 2010-2030'' J8-iedzīvotāju veselība</t>
  </si>
  <si>
    <t>'Jūrmalas pilsētas attīstības programma 2014.-2020.gadam'', P3.6.-kvalitatīvi veselības aprūpes pakalpojumi,</t>
  </si>
  <si>
    <t>R3.6.1. - veselības aprūpes pakalpojumu attīstība</t>
  </si>
  <si>
    <t>'Veselības veicināšanas plāns Jūrmalas pilsētai 2013.-2020.gadam'' - 2.3.4. - Mutes dobuma veselība</t>
  </si>
  <si>
    <t>Tāme Nr.08.1.11.</t>
  </si>
  <si>
    <t>Finansējums ir nepieciešams ēdināšanas pakalpojumu izdevumu segšanai (cienasts)</t>
  </si>
  <si>
    <t>Finansējums ir nepieciešams skatuves podestu un nojumes nomas izdevumu segšanai.</t>
  </si>
  <si>
    <t>Finansējums ir nepieciešams balvu, medaļu, atslēgu piekariņu, ziedu iegādes izdevumu segšanai</t>
  </si>
  <si>
    <t>Finansējums ir nepieciešams sveču un vienreizējo trauku iegādes izdevumu segšanai</t>
  </si>
  <si>
    <t>Tāme Nr.08.5.2.</t>
  </si>
  <si>
    <t>Jūrmalas Sporta servisa centrs</t>
  </si>
  <si>
    <t>90010478153</t>
  </si>
  <si>
    <t>Jomas iela 1/5 , Jūrmala</t>
  </si>
  <si>
    <t>08.100</t>
  </si>
  <si>
    <t>Jūrmalas pilsētas stadiona ''Sloka'' uzturēšana</t>
  </si>
  <si>
    <t>LV95PARX0002484572094</t>
  </si>
  <si>
    <t>LV62PARX0002484577053</t>
  </si>
  <si>
    <t>LV26PARX0002484576052</t>
  </si>
  <si>
    <t>Līdzekļu ekonomija , sakarā ar to ka  trimmera ''Jonsered BC2145'' remonta darbi bija apmaksāti 2015.g.decembrī.</t>
  </si>
  <si>
    <t xml:space="preserve">Līdzekļi ir nepieciešami, lai apmaksātu projekta izstrādāšanas izdevumus   </t>
  </si>
  <si>
    <t xml:space="preserve"> ''Jūrmalas pilsētas sporta un aktīvās atpūtas attīstības stratēģija 2008.-2020.gadam'', </t>
  </si>
  <si>
    <t>sporta bāžu izveide/pilnveide treniņnometņu organizēšanai visa gada garumā</t>
  </si>
  <si>
    <t>Tāme Nr.09.3.1.</t>
  </si>
  <si>
    <t>90000051561</t>
  </si>
  <si>
    <t>Lielupes-21</t>
  </si>
  <si>
    <t>LV19PARX0002484572007</t>
  </si>
  <si>
    <t>LV82PARX0002484573007</t>
  </si>
  <si>
    <t>LV43PARX0002484577007</t>
  </si>
  <si>
    <t>LV77PARX0002484576007</t>
  </si>
  <si>
    <t xml:space="preserve"> </t>
  </si>
  <si>
    <t>Nepieciešami līdzekļi slimības lapu apmaksai interešu izglītības pedagogiem</t>
  </si>
  <si>
    <t>Tāme Nr.09.4.1.</t>
  </si>
  <si>
    <t>Jūrmalas Bērnu un jauniešu interešu centrs</t>
  </si>
  <si>
    <t>90009226256</t>
  </si>
  <si>
    <t>Zemgales iela 4, Jūrmala</t>
  </si>
  <si>
    <t>Iestādes uzturēšana, interešu izglītības un jaunatnes darba nodrošināšana</t>
  </si>
  <si>
    <t>* R.3.2.4.   ** 1.2.   5.1.   5.2.</t>
  </si>
  <si>
    <t>LV32PARX0002484572064</t>
  </si>
  <si>
    <t>LV32PARX0002484573034</t>
  </si>
  <si>
    <t>LV04PARX0002484572083</t>
  </si>
  <si>
    <t>LV90PARX0002484577034</t>
  </si>
  <si>
    <t>līdzekļu pārcelšana slimības naudu apmaksai</t>
  </si>
  <si>
    <t>nepieciešama nauda slimības lapu apmaksai, ieplānotie budžeta līdzekļi izlietoti, jo šogad daudz slimojošu pedagogu</t>
  </si>
  <si>
    <t>dienas nauda komandējumam uz Rēzekni, 11.-13.05., 6*3 =18, 2 cilvēki</t>
  </si>
  <si>
    <t>naktsmītņu apmaksa komandējumam uz Rēzekni, 2 cilvēki</t>
  </si>
  <si>
    <t>kursu apmaksu pārcelt uz iekšzemes komandējumu apmaksu</t>
  </si>
  <si>
    <t>pasākuma dalības maksas pārcelšana uz iekšzemes komandējumu atmaksu</t>
  </si>
  <si>
    <t>* R 3.2.4. - Jūrmalas izglītības attīstības koncepcija 2015.-2020.gadam  "Profesionālās ievirzes un interešu izglītības pakalpojumi"</t>
  </si>
  <si>
    <t>** Jūrmalas pilsētas Jaunatnes darba stratēģija 2013.-2017.gadam, rīcības plāna 
1.2.punkts "Atbalsts jauniešu organizāciju sekmīgai darbībai"
 5.1.punkts "Veidot izpratni par neformālās izglītības būtību un izmantošanas iespējām",
5.2.punkts "Pilnveidot brīvā laika aktivitāšu piedāvājumu par jauniešīem aktuālām tēmām"</t>
  </si>
  <si>
    <t>Tāme Nr.09.5.1.</t>
  </si>
  <si>
    <t>90000051487</t>
  </si>
  <si>
    <t>Raiņa iela 55, Jūrmala, LV-2011</t>
  </si>
  <si>
    <t>LV73PARX0002484572005</t>
  </si>
  <si>
    <t>LV39PARX0002484573005 / LV63TREL9813493003000</t>
  </si>
  <si>
    <t>LV97TREL981349300400B</t>
  </si>
  <si>
    <t>LV97PARX0002484577005</t>
  </si>
  <si>
    <t>Līdzekļi nepieciešami slimības pabalsta izmaksai</t>
  </si>
  <si>
    <t>Slimības pabalsts no Interešu izglītības programmas budžeta līdzekļiem</t>
  </si>
  <si>
    <t>Tāme Nr.09.13.1.</t>
  </si>
  <si>
    <t>Pirmsskolas izglītības iestāde "Austras koks"</t>
  </si>
  <si>
    <t>90009249140</t>
  </si>
  <si>
    <t>Tukuma iela 9, Jūrmala, LV-2012</t>
  </si>
  <si>
    <t>LV91PARX0002484572069</t>
  </si>
  <si>
    <t>LV91PARX0002484573039</t>
  </si>
  <si>
    <t>LV68PARX0002484577042</t>
  </si>
  <si>
    <t>Ir pārslēgts lētāks tarifa piedāvājums, kas veidos līdzekļu ekonomiju.</t>
  </si>
  <si>
    <t>Līdzekļi nepieciešami kvalitātes paškontroles kursu apmaksai.</t>
  </si>
  <si>
    <t>Jūrmalas pilsētas attīstības programma 2014-2020 2.daļa Rīcības virziens "R3.2.1. Pirmsskolas, pamata un</t>
  </si>
  <si>
    <t xml:space="preserve">vipārējās izglītības pakalpojumu attīstība", </t>
  </si>
  <si>
    <t xml:space="preserve">Jūrmalas pilsētas izglītības attīstības koncepsija 2015.-2020.gadam Rīcības virziens "R3.2.2. Pirmsskolas izglītības </t>
  </si>
  <si>
    <t>pakalpojumi"</t>
  </si>
  <si>
    <t>Tāme Nr.09.19.1.</t>
  </si>
  <si>
    <t>Pirmsskolas izglītības iestāde "Namiņš"</t>
  </si>
  <si>
    <t>90009249136</t>
  </si>
  <si>
    <t>Poruka prospekts 14, Jūrmala, LV-2008</t>
  </si>
  <si>
    <t>.</t>
  </si>
  <si>
    <t>LV80PARX0002484572073</t>
  </si>
  <si>
    <t>LV80PARX0002484573043</t>
  </si>
  <si>
    <t>LV57PARX0002484577046</t>
  </si>
  <si>
    <t>Līdzekļi nepieciešami iestādes darbinieka kvalitātes paškontroles kursu apmaksai.</t>
  </si>
  <si>
    <t>A.Berkoviča</t>
  </si>
  <si>
    <t>Tāme Nr.09.25.1.</t>
  </si>
  <si>
    <t>Sākumskola "Ābelīte"</t>
  </si>
  <si>
    <t>90009251361</t>
  </si>
  <si>
    <t>Plūdu iela 4a, Jūrmala, LV-2015</t>
  </si>
  <si>
    <t>Iestāžu uzturēšana un vispārējās izglītības nodrošināšana</t>
  </si>
  <si>
    <t>R3.2.3.</t>
  </si>
  <si>
    <t>LV69PARX0002484572077</t>
  </si>
  <si>
    <t>LV69PARX0002484573047</t>
  </si>
  <si>
    <t>LV46PARX0002484577050</t>
  </si>
  <si>
    <t>Kursi nepieciešami paškontroles vadītāju kursu apmaksai</t>
  </si>
  <si>
    <t>Līdzekļi nepieciešami paškontroles vadītāju kursu apmaksai</t>
  </si>
  <si>
    <t>LURSOFT datubāzes izmantošanas izdevumi novirzīti atbilstošā ekonomiskā kategorijā</t>
  </si>
  <si>
    <t>Atkritumu tvertņu noma rēķinā tiek izdalīta atsevišķi - 1.69 euro/mēnesī</t>
  </si>
  <si>
    <t>LURSOFT datubāzes izmantošanas izdevumi, atbilstoši ekonomiskai kategorijai</t>
  </si>
  <si>
    <t>Atkritumu tvertņu noma 1.69 euro/mēnesī saskaņā ar noslēgto līgumu un iesniegtiem rēķiniem</t>
  </si>
  <si>
    <r>
      <rPr>
        <b/>
        <sz val="9"/>
        <rFont val="Times New Roman"/>
        <family val="1"/>
        <charset val="186"/>
      </rPr>
      <t>14.pielikums</t>
    </r>
    <r>
      <rPr>
        <sz val="9"/>
        <rFont val="Times New Roman"/>
        <family val="1"/>
        <charset val="186"/>
      </rPr>
      <t xml:space="preserve"> Jūrmalas pilsētas domes</t>
    </r>
  </si>
  <si>
    <t>Mārketinga un ārējo sakaru pārvaldes Mārketinga nodaļa</t>
  </si>
  <si>
    <t xml:space="preserve">Pilsētas zīmola kampaņu un pasākumu informatīvo un reklāmas materiālu izvietošana medijos, drukātajos materiālos un interneta portālos, u.c digitālie  risinājumi </t>
  </si>
  <si>
    <t>P1.9 / R1.9.1</t>
  </si>
  <si>
    <t>Maketēšanas un grafiskā dizaina pakalpojumi</t>
  </si>
  <si>
    <t>Poligrāfijas pakalpojumi</t>
  </si>
  <si>
    <t>Pilsētas zīmola digitālās platformas - visitjurmala.com izstrāde</t>
  </si>
  <si>
    <t>Pasākumu, kampaņu informatīvo, mārketinga un reklāmas materiālu izstrāde un izgatavošana. Suvenīru un prezentmateriālu iegāde.</t>
  </si>
  <si>
    <t>Organizatoriskie izdevumi</t>
  </si>
  <si>
    <t>Radošo, komunikāciju, pasākumu attīstības aģentūru pakalpojumi: radošo ideju izstrāde, pasākumu konceptu sagatavošana un īstenošana,  pilsētvides objektu, u.c noriši radošās idejas, dizaina konceptu izstrāde, ražošana un uzstādīšana</t>
  </si>
  <si>
    <t>Pilsētas zīmola tēla videoklipa izstrāde un ražošana</t>
  </si>
  <si>
    <t>Līgumi ar fiziskām personām (autoratlīdzības)</t>
  </si>
  <si>
    <t xml:space="preserve">Stratēģiskā dokumenta nosaukums: Jūrmalas pilsētas domes 2013.gada 7.novembrī apstiprinātā Jūrmalas pilsētas Attīstības programma 2014 - 2020 gadam. </t>
  </si>
  <si>
    <t>Prioritāte - P1.9. Kūrorta un tikšanās vietas tēla veidošana</t>
  </si>
  <si>
    <t>Rīcības virziens -R1.9.1. Jūrmalas kā kūrorta un tikšanās vietas tēla veidošana</t>
  </si>
  <si>
    <t>Līdzekļu pārdale - izdevumu palielinājums atlīdzībai pasākuma dalībniekiem (līdz pēdējām brīdim tika plānots rēķins par radošo pakalpojumu). Pasākumi paredzēti 01.05.2016 un 08.05.2016</t>
  </si>
  <si>
    <t>Līdzekļu pārdale - izdevumu samazinājums pakalpojumu apmaksai (pašnodarbināto personu rēķinu apmaksai)</t>
  </si>
  <si>
    <r>
      <rPr>
        <b/>
        <sz val="9"/>
        <rFont val="Times New Roman"/>
        <family val="1"/>
        <charset val="186"/>
      </rPr>
      <t>26.pielikums</t>
    </r>
    <r>
      <rPr>
        <sz val="9"/>
        <rFont val="Times New Roman"/>
        <family val="1"/>
        <charset val="186"/>
      </rPr>
      <t xml:space="preserve"> Jūrmalas pilsētas domes</t>
    </r>
  </si>
  <si>
    <t>Budžeta finansēta institūcija: Jūrmalas pilsētas Labklājības pārvalde</t>
  </si>
  <si>
    <t>Reģistrācijas Nr. 90000594245</t>
  </si>
  <si>
    <r>
      <t xml:space="preserve">Struktūrvienība: </t>
    </r>
    <r>
      <rPr>
        <b/>
        <i/>
        <sz val="12"/>
        <rFont val="Times New Roman"/>
        <family val="1"/>
        <charset val="186"/>
      </rPr>
      <t>Veselības aprūpes nodaļa</t>
    </r>
  </si>
  <si>
    <t>Programma: Specializēto medicīnisko pakalpjumu līdzfinansējums</t>
  </si>
  <si>
    <t>Funkcionālās klasifikācijas kods: 07.220.</t>
  </si>
  <si>
    <t>Stratēģisko dokumentu kods</t>
  </si>
  <si>
    <t>J8</t>
  </si>
  <si>
    <t>Bērnu ortodontija un sakodiena anomāliju izdevumu segšana</t>
  </si>
  <si>
    <t>Eksperta-ortodonta novērtējuma apmaksa</t>
  </si>
  <si>
    <t>Programma: Atkarību profilakses programmu finansējums</t>
  </si>
  <si>
    <t>Funkcionālās klasifikācijas kods: 07.410.</t>
  </si>
  <si>
    <t>Atkarību profilakses centra darba nodrašinājums, tajā skaitā pa klasifikācijas kodiem:</t>
  </si>
  <si>
    <t>ECAD projektiem</t>
  </si>
  <si>
    <t>Dalības maksa ECAD (Eiropas pilsētu kustība pret narkotikām)</t>
  </si>
  <si>
    <t>Programma: Pārējo veselības aprūpes pakalpojumu līdzfinansējums</t>
  </si>
  <si>
    <t>Funkcionālās klasifikācijas kods: 07.620.</t>
  </si>
  <si>
    <t>Protezēšanas izdevumi</t>
  </si>
  <si>
    <t>Zobu ekstrakcija bez bezpajumtniekiem</t>
  </si>
  <si>
    <t>Starptautiski projekti(dalības maksa)</t>
  </si>
  <si>
    <t>Tuberkulozes slimnieku veselības programmas atbalsts</t>
  </si>
  <si>
    <t>Psihologu/psihoterapeitu pakalpojumi       Supervīzijas</t>
  </si>
  <si>
    <t>Veselību veicinošu pasākumu kopuma senioriem nodrošināšana</t>
  </si>
  <si>
    <t>Grūtnieču un jauno māmiņu fizisko aktivitāšu uzlabošana (veicināšana)</t>
  </si>
  <si>
    <t>Līdzfinansējums jaunu veselības aprūpes projektu īstenošanā</t>
  </si>
  <si>
    <t>Veselības nedēļa</t>
  </si>
  <si>
    <t>Starptautiska un nacionāla mēroga Veselīgo pilsētu stratēģisko virzienu pieredzes apmaiņas semināri</t>
  </si>
  <si>
    <t>Starptautisko Pasaules Veselības organizācijas noteikto ar veselību saistīto dienu iezīmēšana Jūrmalā sadarbībā ar Veselības ministrijas Slimību kontroles un profilakses centru</t>
  </si>
  <si>
    <t>Izglītojošo pasākumu kopums garīgās veselības stiprināšanai Jūrmalā</t>
  </si>
  <si>
    <t>Izglītojošo pasākumu kopums reproduktīvās veselības jomā Jūrmalā</t>
  </si>
  <si>
    <t>Izglītojošo pasākumu kopums pret smēķēšanas un alkohola lietošanu dažādās mērķgrupās Jūrmalā</t>
  </si>
  <si>
    <t>Izglītojošu pasākumu kopums veselīga uztura veicināšanā Jūrmalā dažādās mērķgrupās.</t>
  </si>
  <si>
    <t>Izglītojošu pasākumu kopums fizisko aktivitāšu veicināšānai Jūrmalā dažādās mērķgrupās.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</si>
</sst>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5"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12"/>
      <name val="Times New Roman"/>
      <family val="1"/>
      <charset val="186"/>
    </font>
    <font>
      <b/>
      <i/>
      <sz val="12"/>
      <name val="Times New Roman"/>
      <family val="1"/>
      <charset val="186"/>
    </font>
    <font>
      <sz val="8"/>
      <name val="Times New Roman"/>
      <family val="1"/>
      <charset val="186"/>
    </font>
    <font>
      <sz val="11"/>
      <color theme="1"/>
      <name val="Calibri"/>
      <family val="2"/>
      <charset val="186"/>
      <scheme val="minor"/>
    </font>
    <font>
      <sz val="9"/>
      <color theme="1"/>
      <name val="Times New Roman"/>
      <family val="1"/>
      <charset val="186"/>
    </font>
    <font>
      <b/>
      <sz val="9"/>
      <color theme="1"/>
      <name val="Times New Roman"/>
      <family val="1"/>
      <charset val="186"/>
    </font>
    <font>
      <b/>
      <i/>
      <sz val="14"/>
      <name val="Times New Roman"/>
      <family val="1"/>
      <charset val="186"/>
    </font>
    <font>
      <sz val="11"/>
      <color theme="1"/>
      <name val="Calibri"/>
      <family val="2"/>
      <scheme val="minor"/>
    </font>
    <font>
      <sz val="14"/>
      <name val="Times New Roman"/>
      <family val="1"/>
    </font>
    <font>
      <b/>
      <sz val="12"/>
      <color theme="1"/>
      <name val="Times New Roman"/>
      <family val="1"/>
      <charset val="186"/>
    </font>
    <font>
      <sz val="12"/>
      <name val="Times New Roman"/>
      <family val="1"/>
      <charset val="186"/>
    </font>
    <font>
      <b/>
      <sz val="10"/>
      <name val="Times New Roman"/>
      <family val="1"/>
      <charset val="186"/>
    </font>
    <font>
      <b/>
      <sz val="14"/>
      <name val="Times New Roman"/>
      <family val="1"/>
      <charset val="186"/>
    </font>
    <font>
      <b/>
      <sz val="11"/>
      <name val="Times New Roman"/>
      <family val="1"/>
      <charset val="186"/>
    </font>
    <font>
      <sz val="11"/>
      <color indexed="8"/>
      <name val="Calibri"/>
      <family val="2"/>
      <charset val="186"/>
    </font>
    <font>
      <b/>
      <u/>
      <sz val="9"/>
      <name val="Times New Roman"/>
      <family val="1"/>
      <charset val="186"/>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51"/>
        <bgColor indexed="64"/>
      </patternFill>
    </fill>
    <fill>
      <patternFill patternType="solid">
        <fgColor rgb="FFFFC000"/>
        <bgColor indexed="64"/>
      </patternFill>
    </fill>
  </fills>
  <borders count="12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hair">
        <color indexed="64"/>
      </left>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indexed="64"/>
      </bottom>
      <diagonal/>
    </border>
    <border>
      <left/>
      <right/>
      <top style="double">
        <color indexed="64"/>
      </top>
      <bottom style="thin">
        <color indexed="64"/>
      </bottom>
      <diagonal/>
    </border>
    <border>
      <left/>
      <right style="hair">
        <color indexed="64"/>
      </right>
      <top/>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double">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hair">
        <color indexed="64"/>
      </right>
      <top/>
      <bottom style="hair">
        <color indexed="64"/>
      </bottom>
      <diagonal/>
    </border>
    <border>
      <left style="thin">
        <color indexed="64"/>
      </left>
      <right/>
      <top style="double">
        <color indexed="64"/>
      </top>
      <bottom style="hair">
        <color indexed="64"/>
      </bottom>
      <diagonal/>
    </border>
    <border>
      <left/>
      <right style="hair">
        <color indexed="64"/>
      </right>
      <top style="double">
        <color indexed="64"/>
      </top>
      <bottom style="hair">
        <color indexed="64"/>
      </bottom>
      <diagonal/>
    </border>
    <border>
      <left/>
      <right/>
      <top style="double">
        <color indexed="64"/>
      </top>
      <bottom style="hair">
        <color indexed="64"/>
      </bottom>
      <diagonal/>
    </border>
    <border>
      <left/>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double">
        <color indexed="64"/>
      </top>
      <bottom style="double">
        <color indexed="64"/>
      </bottom>
      <diagonal/>
    </border>
    <border>
      <left/>
      <right/>
      <top style="medium">
        <color indexed="64"/>
      </top>
      <bottom/>
      <diagonal/>
    </border>
    <border>
      <left style="thin">
        <color theme="0"/>
      </left>
      <right style="thin">
        <color theme="0"/>
      </right>
      <top style="thin">
        <color theme="0"/>
      </top>
      <bottom style="thin">
        <color theme="0"/>
      </bottom>
      <diagonal/>
    </border>
  </borders>
  <cellStyleXfs count="10">
    <xf numFmtId="0" fontId="0" fillId="0" borderId="0"/>
    <xf numFmtId="0" fontId="1" fillId="0" borderId="0"/>
    <xf numFmtId="0" fontId="1" fillId="0" borderId="0"/>
    <xf numFmtId="0" fontId="1" fillId="0" borderId="0"/>
    <xf numFmtId="0" fontId="12" fillId="0" borderId="0"/>
    <xf numFmtId="0" fontId="1" fillId="0" borderId="0"/>
    <xf numFmtId="0" fontId="16" fillId="0" borderId="0"/>
    <xf numFmtId="0" fontId="1" fillId="0" borderId="0"/>
    <xf numFmtId="0" fontId="23" fillId="0" borderId="0"/>
    <xf numFmtId="0" fontId="1" fillId="0" borderId="0"/>
  </cellStyleXfs>
  <cellXfs count="1244">
    <xf numFmtId="0" fontId="0" fillId="0" borderId="0" xfId="0"/>
    <xf numFmtId="0" fontId="2" fillId="0" borderId="0" xfId="1" applyFont="1" applyBorder="1" applyAlignment="1" applyProtection="1">
      <alignment vertical="center"/>
    </xf>
    <xf numFmtId="0" fontId="3" fillId="2" borderId="0" xfId="1" applyFont="1" applyFill="1" applyBorder="1" applyAlignment="1" applyProtection="1">
      <alignment vertical="center"/>
    </xf>
    <xf numFmtId="0" fontId="3" fillId="2" borderId="0" xfId="1" applyFont="1" applyFill="1" applyBorder="1" applyAlignment="1" applyProtection="1">
      <alignment horizontal="right" vertical="center"/>
    </xf>
    <xf numFmtId="0" fontId="2" fillId="0" borderId="0" xfId="1" applyFont="1" applyFill="1" applyBorder="1" applyAlignment="1" applyProtection="1">
      <alignment vertical="center"/>
    </xf>
    <xf numFmtId="0" fontId="2" fillId="0" borderId="1" xfId="1" applyFont="1" applyBorder="1" applyAlignment="1" applyProtection="1">
      <alignment vertical="center"/>
    </xf>
    <xf numFmtId="0" fontId="3" fillId="2" borderId="2" xfId="1" applyFont="1" applyFill="1" applyBorder="1" applyAlignment="1" applyProtection="1">
      <alignment vertical="center"/>
    </xf>
    <xf numFmtId="0" fontId="3" fillId="2" borderId="2" xfId="1" applyFont="1" applyFill="1" applyBorder="1" applyAlignment="1" applyProtection="1">
      <alignment horizontal="right" vertical="center"/>
    </xf>
    <xf numFmtId="0" fontId="3" fillId="2" borderId="3" xfId="1" applyFont="1" applyFill="1" applyBorder="1" applyAlignment="1" applyProtection="1">
      <alignment vertical="center"/>
    </xf>
    <xf numFmtId="0" fontId="2" fillId="0" borderId="4" xfId="1" applyFont="1" applyFill="1" applyBorder="1" applyAlignment="1" applyProtection="1">
      <alignment vertical="center"/>
    </xf>
    <xf numFmtId="49" fontId="4" fillId="2" borderId="4" xfId="1" applyNumberFormat="1" applyFont="1" applyFill="1" applyBorder="1" applyAlignment="1" applyProtection="1">
      <alignment horizontal="center" vertical="center"/>
    </xf>
    <xf numFmtId="49" fontId="4" fillId="2" borderId="0" xfId="1" applyNumberFormat="1" applyFont="1" applyFill="1" applyBorder="1" applyAlignment="1" applyProtection="1">
      <alignment horizontal="center" vertical="center"/>
    </xf>
    <xf numFmtId="49" fontId="5"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2"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2" fillId="2" borderId="7"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protection locked="0"/>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6" xfId="1" applyNumberFormat="1" applyFont="1" applyFill="1" applyBorder="1" applyAlignment="1" applyProtection="1">
      <alignment horizontal="center" vertical="center"/>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0" fontId="3" fillId="0" borderId="14" xfId="1" applyFont="1" applyFill="1" applyBorder="1" applyAlignment="1" applyProtection="1">
      <alignment vertical="center" wrapText="1"/>
    </xf>
    <xf numFmtId="0" fontId="3" fillId="0" borderId="14" xfId="1" applyFont="1" applyFill="1" applyBorder="1" applyAlignment="1" applyProtection="1">
      <alignment horizontal="left" vertical="center" wrapText="1"/>
    </xf>
    <xf numFmtId="0" fontId="3" fillId="0" borderId="32" xfId="1" applyFont="1" applyFill="1" applyBorder="1" applyAlignment="1" applyProtection="1">
      <alignment vertical="center"/>
    </xf>
    <xf numFmtId="0" fontId="3" fillId="0" borderId="33" xfId="1" applyFont="1" applyFill="1" applyBorder="1" applyAlignment="1" applyProtection="1">
      <alignment vertical="center"/>
      <protection locked="0"/>
    </xf>
    <xf numFmtId="0" fontId="3" fillId="0" borderId="34" xfId="1" applyFont="1" applyFill="1" applyBorder="1" applyAlignment="1" applyProtection="1">
      <alignment vertical="center"/>
      <protection locked="0"/>
    </xf>
    <xf numFmtId="0" fontId="3" fillId="0" borderId="14" xfId="1" applyFont="1" applyFill="1" applyBorder="1" applyAlignment="1" applyProtection="1">
      <alignment vertical="center"/>
      <protection locked="0"/>
    </xf>
    <xf numFmtId="0" fontId="3" fillId="0" borderId="35" xfId="1" applyFont="1" applyFill="1" applyBorder="1" applyAlignment="1" applyProtection="1">
      <alignment vertical="center"/>
      <protection locked="0"/>
    </xf>
    <xf numFmtId="0" fontId="3" fillId="0" borderId="32" xfId="1" applyFont="1" applyFill="1" applyBorder="1" applyAlignment="1" applyProtection="1">
      <alignment vertical="center"/>
      <protection locked="0"/>
    </xf>
    <xf numFmtId="0" fontId="3" fillId="0" borderId="18" xfId="1" applyFont="1" applyFill="1" applyBorder="1" applyAlignment="1" applyProtection="1">
      <alignment vertical="center"/>
      <protection locked="0"/>
    </xf>
    <xf numFmtId="0" fontId="3" fillId="0" borderId="0" xfId="1" applyFont="1" applyFill="1" applyBorder="1" applyAlignment="1" applyProtection="1">
      <alignment vertical="center"/>
    </xf>
    <xf numFmtId="0" fontId="3" fillId="0" borderId="36" xfId="1" applyFont="1" applyFill="1" applyBorder="1" applyAlignment="1" applyProtection="1">
      <alignment vertical="center" wrapText="1"/>
    </xf>
    <xf numFmtId="0" fontId="3" fillId="0" borderId="36" xfId="1" applyFont="1" applyFill="1" applyBorder="1" applyAlignment="1" applyProtection="1">
      <alignment horizontal="left" vertical="center" wrapText="1"/>
    </xf>
    <xf numFmtId="3" fontId="3" fillId="0" borderId="37"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right" vertical="center"/>
    </xf>
    <xf numFmtId="3" fontId="3" fillId="0" borderId="39" xfId="1" applyNumberFormat="1" applyFont="1" applyFill="1" applyBorder="1" applyAlignment="1" applyProtection="1">
      <alignment horizontal="right" vertical="center"/>
    </xf>
    <xf numFmtId="3" fontId="3" fillId="0" borderId="36" xfId="1" applyNumberFormat="1" applyFont="1" applyFill="1" applyBorder="1" applyAlignment="1" applyProtection="1">
      <alignment horizontal="right" vertical="center"/>
    </xf>
    <xf numFmtId="3" fontId="3" fillId="0" borderId="40" xfId="1" applyNumberFormat="1" applyFont="1" applyFill="1" applyBorder="1" applyAlignment="1" applyProtection="1">
      <alignment horizontal="right" vertical="center"/>
    </xf>
    <xf numFmtId="3" fontId="3" fillId="0" borderId="41" xfId="1" applyNumberFormat="1" applyFont="1" applyFill="1" applyBorder="1" applyAlignment="1" applyProtection="1">
      <alignment horizontal="right" vertical="center"/>
    </xf>
    <xf numFmtId="0" fontId="2" fillId="0" borderId="26" xfId="1" applyFont="1" applyFill="1" applyBorder="1" applyAlignment="1" applyProtection="1">
      <alignment vertical="center" wrapText="1"/>
    </xf>
    <xf numFmtId="0" fontId="2" fillId="0" borderId="26"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xf>
    <xf numFmtId="3" fontId="2" fillId="0" borderId="28"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xf>
    <xf numFmtId="0" fontId="2" fillId="0" borderId="14" xfId="1" applyFont="1" applyFill="1" applyBorder="1" applyAlignment="1" applyProtection="1">
      <alignment vertical="center" wrapText="1"/>
    </xf>
    <xf numFmtId="0" fontId="2" fillId="0" borderId="14" xfId="1" applyFont="1" applyFill="1" applyBorder="1" applyAlignment="1" applyProtection="1">
      <alignment horizontal="right" vertical="center" wrapText="1"/>
    </xf>
    <xf numFmtId="3" fontId="2" fillId="0" borderId="32"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protection locked="0"/>
    </xf>
    <xf numFmtId="3" fontId="2" fillId="0" borderId="34" xfId="1" applyNumberFormat="1" applyFont="1" applyFill="1" applyBorder="1" applyAlignment="1" applyProtection="1">
      <alignment horizontal="right" vertical="center"/>
      <protection locked="0"/>
    </xf>
    <xf numFmtId="3" fontId="2" fillId="0" borderId="14" xfId="1" applyNumberFormat="1" applyFont="1" applyFill="1" applyBorder="1" applyAlignment="1" applyProtection="1">
      <alignment horizontal="right" vertical="center"/>
      <protection locked="0"/>
    </xf>
    <xf numFmtId="3" fontId="2" fillId="0" borderId="35" xfId="1" applyNumberFormat="1" applyFont="1" applyFill="1" applyBorder="1" applyAlignment="1" applyProtection="1">
      <alignment horizontal="right" vertical="center"/>
      <protection locked="0"/>
    </xf>
    <xf numFmtId="3" fontId="2" fillId="0" borderId="32"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protection locked="0"/>
    </xf>
    <xf numFmtId="0" fontId="2" fillId="0" borderId="42" xfId="1" applyFont="1" applyFill="1" applyBorder="1" applyAlignment="1" applyProtection="1">
      <alignment vertical="center" wrapText="1"/>
    </xf>
    <xf numFmtId="0" fontId="2" fillId="0" borderId="42" xfId="1" applyFont="1" applyFill="1" applyBorder="1" applyAlignment="1" applyProtection="1">
      <alignment horizontal="right" vertical="center" wrapText="1"/>
    </xf>
    <xf numFmtId="3" fontId="2" fillId="0" borderId="43" xfId="1" applyNumberFormat="1" applyFont="1" applyFill="1" applyBorder="1" applyAlignment="1" applyProtection="1">
      <alignment horizontal="right" vertical="center"/>
    </xf>
    <xf numFmtId="3" fontId="2" fillId="0" borderId="44" xfId="1" applyNumberFormat="1" applyFont="1" applyFill="1" applyBorder="1" applyAlignment="1" applyProtection="1">
      <alignment horizontal="right" vertical="center"/>
      <protection locked="0"/>
    </xf>
    <xf numFmtId="3" fontId="2" fillId="0" borderId="5"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44"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horizontal="right" vertical="center"/>
      <protection locked="0"/>
    </xf>
    <xf numFmtId="0" fontId="3" fillId="0" borderId="19" xfId="1" applyFont="1" applyFill="1" applyBorder="1" applyAlignment="1" applyProtection="1">
      <alignment horizontal="left" vertical="center" wrapText="1"/>
    </xf>
    <xf numFmtId="3" fontId="2" fillId="0" borderId="47" xfId="1" applyNumberFormat="1" applyFont="1" applyFill="1" applyBorder="1" applyAlignment="1" applyProtection="1">
      <alignment horizontal="right" vertical="center"/>
    </xf>
    <xf numFmtId="3" fontId="2" fillId="0" borderId="22"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horizontal="right" vertical="center"/>
      <protection locked="0"/>
    </xf>
    <xf numFmtId="3" fontId="2" fillId="0" borderId="23"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horizontal="right" vertical="center"/>
      <protection locked="0"/>
    </xf>
    <xf numFmtId="3" fontId="2" fillId="0" borderId="22"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23"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0" fontId="3" fillId="0" borderId="48" xfId="1" applyFont="1" applyFill="1" applyBorder="1" applyAlignment="1" applyProtection="1">
      <alignment horizontal="left" vertical="center" wrapText="1"/>
    </xf>
    <xf numFmtId="3" fontId="2" fillId="0" borderId="49"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center" vertical="center"/>
      <protection locked="0"/>
    </xf>
    <xf numFmtId="3" fontId="2" fillId="0" borderId="51" xfId="1" applyNumberFormat="1" applyFont="1" applyFill="1" applyBorder="1" applyAlignment="1" applyProtection="1">
      <alignment horizontal="center" vertical="center"/>
      <protection locked="0"/>
    </xf>
    <xf numFmtId="3" fontId="2" fillId="0" borderId="48"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center" vertical="center"/>
    </xf>
    <xf numFmtId="3" fontId="2" fillId="0" borderId="51"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vertical="center"/>
    </xf>
    <xf numFmtId="3" fontId="2" fillId="0" borderId="51"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0" fontId="3" fillId="0" borderId="48" xfId="1" applyFont="1" applyFill="1" applyBorder="1" applyAlignment="1" applyProtection="1">
      <alignment horizontal="center" vertical="center" wrapText="1"/>
    </xf>
    <xf numFmtId="0" fontId="2" fillId="0" borderId="14" xfId="1" applyFont="1" applyFill="1" applyBorder="1" applyAlignment="1" applyProtection="1">
      <alignment horizontal="left" vertical="center" wrapText="1"/>
    </xf>
    <xf numFmtId="3" fontId="2" fillId="0" borderId="33" xfId="1" applyNumberFormat="1" applyFont="1" applyFill="1" applyBorder="1" applyAlignment="1" applyProtection="1">
      <alignment horizontal="center" vertical="center"/>
    </xf>
    <xf numFmtId="3" fontId="2" fillId="0" borderId="34"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vertical="center"/>
      <protection locked="0"/>
    </xf>
    <xf numFmtId="0" fontId="2" fillId="0" borderId="42" xfId="1" applyFont="1" applyFill="1" applyBorder="1" applyAlignment="1" applyProtection="1">
      <alignment horizontal="left" vertical="center" wrapText="1"/>
    </xf>
    <xf numFmtId="3" fontId="2" fillId="0" borderId="44"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vertical="center"/>
      <protection locked="0"/>
    </xf>
    <xf numFmtId="3" fontId="2" fillId="0" borderId="5"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3" fontId="2" fillId="0" borderId="4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vertical="center"/>
      <protection locked="0"/>
    </xf>
    <xf numFmtId="0" fontId="2" fillId="0" borderId="54" xfId="1" applyFont="1" applyFill="1" applyBorder="1" applyAlignment="1" applyProtection="1">
      <alignment horizontal="right" vertical="center" wrapText="1"/>
    </xf>
    <xf numFmtId="0" fontId="2" fillId="0" borderId="54" xfId="1" applyFont="1" applyFill="1" applyBorder="1" applyAlignment="1" applyProtection="1">
      <alignment horizontal="left" vertical="center" wrapText="1"/>
    </xf>
    <xf numFmtId="3" fontId="2" fillId="0" borderId="55"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56"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54"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vertical="center"/>
      <protection locked="0"/>
    </xf>
    <xf numFmtId="3" fontId="2" fillId="0" borderId="13" xfId="1" applyNumberFormat="1" applyFont="1" applyFill="1" applyBorder="1" applyAlignment="1" applyProtection="1">
      <alignment horizontal="center" vertical="center"/>
    </xf>
    <xf numFmtId="3" fontId="2" fillId="0" borderId="13"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horizontal="right" vertical="center"/>
      <protection locked="0"/>
    </xf>
    <xf numFmtId="3" fontId="2" fillId="0" borderId="51" xfId="1" applyNumberFormat="1" applyFont="1" applyFill="1" applyBorder="1" applyAlignment="1" applyProtection="1">
      <alignment horizontal="right" vertical="center"/>
      <protection locked="0"/>
    </xf>
    <xf numFmtId="0" fontId="3" fillId="0" borderId="59" xfId="1" applyFont="1" applyFill="1" applyBorder="1" applyAlignment="1" applyProtection="1">
      <alignment horizontal="center" vertical="center" wrapText="1"/>
    </xf>
    <xf numFmtId="0" fontId="3" fillId="0" borderId="59" xfId="1" applyFont="1" applyFill="1" applyBorder="1" applyAlignment="1" applyProtection="1">
      <alignment horizontal="left" vertical="center" wrapText="1"/>
    </xf>
    <xf numFmtId="3" fontId="2" fillId="0" borderId="60" xfId="1" applyNumberFormat="1" applyFont="1" applyFill="1" applyBorder="1" applyAlignment="1" applyProtection="1">
      <alignment horizontal="right" vertical="center"/>
    </xf>
    <xf numFmtId="3" fontId="2" fillId="0" borderId="61" xfId="1" applyNumberFormat="1" applyFont="1" applyFill="1" applyBorder="1" applyAlignment="1" applyProtection="1">
      <alignment horizontal="right" vertical="center"/>
    </xf>
    <xf numFmtId="3" fontId="2" fillId="0" borderId="59" xfId="1" applyNumberFormat="1" applyFont="1" applyFill="1" applyBorder="1" applyAlignment="1" applyProtection="1">
      <alignment horizontal="right" vertical="center"/>
    </xf>
    <xf numFmtId="3" fontId="2" fillId="0" borderId="62" xfId="1" applyNumberFormat="1" applyFont="1" applyFill="1" applyBorder="1" applyAlignment="1" applyProtection="1">
      <alignment horizontal="right" vertical="center"/>
    </xf>
    <xf numFmtId="3" fontId="2" fillId="0" borderId="51"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xf>
    <xf numFmtId="3" fontId="2" fillId="0" borderId="53"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right" vertical="center"/>
      <protection locked="0"/>
    </xf>
    <xf numFmtId="3" fontId="2" fillId="0" borderId="56"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horizontal="center" vertical="center"/>
      <protection locked="0"/>
    </xf>
    <xf numFmtId="3" fontId="2" fillId="0" borderId="57" xfId="1" applyNumberFormat="1" applyFont="1" applyFill="1" applyBorder="1" applyAlignment="1" applyProtection="1">
      <alignment horizontal="center" vertical="center"/>
      <protection locked="0"/>
    </xf>
    <xf numFmtId="3" fontId="2" fillId="0" borderId="13" xfId="1" applyNumberFormat="1" applyFont="1" applyFill="1" applyBorder="1" applyAlignment="1" applyProtection="1">
      <alignment horizontal="center" vertical="center"/>
      <protection locked="0"/>
    </xf>
    <xf numFmtId="0" fontId="3" fillId="0" borderId="63" xfId="1" applyFont="1" applyFill="1" applyBorder="1" applyAlignment="1" applyProtection="1">
      <alignment horizontal="center" vertical="center" wrapText="1"/>
    </xf>
    <xf numFmtId="0" fontId="3" fillId="0" borderId="63" xfId="1" applyFont="1" applyFill="1" applyBorder="1" applyAlignment="1" applyProtection="1">
      <alignment horizontal="left" vertical="center" wrapText="1"/>
    </xf>
    <xf numFmtId="3" fontId="2" fillId="0" borderId="50" xfId="1" applyNumberFormat="1" applyFont="1" applyFill="1" applyBorder="1" applyAlignment="1" applyProtection="1">
      <alignment horizontal="right" vertical="center"/>
    </xf>
    <xf numFmtId="0" fontId="2" fillId="0" borderId="64" xfId="1" applyFont="1" applyFill="1" applyBorder="1" applyAlignment="1" applyProtection="1">
      <alignment horizontal="right" vertical="center" wrapText="1"/>
    </xf>
    <xf numFmtId="0" fontId="2" fillId="0" borderId="64" xfId="1" applyFont="1" applyFill="1" applyBorder="1" applyAlignment="1" applyProtection="1">
      <alignment horizontal="left" vertical="center" wrapText="1"/>
    </xf>
    <xf numFmtId="3" fontId="2" fillId="0" borderId="65" xfId="1" applyNumberFormat="1" applyFont="1" applyFill="1" applyBorder="1" applyAlignment="1" applyProtection="1">
      <alignment horizontal="right" vertical="center"/>
    </xf>
    <xf numFmtId="3" fontId="2" fillId="0" borderId="66" xfId="1" applyNumberFormat="1" applyFont="1" applyFill="1" applyBorder="1" applyAlignment="1" applyProtection="1">
      <alignment horizontal="center" vertical="center"/>
    </xf>
    <xf numFmtId="3" fontId="2" fillId="0" borderId="67" xfId="1" applyNumberFormat="1" applyFont="1" applyFill="1" applyBorder="1" applyAlignment="1" applyProtection="1">
      <alignment horizontal="center" vertical="center"/>
    </xf>
    <xf numFmtId="3" fontId="2" fillId="0" borderId="64" xfId="1" applyNumberFormat="1" applyFont="1" applyFill="1" applyBorder="1" applyAlignment="1" applyProtection="1">
      <alignment horizontal="center" vertical="center"/>
    </xf>
    <xf numFmtId="3" fontId="2" fillId="0" borderId="68"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center" vertical="center"/>
    </xf>
    <xf numFmtId="0" fontId="2" fillId="0" borderId="64" xfId="1" applyFont="1" applyFill="1" applyBorder="1" applyAlignment="1" applyProtection="1">
      <alignment vertical="center" wrapText="1"/>
    </xf>
    <xf numFmtId="3" fontId="2" fillId="0" borderId="66"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xf>
    <xf numFmtId="3" fontId="2" fillId="0" borderId="69" xfId="1" applyNumberFormat="1" applyFont="1" applyFill="1" applyBorder="1" applyAlignment="1" applyProtection="1">
      <alignment horizontal="right" vertical="center"/>
    </xf>
    <xf numFmtId="0" fontId="3" fillId="0" borderId="14" xfId="1" applyFont="1" applyBorder="1" applyAlignment="1" applyProtection="1">
      <alignment vertical="center" wrapText="1"/>
    </xf>
    <xf numFmtId="0" fontId="3" fillId="0" borderId="14" xfId="1" applyFont="1" applyBorder="1" applyAlignment="1" applyProtection="1">
      <alignment horizontal="left" vertical="center" wrapText="1"/>
    </xf>
    <xf numFmtId="3" fontId="3" fillId="0" borderId="32" xfId="1" applyNumberFormat="1" applyFont="1" applyFill="1" applyBorder="1" applyAlignment="1" applyProtection="1">
      <alignment horizontal="right" vertical="center"/>
    </xf>
    <xf numFmtId="3" fontId="3" fillId="0" borderId="33" xfId="1" applyNumberFormat="1" applyFont="1" applyFill="1" applyBorder="1" applyAlignment="1" applyProtection="1">
      <alignment vertical="center"/>
    </xf>
    <xf numFmtId="3" fontId="3" fillId="0" borderId="34" xfId="1" applyNumberFormat="1" applyFont="1" applyFill="1" applyBorder="1" applyAlignment="1" applyProtection="1">
      <alignment vertical="center"/>
    </xf>
    <xf numFmtId="3" fontId="3" fillId="0" borderId="14" xfId="1" applyNumberFormat="1" applyFont="1" applyFill="1" applyBorder="1" applyAlignment="1" applyProtection="1">
      <alignment vertical="center"/>
    </xf>
    <xf numFmtId="3" fontId="3" fillId="0" borderId="35" xfId="1" applyNumberFormat="1" applyFont="1" applyFill="1" applyBorder="1" applyAlignment="1" applyProtection="1">
      <alignment vertical="center"/>
    </xf>
    <xf numFmtId="3" fontId="3" fillId="0" borderId="33" xfId="1" applyNumberFormat="1" applyFont="1" applyBorder="1" applyAlignment="1" applyProtection="1">
      <alignment vertical="center"/>
    </xf>
    <xf numFmtId="3" fontId="3" fillId="0" borderId="35" xfId="1" applyNumberFormat="1" applyFont="1" applyBorder="1" applyAlignment="1" applyProtection="1">
      <alignment vertical="center"/>
    </xf>
    <xf numFmtId="3" fontId="3" fillId="0" borderId="32" xfId="1" applyNumberFormat="1" applyFont="1" applyBorder="1" applyAlignment="1" applyProtection="1">
      <alignment vertical="center"/>
    </xf>
    <xf numFmtId="3" fontId="3" fillId="0" borderId="18" xfId="1" applyNumberFormat="1" applyFont="1" applyBorder="1" applyAlignment="1" applyProtection="1">
      <alignment vertical="center"/>
    </xf>
    <xf numFmtId="0" fontId="3" fillId="0" borderId="36" xfId="1" applyFont="1" applyFill="1" applyBorder="1" applyAlignment="1" applyProtection="1">
      <alignment vertical="center"/>
    </xf>
    <xf numFmtId="3" fontId="3" fillId="0" borderId="38" xfId="1" applyNumberFormat="1" applyFont="1" applyFill="1" applyBorder="1" applyAlignment="1" applyProtection="1">
      <alignment vertical="center"/>
    </xf>
    <xf numFmtId="3" fontId="3" fillId="0" borderId="39"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40"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41" xfId="1" applyNumberFormat="1" applyFont="1" applyFill="1" applyBorder="1" applyAlignment="1" applyProtection="1">
      <alignment vertical="center"/>
    </xf>
    <xf numFmtId="0" fontId="3" fillId="0" borderId="70" xfId="1" applyFont="1" applyFill="1" applyBorder="1" applyAlignment="1" applyProtection="1">
      <alignment vertical="center"/>
    </xf>
    <xf numFmtId="0" fontId="3" fillId="0" borderId="70" xfId="1" applyFont="1" applyFill="1" applyBorder="1" applyAlignment="1" applyProtection="1">
      <alignment vertical="center" wrapText="1"/>
    </xf>
    <xf numFmtId="3" fontId="3" fillId="0" borderId="71" xfId="1" applyNumberFormat="1" applyFont="1" applyFill="1" applyBorder="1" applyAlignment="1" applyProtection="1">
      <alignment horizontal="right" vertical="center"/>
    </xf>
    <xf numFmtId="3" fontId="3" fillId="0" borderId="72" xfId="1" applyNumberFormat="1" applyFont="1" applyFill="1" applyBorder="1" applyAlignment="1" applyProtection="1">
      <alignment vertical="center"/>
    </xf>
    <xf numFmtId="3" fontId="3" fillId="0" borderId="73" xfId="1" applyNumberFormat="1" applyFont="1" applyFill="1" applyBorder="1" applyAlignment="1" applyProtection="1">
      <alignment vertical="center"/>
    </xf>
    <xf numFmtId="3" fontId="3" fillId="0" borderId="70" xfId="1" applyNumberFormat="1" applyFont="1" applyFill="1" applyBorder="1" applyAlignment="1" applyProtection="1">
      <alignment vertical="center"/>
    </xf>
    <xf numFmtId="3" fontId="3" fillId="0" borderId="74"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3" fontId="3" fillId="0" borderId="75" xfId="1" applyNumberFormat="1" applyFont="1" applyFill="1" applyBorder="1" applyAlignment="1" applyProtection="1">
      <alignment vertical="center"/>
    </xf>
    <xf numFmtId="0" fontId="3" fillId="0" borderId="14" xfId="1" applyFont="1" applyFill="1" applyBorder="1" applyAlignment="1" applyProtection="1">
      <alignment vertical="center"/>
    </xf>
    <xf numFmtId="3" fontId="3" fillId="0" borderId="32" xfId="1" applyNumberFormat="1" applyFont="1" applyFill="1" applyBorder="1" applyAlignment="1" applyProtection="1">
      <alignment vertical="center"/>
    </xf>
    <xf numFmtId="3" fontId="3" fillId="0" borderId="18" xfId="1" applyNumberFormat="1" applyFont="1" applyFill="1" applyBorder="1" applyAlignment="1" applyProtection="1">
      <alignment vertical="center"/>
    </xf>
    <xf numFmtId="0" fontId="3" fillId="4" borderId="59" xfId="1" applyFont="1" applyFill="1" applyBorder="1" applyAlignment="1" applyProtection="1">
      <alignment horizontal="left" vertical="center" wrapText="1"/>
    </xf>
    <xf numFmtId="3" fontId="3" fillId="5" borderId="76" xfId="1" applyNumberFormat="1" applyFont="1" applyFill="1" applyBorder="1" applyAlignment="1" applyProtection="1">
      <alignment horizontal="right" vertical="center"/>
    </xf>
    <xf numFmtId="3" fontId="3" fillId="5" borderId="60" xfId="1" applyNumberFormat="1" applyFont="1" applyFill="1" applyBorder="1" applyAlignment="1" applyProtection="1">
      <alignment vertical="center"/>
    </xf>
    <xf numFmtId="3" fontId="3" fillId="5" borderId="61" xfId="1" applyNumberFormat="1" applyFont="1" applyFill="1" applyBorder="1" applyAlignment="1" applyProtection="1">
      <alignment vertical="center"/>
    </xf>
    <xf numFmtId="3" fontId="3" fillId="5" borderId="59" xfId="1" applyNumberFormat="1" applyFont="1" applyFill="1" applyBorder="1" applyAlignment="1" applyProtection="1">
      <alignment vertical="center"/>
    </xf>
    <xf numFmtId="3" fontId="3" fillId="5" borderId="62" xfId="1" applyNumberFormat="1" applyFont="1" applyFill="1" applyBorder="1" applyAlignment="1" applyProtection="1">
      <alignment vertical="center"/>
    </xf>
    <xf numFmtId="3" fontId="3" fillId="4" borderId="60" xfId="1" applyNumberFormat="1" applyFont="1" applyFill="1" applyBorder="1" applyAlignment="1" applyProtection="1">
      <alignment vertical="center"/>
    </xf>
    <xf numFmtId="3" fontId="3" fillId="4" borderId="62" xfId="1" applyNumberFormat="1" applyFont="1" applyFill="1" applyBorder="1" applyAlignment="1" applyProtection="1">
      <alignment vertical="center"/>
    </xf>
    <xf numFmtId="3" fontId="3" fillId="4" borderId="76" xfId="1" applyNumberFormat="1" applyFont="1" applyFill="1" applyBorder="1" applyAlignment="1" applyProtection="1">
      <alignment vertical="center"/>
    </xf>
    <xf numFmtId="3" fontId="3" fillId="4" borderId="77" xfId="1" applyNumberFormat="1" applyFont="1" applyFill="1" applyBorder="1" applyAlignment="1" applyProtection="1">
      <alignment vertical="center"/>
    </xf>
    <xf numFmtId="0" fontId="2" fillId="0" borderId="48" xfId="1" applyFont="1" applyFill="1" applyBorder="1" applyAlignment="1" applyProtection="1">
      <alignment horizontal="left" vertical="center" wrapText="1"/>
    </xf>
    <xf numFmtId="3" fontId="2" fillId="0" borderId="60" xfId="1" applyNumberFormat="1" applyFont="1" applyFill="1" applyBorder="1" applyAlignment="1" applyProtection="1">
      <alignment vertical="center"/>
    </xf>
    <xf numFmtId="3" fontId="2" fillId="0" borderId="49" xfId="1" applyNumberFormat="1" applyFont="1" applyFill="1" applyBorder="1" applyAlignment="1" applyProtection="1">
      <alignment vertical="center"/>
    </xf>
    <xf numFmtId="0" fontId="2" fillId="0" borderId="64" xfId="1" applyFont="1" applyFill="1" applyBorder="1" applyAlignment="1" applyProtection="1">
      <alignment horizontal="center" vertical="center" wrapText="1"/>
    </xf>
    <xf numFmtId="3" fontId="2" fillId="0" borderId="66"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2" fillId="0" borderId="68"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3" fontId="2" fillId="0" borderId="32"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vertical="center"/>
      <protection locked="0"/>
    </xf>
    <xf numFmtId="0" fontId="2" fillId="0" borderId="42" xfId="1" applyFont="1" applyFill="1" applyBorder="1" applyAlignment="1" applyProtection="1">
      <alignment horizontal="center" vertical="center" wrapText="1"/>
    </xf>
    <xf numFmtId="3" fontId="2" fillId="0" borderId="44"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2" fillId="0" borderId="43"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protection locked="0"/>
    </xf>
    <xf numFmtId="3" fontId="2" fillId="0" borderId="67" xfId="1" applyNumberFormat="1" applyFont="1" applyFill="1" applyBorder="1" applyAlignment="1" applyProtection="1">
      <alignment vertical="center"/>
      <protection locked="0"/>
    </xf>
    <xf numFmtId="3" fontId="2" fillId="0" borderId="64" xfId="1" applyNumberFormat="1" applyFont="1" applyFill="1" applyBorder="1" applyAlignment="1" applyProtection="1">
      <alignment vertical="center"/>
      <protection locked="0"/>
    </xf>
    <xf numFmtId="3" fontId="2" fillId="0" borderId="68" xfId="1" applyNumberFormat="1" applyFont="1" applyFill="1" applyBorder="1" applyAlignment="1" applyProtection="1">
      <alignment vertical="center"/>
      <protection locked="0"/>
    </xf>
    <xf numFmtId="3" fontId="2" fillId="0" borderId="65"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protection locked="0"/>
    </xf>
    <xf numFmtId="0" fontId="2" fillId="0" borderId="14" xfId="1" applyFont="1" applyFill="1" applyBorder="1" applyAlignment="1" applyProtection="1">
      <alignment horizontal="center" vertical="center" wrapText="1"/>
    </xf>
    <xf numFmtId="3" fontId="2" fillId="0" borderId="33" xfId="1" applyNumberFormat="1" applyFont="1" applyFill="1" applyBorder="1" applyAlignment="1" applyProtection="1">
      <alignment vertical="center"/>
    </xf>
    <xf numFmtId="3" fontId="2" fillId="0" borderId="34"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35" xfId="1" applyNumberFormat="1" applyFont="1" applyFill="1" applyBorder="1" applyAlignment="1" applyProtection="1">
      <alignment vertical="center"/>
    </xf>
    <xf numFmtId="3" fontId="2" fillId="0" borderId="32"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2" fillId="0" borderId="78" xfId="1" applyNumberFormat="1" applyFont="1" applyFill="1" applyBorder="1" applyAlignment="1" applyProtection="1">
      <alignment vertical="center"/>
    </xf>
    <xf numFmtId="3" fontId="2" fillId="0" borderId="50" xfId="1" applyNumberFormat="1" applyFont="1" applyFill="1" applyBorder="1" applyAlignment="1" applyProtection="1">
      <alignment vertical="center"/>
      <protection locked="0"/>
    </xf>
    <xf numFmtId="3" fontId="2" fillId="0" borderId="51" xfId="1" applyNumberFormat="1" applyFont="1" applyFill="1" applyBorder="1" applyAlignment="1" applyProtection="1">
      <alignment vertical="center"/>
      <protection locked="0"/>
    </xf>
    <xf numFmtId="3" fontId="2" fillId="0" borderId="48" xfId="1" applyNumberFormat="1" applyFont="1" applyFill="1" applyBorder="1" applyAlignment="1" applyProtection="1">
      <alignment vertical="center"/>
      <protection locked="0"/>
    </xf>
    <xf numFmtId="3" fontId="2" fillId="0" borderId="52"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53"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vertical="center"/>
    </xf>
    <xf numFmtId="0" fontId="3" fillId="0" borderId="0" xfId="1" applyFont="1" applyFill="1" applyBorder="1" applyAlignment="1" applyProtection="1">
      <alignment horizontal="left" vertical="center"/>
    </xf>
    <xf numFmtId="0" fontId="2" fillId="0" borderId="59" xfId="1" applyFont="1" applyFill="1" applyBorder="1" applyAlignment="1" applyProtection="1">
      <alignment horizontal="left" vertical="center" wrapText="1"/>
    </xf>
    <xf numFmtId="3" fontId="2" fillId="0" borderId="79" xfId="1" applyNumberFormat="1" applyFont="1" applyFill="1" applyBorder="1" applyAlignment="1" applyProtection="1">
      <alignment horizontal="right" vertical="center"/>
    </xf>
    <xf numFmtId="3" fontId="2" fillId="0" borderId="80" xfId="1" applyNumberFormat="1" applyFont="1" applyFill="1" applyBorder="1" applyAlignment="1" applyProtection="1">
      <alignment vertical="center"/>
    </xf>
    <xf numFmtId="0" fontId="2" fillId="0" borderId="81" xfId="1" applyFont="1" applyFill="1" applyBorder="1" applyAlignment="1" applyProtection="1">
      <alignment horizontal="right" vertical="center" wrapText="1"/>
    </xf>
    <xf numFmtId="3" fontId="2" fillId="0" borderId="80" xfId="1" applyNumberFormat="1" applyFont="1" applyFill="1" applyBorder="1" applyAlignment="1" applyProtection="1">
      <alignment vertical="center"/>
      <protection locked="0"/>
    </xf>
    <xf numFmtId="3" fontId="2" fillId="0" borderId="82" xfId="1" applyNumberFormat="1" applyFont="1" applyFill="1" applyBorder="1" applyAlignment="1" applyProtection="1">
      <alignment vertical="center"/>
      <protection locked="0"/>
    </xf>
    <xf numFmtId="3" fontId="2" fillId="0" borderId="81" xfId="1" applyNumberFormat="1" applyFont="1" applyFill="1" applyBorder="1" applyAlignment="1" applyProtection="1">
      <alignment vertical="center"/>
      <protection locked="0"/>
    </xf>
    <xf numFmtId="3" fontId="2" fillId="0" borderId="83" xfId="1" applyNumberFormat="1" applyFont="1" applyFill="1" applyBorder="1" applyAlignment="1" applyProtection="1">
      <alignment vertical="center"/>
      <protection locked="0"/>
    </xf>
    <xf numFmtId="3" fontId="2" fillId="0" borderId="79" xfId="1" applyNumberFormat="1" applyFont="1" applyFill="1" applyBorder="1" applyAlignment="1" applyProtection="1">
      <alignment vertical="center"/>
      <protection locked="0"/>
    </xf>
    <xf numFmtId="3" fontId="2" fillId="0" borderId="84" xfId="1" applyNumberFormat="1" applyFont="1" applyFill="1" applyBorder="1" applyAlignment="1" applyProtection="1">
      <alignment vertical="center"/>
      <protection locked="0"/>
    </xf>
    <xf numFmtId="3" fontId="2" fillId="0" borderId="76" xfId="1" applyNumberFormat="1" applyFont="1" applyFill="1" applyBorder="1" applyAlignment="1" applyProtection="1">
      <alignment horizontal="right" vertical="center"/>
    </xf>
    <xf numFmtId="3" fontId="2" fillId="0" borderId="61" xfId="1" applyNumberFormat="1" applyFont="1" applyFill="1" applyBorder="1" applyAlignment="1" applyProtection="1">
      <alignment vertical="center"/>
    </xf>
    <xf numFmtId="3" fontId="2" fillId="0" borderId="59"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2" fillId="0" borderId="76"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xf>
    <xf numFmtId="1" fontId="3" fillId="4" borderId="59" xfId="1" applyNumberFormat="1" applyFont="1" applyFill="1" applyBorder="1" applyAlignment="1" applyProtection="1">
      <alignment horizontal="left" vertical="center" wrapText="1"/>
    </xf>
    <xf numFmtId="1" fontId="3" fillId="0" borderId="48" xfId="1" applyNumberFormat="1" applyFont="1" applyFill="1" applyBorder="1" applyAlignment="1" applyProtection="1">
      <alignment horizontal="left" vertical="center" wrapText="1"/>
    </xf>
    <xf numFmtId="0" fontId="3" fillId="0" borderId="14" xfId="1" applyFont="1" applyFill="1" applyBorder="1" applyAlignment="1" applyProtection="1">
      <alignment horizontal="center" vertical="center" wrapText="1"/>
    </xf>
    <xf numFmtId="3" fontId="3" fillId="0" borderId="78" xfId="1" applyNumberFormat="1" applyFont="1" applyFill="1" applyBorder="1" applyAlignment="1" applyProtection="1">
      <alignment vertical="center"/>
    </xf>
    <xf numFmtId="0" fontId="2" fillId="0" borderId="81" xfId="1" applyFont="1" applyFill="1" applyBorder="1" applyAlignment="1" applyProtection="1">
      <alignment horizontal="center" vertical="center" wrapText="1"/>
    </xf>
    <xf numFmtId="0" fontId="2" fillId="0" borderId="81" xfId="1" applyFont="1" applyFill="1" applyBorder="1" applyAlignment="1" applyProtection="1">
      <alignment horizontal="left" vertical="center" wrapText="1"/>
    </xf>
    <xf numFmtId="0" fontId="2" fillId="0" borderId="42" xfId="1" applyFont="1" applyFill="1" applyBorder="1" applyAlignment="1" applyProtection="1">
      <alignment vertical="center"/>
    </xf>
    <xf numFmtId="0" fontId="3" fillId="4" borderId="48" xfId="1" applyFont="1" applyFill="1" applyBorder="1" applyAlignment="1" applyProtection="1">
      <alignment horizontal="left" vertical="center" wrapText="1"/>
    </xf>
    <xf numFmtId="3" fontId="3" fillId="5" borderId="49" xfId="1" applyNumberFormat="1" applyFont="1" applyFill="1" applyBorder="1" applyAlignment="1" applyProtection="1">
      <alignment horizontal="right" vertical="center"/>
    </xf>
    <xf numFmtId="3" fontId="3" fillId="5" borderId="50" xfId="1" applyNumberFormat="1" applyFont="1" applyFill="1" applyBorder="1" applyAlignment="1" applyProtection="1">
      <alignment vertical="center"/>
    </xf>
    <xf numFmtId="3" fontId="3" fillId="5" borderId="51" xfId="1" applyNumberFormat="1" applyFont="1" applyFill="1" applyBorder="1" applyAlignment="1" applyProtection="1">
      <alignment vertical="center"/>
    </xf>
    <xf numFmtId="3" fontId="3" fillId="5" borderId="48" xfId="1" applyNumberFormat="1" applyFont="1" applyFill="1" applyBorder="1" applyAlignment="1" applyProtection="1">
      <alignment vertical="center"/>
    </xf>
    <xf numFmtId="3" fontId="3" fillId="5" borderId="52" xfId="1" applyNumberFormat="1" applyFont="1" applyFill="1" applyBorder="1" applyAlignment="1" applyProtection="1">
      <alignment vertical="center"/>
    </xf>
    <xf numFmtId="3" fontId="3" fillId="4" borderId="78" xfId="1" applyNumberFormat="1" applyFont="1" applyFill="1" applyBorder="1" applyAlignment="1" applyProtection="1">
      <alignment vertical="center"/>
    </xf>
    <xf numFmtId="3" fontId="3" fillId="4" borderId="52" xfId="1" applyNumberFormat="1" applyFont="1" applyFill="1" applyBorder="1" applyAlignment="1" applyProtection="1">
      <alignment vertical="center"/>
    </xf>
    <xf numFmtId="3" fontId="3" fillId="4" borderId="49" xfId="1" applyNumberFormat="1" applyFont="1" applyFill="1" applyBorder="1" applyAlignment="1" applyProtection="1">
      <alignment vertical="center"/>
    </xf>
    <xf numFmtId="3" fontId="3" fillId="4" borderId="53"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2" fillId="0" borderId="63" xfId="1" applyFont="1" applyFill="1" applyBorder="1" applyAlignment="1" applyProtection="1">
      <alignment horizontal="left" vertical="center" wrapText="1"/>
    </xf>
    <xf numFmtId="3" fontId="2" fillId="0" borderId="85" xfId="1" applyNumberFormat="1" applyFont="1" applyFill="1" applyBorder="1" applyAlignment="1" applyProtection="1">
      <alignment horizontal="right" vertical="center"/>
    </xf>
    <xf numFmtId="3" fontId="2" fillId="0" borderId="86" xfId="1" applyNumberFormat="1" applyFont="1" applyFill="1" applyBorder="1" applyAlignment="1" applyProtection="1">
      <alignment vertical="center"/>
    </xf>
    <xf numFmtId="3" fontId="2" fillId="0" borderId="63" xfId="1" applyNumberFormat="1" applyFont="1" applyFill="1" applyBorder="1" applyAlignment="1" applyProtection="1">
      <alignment vertical="center"/>
    </xf>
    <xf numFmtId="3" fontId="2" fillId="0" borderId="87" xfId="1" applyNumberFormat="1" applyFont="1" applyFill="1" applyBorder="1" applyAlignment="1" applyProtection="1">
      <alignment vertical="center"/>
    </xf>
    <xf numFmtId="3" fontId="2" fillId="0" borderId="85" xfId="1" applyNumberFormat="1" applyFont="1" applyFill="1" applyBorder="1" applyAlignment="1" applyProtection="1">
      <alignment vertical="center"/>
    </xf>
    <xf numFmtId="3" fontId="2" fillId="0" borderId="88" xfId="1" applyNumberFormat="1" applyFont="1" applyFill="1" applyBorder="1" applyAlignment="1" applyProtection="1">
      <alignment vertical="center"/>
    </xf>
    <xf numFmtId="3" fontId="2" fillId="0" borderId="54"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vertical="center"/>
      <protection locked="0"/>
    </xf>
    <xf numFmtId="0" fontId="2" fillId="0" borderId="48" xfId="1" applyFont="1" applyFill="1" applyBorder="1" applyAlignment="1" applyProtection="1">
      <alignment horizontal="right" vertical="center" wrapText="1"/>
    </xf>
    <xf numFmtId="0" fontId="2" fillId="0" borderId="36" xfId="1" applyFont="1" applyFill="1" applyBorder="1" applyAlignment="1" applyProtection="1">
      <alignment vertical="center"/>
    </xf>
    <xf numFmtId="3" fontId="2" fillId="0" borderId="37" xfId="1" applyNumberFormat="1" applyFont="1" applyFill="1" applyBorder="1" applyAlignment="1" applyProtection="1">
      <alignment horizontal="right" vertical="center"/>
    </xf>
    <xf numFmtId="3" fontId="2" fillId="0" borderId="38"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3" fillId="0" borderId="90" xfId="1" applyNumberFormat="1" applyFont="1" applyFill="1" applyBorder="1" applyAlignment="1" applyProtection="1">
      <alignment horizontal="right" vertical="center"/>
    </xf>
    <xf numFmtId="3" fontId="3" fillId="0" borderId="89" xfId="1" applyNumberFormat="1" applyFont="1" applyFill="1" applyBorder="1" applyAlignment="1" applyProtection="1">
      <alignment vertical="center"/>
    </xf>
    <xf numFmtId="3" fontId="3" fillId="0" borderId="91" xfId="1" applyNumberFormat="1" applyFont="1" applyFill="1" applyBorder="1" applyAlignment="1" applyProtection="1">
      <alignment vertical="center"/>
    </xf>
    <xf numFmtId="3" fontId="3" fillId="0" borderId="92" xfId="1" applyNumberFormat="1" applyFont="1" applyFill="1" applyBorder="1" applyAlignment="1" applyProtection="1">
      <alignment vertical="center"/>
    </xf>
    <xf numFmtId="3" fontId="3" fillId="0" borderId="93" xfId="1" applyNumberFormat="1" applyFont="1" applyFill="1" applyBorder="1" applyAlignment="1" applyProtection="1">
      <alignment vertical="center"/>
    </xf>
    <xf numFmtId="3" fontId="3" fillId="0" borderId="90" xfId="1" applyNumberFormat="1" applyFont="1" applyFill="1" applyBorder="1" applyAlignment="1" applyProtection="1">
      <alignment vertical="center"/>
    </xf>
    <xf numFmtId="3" fontId="3" fillId="0" borderId="94" xfId="1" applyNumberFormat="1" applyFont="1" applyFill="1" applyBorder="1" applyAlignment="1" applyProtection="1">
      <alignment vertical="center"/>
    </xf>
    <xf numFmtId="3" fontId="3" fillId="0" borderId="49" xfId="1" applyNumberFormat="1" applyFont="1" applyFill="1" applyBorder="1" applyAlignment="1" applyProtection="1">
      <alignment horizontal="right" vertical="center"/>
    </xf>
    <xf numFmtId="3" fontId="3" fillId="0" borderId="50" xfId="1" applyNumberFormat="1" applyFont="1" applyFill="1" applyBorder="1" applyAlignment="1" applyProtection="1">
      <alignment vertical="center"/>
    </xf>
    <xf numFmtId="3" fontId="3" fillId="0" borderId="51" xfId="1" applyNumberFormat="1" applyFont="1" applyFill="1" applyBorder="1" applyAlignment="1" applyProtection="1">
      <alignment vertical="center"/>
    </xf>
    <xf numFmtId="3" fontId="3" fillId="0" borderId="48" xfId="1" applyNumberFormat="1" applyFont="1" applyFill="1" applyBorder="1" applyAlignment="1" applyProtection="1">
      <alignment vertical="center"/>
    </xf>
    <xf numFmtId="3" fontId="3" fillId="0" borderId="52" xfId="1" applyNumberFormat="1" applyFont="1" applyFill="1" applyBorder="1" applyAlignment="1" applyProtection="1">
      <alignment vertical="center"/>
    </xf>
    <xf numFmtId="3" fontId="3" fillId="0" borderId="49" xfId="1" applyNumberFormat="1" applyFont="1" applyFill="1" applyBorder="1" applyAlignment="1" applyProtection="1">
      <alignment vertical="center"/>
    </xf>
    <xf numFmtId="3" fontId="3" fillId="0" borderId="53" xfId="1" applyNumberFormat="1" applyFont="1" applyFill="1" applyBorder="1" applyAlignment="1" applyProtection="1">
      <alignment vertical="center"/>
    </xf>
    <xf numFmtId="0" fontId="3" fillId="0" borderId="48" xfId="1" applyFont="1" applyFill="1" applyBorder="1" applyAlignment="1" applyProtection="1">
      <alignment vertical="center"/>
    </xf>
    <xf numFmtId="0" fontId="2" fillId="0" borderId="64" xfId="1" applyFont="1" applyFill="1" applyBorder="1" applyAlignment="1" applyProtection="1">
      <alignment vertical="center"/>
    </xf>
    <xf numFmtId="0" fontId="2" fillId="0" borderId="81" xfId="1" applyFont="1" applyFill="1" applyBorder="1" applyAlignment="1" applyProtection="1">
      <alignment vertical="center"/>
    </xf>
    <xf numFmtId="0" fontId="2" fillId="0" borderId="81" xfId="1" applyFont="1" applyFill="1" applyBorder="1" applyAlignment="1" applyProtection="1">
      <alignment vertical="center" wrapText="1"/>
    </xf>
    <xf numFmtId="0" fontId="3" fillId="0" borderId="92" xfId="1" applyFont="1" applyFill="1" applyBorder="1" applyAlignment="1" applyProtection="1">
      <alignment vertical="center"/>
    </xf>
    <xf numFmtId="3" fontId="3" fillId="0" borderId="89" xfId="1" applyNumberFormat="1" applyFont="1" applyFill="1" applyBorder="1" applyAlignment="1" applyProtection="1">
      <alignment vertical="center"/>
      <protection locked="0"/>
    </xf>
    <xf numFmtId="3" fontId="3" fillId="0" borderId="91" xfId="1" applyNumberFormat="1" applyFont="1" applyFill="1" applyBorder="1" applyAlignment="1" applyProtection="1">
      <alignment vertical="center"/>
      <protection locked="0"/>
    </xf>
    <xf numFmtId="3" fontId="3" fillId="0" borderId="92" xfId="1" applyNumberFormat="1" applyFont="1" applyFill="1" applyBorder="1" applyAlignment="1" applyProtection="1">
      <alignment vertical="center"/>
      <protection locked="0"/>
    </xf>
    <xf numFmtId="3" fontId="3" fillId="0" borderId="93" xfId="1" applyNumberFormat="1" applyFont="1" applyFill="1" applyBorder="1" applyAlignment="1" applyProtection="1">
      <alignment vertical="center"/>
      <protection locked="0"/>
    </xf>
    <xf numFmtId="3" fontId="3" fillId="0" borderId="90" xfId="1" applyNumberFormat="1" applyFont="1" applyFill="1" applyBorder="1" applyAlignment="1" applyProtection="1">
      <alignment vertical="center"/>
      <protection locked="0"/>
    </xf>
    <xf numFmtId="3" fontId="3" fillId="0" borderId="94" xfId="1" applyNumberFormat="1" applyFont="1" applyFill="1" applyBorder="1" applyAlignment="1" applyProtection="1">
      <alignment vertical="center"/>
      <protection locked="0"/>
    </xf>
    <xf numFmtId="0" fontId="3" fillId="0" borderId="8" xfId="1" applyFont="1" applyFill="1" applyBorder="1" applyAlignment="1" applyProtection="1">
      <alignment vertical="center" wrapText="1"/>
    </xf>
    <xf numFmtId="3" fontId="2" fillId="0" borderId="8" xfId="1" applyNumberFormat="1" applyFont="1" applyFill="1" applyBorder="1" applyAlignment="1" applyProtection="1">
      <alignment vertical="center"/>
      <protection locked="0"/>
    </xf>
    <xf numFmtId="0" fontId="3" fillId="0" borderId="4" xfId="1" applyFont="1" applyFill="1" applyBorder="1" applyAlignment="1" applyProtection="1">
      <alignment vertical="center"/>
    </xf>
    <xf numFmtId="0" fontId="2" fillId="0" borderId="1" xfId="0" applyFont="1" applyBorder="1"/>
    <xf numFmtId="0" fontId="2" fillId="2" borderId="2" xfId="1" applyFont="1" applyFill="1" applyBorder="1" applyAlignment="1" applyProtection="1">
      <alignment vertical="center"/>
    </xf>
    <xf numFmtId="0" fontId="2" fillId="2" borderId="3" xfId="1" applyFont="1" applyFill="1" applyBorder="1" applyAlignment="1" applyProtection="1">
      <alignment vertical="center"/>
    </xf>
    <xf numFmtId="0" fontId="2" fillId="2" borderId="4" xfId="1" applyFont="1" applyFill="1" applyBorder="1" applyAlignment="1" applyProtection="1">
      <alignment vertical="center"/>
      <protection locked="0"/>
    </xf>
    <xf numFmtId="0" fontId="2" fillId="2" borderId="0" xfId="1" applyFont="1" applyFill="1" applyBorder="1" applyAlignment="1" applyProtection="1">
      <alignment vertical="center"/>
      <protection locked="0"/>
    </xf>
    <xf numFmtId="0" fontId="2" fillId="2" borderId="18" xfId="1" applyFont="1" applyFill="1" applyBorder="1" applyAlignment="1" applyProtection="1">
      <alignment vertical="center"/>
      <protection locked="0"/>
    </xf>
    <xf numFmtId="0" fontId="2" fillId="2" borderId="4" xfId="1" applyFont="1" applyFill="1" applyBorder="1" applyAlignment="1" applyProtection="1">
      <alignment vertical="center" wrapText="1"/>
      <protection locked="0"/>
    </xf>
    <xf numFmtId="0" fontId="2" fillId="0" borderId="0" xfId="1" applyFont="1" applyBorder="1" applyAlignment="1" applyProtection="1">
      <alignment vertical="center" wrapText="1"/>
      <protection locked="0"/>
    </xf>
    <xf numFmtId="0" fontId="2" fillId="2" borderId="0" xfId="1" applyFont="1" applyFill="1" applyBorder="1" applyAlignment="1" applyProtection="1">
      <alignment vertical="center" wrapText="1"/>
      <protection locked="0"/>
    </xf>
    <xf numFmtId="0" fontId="2" fillId="2" borderId="18" xfId="1" applyFont="1" applyFill="1" applyBorder="1" applyAlignment="1" applyProtection="1">
      <alignment vertical="center" wrapText="1"/>
      <protection locked="0"/>
    </xf>
    <xf numFmtId="0" fontId="2" fillId="2" borderId="95" xfId="1" applyFont="1" applyFill="1" applyBorder="1" applyAlignment="1" applyProtection="1">
      <alignment vertical="center"/>
    </xf>
    <xf numFmtId="0" fontId="2" fillId="2" borderId="96" xfId="1" applyFont="1" applyFill="1" applyBorder="1" applyAlignment="1" applyProtection="1">
      <alignment vertical="center"/>
    </xf>
    <xf numFmtId="0" fontId="2" fillId="2" borderId="97" xfId="1" applyFont="1" applyFill="1" applyBorder="1" applyAlignment="1" applyProtection="1">
      <alignment vertical="center"/>
    </xf>
    <xf numFmtId="3" fontId="3" fillId="0" borderId="0" xfId="1" applyNumberFormat="1" applyFont="1" applyFill="1" applyBorder="1" applyAlignment="1" applyProtection="1">
      <alignment vertical="center"/>
    </xf>
    <xf numFmtId="0" fontId="2" fillId="2" borderId="4" xfId="1" applyFont="1" applyFill="1" applyBorder="1" applyAlignment="1" applyProtection="1">
      <alignment horizontal="left" vertical="center" wrapText="1"/>
      <protection locked="0"/>
    </xf>
    <xf numFmtId="0" fontId="2" fillId="2" borderId="0" xfId="1" applyFont="1" applyFill="1" applyBorder="1" applyAlignment="1" applyProtection="1">
      <alignment horizontal="left" vertical="center" wrapText="1"/>
      <protection locked="0"/>
    </xf>
    <xf numFmtId="0" fontId="2" fillId="2" borderId="18" xfId="1" applyFont="1" applyFill="1" applyBorder="1" applyAlignment="1" applyProtection="1">
      <alignment horizontal="left" vertical="center" wrapText="1"/>
      <protection locked="0"/>
    </xf>
    <xf numFmtId="0" fontId="2" fillId="0" borderId="14" xfId="1" applyFont="1" applyFill="1" applyBorder="1" applyAlignment="1" applyProtection="1">
      <alignment horizontal="center" vertical="center" wrapText="1"/>
    </xf>
    <xf numFmtId="49" fontId="4" fillId="2" borderId="4" xfId="1" applyNumberFormat="1" applyFont="1" applyFill="1" applyBorder="1" applyAlignment="1" applyProtection="1">
      <alignment horizontal="center" vertical="center"/>
    </xf>
    <xf numFmtId="49" fontId="4" fillId="2" borderId="0" xfId="1" applyNumberFormat="1" applyFont="1" applyFill="1" applyBorder="1" applyAlignment="1" applyProtection="1">
      <alignment horizontal="center" vertical="center"/>
    </xf>
    <xf numFmtId="49" fontId="3" fillId="2" borderId="6" xfId="1" applyNumberFormat="1" applyFont="1" applyFill="1" applyBorder="1" applyAlignment="1" applyProtection="1">
      <alignment horizontal="center" vertical="center" wrapText="1"/>
      <protection locked="0"/>
    </xf>
    <xf numFmtId="0" fontId="3" fillId="0" borderId="0" xfId="1" applyFont="1" applyFill="1" applyBorder="1" applyAlignment="1" applyProtection="1">
      <alignment vertical="top"/>
    </xf>
    <xf numFmtId="0" fontId="3" fillId="0" borderId="0" xfId="1" applyFont="1" applyFill="1" applyBorder="1" applyAlignment="1" applyProtection="1">
      <alignment vertical="top"/>
      <protection locked="0"/>
    </xf>
    <xf numFmtId="0" fontId="3" fillId="0" borderId="0" xfId="1" applyFont="1" applyFill="1" applyBorder="1" applyAlignment="1" applyProtection="1">
      <alignment horizontal="right" vertical="top"/>
      <protection locked="0"/>
    </xf>
    <xf numFmtId="0" fontId="3" fillId="0" borderId="8" xfId="1" applyFont="1" applyFill="1" applyBorder="1" applyAlignment="1" applyProtection="1">
      <alignment vertical="top"/>
    </xf>
    <xf numFmtId="49" fontId="2" fillId="2" borderId="0" xfId="1" applyNumberFormat="1" applyFont="1" applyFill="1" applyBorder="1" applyAlignment="1" applyProtection="1">
      <alignment horizontal="centerContinuous" vertical="center"/>
    </xf>
    <xf numFmtId="49" fontId="2" fillId="2" borderId="98" xfId="1" applyNumberFormat="1" applyFont="1" applyFill="1" applyBorder="1" applyAlignment="1" applyProtection="1">
      <alignment horizontal="center" vertical="center"/>
    </xf>
    <xf numFmtId="0" fontId="2" fillId="0" borderId="18" xfId="1" applyFont="1" applyFill="1" applyBorder="1" applyAlignment="1" applyProtection="1">
      <alignment vertical="center"/>
    </xf>
    <xf numFmtId="49" fontId="2" fillId="2" borderId="6" xfId="1" applyNumberFormat="1" applyFont="1" applyFill="1" applyBorder="1" applyAlignment="1" applyProtection="1">
      <alignment vertical="center"/>
      <protection locked="0"/>
    </xf>
    <xf numFmtId="0" fontId="2" fillId="0" borderId="46" xfId="1" applyFont="1" applyFill="1" applyBorder="1" applyAlignment="1" applyProtection="1">
      <alignment vertical="center"/>
      <protection locked="0"/>
    </xf>
    <xf numFmtId="1" fontId="7" fillId="0" borderId="101" xfId="1" applyNumberFormat="1" applyFont="1" applyFill="1" applyBorder="1" applyAlignment="1" applyProtection="1">
      <alignment horizontal="center" vertical="center"/>
    </xf>
    <xf numFmtId="1" fontId="7" fillId="0" borderId="102" xfId="1" applyNumberFormat="1" applyFont="1" applyFill="1" applyBorder="1" applyAlignment="1" applyProtection="1">
      <alignment horizontal="center" vertical="center"/>
    </xf>
    <xf numFmtId="1" fontId="7" fillId="0" borderId="103" xfId="1" applyNumberFormat="1" applyFont="1" applyFill="1" applyBorder="1" applyAlignment="1" applyProtection="1">
      <alignment horizontal="center" vertical="center"/>
    </xf>
    <xf numFmtId="0" fontId="3" fillId="0" borderId="104" xfId="1" applyFont="1" applyFill="1" applyBorder="1" applyAlignment="1" applyProtection="1">
      <alignment vertical="center"/>
      <protection locked="0"/>
    </xf>
    <xf numFmtId="0" fontId="3" fillId="0" borderId="18" xfId="1" applyFont="1" applyFill="1" applyBorder="1" applyAlignment="1" applyProtection="1">
      <alignment vertical="center"/>
    </xf>
    <xf numFmtId="0" fontId="3" fillId="0" borderId="0" xfId="1" applyFont="1" applyFill="1" applyBorder="1" applyAlignment="1" applyProtection="1">
      <alignment vertical="center"/>
      <protection locked="0"/>
    </xf>
    <xf numFmtId="0" fontId="3" fillId="0" borderId="18" xfId="1" applyFont="1" applyFill="1" applyBorder="1" applyAlignment="1" applyProtection="1">
      <alignment horizontal="left" vertical="center"/>
      <protection locked="0"/>
    </xf>
    <xf numFmtId="3" fontId="3" fillId="0" borderId="105" xfId="1" applyNumberFormat="1" applyFont="1" applyFill="1" applyBorder="1" applyAlignment="1" applyProtection="1">
      <alignment horizontal="right" vertical="center"/>
    </xf>
    <xf numFmtId="3" fontId="3" fillId="0" borderId="106" xfId="1" applyNumberFormat="1" applyFont="1" applyFill="1" applyBorder="1" applyAlignment="1" applyProtection="1">
      <alignment horizontal="right" vertical="center"/>
    </xf>
    <xf numFmtId="3" fontId="3" fillId="0" borderId="107" xfId="1" applyNumberFormat="1" applyFont="1" applyFill="1" applyBorder="1" applyAlignment="1" applyProtection="1">
      <alignment horizontal="right" vertical="center"/>
    </xf>
    <xf numFmtId="3" fontId="3" fillId="0" borderId="41" xfId="1" applyNumberFormat="1" applyFont="1" applyFill="1" applyBorder="1" applyAlignment="1" applyProtection="1">
      <alignment horizontal="left" vertical="center" wrapText="1"/>
      <protection locked="0"/>
    </xf>
    <xf numFmtId="3" fontId="2" fillId="0" borderId="101" xfId="1" applyNumberFormat="1" applyFont="1" applyFill="1" applyBorder="1" applyAlignment="1" applyProtection="1">
      <alignment horizontal="right" vertical="center"/>
    </xf>
    <xf numFmtId="3" fontId="2" fillId="0" borderId="102" xfId="1" applyNumberFormat="1" applyFont="1" applyFill="1" applyBorder="1" applyAlignment="1" applyProtection="1">
      <alignment horizontal="right" vertical="center"/>
    </xf>
    <xf numFmtId="3" fontId="2" fillId="0" borderId="103"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left" vertical="center" wrapText="1"/>
      <protection locked="0"/>
    </xf>
    <xf numFmtId="3" fontId="2" fillId="0" borderId="4" xfId="1" applyNumberFormat="1" applyFont="1" applyFill="1" applyBorder="1" applyAlignment="1" applyProtection="1">
      <alignment horizontal="right" vertical="center"/>
    </xf>
    <xf numFmtId="3" fontId="2" fillId="0" borderId="104"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left" vertical="center" wrapText="1"/>
      <protection locked="0"/>
    </xf>
    <xf numFmtId="3" fontId="2" fillId="0" borderId="108" xfId="1" applyNumberFormat="1" applyFont="1" applyFill="1" applyBorder="1" applyAlignment="1" applyProtection="1">
      <alignment horizontal="right" vertical="center"/>
    </xf>
    <xf numFmtId="3" fontId="2" fillId="0" borderId="109"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horizontal="right" vertical="center"/>
    </xf>
    <xf numFmtId="3" fontId="2" fillId="0" borderId="6"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horizontal="left" vertical="center" wrapText="1"/>
      <protection locked="0"/>
    </xf>
    <xf numFmtId="3" fontId="2" fillId="0" borderId="20" xfId="1" applyNumberFormat="1" applyFont="1" applyFill="1" applyBorder="1" applyAlignment="1" applyProtection="1">
      <alignment vertical="center"/>
    </xf>
    <xf numFmtId="3" fontId="2" fillId="0" borderId="110"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xf>
    <xf numFmtId="3" fontId="2" fillId="0" borderId="110"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left" vertical="center" wrapText="1"/>
      <protection locked="0"/>
    </xf>
    <xf numFmtId="3" fontId="2" fillId="0" borderId="7" xfId="1" applyNumberFormat="1" applyFont="1" applyFill="1" applyBorder="1" applyAlignment="1" applyProtection="1">
      <alignment vertical="center"/>
    </xf>
    <xf numFmtId="3" fontId="2" fillId="0" borderId="52" xfId="1" applyNumberFormat="1" applyFont="1" applyFill="1" applyBorder="1" applyAlignment="1" applyProtection="1">
      <alignment horizontal="center" vertical="center"/>
      <protection locked="0"/>
    </xf>
    <xf numFmtId="3" fontId="2" fillId="0" borderId="111" xfId="1" applyNumberFormat="1" applyFont="1" applyFill="1" applyBorder="1" applyAlignment="1" applyProtection="1">
      <alignment horizontal="center" vertical="center"/>
    </xf>
    <xf numFmtId="3" fontId="2" fillId="0" borderId="8"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left" vertical="center" wrapText="1"/>
      <protection locked="0"/>
    </xf>
    <xf numFmtId="3" fontId="2" fillId="0" borderId="49" xfId="1" applyNumberFormat="1" applyFont="1" applyFill="1" applyBorder="1" applyAlignment="1" applyProtection="1">
      <alignment horizontal="center" vertical="center"/>
    </xf>
    <xf numFmtId="3" fontId="2" fillId="0" borderId="111" xfId="1" applyNumberFormat="1" applyFont="1" applyFill="1" applyBorder="1" applyAlignment="1" applyProtection="1">
      <alignment vertical="center"/>
    </xf>
    <xf numFmtId="3" fontId="2" fillId="0" borderId="4" xfId="1" applyNumberFormat="1" applyFont="1" applyFill="1" applyBorder="1" applyAlignment="1" applyProtection="1">
      <alignment vertical="center"/>
    </xf>
    <xf numFmtId="3" fontId="2" fillId="0" borderId="32" xfId="1" applyNumberFormat="1" applyFont="1" applyFill="1" applyBorder="1" applyAlignment="1" applyProtection="1">
      <alignment horizontal="center" vertical="center"/>
    </xf>
    <xf numFmtId="3" fontId="2" fillId="0" borderId="104" xfId="1" applyNumberFormat="1" applyFont="1" applyFill="1" applyBorder="1" applyAlignment="1" applyProtection="1">
      <alignment horizontal="center" vertical="center"/>
    </xf>
    <xf numFmtId="3" fontId="2" fillId="0" borderId="104" xfId="1" applyNumberFormat="1" applyFont="1" applyFill="1" applyBorder="1" applyAlignment="1" applyProtection="1">
      <alignment vertical="center"/>
      <protection locked="0"/>
    </xf>
    <xf numFmtId="3" fontId="2" fillId="0" borderId="0" xfId="1" applyNumberFormat="1" applyFont="1" applyFill="1" applyBorder="1" applyAlignment="1" applyProtection="1">
      <alignment horizontal="center" vertical="center"/>
    </xf>
    <xf numFmtId="3" fontId="2" fillId="0" borderId="108" xfId="1" applyNumberFormat="1" applyFont="1" applyFill="1" applyBorder="1" applyAlignment="1" applyProtection="1">
      <alignment vertical="center"/>
    </xf>
    <xf numFmtId="3" fontId="2" fillId="0" borderId="43" xfId="1" applyNumberFormat="1" applyFont="1" applyFill="1" applyBorder="1" applyAlignment="1" applyProtection="1">
      <alignment horizontal="center" vertical="center"/>
    </xf>
    <xf numFmtId="3" fontId="2" fillId="0" borderId="109" xfId="1" applyNumberFormat="1" applyFont="1" applyFill="1" applyBorder="1" applyAlignment="1" applyProtection="1">
      <alignment horizontal="center" vertical="center"/>
    </xf>
    <xf numFmtId="3" fontId="2" fillId="0" borderId="109" xfId="1" applyNumberFormat="1" applyFont="1" applyFill="1" applyBorder="1" applyAlignment="1" applyProtection="1">
      <alignment vertical="center"/>
      <protection locked="0"/>
    </xf>
    <xf numFmtId="3" fontId="2" fillId="0" borderId="6"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vertical="center"/>
    </xf>
    <xf numFmtId="3" fontId="2" fillId="0" borderId="55" xfId="1" applyNumberFormat="1" applyFont="1" applyFill="1" applyBorder="1" applyAlignment="1" applyProtection="1">
      <alignment horizontal="center" vertical="center"/>
    </xf>
    <xf numFmtId="3" fontId="2" fillId="0" borderId="112" xfId="1" applyNumberFormat="1" applyFont="1" applyFill="1" applyBorder="1" applyAlignment="1" applyProtection="1">
      <alignment horizontal="center" vertical="center"/>
    </xf>
    <xf numFmtId="3" fontId="2" fillId="0" borderId="112" xfId="1" applyNumberFormat="1" applyFont="1" applyFill="1" applyBorder="1" applyAlignment="1" applyProtection="1">
      <alignment vertical="center"/>
      <protection locked="0"/>
    </xf>
    <xf numFmtId="3" fontId="2" fillId="0" borderId="13" xfId="1" applyNumberFormat="1" applyFont="1" applyFill="1" applyBorder="1" applyAlignment="1" applyProtection="1">
      <alignment vertical="center"/>
    </xf>
    <xf numFmtId="3" fontId="2" fillId="0" borderId="12" xfId="1" applyNumberFormat="1" applyFont="1" applyFill="1" applyBorder="1" applyAlignment="1" applyProtection="1">
      <alignment horizontal="center" vertical="center"/>
    </xf>
    <xf numFmtId="3" fontId="2" fillId="0" borderId="13" xfId="1" applyNumberFormat="1" applyFont="1" applyFill="1" applyBorder="1" applyAlignment="1" applyProtection="1">
      <alignment horizontal="left" vertical="center" wrapText="1"/>
      <protection locked="0"/>
    </xf>
    <xf numFmtId="3" fontId="2" fillId="0" borderId="7"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protection locked="0"/>
    </xf>
    <xf numFmtId="3" fontId="2" fillId="0" borderId="113" xfId="1" applyNumberFormat="1" applyFont="1" applyFill="1" applyBorder="1" applyAlignment="1" applyProtection="1">
      <alignment horizontal="right" vertical="center"/>
    </xf>
    <xf numFmtId="3" fontId="2" fillId="0" borderId="77" xfId="1" applyNumberFormat="1" applyFont="1" applyFill="1" applyBorder="1" applyAlignment="1" applyProtection="1">
      <alignment horizontal="right" vertical="center"/>
    </xf>
    <xf numFmtId="3" fontId="2" fillId="0" borderId="11"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center" vertical="center"/>
      <protection locked="0"/>
    </xf>
    <xf numFmtId="3" fontId="2" fillId="0" borderId="78" xfId="1" applyNumberFormat="1" applyFont="1" applyFill="1" applyBorder="1" applyAlignment="1" applyProtection="1">
      <alignment horizontal="center" vertical="center"/>
    </xf>
    <xf numFmtId="3" fontId="2" fillId="0" borderId="87" xfId="1" applyNumberFormat="1" applyFont="1" applyFill="1" applyBorder="1" applyAlignment="1" applyProtection="1">
      <alignment horizontal="center" vertical="center"/>
    </xf>
    <xf numFmtId="3" fontId="2" fillId="0" borderId="85" xfId="1" applyNumberFormat="1" applyFont="1" applyFill="1" applyBorder="1" applyAlignment="1" applyProtection="1">
      <alignment horizontal="center" vertical="center"/>
    </xf>
    <xf numFmtId="3" fontId="2" fillId="0" borderId="114" xfId="1" applyNumberFormat="1" applyFont="1" applyFill="1" applyBorder="1" applyAlignment="1" applyProtection="1">
      <alignment horizontal="center" vertical="center"/>
    </xf>
    <xf numFmtId="3" fontId="2" fillId="0" borderId="88" xfId="1" applyNumberFormat="1" applyFont="1" applyFill="1" applyBorder="1" applyAlignment="1" applyProtection="1">
      <alignment horizontal="center" vertical="center"/>
    </xf>
    <xf numFmtId="3" fontId="2" fillId="0" borderId="8" xfId="1" applyNumberFormat="1" applyFont="1" applyFill="1" applyBorder="1" applyAlignment="1" applyProtection="1">
      <alignment horizontal="right" vertical="center"/>
    </xf>
    <xf numFmtId="3" fontId="2" fillId="0" borderId="115" xfId="1" applyNumberFormat="1" applyFont="1" applyFill="1" applyBorder="1" applyAlignment="1" applyProtection="1">
      <alignment horizontal="right" vertical="center"/>
    </xf>
    <xf numFmtId="3" fontId="2" fillId="0" borderId="65" xfId="1" applyNumberFormat="1" applyFont="1" applyFill="1" applyBorder="1" applyAlignment="1" applyProtection="1">
      <alignment horizontal="center" vertical="center"/>
    </xf>
    <xf numFmtId="3" fontId="2" fillId="0" borderId="116"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horizontal="right" vertical="center"/>
      <protection locked="0"/>
    </xf>
    <xf numFmtId="3" fontId="2" fillId="0" borderId="68"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left" vertical="center" wrapText="1"/>
      <protection locked="0"/>
    </xf>
    <xf numFmtId="3" fontId="2" fillId="0" borderId="115" xfId="1" applyNumberFormat="1" applyFont="1" applyFill="1" applyBorder="1" applyAlignment="1" applyProtection="1">
      <alignment vertical="center"/>
    </xf>
    <xf numFmtId="3" fontId="2" fillId="0" borderId="66" xfId="1" applyNumberFormat="1" applyFont="1" applyFill="1" applyBorder="1" applyAlignment="1" applyProtection="1">
      <alignment horizontal="center" vertical="center"/>
      <protection locked="0"/>
    </xf>
    <xf numFmtId="3" fontId="2" fillId="0" borderId="116" xfId="1" applyNumberFormat="1" applyFont="1" applyFill="1" applyBorder="1" applyAlignment="1" applyProtection="1">
      <alignment horizontal="center" vertical="center"/>
      <protection locked="0"/>
    </xf>
    <xf numFmtId="3" fontId="2" fillId="0" borderId="116" xfId="1" applyNumberFormat="1" applyFont="1" applyFill="1" applyBorder="1" applyAlignment="1" applyProtection="1">
      <alignment horizontal="right" vertical="center"/>
      <protection locked="0"/>
    </xf>
    <xf numFmtId="3" fontId="3" fillId="0" borderId="4" xfId="1" applyNumberFormat="1" applyFont="1" applyBorder="1" applyAlignment="1" applyProtection="1">
      <alignment vertical="center"/>
    </xf>
    <xf numFmtId="3" fontId="3" fillId="0" borderId="33" xfId="1" applyNumberFormat="1" applyFont="1" applyBorder="1" applyAlignment="1" applyProtection="1">
      <alignment vertical="center"/>
      <protection locked="0"/>
    </xf>
    <xf numFmtId="3" fontId="3" fillId="0" borderId="35" xfId="1" applyNumberFormat="1" applyFont="1" applyBorder="1" applyAlignment="1" applyProtection="1">
      <alignment vertical="center"/>
      <protection locked="0"/>
    </xf>
    <xf numFmtId="3" fontId="3" fillId="0" borderId="104" xfId="1" applyNumberFormat="1" applyFont="1" applyBorder="1" applyAlignment="1" applyProtection="1">
      <alignment vertical="center"/>
      <protection locked="0"/>
    </xf>
    <xf numFmtId="3" fontId="3" fillId="0" borderId="0" xfId="1" applyNumberFormat="1" applyFont="1" applyBorder="1" applyAlignment="1" applyProtection="1">
      <alignment vertical="center"/>
      <protection locked="0"/>
    </xf>
    <xf numFmtId="3" fontId="3" fillId="0" borderId="18" xfId="1" applyNumberFormat="1" applyFont="1" applyBorder="1" applyAlignment="1" applyProtection="1">
      <alignment horizontal="left" vertical="center" wrapText="1"/>
      <protection locked="0"/>
    </xf>
    <xf numFmtId="3" fontId="3" fillId="0" borderId="105" xfId="1" applyNumberFormat="1" applyFont="1" applyFill="1" applyBorder="1" applyAlignment="1" applyProtection="1">
      <alignment vertical="center"/>
    </xf>
    <xf numFmtId="3" fontId="3" fillId="0" borderId="106" xfId="1" applyNumberFormat="1" applyFont="1" applyFill="1" applyBorder="1" applyAlignment="1" applyProtection="1">
      <alignment vertical="center"/>
    </xf>
    <xf numFmtId="3" fontId="3" fillId="0" borderId="107" xfId="1" applyNumberFormat="1" applyFont="1" applyFill="1" applyBorder="1" applyAlignment="1" applyProtection="1">
      <alignment vertical="center"/>
    </xf>
    <xf numFmtId="3" fontId="3" fillId="0" borderId="117" xfId="1" applyNumberFormat="1" applyFont="1" applyFill="1" applyBorder="1" applyAlignment="1" applyProtection="1">
      <alignment vertical="center"/>
    </xf>
    <xf numFmtId="3" fontId="3" fillId="0" borderId="118" xfId="1" applyNumberFormat="1" applyFont="1" applyFill="1" applyBorder="1" applyAlignment="1" applyProtection="1">
      <alignment vertical="center"/>
    </xf>
    <xf numFmtId="3" fontId="3" fillId="0" borderId="119" xfId="1" applyNumberFormat="1" applyFont="1" applyFill="1" applyBorder="1" applyAlignment="1" applyProtection="1">
      <alignment vertical="center"/>
    </xf>
    <xf numFmtId="3" fontId="3" fillId="0" borderId="75" xfId="1" applyNumberFormat="1" applyFont="1" applyFill="1" applyBorder="1" applyAlignment="1" applyProtection="1">
      <alignment horizontal="left" vertical="center" wrapText="1"/>
      <protection locked="0"/>
    </xf>
    <xf numFmtId="3" fontId="3" fillId="0" borderId="4" xfId="1" applyNumberFormat="1" applyFont="1" applyFill="1" applyBorder="1" applyAlignment="1" applyProtection="1">
      <alignment vertical="center"/>
    </xf>
    <xf numFmtId="3" fontId="3" fillId="0" borderId="104" xfId="1" applyNumberFormat="1" applyFont="1" applyFill="1" applyBorder="1" applyAlignment="1" applyProtection="1">
      <alignment vertical="center"/>
    </xf>
    <xf numFmtId="3" fontId="3" fillId="0" borderId="18" xfId="1" applyNumberFormat="1" applyFont="1" applyFill="1" applyBorder="1" applyAlignment="1" applyProtection="1">
      <alignment horizontal="left" vertical="center" wrapText="1"/>
      <protection locked="0"/>
    </xf>
    <xf numFmtId="3" fontId="3" fillId="4" borderId="99" xfId="1" applyNumberFormat="1" applyFont="1" applyFill="1" applyBorder="1" applyAlignment="1" applyProtection="1">
      <alignment vertical="center"/>
    </xf>
    <xf numFmtId="3" fontId="3" fillId="4" borderId="113" xfId="1" applyNumberFormat="1" applyFont="1" applyFill="1" applyBorder="1" applyAlignment="1" applyProtection="1">
      <alignment vertical="center"/>
    </xf>
    <xf numFmtId="3" fontId="3" fillId="4" borderId="100" xfId="1" applyNumberFormat="1" applyFont="1" applyFill="1" applyBorder="1" applyAlignment="1" applyProtection="1">
      <alignment vertical="center"/>
    </xf>
    <xf numFmtId="3" fontId="3" fillId="4" borderId="77" xfId="1" applyNumberFormat="1" applyFont="1" applyFill="1" applyBorder="1" applyAlignment="1" applyProtection="1">
      <alignment horizontal="left" vertical="center" wrapText="1"/>
      <protection locked="0"/>
    </xf>
    <xf numFmtId="3" fontId="2" fillId="0" borderId="100" xfId="1" applyNumberFormat="1" applyFont="1" applyFill="1" applyBorder="1" applyAlignment="1" applyProtection="1">
      <alignment vertical="center"/>
    </xf>
    <xf numFmtId="3" fontId="2" fillId="0" borderId="77" xfId="1" applyNumberFormat="1" applyFont="1" applyFill="1" applyBorder="1" applyAlignment="1" applyProtection="1">
      <alignment horizontal="left" vertical="center" wrapText="1"/>
      <protection locked="0"/>
    </xf>
    <xf numFmtId="3" fontId="2" fillId="0" borderId="116"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0" xfId="1" applyNumberFormat="1" applyFont="1" applyFill="1" applyBorder="1" applyAlignment="1" applyProtection="1">
      <alignment vertical="center"/>
      <protection locked="0"/>
    </xf>
    <xf numFmtId="3" fontId="2" fillId="0" borderId="6" xfId="1" applyNumberFormat="1" applyFont="1" applyFill="1" applyBorder="1" applyAlignment="1" applyProtection="1">
      <alignment vertical="center"/>
      <protection locked="0"/>
    </xf>
    <xf numFmtId="3" fontId="2" fillId="0" borderId="109"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3" fontId="2" fillId="0" borderId="116" xfId="1" applyNumberFormat="1" applyFont="1" applyFill="1" applyBorder="1" applyAlignment="1" applyProtection="1">
      <alignment vertical="center"/>
      <protection locked="0"/>
    </xf>
    <xf numFmtId="3" fontId="2" fillId="0" borderId="98"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vertical="center"/>
    </xf>
    <xf numFmtId="3" fontId="2" fillId="0" borderId="104"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88" xfId="1" applyNumberFormat="1" applyFont="1" applyFill="1" applyBorder="1" applyAlignment="1" applyProtection="1">
      <alignment horizontal="left" vertical="center" wrapText="1"/>
      <protection locked="0"/>
    </xf>
    <xf numFmtId="3" fontId="2" fillId="0" borderId="111"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vertical="center"/>
    </xf>
    <xf numFmtId="3" fontId="2" fillId="0" borderId="58" xfId="1" applyNumberFormat="1" applyFont="1" applyFill="1" applyBorder="1" applyAlignment="1" applyProtection="1">
      <alignment vertical="center"/>
    </xf>
    <xf numFmtId="3" fontId="2" fillId="0" borderId="120" xfId="1" applyNumberFormat="1" applyFont="1" applyFill="1" applyBorder="1" applyAlignment="1" applyProtection="1">
      <alignment vertical="center"/>
    </xf>
    <xf numFmtId="3" fontId="2" fillId="0" borderId="83"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xf>
    <xf numFmtId="3" fontId="2" fillId="0" borderId="84" xfId="1" applyNumberFormat="1" applyFont="1" applyFill="1" applyBorder="1" applyAlignment="1" applyProtection="1">
      <alignment horizontal="left" vertical="center" wrapText="1"/>
      <protection locked="0"/>
    </xf>
    <xf numFmtId="3" fontId="2" fillId="0" borderId="121" xfId="1" applyNumberFormat="1" applyFont="1" applyFill="1" applyBorder="1" applyAlignment="1" applyProtection="1">
      <alignment vertical="center"/>
    </xf>
    <xf numFmtId="3" fontId="2" fillId="0" borderId="79" xfId="1" applyNumberFormat="1" applyFont="1" applyFill="1" applyBorder="1" applyAlignment="1" applyProtection="1">
      <alignment vertical="center"/>
    </xf>
    <xf numFmtId="3" fontId="2" fillId="0" borderId="122" xfId="1" applyNumberFormat="1" applyFont="1" applyFill="1" applyBorder="1" applyAlignment="1" applyProtection="1">
      <alignment vertical="center"/>
      <protection locked="0"/>
    </xf>
    <xf numFmtId="3" fontId="2" fillId="0" borderId="120" xfId="1" applyNumberFormat="1" applyFont="1" applyFill="1" applyBorder="1" applyAlignment="1" applyProtection="1">
      <alignment vertical="center"/>
      <protection locked="0"/>
    </xf>
    <xf numFmtId="3" fontId="2" fillId="0" borderId="99" xfId="1" applyNumberFormat="1" applyFont="1" applyFill="1" applyBorder="1" applyAlignment="1" applyProtection="1">
      <alignment vertical="center"/>
    </xf>
    <xf numFmtId="3" fontId="2" fillId="0" borderId="113" xfId="1" applyNumberFormat="1" applyFont="1" applyFill="1" applyBorder="1" applyAlignment="1" applyProtection="1">
      <alignment vertical="center"/>
    </xf>
    <xf numFmtId="3" fontId="3" fillId="0" borderId="9" xfId="1" applyNumberFormat="1" applyFont="1" applyFill="1" applyBorder="1" applyAlignment="1" applyProtection="1">
      <alignment vertical="center"/>
    </xf>
    <xf numFmtId="3" fontId="3" fillId="0" borderId="87" xfId="1" applyNumberFormat="1" applyFont="1" applyFill="1" applyBorder="1" applyAlignment="1" applyProtection="1">
      <alignment vertical="center"/>
    </xf>
    <xf numFmtId="3" fontId="3" fillId="0" borderId="88" xfId="1" applyNumberFormat="1" applyFont="1" applyFill="1" applyBorder="1" applyAlignment="1" applyProtection="1">
      <alignment vertical="center"/>
    </xf>
    <xf numFmtId="3" fontId="3" fillId="0" borderId="88" xfId="1" applyNumberFormat="1" applyFont="1" applyFill="1" applyBorder="1" applyAlignment="1" applyProtection="1">
      <alignment horizontal="left" vertical="center" wrapText="1"/>
      <protection locked="0"/>
    </xf>
    <xf numFmtId="3" fontId="3" fillId="4" borderId="7" xfId="1" applyNumberFormat="1" applyFont="1" applyFill="1" applyBorder="1" applyAlignment="1" applyProtection="1">
      <alignment vertical="center"/>
    </xf>
    <xf numFmtId="3" fontId="3" fillId="4" borderId="50" xfId="1" applyNumberFormat="1" applyFont="1" applyFill="1" applyBorder="1" applyAlignment="1" applyProtection="1">
      <alignment vertical="center"/>
    </xf>
    <xf numFmtId="3" fontId="3" fillId="4" borderId="111" xfId="1" applyNumberFormat="1" applyFont="1" applyFill="1" applyBorder="1" applyAlignment="1" applyProtection="1">
      <alignment vertical="center"/>
    </xf>
    <xf numFmtId="3" fontId="3" fillId="4" borderId="9" xfId="1" applyNumberFormat="1" applyFont="1" applyFill="1" applyBorder="1" applyAlignment="1" applyProtection="1">
      <alignment vertical="center"/>
    </xf>
    <xf numFmtId="3" fontId="3" fillId="4" borderId="87" xfId="1" applyNumberFormat="1" applyFont="1" applyFill="1" applyBorder="1" applyAlignment="1" applyProtection="1">
      <alignment vertical="center"/>
    </xf>
    <xf numFmtId="3" fontId="3" fillId="4" borderId="88" xfId="1" applyNumberFormat="1" applyFont="1" applyFill="1" applyBorder="1" applyAlignment="1" applyProtection="1">
      <alignment vertical="center"/>
    </xf>
    <xf numFmtId="3" fontId="3" fillId="4" borderId="88" xfId="1" applyNumberFormat="1" applyFont="1" applyFill="1" applyBorder="1" applyAlignment="1" applyProtection="1">
      <alignment horizontal="left" vertical="center" wrapText="1"/>
      <protection locked="0"/>
    </xf>
    <xf numFmtId="3" fontId="2" fillId="0" borderId="123" xfId="1" applyNumberFormat="1" applyFont="1" applyFill="1" applyBorder="1" applyAlignment="1" applyProtection="1">
      <alignment vertical="center"/>
    </xf>
    <xf numFmtId="3" fontId="2" fillId="0" borderId="114" xfId="1" applyNumberFormat="1" applyFont="1" applyFill="1" applyBorder="1" applyAlignment="1" applyProtection="1">
      <alignment vertical="center"/>
    </xf>
    <xf numFmtId="3" fontId="2" fillId="0" borderId="54" xfId="1" applyNumberFormat="1" applyFont="1" applyFill="1" applyBorder="1" applyAlignment="1" applyProtection="1">
      <alignment vertical="center"/>
    </xf>
    <xf numFmtId="3" fontId="2" fillId="0" borderId="55"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protection locked="0"/>
    </xf>
    <xf numFmtId="0" fontId="2" fillId="0" borderId="59" xfId="1" applyFont="1" applyFill="1" applyBorder="1" applyAlignment="1" applyProtection="1">
      <alignment vertical="center"/>
    </xf>
    <xf numFmtId="0" fontId="2" fillId="0" borderId="10" xfId="1" applyFont="1" applyFill="1" applyBorder="1" applyAlignment="1" applyProtection="1">
      <alignment vertical="center"/>
    </xf>
    <xf numFmtId="3" fontId="2" fillId="0" borderId="2" xfId="1" applyNumberFormat="1" applyFont="1" applyFill="1" applyBorder="1" applyAlignment="1" applyProtection="1">
      <alignment vertical="center"/>
    </xf>
    <xf numFmtId="3" fontId="2" fillId="0" borderId="16" xfId="1" applyNumberFormat="1" applyFont="1" applyFill="1" applyBorder="1" applyAlignment="1" applyProtection="1">
      <alignment vertical="center"/>
    </xf>
    <xf numFmtId="3" fontId="2" fillId="0" borderId="124" xfId="1" applyNumberFormat="1" applyFont="1" applyFill="1" applyBorder="1" applyAlignment="1" applyProtection="1">
      <alignment vertical="center"/>
    </xf>
    <xf numFmtId="3" fontId="2" fillId="0" borderId="3" xfId="1" applyNumberFormat="1" applyFont="1" applyFill="1" applyBorder="1" applyAlignment="1" applyProtection="1">
      <alignment vertical="center"/>
    </xf>
    <xf numFmtId="0" fontId="3" fillId="0" borderId="60" xfId="1" applyFont="1" applyFill="1" applyBorder="1" applyAlignment="1" applyProtection="1">
      <alignment horizontal="left" vertical="center"/>
    </xf>
    <xf numFmtId="0" fontId="3" fillId="0" borderId="76" xfId="1" applyFont="1" applyFill="1" applyBorder="1" applyAlignment="1" applyProtection="1">
      <alignment horizontal="left" vertical="center"/>
    </xf>
    <xf numFmtId="3" fontId="3" fillId="0" borderId="100" xfId="1" applyNumberFormat="1" applyFont="1" applyFill="1" applyBorder="1" applyAlignment="1" applyProtection="1">
      <alignment vertical="center"/>
    </xf>
    <xf numFmtId="3" fontId="3" fillId="0" borderId="60" xfId="1" applyNumberFormat="1" applyFont="1" applyFill="1" applyBorder="1" applyAlignment="1" applyProtection="1">
      <alignment vertical="center"/>
    </xf>
    <xf numFmtId="3" fontId="3" fillId="0" borderId="62" xfId="1" applyNumberFormat="1" applyFont="1" applyFill="1" applyBorder="1" applyAlignment="1" applyProtection="1">
      <alignment vertical="center"/>
    </xf>
    <xf numFmtId="3" fontId="3" fillId="0" borderId="76" xfId="1" applyNumberFormat="1" applyFont="1" applyFill="1" applyBorder="1" applyAlignment="1" applyProtection="1">
      <alignment vertical="center"/>
    </xf>
    <xf numFmtId="3" fontId="3" fillId="0" borderId="113" xfId="1" applyNumberFormat="1" applyFont="1" applyFill="1" applyBorder="1" applyAlignment="1" applyProtection="1">
      <alignment vertical="center"/>
    </xf>
    <xf numFmtId="3" fontId="3" fillId="0" borderId="77" xfId="1" applyNumberFormat="1" applyFont="1" applyFill="1" applyBorder="1" applyAlignment="1" applyProtection="1">
      <alignment vertical="center"/>
    </xf>
    <xf numFmtId="3" fontId="3" fillId="0" borderId="77" xfId="1" applyNumberFormat="1" applyFont="1" applyFill="1" applyBorder="1" applyAlignment="1" applyProtection="1">
      <alignment horizontal="left" vertical="center" wrapText="1"/>
      <protection locked="0"/>
    </xf>
    <xf numFmtId="3" fontId="3" fillId="0" borderId="61" xfId="1" applyNumberFormat="1" applyFont="1" applyFill="1" applyBorder="1" applyAlignment="1" applyProtection="1">
      <alignment vertical="center"/>
    </xf>
    <xf numFmtId="0" fontId="3" fillId="0" borderId="10" xfId="1" applyFont="1" applyFill="1" applyBorder="1" applyAlignment="1" applyProtection="1">
      <alignment vertical="center"/>
    </xf>
    <xf numFmtId="0" fontId="3" fillId="0" borderId="59" xfId="1" applyFont="1" applyFill="1" applyBorder="1" applyAlignment="1" applyProtection="1">
      <alignment vertical="center"/>
    </xf>
    <xf numFmtId="3" fontId="3" fillId="0" borderId="99" xfId="1" applyNumberFormat="1" applyFont="1" applyFill="1" applyBorder="1" applyAlignment="1" applyProtection="1">
      <alignment vertical="center"/>
    </xf>
    <xf numFmtId="3" fontId="3" fillId="0" borderId="60" xfId="1" applyNumberFormat="1" applyFont="1" applyFill="1" applyBorder="1" applyAlignment="1" applyProtection="1">
      <alignment vertical="center"/>
      <protection locked="0"/>
    </xf>
    <xf numFmtId="3" fontId="3" fillId="0" borderId="62" xfId="1" applyNumberFormat="1" applyFont="1" applyFill="1" applyBorder="1" applyAlignment="1" applyProtection="1">
      <alignment vertical="center"/>
      <protection locked="0"/>
    </xf>
    <xf numFmtId="3" fontId="3" fillId="0" borderId="113" xfId="1" applyNumberFormat="1" applyFont="1" applyFill="1" applyBorder="1" applyAlignment="1" applyProtection="1">
      <alignment vertical="center"/>
      <protection locked="0"/>
    </xf>
    <xf numFmtId="3" fontId="3" fillId="0" borderId="100" xfId="1" applyNumberFormat="1" applyFont="1" applyFill="1" applyBorder="1" applyAlignment="1" applyProtection="1">
      <alignment vertical="center"/>
      <protection locked="0"/>
    </xf>
    <xf numFmtId="3" fontId="3" fillId="0" borderId="7" xfId="1" applyNumberFormat="1" applyFont="1" applyFill="1" applyBorder="1" applyAlignment="1" applyProtection="1">
      <alignment vertical="center"/>
    </xf>
    <xf numFmtId="3" fontId="3" fillId="0" borderId="50" xfId="1" applyNumberFormat="1" applyFont="1" applyFill="1" applyBorder="1" applyAlignment="1" applyProtection="1">
      <alignment vertical="center"/>
      <protection locked="0"/>
    </xf>
    <xf numFmtId="3" fontId="3" fillId="0" borderId="52" xfId="1" applyNumberFormat="1" applyFont="1" applyFill="1" applyBorder="1" applyAlignment="1" applyProtection="1">
      <alignment vertical="center"/>
      <protection locked="0"/>
    </xf>
    <xf numFmtId="0" fontId="2" fillId="2" borderId="1" xfId="1" applyFont="1" applyFill="1" applyBorder="1" applyAlignment="1" applyProtection="1">
      <alignment vertical="center"/>
    </xf>
    <xf numFmtId="0" fontId="2" fillId="2" borderId="95" xfId="1" applyFont="1" applyFill="1" applyBorder="1" applyAlignment="1" applyProtection="1">
      <alignment vertical="center"/>
      <protection locked="0"/>
    </xf>
    <xf numFmtId="0" fontId="2" fillId="2" borderId="96" xfId="1" applyFont="1" applyFill="1" applyBorder="1" applyAlignment="1" applyProtection="1">
      <alignment vertical="center"/>
      <protection locked="0"/>
    </xf>
    <xf numFmtId="0" fontId="2" fillId="2" borderId="97" xfId="1" applyFont="1" applyFill="1" applyBorder="1" applyAlignment="1" applyProtection="1">
      <alignment vertical="center"/>
      <protection locked="0"/>
    </xf>
    <xf numFmtId="0" fontId="2" fillId="0" borderId="0" xfId="1" applyFont="1"/>
    <xf numFmtId="0" fontId="2" fillId="0" borderId="0" xfId="1" applyFont="1" applyAlignment="1">
      <alignment horizontal="right"/>
    </xf>
    <xf numFmtId="0" fontId="2" fillId="0" borderId="0" xfId="1" applyFont="1" applyAlignment="1"/>
    <xf numFmtId="0" fontId="2" fillId="0" borderId="0" xfId="1" applyFont="1" applyAlignment="1">
      <alignment horizontal="left"/>
    </xf>
    <xf numFmtId="0" fontId="9" fillId="0" borderId="0" xfId="1" applyFont="1" applyAlignment="1">
      <alignment horizontal="center"/>
    </xf>
    <xf numFmtId="0" fontId="10" fillId="0" borderId="0" xfId="1" applyFont="1" applyAlignment="1"/>
    <xf numFmtId="0" fontId="2" fillId="0" borderId="0" xfId="1" applyFont="1" applyFill="1" applyAlignment="1">
      <alignment horizontal="left"/>
    </xf>
    <xf numFmtId="0" fontId="3" fillId="0" borderId="0" xfId="1" applyFont="1" applyAlignment="1">
      <alignment horizontal="left"/>
    </xf>
    <xf numFmtId="0" fontId="2" fillId="0" borderId="45" xfId="1" applyFont="1" applyBorder="1" applyAlignment="1">
      <alignment horizontal="center" vertical="center" wrapText="1"/>
    </xf>
    <xf numFmtId="0" fontId="2" fillId="0" borderId="45" xfId="1" applyFont="1" applyBorder="1" applyAlignment="1">
      <alignment horizontal="center" vertical="center" wrapText="1"/>
    </xf>
    <xf numFmtId="0" fontId="2" fillId="0" borderId="45" xfId="0" applyFont="1" applyBorder="1" applyAlignment="1">
      <alignment horizontal="center" vertical="center" wrapText="1"/>
    </xf>
    <xf numFmtId="0" fontId="2" fillId="0" borderId="45" xfId="1" applyFont="1" applyFill="1" applyBorder="1" applyAlignment="1" applyProtection="1">
      <alignment horizontal="center" vertical="center" wrapText="1"/>
    </xf>
    <xf numFmtId="3" fontId="3" fillId="0" borderId="45" xfId="1" applyNumberFormat="1" applyFont="1" applyBorder="1" applyAlignment="1">
      <alignment wrapText="1"/>
    </xf>
    <xf numFmtId="0" fontId="2" fillId="0" borderId="45" xfId="1" applyFont="1" applyBorder="1" applyAlignment="1">
      <alignment horizontal="center"/>
    </xf>
    <xf numFmtId="0" fontId="2" fillId="0" borderId="45" xfId="1" applyFont="1" applyBorder="1" applyAlignment="1" applyProtection="1">
      <alignment horizontal="left" vertical="center" wrapText="1"/>
      <protection locked="0"/>
    </xf>
    <xf numFmtId="1" fontId="3" fillId="0" borderId="45" xfId="1" applyNumberFormat="1" applyFont="1" applyBorder="1" applyAlignment="1" applyProtection="1">
      <alignment wrapText="1"/>
      <protection locked="0"/>
    </xf>
    <xf numFmtId="3" fontId="2" fillId="0" borderId="45" xfId="1" applyNumberFormat="1" applyFont="1" applyBorder="1" applyAlignment="1" applyProtection="1">
      <alignment wrapText="1"/>
      <protection locked="0"/>
    </xf>
    <xf numFmtId="3" fontId="2" fillId="0" borderId="45" xfId="1" applyNumberFormat="1" applyFont="1" applyBorder="1" applyAlignment="1" applyProtection="1">
      <alignment horizontal="center" wrapText="1"/>
      <protection locked="0"/>
    </xf>
    <xf numFmtId="0" fontId="2" fillId="0" borderId="0" xfId="1" applyFont="1" applyBorder="1" applyAlignment="1" applyProtection="1">
      <alignment horizontal="right" vertical="top" wrapText="1"/>
      <protection locked="0"/>
    </xf>
    <xf numFmtId="0" fontId="2" fillId="0" borderId="0" xfId="1" applyFont="1" applyBorder="1" applyAlignment="1" applyProtection="1">
      <alignment horizontal="left" vertical="top" wrapText="1"/>
      <protection locked="0"/>
    </xf>
    <xf numFmtId="0" fontId="2" fillId="0" borderId="0" xfId="1" applyFont="1" applyBorder="1" applyAlignment="1">
      <alignment wrapText="1"/>
    </xf>
    <xf numFmtId="0" fontId="2" fillId="0" borderId="45" xfId="1" applyFont="1" applyBorder="1" applyAlignment="1" applyProtection="1">
      <alignment horizontal="center" wrapText="1"/>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left" wrapText="1"/>
      <protection locked="0"/>
    </xf>
    <xf numFmtId="1" fontId="2" fillId="0" borderId="0" xfId="1" applyNumberFormat="1" applyFont="1" applyBorder="1" applyAlignment="1" applyProtection="1">
      <alignment wrapText="1"/>
      <protection locked="0"/>
    </xf>
    <xf numFmtId="3" fontId="2" fillId="0" borderId="0" xfId="1" applyNumberFormat="1" applyFont="1" applyBorder="1" applyAlignment="1" applyProtection="1">
      <alignment wrapText="1"/>
      <protection locked="0"/>
    </xf>
    <xf numFmtId="3" fontId="2" fillId="0" borderId="0" xfId="1" applyNumberFormat="1" applyFont="1" applyBorder="1" applyAlignment="1" applyProtection="1">
      <alignment horizontal="center" wrapText="1"/>
      <protection locked="0"/>
    </xf>
    <xf numFmtId="0" fontId="2" fillId="0" borderId="45" xfId="1" applyFont="1" applyBorder="1" applyAlignment="1" applyProtection="1">
      <alignment horizontal="center" vertical="top" wrapText="1"/>
      <protection locked="0"/>
    </xf>
    <xf numFmtId="3" fontId="3" fillId="0" borderId="45" xfId="1" applyNumberFormat="1" applyFont="1" applyBorder="1" applyAlignment="1">
      <alignment vertical="center" wrapText="1"/>
    </xf>
    <xf numFmtId="0" fontId="2" fillId="0" borderId="45" xfId="1" applyFont="1" applyBorder="1" applyAlignment="1">
      <alignment horizontal="center" vertical="center"/>
    </xf>
    <xf numFmtId="0" fontId="2" fillId="0" borderId="83" xfId="1" applyFont="1" applyBorder="1" applyAlignment="1" applyProtection="1">
      <alignment horizontal="center" vertical="center" wrapText="1"/>
      <protection locked="0"/>
    </xf>
    <xf numFmtId="1" fontId="3" fillId="0" borderId="45" xfId="1" applyNumberFormat="1" applyFont="1" applyBorder="1" applyAlignment="1" applyProtection="1">
      <alignment vertical="center" wrapText="1"/>
      <protection locked="0"/>
    </xf>
    <xf numFmtId="3" fontId="2" fillId="0" borderId="45" xfId="1" applyNumberFormat="1" applyFont="1" applyBorder="1" applyAlignment="1" applyProtection="1">
      <alignment vertical="center" wrapText="1"/>
      <protection locked="0"/>
    </xf>
    <xf numFmtId="3" fontId="2" fillId="0" borderId="45" xfId="1" applyNumberFormat="1" applyFont="1" applyBorder="1" applyAlignment="1" applyProtection="1">
      <alignment horizontal="center" vertical="center" wrapText="1"/>
      <protection locked="0"/>
    </xf>
    <xf numFmtId="0" fontId="2" fillId="0" borderId="83" xfId="1" applyFont="1" applyBorder="1" applyAlignment="1" applyProtection="1">
      <alignment horizontal="center" vertical="center" wrapText="1"/>
      <protection locked="0"/>
    </xf>
    <xf numFmtId="3" fontId="2" fillId="0" borderId="45" xfId="1" applyNumberFormat="1" applyFont="1" applyFill="1" applyBorder="1" applyAlignment="1" applyProtection="1">
      <alignment vertical="center" wrapText="1"/>
      <protection locked="0"/>
    </xf>
    <xf numFmtId="0" fontId="2" fillId="0" borderId="68" xfId="1" applyFont="1" applyBorder="1" applyAlignment="1" applyProtection="1">
      <alignment horizontal="center" vertical="center" wrapText="1"/>
      <protection locked="0"/>
    </xf>
    <xf numFmtId="0" fontId="2" fillId="0" borderId="83" xfId="1" applyFont="1" applyBorder="1" applyAlignment="1" applyProtection="1">
      <alignment horizontal="center" vertical="top" wrapText="1"/>
      <protection locked="0"/>
    </xf>
    <xf numFmtId="0" fontId="2" fillId="0" borderId="83" xfId="1" applyFont="1" applyBorder="1" applyAlignment="1" applyProtection="1">
      <alignment horizontal="center" vertical="top"/>
      <protection locked="0"/>
    </xf>
    <xf numFmtId="0" fontId="2" fillId="0" borderId="45" xfId="1" applyFont="1" applyBorder="1" applyAlignment="1" applyProtection="1">
      <alignment horizontal="center" vertical="top"/>
      <protection locked="0"/>
    </xf>
    <xf numFmtId="3" fontId="3" fillId="0" borderId="45" xfId="1" applyNumberFormat="1" applyFont="1" applyBorder="1" applyAlignment="1">
      <alignment horizontal="center" vertical="center" wrapText="1"/>
    </xf>
    <xf numFmtId="0" fontId="2" fillId="0" borderId="45" xfId="1" applyFont="1" applyBorder="1" applyAlignment="1" applyProtection="1">
      <alignment horizontal="center" vertical="center" wrapText="1"/>
      <protection locked="0"/>
    </xf>
    <xf numFmtId="0" fontId="2" fillId="0" borderId="45" xfId="1" applyFont="1" applyFill="1" applyBorder="1" applyAlignment="1" applyProtection="1">
      <alignment horizontal="center" vertical="center" wrapText="1"/>
      <protection locked="0"/>
    </xf>
    <xf numFmtId="1" fontId="3" fillId="0" borderId="45" xfId="1" applyNumberFormat="1" applyFont="1" applyFill="1" applyBorder="1" applyAlignment="1" applyProtection="1">
      <alignment vertical="center" wrapText="1"/>
      <protection locked="0"/>
    </xf>
    <xf numFmtId="3" fontId="2" fillId="0" borderId="45" xfId="1" applyNumberFormat="1" applyFont="1" applyFill="1" applyBorder="1" applyAlignment="1" applyProtection="1">
      <alignment horizontal="center" vertical="center" wrapText="1"/>
      <protection locked="0"/>
    </xf>
    <xf numFmtId="0" fontId="2" fillId="0" borderId="120" xfId="1" applyFont="1" applyBorder="1" applyAlignment="1">
      <alignment wrapText="1"/>
    </xf>
    <xf numFmtId="3" fontId="2" fillId="0" borderId="120" xfId="1" applyNumberFormat="1" applyFont="1" applyBorder="1" applyAlignment="1">
      <alignment wrapText="1"/>
    </xf>
    <xf numFmtId="3" fontId="2" fillId="0" borderId="120" xfId="1" applyNumberFormat="1" applyFont="1" applyBorder="1" applyAlignment="1">
      <alignment horizontal="center" wrapText="1"/>
    </xf>
    <xf numFmtId="0" fontId="2" fillId="0" borderId="45" xfId="1" applyFont="1" applyBorder="1"/>
    <xf numFmtId="3" fontId="2" fillId="0" borderId="0" xfId="1" applyNumberFormat="1" applyFont="1" applyBorder="1" applyAlignment="1">
      <alignment wrapText="1"/>
    </xf>
    <xf numFmtId="3" fontId="8" fillId="0" borderId="45" xfId="1" applyNumberFormat="1" applyFont="1" applyBorder="1" applyAlignment="1" applyProtection="1">
      <alignment vertical="center" wrapText="1"/>
      <protection locked="0"/>
    </xf>
    <xf numFmtId="0" fontId="2" fillId="0" borderId="5" xfId="1" applyFont="1" applyBorder="1" applyAlignment="1">
      <alignment horizontal="center" vertical="top" wrapText="1"/>
    </xf>
    <xf numFmtId="3" fontId="2" fillId="0" borderId="45" xfId="1" applyNumberFormat="1" applyFont="1" applyBorder="1" applyAlignment="1">
      <alignment vertical="center" wrapText="1"/>
    </xf>
    <xf numFmtId="0" fontId="2" fillId="0" borderId="83" xfId="1" applyFont="1" applyBorder="1" applyAlignment="1">
      <alignment horizontal="center" vertical="top" wrapText="1"/>
    </xf>
    <xf numFmtId="3" fontId="8" fillId="0" borderId="45" xfId="1" applyNumberFormat="1" applyFont="1" applyBorder="1" applyAlignment="1">
      <alignment vertical="center" wrapText="1"/>
    </xf>
    <xf numFmtId="0" fontId="2" fillId="0" borderId="83" xfId="1" applyFont="1" applyBorder="1" applyAlignment="1">
      <alignment horizontal="center" vertical="center" wrapText="1"/>
    </xf>
    <xf numFmtId="0" fontId="2" fillId="0" borderId="83" xfId="1" applyFont="1" applyFill="1" applyBorder="1" applyAlignment="1">
      <alignment horizontal="center" vertical="center" wrapText="1"/>
    </xf>
    <xf numFmtId="3" fontId="2" fillId="0" borderId="45" xfId="1" applyNumberFormat="1" applyFont="1" applyFill="1" applyBorder="1" applyAlignment="1">
      <alignment vertical="center" wrapText="1"/>
    </xf>
    <xf numFmtId="3" fontId="8" fillId="0" borderId="45" xfId="1" applyNumberFormat="1" applyFont="1" applyFill="1" applyBorder="1" applyAlignment="1">
      <alignment vertical="center" wrapText="1"/>
    </xf>
    <xf numFmtId="3" fontId="3" fillId="0" borderId="45" xfId="1" applyNumberFormat="1" applyFont="1" applyFill="1" applyBorder="1" applyAlignment="1">
      <alignment vertical="center" wrapText="1"/>
    </xf>
    <xf numFmtId="0" fontId="2" fillId="0" borderId="45" xfId="1" applyFont="1" applyBorder="1" applyAlignment="1" applyProtection="1">
      <alignment horizontal="center" vertical="center" wrapText="1"/>
      <protection locked="0"/>
    </xf>
    <xf numFmtId="1" fontId="3" fillId="0" borderId="45" xfId="1" applyNumberFormat="1" applyFont="1" applyFill="1" applyBorder="1" applyAlignment="1" applyProtection="1">
      <alignment horizontal="right" vertical="center" wrapText="1"/>
      <protection locked="0"/>
    </xf>
    <xf numFmtId="0" fontId="2" fillId="0" borderId="45" xfId="1" applyFont="1" applyBorder="1" applyAlignment="1" applyProtection="1">
      <alignment horizontal="center" vertical="center"/>
      <protection locked="0"/>
    </xf>
    <xf numFmtId="0" fontId="2" fillId="0" borderId="120" xfId="1" applyFont="1" applyBorder="1"/>
    <xf numFmtId="3" fontId="2" fillId="0" borderId="120" xfId="1" applyNumberFormat="1" applyFont="1" applyBorder="1"/>
    <xf numFmtId="0" fontId="11" fillId="0" borderId="0" xfId="1" applyFont="1"/>
    <xf numFmtId="3" fontId="2" fillId="0" borderId="25" xfId="1" applyNumberFormat="1" applyFont="1" applyFill="1" applyBorder="1" applyAlignment="1" applyProtection="1">
      <alignment horizontal="right" vertical="center"/>
    </xf>
    <xf numFmtId="3" fontId="2" fillId="0" borderId="24" xfId="1" applyNumberFormat="1" applyFont="1" applyFill="1" applyBorder="1" applyAlignment="1" applyProtection="1">
      <alignment horizontal="right" vertical="center"/>
    </xf>
    <xf numFmtId="3" fontId="2" fillId="0" borderId="23"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center" vertical="center"/>
      <protection locked="0"/>
    </xf>
    <xf numFmtId="3" fontId="3" fillId="0" borderId="34" xfId="1" applyNumberFormat="1" applyFont="1" applyBorder="1" applyAlignment="1" applyProtection="1">
      <alignment vertical="center"/>
      <protection locked="0"/>
    </xf>
    <xf numFmtId="3" fontId="3" fillId="4" borderId="61" xfId="1" applyNumberFormat="1" applyFont="1" applyFill="1" applyBorder="1" applyAlignment="1" applyProtection="1">
      <alignment vertical="center"/>
    </xf>
    <xf numFmtId="3" fontId="2" fillId="0" borderId="15"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xf>
    <xf numFmtId="3" fontId="2" fillId="0" borderId="14" xfId="1" applyNumberFormat="1" applyFont="1" applyBorder="1" applyAlignment="1" applyProtection="1">
      <alignment vertical="center"/>
    </xf>
    <xf numFmtId="3" fontId="3" fillId="4" borderId="59"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2" fillId="0" borderId="14" xfId="1" applyNumberFormat="1" applyFont="1" applyFill="1" applyBorder="1" applyAlignment="1" applyProtection="1">
      <alignment horizontal="right" vertical="center"/>
    </xf>
    <xf numFmtId="3" fontId="2" fillId="0" borderId="42"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vertical="center"/>
    </xf>
    <xf numFmtId="3" fontId="2" fillId="0" borderId="24"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center" vertical="center"/>
      <protection locked="0"/>
    </xf>
    <xf numFmtId="3" fontId="3" fillId="0" borderId="14" xfId="1" applyNumberFormat="1" applyFont="1" applyBorder="1" applyAlignment="1" applyProtection="1">
      <alignment vertical="center"/>
    </xf>
    <xf numFmtId="3" fontId="2" fillId="0" borderId="32" xfId="1" applyNumberFormat="1" applyFont="1" applyBorder="1" applyAlignment="1" applyProtection="1">
      <alignment vertical="center"/>
    </xf>
    <xf numFmtId="3" fontId="2" fillId="0" borderId="81" xfId="1" applyNumberFormat="1" applyFont="1" applyFill="1" applyBorder="1" applyAlignment="1" applyProtection="1">
      <alignment vertical="center"/>
    </xf>
    <xf numFmtId="3" fontId="3" fillId="4" borderId="48" xfId="1" applyNumberFormat="1" applyFont="1" applyFill="1" applyBorder="1" applyAlignment="1" applyProtection="1">
      <alignment vertical="center"/>
    </xf>
    <xf numFmtId="3" fontId="2" fillId="0" borderId="17" xfId="1" applyNumberFormat="1" applyFont="1" applyFill="1" applyBorder="1" applyAlignment="1" applyProtection="1">
      <alignment vertical="center"/>
    </xf>
    <xf numFmtId="3" fontId="2" fillId="0" borderId="125" xfId="1" applyNumberFormat="1" applyFont="1" applyFill="1" applyBorder="1" applyAlignment="1" applyProtection="1">
      <alignment vertical="center"/>
    </xf>
    <xf numFmtId="3" fontId="3" fillId="0" borderId="59" xfId="1" applyNumberFormat="1" applyFont="1" applyFill="1" applyBorder="1" applyAlignment="1" applyProtection="1">
      <alignment vertical="center"/>
    </xf>
    <xf numFmtId="49" fontId="2" fillId="2" borderId="6" xfId="1" applyNumberFormat="1" applyFont="1" applyFill="1" applyBorder="1" applyAlignment="1" applyProtection="1">
      <alignment horizontal="center" vertical="top"/>
      <protection locked="0"/>
    </xf>
    <xf numFmtId="49" fontId="3" fillId="2" borderId="6" xfId="1" applyNumberFormat="1" applyFont="1" applyFill="1" applyBorder="1" applyAlignment="1" applyProtection="1">
      <alignment horizontal="center" vertical="top"/>
      <protection locked="0"/>
    </xf>
    <xf numFmtId="0" fontId="2" fillId="0" borderId="46" xfId="1" applyFont="1" applyFill="1" applyBorder="1" applyAlignment="1" applyProtection="1">
      <alignment horizontal="center" vertical="top"/>
      <protection locked="0"/>
    </xf>
    <xf numFmtId="0" fontId="3" fillId="0" borderId="2" xfId="1" applyFont="1" applyFill="1" applyBorder="1" applyAlignment="1" applyProtection="1">
      <alignment vertical="top"/>
    </xf>
    <xf numFmtId="0" fontId="3" fillId="0" borderId="2" xfId="1" applyFont="1" applyFill="1" applyBorder="1" applyAlignment="1" applyProtection="1">
      <alignment vertical="top"/>
      <protection locked="0"/>
    </xf>
    <xf numFmtId="0" fontId="3" fillId="0" borderId="2" xfId="1" applyFont="1" applyFill="1" applyBorder="1" applyAlignment="1" applyProtection="1">
      <alignment horizontal="right" vertical="top"/>
      <protection locked="0"/>
    </xf>
    <xf numFmtId="0" fontId="2" fillId="0" borderId="3" xfId="1" applyFont="1" applyFill="1" applyBorder="1" applyAlignment="1" applyProtection="1">
      <alignment vertical="center"/>
    </xf>
    <xf numFmtId="0" fontId="2" fillId="0" borderId="6" xfId="1" applyFont="1" applyFill="1" applyBorder="1" applyAlignment="1" applyProtection="1">
      <alignment vertical="center"/>
      <protection locked="0"/>
    </xf>
    <xf numFmtId="3" fontId="2" fillId="0" borderId="86" xfId="1" applyNumberFormat="1" applyFont="1" applyFill="1" applyBorder="1" applyAlignment="1" applyProtection="1">
      <alignment horizontal="center" vertical="center"/>
    </xf>
    <xf numFmtId="3" fontId="2" fillId="0" borderId="63" xfId="1" applyNumberFormat="1" applyFont="1" applyFill="1" applyBorder="1" applyAlignment="1" applyProtection="1">
      <alignment horizontal="center" vertical="center"/>
    </xf>
    <xf numFmtId="3" fontId="3" fillId="4" borderId="51" xfId="1" applyNumberFormat="1" applyFont="1" applyFill="1" applyBorder="1" applyAlignment="1" applyProtection="1">
      <alignment vertical="center"/>
    </xf>
    <xf numFmtId="3" fontId="3" fillId="0" borderId="61" xfId="1" applyNumberFormat="1" applyFont="1" applyFill="1" applyBorder="1" applyAlignment="1" applyProtection="1">
      <alignment vertical="center"/>
      <protection locked="0"/>
    </xf>
    <xf numFmtId="3" fontId="3" fillId="0" borderId="51" xfId="1" applyNumberFormat="1" applyFont="1" applyFill="1" applyBorder="1" applyAlignment="1" applyProtection="1">
      <alignment vertical="center"/>
      <protection locked="0"/>
    </xf>
    <xf numFmtId="3" fontId="3" fillId="0" borderId="100" xfId="1" applyNumberFormat="1" applyFont="1" applyFill="1" applyBorder="1" applyAlignment="1" applyProtection="1">
      <alignment horizontal="left" vertical="center" wrapText="1"/>
      <protection locked="0"/>
    </xf>
    <xf numFmtId="49" fontId="2" fillId="2" borderId="0" xfId="1" applyNumberFormat="1" applyFont="1" applyFill="1" applyBorder="1" applyAlignment="1" applyProtection="1">
      <alignment horizontal="right" vertical="center"/>
    </xf>
    <xf numFmtId="0" fontId="3" fillId="0" borderId="4" xfId="1" applyFont="1" applyFill="1" applyBorder="1" applyAlignment="1" applyProtection="1">
      <alignment vertical="center"/>
      <protection locked="0"/>
    </xf>
    <xf numFmtId="3" fontId="2" fillId="0" borderId="4" xfId="1" applyNumberFormat="1" applyFont="1" applyFill="1" applyBorder="1" applyAlignment="1" applyProtection="1">
      <alignment horizontal="right" vertical="center"/>
      <protection locked="0"/>
    </xf>
    <xf numFmtId="3" fontId="2" fillId="0" borderId="108" xfId="1" applyNumberFormat="1" applyFont="1" applyFill="1" applyBorder="1" applyAlignment="1" applyProtection="1">
      <alignment horizontal="right" vertical="center"/>
      <protection locked="0"/>
    </xf>
    <xf numFmtId="3" fontId="2" fillId="0" borderId="20"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horizontal="center" vertical="center"/>
      <protection locked="0"/>
    </xf>
    <xf numFmtId="3" fontId="2" fillId="0" borderId="7" xfId="1" applyNumberFormat="1" applyFont="1" applyFill="1" applyBorder="1" applyAlignment="1" applyProtection="1">
      <alignment horizontal="center" vertical="center"/>
    </xf>
    <xf numFmtId="3" fontId="2" fillId="0" borderId="4" xfId="1" applyNumberFormat="1" applyFont="1" applyFill="1" applyBorder="1" applyAlignment="1" applyProtection="1">
      <alignment horizontal="center" vertical="center"/>
    </xf>
    <xf numFmtId="3" fontId="2" fillId="0" borderId="108"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right" vertical="center"/>
      <protection locked="0"/>
    </xf>
    <xf numFmtId="3" fontId="2" fillId="0" borderId="99" xfId="1" applyNumberFormat="1" applyFont="1" applyFill="1" applyBorder="1" applyAlignment="1" applyProtection="1">
      <alignment horizontal="right" vertical="center"/>
    </xf>
    <xf numFmtId="3" fontId="2" fillId="0" borderId="11" xfId="1" applyNumberFormat="1" applyFont="1" applyFill="1" applyBorder="1" applyAlignment="1" applyProtection="1">
      <alignment horizontal="right" vertical="center"/>
      <protection locked="0"/>
    </xf>
    <xf numFmtId="3" fontId="2" fillId="0" borderId="115" xfId="1" applyNumberFormat="1" applyFont="1" applyFill="1" applyBorder="1" applyAlignment="1" applyProtection="1">
      <alignment horizontal="center" vertical="center"/>
    </xf>
    <xf numFmtId="0" fontId="3" fillId="5" borderId="59" xfId="1" applyFont="1" applyFill="1" applyBorder="1" applyAlignment="1" applyProtection="1">
      <alignment horizontal="left" vertical="center" wrapText="1"/>
    </xf>
    <xf numFmtId="3" fontId="3" fillId="5" borderId="99" xfId="1" applyNumberFormat="1" applyFont="1" applyFill="1" applyBorder="1" applyAlignment="1" applyProtection="1">
      <alignment vertical="center"/>
    </xf>
    <xf numFmtId="3" fontId="3" fillId="5" borderId="76" xfId="1" applyNumberFormat="1" applyFont="1" applyFill="1" applyBorder="1" applyAlignment="1" applyProtection="1">
      <alignment vertical="center"/>
    </xf>
    <xf numFmtId="3" fontId="3" fillId="5" borderId="77" xfId="1" applyNumberFormat="1" applyFont="1" applyFill="1" applyBorder="1" applyAlignment="1" applyProtection="1">
      <alignment vertical="center"/>
    </xf>
    <xf numFmtId="3" fontId="2" fillId="0" borderId="4" xfId="1" applyNumberFormat="1" applyFont="1" applyFill="1" applyBorder="1" applyAlignment="1" applyProtection="1">
      <alignment vertical="center"/>
      <protection locked="0"/>
    </xf>
    <xf numFmtId="3" fontId="2" fillId="0" borderId="108" xfId="1" applyNumberFormat="1" applyFont="1" applyFill="1" applyBorder="1" applyAlignment="1" applyProtection="1">
      <alignment vertical="center"/>
      <protection locked="0"/>
    </xf>
    <xf numFmtId="3" fontId="2" fillId="0" borderId="46" xfId="1" applyNumberFormat="1" applyFont="1" applyFill="1" applyBorder="1" applyAlignment="1" applyProtection="1">
      <alignment vertical="center" wrapText="1"/>
      <protection locked="0"/>
    </xf>
    <xf numFmtId="3" fontId="2" fillId="0" borderId="46" xfId="1" applyNumberFormat="1" applyFont="1" applyFill="1" applyBorder="1" applyAlignment="1" applyProtection="1">
      <alignment vertical="center" wrapText="1"/>
    </xf>
    <xf numFmtId="3" fontId="2" fillId="0" borderId="115"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wrapText="1"/>
      <protection locked="0"/>
    </xf>
    <xf numFmtId="3" fontId="2" fillId="0" borderId="53" xfId="1" applyNumberFormat="1" applyFont="1" applyFill="1" applyBorder="1" applyAlignment="1" applyProtection="1">
      <alignment vertical="center" wrapText="1"/>
    </xf>
    <xf numFmtId="3" fontId="2" fillId="0" borderId="18" xfId="1" applyNumberFormat="1" applyFont="1" applyFill="1" applyBorder="1" applyAlignment="1" applyProtection="1">
      <alignment vertical="center" wrapText="1"/>
      <protection locked="0"/>
    </xf>
    <xf numFmtId="3" fontId="2" fillId="0" borderId="7" xfId="1" applyNumberFormat="1" applyFont="1" applyFill="1" applyBorder="1" applyAlignment="1" applyProtection="1">
      <alignment vertical="center"/>
      <protection locked="0"/>
    </xf>
    <xf numFmtId="3" fontId="2" fillId="0" borderId="121" xfId="1" applyNumberFormat="1" applyFont="1" applyFill="1" applyBorder="1" applyAlignment="1" applyProtection="1">
      <alignment vertical="center"/>
      <protection locked="0"/>
    </xf>
    <xf numFmtId="1" fontId="3" fillId="5" borderId="59" xfId="1" applyNumberFormat="1" applyFont="1" applyFill="1" applyBorder="1" applyAlignment="1" applyProtection="1">
      <alignment horizontal="left" vertical="center" wrapText="1"/>
    </xf>
    <xf numFmtId="0" fontId="2" fillId="0" borderId="4" xfId="1" applyFont="1" applyFill="1" applyBorder="1" applyAlignment="1" applyProtection="1">
      <alignment horizontal="left" vertical="center" wrapText="1"/>
    </xf>
    <xf numFmtId="0" fontId="2" fillId="0" borderId="108" xfId="1" applyFont="1" applyFill="1" applyBorder="1" applyAlignment="1" applyProtection="1">
      <alignment horizontal="left" vertical="center" wrapText="1"/>
    </xf>
    <xf numFmtId="0" fontId="2" fillId="0" borderId="7" xfId="1" applyFont="1" applyFill="1" applyBorder="1" applyAlignment="1" applyProtection="1">
      <alignment horizontal="left" vertical="center" wrapText="1"/>
    </xf>
    <xf numFmtId="0" fontId="2" fillId="0" borderId="121" xfId="1" applyFont="1" applyFill="1" applyBorder="1" applyAlignment="1" applyProtection="1">
      <alignment horizontal="left" vertical="center" wrapText="1"/>
    </xf>
    <xf numFmtId="0" fontId="2" fillId="0" borderId="108" xfId="1" applyFont="1" applyFill="1" applyBorder="1" applyAlignment="1" applyProtection="1">
      <alignment vertical="center"/>
    </xf>
    <xf numFmtId="0" fontId="3" fillId="5" borderId="48" xfId="1" applyFont="1" applyFill="1" applyBorder="1" applyAlignment="1" applyProtection="1">
      <alignment horizontal="left" vertical="center" wrapText="1"/>
    </xf>
    <xf numFmtId="0" fontId="3" fillId="5" borderId="7" xfId="1" applyFont="1" applyFill="1" applyBorder="1" applyAlignment="1" applyProtection="1">
      <alignment horizontal="left" vertical="center" wrapText="1"/>
    </xf>
    <xf numFmtId="3" fontId="3" fillId="5" borderId="53" xfId="1" applyNumberFormat="1" applyFont="1" applyFill="1" applyBorder="1" applyAlignment="1" applyProtection="1">
      <alignment vertical="center"/>
    </xf>
    <xf numFmtId="3" fontId="3" fillId="5" borderId="7" xfId="1" applyNumberFormat="1" applyFont="1" applyFill="1" applyBorder="1" applyAlignment="1" applyProtection="1">
      <alignment vertical="center"/>
    </xf>
    <xf numFmtId="3" fontId="3" fillId="5" borderId="78" xfId="1" applyNumberFormat="1" applyFont="1" applyFill="1" applyBorder="1" applyAlignment="1" applyProtection="1">
      <alignment vertical="center"/>
    </xf>
    <xf numFmtId="3" fontId="3" fillId="5" borderId="49" xfId="1" applyNumberFormat="1" applyFont="1" applyFill="1" applyBorder="1" applyAlignment="1" applyProtection="1">
      <alignment vertical="center"/>
    </xf>
    <xf numFmtId="0" fontId="2" fillId="0" borderId="123" xfId="1" applyFont="1" applyFill="1" applyBorder="1" applyAlignment="1" applyProtection="1">
      <alignment horizontal="left" vertical="center" wrapText="1"/>
    </xf>
    <xf numFmtId="3" fontId="2" fillId="0" borderId="11" xfId="1" applyNumberFormat="1" applyFont="1" applyFill="1" applyBorder="1" applyAlignment="1" applyProtection="1">
      <alignment vertical="center"/>
      <protection locked="0"/>
    </xf>
    <xf numFmtId="0" fontId="2" fillId="0" borderId="108" xfId="1" applyFont="1" applyFill="1" applyBorder="1" applyAlignment="1" applyProtection="1">
      <alignment horizontal="right" vertical="center" wrapText="1"/>
    </xf>
    <xf numFmtId="0" fontId="2" fillId="0" borderId="7" xfId="1" applyFont="1" applyFill="1" applyBorder="1" applyAlignment="1" applyProtection="1">
      <alignment horizontal="right" vertical="center" wrapText="1"/>
    </xf>
    <xf numFmtId="0" fontId="2" fillId="0" borderId="105" xfId="1" applyFont="1" applyFill="1" applyBorder="1" applyAlignment="1" applyProtection="1">
      <alignment vertical="center"/>
    </xf>
    <xf numFmtId="3" fontId="2" fillId="0" borderId="105" xfId="1" applyNumberFormat="1" applyFont="1" applyFill="1" applyBorder="1" applyAlignment="1" applyProtection="1">
      <alignment vertical="center"/>
    </xf>
    <xf numFmtId="3" fontId="3" fillId="0" borderId="126" xfId="1" applyNumberFormat="1" applyFont="1" applyFill="1" applyBorder="1" applyAlignment="1" applyProtection="1">
      <alignment vertical="center"/>
    </xf>
    <xf numFmtId="0" fontId="3" fillId="0" borderId="105" xfId="1" applyFont="1" applyFill="1" applyBorder="1" applyAlignment="1" applyProtection="1">
      <alignment vertical="center"/>
    </xf>
    <xf numFmtId="0" fontId="3" fillId="0" borderId="7" xfId="1" applyFont="1" applyFill="1" applyBorder="1" applyAlignment="1" applyProtection="1">
      <alignment vertical="center"/>
    </xf>
    <xf numFmtId="0" fontId="2" fillId="0" borderId="115" xfId="1" applyFont="1" applyFill="1" applyBorder="1" applyAlignment="1" applyProtection="1">
      <alignment vertical="center" wrapText="1"/>
    </xf>
    <xf numFmtId="0" fontId="2" fillId="0" borderId="108" xfId="1" applyFont="1" applyFill="1" applyBorder="1" applyAlignment="1" applyProtection="1">
      <alignment vertical="center" wrapText="1"/>
    </xf>
    <xf numFmtId="0" fontId="2" fillId="0" borderId="121" xfId="1" applyFont="1" applyFill="1" applyBorder="1" applyAlignment="1" applyProtection="1">
      <alignment vertical="center" wrapText="1"/>
    </xf>
    <xf numFmtId="0" fontId="3" fillId="0" borderId="126" xfId="1" applyFont="1" applyFill="1" applyBorder="1" applyAlignment="1" applyProtection="1">
      <alignment vertical="center"/>
    </xf>
    <xf numFmtId="3" fontId="3" fillId="0" borderId="126" xfId="1" applyNumberFormat="1" applyFont="1" applyFill="1" applyBorder="1" applyAlignment="1" applyProtection="1">
      <alignment vertical="center"/>
      <protection locked="0"/>
    </xf>
    <xf numFmtId="0" fontId="2" fillId="0" borderId="0" xfId="1" applyFont="1" applyBorder="1" applyAlignment="1" applyProtection="1">
      <alignment vertical="center"/>
      <protection locked="0"/>
    </xf>
    <xf numFmtId="0" fontId="2" fillId="0" borderId="127" xfId="1" applyFont="1" applyFill="1" applyBorder="1" applyAlignment="1" applyProtection="1">
      <alignment vertical="center"/>
    </xf>
    <xf numFmtId="0" fontId="2" fillId="0" borderId="0" xfId="2" applyFont="1" applyAlignment="1">
      <alignment horizontal="right"/>
    </xf>
    <xf numFmtId="0" fontId="3" fillId="0" borderId="45" xfId="1" applyFont="1" applyBorder="1" applyAlignment="1">
      <alignment vertical="center"/>
    </xf>
    <xf numFmtId="0" fontId="3" fillId="0" borderId="45" xfId="1" applyFont="1" applyFill="1" applyBorder="1" applyAlignment="1">
      <alignment vertical="center"/>
    </xf>
    <xf numFmtId="3" fontId="3" fillId="0" borderId="45" xfId="1" applyNumberFormat="1" applyFont="1" applyBorder="1" applyAlignment="1" applyProtection="1">
      <alignment vertical="center" wrapText="1"/>
      <protection locked="0"/>
    </xf>
    <xf numFmtId="3" fontId="2" fillId="0" borderId="83" xfId="1" applyNumberFormat="1" applyFont="1" applyBorder="1" applyAlignment="1" applyProtection="1">
      <alignment vertical="center" wrapText="1"/>
      <protection locked="0"/>
    </xf>
    <xf numFmtId="3" fontId="2" fillId="0" borderId="83" xfId="1" applyNumberFormat="1" applyFont="1" applyBorder="1" applyAlignment="1" applyProtection="1">
      <alignment horizontal="center" vertical="center" wrapText="1"/>
      <protection locked="0"/>
    </xf>
    <xf numFmtId="3" fontId="2" fillId="0" borderId="35" xfId="1" applyNumberFormat="1" applyFont="1" applyBorder="1" applyAlignment="1" applyProtection="1">
      <alignment vertical="center" wrapText="1"/>
      <protection locked="0"/>
    </xf>
    <xf numFmtId="3" fontId="2" fillId="0" borderId="68" xfId="1" applyNumberFormat="1" applyFont="1" applyFill="1" applyBorder="1" applyAlignment="1" applyProtection="1">
      <alignment vertical="center" wrapText="1"/>
      <protection locked="0"/>
    </xf>
    <xf numFmtId="3" fontId="2" fillId="0" borderId="68" xfId="1" applyNumberFormat="1" applyFont="1" applyBorder="1" applyAlignment="1" applyProtection="1">
      <alignment vertical="center" wrapText="1"/>
      <protection locked="0"/>
    </xf>
    <xf numFmtId="3" fontId="2" fillId="0" borderId="45" xfId="1" applyNumberFormat="1" applyFont="1" applyBorder="1" applyAlignment="1">
      <alignment vertical="center"/>
    </xf>
    <xf numFmtId="3" fontId="2" fillId="0" borderId="45" xfId="1" applyNumberFormat="1" applyFont="1" applyFill="1" applyBorder="1" applyAlignment="1">
      <alignment vertical="center"/>
    </xf>
    <xf numFmtId="0" fontId="2" fillId="0" borderId="0" xfId="1" applyFont="1" applyAlignment="1">
      <alignment horizontal="left" vertical="top"/>
    </xf>
    <xf numFmtId="0" fontId="2" fillId="0" borderId="0" xfId="1" applyFont="1" applyAlignment="1">
      <alignment wrapText="1"/>
    </xf>
    <xf numFmtId="0" fontId="2" fillId="0" borderId="0" xfId="2" applyFont="1" applyAlignment="1">
      <alignment wrapText="1"/>
    </xf>
    <xf numFmtId="0" fontId="2" fillId="0" borderId="0" xfId="2" applyFont="1"/>
    <xf numFmtId="0" fontId="2" fillId="0" borderId="0" xfId="1" applyFont="1" applyBorder="1"/>
    <xf numFmtId="0" fontId="2" fillId="0" borderId="0" xfId="1" applyFont="1" applyBorder="1" applyAlignment="1"/>
    <xf numFmtId="0" fontId="2" fillId="0" borderId="0" xfId="1" applyFont="1" applyBorder="1" applyAlignment="1" applyProtection="1">
      <protection locked="0"/>
    </xf>
    <xf numFmtId="0" fontId="2" fillId="0" borderId="0" xfId="1" applyFont="1" applyBorder="1" applyAlignment="1">
      <alignment horizontal="left"/>
    </xf>
    <xf numFmtId="0" fontId="2" fillId="0" borderId="0" xfId="1" quotePrefix="1" applyFont="1" applyBorder="1" applyAlignment="1" applyProtection="1">
      <protection locked="0"/>
    </xf>
    <xf numFmtId="0" fontId="2" fillId="0" borderId="98" xfId="1" applyFont="1" applyBorder="1"/>
    <xf numFmtId="49" fontId="2" fillId="0" borderId="98" xfId="1" applyNumberFormat="1" applyFont="1" applyBorder="1" applyAlignment="1" applyProtection="1">
      <protection locked="0"/>
    </xf>
    <xf numFmtId="3" fontId="3" fillId="0" borderId="45" xfId="3" applyNumberFormat="1" applyFont="1" applyFill="1" applyBorder="1" applyAlignment="1">
      <alignment wrapText="1"/>
    </xf>
    <xf numFmtId="3" fontId="3" fillId="0" borderId="68" xfId="1" applyNumberFormat="1" applyFont="1" applyBorder="1" applyAlignment="1">
      <alignment wrapText="1"/>
    </xf>
    <xf numFmtId="0" fontId="2" fillId="0" borderId="45" xfId="3" applyFont="1" applyBorder="1"/>
    <xf numFmtId="3" fontId="2" fillId="0" borderId="0" xfId="1" applyNumberFormat="1" applyFont="1"/>
    <xf numFmtId="3" fontId="3" fillId="0" borderId="45" xfId="3" applyNumberFormat="1" applyFont="1" applyFill="1" applyBorder="1" applyAlignment="1">
      <alignment horizontal="right" vertical="center" wrapText="1"/>
    </xf>
    <xf numFmtId="3" fontId="3" fillId="0" borderId="45" xfId="3" applyNumberFormat="1" applyFont="1" applyFill="1" applyBorder="1" applyAlignment="1">
      <alignment horizontal="center" vertical="center" wrapText="1"/>
    </xf>
    <xf numFmtId="1" fontId="3" fillId="0" borderId="45" xfId="3" applyNumberFormat="1" applyFont="1" applyFill="1" applyBorder="1" applyAlignment="1">
      <alignment wrapText="1"/>
    </xf>
    <xf numFmtId="3" fontId="2" fillId="0" borderId="45" xfId="3" applyNumberFormat="1" applyFont="1" applyFill="1" applyBorder="1" applyAlignment="1">
      <alignment wrapText="1"/>
    </xf>
    <xf numFmtId="3" fontId="2" fillId="0" borderId="45" xfId="1" applyNumberFormat="1" applyFont="1" applyBorder="1" applyProtection="1">
      <protection locked="0"/>
    </xf>
    <xf numFmtId="3" fontId="2" fillId="0" borderId="68" xfId="1" applyNumberFormat="1" applyFont="1" applyBorder="1" applyAlignment="1">
      <alignment wrapText="1"/>
    </xf>
    <xf numFmtId="1" fontId="3" fillId="0" borderId="45" xfId="3" applyNumberFormat="1" applyFont="1" applyFill="1" applyBorder="1"/>
    <xf numFmtId="3" fontId="2" fillId="0" borderId="45" xfId="3" applyNumberFormat="1" applyFont="1" applyFill="1" applyBorder="1"/>
    <xf numFmtId="1" fontId="3" fillId="0" borderId="45" xfId="3" applyNumberFormat="1" applyFont="1" applyFill="1" applyBorder="1" applyAlignment="1">
      <alignment vertical="center"/>
    </xf>
    <xf numFmtId="1" fontId="3" fillId="0" borderId="45" xfId="3" applyNumberFormat="1" applyFont="1" applyFill="1" applyBorder="1" applyAlignment="1">
      <alignment vertical="center" wrapText="1"/>
    </xf>
    <xf numFmtId="3" fontId="3" fillId="0" borderId="45" xfId="3" applyNumberFormat="1" applyFont="1" applyFill="1" applyBorder="1" applyAlignment="1">
      <alignment vertical="center" wrapText="1"/>
    </xf>
    <xf numFmtId="0" fontId="2" fillId="0" borderId="45" xfId="3" applyFont="1" applyFill="1" applyBorder="1"/>
    <xf numFmtId="3" fontId="3" fillId="0" borderId="45" xfId="3" applyNumberFormat="1" applyFont="1" applyFill="1" applyBorder="1" applyAlignment="1">
      <alignment horizontal="left" vertical="center" wrapText="1"/>
    </xf>
    <xf numFmtId="1" fontId="3" fillId="0" borderId="45" xfId="3" applyNumberFormat="1" applyFont="1" applyFill="1" applyBorder="1" applyAlignment="1">
      <alignment horizontal="right" vertical="center" wrapText="1"/>
    </xf>
    <xf numFmtId="1" fontId="14" fillId="0" borderId="45" xfId="3" applyNumberFormat="1" applyFont="1" applyFill="1" applyBorder="1" applyAlignment="1">
      <alignment vertical="center"/>
    </xf>
    <xf numFmtId="3" fontId="2" fillId="0" borderId="45" xfId="3" applyNumberFormat="1" applyFont="1" applyFill="1" applyBorder="1" applyAlignment="1">
      <alignment vertical="center"/>
    </xf>
    <xf numFmtId="3" fontId="2" fillId="0" borderId="45" xfId="3" applyNumberFormat="1" applyFont="1" applyFill="1" applyBorder="1" applyAlignment="1">
      <alignment horizontal="center" vertical="center" wrapText="1"/>
    </xf>
    <xf numFmtId="3" fontId="3" fillId="0" borderId="45" xfId="3" applyNumberFormat="1" applyFont="1" applyFill="1" applyBorder="1" applyAlignment="1">
      <alignment vertical="top" wrapText="1"/>
    </xf>
    <xf numFmtId="0" fontId="2" fillId="0" borderId="45" xfId="1" applyFont="1" applyBorder="1" applyAlignment="1">
      <alignment wrapText="1"/>
    </xf>
    <xf numFmtId="0" fontId="3" fillId="0" borderId="45" xfId="3" applyFont="1" applyFill="1" applyBorder="1"/>
    <xf numFmtId="1" fontId="3" fillId="0" borderId="45" xfId="3" applyNumberFormat="1" applyFont="1" applyFill="1" applyBorder="1" applyAlignment="1">
      <alignment horizontal="right" vertical="center"/>
    </xf>
    <xf numFmtId="1" fontId="2" fillId="0" borderId="45" xfId="3" applyNumberFormat="1" applyFont="1" applyFill="1" applyBorder="1" applyAlignment="1">
      <alignment horizontal="right" vertical="center"/>
    </xf>
    <xf numFmtId="3" fontId="2" fillId="0" borderId="45" xfId="1" applyNumberFormat="1" applyFont="1" applyBorder="1" applyAlignment="1" applyProtection="1">
      <alignment vertical="center"/>
      <protection locked="0"/>
    </xf>
    <xf numFmtId="3" fontId="2" fillId="0" borderId="68" xfId="1" applyNumberFormat="1" applyFont="1" applyBorder="1" applyAlignment="1">
      <alignment vertical="center" wrapText="1"/>
    </xf>
    <xf numFmtId="3" fontId="3" fillId="0" borderId="45" xfId="3" applyNumberFormat="1" applyFont="1" applyFill="1" applyBorder="1"/>
    <xf numFmtId="3" fontId="2" fillId="0" borderId="45" xfId="0" applyNumberFormat="1" applyFont="1" applyBorder="1" applyAlignment="1" applyProtection="1">
      <alignment wrapText="1"/>
      <protection locked="0"/>
    </xf>
    <xf numFmtId="0" fontId="2" fillId="0" borderId="83" xfId="1" applyFont="1" applyBorder="1" applyAlignment="1">
      <alignment wrapText="1"/>
    </xf>
    <xf numFmtId="0" fontId="2" fillId="0" borderId="35" xfId="1" applyFont="1" applyBorder="1" applyAlignment="1">
      <alignment wrapText="1"/>
    </xf>
    <xf numFmtId="0" fontId="2" fillId="0" borderId="68" xfId="1" applyFont="1" applyBorder="1" applyAlignment="1">
      <alignment wrapText="1"/>
    </xf>
    <xf numFmtId="0" fontId="2" fillId="0" borderId="45" xfId="3" applyFont="1" applyFill="1" applyBorder="1" applyAlignment="1">
      <alignment horizontal="center" vertical="center" wrapText="1"/>
    </xf>
    <xf numFmtId="1" fontId="3" fillId="0" borderId="45" xfId="3" applyNumberFormat="1" applyFont="1" applyFill="1" applyBorder="1" applyAlignment="1">
      <alignment horizontal="right"/>
    </xf>
    <xf numFmtId="3" fontId="2" fillId="0" borderId="45" xfId="3" applyNumberFormat="1" applyFont="1" applyFill="1" applyBorder="1" applyAlignment="1">
      <alignment horizontal="right"/>
    </xf>
    <xf numFmtId="1" fontId="2" fillId="0" borderId="45" xfId="3" applyNumberFormat="1" applyFont="1" applyFill="1" applyBorder="1" applyAlignment="1">
      <alignment horizontal="right"/>
    </xf>
    <xf numFmtId="3" fontId="3" fillId="0" borderId="45" xfId="3" applyNumberFormat="1" applyFont="1" applyFill="1" applyBorder="1" applyAlignment="1">
      <alignment vertical="center"/>
    </xf>
    <xf numFmtId="1" fontId="3" fillId="0" borderId="45" xfId="3" applyNumberFormat="1" applyFont="1" applyFill="1" applyBorder="1" applyAlignment="1"/>
    <xf numFmtId="3" fontId="3" fillId="0" borderId="45" xfId="3" applyNumberFormat="1" applyFont="1" applyFill="1" applyBorder="1" applyAlignment="1"/>
    <xf numFmtId="3" fontId="2" fillId="0" borderId="45" xfId="3" applyNumberFormat="1" applyFont="1" applyFill="1" applyBorder="1" applyAlignment="1"/>
    <xf numFmtId="1" fontId="3" fillId="0" borderId="45" xfId="3" applyNumberFormat="1" applyFont="1" applyFill="1" applyBorder="1" applyAlignment="1">
      <alignment vertical="top"/>
    </xf>
    <xf numFmtId="3" fontId="3" fillId="0" borderId="45" xfId="3" applyNumberFormat="1" applyFont="1" applyFill="1" applyBorder="1" applyAlignment="1">
      <alignment vertical="top"/>
    </xf>
    <xf numFmtId="4" fontId="2" fillId="0" borderId="45" xfId="3" applyNumberFormat="1" applyFont="1" applyFill="1" applyBorder="1"/>
    <xf numFmtId="3" fontId="2" fillId="0" borderId="45" xfId="3" applyNumberFormat="1" applyFont="1" applyFill="1" applyBorder="1" applyAlignment="1">
      <alignment vertical="top"/>
    </xf>
    <xf numFmtId="3" fontId="2" fillId="0" borderId="45" xfId="3" applyNumberFormat="1" applyFont="1" applyFill="1" applyBorder="1" applyAlignment="1">
      <alignment vertical="center" wrapText="1"/>
    </xf>
    <xf numFmtId="3" fontId="3" fillId="0" borderId="45" xfId="1" applyNumberFormat="1" applyFont="1" applyBorder="1" applyAlignment="1" applyProtection="1">
      <alignment wrapText="1"/>
      <protection locked="0"/>
    </xf>
    <xf numFmtId="3" fontId="3" fillId="0" borderId="45" xfId="1" applyNumberFormat="1" applyFont="1" applyBorder="1" applyProtection="1">
      <protection locked="0"/>
    </xf>
    <xf numFmtId="2" fontId="2" fillId="0" borderId="45" xfId="3" applyNumberFormat="1" applyFont="1" applyFill="1" applyBorder="1"/>
    <xf numFmtId="0" fontId="2" fillId="0" borderId="0" xfId="4" applyFont="1"/>
    <xf numFmtId="0" fontId="2" fillId="0" borderId="0" xfId="3" applyFont="1"/>
    <xf numFmtId="3" fontId="2" fillId="0" borderId="0" xfId="3" applyNumberFormat="1" applyFont="1" applyFill="1" applyBorder="1"/>
    <xf numFmtId="0" fontId="2" fillId="0" borderId="0" xfId="4" applyFont="1" applyAlignment="1"/>
    <xf numFmtId="0" fontId="2" fillId="0" borderId="0" xfId="4" applyFont="1" applyAlignment="1">
      <alignment wrapText="1"/>
    </xf>
    <xf numFmtId="0" fontId="2" fillId="0" borderId="0" xfId="3" applyFont="1" applyFill="1"/>
    <xf numFmtId="0" fontId="2" fillId="0" borderId="0" xfId="1" applyFont="1" applyProtection="1">
      <protection locked="0"/>
    </xf>
    <xf numFmtId="0" fontId="0" fillId="0" borderId="4" xfId="0" applyBorder="1"/>
    <xf numFmtId="49" fontId="2" fillId="0" borderId="4" xfId="1" applyNumberFormat="1" applyFont="1" applyFill="1" applyBorder="1" applyAlignment="1" applyProtection="1">
      <alignment horizontal="center" vertical="center" wrapText="1"/>
    </xf>
    <xf numFmtId="0" fontId="5" fillId="0" borderId="42" xfId="0" applyFont="1" applyBorder="1" applyAlignment="1" applyProtection="1">
      <alignment wrapText="1"/>
      <protection locked="0"/>
    </xf>
    <xf numFmtId="3" fontId="3" fillId="0" borderId="59" xfId="1" applyNumberFormat="1" applyFont="1" applyFill="1" applyBorder="1" applyAlignment="1" applyProtection="1">
      <alignment horizontal="left" vertical="center" wrapText="1"/>
      <protection locked="0"/>
    </xf>
    <xf numFmtId="0" fontId="2" fillId="0" borderId="0" xfId="1" applyFont="1" applyFill="1" applyBorder="1" applyAlignment="1" applyProtection="1">
      <alignment vertical="center"/>
      <protection locked="0"/>
    </xf>
    <xf numFmtId="0" fontId="2" fillId="2" borderId="0" xfId="1" applyFont="1" applyFill="1" applyBorder="1" applyAlignment="1" applyProtection="1">
      <alignment vertical="center"/>
    </xf>
    <xf numFmtId="0" fontId="2" fillId="3" borderId="1" xfId="1" applyFont="1" applyFill="1" applyBorder="1" applyAlignment="1" applyProtection="1">
      <alignment vertical="center"/>
    </xf>
    <xf numFmtId="0" fontId="3" fillId="3" borderId="2" xfId="1" applyFont="1" applyFill="1" applyBorder="1" applyAlignment="1" applyProtection="1">
      <alignment vertical="top"/>
    </xf>
    <xf numFmtId="0" fontId="3" fillId="3" borderId="2" xfId="1" applyFont="1" applyFill="1" applyBorder="1" applyAlignment="1" applyProtection="1">
      <alignment vertical="top"/>
      <protection locked="0"/>
    </xf>
    <xf numFmtId="0" fontId="3" fillId="3" borderId="2" xfId="1" applyFont="1" applyFill="1" applyBorder="1" applyAlignment="1" applyProtection="1">
      <alignment horizontal="right" vertical="top"/>
      <protection locked="0"/>
    </xf>
    <xf numFmtId="0" fontId="2" fillId="3" borderId="3" xfId="1" applyFont="1" applyFill="1" applyBorder="1" applyAlignment="1" applyProtection="1">
      <alignment vertical="center"/>
    </xf>
    <xf numFmtId="3" fontId="2" fillId="0" borderId="18" xfId="1" applyNumberFormat="1" applyFont="1" applyBorder="1" applyAlignment="1" applyProtection="1">
      <alignment vertical="center"/>
    </xf>
    <xf numFmtId="3" fontId="3" fillId="0" borderId="81" xfId="1" applyNumberFormat="1" applyFont="1" applyFill="1" applyBorder="1" applyAlignment="1" applyProtection="1">
      <alignment vertical="center"/>
    </xf>
    <xf numFmtId="0" fontId="3" fillId="0" borderId="0" xfId="1" applyFont="1" applyAlignment="1">
      <alignment horizontal="center"/>
    </xf>
    <xf numFmtId="0" fontId="2" fillId="0" borderId="0" xfId="1" applyFont="1" applyFill="1"/>
    <xf numFmtId="0" fontId="2" fillId="0" borderId="45" xfId="3" applyFont="1" applyBorder="1" applyAlignment="1">
      <alignment horizontal="center" vertical="center" wrapText="1"/>
    </xf>
    <xf numFmtId="0" fontId="3" fillId="0" borderId="45" xfId="1" applyFont="1" applyFill="1" applyBorder="1" applyAlignment="1">
      <alignment horizontal="center" vertical="center" wrapText="1"/>
    </xf>
    <xf numFmtId="0" fontId="3" fillId="0" borderId="45" xfId="1" applyFont="1" applyFill="1" applyBorder="1" applyAlignment="1">
      <alignment vertical="center" wrapText="1"/>
    </xf>
    <xf numFmtId="49" fontId="2" fillId="0" borderId="45" xfId="1" applyNumberFormat="1" applyFont="1" applyFill="1" applyBorder="1" applyAlignment="1">
      <alignment horizontal="center" vertical="center" wrapText="1"/>
    </xf>
    <xf numFmtId="0" fontId="2" fillId="0" borderId="45" xfId="1" applyFont="1" applyFill="1" applyBorder="1" applyAlignment="1">
      <alignment vertical="center" wrapText="1"/>
    </xf>
    <xf numFmtId="0" fontId="2" fillId="0" borderId="45" xfId="1" applyFont="1" applyFill="1" applyBorder="1" applyAlignment="1">
      <alignment horizontal="center" vertical="center"/>
    </xf>
    <xf numFmtId="3" fontId="3" fillId="0" borderId="45" xfId="1" applyNumberFormat="1" applyFont="1" applyFill="1" applyBorder="1" applyAlignment="1">
      <alignment horizontal="right" vertical="center"/>
    </xf>
    <xf numFmtId="0" fontId="2" fillId="0" borderId="45" xfId="1" applyFont="1" applyFill="1" applyBorder="1" applyAlignment="1">
      <alignment vertical="center"/>
    </xf>
    <xf numFmtId="0" fontId="2" fillId="0" borderId="45" xfId="1" applyFont="1" applyFill="1" applyBorder="1" applyAlignment="1">
      <alignment horizontal="center" vertical="center" wrapText="1"/>
    </xf>
    <xf numFmtId="0" fontId="2" fillId="0" borderId="45" xfId="1" applyFont="1" applyFill="1" applyBorder="1" applyAlignment="1">
      <alignment horizontal="left" vertical="center" wrapText="1"/>
    </xf>
    <xf numFmtId="0" fontId="3" fillId="0" borderId="45" xfId="1" applyFont="1" applyFill="1" applyBorder="1" applyAlignment="1">
      <alignment horizontal="right" vertical="center" wrapText="1"/>
    </xf>
    <xf numFmtId="3" fontId="2" fillId="0" borderId="45" xfId="1" applyNumberFormat="1" applyFont="1" applyFill="1" applyBorder="1" applyAlignment="1">
      <alignment horizontal="right" vertical="center" wrapText="1"/>
    </xf>
    <xf numFmtId="3" fontId="2" fillId="0" borderId="45" xfId="1" applyNumberFormat="1" applyFont="1" applyFill="1" applyBorder="1" applyAlignment="1">
      <alignment horizontal="center" vertical="center" wrapText="1"/>
    </xf>
    <xf numFmtId="3" fontId="2" fillId="0" borderId="83" xfId="1" applyNumberFormat="1" applyFont="1" applyFill="1" applyBorder="1" applyAlignment="1">
      <alignment vertical="center" wrapText="1"/>
    </xf>
    <xf numFmtId="3" fontId="2" fillId="0" borderId="35" xfId="1" applyNumberFormat="1" applyFont="1" applyFill="1" applyBorder="1" applyAlignment="1">
      <alignment vertical="center" wrapText="1"/>
    </xf>
    <xf numFmtId="3" fontId="2" fillId="0" borderId="68" xfId="1" applyNumberFormat="1" applyFont="1" applyFill="1" applyBorder="1" applyAlignment="1">
      <alignment vertical="center" wrapText="1"/>
    </xf>
    <xf numFmtId="16" fontId="2" fillId="0" borderId="45" xfId="1" applyNumberFormat="1" applyFont="1" applyFill="1" applyBorder="1" applyAlignment="1">
      <alignment horizontal="center" vertical="center" wrapText="1"/>
    </xf>
    <xf numFmtId="0" fontId="3" fillId="0" borderId="0" xfId="1" applyFont="1" applyFill="1"/>
    <xf numFmtId="0" fontId="2" fillId="0" borderId="0" xfId="1" applyFont="1" applyFill="1" applyBorder="1" applyAlignment="1"/>
    <xf numFmtId="49" fontId="2" fillId="0" borderId="45" xfId="1" applyNumberFormat="1" applyFont="1" applyBorder="1" applyAlignment="1">
      <alignment horizontal="center" vertical="center" wrapText="1"/>
    </xf>
    <xf numFmtId="0" fontId="2" fillId="0" borderId="45" xfId="1" applyFont="1" applyBorder="1" applyAlignment="1">
      <alignment vertical="center" wrapText="1"/>
    </xf>
    <xf numFmtId="0" fontId="2" fillId="0" borderId="5" xfId="1" applyFont="1" applyBorder="1" applyAlignment="1">
      <alignment horizontal="center"/>
    </xf>
    <xf numFmtId="0" fontId="2" fillId="0" borderId="6" xfId="1" applyFont="1" applyBorder="1"/>
    <xf numFmtId="0" fontId="1" fillId="0" borderId="0" xfId="5"/>
    <xf numFmtId="0" fontId="1" fillId="0" borderId="0" xfId="5" applyFill="1"/>
    <xf numFmtId="3" fontId="3" fillId="0" borderId="45" xfId="1" applyNumberFormat="1" applyFont="1" applyBorder="1" applyAlignment="1" applyProtection="1">
      <alignment horizontal="right" vertical="center" wrapText="1"/>
      <protection locked="0"/>
    </xf>
    <xf numFmtId="3" fontId="3" fillId="0" borderId="45" xfId="1" applyNumberFormat="1" applyFont="1" applyFill="1" applyBorder="1" applyAlignment="1" applyProtection="1">
      <alignment horizontal="right" vertical="center" wrapText="1"/>
      <protection locked="0"/>
    </xf>
    <xf numFmtId="3" fontId="3" fillId="0" borderId="45" xfId="1" applyNumberFormat="1" applyFont="1" applyBorder="1" applyAlignment="1" applyProtection="1">
      <alignment horizontal="right" vertical="center"/>
      <protection locked="0"/>
    </xf>
    <xf numFmtId="3" fontId="2" fillId="0" borderId="45" xfId="1" applyNumberFormat="1" applyFont="1" applyBorder="1" applyAlignment="1" applyProtection="1">
      <alignment horizontal="right" vertical="center"/>
      <protection locked="0"/>
    </xf>
    <xf numFmtId="16" fontId="2" fillId="0" borderId="45" xfId="1" applyNumberFormat="1" applyFont="1" applyBorder="1" applyAlignment="1" applyProtection="1">
      <alignment horizontal="center" vertical="center"/>
      <protection locked="0"/>
    </xf>
    <xf numFmtId="3" fontId="2" fillId="0" borderId="45" xfId="1" applyNumberFormat="1" applyFont="1" applyBorder="1" applyAlignment="1" applyProtection="1">
      <alignment horizontal="right" vertical="center" wrapText="1"/>
      <protection locked="0"/>
    </xf>
    <xf numFmtId="3" fontId="3" fillId="0" borderId="45" xfId="1" applyNumberFormat="1" applyFont="1" applyFill="1" applyBorder="1" applyAlignment="1" applyProtection="1">
      <alignment horizontal="right" vertical="center"/>
      <protection locked="0"/>
    </xf>
    <xf numFmtId="3" fontId="3" fillId="0" borderId="45" xfId="1" applyNumberFormat="1" applyFont="1" applyBorder="1" applyAlignment="1">
      <alignment vertical="center"/>
    </xf>
    <xf numFmtId="3" fontId="2" fillId="0" borderId="45" xfId="1" applyNumberFormat="1" applyFont="1" applyBorder="1" applyAlignment="1">
      <alignment horizontal="center" vertical="center" wrapText="1"/>
    </xf>
    <xf numFmtId="0" fontId="2" fillId="0" borderId="0" xfId="0" applyFont="1"/>
    <xf numFmtId="0" fontId="2" fillId="0" borderId="0" xfId="5" applyFont="1" applyBorder="1" applyAlignment="1">
      <alignment horizontal="center" vertical="center" wrapText="1"/>
    </xf>
    <xf numFmtId="0" fontId="2" fillId="0" borderId="0" xfId="5" applyFont="1" applyBorder="1" applyAlignment="1">
      <alignment vertical="center" wrapText="1"/>
    </xf>
    <xf numFmtId="3" fontId="2" fillId="0" borderId="0" xfId="5" applyNumberFormat="1" applyFont="1" applyBorder="1" applyAlignment="1">
      <alignment vertical="center" wrapText="1"/>
    </xf>
    <xf numFmtId="0" fontId="2" fillId="0" borderId="0" xfId="5" applyFont="1" applyBorder="1" applyAlignment="1">
      <alignment vertical="center"/>
    </xf>
    <xf numFmtId="0" fontId="2" fillId="0" borderId="0" xfId="5" applyFont="1" applyAlignment="1">
      <alignment vertical="center"/>
    </xf>
    <xf numFmtId="3" fontId="2" fillId="0" borderId="111" xfId="1" applyNumberFormat="1" applyFont="1" applyFill="1" applyBorder="1" applyAlignment="1" applyProtection="1">
      <alignment horizontal="center" vertical="center"/>
      <protection locked="0"/>
    </xf>
    <xf numFmtId="3" fontId="2" fillId="0" borderId="111" xfId="1" applyNumberFormat="1" applyFont="1" applyFill="1" applyBorder="1" applyAlignment="1" applyProtection="1">
      <alignment horizontal="right" vertical="center"/>
      <protection locked="0"/>
    </xf>
    <xf numFmtId="3" fontId="3" fillId="0" borderId="104" xfId="1" applyNumberFormat="1" applyFont="1" applyBorder="1" applyAlignment="1" applyProtection="1">
      <alignment vertical="center"/>
    </xf>
    <xf numFmtId="3" fontId="3" fillId="5" borderId="113" xfId="1" applyNumberFormat="1" applyFont="1" applyFill="1" applyBorder="1" applyAlignment="1" applyProtection="1">
      <alignment vertical="center"/>
    </xf>
    <xf numFmtId="3" fontId="3" fillId="5" borderId="111"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horizontal="left" vertical="center" wrapText="1"/>
      <protection locked="0"/>
    </xf>
    <xf numFmtId="0" fontId="2" fillId="2" borderId="7" xfId="1" applyFont="1" applyFill="1" applyBorder="1" applyAlignment="1" applyProtection="1">
      <alignment vertical="center"/>
      <protection locked="0"/>
    </xf>
    <xf numFmtId="0" fontId="2" fillId="2" borderId="8" xfId="1" applyFont="1" applyFill="1" applyBorder="1" applyAlignment="1" applyProtection="1">
      <alignment vertical="center"/>
      <protection locked="0"/>
    </xf>
    <xf numFmtId="0" fontId="2" fillId="2" borderId="53" xfId="1" applyFont="1" applyFill="1" applyBorder="1" applyAlignment="1" applyProtection="1">
      <alignment vertical="center"/>
      <protection locked="0"/>
    </xf>
    <xf numFmtId="0" fontId="2" fillId="0" borderId="0" xfId="1" applyFont="1" applyAlignment="1">
      <alignment vertical="center"/>
    </xf>
    <xf numFmtId="0" fontId="2" fillId="0" borderId="0" xfId="1" applyFont="1" applyBorder="1" applyAlignment="1" applyProtection="1">
      <alignment horizontal="center"/>
      <protection locked="0"/>
    </xf>
    <xf numFmtId="0" fontId="2" fillId="0" borderId="0" xfId="1" applyFont="1" applyBorder="1" applyAlignment="1" applyProtection="1">
      <alignment horizontal="center" wrapText="1"/>
      <protection locked="0"/>
    </xf>
    <xf numFmtId="0" fontId="9" fillId="0" borderId="0" xfId="1" applyFont="1" applyAlignment="1"/>
    <xf numFmtId="0" fontId="9" fillId="0" borderId="0" xfId="1" applyFont="1" applyBorder="1" applyAlignment="1">
      <alignment horizontal="center"/>
    </xf>
    <xf numFmtId="0" fontId="15" fillId="0" borderId="0" xfId="1" applyFont="1" applyBorder="1" applyAlignment="1" applyProtection="1">
      <protection locked="0"/>
    </xf>
    <xf numFmtId="0" fontId="2" fillId="0" borderId="0" xfId="1" applyFont="1" applyBorder="1" applyAlignment="1">
      <alignment vertical="center"/>
    </xf>
    <xf numFmtId="0" fontId="2" fillId="0" borderId="98" xfId="1" applyFont="1" applyBorder="1" applyAlignment="1">
      <alignment vertical="center"/>
    </xf>
    <xf numFmtId="49" fontId="3" fillId="0" borderId="98" xfId="1" applyNumberFormat="1" applyFont="1" applyBorder="1" applyAlignment="1" applyProtection="1">
      <protection locked="0"/>
    </xf>
    <xf numFmtId="49" fontId="3" fillId="0" borderId="0" xfId="1" applyNumberFormat="1" applyFont="1" applyBorder="1" applyAlignment="1" applyProtection="1">
      <protection locked="0"/>
    </xf>
    <xf numFmtId="49" fontId="2" fillId="0" borderId="0" xfId="1" applyNumberFormat="1" applyFont="1" applyBorder="1" applyAlignment="1" applyProtection="1">
      <alignment horizontal="center"/>
      <protection locked="0"/>
    </xf>
    <xf numFmtId="3" fontId="3" fillId="0" borderId="45" xfId="1" applyNumberFormat="1" applyFont="1" applyBorder="1" applyAlignment="1">
      <alignment horizontal="right" vertical="center" wrapText="1"/>
    </xf>
    <xf numFmtId="0" fontId="2" fillId="0" borderId="45" xfId="1" applyFont="1" applyBorder="1" applyAlignment="1" applyProtection="1">
      <alignment vertical="center" wrapText="1"/>
      <protection locked="0"/>
    </xf>
    <xf numFmtId="0" fontId="3" fillId="0" borderId="45" xfId="1" applyFont="1" applyBorder="1" applyAlignment="1" applyProtection="1">
      <alignment vertical="center" wrapText="1"/>
      <protection locked="0"/>
    </xf>
    <xf numFmtId="0" fontId="2" fillId="0" borderId="120" xfId="1" applyFont="1" applyBorder="1" applyAlignment="1" applyProtection="1">
      <alignment horizontal="center" vertical="center" wrapText="1"/>
      <protection locked="0"/>
    </xf>
    <xf numFmtId="0" fontId="2" fillId="0" borderId="120" xfId="1" applyFont="1" applyBorder="1" applyAlignment="1" applyProtection="1">
      <alignment vertical="center" wrapText="1"/>
      <protection locked="0"/>
    </xf>
    <xf numFmtId="0" fontId="3" fillId="0" borderId="120" xfId="1" applyFont="1" applyBorder="1" applyAlignment="1" applyProtection="1">
      <alignment vertical="center" wrapText="1"/>
      <protection locked="0"/>
    </xf>
    <xf numFmtId="3" fontId="2" fillId="0" borderId="120" xfId="1" applyNumberFormat="1" applyFont="1" applyBorder="1" applyAlignment="1" applyProtection="1">
      <alignment vertical="center" wrapText="1"/>
      <protection locked="0"/>
    </xf>
    <xf numFmtId="0" fontId="2" fillId="0" borderId="0" xfId="1" applyFont="1" applyBorder="1" applyAlignment="1">
      <alignment vertical="center" wrapText="1"/>
    </xf>
    <xf numFmtId="0" fontId="17" fillId="0" borderId="0" xfId="6" applyFont="1" applyAlignment="1">
      <alignment horizontal="center" vertical="center" wrapText="1"/>
    </xf>
    <xf numFmtId="0" fontId="17" fillId="0" borderId="0" xfId="6" applyFont="1" applyAlignment="1">
      <alignment horizontal="left" vertical="top" wrapText="1"/>
    </xf>
    <xf numFmtId="0" fontId="17" fillId="0" borderId="0" xfId="6" applyFont="1" applyFill="1" applyAlignment="1">
      <alignment horizontal="center" vertical="center" wrapText="1"/>
    </xf>
    <xf numFmtId="0" fontId="17" fillId="0" borderId="0" xfId="6" applyFont="1"/>
    <xf numFmtId="0" fontId="2" fillId="0" borderId="0" xfId="1" applyFont="1" applyBorder="1" applyProtection="1">
      <protection locked="0"/>
    </xf>
    <xf numFmtId="0" fontId="2" fillId="0" borderId="0" xfId="1" applyFont="1" applyAlignment="1" applyProtection="1">
      <alignment vertical="center"/>
      <protection locked="0"/>
    </xf>
    <xf numFmtId="0" fontId="2" fillId="0" borderId="0" xfId="2" applyFont="1" applyAlignment="1">
      <alignment horizontal="right" wrapText="1"/>
    </xf>
    <xf numFmtId="0" fontId="2" fillId="0" borderId="0" xfId="2" applyFont="1" applyAlignment="1"/>
    <xf numFmtId="0" fontId="9" fillId="0" borderId="0" xfId="2" applyFont="1" applyAlignment="1">
      <alignment horizontal="center"/>
    </xf>
    <xf numFmtId="0" fontId="10" fillId="0" borderId="0" xfId="2" applyFont="1" applyAlignment="1"/>
    <xf numFmtId="0" fontId="3" fillId="0" borderId="0" xfId="2" applyFont="1" applyAlignment="1"/>
    <xf numFmtId="0" fontId="2" fillId="0" borderId="45" xfId="2" applyFont="1" applyBorder="1" applyAlignment="1">
      <alignment horizontal="center" vertical="center" wrapText="1"/>
    </xf>
    <xf numFmtId="3" fontId="3" fillId="0" borderId="45" xfId="2" applyNumberFormat="1" applyFont="1" applyBorder="1" applyAlignment="1">
      <alignment wrapText="1"/>
    </xf>
    <xf numFmtId="0" fontId="2" fillId="0" borderId="45" xfId="2" applyFont="1" applyBorder="1" applyAlignment="1" applyProtection="1">
      <alignment wrapText="1"/>
      <protection locked="0"/>
    </xf>
    <xf numFmtId="3" fontId="2" fillId="0" borderId="0" xfId="2" applyNumberFormat="1" applyFont="1"/>
    <xf numFmtId="3" fontId="2" fillId="0" borderId="45" xfId="2" applyNumberFormat="1" applyFont="1" applyBorder="1" applyAlignment="1" applyProtection="1">
      <alignment vertical="center" wrapText="1"/>
      <protection locked="0"/>
    </xf>
    <xf numFmtId="3" fontId="2" fillId="0" borderId="45" xfId="2" applyNumberFormat="1" applyFont="1" applyBorder="1" applyAlignment="1">
      <alignment vertical="center"/>
    </xf>
    <xf numFmtId="0" fontId="2" fillId="0" borderId="68" xfId="1" applyFont="1" applyFill="1" applyBorder="1" applyAlignment="1" applyProtection="1">
      <alignment horizontal="center" vertical="center" wrapText="1"/>
      <protection locked="0"/>
    </xf>
    <xf numFmtId="3" fontId="3" fillId="0" borderId="45" xfId="1" applyNumberFormat="1" applyFont="1" applyFill="1" applyBorder="1" applyAlignment="1" applyProtection="1">
      <alignment vertical="center" wrapText="1"/>
      <protection locked="0"/>
    </xf>
    <xf numFmtId="3" fontId="2" fillId="0" borderId="68" xfId="1" applyNumberFormat="1" applyFont="1" applyFill="1" applyBorder="1" applyAlignment="1" applyProtection="1">
      <alignment horizontal="center" vertical="center" wrapText="1"/>
      <protection locked="0"/>
    </xf>
    <xf numFmtId="3" fontId="3" fillId="0" borderId="45" xfId="1" applyNumberFormat="1" applyFont="1" applyBorder="1" applyAlignment="1" applyProtection="1">
      <alignment vertical="center"/>
      <protection locked="0"/>
    </xf>
    <xf numFmtId="3" fontId="2" fillId="0" borderId="45" xfId="2" applyNumberFormat="1" applyFont="1" applyBorder="1" applyAlignment="1">
      <alignment horizontal="right" vertical="center"/>
    </xf>
    <xf numFmtId="0" fontId="2" fillId="0" borderId="45" xfId="2" applyFont="1" applyBorder="1" applyAlignment="1" applyProtection="1">
      <alignment horizontal="left"/>
      <protection locked="0"/>
    </xf>
    <xf numFmtId="0" fontId="2" fillId="0" borderId="0" xfId="2" applyFont="1" applyBorder="1" applyAlignment="1">
      <alignment wrapText="1"/>
    </xf>
    <xf numFmtId="3" fontId="2" fillId="0" borderId="45" xfId="2" applyNumberFormat="1" applyFont="1" applyBorder="1" applyAlignment="1" applyProtection="1">
      <alignment wrapText="1"/>
      <protection locked="0"/>
    </xf>
    <xf numFmtId="0" fontId="2" fillId="0" borderId="45" xfId="2" applyFont="1" applyBorder="1"/>
    <xf numFmtId="0" fontId="1" fillId="0" borderId="0" xfId="2"/>
    <xf numFmtId="0" fontId="2" fillId="0" borderId="0" xfId="5" applyFont="1"/>
    <xf numFmtId="0" fontId="2" fillId="0" borderId="0" xfId="5" applyFont="1" applyFill="1" applyBorder="1" applyAlignment="1">
      <alignment horizontal="center" vertical="center" wrapText="1"/>
    </xf>
    <xf numFmtId="0" fontId="2" fillId="0" borderId="0" xfId="5" applyFont="1" applyFill="1" applyBorder="1" applyAlignment="1">
      <alignment horizontal="left" vertical="center" wrapText="1"/>
    </xf>
    <xf numFmtId="3" fontId="3" fillId="0" borderId="0" xfId="5" applyNumberFormat="1" applyFont="1" applyFill="1" applyBorder="1" applyAlignment="1">
      <alignment vertical="center" wrapText="1"/>
    </xf>
    <xf numFmtId="3" fontId="2" fillId="0" borderId="0" xfId="5" applyNumberFormat="1" applyFont="1" applyFill="1" applyBorder="1" applyAlignment="1">
      <alignment vertical="center" wrapText="1"/>
    </xf>
    <xf numFmtId="3" fontId="2" fillId="0" borderId="0" xfId="0" applyNumberFormat="1" applyFont="1" applyBorder="1" applyAlignment="1">
      <alignment vertical="center" wrapText="1"/>
    </xf>
    <xf numFmtId="0" fontId="3" fillId="0" borderId="0" xfId="1" applyFont="1" applyFill="1" applyBorder="1" applyAlignment="1" applyProtection="1">
      <alignment horizontal="right" vertical="top"/>
    </xf>
    <xf numFmtId="3" fontId="3" fillId="0" borderId="63" xfId="1" applyNumberFormat="1" applyFont="1" applyFill="1" applyBorder="1" applyAlignment="1" applyProtection="1">
      <alignment vertical="center"/>
    </xf>
    <xf numFmtId="3" fontId="3" fillId="0" borderId="85" xfId="1" applyNumberFormat="1" applyFont="1" applyFill="1" applyBorder="1" applyAlignment="1" applyProtection="1">
      <alignment vertical="center"/>
    </xf>
    <xf numFmtId="3" fontId="3" fillId="0" borderId="114" xfId="1" applyNumberFormat="1" applyFont="1" applyFill="1" applyBorder="1" applyAlignment="1" applyProtection="1">
      <alignment vertical="center"/>
    </xf>
    <xf numFmtId="0" fontId="3" fillId="3" borderId="14" xfId="1" applyFont="1" applyFill="1" applyBorder="1" applyAlignment="1" applyProtection="1">
      <alignment horizontal="left" vertical="center" wrapText="1"/>
    </xf>
    <xf numFmtId="3" fontId="2" fillId="3" borderId="108" xfId="1" applyNumberFormat="1" applyFont="1" applyFill="1" applyBorder="1" applyAlignment="1" applyProtection="1">
      <alignment vertical="center"/>
    </xf>
    <xf numFmtId="3" fontId="2" fillId="3" borderId="44" xfId="1" applyNumberFormat="1" applyFont="1" applyFill="1" applyBorder="1" applyAlignment="1" applyProtection="1">
      <alignment vertical="center"/>
      <protection locked="0"/>
    </xf>
    <xf numFmtId="3" fontId="2" fillId="3" borderId="5" xfId="1" applyNumberFormat="1" applyFont="1" applyFill="1" applyBorder="1" applyAlignment="1" applyProtection="1">
      <alignment vertical="center"/>
      <protection locked="0"/>
    </xf>
    <xf numFmtId="3" fontId="2" fillId="3" borderId="42" xfId="1" applyNumberFormat="1" applyFont="1" applyFill="1" applyBorder="1" applyAlignment="1" applyProtection="1">
      <alignment vertical="center"/>
    </xf>
    <xf numFmtId="0" fontId="2" fillId="2" borderId="18" xfId="1" applyFont="1" applyFill="1" applyBorder="1" applyAlignment="1" applyProtection="1">
      <alignment vertical="center"/>
    </xf>
    <xf numFmtId="0" fontId="2" fillId="2" borderId="4" xfId="1" applyFont="1" applyFill="1" applyBorder="1" applyAlignment="1" applyProtection="1">
      <alignment vertical="center"/>
    </xf>
    <xf numFmtId="1" fontId="2" fillId="0" borderId="0" xfId="1" applyNumberFormat="1" applyFont="1"/>
    <xf numFmtId="0" fontId="2" fillId="0" borderId="0" xfId="1" applyFont="1" applyAlignment="1">
      <alignment horizontal="center"/>
    </xf>
    <xf numFmtId="1" fontId="9" fillId="0" borderId="0" xfId="1" applyNumberFormat="1" applyFont="1" applyAlignment="1">
      <alignment horizontal="center"/>
    </xf>
    <xf numFmtId="1" fontId="3" fillId="0" borderId="45" xfId="1" applyNumberFormat="1" applyFont="1" applyFill="1" applyBorder="1" applyAlignment="1" applyProtection="1">
      <alignment horizontal="center" vertical="center" wrapText="1"/>
      <protection locked="0"/>
    </xf>
    <xf numFmtId="1" fontId="2" fillId="0" borderId="68" xfId="1" applyNumberFormat="1" applyFont="1" applyFill="1" applyBorder="1" applyAlignment="1" applyProtection="1">
      <alignment horizontal="center" vertical="center" wrapText="1"/>
      <protection locked="0"/>
    </xf>
    <xf numFmtId="1" fontId="2" fillId="0" borderId="45" xfId="1" applyNumberFormat="1" applyFont="1" applyFill="1" applyBorder="1" applyAlignment="1" applyProtection="1">
      <alignment horizontal="center" vertical="center" wrapText="1"/>
      <protection locked="0"/>
    </xf>
    <xf numFmtId="1" fontId="2" fillId="0" borderId="83" xfId="1" applyNumberFormat="1" applyFont="1" applyFill="1" applyBorder="1" applyAlignment="1" applyProtection="1">
      <alignment horizontal="center" vertical="center" wrapText="1"/>
      <protection locked="0"/>
    </xf>
    <xf numFmtId="3" fontId="3" fillId="0" borderId="45" xfId="1" applyNumberFormat="1" applyFont="1" applyFill="1" applyBorder="1" applyAlignment="1">
      <alignment vertical="center"/>
    </xf>
    <xf numFmtId="1" fontId="2" fillId="0" borderId="35" xfId="1" quotePrefix="1" applyNumberFormat="1" applyFont="1" applyFill="1" applyBorder="1" applyAlignment="1" applyProtection="1">
      <alignment horizontal="center" vertical="center" wrapText="1"/>
      <protection locked="0"/>
    </xf>
    <xf numFmtId="1" fontId="2" fillId="0" borderId="45" xfId="1" quotePrefix="1" applyNumberFormat="1" applyFont="1" applyFill="1" applyBorder="1" applyAlignment="1" applyProtection="1">
      <alignment horizontal="center" vertical="center" wrapText="1"/>
      <protection locked="0"/>
    </xf>
    <xf numFmtId="3" fontId="2" fillId="0" borderId="45" xfId="1" applyNumberFormat="1" applyFont="1" applyFill="1" applyBorder="1" applyAlignment="1" applyProtection="1">
      <alignment horizontal="left" vertical="center" wrapText="1"/>
      <protection locked="0"/>
    </xf>
    <xf numFmtId="1" fontId="2" fillId="0" borderId="0" xfId="1" applyNumberFormat="1" applyFont="1" applyFill="1"/>
    <xf numFmtId="0" fontId="2" fillId="0" borderId="0" xfId="1" applyFont="1" applyFill="1" applyBorder="1" applyAlignment="1">
      <alignment horizontal="left"/>
    </xf>
    <xf numFmtId="0" fontId="2" fillId="0" borderId="0" xfId="1" applyFont="1" applyFill="1" applyBorder="1" applyAlignment="1">
      <alignment horizontal="center"/>
    </xf>
    <xf numFmtId="1" fontId="2" fillId="0" borderId="0" xfId="1" applyNumberFormat="1" applyFont="1" applyFill="1" applyAlignment="1">
      <alignment horizontal="left"/>
    </xf>
    <xf numFmtId="0" fontId="2" fillId="0" borderId="0" xfId="1" applyFont="1" applyFill="1" applyBorder="1" applyAlignment="1">
      <alignment wrapText="1"/>
    </xf>
    <xf numFmtId="0" fontId="2" fillId="0" borderId="0" xfId="1" applyFont="1" applyFill="1" applyBorder="1" applyAlignment="1">
      <alignment horizontal="left" wrapText="1"/>
    </xf>
    <xf numFmtId="0" fontId="2" fillId="0" borderId="0" xfId="1" applyFont="1" applyFill="1" applyAlignment="1">
      <alignment horizontal="center"/>
    </xf>
    <xf numFmtId="0" fontId="3" fillId="0" borderId="0" xfId="1" applyFont="1" applyFill="1" applyAlignment="1">
      <alignment horizontal="left"/>
    </xf>
    <xf numFmtId="3" fontId="3" fillId="0" borderId="45" xfId="1" applyNumberFormat="1" applyFont="1" applyFill="1" applyBorder="1" applyAlignment="1">
      <alignment horizontal="center" vertical="center" wrapText="1"/>
    </xf>
    <xf numFmtId="1" fontId="2" fillId="0" borderId="0" xfId="1" applyNumberFormat="1" applyFont="1" applyFill="1" applyBorder="1" applyAlignment="1" applyProtection="1">
      <alignment horizontal="center" vertical="center" wrapText="1"/>
      <protection locked="0"/>
    </xf>
    <xf numFmtId="0" fontId="2" fillId="0" borderId="0" xfId="1" applyFont="1" applyFill="1" applyBorder="1" applyAlignment="1" applyProtection="1">
      <alignment horizontal="left" vertical="center" wrapText="1"/>
      <protection locked="0"/>
    </xf>
    <xf numFmtId="3" fontId="3"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1" fontId="2" fillId="0" borderId="0" xfId="1" applyNumberFormat="1" applyFont="1" applyAlignment="1">
      <alignment horizontal="left"/>
    </xf>
    <xf numFmtId="1" fontId="2" fillId="0" borderId="5" xfId="1" applyNumberFormat="1" applyFont="1" applyBorder="1" applyAlignment="1">
      <alignment horizontal="center" vertical="center" wrapText="1"/>
    </xf>
    <xf numFmtId="3" fontId="2" fillId="0" borderId="0" xfId="1" applyNumberFormat="1" applyFont="1" applyAlignment="1">
      <alignment horizontal="center"/>
    </xf>
    <xf numFmtId="1" fontId="2" fillId="0" borderId="0" xfId="1" applyNumberFormat="1" applyFont="1" applyBorder="1"/>
    <xf numFmtId="0" fontId="3" fillId="0" borderId="0" xfId="1" applyFont="1" applyBorder="1" applyAlignment="1">
      <alignment horizontal="right"/>
    </xf>
    <xf numFmtId="0" fontId="5" fillId="0" borderId="0" xfId="1" applyFont="1"/>
    <xf numFmtId="1" fontId="2" fillId="0" borderId="0" xfId="1" applyNumberFormat="1" applyFont="1" applyProtection="1">
      <protection locked="0"/>
    </xf>
    <xf numFmtId="0" fontId="2" fillId="0" borderId="0" xfId="1" applyFont="1" applyAlignment="1" applyProtection="1">
      <alignment horizontal="center"/>
      <protection locked="0"/>
    </xf>
    <xf numFmtId="0" fontId="2" fillId="2" borderId="4" xfId="1" quotePrefix="1" applyFont="1" applyFill="1" applyBorder="1" applyAlignment="1" applyProtection="1">
      <alignment vertical="center"/>
      <protection locked="0"/>
    </xf>
    <xf numFmtId="3" fontId="2" fillId="0" borderId="25" xfId="1" applyNumberFormat="1" applyFont="1" applyFill="1" applyBorder="1" applyAlignment="1" applyProtection="1">
      <alignment horizontal="right" vertical="center"/>
      <protection locked="0"/>
    </xf>
    <xf numFmtId="3" fontId="2" fillId="0" borderId="53" xfId="1" applyNumberFormat="1" applyFont="1" applyFill="1" applyBorder="1" applyAlignment="1" applyProtection="1">
      <alignment horizontal="right" vertical="center"/>
      <protection locked="0"/>
    </xf>
    <xf numFmtId="3" fontId="2" fillId="0" borderId="13"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horizontal="right" vertical="center"/>
      <protection locked="0"/>
    </xf>
    <xf numFmtId="0" fontId="2" fillId="2" borderId="4" xfId="1" quotePrefix="1" applyFont="1" applyFill="1" applyBorder="1" applyAlignment="1" applyProtection="1">
      <alignment horizontal="left" vertical="center"/>
      <protection locked="0"/>
    </xf>
    <xf numFmtId="0" fontId="2" fillId="2" borderId="0" xfId="1" quotePrefix="1" applyFont="1" applyFill="1" applyBorder="1" applyAlignment="1" applyProtection="1">
      <alignment horizontal="left" vertical="center" wrapText="1"/>
      <protection locked="0"/>
    </xf>
    <xf numFmtId="0" fontId="5" fillId="2" borderId="0" xfId="1" quotePrefix="1" applyFont="1" applyFill="1" applyBorder="1" applyAlignment="1" applyProtection="1">
      <alignment horizontal="left" vertical="center" wrapText="1"/>
      <protection locked="0"/>
    </xf>
    <xf numFmtId="0" fontId="5" fillId="2" borderId="18" xfId="1" quotePrefix="1" applyFont="1" applyFill="1" applyBorder="1" applyAlignment="1" applyProtection="1">
      <alignment horizontal="left" vertical="center" wrapText="1"/>
      <protection locked="0"/>
    </xf>
    <xf numFmtId="0" fontId="3" fillId="0" borderId="1" xfId="1" applyFont="1" applyFill="1" applyBorder="1" applyAlignment="1" applyProtection="1">
      <alignment vertical="top"/>
    </xf>
    <xf numFmtId="0" fontId="3" fillId="0" borderId="2" xfId="1" applyFont="1" applyFill="1" applyBorder="1" applyAlignment="1" applyProtection="1">
      <alignment horizontal="right" vertical="top"/>
    </xf>
    <xf numFmtId="0" fontId="3" fillId="0" borderId="3" xfId="1" applyFont="1" applyFill="1" applyBorder="1" applyAlignment="1" applyProtection="1">
      <alignment vertical="top"/>
    </xf>
    <xf numFmtId="3" fontId="2" fillId="3" borderId="68" xfId="1" applyNumberFormat="1" applyFont="1" applyFill="1" applyBorder="1" applyAlignment="1" applyProtection="1">
      <alignment vertical="center"/>
      <protection locked="0"/>
    </xf>
    <xf numFmtId="3" fontId="2" fillId="3" borderId="65" xfId="1" applyNumberFormat="1" applyFont="1" applyFill="1" applyBorder="1" applyAlignment="1" applyProtection="1">
      <alignment vertical="center"/>
      <protection locked="0"/>
    </xf>
    <xf numFmtId="3" fontId="2" fillId="3" borderId="69" xfId="1" applyNumberFormat="1" applyFont="1" applyFill="1" applyBorder="1" applyAlignment="1" applyProtection="1">
      <alignment vertical="center" wrapText="1"/>
      <protection locked="0"/>
    </xf>
    <xf numFmtId="3" fontId="2" fillId="3" borderId="35" xfId="1" applyNumberFormat="1" applyFont="1" applyFill="1" applyBorder="1" applyAlignment="1" applyProtection="1">
      <alignment vertical="center"/>
      <protection locked="0"/>
    </xf>
    <xf numFmtId="3" fontId="2" fillId="3" borderId="32" xfId="1" applyNumberFormat="1" applyFont="1" applyFill="1" applyBorder="1" applyAlignment="1" applyProtection="1">
      <alignment vertical="center"/>
      <protection locked="0"/>
    </xf>
    <xf numFmtId="3" fontId="2" fillId="3" borderId="18" xfId="1" applyNumberFormat="1" applyFont="1" applyFill="1" applyBorder="1" applyAlignment="1" applyProtection="1">
      <alignment vertical="center"/>
      <protection locked="0"/>
    </xf>
    <xf numFmtId="3" fontId="3" fillId="0" borderId="30" xfId="1" applyNumberFormat="1" applyFont="1" applyFill="1" applyBorder="1" applyAlignment="1" applyProtection="1">
      <alignment vertical="center"/>
    </xf>
    <xf numFmtId="3" fontId="13" fillId="3" borderId="46" xfId="1" applyNumberFormat="1" applyFont="1" applyFill="1" applyBorder="1" applyAlignment="1" applyProtection="1">
      <alignment horizontal="left" vertical="center" wrapText="1"/>
      <protection locked="0"/>
    </xf>
    <xf numFmtId="0" fontId="2" fillId="0" borderId="128" xfId="1" applyFont="1" applyFill="1" applyBorder="1" applyAlignment="1" applyProtection="1">
      <alignment vertical="center"/>
      <protection locked="0"/>
    </xf>
    <xf numFmtId="0" fontId="2" fillId="0" borderId="98" xfId="1" applyFont="1" applyBorder="1" applyAlignment="1" applyProtection="1">
      <alignment vertical="center"/>
      <protection locked="0"/>
    </xf>
    <xf numFmtId="49" fontId="2" fillId="2" borderId="5" xfId="1" applyNumberFormat="1" applyFont="1" applyFill="1" applyBorder="1" applyAlignment="1" applyProtection="1">
      <alignment vertical="center"/>
      <protection locked="0"/>
    </xf>
    <xf numFmtId="0" fontId="5" fillId="0" borderId="0" xfId="0" applyFont="1"/>
    <xf numFmtId="0" fontId="19" fillId="0" borderId="0" xfId="0" applyFont="1" applyProtection="1">
      <protection locked="0"/>
    </xf>
    <xf numFmtId="0" fontId="19" fillId="0" borderId="0" xfId="0" applyFont="1"/>
    <xf numFmtId="0" fontId="1" fillId="0" borderId="0" xfId="7"/>
    <xf numFmtId="0" fontId="1" fillId="0" borderId="0" xfId="7" applyAlignment="1">
      <alignment vertical="center"/>
    </xf>
    <xf numFmtId="0" fontId="2" fillId="0" borderId="0" xfId="7" applyFont="1" applyAlignment="1">
      <alignment horizontal="right" vertical="center"/>
    </xf>
    <xf numFmtId="0" fontId="2" fillId="0" borderId="0" xfId="7" applyFont="1"/>
    <xf numFmtId="0" fontId="2" fillId="0" borderId="0" xfId="7" applyFont="1" applyAlignment="1"/>
    <xf numFmtId="0" fontId="20" fillId="0" borderId="0" xfId="7" applyFont="1" applyAlignment="1"/>
    <xf numFmtId="0" fontId="21" fillId="0" borderId="0" xfId="7" applyFont="1" applyAlignment="1"/>
    <xf numFmtId="0" fontId="5" fillId="0" borderId="0" xfId="7" applyFont="1"/>
    <xf numFmtId="0" fontId="2" fillId="0" borderId="0" xfId="7" applyFont="1" applyAlignment="1">
      <alignment horizontal="left"/>
    </xf>
    <xf numFmtId="0" fontId="22" fillId="0" borderId="0" xfId="7" applyFont="1" applyAlignment="1">
      <alignment horizontal="center"/>
    </xf>
    <xf numFmtId="0" fontId="2" fillId="0" borderId="0" xfId="8" applyFont="1" applyBorder="1"/>
    <xf numFmtId="0" fontId="2" fillId="0" borderId="0" xfId="8" applyFont="1" applyBorder="1" applyAlignment="1">
      <alignment vertical="center"/>
    </xf>
    <xf numFmtId="0" fontId="2" fillId="0" borderId="0" xfId="8" applyFont="1" applyBorder="1" applyAlignment="1"/>
    <xf numFmtId="0" fontId="1" fillId="0" borderId="0" xfId="7" applyFont="1" applyBorder="1" applyAlignment="1">
      <alignment horizontal="center" vertical="center"/>
    </xf>
    <xf numFmtId="0" fontId="2" fillId="0" borderId="0" xfId="8" applyFont="1"/>
    <xf numFmtId="0" fontId="1" fillId="0" borderId="0" xfId="7" applyFont="1" applyAlignment="1">
      <alignment horizontal="center" vertical="center"/>
    </xf>
    <xf numFmtId="0" fontId="2" fillId="0" borderId="45" xfId="8" applyFont="1" applyBorder="1" applyAlignment="1">
      <alignment horizontal="center" vertical="center" wrapText="1"/>
    </xf>
    <xf numFmtId="0" fontId="2" fillId="0" borderId="45" xfId="8" applyFont="1" applyBorder="1" applyAlignment="1">
      <alignment vertical="center" wrapText="1"/>
    </xf>
    <xf numFmtId="3" fontId="3" fillId="0" borderId="45" xfId="8" applyNumberFormat="1" applyFont="1" applyBorder="1" applyAlignment="1">
      <alignment vertical="center" wrapText="1"/>
    </xf>
    <xf numFmtId="3" fontId="3" fillId="0" borderId="45" xfId="8" applyNumberFormat="1" applyFont="1" applyFill="1" applyBorder="1" applyAlignment="1">
      <alignment wrapText="1"/>
    </xf>
    <xf numFmtId="3" fontId="3" fillId="0" borderId="45" xfId="8" applyNumberFormat="1" applyFont="1" applyFill="1" applyBorder="1" applyAlignment="1">
      <alignment horizontal="center" vertical="center" wrapText="1"/>
    </xf>
    <xf numFmtId="3" fontId="3" fillId="0" borderId="0" xfId="8" applyNumberFormat="1" applyFont="1" applyFill="1" applyBorder="1" applyAlignment="1">
      <alignment wrapText="1"/>
    </xf>
    <xf numFmtId="3" fontId="1" fillId="0" borderId="0" xfId="7" applyNumberFormat="1"/>
    <xf numFmtId="3" fontId="2" fillId="0" borderId="45" xfId="1" applyNumberFormat="1" applyFont="1" applyBorder="1" applyAlignment="1">
      <alignment horizontal="right" vertical="center" wrapText="1"/>
    </xf>
    <xf numFmtId="0" fontId="2" fillId="0" borderId="45" xfId="7" applyFont="1" applyBorder="1" applyAlignment="1">
      <alignment horizontal="center" vertical="center"/>
    </xf>
    <xf numFmtId="0" fontId="2" fillId="0" borderId="0" xfId="7" applyFont="1" applyBorder="1"/>
    <xf numFmtId="3" fontId="3" fillId="0" borderId="45" xfId="8" applyNumberFormat="1" applyFont="1" applyBorder="1" applyAlignment="1">
      <alignment horizontal="center" vertical="center" wrapText="1"/>
    </xf>
    <xf numFmtId="0" fontId="5" fillId="0" borderId="0" xfId="1" applyFont="1" applyAlignment="1">
      <alignment vertical="center"/>
    </xf>
    <xf numFmtId="0" fontId="1" fillId="0" borderId="0" xfId="7" applyBorder="1"/>
    <xf numFmtId="0" fontId="2" fillId="0" borderId="0" xfId="8" applyFont="1" applyBorder="1" applyAlignment="1">
      <alignment horizontal="left"/>
    </xf>
    <xf numFmtId="3" fontId="3" fillId="0" borderId="0" xfId="8" applyNumberFormat="1" applyFont="1" applyBorder="1" applyAlignment="1">
      <alignment wrapText="1"/>
    </xf>
    <xf numFmtId="3" fontId="24" fillId="0" borderId="45" xfId="1" applyNumberFormat="1" applyFont="1" applyBorder="1" applyAlignment="1">
      <alignment horizontal="center" vertical="center" wrapText="1"/>
    </xf>
    <xf numFmtId="3" fontId="3" fillId="0" borderId="45" xfId="1" applyNumberFormat="1" applyFont="1" applyFill="1" applyBorder="1" applyAlignment="1">
      <alignment horizontal="right" vertical="center" wrapText="1"/>
    </xf>
    <xf numFmtId="0" fontId="2" fillId="0" borderId="0" xfId="1" applyFont="1" applyBorder="1" applyAlignment="1">
      <alignment horizontal="right" vertical="center" wrapText="1"/>
    </xf>
    <xf numFmtId="3" fontId="2" fillId="0" borderId="45" xfId="1" applyNumberFormat="1" applyFont="1" applyBorder="1" applyAlignment="1">
      <alignment horizontal="left" vertical="center" wrapText="1"/>
    </xf>
    <xf numFmtId="0" fontId="2" fillId="0" borderId="5" xfId="8" applyFont="1" applyBorder="1" applyAlignment="1">
      <alignment horizontal="center" vertical="center" wrapText="1"/>
    </xf>
    <xf numFmtId="0" fontId="2" fillId="0" borderId="120" xfId="8" applyFont="1" applyBorder="1" applyAlignment="1">
      <alignment horizontal="center" vertical="center" wrapText="1"/>
    </xf>
    <xf numFmtId="0" fontId="2" fillId="0" borderId="120" xfId="1" applyFont="1" applyFill="1" applyBorder="1" applyAlignment="1">
      <alignment horizontal="left" vertical="center" wrapText="1"/>
    </xf>
    <xf numFmtId="0" fontId="2" fillId="0" borderId="0" xfId="1" applyFont="1" applyBorder="1" applyAlignment="1">
      <alignment horizontal="right" wrapText="1"/>
    </xf>
    <xf numFmtId="0" fontId="2" fillId="0" borderId="45" xfId="1" applyFont="1" applyBorder="1" applyAlignment="1">
      <alignment horizontal="left" vertical="center" wrapText="1"/>
    </xf>
    <xf numFmtId="3" fontId="3" fillId="3" borderId="45" xfId="1" applyNumberFormat="1" applyFont="1" applyFill="1" applyBorder="1" applyAlignment="1">
      <alignment horizontal="center" vertical="center" wrapText="1"/>
    </xf>
    <xf numFmtId="0" fontId="2" fillId="0" borderId="83" xfId="1" applyFont="1" applyBorder="1" applyAlignment="1">
      <alignment vertical="center" wrapText="1"/>
    </xf>
    <xf numFmtId="3" fontId="2" fillId="0" borderId="83" xfId="1" applyNumberFormat="1" applyFont="1" applyBorder="1" applyAlignment="1">
      <alignment vertical="center" wrapText="1"/>
    </xf>
    <xf numFmtId="0" fontId="2" fillId="0" borderId="68" xfId="8" applyFont="1" applyBorder="1" applyAlignment="1">
      <alignment horizontal="center" vertical="center" wrapText="1"/>
    </xf>
    <xf numFmtId="0" fontId="2" fillId="0" borderId="45" xfId="9" applyFont="1" applyBorder="1" applyAlignment="1">
      <alignment horizontal="left" vertical="center" wrapText="1"/>
    </xf>
    <xf numFmtId="3" fontId="20" fillId="0" borderId="45" xfId="1" applyNumberFormat="1" applyFont="1" applyBorder="1" applyAlignment="1">
      <alignment horizontal="center" vertical="center"/>
    </xf>
    <xf numFmtId="3" fontId="5" fillId="0" borderId="45" xfId="1" applyNumberFormat="1" applyFont="1" applyBorder="1" applyAlignment="1">
      <alignment vertical="center"/>
    </xf>
    <xf numFmtId="3" fontId="20" fillId="0" borderId="45" xfId="7" applyNumberFormat="1" applyFont="1" applyBorder="1" applyAlignment="1">
      <alignment horizontal="center" vertical="center"/>
    </xf>
    <xf numFmtId="3" fontId="5" fillId="0" borderId="45" xfId="7" applyNumberFormat="1" applyFont="1" applyBorder="1" applyAlignment="1">
      <alignment vertical="center"/>
    </xf>
    <xf numFmtId="0" fontId="1" fillId="3" borderId="0" xfId="7" applyFill="1"/>
    <xf numFmtId="0" fontId="2" fillId="0" borderId="83" xfId="8" applyFont="1" applyBorder="1" applyAlignment="1">
      <alignment horizontal="center" vertical="center" wrapText="1"/>
    </xf>
    <xf numFmtId="0" fontId="2" fillId="0" borderId="35" xfId="8" applyFont="1" applyBorder="1" applyAlignment="1">
      <alignment horizontal="center" vertical="center" wrapText="1"/>
    </xf>
    <xf numFmtId="0" fontId="2" fillId="0" borderId="68" xfId="8" applyFont="1" applyBorder="1" applyAlignment="1">
      <alignment horizontal="center" vertical="center" wrapText="1"/>
    </xf>
    <xf numFmtId="0" fontId="2" fillId="0" borderId="83" xfId="1" applyFont="1" applyBorder="1" applyAlignment="1">
      <alignment horizontal="left" vertical="center" wrapText="1"/>
    </xf>
    <xf numFmtId="0" fontId="2" fillId="0" borderId="35" xfId="1" applyFont="1" applyBorder="1" applyAlignment="1">
      <alignment horizontal="left" vertical="center" wrapText="1"/>
    </xf>
    <xf numFmtId="0" fontId="2" fillId="0" borderId="68" xfId="1" applyFont="1" applyBorder="1" applyAlignment="1">
      <alignment horizontal="left" vertical="center" wrapText="1"/>
    </xf>
    <xf numFmtId="0" fontId="3" fillId="0" borderId="45" xfId="8" applyFont="1" applyBorder="1" applyAlignment="1">
      <alignment horizontal="right" wrapText="1"/>
    </xf>
    <xf numFmtId="0" fontId="2" fillId="0" borderId="45" xfId="1" applyFont="1" applyBorder="1" applyAlignment="1">
      <alignment vertical="center" wrapText="1"/>
    </xf>
    <xf numFmtId="0" fontId="22" fillId="0" borderId="0" xfId="7" applyFont="1" applyAlignment="1">
      <alignment horizontal="center"/>
    </xf>
    <xf numFmtId="0" fontId="2" fillId="0" borderId="45" xfId="8" applyFont="1" applyBorder="1" applyAlignment="1">
      <alignment horizontal="center" vertical="center" wrapText="1"/>
    </xf>
    <xf numFmtId="0" fontId="2" fillId="0" borderId="45" xfId="1" applyFont="1" applyFill="1" applyBorder="1" applyAlignment="1">
      <alignment horizontal="left" vertical="center" wrapText="1"/>
    </xf>
    <xf numFmtId="3" fontId="2" fillId="0" borderId="83" xfId="1" applyNumberFormat="1" applyFont="1" applyBorder="1" applyAlignment="1">
      <alignment horizontal="left" vertical="center" wrapText="1"/>
    </xf>
    <xf numFmtId="3" fontId="2" fillId="0" borderId="68" xfId="1" applyNumberFormat="1" applyFont="1" applyBorder="1" applyAlignment="1">
      <alignment horizontal="left" vertical="center" wrapText="1"/>
    </xf>
    <xf numFmtId="0" fontId="2" fillId="0" borderId="3" xfId="1" applyFont="1" applyFill="1" applyBorder="1" applyAlignment="1" applyProtection="1">
      <alignment horizontal="center" vertical="center" textRotation="90" wrapText="1"/>
    </xf>
    <xf numFmtId="0" fontId="2" fillId="0" borderId="25" xfId="1" applyFont="1" applyFill="1" applyBorder="1" applyAlignment="1" applyProtection="1">
      <alignment horizontal="center" vertical="center" textRotation="90" wrapText="1"/>
    </xf>
    <xf numFmtId="0" fontId="2" fillId="0" borderId="2" xfId="1" applyFont="1" applyFill="1" applyBorder="1" applyAlignment="1" applyProtection="1">
      <alignment horizontal="center" vertical="center" textRotation="90" wrapText="1"/>
    </xf>
    <xf numFmtId="0" fontId="2" fillId="0" borderId="24" xfId="1" applyFont="1" applyFill="1" applyBorder="1" applyAlignment="1" applyProtection="1">
      <alignment horizontal="center" vertical="center" textRotation="90" wrapText="1"/>
    </xf>
    <xf numFmtId="49" fontId="2" fillId="2" borderId="8" xfId="1" applyNumberFormat="1" applyFont="1" applyFill="1" applyBorder="1" applyAlignment="1" applyProtection="1">
      <alignment horizontal="center" vertical="center"/>
      <protection locked="0"/>
    </xf>
    <xf numFmtId="49" fontId="2" fillId="2" borderId="53" xfId="1" applyNumberFormat="1" applyFont="1" applyFill="1" applyBorder="1" applyAlignment="1" applyProtection="1">
      <alignment horizontal="center" vertical="center"/>
      <protection locked="0"/>
    </xf>
    <xf numFmtId="49" fontId="2" fillId="0" borderId="10" xfId="1" applyNumberFormat="1" applyFont="1" applyFill="1" applyBorder="1" applyAlignment="1" applyProtection="1">
      <alignment horizontal="center" vertical="center" textRotation="90" wrapText="1"/>
    </xf>
    <xf numFmtId="49" fontId="2" fillId="0" borderId="14" xfId="1" applyNumberFormat="1" applyFont="1" applyFill="1" applyBorder="1" applyAlignment="1" applyProtection="1">
      <alignment horizontal="center" vertical="center" textRotation="90" wrapText="1"/>
    </xf>
    <xf numFmtId="0" fontId="2" fillId="0" borderId="19" xfId="1" applyFont="1" applyFill="1" applyBorder="1" applyAlignment="1" applyProtection="1">
      <alignment horizontal="center" vertical="center" wrapText="1"/>
    </xf>
    <xf numFmtId="49" fontId="2" fillId="0" borderId="10" xfId="1" applyNumberFormat="1" applyFont="1" applyFill="1" applyBorder="1" applyAlignment="1" applyProtection="1">
      <alignment horizontal="center" vertical="center" wrapText="1"/>
    </xf>
    <xf numFmtId="49" fontId="2" fillId="0" borderId="14" xfId="1" applyNumberFormat="1" applyFont="1" applyFill="1" applyBorder="1" applyAlignment="1" applyProtection="1">
      <alignment horizontal="center" vertical="center" wrapText="1"/>
    </xf>
    <xf numFmtId="49" fontId="2" fillId="0" borderId="19" xfId="1" applyNumberFormat="1" applyFont="1" applyFill="1" applyBorder="1" applyAlignment="1" applyProtection="1">
      <alignment horizontal="center" vertical="center" wrapText="1"/>
    </xf>
    <xf numFmtId="49" fontId="2" fillId="0" borderId="99" xfId="1" applyNumberFormat="1" applyFont="1" applyFill="1" applyBorder="1" applyAlignment="1" applyProtection="1">
      <alignment horizontal="center" vertical="center"/>
    </xf>
    <xf numFmtId="49" fontId="2" fillId="0" borderId="100" xfId="1" applyNumberFormat="1" applyFont="1" applyFill="1" applyBorder="1" applyAlignment="1" applyProtection="1">
      <alignment horizontal="center" vertical="center"/>
    </xf>
    <xf numFmtId="49" fontId="2" fillId="0" borderId="77" xfId="1" applyNumberFormat="1" applyFont="1" applyFill="1" applyBorder="1" applyAlignment="1" applyProtection="1">
      <alignment horizontal="center" vertical="center"/>
    </xf>
    <xf numFmtId="0" fontId="2" fillId="0" borderId="10" xfId="1" applyFont="1" applyFill="1" applyBorder="1" applyAlignment="1" applyProtection="1">
      <alignment horizontal="center" vertical="center" textRotation="90"/>
    </xf>
    <xf numFmtId="0" fontId="2" fillId="0" borderId="19" xfId="1" applyFont="1" applyFill="1" applyBorder="1" applyAlignment="1" applyProtection="1">
      <alignment horizontal="center" vertical="center" textRotation="90"/>
    </xf>
    <xf numFmtId="0" fontId="2" fillId="0" borderId="15" xfId="1" applyFont="1" applyFill="1" applyBorder="1" applyAlignment="1" applyProtection="1">
      <alignment horizontal="center" vertical="center" textRotation="90" wrapText="1"/>
    </xf>
    <xf numFmtId="0" fontId="2" fillId="0" borderId="21" xfId="1" applyFont="1" applyFill="1" applyBorder="1" applyAlignment="1" applyProtection="1">
      <alignment horizontal="center" vertical="center" textRotation="90" wrapText="1"/>
    </xf>
    <xf numFmtId="0" fontId="2" fillId="0" borderId="10" xfId="1" applyFont="1" applyFill="1" applyBorder="1" applyAlignment="1" applyProtection="1">
      <alignment horizontal="center" vertical="center" textRotation="90" wrapText="1"/>
    </xf>
    <xf numFmtId="0" fontId="2" fillId="0" borderId="19" xfId="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49" fontId="2" fillId="2" borderId="6" xfId="1" applyNumberFormat="1" applyFont="1" applyFill="1" applyBorder="1" applyAlignment="1" applyProtection="1">
      <alignment horizontal="center" vertical="center"/>
      <protection locked="0"/>
    </xf>
    <xf numFmtId="49" fontId="2" fillId="2" borderId="46" xfId="1" applyNumberFormat="1" applyFont="1" applyFill="1" applyBorder="1" applyAlignment="1" applyProtection="1">
      <alignment horizontal="center" vertical="center"/>
      <protection locked="0"/>
    </xf>
    <xf numFmtId="49" fontId="4" fillId="2" borderId="1" xfId="1" applyNumberFormat="1" applyFont="1" applyFill="1" applyBorder="1" applyAlignment="1" applyProtection="1">
      <alignment horizontal="center" vertical="center"/>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3" fillId="2" borderId="6" xfId="1" applyNumberFormat="1" applyFont="1" applyFill="1" applyBorder="1" applyAlignment="1" applyProtection="1">
      <alignment horizontal="center" vertical="center" wrapText="1"/>
      <protection locked="0"/>
    </xf>
    <xf numFmtId="49" fontId="3" fillId="2" borderId="46" xfId="1" applyNumberFormat="1" applyFont="1" applyFill="1" applyBorder="1" applyAlignment="1" applyProtection="1">
      <alignment horizontal="center" vertical="center" wrapText="1"/>
      <protection locked="0"/>
    </xf>
    <xf numFmtId="49" fontId="4" fillId="3" borderId="4" xfId="1" applyNumberFormat="1" applyFont="1" applyFill="1" applyBorder="1" applyAlignment="1" applyProtection="1">
      <alignment horizontal="center" vertical="center"/>
    </xf>
    <xf numFmtId="49" fontId="4" fillId="3" borderId="0" xfId="1" applyNumberFormat="1" applyFont="1" applyFill="1" applyBorder="1" applyAlignment="1" applyProtection="1">
      <alignment horizontal="center" vertical="center"/>
    </xf>
    <xf numFmtId="49" fontId="4" fillId="3" borderId="18" xfId="1" applyNumberFormat="1" applyFont="1" applyFill="1" applyBorder="1" applyAlignment="1" applyProtection="1">
      <alignment horizontal="center" vertical="center"/>
    </xf>
    <xf numFmtId="49" fontId="4" fillId="2" borderId="4" xfId="1" applyNumberFormat="1" applyFont="1" applyFill="1" applyBorder="1" applyAlignment="1" applyProtection="1">
      <alignment horizontal="center" vertical="center"/>
    </xf>
    <xf numFmtId="49" fontId="4" fillId="2" borderId="0" xfId="1" applyNumberFormat="1" applyFont="1" applyFill="1" applyBorder="1" applyAlignment="1" applyProtection="1">
      <alignment horizontal="center" vertical="center"/>
    </xf>
    <xf numFmtId="0" fontId="2" fillId="2" borderId="1" xfId="1" applyFont="1" applyFill="1" applyBorder="1" applyAlignment="1" applyProtection="1">
      <alignment horizontal="center" vertical="center"/>
    </xf>
    <xf numFmtId="0" fontId="2" fillId="2" borderId="2" xfId="1" applyFont="1" applyFill="1" applyBorder="1" applyAlignment="1" applyProtection="1">
      <alignment horizontal="center" vertical="center"/>
    </xf>
    <xf numFmtId="0" fontId="2" fillId="2" borderId="3" xfId="1" applyFont="1" applyFill="1" applyBorder="1" applyAlignment="1" applyProtection="1">
      <alignment horizontal="center" vertical="center"/>
    </xf>
    <xf numFmtId="49" fontId="4" fillId="2" borderId="18" xfId="1" applyNumberFormat="1" applyFont="1" applyFill="1" applyBorder="1" applyAlignment="1" applyProtection="1">
      <alignment horizontal="center" vertical="center"/>
    </xf>
    <xf numFmtId="49" fontId="2" fillId="2" borderId="6" xfId="1" applyNumberFormat="1" applyFont="1" applyFill="1" applyBorder="1" applyAlignment="1" applyProtection="1">
      <alignment horizontal="center" vertical="top"/>
      <protection locked="0"/>
    </xf>
    <xf numFmtId="49" fontId="2" fillId="2" borderId="46" xfId="1" applyNumberFormat="1" applyFont="1" applyFill="1" applyBorder="1" applyAlignment="1" applyProtection="1">
      <alignment horizontal="center" vertical="top"/>
      <protection locked="0"/>
    </xf>
    <xf numFmtId="49" fontId="3" fillId="2" borderId="6" xfId="1" applyNumberFormat="1" applyFont="1" applyFill="1" applyBorder="1" applyAlignment="1" applyProtection="1">
      <alignment horizontal="center" vertical="top" wrapText="1"/>
      <protection locked="0"/>
    </xf>
    <xf numFmtId="49" fontId="3" fillId="2" borderId="46" xfId="1" applyNumberFormat="1" applyFont="1" applyFill="1" applyBorder="1" applyAlignment="1" applyProtection="1">
      <alignment horizontal="center" vertical="top" wrapText="1"/>
      <protection locked="0"/>
    </xf>
    <xf numFmtId="0" fontId="3" fillId="0" borderId="89" xfId="1" applyFont="1" applyFill="1" applyBorder="1" applyAlignment="1" applyProtection="1">
      <alignment horizontal="left" vertical="center"/>
    </xf>
    <xf numFmtId="0" fontId="3" fillId="0" borderId="90" xfId="1" applyFont="1" applyFill="1" applyBorder="1" applyAlignment="1" applyProtection="1">
      <alignment horizontal="left" vertical="center"/>
    </xf>
    <xf numFmtId="0" fontId="3" fillId="0" borderId="50" xfId="1" applyFont="1" applyFill="1" applyBorder="1" applyAlignment="1" applyProtection="1">
      <alignment horizontal="left" vertical="center"/>
    </xf>
    <xf numFmtId="0" fontId="3" fillId="0" borderId="49" xfId="1" applyFont="1" applyFill="1" applyBorder="1" applyAlignment="1" applyProtection="1">
      <alignment horizontal="left" vertical="center"/>
    </xf>
    <xf numFmtId="0" fontId="2" fillId="2" borderId="4" xfId="1" quotePrefix="1" applyFont="1" applyFill="1" applyBorder="1" applyAlignment="1" applyProtection="1">
      <alignment horizontal="left" vertical="center" wrapText="1"/>
      <protection locked="0"/>
    </xf>
    <xf numFmtId="0" fontId="2" fillId="2" borderId="0" xfId="1" quotePrefix="1" applyFont="1" applyFill="1" applyBorder="1" applyAlignment="1" applyProtection="1">
      <alignment horizontal="left" vertical="center" wrapText="1"/>
      <protection locked="0"/>
    </xf>
    <xf numFmtId="0" fontId="5" fillId="2" borderId="0" xfId="1" quotePrefix="1" applyFont="1" applyFill="1" applyBorder="1" applyAlignment="1" applyProtection="1">
      <alignment horizontal="left" vertical="center" wrapText="1"/>
      <protection locked="0"/>
    </xf>
    <xf numFmtId="0" fontId="2" fillId="2" borderId="18" xfId="1" quotePrefix="1" applyFont="1" applyFill="1" applyBorder="1" applyAlignment="1" applyProtection="1">
      <alignment horizontal="left" vertical="center" wrapText="1"/>
      <protection locked="0"/>
    </xf>
    <xf numFmtId="0" fontId="5" fillId="2" borderId="18" xfId="1" quotePrefix="1" applyFont="1" applyFill="1" applyBorder="1" applyAlignment="1" applyProtection="1">
      <alignment horizontal="left" vertical="center" wrapText="1"/>
      <protection locked="0"/>
    </xf>
    <xf numFmtId="0" fontId="2" fillId="0" borderId="16" xfId="1" applyFont="1" applyFill="1" applyBorder="1" applyAlignment="1" applyProtection="1">
      <alignment horizontal="center" vertical="center" textRotation="90" wrapText="1"/>
    </xf>
    <xf numFmtId="0" fontId="2" fillId="0" borderId="22" xfId="1" applyFont="1" applyFill="1" applyBorder="1" applyAlignment="1" applyProtection="1">
      <alignment horizontal="center" vertical="center" textRotation="90" wrapText="1"/>
    </xf>
    <xf numFmtId="0" fontId="2" fillId="0" borderId="14" xfId="1" applyFont="1" applyFill="1" applyBorder="1" applyAlignment="1" applyProtection="1">
      <alignment horizontal="center" vertical="center" wrapText="1"/>
    </xf>
    <xf numFmtId="49" fontId="2" fillId="0" borderId="11" xfId="1" applyNumberFormat="1" applyFont="1" applyFill="1" applyBorder="1" applyAlignment="1" applyProtection="1">
      <alignment horizontal="center" vertical="center"/>
    </xf>
    <xf numFmtId="49" fontId="2" fillId="0" borderId="12" xfId="1" applyNumberFormat="1" applyFont="1" applyFill="1" applyBorder="1" applyAlignment="1" applyProtection="1">
      <alignment horizontal="center" vertical="center"/>
    </xf>
    <xf numFmtId="49" fontId="2" fillId="0" borderId="13" xfId="1" applyNumberFormat="1" applyFont="1" applyFill="1" applyBorder="1" applyAlignment="1" applyProtection="1">
      <alignment horizontal="center" vertical="center"/>
    </xf>
    <xf numFmtId="49" fontId="2" fillId="0" borderId="3" xfId="1" applyNumberFormat="1" applyFont="1" applyFill="1" applyBorder="1" applyAlignment="1" applyProtection="1">
      <alignment horizontal="center" vertical="center" wrapText="1"/>
    </xf>
    <xf numFmtId="49" fontId="2" fillId="0" borderId="18" xfId="1" applyNumberFormat="1" applyFont="1" applyFill="1" applyBorder="1" applyAlignment="1" applyProtection="1">
      <alignment horizontal="center" vertical="center" wrapText="1"/>
    </xf>
    <xf numFmtId="49" fontId="2" fillId="0" borderId="25" xfId="1" applyNumberFormat="1" applyFont="1" applyFill="1" applyBorder="1" applyAlignment="1" applyProtection="1">
      <alignment horizontal="center" vertical="center" wrapText="1"/>
    </xf>
    <xf numFmtId="0" fontId="2" fillId="0" borderId="1"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0" fontId="2" fillId="0" borderId="6" xfId="1" applyFont="1" applyBorder="1" applyAlignment="1" applyProtection="1">
      <alignment horizontal="center" vertical="center"/>
      <protection locked="0"/>
    </xf>
    <xf numFmtId="0" fontId="2" fillId="2" borderId="4" xfId="1" applyFont="1" applyFill="1" applyBorder="1" applyAlignment="1" applyProtection="1">
      <alignment horizontal="left" vertical="center" wrapText="1"/>
      <protection locked="0"/>
    </xf>
    <xf numFmtId="0" fontId="2" fillId="2" borderId="0" xfId="1" applyFont="1" applyFill="1" applyBorder="1" applyAlignment="1" applyProtection="1">
      <alignment horizontal="left" vertical="center" wrapText="1"/>
      <protection locked="0"/>
    </xf>
    <xf numFmtId="0" fontId="2" fillId="2" borderId="18" xfId="1" applyFont="1" applyFill="1" applyBorder="1" applyAlignment="1" applyProtection="1">
      <alignment horizontal="left" vertical="center" wrapText="1"/>
      <protection locked="0"/>
    </xf>
    <xf numFmtId="0" fontId="2" fillId="2" borderId="4" xfId="1" applyFont="1" applyFill="1" applyBorder="1" applyAlignment="1" applyProtection="1">
      <alignment horizontal="left" vertical="top" wrapText="1"/>
      <protection locked="0"/>
    </xf>
    <xf numFmtId="0" fontId="2" fillId="2" borderId="0" xfId="1" applyFont="1" applyFill="1" applyBorder="1" applyAlignment="1" applyProtection="1">
      <alignment horizontal="left" vertical="top" wrapText="1"/>
      <protection locked="0"/>
    </xf>
    <xf numFmtId="0" fontId="2" fillId="2" borderId="18" xfId="1" applyFont="1" applyFill="1" applyBorder="1" applyAlignment="1" applyProtection="1">
      <alignment horizontal="left" vertical="top" wrapText="1"/>
      <protection locked="0"/>
    </xf>
    <xf numFmtId="49" fontId="3" fillId="3" borderId="6" xfId="1" applyNumberFormat="1" applyFont="1" applyFill="1" applyBorder="1" applyAlignment="1" applyProtection="1">
      <alignment horizontal="center" vertical="center" wrapText="1"/>
      <protection locked="0"/>
    </xf>
    <xf numFmtId="0" fontId="2" fillId="3" borderId="17" xfId="1" applyFont="1" applyFill="1" applyBorder="1" applyAlignment="1" applyProtection="1">
      <alignment horizontal="center" vertical="center" textRotation="90" wrapText="1"/>
    </xf>
    <xf numFmtId="0" fontId="2" fillId="3" borderId="23" xfId="1" applyFont="1" applyFill="1" applyBorder="1" applyAlignment="1" applyProtection="1">
      <alignment horizontal="center" vertical="center" textRotation="90" wrapText="1"/>
    </xf>
    <xf numFmtId="49" fontId="3" fillId="3" borderId="46" xfId="1" applyNumberFormat="1" applyFont="1" applyFill="1" applyBorder="1" applyAlignment="1" applyProtection="1">
      <alignment horizontal="center" vertical="center" wrapText="1"/>
      <protection locked="0"/>
    </xf>
    <xf numFmtId="49" fontId="2" fillId="2" borderId="5" xfId="1" applyNumberFormat="1" applyFont="1" applyFill="1" applyBorder="1" applyAlignment="1" applyProtection="1">
      <alignment horizontal="center" vertical="center"/>
      <protection locked="0"/>
    </xf>
    <xf numFmtId="49" fontId="3" fillId="2" borderId="5" xfId="1" applyNumberFormat="1" applyFont="1" applyFill="1" applyBorder="1" applyAlignment="1" applyProtection="1">
      <alignment horizontal="center" vertical="center" wrapText="1"/>
      <protection locked="0"/>
    </xf>
    <xf numFmtId="49" fontId="3" fillId="3" borderId="5" xfId="1" applyNumberFormat="1" applyFont="1" applyFill="1" applyBorder="1" applyAlignment="1" applyProtection="1">
      <alignment horizontal="center" vertical="center" wrapText="1"/>
      <protection locked="0"/>
    </xf>
    <xf numFmtId="0" fontId="3" fillId="0" borderId="91" xfId="1" applyFont="1" applyFill="1" applyBorder="1" applyAlignment="1" applyProtection="1">
      <alignment horizontal="left" vertical="center"/>
    </xf>
    <xf numFmtId="0" fontId="3" fillId="0" borderId="51" xfId="1" applyFont="1" applyFill="1" applyBorder="1" applyAlignment="1" applyProtection="1">
      <alignment horizontal="left" vertical="center"/>
    </xf>
    <xf numFmtId="0" fontId="2" fillId="0" borderId="0" xfId="1" applyFont="1" applyAlignment="1">
      <alignment horizontal="left"/>
    </xf>
    <xf numFmtId="0" fontId="9" fillId="0" borderId="0" xfId="1" applyFont="1" applyAlignment="1">
      <alignment horizontal="center"/>
    </xf>
    <xf numFmtId="0" fontId="2" fillId="0" borderId="0" xfId="1" applyFont="1" applyFill="1" applyAlignment="1">
      <alignment horizontal="left"/>
    </xf>
    <xf numFmtId="0" fontId="3" fillId="0" borderId="0" xfId="1" applyFont="1" applyAlignment="1">
      <alignment horizontal="left"/>
    </xf>
    <xf numFmtId="0" fontId="2" fillId="0" borderId="45" xfId="1" applyFont="1" applyBorder="1" applyAlignment="1">
      <alignment horizontal="center" vertical="center" wrapText="1"/>
    </xf>
    <xf numFmtId="0" fontId="3" fillId="0" borderId="45" xfId="1" applyFont="1" applyBorder="1" applyAlignment="1">
      <alignment horizontal="right" wrapText="1"/>
    </xf>
    <xf numFmtId="0" fontId="2" fillId="0" borderId="45" xfId="1" applyFont="1" applyBorder="1" applyAlignment="1" applyProtection="1">
      <alignment horizontal="left" wrapText="1"/>
      <protection locked="0"/>
    </xf>
    <xf numFmtId="3" fontId="2" fillId="0" borderId="45" xfId="1" applyNumberFormat="1" applyFont="1" applyBorder="1" applyAlignment="1" applyProtection="1">
      <alignment horizontal="center" vertical="center" wrapText="1"/>
      <protection locked="0"/>
    </xf>
    <xf numFmtId="0" fontId="2" fillId="0" borderId="45" xfId="1" applyFont="1" applyBorder="1" applyAlignment="1" applyProtection="1">
      <alignment horizontal="left" vertical="center" wrapText="1"/>
      <protection locked="0"/>
    </xf>
    <xf numFmtId="0" fontId="2" fillId="0" borderId="45" xfId="1" applyFont="1" applyBorder="1" applyAlignment="1" applyProtection="1">
      <alignment horizontal="left" vertical="top" wrapText="1"/>
      <protection locked="0"/>
    </xf>
    <xf numFmtId="0" fontId="2" fillId="0" borderId="83" xfId="1" applyFont="1" applyBorder="1" applyAlignment="1" applyProtection="1">
      <alignment horizontal="center" vertical="center" wrapText="1"/>
      <protection locked="0"/>
    </xf>
    <xf numFmtId="0" fontId="2" fillId="0" borderId="35" xfId="1" applyFont="1" applyBorder="1" applyAlignment="1" applyProtection="1">
      <alignment horizontal="center" vertical="center" wrapText="1"/>
      <protection locked="0"/>
    </xf>
    <xf numFmtId="0" fontId="2" fillId="0" borderId="82" xfId="1" applyFont="1" applyBorder="1" applyAlignment="1" applyProtection="1">
      <alignment horizontal="left" vertical="top" wrapText="1"/>
      <protection locked="0"/>
    </xf>
    <xf numFmtId="0" fontId="2" fillId="0" borderId="122" xfId="1" applyFont="1" applyBorder="1" applyAlignment="1" applyProtection="1">
      <alignment horizontal="left" vertical="top" wrapText="1"/>
      <protection locked="0"/>
    </xf>
    <xf numFmtId="0" fontId="2" fillId="0" borderId="5" xfId="1" applyFont="1" applyBorder="1" applyAlignment="1" applyProtection="1">
      <alignment horizontal="left" vertical="center" wrapText="1"/>
      <protection locked="0"/>
    </xf>
    <xf numFmtId="0" fontId="2" fillId="0" borderId="109" xfId="1" applyFont="1" applyBorder="1" applyAlignment="1" applyProtection="1">
      <alignment horizontal="left" vertical="center" wrapText="1"/>
      <protection locked="0"/>
    </xf>
    <xf numFmtId="0" fontId="2" fillId="0" borderId="68" xfId="1" applyFont="1" applyBorder="1" applyAlignment="1" applyProtection="1">
      <alignment horizontal="center" vertical="center" wrapText="1"/>
      <protection locked="0"/>
    </xf>
    <xf numFmtId="0" fontId="2" fillId="0" borderId="82" xfId="1" applyFont="1" applyBorder="1" applyAlignment="1" applyProtection="1">
      <alignment horizontal="left" vertical="center" wrapText="1"/>
      <protection locked="0"/>
    </xf>
    <xf numFmtId="0" fontId="2" fillId="0" borderId="122"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104" xfId="1" applyFont="1" applyBorder="1" applyAlignment="1" applyProtection="1">
      <alignment horizontal="left" vertical="center" wrapText="1"/>
      <protection locked="0"/>
    </xf>
    <xf numFmtId="0" fontId="2" fillId="0" borderId="67" xfId="1" applyFont="1" applyBorder="1" applyAlignment="1" applyProtection="1">
      <alignment horizontal="left" vertical="center" wrapText="1"/>
      <protection locked="0"/>
    </xf>
    <xf numFmtId="0" fontId="2" fillId="0" borderId="116" xfId="1" applyFont="1" applyBorder="1" applyAlignment="1" applyProtection="1">
      <alignment horizontal="left" vertical="center" wrapText="1"/>
      <protection locked="0"/>
    </xf>
    <xf numFmtId="0" fontId="2" fillId="0" borderId="5" xfId="1" applyFont="1" applyFill="1" applyBorder="1" applyAlignment="1" applyProtection="1">
      <alignment horizontal="left" vertical="top" wrapText="1"/>
      <protection locked="0"/>
    </xf>
    <xf numFmtId="0" fontId="2" fillId="0" borderId="109" xfId="1" applyFont="1" applyFill="1" applyBorder="1" applyAlignment="1" applyProtection="1">
      <alignment horizontal="left" vertical="top" wrapText="1"/>
      <protection locked="0"/>
    </xf>
    <xf numFmtId="0" fontId="3" fillId="0" borderId="5" xfId="1" applyFont="1" applyBorder="1" applyAlignment="1">
      <alignment horizontal="right" wrapText="1"/>
    </xf>
    <xf numFmtId="0" fontId="3" fillId="0" borderId="6" xfId="1" applyFont="1" applyBorder="1" applyAlignment="1">
      <alignment horizontal="right" wrapText="1"/>
    </xf>
    <xf numFmtId="0" fontId="3" fillId="0" borderId="109" xfId="1" applyFont="1" applyBorder="1" applyAlignment="1">
      <alignment horizontal="right" wrapText="1"/>
    </xf>
    <xf numFmtId="0" fontId="2" fillId="0" borderId="5" xfId="1" applyFont="1" applyBorder="1" applyAlignment="1" applyProtection="1">
      <alignment horizontal="left" vertical="top" wrapText="1"/>
      <protection locked="0"/>
    </xf>
    <xf numFmtId="0" fontId="2" fillId="0" borderId="109" xfId="1" applyFont="1" applyBorder="1" applyAlignment="1" applyProtection="1">
      <alignment horizontal="left" vertical="top" wrapText="1"/>
      <protection locked="0"/>
    </xf>
    <xf numFmtId="0" fontId="2" fillId="0" borderId="5" xfId="1" applyFont="1" applyBorder="1" applyAlignment="1">
      <alignment horizontal="center" vertical="center" wrapText="1"/>
    </xf>
    <xf numFmtId="0" fontId="2" fillId="0" borderId="109" xfId="1" applyFont="1" applyBorder="1" applyAlignment="1">
      <alignment horizontal="center" vertical="center" wrapText="1"/>
    </xf>
    <xf numFmtId="0" fontId="2" fillId="0" borderId="5" xfId="1" applyFont="1" applyBorder="1" applyAlignment="1" applyProtection="1">
      <alignment horizontal="left" wrapText="1"/>
      <protection locked="0"/>
    </xf>
    <xf numFmtId="0" fontId="2" fillId="0" borderId="109" xfId="1" applyFont="1" applyBorder="1" applyAlignment="1" applyProtection="1">
      <alignment horizontal="left" wrapText="1"/>
      <protection locked="0"/>
    </xf>
    <xf numFmtId="0" fontId="2" fillId="0" borderId="5" xfId="1" applyFont="1" applyFill="1" applyBorder="1" applyAlignment="1" applyProtection="1">
      <alignment horizontal="left" vertical="center" wrapText="1"/>
      <protection locked="0"/>
    </xf>
    <xf numFmtId="0" fontId="2" fillId="0" borderId="109" xfId="1" applyFont="1" applyFill="1" applyBorder="1" applyAlignment="1" applyProtection="1">
      <alignment horizontal="left" vertical="center" wrapText="1"/>
      <protection locked="0"/>
    </xf>
    <xf numFmtId="0" fontId="2" fillId="0" borderId="82" xfId="1" applyFont="1" applyFill="1" applyBorder="1" applyAlignment="1" applyProtection="1">
      <alignment horizontal="left" vertical="top" wrapText="1"/>
      <protection locked="0"/>
    </xf>
    <xf numFmtId="0" fontId="2" fillId="0" borderId="122" xfId="1" applyFont="1" applyFill="1" applyBorder="1" applyAlignment="1" applyProtection="1">
      <alignment horizontal="left" vertical="top" wrapText="1"/>
      <protection locked="0"/>
    </xf>
    <xf numFmtId="0" fontId="2" fillId="0" borderId="45" xfId="1" applyFont="1" applyFill="1" applyBorder="1" applyAlignment="1" applyProtection="1">
      <alignment horizontal="left" vertical="top" wrapText="1"/>
      <protection locked="0"/>
    </xf>
    <xf numFmtId="0" fontId="2" fillId="0" borderId="45" xfId="1" applyFont="1" applyBorder="1" applyAlignment="1" applyProtection="1">
      <alignment horizontal="center" vertical="center" wrapText="1"/>
      <protection locked="0"/>
    </xf>
    <xf numFmtId="0" fontId="1" fillId="0" borderId="45" xfId="1" applyFont="1" applyBorder="1" applyAlignment="1">
      <alignment horizontal="left" vertical="top" wrapText="1"/>
    </xf>
    <xf numFmtId="0" fontId="11" fillId="0" borderId="0" xfId="1" applyFont="1" applyBorder="1" applyAlignment="1">
      <alignment horizontal="left" vertical="top" wrapText="1"/>
    </xf>
    <xf numFmtId="0" fontId="3" fillId="0" borderId="45" xfId="1" applyFont="1" applyFill="1" applyBorder="1" applyAlignment="1">
      <alignment horizontal="right" vertical="center" wrapText="1"/>
    </xf>
    <xf numFmtId="0" fontId="2" fillId="0" borderId="83" xfId="1" applyFont="1" applyFill="1" applyBorder="1" applyAlignment="1">
      <alignment horizontal="left" vertical="center" wrapText="1"/>
    </xf>
    <xf numFmtId="0" fontId="2" fillId="0" borderId="35" xfId="1" applyFont="1" applyFill="1" applyBorder="1" applyAlignment="1">
      <alignment horizontal="left" vertical="center" wrapText="1"/>
    </xf>
    <xf numFmtId="0" fontId="2" fillId="0" borderId="68" xfId="1" applyFont="1" applyFill="1" applyBorder="1" applyAlignment="1">
      <alignment horizontal="left" vertical="center" wrapText="1"/>
    </xf>
    <xf numFmtId="0" fontId="2" fillId="0" borderId="45" xfId="1" applyFont="1" applyFill="1" applyBorder="1" applyAlignment="1">
      <alignment horizontal="center" vertical="center" wrapText="1"/>
    </xf>
    <xf numFmtId="0" fontId="2" fillId="0" borderId="5" xfId="1" applyFont="1" applyFill="1" applyBorder="1" applyAlignment="1" applyProtection="1">
      <alignment horizontal="center" vertical="center" wrapText="1"/>
    </xf>
    <xf numFmtId="0" fontId="2" fillId="0" borderId="109" xfId="1" applyFont="1" applyFill="1" applyBorder="1" applyAlignment="1" applyProtection="1">
      <alignment horizontal="center" vertical="center" wrapText="1"/>
    </xf>
    <xf numFmtId="0" fontId="3" fillId="0" borderId="45" xfId="1" applyFont="1" applyBorder="1" applyAlignment="1">
      <alignment horizontal="right" vertical="center" wrapText="1"/>
    </xf>
    <xf numFmtId="0" fontId="2" fillId="0" borderId="45" xfId="1" applyFont="1" applyBorder="1" applyAlignment="1">
      <alignment horizontal="left" vertical="center" wrapText="1"/>
    </xf>
    <xf numFmtId="0" fontId="2" fillId="0" borderId="83" xfId="1" applyFont="1" applyBorder="1" applyAlignment="1">
      <alignment horizontal="center" vertical="center" wrapText="1"/>
    </xf>
    <xf numFmtId="0" fontId="2" fillId="0" borderId="68" xfId="1" applyFont="1" applyBorder="1" applyAlignment="1">
      <alignment horizontal="center" vertical="center" wrapText="1"/>
    </xf>
    <xf numFmtId="0" fontId="3" fillId="0" borderId="0" xfId="1" applyFont="1" applyBorder="1" applyAlignment="1">
      <alignment horizontal="right" wrapText="1"/>
    </xf>
    <xf numFmtId="0" fontId="2" fillId="0" borderId="83" xfId="1" applyFont="1" applyBorder="1" applyAlignment="1" applyProtection="1">
      <alignment horizontal="left" vertical="center" wrapText="1"/>
      <protection locked="0"/>
    </xf>
    <xf numFmtId="0" fontId="2" fillId="0" borderId="68" xfId="1" applyFont="1" applyBorder="1" applyAlignment="1" applyProtection="1">
      <alignment horizontal="left" vertical="center" wrapText="1"/>
      <protection locked="0"/>
    </xf>
    <xf numFmtId="3" fontId="2" fillId="0" borderId="83" xfId="1" applyNumberFormat="1" applyFont="1" applyBorder="1" applyAlignment="1" applyProtection="1">
      <alignment horizontal="left" vertical="center" wrapText="1"/>
      <protection locked="0"/>
    </xf>
    <xf numFmtId="3" fontId="2" fillId="0" borderId="68" xfId="1" applyNumberFormat="1" applyFont="1" applyBorder="1" applyAlignment="1" applyProtection="1">
      <alignment horizontal="left" vertical="center" wrapText="1"/>
      <protection locked="0"/>
    </xf>
    <xf numFmtId="0" fontId="2" fillId="0" borderId="0" xfId="1" applyFont="1" applyBorder="1" applyAlignment="1">
      <alignment horizontal="left" vertical="top" wrapText="1"/>
    </xf>
    <xf numFmtId="0" fontId="9" fillId="0" borderId="0" xfId="1" applyFont="1" applyBorder="1" applyAlignment="1">
      <alignment horizontal="center"/>
    </xf>
    <xf numFmtId="3" fontId="2" fillId="0" borderId="45" xfId="1" applyNumberFormat="1" applyFont="1" applyBorder="1" applyAlignment="1" applyProtection="1">
      <alignment vertical="center" wrapText="1"/>
      <protection locked="0"/>
    </xf>
    <xf numFmtId="0" fontId="2" fillId="0" borderId="83"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0" xfId="1" applyFont="1" applyAlignment="1">
      <alignment horizontal="left" wrapText="1"/>
    </xf>
    <xf numFmtId="0" fontId="3" fillId="0" borderId="5" xfId="1" applyFont="1" applyBorder="1" applyAlignment="1">
      <alignment horizontal="right" vertical="center" wrapText="1"/>
    </xf>
    <xf numFmtId="0" fontId="3" fillId="0" borderId="6" xfId="1" applyFont="1" applyBorder="1" applyAlignment="1">
      <alignment horizontal="right" vertical="center" wrapText="1"/>
    </xf>
    <xf numFmtId="0" fontId="3" fillId="0" borderId="109" xfId="1" applyFont="1" applyBorder="1" applyAlignment="1">
      <alignment horizontal="right" vertical="center" wrapText="1"/>
    </xf>
    <xf numFmtId="3" fontId="2" fillId="0" borderId="83" xfId="1" applyNumberFormat="1" applyFont="1" applyBorder="1" applyAlignment="1" applyProtection="1">
      <alignment horizontal="center" vertical="center" wrapText="1"/>
      <protection locked="0"/>
    </xf>
    <xf numFmtId="3" fontId="2" fillId="0" borderId="35" xfId="1" applyNumberFormat="1" applyFont="1" applyBorder="1" applyAlignment="1" applyProtection="1">
      <alignment horizontal="center" vertical="center" wrapText="1"/>
      <protection locked="0"/>
    </xf>
    <xf numFmtId="3" fontId="2" fillId="0" borderId="68" xfId="1" applyNumberFormat="1" applyFont="1" applyBorder="1" applyAlignment="1" applyProtection="1">
      <alignment horizontal="center" vertical="center" wrapText="1"/>
      <protection locked="0"/>
    </xf>
    <xf numFmtId="0" fontId="2" fillId="0" borderId="83" xfId="1" applyFont="1" applyBorder="1" applyAlignment="1" applyProtection="1">
      <alignment horizontal="center" vertical="center"/>
      <protection locked="0"/>
    </xf>
    <xf numFmtId="0" fontId="2" fillId="0" borderId="35" xfId="1" applyFont="1" applyBorder="1" applyAlignment="1" applyProtection="1">
      <alignment horizontal="center" vertical="center"/>
      <protection locked="0"/>
    </xf>
    <xf numFmtId="0" fontId="2" fillId="0" borderId="68" xfId="1" applyFont="1" applyBorder="1" applyAlignment="1" applyProtection="1">
      <alignment horizontal="center" vertical="center"/>
      <protection locked="0"/>
    </xf>
    <xf numFmtId="0" fontId="10" fillId="0" borderId="0" xfId="1" applyFont="1" applyAlignment="1">
      <alignment horizontal="left"/>
    </xf>
    <xf numFmtId="0" fontId="18" fillId="0" borderId="0" xfId="0" applyFont="1" applyAlignment="1">
      <alignment horizontal="left" wrapText="1"/>
    </xf>
    <xf numFmtId="164" fontId="3" fillId="0" borderId="0" xfId="1" applyNumberFormat="1" applyFont="1" applyAlignment="1">
      <alignment horizontal="left"/>
    </xf>
    <xf numFmtId="0" fontId="2" fillId="0" borderId="5" xfId="0" applyFont="1" applyBorder="1" applyAlignment="1">
      <alignment horizontal="center" vertical="center" wrapText="1"/>
    </xf>
    <xf numFmtId="0" fontId="2" fillId="0" borderId="109" xfId="0" applyFont="1" applyBorder="1" applyAlignment="1">
      <alignment horizontal="center" vertical="center" wrapText="1"/>
    </xf>
    <xf numFmtId="0" fontId="2" fillId="0" borderId="45" xfId="1" applyFont="1" applyBorder="1" applyAlignment="1" applyProtection="1">
      <alignment horizontal="center" vertical="center"/>
      <protection locked="0"/>
    </xf>
    <xf numFmtId="0" fontId="2" fillId="0" borderId="98" xfId="1" applyFont="1" applyBorder="1" applyAlignment="1">
      <alignment horizontal="left"/>
    </xf>
    <xf numFmtId="0" fontId="3" fillId="0" borderId="98" xfId="1" applyFont="1" applyBorder="1" applyAlignment="1">
      <alignment horizontal="left"/>
    </xf>
    <xf numFmtId="0" fontId="2" fillId="0" borderId="5" xfId="2" applyFont="1" applyBorder="1" applyAlignment="1">
      <alignment horizontal="center" vertical="center" wrapText="1"/>
    </xf>
    <xf numFmtId="0" fontId="2" fillId="0" borderId="109" xfId="2" applyFont="1" applyBorder="1" applyAlignment="1">
      <alignment horizontal="center" vertical="center" wrapText="1"/>
    </xf>
    <xf numFmtId="0" fontId="3" fillId="0" borderId="5" xfId="2" applyFont="1" applyBorder="1" applyAlignment="1">
      <alignment horizontal="right" wrapText="1"/>
    </xf>
    <xf numFmtId="0" fontId="3" fillId="0" borderId="6" xfId="2" applyFont="1" applyBorder="1" applyAlignment="1">
      <alignment horizontal="right" wrapText="1"/>
    </xf>
    <xf numFmtId="0" fontId="3" fillId="0" borderId="109" xfId="2" applyFont="1" applyBorder="1" applyAlignment="1">
      <alignment horizontal="right" wrapText="1"/>
    </xf>
    <xf numFmtId="0" fontId="9" fillId="0" borderId="0" xfId="5" applyFont="1" applyFill="1" applyBorder="1" applyAlignment="1">
      <alignment horizontal="left" vertical="center" wrapText="1"/>
    </xf>
    <xf numFmtId="0" fontId="2" fillId="0" borderId="0" xfId="2" applyFont="1" applyAlignment="1">
      <alignment horizontal="left"/>
    </xf>
    <xf numFmtId="0" fontId="9" fillId="0" borderId="0" xfId="2" applyFont="1" applyAlignment="1">
      <alignment horizontal="center"/>
    </xf>
    <xf numFmtId="0" fontId="2" fillId="0" borderId="82" xfId="1" applyFont="1" applyBorder="1" applyAlignment="1" applyProtection="1">
      <alignment horizontal="center" vertical="center" wrapText="1"/>
      <protection locked="0"/>
    </xf>
    <xf numFmtId="0" fontId="2" fillId="0" borderId="34" xfId="1" applyFont="1" applyBorder="1" applyAlignment="1" applyProtection="1">
      <alignment horizontal="center" vertical="center" wrapText="1"/>
      <protection locked="0"/>
    </xf>
    <xf numFmtId="0" fontId="2" fillId="0" borderId="67" xfId="1" applyFont="1" applyBorder="1" applyAlignment="1" applyProtection="1">
      <alignment horizontal="center" vertical="center" wrapText="1"/>
      <protection locked="0"/>
    </xf>
    <xf numFmtId="0" fontId="2" fillId="0" borderId="45" xfId="0" applyFont="1" applyBorder="1" applyAlignment="1">
      <alignment horizontal="center" vertical="center" wrapText="1"/>
    </xf>
    <xf numFmtId="0" fontId="2" fillId="0" borderId="5" xfId="1" applyFont="1" applyBorder="1" applyAlignment="1">
      <alignment horizontal="left" vertical="center" wrapText="1"/>
    </xf>
    <xf numFmtId="0" fontId="2" fillId="0" borderId="109" xfId="1" applyFont="1" applyBorder="1" applyAlignment="1">
      <alignment horizontal="left" vertical="center" wrapText="1"/>
    </xf>
    <xf numFmtId="0" fontId="2" fillId="0" borderId="45" xfId="1" applyFont="1" applyFill="1" applyBorder="1" applyAlignment="1" applyProtection="1">
      <alignment horizontal="left" vertical="center" wrapText="1"/>
      <protection locked="0"/>
    </xf>
    <xf numFmtId="1" fontId="2" fillId="0" borderId="83" xfId="1" applyNumberFormat="1" applyFont="1" applyFill="1" applyBorder="1" applyAlignment="1" applyProtection="1">
      <alignment horizontal="center" vertical="center" wrapText="1"/>
      <protection locked="0"/>
    </xf>
    <xf numFmtId="1" fontId="2" fillId="0" borderId="35" xfId="1" applyNumberFormat="1" applyFont="1" applyFill="1" applyBorder="1" applyAlignment="1" applyProtection="1">
      <alignment horizontal="center" vertical="center" wrapText="1"/>
      <protection locked="0"/>
    </xf>
    <xf numFmtId="1" fontId="2" fillId="0" borderId="68" xfId="1" applyNumberFormat="1" applyFont="1" applyFill="1" applyBorder="1" applyAlignment="1" applyProtection="1">
      <alignment horizontal="center" vertical="center" wrapText="1"/>
      <protection locked="0"/>
    </xf>
    <xf numFmtId="3" fontId="2" fillId="0" borderId="45" xfId="1" applyNumberFormat="1" applyFont="1" applyFill="1" applyBorder="1" applyAlignment="1" applyProtection="1">
      <alignment horizontal="center" vertical="center" wrapText="1"/>
      <protection locked="0"/>
    </xf>
    <xf numFmtId="3" fontId="2" fillId="0" borderId="109" xfId="1" applyNumberFormat="1" applyFont="1" applyFill="1" applyBorder="1" applyAlignment="1" applyProtection="1">
      <alignment horizontal="center" vertical="center" wrapText="1"/>
      <protection locked="0"/>
    </xf>
    <xf numFmtId="0" fontId="3" fillId="0" borderId="45" xfId="1" applyFont="1" applyFill="1" applyBorder="1" applyAlignment="1" applyProtection="1">
      <alignment horizontal="left" vertical="center" wrapText="1"/>
      <protection locked="0"/>
    </xf>
    <xf numFmtId="0" fontId="2" fillId="0" borderId="82" xfId="1" applyFont="1" applyFill="1" applyBorder="1" applyAlignment="1" applyProtection="1">
      <alignment horizontal="left" vertical="center" wrapText="1"/>
      <protection locked="0"/>
    </xf>
    <xf numFmtId="0" fontId="2" fillId="0" borderId="122" xfId="1" applyFont="1" applyFill="1" applyBorder="1" applyAlignment="1" applyProtection="1">
      <alignment horizontal="left" vertical="center" wrapText="1"/>
      <protection locked="0"/>
    </xf>
    <xf numFmtId="0" fontId="2" fillId="0" borderId="67" xfId="1" applyFont="1" applyFill="1" applyBorder="1" applyAlignment="1" applyProtection="1">
      <alignment horizontal="left" vertical="center" wrapText="1"/>
      <protection locked="0"/>
    </xf>
    <xf numFmtId="0" fontId="2" fillId="0" borderId="116" xfId="1" applyFont="1" applyFill="1" applyBorder="1" applyAlignment="1" applyProtection="1">
      <alignment horizontal="left" vertical="center" wrapText="1"/>
      <protection locked="0"/>
    </xf>
    <xf numFmtId="1" fontId="2" fillId="0" borderId="83" xfId="1" quotePrefix="1" applyNumberFormat="1" applyFont="1" applyFill="1" applyBorder="1" applyAlignment="1" applyProtection="1">
      <alignment horizontal="center" vertical="center" wrapText="1"/>
      <protection locked="0"/>
    </xf>
    <xf numFmtId="1" fontId="2" fillId="0" borderId="83" xfId="1" quotePrefix="1" applyNumberFormat="1" applyFont="1" applyFill="1" applyBorder="1" applyAlignment="1" applyProtection="1">
      <alignment horizontal="center" vertical="center"/>
      <protection locked="0"/>
    </xf>
    <xf numFmtId="1" fontId="2" fillId="0" borderId="35" xfId="1" quotePrefix="1" applyNumberFormat="1" applyFont="1" applyFill="1" applyBorder="1" applyAlignment="1" applyProtection="1">
      <alignment horizontal="center" vertical="center"/>
      <protection locked="0"/>
    </xf>
    <xf numFmtId="1" fontId="2" fillId="0" borderId="68" xfId="1" quotePrefix="1" applyNumberFormat="1" applyFont="1" applyFill="1" applyBorder="1" applyAlignment="1" applyProtection="1">
      <alignment horizontal="center" vertical="center"/>
      <protection locked="0"/>
    </xf>
    <xf numFmtId="1" fontId="2" fillId="0" borderId="35" xfId="1" applyNumberFormat="1" applyFont="1" applyFill="1" applyBorder="1" applyAlignment="1" applyProtection="1">
      <alignment horizontal="center" vertical="center"/>
      <protection locked="0"/>
    </xf>
    <xf numFmtId="1" fontId="2" fillId="0" borderId="68" xfId="1" applyNumberFormat="1" applyFont="1" applyFill="1" applyBorder="1" applyAlignment="1" applyProtection="1">
      <alignment horizontal="center" vertical="center"/>
      <protection locked="0"/>
    </xf>
    <xf numFmtId="0" fontId="2" fillId="0" borderId="82" xfId="1" applyFont="1" applyFill="1" applyBorder="1" applyAlignment="1" applyProtection="1">
      <alignment vertical="center" wrapText="1"/>
      <protection locked="0"/>
    </xf>
    <xf numFmtId="0" fontId="2" fillId="0" borderId="122" xfId="1" applyFont="1" applyFill="1" applyBorder="1" applyAlignment="1" applyProtection="1">
      <alignment vertical="center" wrapText="1"/>
      <protection locked="0"/>
    </xf>
    <xf numFmtId="0" fontId="2" fillId="0" borderId="67" xfId="1" applyFont="1" applyFill="1" applyBorder="1" applyAlignment="1" applyProtection="1">
      <alignment vertical="center" wrapText="1"/>
      <protection locked="0"/>
    </xf>
    <xf numFmtId="0" fontId="2" fillId="0" borderId="116" xfId="1" applyFont="1" applyFill="1" applyBorder="1" applyAlignment="1" applyProtection="1">
      <alignment vertical="center" wrapText="1"/>
      <protection locked="0"/>
    </xf>
    <xf numFmtId="0" fontId="2" fillId="0" borderId="45" xfId="1" applyFont="1" applyFill="1" applyBorder="1" applyAlignment="1">
      <alignment horizontal="left" vertical="center"/>
    </xf>
    <xf numFmtId="1" fontId="2" fillId="0" borderId="45" xfId="1" applyNumberFormat="1" applyFont="1" applyFill="1" applyBorder="1" applyAlignment="1" applyProtection="1">
      <alignment horizontal="center" vertical="center" wrapText="1"/>
      <protection locked="0"/>
    </xf>
    <xf numFmtId="0" fontId="9" fillId="0" borderId="0" xfId="1" applyFont="1" applyFill="1" applyAlignment="1">
      <alignment horizontal="center"/>
    </xf>
    <xf numFmtId="3" fontId="2" fillId="0" borderId="45" xfId="3" applyNumberFormat="1" applyFont="1" applyFill="1" applyBorder="1" applyAlignment="1">
      <alignment horizontal="center" vertical="center" wrapText="1"/>
    </xf>
    <xf numFmtId="3" fontId="2" fillId="0" borderId="45" xfId="3" applyNumberFormat="1" applyFont="1" applyFill="1" applyBorder="1" applyAlignment="1">
      <alignment horizontal="left" vertical="center" wrapText="1"/>
    </xf>
    <xf numFmtId="0" fontId="2" fillId="0" borderId="83" xfId="3" applyFont="1" applyFill="1" applyBorder="1" applyAlignment="1">
      <alignment horizontal="center" vertical="center" wrapText="1"/>
    </xf>
    <xf numFmtId="0" fontId="2" fillId="0" borderId="68" xfId="3" applyFont="1" applyFill="1" applyBorder="1" applyAlignment="1">
      <alignment horizontal="center" vertical="center" wrapText="1"/>
    </xf>
    <xf numFmtId="3" fontId="2" fillId="0" borderId="45" xfId="3" quotePrefix="1" applyNumberFormat="1" applyFont="1" applyFill="1" applyBorder="1" applyAlignment="1">
      <alignment horizontal="left" vertical="center" wrapText="1"/>
    </xf>
    <xf numFmtId="0" fontId="2" fillId="0" borderId="45" xfId="3" applyFont="1" applyFill="1" applyBorder="1" applyAlignment="1">
      <alignment horizontal="center" vertical="center" wrapText="1"/>
    </xf>
    <xf numFmtId="3" fontId="2" fillId="0" borderId="45" xfId="3" applyNumberFormat="1" applyFont="1" applyFill="1" applyBorder="1" applyAlignment="1">
      <alignment horizontal="center" vertical="center"/>
    </xf>
    <xf numFmtId="4" fontId="2" fillId="0" borderId="45" xfId="3" applyNumberFormat="1" applyFont="1" applyFill="1" applyBorder="1" applyAlignment="1">
      <alignment horizontal="center" vertical="center" wrapText="1"/>
    </xf>
    <xf numFmtId="0" fontId="2" fillId="0" borderId="45" xfId="3" applyFont="1" applyFill="1" applyBorder="1" applyAlignment="1">
      <alignment horizontal="left" vertical="center"/>
    </xf>
    <xf numFmtId="49" fontId="2" fillId="0" borderId="45" xfId="3" applyNumberFormat="1" applyFont="1" applyFill="1" applyBorder="1" applyAlignment="1">
      <alignment horizontal="center" vertical="center" wrapText="1"/>
    </xf>
    <xf numFmtId="0" fontId="2" fillId="0" borderId="35" xfId="3" applyFont="1" applyFill="1" applyBorder="1" applyAlignment="1">
      <alignment horizontal="center" vertical="center" wrapText="1"/>
    </xf>
    <xf numFmtId="3" fontId="2" fillId="0" borderId="45" xfId="3" quotePrefix="1" applyNumberFormat="1" applyFont="1" applyFill="1" applyBorder="1" applyAlignment="1">
      <alignment horizontal="center" vertical="center" wrapText="1"/>
    </xf>
    <xf numFmtId="3" fontId="2" fillId="0" borderId="83" xfId="3" applyNumberFormat="1" applyFont="1" applyFill="1" applyBorder="1" applyAlignment="1">
      <alignment horizontal="center" vertical="center" wrapText="1"/>
    </xf>
    <xf numFmtId="3" fontId="2" fillId="0" borderId="68" xfId="3" applyNumberFormat="1" applyFont="1" applyFill="1" applyBorder="1" applyAlignment="1">
      <alignment horizontal="center" vertical="center" wrapText="1"/>
    </xf>
    <xf numFmtId="3" fontId="2" fillId="0" borderId="83" xfId="3" quotePrefix="1" applyNumberFormat="1" applyFont="1" applyFill="1" applyBorder="1" applyAlignment="1">
      <alignment horizontal="center" vertical="center"/>
    </xf>
    <xf numFmtId="3" fontId="2" fillId="0" borderId="35" xfId="3" applyNumberFormat="1" applyFont="1" applyFill="1" applyBorder="1" applyAlignment="1">
      <alignment horizontal="center" vertical="center"/>
    </xf>
    <xf numFmtId="3" fontId="2" fillId="0" borderId="68" xfId="3" applyNumberFormat="1" applyFont="1" applyFill="1" applyBorder="1" applyAlignment="1">
      <alignment horizontal="center" vertical="center"/>
    </xf>
    <xf numFmtId="3" fontId="3" fillId="0" borderId="45" xfId="3" applyNumberFormat="1" applyFont="1" applyFill="1" applyBorder="1" applyAlignment="1">
      <alignment horizontal="right" wrapText="1"/>
    </xf>
    <xf numFmtId="3" fontId="3" fillId="0" borderId="83" xfId="3" applyNumberFormat="1" applyFont="1" applyFill="1" applyBorder="1" applyAlignment="1">
      <alignment horizontal="center" vertical="center" wrapText="1"/>
    </xf>
    <xf numFmtId="3" fontId="3" fillId="0" borderId="35" xfId="3" applyNumberFormat="1" applyFont="1" applyFill="1" applyBorder="1" applyAlignment="1">
      <alignment horizontal="center" vertical="center" wrapText="1"/>
    </xf>
    <xf numFmtId="3" fontId="3" fillId="0" borderId="68" xfId="3" applyNumberFormat="1" applyFont="1" applyFill="1" applyBorder="1" applyAlignment="1">
      <alignment horizontal="center" vertical="center" wrapText="1"/>
    </xf>
    <xf numFmtId="3" fontId="3" fillId="0" borderId="83" xfId="3" applyNumberFormat="1" applyFont="1" applyFill="1" applyBorder="1" applyAlignment="1">
      <alignment horizontal="left" vertical="center" wrapText="1"/>
    </xf>
    <xf numFmtId="3" fontId="3" fillId="0" borderId="35" xfId="3" applyNumberFormat="1" applyFont="1" applyFill="1" applyBorder="1" applyAlignment="1">
      <alignment horizontal="left" vertical="center" wrapText="1"/>
    </xf>
    <xf numFmtId="3" fontId="3" fillId="0" borderId="68" xfId="3" applyNumberFormat="1" applyFont="1" applyFill="1" applyBorder="1" applyAlignment="1">
      <alignment horizontal="left" vertical="center" wrapText="1"/>
    </xf>
    <xf numFmtId="0" fontId="2" fillId="0" borderId="45" xfId="3" applyFont="1" applyBorder="1" applyAlignment="1">
      <alignment horizontal="center" vertical="center" wrapText="1"/>
    </xf>
  </cellXfs>
  <cellStyles count="10">
    <cellStyle name="Normal" xfId="0" builtinId="0"/>
    <cellStyle name="Normal 11" xfId="3"/>
    <cellStyle name="Normal 2" xfId="1"/>
    <cellStyle name="Normal 2 2 2" xfId="6"/>
    <cellStyle name="Normal 2 3" xfId="5"/>
    <cellStyle name="Normal 2 3 2" xfId="9"/>
    <cellStyle name="Normal 3 2 2 2" xfId="2"/>
    <cellStyle name="Normal 6" xfId="7"/>
    <cellStyle name="Normal 8" xfId="4"/>
    <cellStyle name="Normal_budžeta nod.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8"/>
  <sheetViews>
    <sheetView view="pageLayout" zoomScaleNormal="100" workbookViewId="0">
      <selection activeCell="K11" sqref="K11"/>
    </sheetView>
  </sheetViews>
  <sheetFormatPr defaultRowHeight="12.75" outlineLevelCol="1" x14ac:dyDescent="0.2"/>
  <cols>
    <col min="1" max="1" width="4.42578125" style="958" customWidth="1"/>
    <col min="2" max="2" width="46.85546875" style="958" customWidth="1"/>
    <col min="3" max="3" width="11" style="959" bestFit="1" customWidth="1"/>
    <col min="4" max="4" width="12" style="958" hidden="1" customWidth="1" outlineLevel="1"/>
    <col min="5" max="5" width="10.28515625" style="958" hidden="1" customWidth="1" outlineLevel="1"/>
    <col min="6" max="6" width="11.85546875" style="958" customWidth="1" collapsed="1"/>
    <col min="7" max="7" width="28.5703125" style="958" hidden="1" customWidth="1" outlineLevel="1"/>
    <col min="8" max="8" width="9.7109375" style="973" customWidth="1" collapsed="1"/>
    <col min="9" max="9" width="6.85546875" style="958" customWidth="1"/>
    <col min="10" max="10" width="9.5703125" style="958" customWidth="1"/>
    <col min="11" max="245" width="9.140625" style="958"/>
    <col min="246" max="246" width="35.85546875" style="958" customWidth="1"/>
    <col min="247" max="247" width="13.85546875" style="958" customWidth="1"/>
    <col min="248" max="248" width="9.140625" style="958"/>
    <col min="249" max="249" width="13.7109375" style="958" customWidth="1"/>
    <col min="250" max="250" width="14.28515625" style="958" customWidth="1"/>
    <col min="251" max="251" width="17" style="958" customWidth="1"/>
    <col min="252" max="252" width="46.85546875" style="958" customWidth="1"/>
    <col min="253" max="501" width="9.140625" style="958"/>
    <col min="502" max="502" width="35.85546875" style="958" customWidth="1"/>
    <col min="503" max="503" width="13.85546875" style="958" customWidth="1"/>
    <col min="504" max="504" width="9.140625" style="958"/>
    <col min="505" max="505" width="13.7109375" style="958" customWidth="1"/>
    <col min="506" max="506" width="14.28515625" style="958" customWidth="1"/>
    <col min="507" max="507" width="17" style="958" customWidth="1"/>
    <col min="508" max="508" width="46.85546875" style="958" customWidth="1"/>
    <col min="509" max="757" width="9.140625" style="958"/>
    <col min="758" max="758" width="35.85546875" style="958" customWidth="1"/>
    <col min="759" max="759" width="13.85546875" style="958" customWidth="1"/>
    <col min="760" max="760" width="9.140625" style="958"/>
    <col min="761" max="761" width="13.7109375" style="958" customWidth="1"/>
    <col min="762" max="762" width="14.28515625" style="958" customWidth="1"/>
    <col min="763" max="763" width="17" style="958" customWidth="1"/>
    <col min="764" max="764" width="46.85546875" style="958" customWidth="1"/>
    <col min="765" max="1013" width="9.140625" style="958"/>
    <col min="1014" max="1014" width="35.85546875" style="958" customWidth="1"/>
    <col min="1015" max="1015" width="13.85546875" style="958" customWidth="1"/>
    <col min="1016" max="1016" width="9.140625" style="958"/>
    <col min="1017" max="1017" width="13.7109375" style="958" customWidth="1"/>
    <col min="1018" max="1018" width="14.28515625" style="958" customWidth="1"/>
    <col min="1019" max="1019" width="17" style="958" customWidth="1"/>
    <col min="1020" max="1020" width="46.85546875" style="958" customWidth="1"/>
    <col min="1021" max="1269" width="9.140625" style="958"/>
    <col min="1270" max="1270" width="35.85546875" style="958" customWidth="1"/>
    <col min="1271" max="1271" width="13.85546875" style="958" customWidth="1"/>
    <col min="1272" max="1272" width="9.140625" style="958"/>
    <col min="1273" max="1273" width="13.7109375" style="958" customWidth="1"/>
    <col min="1274" max="1274" width="14.28515625" style="958" customWidth="1"/>
    <col min="1275" max="1275" width="17" style="958" customWidth="1"/>
    <col min="1276" max="1276" width="46.85546875" style="958" customWidth="1"/>
    <col min="1277" max="1525" width="9.140625" style="958"/>
    <col min="1526" max="1526" width="35.85546875" style="958" customWidth="1"/>
    <col min="1527" max="1527" width="13.85546875" style="958" customWidth="1"/>
    <col min="1528" max="1528" width="9.140625" style="958"/>
    <col min="1529" max="1529" width="13.7109375" style="958" customWidth="1"/>
    <col min="1530" max="1530" width="14.28515625" style="958" customWidth="1"/>
    <col min="1531" max="1531" width="17" style="958" customWidth="1"/>
    <col min="1532" max="1532" width="46.85546875" style="958" customWidth="1"/>
    <col min="1533" max="1781" width="9.140625" style="958"/>
    <col min="1782" max="1782" width="35.85546875" style="958" customWidth="1"/>
    <col min="1783" max="1783" width="13.85546875" style="958" customWidth="1"/>
    <col min="1784" max="1784" width="9.140625" style="958"/>
    <col min="1785" max="1785" width="13.7109375" style="958" customWidth="1"/>
    <col min="1786" max="1786" width="14.28515625" style="958" customWidth="1"/>
    <col min="1787" max="1787" width="17" style="958" customWidth="1"/>
    <col min="1788" max="1788" width="46.85546875" style="958" customWidth="1"/>
    <col min="1789" max="2037" width="9.140625" style="958"/>
    <col min="2038" max="2038" width="35.85546875" style="958" customWidth="1"/>
    <col min="2039" max="2039" width="13.85546875" style="958" customWidth="1"/>
    <col min="2040" max="2040" width="9.140625" style="958"/>
    <col min="2041" max="2041" width="13.7109375" style="958" customWidth="1"/>
    <col min="2042" max="2042" width="14.28515625" style="958" customWidth="1"/>
    <col min="2043" max="2043" width="17" style="958" customWidth="1"/>
    <col min="2044" max="2044" width="46.85546875" style="958" customWidth="1"/>
    <col min="2045" max="2293" width="9.140625" style="958"/>
    <col min="2294" max="2294" width="35.85546875" style="958" customWidth="1"/>
    <col min="2295" max="2295" width="13.85546875" style="958" customWidth="1"/>
    <col min="2296" max="2296" width="9.140625" style="958"/>
    <col min="2297" max="2297" width="13.7109375" style="958" customWidth="1"/>
    <col min="2298" max="2298" width="14.28515625" style="958" customWidth="1"/>
    <col min="2299" max="2299" width="17" style="958" customWidth="1"/>
    <col min="2300" max="2300" width="46.85546875" style="958" customWidth="1"/>
    <col min="2301" max="2549" width="9.140625" style="958"/>
    <col min="2550" max="2550" width="35.85546875" style="958" customWidth="1"/>
    <col min="2551" max="2551" width="13.85546875" style="958" customWidth="1"/>
    <col min="2552" max="2552" width="9.140625" style="958"/>
    <col min="2553" max="2553" width="13.7109375" style="958" customWidth="1"/>
    <col min="2554" max="2554" width="14.28515625" style="958" customWidth="1"/>
    <col min="2555" max="2555" width="17" style="958" customWidth="1"/>
    <col min="2556" max="2556" width="46.85546875" style="958" customWidth="1"/>
    <col min="2557" max="2805" width="9.140625" style="958"/>
    <col min="2806" max="2806" width="35.85546875" style="958" customWidth="1"/>
    <col min="2807" max="2807" width="13.85546875" style="958" customWidth="1"/>
    <col min="2808" max="2808" width="9.140625" style="958"/>
    <col min="2809" max="2809" width="13.7109375" style="958" customWidth="1"/>
    <col min="2810" max="2810" width="14.28515625" style="958" customWidth="1"/>
    <col min="2811" max="2811" width="17" style="958" customWidth="1"/>
    <col min="2812" max="2812" width="46.85546875" style="958" customWidth="1"/>
    <col min="2813" max="3061" width="9.140625" style="958"/>
    <col min="3062" max="3062" width="35.85546875" style="958" customWidth="1"/>
    <col min="3063" max="3063" width="13.85546875" style="958" customWidth="1"/>
    <col min="3064" max="3064" width="9.140625" style="958"/>
    <col min="3065" max="3065" width="13.7109375" style="958" customWidth="1"/>
    <col min="3066" max="3066" width="14.28515625" style="958" customWidth="1"/>
    <col min="3067" max="3067" width="17" style="958" customWidth="1"/>
    <col min="3068" max="3068" width="46.85546875" style="958" customWidth="1"/>
    <col min="3069" max="3317" width="9.140625" style="958"/>
    <col min="3318" max="3318" width="35.85546875" style="958" customWidth="1"/>
    <col min="3319" max="3319" width="13.85546875" style="958" customWidth="1"/>
    <col min="3320" max="3320" width="9.140625" style="958"/>
    <col min="3321" max="3321" width="13.7109375" style="958" customWidth="1"/>
    <col min="3322" max="3322" width="14.28515625" style="958" customWidth="1"/>
    <col min="3323" max="3323" width="17" style="958" customWidth="1"/>
    <col min="3324" max="3324" width="46.85546875" style="958" customWidth="1"/>
    <col min="3325" max="3573" width="9.140625" style="958"/>
    <col min="3574" max="3574" width="35.85546875" style="958" customWidth="1"/>
    <col min="3575" max="3575" width="13.85546875" style="958" customWidth="1"/>
    <col min="3576" max="3576" width="9.140625" style="958"/>
    <col min="3577" max="3577" width="13.7109375" style="958" customWidth="1"/>
    <col min="3578" max="3578" width="14.28515625" style="958" customWidth="1"/>
    <col min="3579" max="3579" width="17" style="958" customWidth="1"/>
    <col min="3580" max="3580" width="46.85546875" style="958" customWidth="1"/>
    <col min="3581" max="3829" width="9.140625" style="958"/>
    <col min="3830" max="3830" width="35.85546875" style="958" customWidth="1"/>
    <col min="3831" max="3831" width="13.85546875" style="958" customWidth="1"/>
    <col min="3832" max="3832" width="9.140625" style="958"/>
    <col min="3833" max="3833" width="13.7109375" style="958" customWidth="1"/>
    <col min="3834" max="3834" width="14.28515625" style="958" customWidth="1"/>
    <col min="3835" max="3835" width="17" style="958" customWidth="1"/>
    <col min="3836" max="3836" width="46.85546875" style="958" customWidth="1"/>
    <col min="3837" max="4085" width="9.140625" style="958"/>
    <col min="4086" max="4086" width="35.85546875" style="958" customWidth="1"/>
    <col min="4087" max="4087" width="13.85546875" style="958" customWidth="1"/>
    <col min="4088" max="4088" width="9.140625" style="958"/>
    <col min="4089" max="4089" width="13.7109375" style="958" customWidth="1"/>
    <col min="4090" max="4090" width="14.28515625" style="958" customWidth="1"/>
    <col min="4091" max="4091" width="17" style="958" customWidth="1"/>
    <col min="4092" max="4092" width="46.85546875" style="958" customWidth="1"/>
    <col min="4093" max="4341" width="9.140625" style="958"/>
    <col min="4342" max="4342" width="35.85546875" style="958" customWidth="1"/>
    <col min="4343" max="4343" width="13.85546875" style="958" customWidth="1"/>
    <col min="4344" max="4344" width="9.140625" style="958"/>
    <col min="4345" max="4345" width="13.7109375" style="958" customWidth="1"/>
    <col min="4346" max="4346" width="14.28515625" style="958" customWidth="1"/>
    <col min="4347" max="4347" width="17" style="958" customWidth="1"/>
    <col min="4348" max="4348" width="46.85546875" style="958" customWidth="1"/>
    <col min="4349" max="4597" width="9.140625" style="958"/>
    <col min="4598" max="4598" width="35.85546875" style="958" customWidth="1"/>
    <col min="4599" max="4599" width="13.85546875" style="958" customWidth="1"/>
    <col min="4600" max="4600" width="9.140625" style="958"/>
    <col min="4601" max="4601" width="13.7109375" style="958" customWidth="1"/>
    <col min="4602" max="4602" width="14.28515625" style="958" customWidth="1"/>
    <col min="4603" max="4603" width="17" style="958" customWidth="1"/>
    <col min="4604" max="4604" width="46.85546875" style="958" customWidth="1"/>
    <col min="4605" max="4853" width="9.140625" style="958"/>
    <col min="4854" max="4854" width="35.85546875" style="958" customWidth="1"/>
    <col min="4855" max="4855" width="13.85546875" style="958" customWidth="1"/>
    <col min="4856" max="4856" width="9.140625" style="958"/>
    <col min="4857" max="4857" width="13.7109375" style="958" customWidth="1"/>
    <col min="4858" max="4858" width="14.28515625" style="958" customWidth="1"/>
    <col min="4859" max="4859" width="17" style="958" customWidth="1"/>
    <col min="4860" max="4860" width="46.85546875" style="958" customWidth="1"/>
    <col min="4861" max="5109" width="9.140625" style="958"/>
    <col min="5110" max="5110" width="35.85546875" style="958" customWidth="1"/>
    <col min="5111" max="5111" width="13.85546875" style="958" customWidth="1"/>
    <col min="5112" max="5112" width="9.140625" style="958"/>
    <col min="5113" max="5113" width="13.7109375" style="958" customWidth="1"/>
    <col min="5114" max="5114" width="14.28515625" style="958" customWidth="1"/>
    <col min="5115" max="5115" width="17" style="958" customWidth="1"/>
    <col min="5116" max="5116" width="46.85546875" style="958" customWidth="1"/>
    <col min="5117" max="5365" width="9.140625" style="958"/>
    <col min="5366" max="5366" width="35.85546875" style="958" customWidth="1"/>
    <col min="5367" max="5367" width="13.85546875" style="958" customWidth="1"/>
    <col min="5368" max="5368" width="9.140625" style="958"/>
    <col min="5369" max="5369" width="13.7109375" style="958" customWidth="1"/>
    <col min="5370" max="5370" width="14.28515625" style="958" customWidth="1"/>
    <col min="5371" max="5371" width="17" style="958" customWidth="1"/>
    <col min="5372" max="5372" width="46.85546875" style="958" customWidth="1"/>
    <col min="5373" max="5621" width="9.140625" style="958"/>
    <col min="5622" max="5622" width="35.85546875" style="958" customWidth="1"/>
    <col min="5623" max="5623" width="13.85546875" style="958" customWidth="1"/>
    <col min="5624" max="5624" width="9.140625" style="958"/>
    <col min="5625" max="5625" width="13.7109375" style="958" customWidth="1"/>
    <col min="5626" max="5626" width="14.28515625" style="958" customWidth="1"/>
    <col min="5627" max="5627" width="17" style="958" customWidth="1"/>
    <col min="5628" max="5628" width="46.85546875" style="958" customWidth="1"/>
    <col min="5629" max="5877" width="9.140625" style="958"/>
    <col min="5878" max="5878" width="35.85546875" style="958" customWidth="1"/>
    <col min="5879" max="5879" width="13.85546875" style="958" customWidth="1"/>
    <col min="5880" max="5880" width="9.140625" style="958"/>
    <col min="5881" max="5881" width="13.7109375" style="958" customWidth="1"/>
    <col min="5882" max="5882" width="14.28515625" style="958" customWidth="1"/>
    <col min="5883" max="5883" width="17" style="958" customWidth="1"/>
    <col min="5884" max="5884" width="46.85546875" style="958" customWidth="1"/>
    <col min="5885" max="6133" width="9.140625" style="958"/>
    <col min="6134" max="6134" width="35.85546875" style="958" customWidth="1"/>
    <col min="6135" max="6135" width="13.85546875" style="958" customWidth="1"/>
    <col min="6136" max="6136" width="9.140625" style="958"/>
    <col min="6137" max="6137" width="13.7109375" style="958" customWidth="1"/>
    <col min="6138" max="6138" width="14.28515625" style="958" customWidth="1"/>
    <col min="6139" max="6139" width="17" style="958" customWidth="1"/>
    <col min="6140" max="6140" width="46.85546875" style="958" customWidth="1"/>
    <col min="6141" max="6389" width="9.140625" style="958"/>
    <col min="6390" max="6390" width="35.85546875" style="958" customWidth="1"/>
    <col min="6391" max="6391" width="13.85546875" style="958" customWidth="1"/>
    <col min="6392" max="6392" width="9.140625" style="958"/>
    <col min="6393" max="6393" width="13.7109375" style="958" customWidth="1"/>
    <col min="6394" max="6394" width="14.28515625" style="958" customWidth="1"/>
    <col min="6395" max="6395" width="17" style="958" customWidth="1"/>
    <col min="6396" max="6396" width="46.85546875" style="958" customWidth="1"/>
    <col min="6397" max="6645" width="9.140625" style="958"/>
    <col min="6646" max="6646" width="35.85546875" style="958" customWidth="1"/>
    <col min="6647" max="6647" width="13.85546875" style="958" customWidth="1"/>
    <col min="6648" max="6648" width="9.140625" style="958"/>
    <col min="6649" max="6649" width="13.7109375" style="958" customWidth="1"/>
    <col min="6650" max="6650" width="14.28515625" style="958" customWidth="1"/>
    <col min="6651" max="6651" width="17" style="958" customWidth="1"/>
    <col min="6652" max="6652" width="46.85546875" style="958" customWidth="1"/>
    <col min="6653" max="6901" width="9.140625" style="958"/>
    <col min="6902" max="6902" width="35.85546875" style="958" customWidth="1"/>
    <col min="6903" max="6903" width="13.85546875" style="958" customWidth="1"/>
    <col min="6904" max="6904" width="9.140625" style="958"/>
    <col min="6905" max="6905" width="13.7109375" style="958" customWidth="1"/>
    <col min="6906" max="6906" width="14.28515625" style="958" customWidth="1"/>
    <col min="6907" max="6907" width="17" style="958" customWidth="1"/>
    <col min="6908" max="6908" width="46.85546875" style="958" customWidth="1"/>
    <col min="6909" max="7157" width="9.140625" style="958"/>
    <col min="7158" max="7158" width="35.85546875" style="958" customWidth="1"/>
    <col min="7159" max="7159" width="13.85546875" style="958" customWidth="1"/>
    <col min="7160" max="7160" width="9.140625" style="958"/>
    <col min="7161" max="7161" width="13.7109375" style="958" customWidth="1"/>
    <col min="7162" max="7162" width="14.28515625" style="958" customWidth="1"/>
    <col min="7163" max="7163" width="17" style="958" customWidth="1"/>
    <col min="7164" max="7164" width="46.85546875" style="958" customWidth="1"/>
    <col min="7165" max="7413" width="9.140625" style="958"/>
    <col min="7414" max="7414" width="35.85546875" style="958" customWidth="1"/>
    <col min="7415" max="7415" width="13.85546875" style="958" customWidth="1"/>
    <col min="7416" max="7416" width="9.140625" style="958"/>
    <col min="7417" max="7417" width="13.7109375" style="958" customWidth="1"/>
    <col min="7418" max="7418" width="14.28515625" style="958" customWidth="1"/>
    <col min="7419" max="7419" width="17" style="958" customWidth="1"/>
    <col min="7420" max="7420" width="46.85546875" style="958" customWidth="1"/>
    <col min="7421" max="7669" width="9.140625" style="958"/>
    <col min="7670" max="7670" width="35.85546875" style="958" customWidth="1"/>
    <col min="7671" max="7671" width="13.85546875" style="958" customWidth="1"/>
    <col min="7672" max="7672" width="9.140625" style="958"/>
    <col min="7673" max="7673" width="13.7109375" style="958" customWidth="1"/>
    <col min="7674" max="7674" width="14.28515625" style="958" customWidth="1"/>
    <col min="7675" max="7675" width="17" style="958" customWidth="1"/>
    <col min="7676" max="7676" width="46.85546875" style="958" customWidth="1"/>
    <col min="7677" max="7925" width="9.140625" style="958"/>
    <col min="7926" max="7926" width="35.85546875" style="958" customWidth="1"/>
    <col min="7927" max="7927" width="13.85546875" style="958" customWidth="1"/>
    <col min="7928" max="7928" width="9.140625" style="958"/>
    <col min="7929" max="7929" width="13.7109375" style="958" customWidth="1"/>
    <col min="7930" max="7930" width="14.28515625" style="958" customWidth="1"/>
    <col min="7931" max="7931" width="17" style="958" customWidth="1"/>
    <col min="7932" max="7932" width="46.85546875" style="958" customWidth="1"/>
    <col min="7933" max="8181" width="9.140625" style="958"/>
    <col min="8182" max="8182" width="35.85546875" style="958" customWidth="1"/>
    <col min="8183" max="8183" width="13.85546875" style="958" customWidth="1"/>
    <col min="8184" max="8184" width="9.140625" style="958"/>
    <col min="8185" max="8185" width="13.7109375" style="958" customWidth="1"/>
    <col min="8186" max="8186" width="14.28515625" style="958" customWidth="1"/>
    <col min="8187" max="8187" width="17" style="958" customWidth="1"/>
    <col min="8188" max="8188" width="46.85546875" style="958" customWidth="1"/>
    <col min="8189" max="8437" width="9.140625" style="958"/>
    <col min="8438" max="8438" width="35.85546875" style="958" customWidth="1"/>
    <col min="8439" max="8439" width="13.85546875" style="958" customWidth="1"/>
    <col min="8440" max="8440" width="9.140625" style="958"/>
    <col min="8441" max="8441" width="13.7109375" style="958" customWidth="1"/>
    <col min="8442" max="8442" width="14.28515625" style="958" customWidth="1"/>
    <col min="8443" max="8443" width="17" style="958" customWidth="1"/>
    <col min="8444" max="8444" width="46.85546875" style="958" customWidth="1"/>
    <col min="8445" max="8693" width="9.140625" style="958"/>
    <col min="8694" max="8694" width="35.85546875" style="958" customWidth="1"/>
    <col min="8695" max="8695" width="13.85546875" style="958" customWidth="1"/>
    <col min="8696" max="8696" width="9.140625" style="958"/>
    <col min="8697" max="8697" width="13.7109375" style="958" customWidth="1"/>
    <col min="8698" max="8698" width="14.28515625" style="958" customWidth="1"/>
    <col min="8699" max="8699" width="17" style="958" customWidth="1"/>
    <col min="8700" max="8700" width="46.85546875" style="958" customWidth="1"/>
    <col min="8701" max="8949" width="9.140625" style="958"/>
    <col min="8950" max="8950" width="35.85546875" style="958" customWidth="1"/>
    <col min="8951" max="8951" width="13.85546875" style="958" customWidth="1"/>
    <col min="8952" max="8952" width="9.140625" style="958"/>
    <col min="8953" max="8953" width="13.7109375" style="958" customWidth="1"/>
    <col min="8954" max="8954" width="14.28515625" style="958" customWidth="1"/>
    <col min="8955" max="8955" width="17" style="958" customWidth="1"/>
    <col min="8956" max="8956" width="46.85546875" style="958" customWidth="1"/>
    <col min="8957" max="9205" width="9.140625" style="958"/>
    <col min="9206" max="9206" width="35.85546875" style="958" customWidth="1"/>
    <col min="9207" max="9207" width="13.85546875" style="958" customWidth="1"/>
    <col min="9208" max="9208" width="9.140625" style="958"/>
    <col min="9209" max="9209" width="13.7109375" style="958" customWidth="1"/>
    <col min="9210" max="9210" width="14.28515625" style="958" customWidth="1"/>
    <col min="9211" max="9211" width="17" style="958" customWidth="1"/>
    <col min="9212" max="9212" width="46.85546875" style="958" customWidth="1"/>
    <col min="9213" max="9461" width="9.140625" style="958"/>
    <col min="9462" max="9462" width="35.85546875" style="958" customWidth="1"/>
    <col min="9463" max="9463" width="13.85546875" style="958" customWidth="1"/>
    <col min="9464" max="9464" width="9.140625" style="958"/>
    <col min="9465" max="9465" width="13.7109375" style="958" customWidth="1"/>
    <col min="9466" max="9466" width="14.28515625" style="958" customWidth="1"/>
    <col min="9467" max="9467" width="17" style="958" customWidth="1"/>
    <col min="9468" max="9468" width="46.85546875" style="958" customWidth="1"/>
    <col min="9469" max="9717" width="9.140625" style="958"/>
    <col min="9718" max="9718" width="35.85546875" style="958" customWidth="1"/>
    <col min="9719" max="9719" width="13.85546875" style="958" customWidth="1"/>
    <col min="9720" max="9720" width="9.140625" style="958"/>
    <col min="9721" max="9721" width="13.7109375" style="958" customWidth="1"/>
    <col min="9722" max="9722" width="14.28515625" style="958" customWidth="1"/>
    <col min="9723" max="9723" width="17" style="958" customWidth="1"/>
    <col min="9724" max="9724" width="46.85546875" style="958" customWidth="1"/>
    <col min="9725" max="9973" width="9.140625" style="958"/>
    <col min="9974" max="9974" width="35.85546875" style="958" customWidth="1"/>
    <col min="9975" max="9975" width="13.85546875" style="958" customWidth="1"/>
    <col min="9976" max="9976" width="9.140625" style="958"/>
    <col min="9977" max="9977" width="13.7109375" style="958" customWidth="1"/>
    <col min="9978" max="9978" width="14.28515625" style="958" customWidth="1"/>
    <col min="9979" max="9979" width="17" style="958" customWidth="1"/>
    <col min="9980" max="9980" width="46.85546875" style="958" customWidth="1"/>
    <col min="9981" max="10229" width="9.140625" style="958"/>
    <col min="10230" max="10230" width="35.85546875" style="958" customWidth="1"/>
    <col min="10231" max="10231" width="13.85546875" style="958" customWidth="1"/>
    <col min="10232" max="10232" width="9.140625" style="958"/>
    <col min="10233" max="10233" width="13.7109375" style="958" customWidth="1"/>
    <col min="10234" max="10234" width="14.28515625" style="958" customWidth="1"/>
    <col min="10235" max="10235" width="17" style="958" customWidth="1"/>
    <col min="10236" max="10236" width="46.85546875" style="958" customWidth="1"/>
    <col min="10237" max="10485" width="9.140625" style="958"/>
    <col min="10486" max="10486" width="35.85546875" style="958" customWidth="1"/>
    <col min="10487" max="10487" width="13.85546875" style="958" customWidth="1"/>
    <col min="10488" max="10488" width="9.140625" style="958"/>
    <col min="10489" max="10489" width="13.7109375" style="958" customWidth="1"/>
    <col min="10490" max="10490" width="14.28515625" style="958" customWidth="1"/>
    <col min="10491" max="10491" width="17" style="958" customWidth="1"/>
    <col min="10492" max="10492" width="46.85546875" style="958" customWidth="1"/>
    <col min="10493" max="10741" width="9.140625" style="958"/>
    <col min="10742" max="10742" width="35.85546875" style="958" customWidth="1"/>
    <col min="10743" max="10743" width="13.85546875" style="958" customWidth="1"/>
    <col min="10744" max="10744" width="9.140625" style="958"/>
    <col min="10745" max="10745" width="13.7109375" style="958" customWidth="1"/>
    <col min="10746" max="10746" width="14.28515625" style="958" customWidth="1"/>
    <col min="10747" max="10747" width="17" style="958" customWidth="1"/>
    <col min="10748" max="10748" width="46.85546875" style="958" customWidth="1"/>
    <col min="10749" max="10997" width="9.140625" style="958"/>
    <col min="10998" max="10998" width="35.85546875" style="958" customWidth="1"/>
    <col min="10999" max="10999" width="13.85546875" style="958" customWidth="1"/>
    <col min="11000" max="11000" width="9.140625" style="958"/>
    <col min="11001" max="11001" width="13.7109375" style="958" customWidth="1"/>
    <col min="11002" max="11002" width="14.28515625" style="958" customWidth="1"/>
    <col min="11003" max="11003" width="17" style="958" customWidth="1"/>
    <col min="11004" max="11004" width="46.85546875" style="958" customWidth="1"/>
    <col min="11005" max="11253" width="9.140625" style="958"/>
    <col min="11254" max="11254" width="35.85546875" style="958" customWidth="1"/>
    <col min="11255" max="11255" width="13.85546875" style="958" customWidth="1"/>
    <col min="11256" max="11256" width="9.140625" style="958"/>
    <col min="11257" max="11257" width="13.7109375" style="958" customWidth="1"/>
    <col min="11258" max="11258" width="14.28515625" style="958" customWidth="1"/>
    <col min="11259" max="11259" width="17" style="958" customWidth="1"/>
    <col min="11260" max="11260" width="46.85546875" style="958" customWidth="1"/>
    <col min="11261" max="11509" width="9.140625" style="958"/>
    <col min="11510" max="11510" width="35.85546875" style="958" customWidth="1"/>
    <col min="11511" max="11511" width="13.85546875" style="958" customWidth="1"/>
    <col min="11512" max="11512" width="9.140625" style="958"/>
    <col min="11513" max="11513" width="13.7109375" style="958" customWidth="1"/>
    <col min="11514" max="11514" width="14.28515625" style="958" customWidth="1"/>
    <col min="11515" max="11515" width="17" style="958" customWidth="1"/>
    <col min="11516" max="11516" width="46.85546875" style="958" customWidth="1"/>
    <col min="11517" max="11765" width="9.140625" style="958"/>
    <col min="11766" max="11766" width="35.85546875" style="958" customWidth="1"/>
    <col min="11767" max="11767" width="13.85546875" style="958" customWidth="1"/>
    <col min="11768" max="11768" width="9.140625" style="958"/>
    <col min="11769" max="11769" width="13.7109375" style="958" customWidth="1"/>
    <col min="11770" max="11770" width="14.28515625" style="958" customWidth="1"/>
    <col min="11771" max="11771" width="17" style="958" customWidth="1"/>
    <col min="11772" max="11772" width="46.85546875" style="958" customWidth="1"/>
    <col min="11773" max="12021" width="9.140625" style="958"/>
    <col min="12022" max="12022" width="35.85546875" style="958" customWidth="1"/>
    <col min="12023" max="12023" width="13.85546875" style="958" customWidth="1"/>
    <col min="12024" max="12024" width="9.140625" style="958"/>
    <col min="12025" max="12025" width="13.7109375" style="958" customWidth="1"/>
    <col min="12026" max="12026" width="14.28515625" style="958" customWidth="1"/>
    <col min="12027" max="12027" width="17" style="958" customWidth="1"/>
    <col min="12028" max="12028" width="46.85546875" style="958" customWidth="1"/>
    <col min="12029" max="12277" width="9.140625" style="958"/>
    <col min="12278" max="12278" width="35.85546875" style="958" customWidth="1"/>
    <col min="12279" max="12279" width="13.85546875" style="958" customWidth="1"/>
    <col min="12280" max="12280" width="9.140625" style="958"/>
    <col min="12281" max="12281" width="13.7109375" style="958" customWidth="1"/>
    <col min="12282" max="12282" width="14.28515625" style="958" customWidth="1"/>
    <col min="12283" max="12283" width="17" style="958" customWidth="1"/>
    <col min="12284" max="12284" width="46.85546875" style="958" customWidth="1"/>
    <col min="12285" max="12533" width="9.140625" style="958"/>
    <col min="12534" max="12534" width="35.85546875" style="958" customWidth="1"/>
    <col min="12535" max="12535" width="13.85546875" style="958" customWidth="1"/>
    <col min="12536" max="12536" width="9.140625" style="958"/>
    <col min="12537" max="12537" width="13.7109375" style="958" customWidth="1"/>
    <col min="12538" max="12538" width="14.28515625" style="958" customWidth="1"/>
    <col min="12539" max="12539" width="17" style="958" customWidth="1"/>
    <col min="12540" max="12540" width="46.85546875" style="958" customWidth="1"/>
    <col min="12541" max="12789" width="9.140625" style="958"/>
    <col min="12790" max="12790" width="35.85546875" style="958" customWidth="1"/>
    <col min="12791" max="12791" width="13.85546875" style="958" customWidth="1"/>
    <col min="12792" max="12792" width="9.140625" style="958"/>
    <col min="12793" max="12793" width="13.7109375" style="958" customWidth="1"/>
    <col min="12794" max="12794" width="14.28515625" style="958" customWidth="1"/>
    <col min="12795" max="12795" width="17" style="958" customWidth="1"/>
    <col min="12796" max="12796" width="46.85546875" style="958" customWidth="1"/>
    <col min="12797" max="13045" width="9.140625" style="958"/>
    <col min="13046" max="13046" width="35.85546875" style="958" customWidth="1"/>
    <col min="13047" max="13047" width="13.85546875" style="958" customWidth="1"/>
    <col min="13048" max="13048" width="9.140625" style="958"/>
    <col min="13049" max="13049" width="13.7109375" style="958" customWidth="1"/>
    <col min="13050" max="13050" width="14.28515625" style="958" customWidth="1"/>
    <col min="13051" max="13051" width="17" style="958" customWidth="1"/>
    <col min="13052" max="13052" width="46.85546875" style="958" customWidth="1"/>
    <col min="13053" max="13301" width="9.140625" style="958"/>
    <col min="13302" max="13302" width="35.85546875" style="958" customWidth="1"/>
    <col min="13303" max="13303" width="13.85546875" style="958" customWidth="1"/>
    <col min="13304" max="13304" width="9.140625" style="958"/>
    <col min="13305" max="13305" width="13.7109375" style="958" customWidth="1"/>
    <col min="13306" max="13306" width="14.28515625" style="958" customWidth="1"/>
    <col min="13307" max="13307" width="17" style="958" customWidth="1"/>
    <col min="13308" max="13308" width="46.85546875" style="958" customWidth="1"/>
    <col min="13309" max="13557" width="9.140625" style="958"/>
    <col min="13558" max="13558" width="35.85546875" style="958" customWidth="1"/>
    <col min="13559" max="13559" width="13.85546875" style="958" customWidth="1"/>
    <col min="13560" max="13560" width="9.140625" style="958"/>
    <col min="13561" max="13561" width="13.7109375" style="958" customWidth="1"/>
    <col min="13562" max="13562" width="14.28515625" style="958" customWidth="1"/>
    <col min="13563" max="13563" width="17" style="958" customWidth="1"/>
    <col min="13564" max="13564" width="46.85546875" style="958" customWidth="1"/>
    <col min="13565" max="13813" width="9.140625" style="958"/>
    <col min="13814" max="13814" width="35.85546875" style="958" customWidth="1"/>
    <col min="13815" max="13815" width="13.85546875" style="958" customWidth="1"/>
    <col min="13816" max="13816" width="9.140625" style="958"/>
    <col min="13817" max="13817" width="13.7109375" style="958" customWidth="1"/>
    <col min="13818" max="13818" width="14.28515625" style="958" customWidth="1"/>
    <col min="13819" max="13819" width="17" style="958" customWidth="1"/>
    <col min="13820" max="13820" width="46.85546875" style="958" customWidth="1"/>
    <col min="13821" max="14069" width="9.140625" style="958"/>
    <col min="14070" max="14070" width="35.85546875" style="958" customWidth="1"/>
    <col min="14071" max="14071" width="13.85546875" style="958" customWidth="1"/>
    <col min="14072" max="14072" width="9.140625" style="958"/>
    <col min="14073" max="14073" width="13.7109375" style="958" customWidth="1"/>
    <col min="14074" max="14074" width="14.28515625" style="958" customWidth="1"/>
    <col min="14075" max="14075" width="17" style="958" customWidth="1"/>
    <col min="14076" max="14076" width="46.85546875" style="958" customWidth="1"/>
    <col min="14077" max="14325" width="9.140625" style="958"/>
    <col min="14326" max="14326" width="35.85546875" style="958" customWidth="1"/>
    <col min="14327" max="14327" width="13.85546875" style="958" customWidth="1"/>
    <col min="14328" max="14328" width="9.140625" style="958"/>
    <col min="14329" max="14329" width="13.7109375" style="958" customWidth="1"/>
    <col min="14330" max="14330" width="14.28515625" style="958" customWidth="1"/>
    <col min="14331" max="14331" width="17" style="958" customWidth="1"/>
    <col min="14332" max="14332" width="46.85546875" style="958" customWidth="1"/>
    <col min="14333" max="14581" width="9.140625" style="958"/>
    <col min="14582" max="14582" width="35.85546875" style="958" customWidth="1"/>
    <col min="14583" max="14583" width="13.85546875" style="958" customWidth="1"/>
    <col min="14584" max="14584" width="9.140625" style="958"/>
    <col min="14585" max="14585" width="13.7109375" style="958" customWidth="1"/>
    <col min="14586" max="14586" width="14.28515625" style="958" customWidth="1"/>
    <col min="14587" max="14587" width="17" style="958" customWidth="1"/>
    <col min="14588" max="14588" width="46.85546875" style="958" customWidth="1"/>
    <col min="14589" max="14837" width="9.140625" style="958"/>
    <col min="14838" max="14838" width="35.85546875" style="958" customWidth="1"/>
    <col min="14839" max="14839" width="13.85546875" style="958" customWidth="1"/>
    <col min="14840" max="14840" width="9.140625" style="958"/>
    <col min="14841" max="14841" width="13.7109375" style="958" customWidth="1"/>
    <col min="14842" max="14842" width="14.28515625" style="958" customWidth="1"/>
    <col min="14843" max="14843" width="17" style="958" customWidth="1"/>
    <col min="14844" max="14844" width="46.85546875" style="958" customWidth="1"/>
    <col min="14845" max="15093" width="9.140625" style="958"/>
    <col min="15094" max="15094" width="35.85546875" style="958" customWidth="1"/>
    <col min="15095" max="15095" width="13.85546875" style="958" customWidth="1"/>
    <col min="15096" max="15096" width="9.140625" style="958"/>
    <col min="15097" max="15097" width="13.7109375" style="958" customWidth="1"/>
    <col min="15098" max="15098" width="14.28515625" style="958" customWidth="1"/>
    <col min="15099" max="15099" width="17" style="958" customWidth="1"/>
    <col min="15100" max="15100" width="46.85546875" style="958" customWidth="1"/>
    <col min="15101" max="15349" width="9.140625" style="958"/>
    <col min="15350" max="15350" width="35.85546875" style="958" customWidth="1"/>
    <col min="15351" max="15351" width="13.85546875" style="958" customWidth="1"/>
    <col min="15352" max="15352" width="9.140625" style="958"/>
    <col min="15353" max="15353" width="13.7109375" style="958" customWidth="1"/>
    <col min="15354" max="15354" width="14.28515625" style="958" customWidth="1"/>
    <col min="15355" max="15355" width="17" style="958" customWidth="1"/>
    <col min="15356" max="15356" width="46.85546875" style="958" customWidth="1"/>
    <col min="15357" max="15605" width="9.140625" style="958"/>
    <col min="15606" max="15606" width="35.85546875" style="958" customWidth="1"/>
    <col min="15607" max="15607" width="13.85546875" style="958" customWidth="1"/>
    <col min="15608" max="15608" width="9.140625" style="958"/>
    <col min="15609" max="15609" width="13.7109375" style="958" customWidth="1"/>
    <col min="15610" max="15610" width="14.28515625" style="958" customWidth="1"/>
    <col min="15611" max="15611" width="17" style="958" customWidth="1"/>
    <col min="15612" max="15612" width="46.85546875" style="958" customWidth="1"/>
    <col min="15613" max="15861" width="9.140625" style="958"/>
    <col min="15862" max="15862" width="35.85546875" style="958" customWidth="1"/>
    <col min="15863" max="15863" width="13.85546875" style="958" customWidth="1"/>
    <col min="15864" max="15864" width="9.140625" style="958"/>
    <col min="15865" max="15865" width="13.7109375" style="958" customWidth="1"/>
    <col min="15866" max="15866" width="14.28515625" style="958" customWidth="1"/>
    <col min="15867" max="15867" width="17" style="958" customWidth="1"/>
    <col min="15868" max="15868" width="46.85546875" style="958" customWidth="1"/>
    <col min="15869" max="16117" width="9.140625" style="958"/>
    <col min="16118" max="16118" width="35.85546875" style="958" customWidth="1"/>
    <col min="16119" max="16119" width="13.85546875" style="958" customWidth="1"/>
    <col min="16120" max="16120" width="9.140625" style="958"/>
    <col min="16121" max="16121" width="13.7109375" style="958" customWidth="1"/>
    <col min="16122" max="16122" width="14.28515625" style="958" customWidth="1"/>
    <col min="16123" max="16123" width="17" style="958" customWidth="1"/>
    <col min="16124" max="16124" width="46.85546875" style="958" customWidth="1"/>
    <col min="16125" max="16384" width="9.140625" style="958"/>
  </cols>
  <sheetData>
    <row r="1" spans="1:11" x14ac:dyDescent="0.2">
      <c r="H1" s="960" t="s">
        <v>1333</v>
      </c>
    </row>
    <row r="2" spans="1:11" x14ac:dyDescent="0.2">
      <c r="H2" s="960" t="s">
        <v>343</v>
      </c>
    </row>
    <row r="3" spans="1:11" x14ac:dyDescent="0.2">
      <c r="H3" s="960" t="s">
        <v>344</v>
      </c>
    </row>
    <row r="4" spans="1:11" s="965" customFormat="1" ht="18.75" x14ac:dyDescent="0.3">
      <c r="A4" s="961" t="s">
        <v>1334</v>
      </c>
      <c r="B4" s="962"/>
      <c r="C4" s="963"/>
      <c r="D4" s="964"/>
      <c r="E4" s="964"/>
      <c r="F4" s="964"/>
      <c r="G4" s="964"/>
      <c r="H4" s="964"/>
    </row>
    <row r="5" spans="1:11" s="965" customFormat="1" x14ac:dyDescent="0.2">
      <c r="A5" s="961" t="s">
        <v>1335</v>
      </c>
      <c r="B5" s="962"/>
      <c r="C5" s="966"/>
      <c r="D5" s="966"/>
      <c r="E5" s="966"/>
      <c r="F5" s="966"/>
      <c r="G5" s="966"/>
      <c r="H5" s="966"/>
    </row>
    <row r="6" spans="1:11" s="965" customFormat="1" ht="15.75" customHeight="1" x14ac:dyDescent="0.2">
      <c r="A6" s="1016" t="s">
        <v>874</v>
      </c>
      <c r="B6" s="1016"/>
      <c r="C6" s="1016"/>
      <c r="D6" s="1016"/>
      <c r="E6" s="1016"/>
      <c r="F6" s="1016"/>
      <c r="G6" s="1016"/>
      <c r="H6" s="1016"/>
    </row>
    <row r="7" spans="1:11" s="965" customFormat="1" ht="15.75" customHeight="1" x14ac:dyDescent="0.2">
      <c r="A7" s="967"/>
      <c r="B7" s="967"/>
      <c r="C7" s="967"/>
      <c r="D7" s="967"/>
      <c r="E7" s="967"/>
      <c r="F7" s="967"/>
      <c r="G7" s="967"/>
      <c r="H7" s="967"/>
    </row>
    <row r="8" spans="1:11" ht="15.75" x14ac:dyDescent="0.25">
      <c r="A8" s="968" t="s">
        <v>1336</v>
      </c>
      <c r="B8" s="968"/>
      <c r="C8" s="969"/>
      <c r="D8" s="970"/>
      <c r="E8" s="970"/>
      <c r="F8" s="970"/>
      <c r="G8" s="970"/>
      <c r="H8" s="971"/>
    </row>
    <row r="9" spans="1:11" x14ac:dyDescent="0.2">
      <c r="A9" s="972" t="s">
        <v>1337</v>
      </c>
      <c r="B9" s="972"/>
      <c r="D9" s="970"/>
      <c r="E9" s="970"/>
      <c r="F9" s="970"/>
      <c r="G9" s="970"/>
    </row>
    <row r="10" spans="1:11" x14ac:dyDescent="0.2">
      <c r="A10" s="972" t="s">
        <v>1338</v>
      </c>
      <c r="B10" s="972"/>
      <c r="D10" s="970"/>
      <c r="E10" s="970"/>
      <c r="F10" s="970"/>
      <c r="G10" s="970"/>
    </row>
    <row r="11" spans="1:11" ht="48" x14ac:dyDescent="0.2">
      <c r="A11" s="974" t="s">
        <v>354</v>
      </c>
      <c r="B11" s="975" t="s">
        <v>355</v>
      </c>
      <c r="C11" s="974" t="s">
        <v>356</v>
      </c>
      <c r="D11" s="543" t="s">
        <v>357</v>
      </c>
      <c r="E11" s="544" t="s">
        <v>358</v>
      </c>
      <c r="F11" s="544" t="s">
        <v>359</v>
      </c>
      <c r="G11" s="544" t="s">
        <v>26</v>
      </c>
      <c r="H11" s="974" t="s">
        <v>1339</v>
      </c>
      <c r="I11" s="709"/>
      <c r="J11" s="709"/>
    </row>
    <row r="12" spans="1:11" x14ac:dyDescent="0.2">
      <c r="A12" s="1014" t="s">
        <v>590</v>
      </c>
      <c r="B12" s="1014"/>
      <c r="C12" s="976"/>
      <c r="D12" s="977">
        <f>SUM(D13:D15)</f>
        <v>40712</v>
      </c>
      <c r="E12" s="977">
        <f>SUM(E13:E15)</f>
        <v>0</v>
      </c>
      <c r="F12" s="977">
        <f>SUM(F13:F15)</f>
        <v>40712</v>
      </c>
      <c r="G12" s="977"/>
      <c r="H12" s="978" t="s">
        <v>1340</v>
      </c>
      <c r="I12" s="979"/>
      <c r="J12" s="979"/>
      <c r="K12" s="980"/>
    </row>
    <row r="13" spans="1:11" ht="33.75" customHeight="1" x14ac:dyDescent="0.2">
      <c r="A13" s="1017">
        <v>1</v>
      </c>
      <c r="B13" s="1018" t="s">
        <v>1341</v>
      </c>
      <c r="C13" s="573">
        <v>2279</v>
      </c>
      <c r="D13" s="981">
        <v>10000</v>
      </c>
      <c r="E13" s="981">
        <v>30000</v>
      </c>
      <c r="F13" s="981">
        <f>D13+E13</f>
        <v>40000</v>
      </c>
      <c r="G13" s="1019" t="s">
        <v>1219</v>
      </c>
      <c r="H13" s="982" t="s">
        <v>1340</v>
      </c>
      <c r="I13" s="983"/>
      <c r="J13" s="979"/>
      <c r="K13" s="980"/>
    </row>
    <row r="14" spans="1:11" ht="15" customHeight="1" x14ac:dyDescent="0.2">
      <c r="A14" s="1017"/>
      <c r="B14" s="1018"/>
      <c r="C14" s="573">
        <v>2275</v>
      </c>
      <c r="D14" s="981">
        <v>30000</v>
      </c>
      <c r="E14" s="981">
        <v>-30000</v>
      </c>
      <c r="F14" s="981">
        <f>D14+E14</f>
        <v>0</v>
      </c>
      <c r="G14" s="1020"/>
      <c r="H14" s="982" t="s">
        <v>1340</v>
      </c>
      <c r="I14" s="983"/>
      <c r="J14" s="979"/>
      <c r="K14" s="980"/>
    </row>
    <row r="15" spans="1:11" x14ac:dyDescent="0.2">
      <c r="A15" s="974">
        <v>2</v>
      </c>
      <c r="B15" s="975" t="s">
        <v>1342</v>
      </c>
      <c r="C15" s="984">
        <v>2239</v>
      </c>
      <c r="D15" s="981">
        <v>712</v>
      </c>
      <c r="E15" s="981"/>
      <c r="F15" s="981">
        <f>D15+E15</f>
        <v>712</v>
      </c>
      <c r="G15" s="981"/>
      <c r="H15" s="982" t="s">
        <v>1340</v>
      </c>
      <c r="I15" s="983"/>
      <c r="J15" s="979"/>
      <c r="K15" s="980"/>
    </row>
    <row r="16" spans="1:11" x14ac:dyDescent="0.2">
      <c r="A16" s="929"/>
      <c r="B16" s="929"/>
      <c r="C16" s="985"/>
      <c r="D16" s="929"/>
      <c r="E16" s="929"/>
      <c r="F16" s="929"/>
      <c r="G16" s="929"/>
      <c r="I16" s="986"/>
      <c r="J16" s="979"/>
      <c r="K16" s="980"/>
    </row>
    <row r="17" spans="1:11" x14ac:dyDescent="0.2">
      <c r="A17" s="972" t="s">
        <v>1343</v>
      </c>
      <c r="B17" s="972"/>
      <c r="D17" s="970"/>
      <c r="E17" s="970"/>
      <c r="F17" s="970"/>
      <c r="G17" s="970"/>
      <c r="I17" s="986"/>
      <c r="J17" s="979"/>
      <c r="K17" s="980"/>
    </row>
    <row r="18" spans="1:11" x14ac:dyDescent="0.2">
      <c r="A18" s="972" t="s">
        <v>1344</v>
      </c>
      <c r="B18" s="972"/>
      <c r="D18" s="987"/>
      <c r="E18" s="987"/>
      <c r="F18" s="987"/>
      <c r="G18" s="987"/>
      <c r="I18" s="986"/>
      <c r="J18" s="979"/>
      <c r="K18" s="980"/>
    </row>
    <row r="19" spans="1:11" ht="48" x14ac:dyDescent="0.2">
      <c r="A19" s="974" t="s">
        <v>354</v>
      </c>
      <c r="B19" s="975" t="s">
        <v>355</v>
      </c>
      <c r="C19" s="974" t="s">
        <v>356</v>
      </c>
      <c r="D19" s="543" t="s">
        <v>357</v>
      </c>
      <c r="E19" s="544" t="s">
        <v>358</v>
      </c>
      <c r="F19" s="544" t="s">
        <v>359</v>
      </c>
      <c r="G19" s="544" t="s">
        <v>26</v>
      </c>
      <c r="H19" s="974" t="s">
        <v>1339</v>
      </c>
      <c r="I19" s="709"/>
      <c r="J19" s="979"/>
      <c r="K19" s="980"/>
    </row>
    <row r="20" spans="1:11" x14ac:dyDescent="0.2">
      <c r="A20" s="1014" t="s">
        <v>590</v>
      </c>
      <c r="B20" s="1014"/>
      <c r="C20" s="976"/>
      <c r="D20" s="977">
        <f>SUM(D21,D32,D31)</f>
        <v>28227</v>
      </c>
      <c r="E20" s="977">
        <f>SUM(E21,E32,E31)</f>
        <v>0</v>
      </c>
      <c r="F20" s="977">
        <f>SUM(F21,F32,F31)</f>
        <v>28227</v>
      </c>
      <c r="G20" s="977"/>
      <c r="H20" s="978" t="s">
        <v>1340</v>
      </c>
      <c r="I20" s="988"/>
      <c r="J20" s="979"/>
      <c r="K20" s="980"/>
    </row>
    <row r="21" spans="1:11" x14ac:dyDescent="0.2">
      <c r="A21" s="1008">
        <v>1</v>
      </c>
      <c r="B21" s="1011" t="s">
        <v>1345</v>
      </c>
      <c r="C21" s="989"/>
      <c r="D21" s="990">
        <f>SUM(D22:D30)</f>
        <v>25588</v>
      </c>
      <c r="E21" s="990">
        <f>SUM(E22:E30)</f>
        <v>0</v>
      </c>
      <c r="F21" s="990">
        <f>SUM(F22:F30)</f>
        <v>25588</v>
      </c>
      <c r="G21" s="990"/>
      <c r="H21" s="982" t="s">
        <v>1340</v>
      </c>
      <c r="I21" s="991"/>
      <c r="J21" s="979"/>
      <c r="K21" s="980"/>
    </row>
    <row r="22" spans="1:11" x14ac:dyDescent="0.2">
      <c r="A22" s="1009"/>
      <c r="B22" s="1012"/>
      <c r="C22" s="918">
        <v>1150</v>
      </c>
      <c r="D22" s="981">
        <v>650</v>
      </c>
      <c r="E22" s="981"/>
      <c r="F22" s="981">
        <f t="shared" ref="F22:F32" si="0">D22+E22</f>
        <v>650</v>
      </c>
      <c r="G22" s="981"/>
      <c r="H22" s="982"/>
      <c r="I22" s="983"/>
      <c r="J22" s="979"/>
      <c r="K22" s="980"/>
    </row>
    <row r="23" spans="1:11" x14ac:dyDescent="0.2">
      <c r="A23" s="1009"/>
      <c r="B23" s="1012"/>
      <c r="C23" s="918">
        <v>1210</v>
      </c>
      <c r="D23" s="981">
        <v>154</v>
      </c>
      <c r="E23" s="981"/>
      <c r="F23" s="981">
        <f t="shared" si="0"/>
        <v>154</v>
      </c>
      <c r="G23" s="981"/>
      <c r="H23" s="982"/>
      <c r="I23" s="983"/>
      <c r="J23" s="979"/>
      <c r="K23" s="980"/>
    </row>
    <row r="24" spans="1:11" x14ac:dyDescent="0.2">
      <c r="A24" s="1009"/>
      <c r="B24" s="1012"/>
      <c r="C24" s="918">
        <v>1221</v>
      </c>
      <c r="D24" s="981">
        <v>632</v>
      </c>
      <c r="E24" s="981"/>
      <c r="F24" s="981">
        <f t="shared" si="0"/>
        <v>632</v>
      </c>
      <c r="G24" s="992"/>
      <c r="H24" s="982"/>
      <c r="I24" s="983"/>
      <c r="J24" s="979"/>
      <c r="K24" s="980"/>
    </row>
    <row r="25" spans="1:11" x14ac:dyDescent="0.2">
      <c r="A25" s="1009"/>
      <c r="B25" s="1012"/>
      <c r="C25" s="918">
        <v>2244</v>
      </c>
      <c r="D25" s="981">
        <v>314</v>
      </c>
      <c r="E25" s="981"/>
      <c r="F25" s="981">
        <f t="shared" si="0"/>
        <v>314</v>
      </c>
      <c r="G25" s="981"/>
      <c r="H25" s="982"/>
      <c r="I25" s="983"/>
      <c r="J25" s="979"/>
      <c r="K25" s="980"/>
    </row>
    <row r="26" spans="1:11" x14ac:dyDescent="0.2">
      <c r="A26" s="1009"/>
      <c r="B26" s="1012"/>
      <c r="C26" s="918">
        <v>2212</v>
      </c>
      <c r="D26" s="981">
        <v>360</v>
      </c>
      <c r="E26" s="981"/>
      <c r="F26" s="981">
        <f t="shared" si="0"/>
        <v>360</v>
      </c>
      <c r="G26" s="981"/>
      <c r="H26" s="982" t="s">
        <v>1340</v>
      </c>
      <c r="I26" s="983"/>
      <c r="J26" s="979"/>
      <c r="K26" s="980"/>
    </row>
    <row r="27" spans="1:11" x14ac:dyDescent="0.2">
      <c r="A27" s="1009"/>
      <c r="B27" s="1012"/>
      <c r="C27" s="918">
        <v>2312</v>
      </c>
      <c r="D27" s="981">
        <v>280</v>
      </c>
      <c r="E27" s="981"/>
      <c r="F27" s="981">
        <f t="shared" si="0"/>
        <v>280</v>
      </c>
      <c r="G27" s="981"/>
      <c r="H27" s="982"/>
      <c r="J27" s="979"/>
      <c r="K27" s="980"/>
    </row>
    <row r="28" spans="1:11" x14ac:dyDescent="0.2">
      <c r="A28" s="1009"/>
      <c r="B28" s="1012"/>
      <c r="C28" s="918">
        <v>2221</v>
      </c>
      <c r="D28" s="981">
        <v>125</v>
      </c>
      <c r="E28" s="981"/>
      <c r="F28" s="981">
        <f t="shared" si="0"/>
        <v>125</v>
      </c>
      <c r="G28" s="981"/>
      <c r="H28" s="982" t="s">
        <v>1340</v>
      </c>
      <c r="I28" s="983"/>
      <c r="J28" s="979"/>
      <c r="K28" s="980"/>
    </row>
    <row r="29" spans="1:11" x14ac:dyDescent="0.2">
      <c r="A29" s="1009"/>
      <c r="B29" s="1012"/>
      <c r="C29" s="573">
        <v>2279</v>
      </c>
      <c r="D29" s="981">
        <v>314</v>
      </c>
      <c r="E29" s="981"/>
      <c r="F29" s="981">
        <f t="shared" si="0"/>
        <v>314</v>
      </c>
      <c r="G29" s="981"/>
      <c r="H29" s="982" t="s">
        <v>1340</v>
      </c>
      <c r="I29" s="983"/>
      <c r="J29" s="979"/>
      <c r="K29" s="980"/>
    </row>
    <row r="30" spans="1:11" x14ac:dyDescent="0.2">
      <c r="A30" s="1010"/>
      <c r="B30" s="1013"/>
      <c r="C30" s="918">
        <v>2279</v>
      </c>
      <c r="D30" s="981">
        <f>18780+4611-632</f>
        <v>22759</v>
      </c>
      <c r="E30" s="981"/>
      <c r="F30" s="981">
        <f t="shared" si="0"/>
        <v>22759</v>
      </c>
      <c r="G30" s="981"/>
      <c r="H30" s="982" t="s">
        <v>1340</v>
      </c>
      <c r="I30" s="983"/>
      <c r="J30" s="979"/>
      <c r="K30" s="980"/>
    </row>
    <row r="31" spans="1:11" x14ac:dyDescent="0.2">
      <c r="A31" s="993">
        <v>2</v>
      </c>
      <c r="B31" s="795" t="s">
        <v>1346</v>
      </c>
      <c r="C31" s="573">
        <v>2279</v>
      </c>
      <c r="D31" s="981">
        <v>1139</v>
      </c>
      <c r="E31" s="981"/>
      <c r="F31" s="981">
        <f t="shared" si="0"/>
        <v>1139</v>
      </c>
      <c r="G31" s="981"/>
      <c r="H31" s="982" t="s">
        <v>1340</v>
      </c>
      <c r="I31" s="983"/>
      <c r="J31" s="979"/>
      <c r="K31" s="980"/>
    </row>
    <row r="32" spans="1:11" x14ac:dyDescent="0.2">
      <c r="A32" s="993">
        <v>3</v>
      </c>
      <c r="B32" s="795" t="s">
        <v>1347</v>
      </c>
      <c r="C32" s="573">
        <v>2279</v>
      </c>
      <c r="D32" s="981">
        <v>1500</v>
      </c>
      <c r="E32" s="981"/>
      <c r="F32" s="981">
        <f t="shared" si="0"/>
        <v>1500</v>
      </c>
      <c r="G32" s="981"/>
      <c r="H32" s="982" t="s">
        <v>1340</v>
      </c>
      <c r="I32" s="983"/>
      <c r="J32" s="979"/>
      <c r="K32" s="980"/>
    </row>
    <row r="33" spans="1:11" x14ac:dyDescent="0.2">
      <c r="A33" s="994"/>
      <c r="B33" s="995"/>
      <c r="C33" s="991"/>
      <c r="D33" s="996"/>
      <c r="E33" s="996"/>
      <c r="F33" s="996"/>
      <c r="G33" s="996"/>
      <c r="I33" s="986"/>
      <c r="J33" s="979"/>
      <c r="K33" s="980"/>
    </row>
    <row r="34" spans="1:11" x14ac:dyDescent="0.2">
      <c r="A34" s="972" t="s">
        <v>1348</v>
      </c>
      <c r="B34" s="972"/>
      <c r="D34" s="970"/>
      <c r="E34" s="970"/>
      <c r="F34" s="970"/>
      <c r="G34" s="970"/>
      <c r="I34" s="986"/>
      <c r="J34" s="979"/>
      <c r="K34" s="980"/>
    </row>
    <row r="35" spans="1:11" x14ac:dyDescent="0.2">
      <c r="A35" s="972" t="s">
        <v>1349</v>
      </c>
      <c r="B35" s="972"/>
      <c r="D35" s="987"/>
      <c r="E35" s="987"/>
      <c r="F35" s="987"/>
      <c r="G35" s="987"/>
      <c r="I35" s="986"/>
      <c r="J35" s="979"/>
      <c r="K35" s="980"/>
    </row>
    <row r="36" spans="1:11" ht="48" x14ac:dyDescent="0.2">
      <c r="A36" s="974" t="s">
        <v>354</v>
      </c>
      <c r="B36" s="975" t="s">
        <v>355</v>
      </c>
      <c r="C36" s="974" t="s">
        <v>356</v>
      </c>
      <c r="D36" s="543" t="s">
        <v>357</v>
      </c>
      <c r="E36" s="544" t="s">
        <v>358</v>
      </c>
      <c r="F36" s="544" t="s">
        <v>359</v>
      </c>
      <c r="G36" s="544" t="s">
        <v>26</v>
      </c>
      <c r="H36" s="974" t="s">
        <v>1339</v>
      </c>
      <c r="I36" s="709"/>
      <c r="J36" s="979"/>
      <c r="K36" s="980"/>
    </row>
    <row r="37" spans="1:11" x14ac:dyDescent="0.2">
      <c r="A37" s="1014" t="s">
        <v>590</v>
      </c>
      <c r="B37" s="1014"/>
      <c r="C37" s="976"/>
      <c r="D37" s="977">
        <f>SUM(D38:D54)</f>
        <v>99838</v>
      </c>
      <c r="E37" s="977">
        <f>SUM(E38:E54)</f>
        <v>0</v>
      </c>
      <c r="F37" s="977">
        <f>SUM(F38:F54)</f>
        <v>99838</v>
      </c>
      <c r="G37" s="977"/>
      <c r="H37" s="978" t="s">
        <v>1340</v>
      </c>
      <c r="I37" s="979"/>
      <c r="J37" s="979"/>
      <c r="K37" s="980"/>
    </row>
    <row r="38" spans="1:11" x14ac:dyDescent="0.2">
      <c r="A38" s="974">
        <v>1</v>
      </c>
      <c r="B38" s="997" t="s">
        <v>1350</v>
      </c>
      <c r="C38" s="998">
        <v>2279</v>
      </c>
      <c r="D38" s="981">
        <v>1500</v>
      </c>
      <c r="E38" s="981"/>
      <c r="F38" s="981">
        <f t="shared" ref="F38:F54" si="1">D38+E38</f>
        <v>1500</v>
      </c>
      <c r="G38" s="981"/>
      <c r="H38" s="982" t="s">
        <v>1340</v>
      </c>
      <c r="I38" s="983"/>
      <c r="J38" s="979"/>
      <c r="K38" s="980"/>
    </row>
    <row r="39" spans="1:11" x14ac:dyDescent="0.2">
      <c r="A39" s="974">
        <v>2</v>
      </c>
      <c r="B39" s="790" t="s">
        <v>1351</v>
      </c>
      <c r="C39" s="998">
        <v>2279</v>
      </c>
      <c r="D39" s="981">
        <v>1700</v>
      </c>
      <c r="E39" s="981"/>
      <c r="F39" s="981">
        <f t="shared" si="1"/>
        <v>1700</v>
      </c>
      <c r="G39" s="981"/>
      <c r="H39" s="982" t="s">
        <v>1340</v>
      </c>
      <c r="I39" s="983"/>
      <c r="J39" s="979"/>
      <c r="K39" s="980"/>
    </row>
    <row r="40" spans="1:11" x14ac:dyDescent="0.2">
      <c r="A40" s="974">
        <v>3</v>
      </c>
      <c r="B40" s="806" t="s">
        <v>1352</v>
      </c>
      <c r="C40" s="998">
        <v>2279</v>
      </c>
      <c r="D40" s="981">
        <v>4635</v>
      </c>
      <c r="E40" s="981"/>
      <c r="F40" s="981">
        <f t="shared" si="1"/>
        <v>4635</v>
      </c>
      <c r="G40" s="981"/>
      <c r="H40" s="982" t="s">
        <v>1340</v>
      </c>
      <c r="I40" s="983"/>
      <c r="J40" s="979"/>
      <c r="K40" s="980"/>
    </row>
    <row r="41" spans="1:11" x14ac:dyDescent="0.2">
      <c r="A41" s="974">
        <v>4</v>
      </c>
      <c r="B41" s="806" t="s">
        <v>1353</v>
      </c>
      <c r="C41" s="998">
        <v>2279</v>
      </c>
      <c r="D41" s="981">
        <v>1500</v>
      </c>
      <c r="E41" s="981"/>
      <c r="F41" s="981">
        <f t="shared" si="1"/>
        <v>1500</v>
      </c>
      <c r="G41" s="981"/>
      <c r="H41" s="982" t="s">
        <v>1340</v>
      </c>
      <c r="I41" s="983"/>
      <c r="J41" s="979"/>
      <c r="K41" s="980"/>
    </row>
    <row r="42" spans="1:11" x14ac:dyDescent="0.2">
      <c r="A42" s="974">
        <v>5</v>
      </c>
      <c r="B42" s="999" t="s">
        <v>1354</v>
      </c>
      <c r="C42" s="998">
        <v>2279</v>
      </c>
      <c r="D42" s="1000">
        <v>9000</v>
      </c>
      <c r="E42" s="1000"/>
      <c r="F42" s="1000">
        <f t="shared" si="1"/>
        <v>9000</v>
      </c>
      <c r="G42" s="1000"/>
      <c r="H42" s="982" t="s">
        <v>1340</v>
      </c>
      <c r="I42" s="983"/>
      <c r="J42" s="979"/>
      <c r="K42" s="980"/>
    </row>
    <row r="43" spans="1:11" x14ac:dyDescent="0.2">
      <c r="A43" s="974">
        <v>6</v>
      </c>
      <c r="B43" s="997" t="s">
        <v>1355</v>
      </c>
      <c r="C43" s="998">
        <v>2279</v>
      </c>
      <c r="D43" s="981">
        <v>12000</v>
      </c>
      <c r="E43" s="981"/>
      <c r="F43" s="981">
        <f t="shared" si="1"/>
        <v>12000</v>
      </c>
      <c r="G43" s="981"/>
      <c r="H43" s="982" t="s">
        <v>1340</v>
      </c>
      <c r="I43" s="983"/>
      <c r="J43" s="979"/>
      <c r="K43" s="980"/>
    </row>
    <row r="44" spans="1:11" ht="24" x14ac:dyDescent="0.2">
      <c r="A44" s="974">
        <v>7</v>
      </c>
      <c r="B44" s="997" t="s">
        <v>1356</v>
      </c>
      <c r="C44" s="998">
        <v>2279</v>
      </c>
      <c r="D44" s="981">
        <v>10000</v>
      </c>
      <c r="E44" s="981"/>
      <c r="F44" s="981">
        <f t="shared" si="1"/>
        <v>10000</v>
      </c>
      <c r="G44" s="981"/>
      <c r="H44" s="982" t="s">
        <v>1340</v>
      </c>
      <c r="I44" s="983"/>
      <c r="J44" s="979"/>
      <c r="K44" s="980"/>
    </row>
    <row r="45" spans="1:11" x14ac:dyDescent="0.2">
      <c r="A45" s="974">
        <v>8</v>
      </c>
      <c r="B45" s="997" t="s">
        <v>1357</v>
      </c>
      <c r="C45" s="573">
        <v>3263</v>
      </c>
      <c r="D45" s="981">
        <f>42354+3949</f>
        <v>46303</v>
      </c>
      <c r="E45" s="981"/>
      <c r="F45" s="981">
        <f t="shared" si="1"/>
        <v>46303</v>
      </c>
      <c r="G45" s="981"/>
      <c r="H45" s="982" t="s">
        <v>1340</v>
      </c>
      <c r="I45" s="983"/>
      <c r="J45" s="979"/>
      <c r="K45" s="980"/>
    </row>
    <row r="46" spans="1:11" x14ac:dyDescent="0.2">
      <c r="A46" s="974">
        <v>9</v>
      </c>
      <c r="B46" s="806" t="s">
        <v>1358</v>
      </c>
      <c r="C46" s="573">
        <v>2231</v>
      </c>
      <c r="D46" s="981">
        <v>200</v>
      </c>
      <c r="E46" s="981"/>
      <c r="F46" s="981">
        <f t="shared" si="1"/>
        <v>200</v>
      </c>
      <c r="G46" s="981"/>
      <c r="H46" s="982" t="s">
        <v>1340</v>
      </c>
      <c r="I46" s="983"/>
      <c r="J46" s="979"/>
      <c r="K46" s="980"/>
    </row>
    <row r="47" spans="1:11" ht="24" x14ac:dyDescent="0.2">
      <c r="A47" s="974">
        <v>10</v>
      </c>
      <c r="B47" s="997" t="s">
        <v>1359</v>
      </c>
      <c r="C47" s="573">
        <v>2231</v>
      </c>
      <c r="D47" s="981">
        <v>1000</v>
      </c>
      <c r="E47" s="981"/>
      <c r="F47" s="981">
        <f t="shared" si="1"/>
        <v>1000</v>
      </c>
      <c r="G47" s="981"/>
      <c r="H47" s="982" t="s">
        <v>1340</v>
      </c>
      <c r="I47" s="983"/>
      <c r="J47" s="979"/>
      <c r="K47" s="980"/>
    </row>
    <row r="48" spans="1:11" ht="36" x14ac:dyDescent="0.2">
      <c r="A48" s="974">
        <v>11</v>
      </c>
      <c r="B48" s="997" t="s">
        <v>1360</v>
      </c>
      <c r="C48" s="573">
        <v>2279</v>
      </c>
      <c r="D48" s="981">
        <v>2000</v>
      </c>
      <c r="E48" s="981"/>
      <c r="F48" s="981">
        <f t="shared" si="1"/>
        <v>2000</v>
      </c>
      <c r="G48" s="981"/>
      <c r="H48" s="982" t="s">
        <v>1340</v>
      </c>
      <c r="I48" s="983"/>
      <c r="J48" s="979"/>
      <c r="K48" s="980"/>
    </row>
    <row r="49" spans="1:11" x14ac:dyDescent="0.2">
      <c r="A49" s="1008">
        <v>12</v>
      </c>
      <c r="B49" s="1015" t="s">
        <v>1361</v>
      </c>
      <c r="C49" s="573">
        <v>2279</v>
      </c>
      <c r="D49" s="981">
        <v>1900</v>
      </c>
      <c r="E49" s="981"/>
      <c r="F49" s="981">
        <f t="shared" si="1"/>
        <v>1900</v>
      </c>
      <c r="G49" s="981"/>
      <c r="H49" s="982" t="s">
        <v>1340</v>
      </c>
      <c r="I49" s="983"/>
      <c r="J49" s="979"/>
      <c r="K49" s="980"/>
    </row>
    <row r="50" spans="1:11" x14ac:dyDescent="0.2">
      <c r="A50" s="1010"/>
      <c r="B50" s="1015"/>
      <c r="C50" s="573">
        <v>2231</v>
      </c>
      <c r="D50" s="981">
        <v>100</v>
      </c>
      <c r="E50" s="981"/>
      <c r="F50" s="981">
        <f t="shared" si="1"/>
        <v>100</v>
      </c>
      <c r="G50" s="981"/>
      <c r="H50" s="982" t="s">
        <v>1340</v>
      </c>
      <c r="I50" s="983"/>
      <c r="J50" s="979"/>
      <c r="K50" s="980"/>
    </row>
    <row r="51" spans="1:11" ht="24" x14ac:dyDescent="0.2">
      <c r="A51" s="974">
        <v>13</v>
      </c>
      <c r="B51" s="997" t="s">
        <v>1362</v>
      </c>
      <c r="C51" s="573">
        <v>2279</v>
      </c>
      <c r="D51" s="981">
        <v>2000</v>
      </c>
      <c r="E51" s="981"/>
      <c r="F51" s="981">
        <f t="shared" si="1"/>
        <v>2000</v>
      </c>
      <c r="G51" s="981"/>
      <c r="H51" s="982" t="s">
        <v>1340</v>
      </c>
      <c r="I51" s="983"/>
      <c r="J51" s="979"/>
      <c r="K51" s="980"/>
    </row>
    <row r="52" spans="1:11" ht="24" x14ac:dyDescent="0.2">
      <c r="A52" s="1001">
        <v>14</v>
      </c>
      <c r="B52" s="806" t="s">
        <v>1363</v>
      </c>
      <c r="C52" s="573">
        <v>2279</v>
      </c>
      <c r="D52" s="981">
        <v>2000</v>
      </c>
      <c r="E52" s="981"/>
      <c r="F52" s="981">
        <f t="shared" si="1"/>
        <v>2000</v>
      </c>
      <c r="G52" s="981"/>
      <c r="H52" s="982" t="s">
        <v>1340</v>
      </c>
      <c r="I52" s="983"/>
      <c r="J52" s="979"/>
      <c r="K52" s="980"/>
    </row>
    <row r="53" spans="1:11" ht="24" x14ac:dyDescent="0.2">
      <c r="A53" s="974">
        <v>15</v>
      </c>
      <c r="B53" s="1002" t="s">
        <v>1364</v>
      </c>
      <c r="C53" s="1003">
        <v>2279</v>
      </c>
      <c r="D53" s="1004">
        <v>2000</v>
      </c>
      <c r="E53" s="1004"/>
      <c r="F53" s="1004">
        <f t="shared" si="1"/>
        <v>2000</v>
      </c>
      <c r="G53" s="1004"/>
      <c r="H53" s="982" t="s">
        <v>1340</v>
      </c>
      <c r="I53" s="986"/>
      <c r="J53" s="979"/>
      <c r="K53" s="980"/>
    </row>
    <row r="54" spans="1:11" ht="24" x14ac:dyDescent="0.2">
      <c r="A54" s="974">
        <v>16</v>
      </c>
      <c r="B54" s="1002" t="s">
        <v>1365</v>
      </c>
      <c r="C54" s="1005">
        <v>2279</v>
      </c>
      <c r="D54" s="1006">
        <v>2000</v>
      </c>
      <c r="E54" s="1006"/>
      <c r="F54" s="1006">
        <f t="shared" si="1"/>
        <v>2000</v>
      </c>
      <c r="G54" s="1006"/>
      <c r="H54" s="982" t="s">
        <v>1340</v>
      </c>
      <c r="I54" s="986"/>
      <c r="J54" s="979"/>
      <c r="K54" s="980"/>
    </row>
    <row r="55" spans="1:11" x14ac:dyDescent="0.2">
      <c r="B55" s="986"/>
      <c r="J55" s="979"/>
      <c r="K55" s="980"/>
    </row>
    <row r="56" spans="1:11" x14ac:dyDescent="0.2">
      <c r="B56" s="986"/>
    </row>
    <row r="57" spans="1:11" x14ac:dyDescent="0.2">
      <c r="B57" s="986"/>
    </row>
    <row r="58" spans="1:11" x14ac:dyDescent="0.2">
      <c r="B58" s="986"/>
    </row>
    <row r="59" spans="1:11" x14ac:dyDescent="0.2">
      <c r="B59" s="986"/>
    </row>
    <row r="60" spans="1:11" x14ac:dyDescent="0.2">
      <c r="B60" s="986"/>
    </row>
    <row r="61" spans="1:11" x14ac:dyDescent="0.2">
      <c r="B61" s="986"/>
    </row>
    <row r="62" spans="1:11" x14ac:dyDescent="0.2">
      <c r="B62" s="986"/>
    </row>
    <row r="63" spans="1:11" x14ac:dyDescent="0.2">
      <c r="B63" s="986"/>
    </row>
    <row r="64" spans="1:11" x14ac:dyDescent="0.2">
      <c r="B64" s="986"/>
    </row>
    <row r="65" spans="1:11" x14ac:dyDescent="0.2">
      <c r="B65" s="986"/>
    </row>
    <row r="66" spans="1:11" x14ac:dyDescent="0.2">
      <c r="B66" s="986"/>
    </row>
    <row r="67" spans="1:11" x14ac:dyDescent="0.2">
      <c r="B67" s="986"/>
    </row>
    <row r="68" spans="1:11" x14ac:dyDescent="0.2">
      <c r="B68" s="986"/>
    </row>
    <row r="69" spans="1:11" x14ac:dyDescent="0.2">
      <c r="B69" s="986"/>
    </row>
    <row r="70" spans="1:11" x14ac:dyDescent="0.2">
      <c r="B70" s="986"/>
    </row>
    <row r="71" spans="1:11" s="1007" customFormat="1" x14ac:dyDescent="0.2">
      <c r="A71" s="958"/>
      <c r="B71" s="986"/>
      <c r="C71" s="959"/>
      <c r="D71" s="958"/>
      <c r="E71" s="958"/>
      <c r="F71" s="958"/>
      <c r="G71" s="958"/>
      <c r="H71" s="973"/>
      <c r="I71" s="958"/>
      <c r="J71" s="958"/>
      <c r="K71" s="958"/>
    </row>
    <row r="72" spans="1:11" s="1007" customFormat="1" x14ac:dyDescent="0.2">
      <c r="A72" s="958"/>
      <c r="B72" s="986"/>
      <c r="C72" s="959"/>
      <c r="D72" s="958"/>
      <c r="E72" s="958"/>
      <c r="F72" s="958"/>
      <c r="G72" s="958"/>
      <c r="H72" s="973"/>
      <c r="I72" s="958"/>
      <c r="J72" s="958"/>
      <c r="K72" s="958"/>
    </row>
    <row r="73" spans="1:11" s="1007" customFormat="1" x14ac:dyDescent="0.2">
      <c r="A73" s="958"/>
      <c r="B73" s="986"/>
      <c r="C73" s="959"/>
      <c r="D73" s="958"/>
      <c r="E73" s="958"/>
      <c r="F73" s="958"/>
      <c r="G73" s="958"/>
      <c r="H73" s="973"/>
      <c r="I73" s="958"/>
      <c r="J73" s="958"/>
      <c r="K73" s="958"/>
    </row>
    <row r="74" spans="1:11" s="1007" customFormat="1" x14ac:dyDescent="0.2">
      <c r="A74" s="958"/>
      <c r="B74" s="986"/>
      <c r="C74" s="959"/>
      <c r="D74" s="958"/>
      <c r="E74" s="958"/>
      <c r="F74" s="958"/>
      <c r="G74" s="958"/>
      <c r="H74" s="973"/>
      <c r="I74" s="958"/>
      <c r="J74" s="958"/>
      <c r="K74" s="958"/>
    </row>
    <row r="75" spans="1:11" s="1007" customFormat="1" x14ac:dyDescent="0.2">
      <c r="A75" s="958"/>
      <c r="B75" s="986"/>
      <c r="C75" s="959"/>
      <c r="D75" s="958"/>
      <c r="E75" s="958"/>
      <c r="F75" s="958"/>
      <c r="G75" s="958"/>
      <c r="H75" s="973"/>
      <c r="I75" s="958"/>
      <c r="J75" s="958"/>
      <c r="K75" s="958"/>
    </row>
    <row r="76" spans="1:11" s="1007" customFormat="1" x14ac:dyDescent="0.2">
      <c r="A76" s="958"/>
      <c r="B76" s="986"/>
      <c r="C76" s="959"/>
      <c r="D76" s="958"/>
      <c r="E76" s="958"/>
      <c r="F76" s="958"/>
      <c r="G76" s="958"/>
      <c r="H76" s="973"/>
      <c r="I76" s="958"/>
      <c r="J76" s="958"/>
      <c r="K76" s="958"/>
    </row>
    <row r="77" spans="1:11" s="1007" customFormat="1" x14ac:dyDescent="0.2">
      <c r="A77" s="958"/>
      <c r="B77" s="986"/>
      <c r="C77" s="959"/>
      <c r="D77" s="958"/>
      <c r="E77" s="958"/>
      <c r="F77" s="958"/>
      <c r="G77" s="958"/>
      <c r="H77" s="973"/>
      <c r="I77" s="958"/>
      <c r="J77" s="958"/>
      <c r="K77" s="958"/>
    </row>
    <row r="78" spans="1:11" s="1007" customFormat="1" x14ac:dyDescent="0.2">
      <c r="A78" s="958"/>
      <c r="B78" s="986"/>
      <c r="C78" s="959"/>
      <c r="D78" s="958"/>
      <c r="E78" s="958"/>
      <c r="F78" s="958"/>
      <c r="G78" s="958"/>
      <c r="H78" s="973"/>
      <c r="I78" s="958"/>
      <c r="J78" s="958"/>
      <c r="K78" s="958"/>
    </row>
  </sheetData>
  <sheetProtection algorithmName="SHA-512" hashValue="Ev9nJO+l7lpRR1La/LlDLzoH7OXYbZnojvbMPNtKyhMLcKiepbeEtf7OXFx4QIu+2nMNTn5D9rp/+ncXgP+AWQ==" saltValue="Mq4fY5WpHxuJ0voo5qmKbw==" spinCount="100000" sheet="1" objects="1" scenarios="1"/>
  <mergeCells count="11">
    <mergeCell ref="A20:B20"/>
    <mergeCell ref="A6:H6"/>
    <mergeCell ref="A12:B12"/>
    <mergeCell ref="A13:A14"/>
    <mergeCell ref="B13:B14"/>
    <mergeCell ref="G13:G14"/>
    <mergeCell ref="A21:A30"/>
    <mergeCell ref="B21:B30"/>
    <mergeCell ref="A37:B37"/>
    <mergeCell ref="A49:A50"/>
    <mergeCell ref="B49:B50"/>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27.pielikums Jūrmalas pilsētas domes
2016.gada 19.maija saistošajiem noteikumiem Nr.13
(protokols Nr.6, 8.punkts)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5"/>
  <sheetViews>
    <sheetView view="pageLayout" zoomScaleNormal="90" workbookViewId="0">
      <selection activeCell="T8" sqref="T8"/>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1215</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924</v>
      </c>
      <c r="D6" s="1049"/>
      <c r="E6" s="1049"/>
      <c r="F6" s="1049"/>
      <c r="G6" s="1049"/>
      <c r="H6" s="1049"/>
      <c r="I6" s="1049"/>
      <c r="J6" s="1049"/>
      <c r="K6" s="1049"/>
      <c r="L6" s="1049"/>
      <c r="M6" s="1049"/>
      <c r="N6" s="1049"/>
      <c r="O6" s="1049"/>
      <c r="P6" s="1050"/>
      <c r="Q6" s="9"/>
    </row>
    <row r="7" spans="1:17" ht="12.75" x14ac:dyDescent="0.25">
      <c r="A7" s="12" t="s">
        <v>4</v>
      </c>
      <c r="B7" s="13"/>
      <c r="C7" s="1049" t="s">
        <v>925</v>
      </c>
      <c r="D7" s="1049"/>
      <c r="E7" s="1049"/>
      <c r="F7" s="1049"/>
      <c r="G7" s="1049"/>
      <c r="H7" s="1049"/>
      <c r="I7" s="1049"/>
      <c r="J7" s="1049"/>
      <c r="K7" s="1049"/>
      <c r="L7" s="1049"/>
      <c r="M7" s="1049"/>
      <c r="N7" s="1049"/>
      <c r="O7" s="1049"/>
      <c r="P7" s="1050"/>
      <c r="Q7" s="9"/>
    </row>
    <row r="8" spans="1:17" x14ac:dyDescent="0.25">
      <c r="A8" s="14" t="s">
        <v>6</v>
      </c>
      <c r="B8" s="15"/>
      <c r="C8" s="1044" t="s">
        <v>926</v>
      </c>
      <c r="D8" s="1044"/>
      <c r="E8" s="1044"/>
      <c r="F8" s="1044"/>
      <c r="G8" s="1044"/>
      <c r="H8" s="1044"/>
      <c r="I8" s="1044"/>
      <c r="J8" s="1044"/>
      <c r="K8" s="1044"/>
      <c r="L8" s="1044"/>
      <c r="M8" s="1044"/>
      <c r="N8" s="1044"/>
      <c r="O8" s="1044"/>
      <c r="P8" s="1045"/>
      <c r="Q8" s="9"/>
    </row>
    <row r="9" spans="1:17" x14ac:dyDescent="0.25">
      <c r="A9" s="14" t="s">
        <v>8</v>
      </c>
      <c r="B9" s="15"/>
      <c r="C9" s="1044" t="s">
        <v>1216</v>
      </c>
      <c r="D9" s="1044"/>
      <c r="E9" s="1044"/>
      <c r="F9" s="1044"/>
      <c r="G9" s="1044"/>
      <c r="H9" s="1044"/>
      <c r="I9" s="1044"/>
      <c r="J9" s="1044"/>
      <c r="K9" s="1044"/>
      <c r="L9" s="1044"/>
      <c r="M9" s="1044"/>
      <c r="N9" s="1044"/>
      <c r="O9" s="1044"/>
      <c r="P9" s="1045"/>
      <c r="Q9" s="9"/>
    </row>
    <row r="10" spans="1:17" ht="22.5" customHeight="1" x14ac:dyDescent="0.25">
      <c r="A10" s="14" t="s">
        <v>10</v>
      </c>
      <c r="B10" s="15"/>
      <c r="C10" s="1049" t="s">
        <v>1217</v>
      </c>
      <c r="D10" s="1049"/>
      <c r="E10" s="1049"/>
      <c r="F10" s="1049"/>
      <c r="G10" s="1049"/>
      <c r="H10" s="1049"/>
      <c r="I10" s="1049"/>
      <c r="J10" s="1049"/>
      <c r="K10" s="1049"/>
      <c r="L10" s="1049"/>
      <c r="M10" s="1049"/>
      <c r="N10" s="1049"/>
      <c r="O10" s="1049"/>
      <c r="P10" s="1050"/>
      <c r="Q10" s="9"/>
    </row>
    <row r="11" spans="1:17" x14ac:dyDescent="0.25">
      <c r="A11" s="14" t="s">
        <v>12</v>
      </c>
      <c r="B11" s="15"/>
      <c r="C11" s="1049" t="s">
        <v>1218</v>
      </c>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928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8" x14ac:dyDescent="0.25">
      <c r="A17" s="14"/>
      <c r="B17" s="15" t="s">
        <v>22</v>
      </c>
      <c r="C17" s="1044"/>
      <c r="D17" s="1044"/>
      <c r="E17" s="1044"/>
      <c r="F17" s="1044"/>
      <c r="G17" s="1044"/>
      <c r="H17" s="1044"/>
      <c r="I17" s="1044"/>
      <c r="J17" s="1044"/>
      <c r="K17" s="1044"/>
      <c r="L17" s="1044"/>
      <c r="M17" s="1044"/>
      <c r="N17" s="1044"/>
      <c r="O17" s="1044"/>
      <c r="P17" s="1045"/>
      <c r="Q17" s="9"/>
    </row>
    <row r="18" spans="1:18" x14ac:dyDescent="0.25">
      <c r="A18" s="17"/>
      <c r="B18" s="18"/>
      <c r="C18" s="1025"/>
      <c r="D18" s="1025"/>
      <c r="E18" s="1025"/>
      <c r="F18" s="1025"/>
      <c r="G18" s="1025"/>
      <c r="H18" s="1025"/>
      <c r="I18" s="1025"/>
      <c r="J18" s="1025"/>
      <c r="K18" s="1025"/>
      <c r="L18" s="1025"/>
      <c r="M18" s="1025"/>
      <c r="N18" s="1025"/>
      <c r="O18" s="1025"/>
      <c r="P18" s="1026"/>
      <c r="Q18" s="9"/>
    </row>
    <row r="19" spans="1:18"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8"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8"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8"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8" s="37" customFormat="1" x14ac:dyDescent="0.25">
      <c r="A23" s="28"/>
      <c r="B23" s="29" t="s">
        <v>40</v>
      </c>
      <c r="C23" s="332"/>
      <c r="D23" s="31"/>
      <c r="E23" s="32"/>
      <c r="F23" s="197"/>
      <c r="G23" s="31"/>
      <c r="H23" s="366"/>
      <c r="I23" s="367"/>
      <c r="J23" s="31"/>
      <c r="K23" s="368"/>
      <c r="L23" s="367"/>
      <c r="M23" s="368"/>
      <c r="N23" s="34"/>
      <c r="O23" s="367"/>
      <c r="P23" s="369"/>
    </row>
    <row r="24" spans="1:18" s="37" customFormat="1" ht="12.75" thickBot="1" x14ac:dyDescent="0.3">
      <c r="A24" s="38"/>
      <c r="B24" s="39" t="s">
        <v>41</v>
      </c>
      <c r="C24" s="370">
        <f>F24+I24+L24+O24</f>
        <v>40712</v>
      </c>
      <c r="D24" s="41">
        <f>SUM(D25,D28,D29,D45,D46)</f>
        <v>40712</v>
      </c>
      <c r="E24" s="42">
        <f>SUM(E25,E28,E29,E45,E46)</f>
        <v>0</v>
      </c>
      <c r="F24" s="43">
        <f t="shared" ref="F24:F29" si="0">D24+E24</f>
        <v>40712</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c r="R24" s="346"/>
    </row>
    <row r="25" spans="1:18" ht="12.75" hidden="1" thickTop="1" x14ac:dyDescent="0.25">
      <c r="A25" s="46"/>
      <c r="B25" s="47" t="s">
        <v>42</v>
      </c>
      <c r="C25" s="374">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row>
    <row r="26" spans="1:18" ht="12.75" hidden="1" thickTop="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c r="R26" s="346"/>
    </row>
    <row r="27" spans="1:18" ht="12.75" hidden="1" thickTop="1" x14ac:dyDescent="0.25">
      <c r="A27" s="63"/>
      <c r="B27" s="64" t="s">
        <v>44</v>
      </c>
      <c r="C27" s="383">
        <f>F27+I27+L27+O27</f>
        <v>0</v>
      </c>
      <c r="D27" s="66"/>
      <c r="E27" s="69"/>
      <c r="F27" s="65">
        <f t="shared" si="0"/>
        <v>0</v>
      </c>
      <c r="G27" s="66"/>
      <c r="H27" s="384"/>
      <c r="I27" s="385">
        <f>G27+H27</f>
        <v>0</v>
      </c>
      <c r="J27" s="66"/>
      <c r="K27" s="384"/>
      <c r="L27" s="385">
        <f>J27+K27</f>
        <v>0</v>
      </c>
      <c r="M27" s="386"/>
      <c r="N27" s="69"/>
      <c r="O27" s="385">
        <f>M27+N27</f>
        <v>0</v>
      </c>
      <c r="P27" s="387"/>
      <c r="R27" s="346"/>
    </row>
    <row r="28" spans="1:18" s="37" customFormat="1" ht="25.5" thickTop="1" thickBot="1" x14ac:dyDescent="0.3">
      <c r="A28" s="73">
        <v>19300</v>
      </c>
      <c r="B28" s="73" t="s">
        <v>45</v>
      </c>
      <c r="C28" s="388">
        <f>SUM(F28,I28)</f>
        <v>40712</v>
      </c>
      <c r="D28" s="75">
        <f>D53</f>
        <v>40712</v>
      </c>
      <c r="E28" s="76"/>
      <c r="F28" s="606">
        <f t="shared" si="0"/>
        <v>40712</v>
      </c>
      <c r="G28" s="75"/>
      <c r="H28" s="389"/>
      <c r="I28" s="390">
        <f>G28+H28</f>
        <v>0</v>
      </c>
      <c r="J28" s="80" t="s">
        <v>46</v>
      </c>
      <c r="K28" s="391" t="s">
        <v>46</v>
      </c>
      <c r="L28" s="84" t="s">
        <v>46</v>
      </c>
      <c r="M28" s="613" t="s">
        <v>46</v>
      </c>
      <c r="N28" s="83" t="s">
        <v>46</v>
      </c>
      <c r="O28" s="84" t="s">
        <v>46</v>
      </c>
      <c r="P28" s="392"/>
      <c r="R28" s="346"/>
    </row>
    <row r="29" spans="1:18" s="37" customFormat="1" ht="24.75" hidden="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c r="R29" s="346"/>
    </row>
    <row r="30" spans="1:18" s="37" customFormat="1" ht="36.75" hidden="1" thickTop="1" x14ac:dyDescent="0.25">
      <c r="A30" s="85">
        <v>21300</v>
      </c>
      <c r="B30" s="85" t="s">
        <v>48</v>
      </c>
      <c r="C30" s="393">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row>
    <row r="31" spans="1:18" s="37" customFormat="1" ht="24.75" hidden="1" thickTop="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row>
    <row r="32" spans="1:18" ht="12.75" hidden="1" thickTop="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row>
    <row r="33" spans="1:18" ht="12.75" hidden="1" thickTop="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row>
    <row r="34" spans="1:18" ht="24.75" hidden="1" thickTop="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row>
    <row r="35" spans="1:18" s="37" customFormat="1" ht="36.75" hidden="1" thickTop="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row>
    <row r="36" spans="1:18" ht="36.75" hidden="1" thickTop="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row>
    <row r="37" spans="1:18" s="37" customFormat="1" ht="12.75" hidden="1" thickTop="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row>
    <row r="38" spans="1:18" ht="12.75" hidden="1" thickTop="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row>
    <row r="39" spans="1:18" ht="24.75" hidden="1" thickTop="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row>
    <row r="40" spans="1:18" s="37" customFormat="1" ht="24.75" hidden="1" thickTop="1" x14ac:dyDescent="0.25">
      <c r="A40" s="100">
        <v>21390</v>
      </c>
      <c r="B40" s="85" t="s">
        <v>58</v>
      </c>
      <c r="C40" s="393">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c r="R40" s="346"/>
    </row>
    <row r="41" spans="1:18" ht="24.75" hidden="1" thickTop="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row>
    <row r="42" spans="1:18" ht="12.75" hidden="1" thickTop="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row>
    <row r="43" spans="1:18" ht="12.75" hidden="1" thickTop="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row>
    <row r="44" spans="1:18" ht="24.75" hidden="1" thickTop="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c r="R44" s="346"/>
    </row>
    <row r="45" spans="1:18" s="37" customFormat="1" ht="24.75" hidden="1" thickTop="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c r="R45" s="346"/>
    </row>
    <row r="46" spans="1:18" s="37" customFormat="1" ht="24.75" hidden="1" thickTop="1" x14ac:dyDescent="0.25">
      <c r="A46" s="136">
        <v>21490</v>
      </c>
      <c r="B46" s="137" t="s">
        <v>64</v>
      </c>
      <c r="C46" s="417">
        <f>F46+I46+L46</f>
        <v>0</v>
      </c>
      <c r="D46" s="138">
        <f>D47</f>
        <v>0</v>
      </c>
      <c r="E46" s="141">
        <f>E47</f>
        <v>0</v>
      </c>
      <c r="F46" s="263">
        <f>D46+E46</f>
        <v>0</v>
      </c>
      <c r="G46" s="138">
        <f>G47</f>
        <v>0</v>
      </c>
      <c r="H46" s="419">
        <f>H47</f>
        <v>0</v>
      </c>
      <c r="I46" s="420">
        <f>G46+H46</f>
        <v>0</v>
      </c>
      <c r="J46" s="138">
        <f>J47</f>
        <v>0</v>
      </c>
      <c r="K46" s="419">
        <f>K47</f>
        <v>0</v>
      </c>
      <c r="L46" s="420">
        <f>J46+K46</f>
        <v>0</v>
      </c>
      <c r="M46" s="396" t="s">
        <v>46</v>
      </c>
      <c r="N46" s="91" t="s">
        <v>46</v>
      </c>
      <c r="O46" s="94" t="s">
        <v>46</v>
      </c>
      <c r="P46" s="397"/>
      <c r="R46" s="346"/>
    </row>
    <row r="47" spans="1:18" s="37" customFormat="1" ht="24.75" hidden="1" thickTop="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c r="R47" s="346"/>
    </row>
    <row r="48" spans="1:18" ht="24.75" hidden="1" thickTop="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row>
    <row r="49" spans="1:18" ht="24.75" hidden="1" thickTop="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row>
    <row r="50" spans="1:18" ht="24.75" hidden="1" thickTop="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row>
    <row r="51" spans="1:18" ht="12.75" thickTop="1" x14ac:dyDescent="0.25">
      <c r="A51" s="164"/>
      <c r="B51" s="156"/>
      <c r="C51" s="435"/>
      <c r="D51" s="436"/>
      <c r="E51" s="602"/>
      <c r="F51" s="167"/>
      <c r="G51" s="436"/>
      <c r="H51" s="437"/>
      <c r="I51" s="163"/>
      <c r="J51" s="162"/>
      <c r="K51" s="438"/>
      <c r="L51" s="169"/>
      <c r="M51" s="432"/>
      <c r="N51" s="433"/>
      <c r="O51" s="169"/>
      <c r="P51" s="434"/>
      <c r="R51" s="346"/>
    </row>
    <row r="52" spans="1:18" s="37" customFormat="1" x14ac:dyDescent="0.25">
      <c r="A52" s="170"/>
      <c r="B52" s="171" t="s">
        <v>69</v>
      </c>
      <c r="C52" s="439"/>
      <c r="D52" s="440"/>
      <c r="E52" s="603"/>
      <c r="F52" s="607"/>
      <c r="G52" s="440"/>
      <c r="H52" s="442"/>
      <c r="I52" s="180"/>
      <c r="J52" s="440"/>
      <c r="K52" s="442"/>
      <c r="L52" s="180"/>
      <c r="M52" s="443"/>
      <c r="N52" s="441"/>
      <c r="O52" s="180"/>
      <c r="P52" s="444"/>
      <c r="R52" s="346"/>
    </row>
    <row r="53" spans="1:18" s="37" customFormat="1" ht="12.75" thickBot="1" x14ac:dyDescent="0.3">
      <c r="A53" s="181"/>
      <c r="B53" s="38" t="s">
        <v>70</v>
      </c>
      <c r="C53" s="445">
        <f t="shared" ref="C53:C116" si="3">F53+I53+L53+O53</f>
        <v>40712</v>
      </c>
      <c r="D53" s="182">
        <f>SUM(D54,D284)</f>
        <v>40712</v>
      </c>
      <c r="E53" s="183">
        <f>SUM(E54,E284)</f>
        <v>0</v>
      </c>
      <c r="F53" s="184">
        <f t="shared" ref="F53:F116" si="4">D53+E53</f>
        <v>40712</v>
      </c>
      <c r="G53" s="182">
        <f>SUM(G54,G284)</f>
        <v>0</v>
      </c>
      <c r="H53" s="446">
        <f>SUM(H54,H284)</f>
        <v>0</v>
      </c>
      <c r="I53" s="187">
        <f t="shared" ref="I53:I116" si="5">G53+H53</f>
        <v>0</v>
      </c>
      <c r="J53" s="182">
        <f>SUM(J54,J284)</f>
        <v>0</v>
      </c>
      <c r="K53" s="446">
        <f>SUM(K54,K284)</f>
        <v>0</v>
      </c>
      <c r="L53" s="187">
        <f t="shared" ref="L53:L116" si="6">J53+K53</f>
        <v>0</v>
      </c>
      <c r="M53" s="447">
        <f>SUM(M54,M284)</f>
        <v>0</v>
      </c>
      <c r="N53" s="185">
        <f>SUM(N54,N284)</f>
        <v>0</v>
      </c>
      <c r="O53" s="187">
        <f t="shared" ref="O53:O116" si="7">M53+N53</f>
        <v>0</v>
      </c>
      <c r="P53" s="373"/>
      <c r="R53" s="346"/>
    </row>
    <row r="54" spans="1:18" s="37" customFormat="1" ht="36.75" thickTop="1" x14ac:dyDescent="0.25">
      <c r="A54" s="188"/>
      <c r="B54" s="189" t="s">
        <v>71</v>
      </c>
      <c r="C54" s="448">
        <f t="shared" si="3"/>
        <v>40712</v>
      </c>
      <c r="D54" s="191">
        <f>SUM(D55,D197)</f>
        <v>40712</v>
      </c>
      <c r="E54" s="192">
        <f>SUM(E55,E197)</f>
        <v>0</v>
      </c>
      <c r="F54" s="193">
        <f t="shared" si="4"/>
        <v>40712</v>
      </c>
      <c r="G54" s="191">
        <f>SUM(G55,G197)</f>
        <v>0</v>
      </c>
      <c r="H54" s="449">
        <f>SUM(H55,H197)</f>
        <v>0</v>
      </c>
      <c r="I54" s="196">
        <f t="shared" si="5"/>
        <v>0</v>
      </c>
      <c r="J54" s="191">
        <f>SUM(J55,J197)</f>
        <v>0</v>
      </c>
      <c r="K54" s="449">
        <f>SUM(K55,K197)</f>
        <v>0</v>
      </c>
      <c r="L54" s="196">
        <f t="shared" si="6"/>
        <v>0</v>
      </c>
      <c r="M54" s="450">
        <f>SUM(M55,M197)</f>
        <v>0</v>
      </c>
      <c r="N54" s="194">
        <f>SUM(N55,N197)</f>
        <v>0</v>
      </c>
      <c r="O54" s="196">
        <f t="shared" si="7"/>
        <v>0</v>
      </c>
      <c r="P54" s="451"/>
      <c r="R54" s="346"/>
    </row>
    <row r="55" spans="1:18" s="37" customFormat="1" ht="24" x14ac:dyDescent="0.25">
      <c r="A55" s="197"/>
      <c r="B55" s="28" t="s">
        <v>72</v>
      </c>
      <c r="C55" s="452">
        <f t="shared" si="3"/>
        <v>40712</v>
      </c>
      <c r="D55" s="173">
        <f>SUM(D56,D78,D176,D190)</f>
        <v>40712</v>
      </c>
      <c r="E55" s="174">
        <f>SUM(E56,E78,E176,E190)</f>
        <v>0</v>
      </c>
      <c r="F55" s="175">
        <f t="shared" si="4"/>
        <v>40712</v>
      </c>
      <c r="G55" s="173">
        <f>SUM(G56,G78,G176,G190)</f>
        <v>0</v>
      </c>
      <c r="H55" s="453">
        <f>SUM(H56,H78,H176,H190)</f>
        <v>0</v>
      </c>
      <c r="I55" s="199">
        <f t="shared" si="5"/>
        <v>0</v>
      </c>
      <c r="J55" s="173">
        <f>SUM(J56,J78,J176,J190)</f>
        <v>0</v>
      </c>
      <c r="K55" s="453">
        <f>SUM(K56,K78,K176,K190)</f>
        <v>0</v>
      </c>
      <c r="L55" s="199">
        <f t="shared" si="6"/>
        <v>0</v>
      </c>
      <c r="M55" s="346">
        <f>SUM(M56,M78,M176,M190)</f>
        <v>0</v>
      </c>
      <c r="N55" s="176">
        <f>SUM(N56,N78,N176,N190)</f>
        <v>0</v>
      </c>
      <c r="O55" s="199">
        <f t="shared" si="7"/>
        <v>0</v>
      </c>
      <c r="P55" s="454"/>
      <c r="R55" s="346"/>
    </row>
    <row r="56" spans="1:18" s="37" customFormat="1" hidden="1" x14ac:dyDescent="0.25">
      <c r="A56" s="200">
        <v>1000</v>
      </c>
      <c r="B56" s="200" t="s">
        <v>73</v>
      </c>
      <c r="C56" s="455">
        <f t="shared" si="3"/>
        <v>0</v>
      </c>
      <c r="D56" s="206">
        <f>SUM(D57,D70)</f>
        <v>0</v>
      </c>
      <c r="E56" s="207">
        <f>SUM(E57,E70)</f>
        <v>0</v>
      </c>
      <c r="F56" s="208">
        <f t="shared" si="4"/>
        <v>0</v>
      </c>
      <c r="G56" s="206">
        <f>SUM(G57,G70)</f>
        <v>0</v>
      </c>
      <c r="H56" s="456">
        <f>SUM(H57,H70)</f>
        <v>0</v>
      </c>
      <c r="I56" s="209">
        <f t="shared" si="5"/>
        <v>0</v>
      </c>
      <c r="J56" s="206">
        <f>SUM(J57,J70)</f>
        <v>0</v>
      </c>
      <c r="K56" s="456">
        <f>SUM(K57,K70)</f>
        <v>0</v>
      </c>
      <c r="L56" s="209">
        <f t="shared" si="6"/>
        <v>0</v>
      </c>
      <c r="M56" s="457">
        <f>SUM(M57,M70)</f>
        <v>0</v>
      </c>
      <c r="N56" s="207">
        <f>SUM(N57,N70)</f>
        <v>0</v>
      </c>
      <c r="O56" s="209">
        <f t="shared" si="7"/>
        <v>0</v>
      </c>
      <c r="P56" s="458"/>
      <c r="R56" s="346"/>
    </row>
    <row r="57" spans="1:18" hidden="1" x14ac:dyDescent="0.25">
      <c r="A57" s="85">
        <v>1100</v>
      </c>
      <c r="B57" s="210" t="s">
        <v>74</v>
      </c>
      <c r="C57" s="393">
        <f t="shared" si="3"/>
        <v>0</v>
      </c>
      <c r="D57" s="95">
        <f>SUM(D58,D61,D69)</f>
        <v>0</v>
      </c>
      <c r="E57" s="98">
        <f>SUM(E58,E61,E69)</f>
        <v>0</v>
      </c>
      <c r="F57" s="212">
        <f t="shared" si="4"/>
        <v>0</v>
      </c>
      <c r="G57" s="95">
        <f>SUM(G58,G61,G69)</f>
        <v>0</v>
      </c>
      <c r="H57" s="399">
        <f>SUM(H58,H61,H69)</f>
        <v>0</v>
      </c>
      <c r="I57" s="99">
        <f t="shared" si="5"/>
        <v>0</v>
      </c>
      <c r="J57" s="95">
        <f>SUM(J58,J61,J69)</f>
        <v>0</v>
      </c>
      <c r="K57" s="399">
        <f>SUM(K58,K61,K69)</f>
        <v>0</v>
      </c>
      <c r="L57" s="99">
        <f t="shared" si="6"/>
        <v>0</v>
      </c>
      <c r="M57" s="459">
        <f>SUM(M58,M61,M69)</f>
        <v>0</v>
      </c>
      <c r="N57" s="266">
        <f>SUM(N58,N61,N69)</f>
        <v>0</v>
      </c>
      <c r="O57" s="268">
        <f t="shared" si="7"/>
        <v>0</v>
      </c>
      <c r="P57" s="460"/>
      <c r="R57" s="346"/>
    </row>
    <row r="58" spans="1:18" hidden="1" x14ac:dyDescent="0.25">
      <c r="A58" s="213">
        <v>1110</v>
      </c>
      <c r="B58" s="156" t="s">
        <v>75</v>
      </c>
      <c r="C58" s="435">
        <f t="shared" si="3"/>
        <v>0</v>
      </c>
      <c r="D58" s="214">
        <f>SUM(D59:D60)</f>
        <v>0</v>
      </c>
      <c r="E58" s="217">
        <f>SUM(E59:E60)</f>
        <v>0</v>
      </c>
      <c r="F58" s="218">
        <f t="shared" si="4"/>
        <v>0</v>
      </c>
      <c r="G58" s="214">
        <f>SUM(G59:G60)</f>
        <v>0</v>
      </c>
      <c r="H58" s="461">
        <f>SUM(H59:H60)</f>
        <v>0</v>
      </c>
      <c r="I58" s="219">
        <f t="shared" si="5"/>
        <v>0</v>
      </c>
      <c r="J58" s="214">
        <f>SUM(J59:J60)</f>
        <v>0</v>
      </c>
      <c r="K58" s="461">
        <f>SUM(K59:K60)</f>
        <v>0</v>
      </c>
      <c r="L58" s="219">
        <f t="shared" si="6"/>
        <v>0</v>
      </c>
      <c r="M58" s="462">
        <f>SUM(M59:M60)</f>
        <v>0</v>
      </c>
      <c r="N58" s="217">
        <f>SUM(N59:N60)</f>
        <v>0</v>
      </c>
      <c r="O58" s="219">
        <f t="shared" si="7"/>
        <v>0</v>
      </c>
      <c r="P58" s="434"/>
      <c r="R58" s="346"/>
    </row>
    <row r="59" spans="1:18" hidden="1" x14ac:dyDescent="0.25">
      <c r="A59" s="55">
        <v>1111</v>
      </c>
      <c r="B59" s="101" t="s">
        <v>76</v>
      </c>
      <c r="C59" s="400">
        <f t="shared" si="3"/>
        <v>0</v>
      </c>
      <c r="D59" s="106"/>
      <c r="E59" s="108"/>
      <c r="F59" s="242">
        <f t="shared" si="4"/>
        <v>0</v>
      </c>
      <c r="G59" s="106"/>
      <c r="H59" s="403"/>
      <c r="I59" s="243">
        <f t="shared" si="5"/>
        <v>0</v>
      </c>
      <c r="J59" s="106"/>
      <c r="K59" s="403"/>
      <c r="L59" s="243">
        <f t="shared" si="6"/>
        <v>0</v>
      </c>
      <c r="M59" s="463"/>
      <c r="N59" s="108"/>
      <c r="O59" s="243">
        <f t="shared" si="7"/>
        <v>0</v>
      </c>
      <c r="P59" s="382"/>
      <c r="R59" s="346"/>
    </row>
    <row r="60" spans="1:18" ht="24" hidden="1" x14ac:dyDescent="0.25">
      <c r="A60" s="64">
        <v>1119</v>
      </c>
      <c r="B60" s="111" t="s">
        <v>77</v>
      </c>
      <c r="C60" s="405">
        <f t="shared" si="3"/>
        <v>0</v>
      </c>
      <c r="D60" s="116"/>
      <c r="E60" s="118"/>
      <c r="F60" s="229">
        <f t="shared" si="4"/>
        <v>0</v>
      </c>
      <c r="G60" s="116"/>
      <c r="H60" s="408"/>
      <c r="I60" s="230">
        <f t="shared" si="5"/>
        <v>0</v>
      </c>
      <c r="J60" s="116"/>
      <c r="K60" s="408"/>
      <c r="L60" s="230">
        <f t="shared" si="6"/>
        <v>0</v>
      </c>
      <c r="M60" s="464"/>
      <c r="N60" s="118"/>
      <c r="O60" s="230">
        <f t="shared" si="7"/>
        <v>0</v>
      </c>
      <c r="P60" s="387"/>
      <c r="R60" s="346"/>
    </row>
    <row r="61" spans="1:18" ht="24" hidden="1" x14ac:dyDescent="0.25">
      <c r="A61" s="224">
        <v>1140</v>
      </c>
      <c r="B61" s="111" t="s">
        <v>78</v>
      </c>
      <c r="C61" s="405">
        <f t="shared" si="3"/>
        <v>0</v>
      </c>
      <c r="D61" s="225">
        <f>SUM(D62:D68)</f>
        <v>0</v>
      </c>
      <c r="E61" s="228">
        <f>SUM(E62:E68)</f>
        <v>0</v>
      </c>
      <c r="F61" s="229">
        <f t="shared" si="4"/>
        <v>0</v>
      </c>
      <c r="G61" s="225">
        <f>SUM(G62:G68)</f>
        <v>0</v>
      </c>
      <c r="H61" s="465">
        <f>SUM(H62:H68)</f>
        <v>0</v>
      </c>
      <c r="I61" s="230">
        <f t="shared" si="5"/>
        <v>0</v>
      </c>
      <c r="J61" s="225">
        <f>SUM(J62:J68)</f>
        <v>0</v>
      </c>
      <c r="K61" s="465">
        <f>SUM(K62:K68)</f>
        <v>0</v>
      </c>
      <c r="L61" s="230">
        <f t="shared" si="6"/>
        <v>0</v>
      </c>
      <c r="M61" s="466">
        <f>SUM(M62:M68)</f>
        <v>0</v>
      </c>
      <c r="N61" s="228">
        <f>SUM(N62:N68)</f>
        <v>0</v>
      </c>
      <c r="O61" s="230">
        <f t="shared" si="7"/>
        <v>0</v>
      </c>
      <c r="P61" s="387"/>
      <c r="R61" s="346"/>
    </row>
    <row r="62" spans="1:18" hidden="1" x14ac:dyDescent="0.25">
      <c r="A62" s="64">
        <v>1141</v>
      </c>
      <c r="B62" s="111" t="s">
        <v>79</v>
      </c>
      <c r="C62" s="405">
        <f t="shared" si="3"/>
        <v>0</v>
      </c>
      <c r="D62" s="116"/>
      <c r="E62" s="118"/>
      <c r="F62" s="229">
        <f t="shared" si="4"/>
        <v>0</v>
      </c>
      <c r="G62" s="116"/>
      <c r="H62" s="408"/>
      <c r="I62" s="230">
        <f t="shared" si="5"/>
        <v>0</v>
      </c>
      <c r="J62" s="116"/>
      <c r="K62" s="408"/>
      <c r="L62" s="230">
        <f t="shared" si="6"/>
        <v>0</v>
      </c>
      <c r="M62" s="464"/>
      <c r="N62" s="118"/>
      <c r="O62" s="230">
        <f t="shared" si="7"/>
        <v>0</v>
      </c>
      <c r="P62" s="387"/>
      <c r="R62" s="346"/>
    </row>
    <row r="63" spans="1:18" ht="24" hidden="1" x14ac:dyDescent="0.25">
      <c r="A63" s="64">
        <v>1142</v>
      </c>
      <c r="B63" s="111" t="s">
        <v>80</v>
      </c>
      <c r="C63" s="405">
        <f t="shared" si="3"/>
        <v>0</v>
      </c>
      <c r="D63" s="116"/>
      <c r="E63" s="118"/>
      <c r="F63" s="229">
        <f t="shared" si="4"/>
        <v>0</v>
      </c>
      <c r="G63" s="116"/>
      <c r="H63" s="408"/>
      <c r="I63" s="230">
        <f t="shared" si="5"/>
        <v>0</v>
      </c>
      <c r="J63" s="116"/>
      <c r="K63" s="408"/>
      <c r="L63" s="230">
        <f t="shared" si="6"/>
        <v>0</v>
      </c>
      <c r="M63" s="464"/>
      <c r="N63" s="118"/>
      <c r="O63" s="230">
        <f t="shared" si="7"/>
        <v>0</v>
      </c>
      <c r="P63" s="387"/>
      <c r="R63" s="346"/>
    </row>
    <row r="64" spans="1:18" ht="24" hidden="1" x14ac:dyDescent="0.25">
      <c r="A64" s="64">
        <v>1145</v>
      </c>
      <c r="B64" s="111" t="s">
        <v>81</v>
      </c>
      <c r="C64" s="405">
        <f t="shared" si="3"/>
        <v>0</v>
      </c>
      <c r="D64" s="116"/>
      <c r="E64" s="118"/>
      <c r="F64" s="229">
        <f t="shared" si="4"/>
        <v>0</v>
      </c>
      <c r="G64" s="116"/>
      <c r="H64" s="408"/>
      <c r="I64" s="230">
        <f t="shared" si="5"/>
        <v>0</v>
      </c>
      <c r="J64" s="116"/>
      <c r="K64" s="408"/>
      <c r="L64" s="230">
        <f t="shared" si="6"/>
        <v>0</v>
      </c>
      <c r="M64" s="464"/>
      <c r="N64" s="118"/>
      <c r="O64" s="230">
        <f t="shared" si="7"/>
        <v>0</v>
      </c>
      <c r="P64" s="387"/>
      <c r="R64" s="346"/>
    </row>
    <row r="65" spans="1:18" ht="24" hidden="1" x14ac:dyDescent="0.25">
      <c r="A65" s="64">
        <v>1146</v>
      </c>
      <c r="B65" s="111" t="s">
        <v>82</v>
      </c>
      <c r="C65" s="405">
        <f t="shared" si="3"/>
        <v>0</v>
      </c>
      <c r="D65" s="116"/>
      <c r="E65" s="118"/>
      <c r="F65" s="229">
        <f t="shared" si="4"/>
        <v>0</v>
      </c>
      <c r="G65" s="116"/>
      <c r="H65" s="408"/>
      <c r="I65" s="230">
        <f t="shared" si="5"/>
        <v>0</v>
      </c>
      <c r="J65" s="116"/>
      <c r="K65" s="408"/>
      <c r="L65" s="230">
        <f t="shared" si="6"/>
        <v>0</v>
      </c>
      <c r="M65" s="464"/>
      <c r="N65" s="118"/>
      <c r="O65" s="230">
        <f t="shared" si="7"/>
        <v>0</v>
      </c>
      <c r="P65" s="387"/>
      <c r="R65" s="346"/>
    </row>
    <row r="66" spans="1:18" hidden="1" x14ac:dyDescent="0.25">
      <c r="A66" s="64">
        <v>1147</v>
      </c>
      <c r="B66" s="111" t="s">
        <v>83</v>
      </c>
      <c r="C66" s="405">
        <f t="shared" si="3"/>
        <v>0</v>
      </c>
      <c r="D66" s="116"/>
      <c r="E66" s="118"/>
      <c r="F66" s="229">
        <f t="shared" si="4"/>
        <v>0</v>
      </c>
      <c r="G66" s="116"/>
      <c r="H66" s="408"/>
      <c r="I66" s="230">
        <f t="shared" si="5"/>
        <v>0</v>
      </c>
      <c r="J66" s="116"/>
      <c r="K66" s="408"/>
      <c r="L66" s="230">
        <f t="shared" si="6"/>
        <v>0</v>
      </c>
      <c r="M66" s="464"/>
      <c r="N66" s="118"/>
      <c r="O66" s="230">
        <f t="shared" si="7"/>
        <v>0</v>
      </c>
      <c r="P66" s="387"/>
      <c r="R66" s="346"/>
    </row>
    <row r="67" spans="1:18" hidden="1" x14ac:dyDescent="0.25">
      <c r="A67" s="64">
        <v>1148</v>
      </c>
      <c r="B67" s="111" t="s">
        <v>84</v>
      </c>
      <c r="C67" s="405">
        <f t="shared" si="3"/>
        <v>0</v>
      </c>
      <c r="D67" s="116"/>
      <c r="E67" s="118"/>
      <c r="F67" s="229">
        <f t="shared" si="4"/>
        <v>0</v>
      </c>
      <c r="G67" s="116"/>
      <c r="H67" s="408"/>
      <c r="I67" s="230">
        <f t="shared" si="5"/>
        <v>0</v>
      </c>
      <c r="J67" s="116"/>
      <c r="K67" s="408"/>
      <c r="L67" s="230">
        <f t="shared" si="6"/>
        <v>0</v>
      </c>
      <c r="M67" s="464"/>
      <c r="N67" s="118"/>
      <c r="O67" s="230">
        <f t="shared" si="7"/>
        <v>0</v>
      </c>
      <c r="P67" s="387"/>
      <c r="R67" s="346"/>
    </row>
    <row r="68" spans="1:18" ht="36" hidden="1" x14ac:dyDescent="0.25">
      <c r="A68" s="64">
        <v>1149</v>
      </c>
      <c r="B68" s="111" t="s">
        <v>85</v>
      </c>
      <c r="C68" s="405">
        <f t="shared" si="3"/>
        <v>0</v>
      </c>
      <c r="D68" s="116"/>
      <c r="E68" s="118"/>
      <c r="F68" s="229">
        <f t="shared" si="4"/>
        <v>0</v>
      </c>
      <c r="G68" s="116"/>
      <c r="H68" s="408"/>
      <c r="I68" s="230">
        <f t="shared" si="5"/>
        <v>0</v>
      </c>
      <c r="J68" s="116"/>
      <c r="K68" s="408"/>
      <c r="L68" s="230">
        <f t="shared" si="6"/>
        <v>0</v>
      </c>
      <c r="M68" s="464"/>
      <c r="N68" s="118"/>
      <c r="O68" s="230">
        <f t="shared" si="7"/>
        <v>0</v>
      </c>
      <c r="P68" s="387"/>
      <c r="R68" s="346"/>
    </row>
    <row r="69" spans="1:18" ht="36" hidden="1" x14ac:dyDescent="0.25">
      <c r="A69" s="213">
        <v>1150</v>
      </c>
      <c r="B69" s="156" t="s">
        <v>86</v>
      </c>
      <c r="C69" s="405">
        <f t="shared" si="3"/>
        <v>0</v>
      </c>
      <c r="D69" s="231"/>
      <c r="E69" s="234"/>
      <c r="F69" s="218">
        <f t="shared" si="4"/>
        <v>0</v>
      </c>
      <c r="G69" s="231"/>
      <c r="H69" s="467"/>
      <c r="I69" s="219">
        <f t="shared" si="5"/>
        <v>0</v>
      </c>
      <c r="J69" s="231"/>
      <c r="K69" s="467"/>
      <c r="L69" s="219">
        <f t="shared" si="6"/>
        <v>0</v>
      </c>
      <c r="M69" s="468"/>
      <c r="N69" s="234"/>
      <c r="O69" s="219">
        <f t="shared" si="7"/>
        <v>0</v>
      </c>
      <c r="P69" s="434"/>
      <c r="R69" s="346"/>
    </row>
    <row r="70" spans="1:18" ht="36" hidden="1" x14ac:dyDescent="0.25">
      <c r="A70" s="85">
        <v>1200</v>
      </c>
      <c r="B70" s="210" t="s">
        <v>87</v>
      </c>
      <c r="C70" s="393">
        <f t="shared" si="3"/>
        <v>0</v>
      </c>
      <c r="D70" s="95">
        <f>SUM(D71:D72)</f>
        <v>0</v>
      </c>
      <c r="E70" s="98">
        <f>SUM(E71:E72)</f>
        <v>0</v>
      </c>
      <c r="F70" s="212">
        <f t="shared" si="4"/>
        <v>0</v>
      </c>
      <c r="G70" s="95">
        <f>SUM(G71:G72)</f>
        <v>0</v>
      </c>
      <c r="H70" s="399">
        <f>SUM(H71:H72)</f>
        <v>0</v>
      </c>
      <c r="I70" s="99">
        <f t="shared" si="5"/>
        <v>0</v>
      </c>
      <c r="J70" s="95">
        <f>SUM(J71:J72)</f>
        <v>0</v>
      </c>
      <c r="K70" s="399">
        <f>SUM(K71:K72)</f>
        <v>0</v>
      </c>
      <c r="L70" s="99">
        <f t="shared" si="6"/>
        <v>0</v>
      </c>
      <c r="M70" s="469">
        <f>SUM(M71:M72)</f>
        <v>0</v>
      </c>
      <c r="N70" s="98">
        <f>SUM(N71:N72)</f>
        <v>0</v>
      </c>
      <c r="O70" s="99">
        <f t="shared" si="7"/>
        <v>0</v>
      </c>
      <c r="P70" s="397"/>
      <c r="R70" s="346"/>
    </row>
    <row r="71" spans="1:18" ht="24" hidden="1" x14ac:dyDescent="0.25">
      <c r="A71" s="350">
        <v>1210</v>
      </c>
      <c r="B71" s="101" t="s">
        <v>88</v>
      </c>
      <c r="C71" s="400">
        <f t="shared" si="3"/>
        <v>0</v>
      </c>
      <c r="D71" s="106"/>
      <c r="E71" s="108"/>
      <c r="F71" s="242">
        <f t="shared" si="4"/>
        <v>0</v>
      </c>
      <c r="G71" s="106"/>
      <c r="H71" s="403"/>
      <c r="I71" s="243">
        <f t="shared" si="5"/>
        <v>0</v>
      </c>
      <c r="J71" s="106"/>
      <c r="K71" s="403"/>
      <c r="L71" s="243">
        <f t="shared" si="6"/>
        <v>0</v>
      </c>
      <c r="M71" s="463"/>
      <c r="N71" s="108"/>
      <c r="O71" s="243">
        <f t="shared" si="7"/>
        <v>0</v>
      </c>
      <c r="P71" s="382"/>
      <c r="R71" s="346"/>
    </row>
    <row r="72" spans="1:18" ht="24" hidden="1" x14ac:dyDescent="0.25">
      <c r="A72" s="224">
        <v>1220</v>
      </c>
      <c r="B72" s="111" t="s">
        <v>89</v>
      </c>
      <c r="C72" s="405">
        <f t="shared" si="3"/>
        <v>0</v>
      </c>
      <c r="D72" s="225">
        <f>SUM(D73:D77)</f>
        <v>0</v>
      </c>
      <c r="E72" s="228">
        <f>SUM(E73:E77)</f>
        <v>0</v>
      </c>
      <c r="F72" s="229">
        <f t="shared" si="4"/>
        <v>0</v>
      </c>
      <c r="G72" s="225">
        <f>SUM(G73:G77)</f>
        <v>0</v>
      </c>
      <c r="H72" s="465">
        <f>SUM(H73:H77)</f>
        <v>0</v>
      </c>
      <c r="I72" s="230">
        <f t="shared" si="5"/>
        <v>0</v>
      </c>
      <c r="J72" s="225">
        <f>SUM(J73:J77)</f>
        <v>0</v>
      </c>
      <c r="K72" s="465">
        <f>SUM(K73:K77)</f>
        <v>0</v>
      </c>
      <c r="L72" s="230">
        <f t="shared" si="6"/>
        <v>0</v>
      </c>
      <c r="M72" s="466">
        <f>SUM(M73:M77)</f>
        <v>0</v>
      </c>
      <c r="N72" s="228">
        <f>SUM(N73:N77)</f>
        <v>0</v>
      </c>
      <c r="O72" s="230">
        <f t="shared" si="7"/>
        <v>0</v>
      </c>
      <c r="P72" s="387"/>
      <c r="R72" s="346"/>
    </row>
    <row r="73" spans="1:18" ht="60" hidden="1" x14ac:dyDescent="0.25">
      <c r="A73" s="64">
        <v>1221</v>
      </c>
      <c r="B73" s="111" t="s">
        <v>90</v>
      </c>
      <c r="C73" s="405">
        <f t="shared" si="3"/>
        <v>0</v>
      </c>
      <c r="D73" s="116"/>
      <c r="E73" s="118"/>
      <c r="F73" s="229">
        <f t="shared" si="4"/>
        <v>0</v>
      </c>
      <c r="G73" s="116"/>
      <c r="H73" s="408"/>
      <c r="I73" s="230">
        <f t="shared" si="5"/>
        <v>0</v>
      </c>
      <c r="J73" s="116"/>
      <c r="K73" s="408"/>
      <c r="L73" s="230">
        <f t="shared" si="6"/>
        <v>0</v>
      </c>
      <c r="M73" s="464"/>
      <c r="N73" s="118"/>
      <c r="O73" s="230">
        <f t="shared" si="7"/>
        <v>0</v>
      </c>
      <c r="P73" s="387"/>
      <c r="R73" s="346"/>
    </row>
    <row r="74" spans="1:18" hidden="1" x14ac:dyDescent="0.25">
      <c r="A74" s="64">
        <v>1223</v>
      </c>
      <c r="B74" s="111" t="s">
        <v>91</v>
      </c>
      <c r="C74" s="405">
        <f t="shared" si="3"/>
        <v>0</v>
      </c>
      <c r="D74" s="116"/>
      <c r="E74" s="118"/>
      <c r="F74" s="229">
        <f t="shared" si="4"/>
        <v>0</v>
      </c>
      <c r="G74" s="116"/>
      <c r="H74" s="408"/>
      <c r="I74" s="230">
        <f t="shared" si="5"/>
        <v>0</v>
      </c>
      <c r="J74" s="116"/>
      <c r="K74" s="408"/>
      <c r="L74" s="230">
        <f t="shared" si="6"/>
        <v>0</v>
      </c>
      <c r="M74" s="464"/>
      <c r="N74" s="118"/>
      <c r="O74" s="230">
        <f t="shared" si="7"/>
        <v>0</v>
      </c>
      <c r="P74" s="387"/>
      <c r="R74" s="346"/>
    </row>
    <row r="75" spans="1:18" hidden="1" x14ac:dyDescent="0.25">
      <c r="A75" s="64">
        <v>1225</v>
      </c>
      <c r="B75" s="111" t="s">
        <v>92</v>
      </c>
      <c r="C75" s="405">
        <f t="shared" si="3"/>
        <v>0</v>
      </c>
      <c r="D75" s="116"/>
      <c r="E75" s="118"/>
      <c r="F75" s="229">
        <f t="shared" si="4"/>
        <v>0</v>
      </c>
      <c r="G75" s="116"/>
      <c r="H75" s="408"/>
      <c r="I75" s="230">
        <f t="shared" si="5"/>
        <v>0</v>
      </c>
      <c r="J75" s="116"/>
      <c r="K75" s="408"/>
      <c r="L75" s="230">
        <f t="shared" si="6"/>
        <v>0</v>
      </c>
      <c r="M75" s="464"/>
      <c r="N75" s="118"/>
      <c r="O75" s="230">
        <f t="shared" si="7"/>
        <v>0</v>
      </c>
      <c r="P75" s="387"/>
      <c r="R75" s="346"/>
    </row>
    <row r="76" spans="1:18" ht="36" hidden="1" x14ac:dyDescent="0.25">
      <c r="A76" s="64">
        <v>1227</v>
      </c>
      <c r="B76" s="111" t="s">
        <v>93</v>
      </c>
      <c r="C76" s="405">
        <f t="shared" si="3"/>
        <v>0</v>
      </c>
      <c r="D76" s="116"/>
      <c r="E76" s="118"/>
      <c r="F76" s="229">
        <f t="shared" si="4"/>
        <v>0</v>
      </c>
      <c r="G76" s="116"/>
      <c r="H76" s="408"/>
      <c r="I76" s="230">
        <f t="shared" si="5"/>
        <v>0</v>
      </c>
      <c r="J76" s="116"/>
      <c r="K76" s="408"/>
      <c r="L76" s="230">
        <f t="shared" si="6"/>
        <v>0</v>
      </c>
      <c r="M76" s="464"/>
      <c r="N76" s="118"/>
      <c r="O76" s="230">
        <f t="shared" si="7"/>
        <v>0</v>
      </c>
      <c r="P76" s="387"/>
      <c r="R76" s="346"/>
    </row>
    <row r="77" spans="1:18" ht="60" hidden="1" x14ac:dyDescent="0.25">
      <c r="A77" s="64">
        <v>1228</v>
      </c>
      <c r="B77" s="111" t="s">
        <v>94</v>
      </c>
      <c r="C77" s="405">
        <f t="shared" si="3"/>
        <v>0</v>
      </c>
      <c r="D77" s="116"/>
      <c r="E77" s="118"/>
      <c r="F77" s="229">
        <f t="shared" si="4"/>
        <v>0</v>
      </c>
      <c r="G77" s="116"/>
      <c r="H77" s="408"/>
      <c r="I77" s="230">
        <f t="shared" si="5"/>
        <v>0</v>
      </c>
      <c r="J77" s="116"/>
      <c r="K77" s="408"/>
      <c r="L77" s="230">
        <f t="shared" si="6"/>
        <v>0</v>
      </c>
      <c r="M77" s="464"/>
      <c r="N77" s="118"/>
      <c r="O77" s="230">
        <f t="shared" si="7"/>
        <v>0</v>
      </c>
      <c r="P77" s="387"/>
      <c r="R77" s="346"/>
    </row>
    <row r="78" spans="1:18" x14ac:dyDescent="0.25">
      <c r="A78" s="200">
        <v>2000</v>
      </c>
      <c r="B78" s="200" t="s">
        <v>95</v>
      </c>
      <c r="C78" s="455">
        <f t="shared" si="3"/>
        <v>40712</v>
      </c>
      <c r="D78" s="206">
        <f>SUM(D79,D86,D133,D167,D168,D175)</f>
        <v>40712</v>
      </c>
      <c r="E78" s="604">
        <f>SUM(E79,E86,E133,E167,E168,E175)</f>
        <v>0</v>
      </c>
      <c r="F78" s="608">
        <f t="shared" si="4"/>
        <v>40712</v>
      </c>
      <c r="G78" s="206">
        <f>SUM(G79,G86,G133,G167,G168,G175)</f>
        <v>0</v>
      </c>
      <c r="H78" s="456">
        <f>SUM(H79,H86,H133,H167,H168,H175)</f>
        <v>0</v>
      </c>
      <c r="I78" s="209">
        <f t="shared" si="5"/>
        <v>0</v>
      </c>
      <c r="J78" s="206">
        <f>SUM(J79,J86,J133,J167,J168,J175)</f>
        <v>0</v>
      </c>
      <c r="K78" s="456">
        <f>SUM(K79,K86,K133,K167,K168,K175)</f>
        <v>0</v>
      </c>
      <c r="L78" s="209">
        <f t="shared" si="6"/>
        <v>0</v>
      </c>
      <c r="M78" s="457">
        <f>SUM(M79,M86,M133,M167,M168,M175)</f>
        <v>0</v>
      </c>
      <c r="N78" s="207">
        <f>SUM(N79,N86,N133,N167,N168,N175)</f>
        <v>0</v>
      </c>
      <c r="O78" s="209">
        <f t="shared" si="7"/>
        <v>0</v>
      </c>
      <c r="P78" s="458"/>
      <c r="R78" s="346"/>
    </row>
    <row r="79" spans="1:18" ht="24" hidden="1" x14ac:dyDescent="0.25">
      <c r="A79" s="85">
        <v>2100</v>
      </c>
      <c r="B79" s="210" t="s">
        <v>96</v>
      </c>
      <c r="C79" s="393">
        <f t="shared" si="3"/>
        <v>0</v>
      </c>
      <c r="D79" s="95">
        <f>SUM(D80,D83)</f>
        <v>0</v>
      </c>
      <c r="E79" s="98">
        <f>SUM(E80,E83)</f>
        <v>0</v>
      </c>
      <c r="F79" s="212">
        <f t="shared" si="4"/>
        <v>0</v>
      </c>
      <c r="G79" s="95">
        <f>SUM(G80,G83)</f>
        <v>0</v>
      </c>
      <c r="H79" s="399">
        <f>SUM(H80,H83)</f>
        <v>0</v>
      </c>
      <c r="I79" s="99">
        <f t="shared" si="5"/>
        <v>0</v>
      </c>
      <c r="J79" s="95">
        <f>SUM(J80,J83)</f>
        <v>0</v>
      </c>
      <c r="K79" s="399">
        <f>SUM(K80,K83)</f>
        <v>0</v>
      </c>
      <c r="L79" s="99">
        <f t="shared" si="6"/>
        <v>0</v>
      </c>
      <c r="M79" s="469">
        <f>SUM(M80,M83)</f>
        <v>0</v>
      </c>
      <c r="N79" s="98">
        <f>SUM(N80,N83)</f>
        <v>0</v>
      </c>
      <c r="O79" s="99">
        <f t="shared" si="7"/>
        <v>0</v>
      </c>
      <c r="P79" s="397"/>
      <c r="R79" s="346"/>
    </row>
    <row r="80" spans="1:18" ht="24" hidden="1" x14ac:dyDescent="0.25">
      <c r="A80" s="350">
        <v>2110</v>
      </c>
      <c r="B80" s="101" t="s">
        <v>97</v>
      </c>
      <c r="C80" s="400">
        <f t="shared" si="3"/>
        <v>0</v>
      </c>
      <c r="D80" s="238">
        <f>SUM(D81:D82)</f>
        <v>0</v>
      </c>
      <c r="E80" s="241">
        <f>SUM(E81:E82)</f>
        <v>0</v>
      </c>
      <c r="F80" s="242">
        <f t="shared" si="4"/>
        <v>0</v>
      </c>
      <c r="G80" s="238">
        <f>SUM(G81:G82)</f>
        <v>0</v>
      </c>
      <c r="H80" s="470">
        <f>SUM(H81:H82)</f>
        <v>0</v>
      </c>
      <c r="I80" s="243">
        <f t="shared" si="5"/>
        <v>0</v>
      </c>
      <c r="J80" s="238">
        <f>SUM(J81:J82)</f>
        <v>0</v>
      </c>
      <c r="K80" s="470">
        <f>SUM(K81:K82)</f>
        <v>0</v>
      </c>
      <c r="L80" s="243">
        <f t="shared" si="6"/>
        <v>0</v>
      </c>
      <c r="M80" s="471">
        <f>SUM(M81:M82)</f>
        <v>0</v>
      </c>
      <c r="N80" s="241">
        <f>SUM(N81:N82)</f>
        <v>0</v>
      </c>
      <c r="O80" s="243">
        <f t="shared" si="7"/>
        <v>0</v>
      </c>
      <c r="P80" s="382"/>
      <c r="R80" s="346"/>
    </row>
    <row r="81" spans="1:18" hidden="1" x14ac:dyDescent="0.25">
      <c r="A81" s="64">
        <v>2111</v>
      </c>
      <c r="B81" s="111" t="s">
        <v>98</v>
      </c>
      <c r="C81" s="405">
        <f t="shared" si="3"/>
        <v>0</v>
      </c>
      <c r="D81" s="116"/>
      <c r="E81" s="118"/>
      <c r="F81" s="229">
        <f t="shared" si="4"/>
        <v>0</v>
      </c>
      <c r="G81" s="116"/>
      <c r="H81" s="408"/>
      <c r="I81" s="230">
        <f t="shared" si="5"/>
        <v>0</v>
      </c>
      <c r="J81" s="116"/>
      <c r="K81" s="408"/>
      <c r="L81" s="230">
        <f t="shared" si="6"/>
        <v>0</v>
      </c>
      <c r="M81" s="464"/>
      <c r="N81" s="118"/>
      <c r="O81" s="230">
        <f t="shared" si="7"/>
        <v>0</v>
      </c>
      <c r="P81" s="387"/>
      <c r="R81" s="346"/>
    </row>
    <row r="82" spans="1:18" ht="24" hidden="1" x14ac:dyDescent="0.25">
      <c r="A82" s="64">
        <v>2112</v>
      </c>
      <c r="B82" s="111" t="s">
        <v>99</v>
      </c>
      <c r="C82" s="405">
        <f t="shared" si="3"/>
        <v>0</v>
      </c>
      <c r="D82" s="116"/>
      <c r="E82" s="118"/>
      <c r="F82" s="229">
        <f t="shared" si="4"/>
        <v>0</v>
      </c>
      <c r="G82" s="116"/>
      <c r="H82" s="408"/>
      <c r="I82" s="230">
        <f t="shared" si="5"/>
        <v>0</v>
      </c>
      <c r="J82" s="116"/>
      <c r="K82" s="408"/>
      <c r="L82" s="230">
        <f t="shared" si="6"/>
        <v>0</v>
      </c>
      <c r="M82" s="464"/>
      <c r="N82" s="118"/>
      <c r="O82" s="230">
        <f t="shared" si="7"/>
        <v>0</v>
      </c>
      <c r="P82" s="387"/>
      <c r="R82" s="346"/>
    </row>
    <row r="83" spans="1:18" ht="24" hidden="1" x14ac:dyDescent="0.25">
      <c r="A83" s="224">
        <v>2120</v>
      </c>
      <c r="B83" s="111" t="s">
        <v>100</v>
      </c>
      <c r="C83" s="405">
        <f t="shared" si="3"/>
        <v>0</v>
      </c>
      <c r="D83" s="225">
        <f>SUM(D84:D85)</f>
        <v>0</v>
      </c>
      <c r="E83" s="228">
        <f>SUM(E84:E85)</f>
        <v>0</v>
      </c>
      <c r="F83" s="229">
        <f t="shared" si="4"/>
        <v>0</v>
      </c>
      <c r="G83" s="225">
        <f>SUM(G84:G85)</f>
        <v>0</v>
      </c>
      <c r="H83" s="465">
        <f>SUM(H84:H85)</f>
        <v>0</v>
      </c>
      <c r="I83" s="230">
        <f t="shared" si="5"/>
        <v>0</v>
      </c>
      <c r="J83" s="225">
        <f>SUM(J84:J85)</f>
        <v>0</v>
      </c>
      <c r="K83" s="465">
        <f>SUM(K84:K85)</f>
        <v>0</v>
      </c>
      <c r="L83" s="230">
        <f t="shared" si="6"/>
        <v>0</v>
      </c>
      <c r="M83" s="466">
        <f>SUM(M84:M85)</f>
        <v>0</v>
      </c>
      <c r="N83" s="228">
        <f>SUM(N84:N85)</f>
        <v>0</v>
      </c>
      <c r="O83" s="230">
        <f t="shared" si="7"/>
        <v>0</v>
      </c>
      <c r="P83" s="387"/>
      <c r="R83" s="346"/>
    </row>
    <row r="84" spans="1:18" hidden="1" x14ac:dyDescent="0.25">
      <c r="A84" s="64">
        <v>2121</v>
      </c>
      <c r="B84" s="111" t="s">
        <v>98</v>
      </c>
      <c r="C84" s="405">
        <f t="shared" si="3"/>
        <v>0</v>
      </c>
      <c r="D84" s="116"/>
      <c r="E84" s="118"/>
      <c r="F84" s="229">
        <f t="shared" si="4"/>
        <v>0</v>
      </c>
      <c r="G84" s="116"/>
      <c r="H84" s="408"/>
      <c r="I84" s="230">
        <f t="shared" si="5"/>
        <v>0</v>
      </c>
      <c r="J84" s="116"/>
      <c r="K84" s="408"/>
      <c r="L84" s="230">
        <f t="shared" si="6"/>
        <v>0</v>
      </c>
      <c r="M84" s="464"/>
      <c r="N84" s="118"/>
      <c r="O84" s="230">
        <f t="shared" si="7"/>
        <v>0</v>
      </c>
      <c r="P84" s="387"/>
      <c r="R84" s="346"/>
    </row>
    <row r="85" spans="1:18" ht="24" hidden="1" x14ac:dyDescent="0.25">
      <c r="A85" s="64">
        <v>2122</v>
      </c>
      <c r="B85" s="111" t="s">
        <v>99</v>
      </c>
      <c r="C85" s="405">
        <f t="shared" si="3"/>
        <v>0</v>
      </c>
      <c r="D85" s="116"/>
      <c r="E85" s="118"/>
      <c r="F85" s="229">
        <f t="shared" si="4"/>
        <v>0</v>
      </c>
      <c r="G85" s="116"/>
      <c r="H85" s="408"/>
      <c r="I85" s="230">
        <f t="shared" si="5"/>
        <v>0</v>
      </c>
      <c r="J85" s="116"/>
      <c r="K85" s="408"/>
      <c r="L85" s="230">
        <f t="shared" si="6"/>
        <v>0</v>
      </c>
      <c r="M85" s="464"/>
      <c r="N85" s="118"/>
      <c r="O85" s="230">
        <f t="shared" si="7"/>
        <v>0</v>
      </c>
      <c r="P85" s="387"/>
      <c r="R85" s="346"/>
    </row>
    <row r="86" spans="1:18" x14ac:dyDescent="0.25">
      <c r="A86" s="85">
        <v>2200</v>
      </c>
      <c r="B86" s="210" t="s">
        <v>101</v>
      </c>
      <c r="C86" s="290">
        <f t="shared" si="3"/>
        <v>40712</v>
      </c>
      <c r="D86" s="95">
        <f>SUM(D87,D92,D98,D106,D115,D119,D125,D131)</f>
        <v>40712</v>
      </c>
      <c r="E86" s="96">
        <f>SUM(E87,E92,E98,E106,E115,E119,E125,E131)</f>
        <v>0</v>
      </c>
      <c r="F86" s="97">
        <f t="shared" si="4"/>
        <v>40712</v>
      </c>
      <c r="G86" s="95">
        <f>SUM(G87,G92,G98,G106,G115,G119,G125,G131)</f>
        <v>0</v>
      </c>
      <c r="H86" s="399">
        <f>SUM(H87,H92,H98,H106,H115,H119,H125,H131)</f>
        <v>0</v>
      </c>
      <c r="I86" s="99">
        <f t="shared" si="5"/>
        <v>0</v>
      </c>
      <c r="J86" s="95">
        <f>SUM(J87,J92,J98,J106,J115,J119,J125,J131)</f>
        <v>0</v>
      </c>
      <c r="K86" s="399">
        <f>SUM(K87,K92,K98,K106,K115,K119,K125,K131)</f>
        <v>0</v>
      </c>
      <c r="L86" s="99">
        <f t="shared" si="6"/>
        <v>0</v>
      </c>
      <c r="M86" s="472">
        <f>SUM(M87,M92,M98,M106,M115,M119,M125,M131)</f>
        <v>0</v>
      </c>
      <c r="N86" s="291">
        <f>SUM(N87,N92,N98,N106,N115,N119,N125,N131)</f>
        <v>0</v>
      </c>
      <c r="O86" s="293">
        <f t="shared" si="7"/>
        <v>0</v>
      </c>
      <c r="P86" s="473"/>
      <c r="R86" s="346"/>
    </row>
    <row r="87" spans="1:18" ht="24" hidden="1" x14ac:dyDescent="0.25">
      <c r="A87" s="213">
        <v>2210</v>
      </c>
      <c r="B87" s="156" t="s">
        <v>102</v>
      </c>
      <c r="C87" s="435">
        <f t="shared" si="3"/>
        <v>0</v>
      </c>
      <c r="D87" s="214">
        <f>SUM(D88:D91)</f>
        <v>0</v>
      </c>
      <c r="E87" s="217">
        <f>SUM(E88:E91)</f>
        <v>0</v>
      </c>
      <c r="F87" s="218">
        <f t="shared" si="4"/>
        <v>0</v>
      </c>
      <c r="G87" s="214">
        <f>SUM(G88:G91)</f>
        <v>0</v>
      </c>
      <c r="H87" s="461">
        <f>SUM(H88:H91)</f>
        <v>0</v>
      </c>
      <c r="I87" s="219">
        <f t="shared" si="5"/>
        <v>0</v>
      </c>
      <c r="J87" s="214">
        <f>SUM(J88:J91)</f>
        <v>0</v>
      </c>
      <c r="K87" s="461">
        <f>SUM(K88:K91)</f>
        <v>0</v>
      </c>
      <c r="L87" s="219">
        <f t="shared" si="6"/>
        <v>0</v>
      </c>
      <c r="M87" s="462">
        <f>SUM(M88:M91)</f>
        <v>0</v>
      </c>
      <c r="N87" s="217">
        <f>SUM(N88:N91)</f>
        <v>0</v>
      </c>
      <c r="O87" s="219">
        <f t="shared" si="7"/>
        <v>0</v>
      </c>
      <c r="P87" s="434"/>
      <c r="R87" s="346"/>
    </row>
    <row r="88" spans="1:18" ht="24" hidden="1" x14ac:dyDescent="0.25">
      <c r="A88" s="55">
        <v>2211</v>
      </c>
      <c r="B88" s="101" t="s">
        <v>103</v>
      </c>
      <c r="C88" s="405">
        <f t="shared" si="3"/>
        <v>0</v>
      </c>
      <c r="D88" s="106"/>
      <c r="E88" s="108"/>
      <c r="F88" s="242">
        <f t="shared" si="4"/>
        <v>0</v>
      </c>
      <c r="G88" s="106"/>
      <c r="H88" s="403"/>
      <c r="I88" s="243">
        <f t="shared" si="5"/>
        <v>0</v>
      </c>
      <c r="J88" s="106"/>
      <c r="K88" s="403"/>
      <c r="L88" s="243">
        <f t="shared" si="6"/>
        <v>0</v>
      </c>
      <c r="M88" s="463"/>
      <c r="N88" s="108"/>
      <c r="O88" s="243">
        <f t="shared" si="7"/>
        <v>0</v>
      </c>
      <c r="P88" s="382"/>
      <c r="R88" s="346"/>
    </row>
    <row r="89" spans="1:18" ht="36" hidden="1" x14ac:dyDescent="0.25">
      <c r="A89" s="64">
        <v>2212</v>
      </c>
      <c r="B89" s="111" t="s">
        <v>104</v>
      </c>
      <c r="C89" s="405">
        <f t="shared" si="3"/>
        <v>0</v>
      </c>
      <c r="D89" s="116"/>
      <c r="E89" s="118"/>
      <c r="F89" s="229">
        <f t="shared" si="4"/>
        <v>0</v>
      </c>
      <c r="G89" s="116"/>
      <c r="H89" s="408"/>
      <c r="I89" s="230">
        <f t="shared" si="5"/>
        <v>0</v>
      </c>
      <c r="J89" s="116"/>
      <c r="K89" s="408"/>
      <c r="L89" s="230">
        <f t="shared" si="6"/>
        <v>0</v>
      </c>
      <c r="M89" s="464"/>
      <c r="N89" s="118"/>
      <c r="O89" s="230">
        <f t="shared" si="7"/>
        <v>0</v>
      </c>
      <c r="P89" s="387"/>
      <c r="R89" s="346"/>
    </row>
    <row r="90" spans="1:18" ht="24" hidden="1" x14ac:dyDescent="0.25">
      <c r="A90" s="64">
        <v>2214</v>
      </c>
      <c r="B90" s="111" t="s">
        <v>105</v>
      </c>
      <c r="C90" s="405">
        <f t="shared" si="3"/>
        <v>0</v>
      </c>
      <c r="D90" s="116"/>
      <c r="E90" s="118"/>
      <c r="F90" s="229">
        <f t="shared" si="4"/>
        <v>0</v>
      </c>
      <c r="G90" s="116"/>
      <c r="H90" s="408"/>
      <c r="I90" s="230">
        <f t="shared" si="5"/>
        <v>0</v>
      </c>
      <c r="J90" s="116"/>
      <c r="K90" s="408"/>
      <c r="L90" s="230">
        <f t="shared" si="6"/>
        <v>0</v>
      </c>
      <c r="M90" s="464"/>
      <c r="N90" s="118"/>
      <c r="O90" s="230">
        <f t="shared" si="7"/>
        <v>0</v>
      </c>
      <c r="P90" s="387"/>
      <c r="R90" s="346"/>
    </row>
    <row r="91" spans="1:18" hidden="1" x14ac:dyDescent="0.25">
      <c r="A91" s="64">
        <v>2219</v>
      </c>
      <c r="B91" s="111" t="s">
        <v>106</v>
      </c>
      <c r="C91" s="405">
        <f t="shared" si="3"/>
        <v>0</v>
      </c>
      <c r="D91" s="116"/>
      <c r="E91" s="118"/>
      <c r="F91" s="229">
        <f t="shared" si="4"/>
        <v>0</v>
      </c>
      <c r="G91" s="116"/>
      <c r="H91" s="408"/>
      <c r="I91" s="230">
        <f t="shared" si="5"/>
        <v>0</v>
      </c>
      <c r="J91" s="116"/>
      <c r="K91" s="408"/>
      <c r="L91" s="230">
        <f t="shared" si="6"/>
        <v>0</v>
      </c>
      <c r="M91" s="464"/>
      <c r="N91" s="118"/>
      <c r="O91" s="230">
        <f t="shared" si="7"/>
        <v>0</v>
      </c>
      <c r="P91" s="387"/>
      <c r="R91" s="346"/>
    </row>
    <row r="92" spans="1:18" ht="24" hidden="1" x14ac:dyDescent="0.25">
      <c r="A92" s="224">
        <v>2220</v>
      </c>
      <c r="B92" s="111" t="s">
        <v>107</v>
      </c>
      <c r="C92" s="405">
        <f t="shared" si="3"/>
        <v>0</v>
      </c>
      <c r="D92" s="225">
        <f>SUM(D93:D97)</f>
        <v>0</v>
      </c>
      <c r="E92" s="228">
        <f>SUM(E93:E97)</f>
        <v>0</v>
      </c>
      <c r="F92" s="229">
        <f t="shared" si="4"/>
        <v>0</v>
      </c>
      <c r="G92" s="225">
        <f>SUM(G93:G97)</f>
        <v>0</v>
      </c>
      <c r="H92" s="465">
        <f>SUM(H93:H97)</f>
        <v>0</v>
      </c>
      <c r="I92" s="230">
        <f t="shared" si="5"/>
        <v>0</v>
      </c>
      <c r="J92" s="225">
        <f>SUM(J93:J97)</f>
        <v>0</v>
      </c>
      <c r="K92" s="465">
        <f>SUM(K93:K97)</f>
        <v>0</v>
      </c>
      <c r="L92" s="230">
        <f t="shared" si="6"/>
        <v>0</v>
      </c>
      <c r="M92" s="466">
        <f>SUM(M93:M97)</f>
        <v>0</v>
      </c>
      <c r="N92" s="228">
        <f>SUM(N93:N97)</f>
        <v>0</v>
      </c>
      <c r="O92" s="230">
        <f t="shared" si="7"/>
        <v>0</v>
      </c>
      <c r="P92" s="387"/>
      <c r="R92" s="346"/>
    </row>
    <row r="93" spans="1:18" hidden="1" x14ac:dyDescent="0.25">
      <c r="A93" s="64">
        <v>2221</v>
      </c>
      <c r="B93" s="111" t="s">
        <v>108</v>
      </c>
      <c r="C93" s="405">
        <f t="shared" si="3"/>
        <v>0</v>
      </c>
      <c r="D93" s="116"/>
      <c r="E93" s="118"/>
      <c r="F93" s="229">
        <f t="shared" si="4"/>
        <v>0</v>
      </c>
      <c r="G93" s="116"/>
      <c r="H93" s="408"/>
      <c r="I93" s="230">
        <f t="shared" si="5"/>
        <v>0</v>
      </c>
      <c r="J93" s="116"/>
      <c r="K93" s="408"/>
      <c r="L93" s="230">
        <f t="shared" si="6"/>
        <v>0</v>
      </c>
      <c r="M93" s="464"/>
      <c r="N93" s="118"/>
      <c r="O93" s="230">
        <f t="shared" si="7"/>
        <v>0</v>
      </c>
      <c r="P93" s="387"/>
      <c r="R93" s="346"/>
    </row>
    <row r="94" spans="1:18" hidden="1" x14ac:dyDescent="0.25">
      <c r="A94" s="64">
        <v>2222</v>
      </c>
      <c r="B94" s="111" t="s">
        <v>109</v>
      </c>
      <c r="C94" s="405">
        <f t="shared" si="3"/>
        <v>0</v>
      </c>
      <c r="D94" s="116"/>
      <c r="E94" s="118"/>
      <c r="F94" s="229">
        <f t="shared" si="4"/>
        <v>0</v>
      </c>
      <c r="G94" s="116"/>
      <c r="H94" s="408"/>
      <c r="I94" s="230">
        <f t="shared" si="5"/>
        <v>0</v>
      </c>
      <c r="J94" s="116"/>
      <c r="K94" s="408"/>
      <c r="L94" s="230">
        <f t="shared" si="6"/>
        <v>0</v>
      </c>
      <c r="M94" s="464"/>
      <c r="N94" s="118"/>
      <c r="O94" s="230">
        <f t="shared" si="7"/>
        <v>0</v>
      </c>
      <c r="P94" s="387"/>
      <c r="R94" s="346"/>
    </row>
    <row r="95" spans="1:18" hidden="1" x14ac:dyDescent="0.25">
      <c r="A95" s="64">
        <v>2223</v>
      </c>
      <c r="B95" s="111" t="s">
        <v>110</v>
      </c>
      <c r="C95" s="405">
        <f t="shared" si="3"/>
        <v>0</v>
      </c>
      <c r="D95" s="116"/>
      <c r="E95" s="118"/>
      <c r="F95" s="229">
        <f t="shared" si="4"/>
        <v>0</v>
      </c>
      <c r="G95" s="116"/>
      <c r="H95" s="408"/>
      <c r="I95" s="230">
        <f t="shared" si="5"/>
        <v>0</v>
      </c>
      <c r="J95" s="116"/>
      <c r="K95" s="408"/>
      <c r="L95" s="230">
        <f t="shared" si="6"/>
        <v>0</v>
      </c>
      <c r="M95" s="464"/>
      <c r="N95" s="118"/>
      <c r="O95" s="230">
        <f t="shared" si="7"/>
        <v>0</v>
      </c>
      <c r="P95" s="387"/>
      <c r="R95" s="346"/>
    </row>
    <row r="96" spans="1:18" ht="48" hidden="1" x14ac:dyDescent="0.25">
      <c r="A96" s="64">
        <v>2224</v>
      </c>
      <c r="B96" s="111" t="s">
        <v>111</v>
      </c>
      <c r="C96" s="405">
        <f t="shared" si="3"/>
        <v>0</v>
      </c>
      <c r="D96" s="116"/>
      <c r="E96" s="118"/>
      <c r="F96" s="229">
        <f t="shared" si="4"/>
        <v>0</v>
      </c>
      <c r="G96" s="116"/>
      <c r="H96" s="408"/>
      <c r="I96" s="230">
        <f t="shared" si="5"/>
        <v>0</v>
      </c>
      <c r="J96" s="116"/>
      <c r="K96" s="408"/>
      <c r="L96" s="230">
        <f t="shared" si="6"/>
        <v>0</v>
      </c>
      <c r="M96" s="464"/>
      <c r="N96" s="118"/>
      <c r="O96" s="230">
        <f t="shared" si="7"/>
        <v>0</v>
      </c>
      <c r="P96" s="387"/>
      <c r="R96" s="346"/>
    </row>
    <row r="97" spans="1:18" ht="24" hidden="1" x14ac:dyDescent="0.25">
      <c r="A97" s="64">
        <v>2229</v>
      </c>
      <c r="B97" s="111" t="s">
        <v>112</v>
      </c>
      <c r="C97" s="405">
        <f t="shared" si="3"/>
        <v>0</v>
      </c>
      <c r="D97" s="116"/>
      <c r="E97" s="118"/>
      <c r="F97" s="229">
        <f t="shared" si="4"/>
        <v>0</v>
      </c>
      <c r="G97" s="116"/>
      <c r="H97" s="408"/>
      <c r="I97" s="230">
        <f t="shared" si="5"/>
        <v>0</v>
      </c>
      <c r="J97" s="116"/>
      <c r="K97" s="408"/>
      <c r="L97" s="230">
        <f t="shared" si="6"/>
        <v>0</v>
      </c>
      <c r="M97" s="464"/>
      <c r="N97" s="118"/>
      <c r="O97" s="230">
        <f t="shared" si="7"/>
        <v>0</v>
      </c>
      <c r="P97" s="387"/>
      <c r="R97" s="346"/>
    </row>
    <row r="98" spans="1:18" ht="36" x14ac:dyDescent="0.25">
      <c r="A98" s="224">
        <v>2230</v>
      </c>
      <c r="B98" s="111" t="s">
        <v>113</v>
      </c>
      <c r="C98" s="405">
        <f t="shared" si="3"/>
        <v>712</v>
      </c>
      <c r="D98" s="225">
        <f>SUM(D99:D105)</f>
        <v>712</v>
      </c>
      <c r="E98" s="226">
        <f>SUM(E99:E105)</f>
        <v>0</v>
      </c>
      <c r="F98" s="227">
        <f t="shared" si="4"/>
        <v>712</v>
      </c>
      <c r="G98" s="225">
        <f>SUM(G99:G105)</f>
        <v>0</v>
      </c>
      <c r="H98" s="465">
        <f>SUM(H99:H105)</f>
        <v>0</v>
      </c>
      <c r="I98" s="230">
        <f t="shared" si="5"/>
        <v>0</v>
      </c>
      <c r="J98" s="225">
        <f>SUM(J99:J105)</f>
        <v>0</v>
      </c>
      <c r="K98" s="465">
        <f>SUM(K99:K105)</f>
        <v>0</v>
      </c>
      <c r="L98" s="230">
        <f t="shared" si="6"/>
        <v>0</v>
      </c>
      <c r="M98" s="466">
        <f>SUM(M99:M105)</f>
        <v>0</v>
      </c>
      <c r="N98" s="228">
        <f>SUM(N99:N105)</f>
        <v>0</v>
      </c>
      <c r="O98" s="230">
        <f t="shared" si="7"/>
        <v>0</v>
      </c>
      <c r="P98" s="387"/>
      <c r="R98" s="346"/>
    </row>
    <row r="99" spans="1:18" ht="24" hidden="1" x14ac:dyDescent="0.25">
      <c r="A99" s="64">
        <v>2231</v>
      </c>
      <c r="B99" s="111" t="s">
        <v>114</v>
      </c>
      <c r="C99" s="405">
        <f t="shared" si="3"/>
        <v>0</v>
      </c>
      <c r="D99" s="116"/>
      <c r="E99" s="118"/>
      <c r="F99" s="229">
        <f t="shared" si="4"/>
        <v>0</v>
      </c>
      <c r="G99" s="116"/>
      <c r="H99" s="408"/>
      <c r="I99" s="230">
        <f t="shared" si="5"/>
        <v>0</v>
      </c>
      <c r="J99" s="116"/>
      <c r="K99" s="408"/>
      <c r="L99" s="230">
        <f t="shared" si="6"/>
        <v>0</v>
      </c>
      <c r="M99" s="464"/>
      <c r="N99" s="118"/>
      <c r="O99" s="230">
        <f t="shared" si="7"/>
        <v>0</v>
      </c>
      <c r="P99" s="387"/>
      <c r="R99" s="346"/>
    </row>
    <row r="100" spans="1:18" ht="36" hidden="1" x14ac:dyDescent="0.25">
      <c r="A100" s="64">
        <v>2232</v>
      </c>
      <c r="B100" s="111" t="s">
        <v>115</v>
      </c>
      <c r="C100" s="405">
        <f t="shared" si="3"/>
        <v>0</v>
      </c>
      <c r="D100" s="116"/>
      <c r="E100" s="118"/>
      <c r="F100" s="229">
        <f t="shared" si="4"/>
        <v>0</v>
      </c>
      <c r="G100" s="116"/>
      <c r="H100" s="408"/>
      <c r="I100" s="230">
        <f t="shared" si="5"/>
        <v>0</v>
      </c>
      <c r="J100" s="116"/>
      <c r="K100" s="408"/>
      <c r="L100" s="230">
        <f t="shared" si="6"/>
        <v>0</v>
      </c>
      <c r="M100" s="464"/>
      <c r="N100" s="118"/>
      <c r="O100" s="230">
        <f t="shared" si="7"/>
        <v>0</v>
      </c>
      <c r="P100" s="387"/>
      <c r="R100" s="346"/>
    </row>
    <row r="101" spans="1:18" ht="24" hidden="1" x14ac:dyDescent="0.25">
      <c r="A101" s="55">
        <v>2233</v>
      </c>
      <c r="B101" s="101" t="s">
        <v>116</v>
      </c>
      <c r="C101" s="405">
        <f t="shared" si="3"/>
        <v>0</v>
      </c>
      <c r="D101" s="106"/>
      <c r="E101" s="108"/>
      <c r="F101" s="242">
        <f t="shared" si="4"/>
        <v>0</v>
      </c>
      <c r="G101" s="106"/>
      <c r="H101" s="403"/>
      <c r="I101" s="243">
        <f t="shared" si="5"/>
        <v>0</v>
      </c>
      <c r="J101" s="106"/>
      <c r="K101" s="403"/>
      <c r="L101" s="243">
        <f t="shared" si="6"/>
        <v>0</v>
      </c>
      <c r="M101" s="463"/>
      <c r="N101" s="108"/>
      <c r="O101" s="243">
        <f t="shared" si="7"/>
        <v>0</v>
      </c>
      <c r="P101" s="382"/>
      <c r="R101" s="346"/>
    </row>
    <row r="102" spans="1:18" ht="36" hidden="1" x14ac:dyDescent="0.25">
      <c r="A102" s="64">
        <v>2234</v>
      </c>
      <c r="B102" s="111" t="s">
        <v>117</v>
      </c>
      <c r="C102" s="405">
        <f t="shared" si="3"/>
        <v>0</v>
      </c>
      <c r="D102" s="116"/>
      <c r="E102" s="118"/>
      <c r="F102" s="229">
        <f t="shared" si="4"/>
        <v>0</v>
      </c>
      <c r="G102" s="116"/>
      <c r="H102" s="408"/>
      <c r="I102" s="230">
        <f t="shared" si="5"/>
        <v>0</v>
      </c>
      <c r="J102" s="116"/>
      <c r="K102" s="408"/>
      <c r="L102" s="230">
        <f t="shared" si="6"/>
        <v>0</v>
      </c>
      <c r="M102" s="464"/>
      <c r="N102" s="118"/>
      <c r="O102" s="230">
        <f t="shared" si="7"/>
        <v>0</v>
      </c>
      <c r="P102" s="387"/>
      <c r="R102" s="346"/>
    </row>
    <row r="103" spans="1:18" ht="24" hidden="1" x14ac:dyDescent="0.25">
      <c r="A103" s="64">
        <v>2235</v>
      </c>
      <c r="B103" s="111" t="s">
        <v>118</v>
      </c>
      <c r="C103" s="405">
        <f t="shared" si="3"/>
        <v>0</v>
      </c>
      <c r="D103" s="116"/>
      <c r="E103" s="118"/>
      <c r="F103" s="229">
        <f t="shared" si="4"/>
        <v>0</v>
      </c>
      <c r="G103" s="116"/>
      <c r="H103" s="408"/>
      <c r="I103" s="230">
        <f t="shared" si="5"/>
        <v>0</v>
      </c>
      <c r="J103" s="116"/>
      <c r="K103" s="408"/>
      <c r="L103" s="230">
        <f t="shared" si="6"/>
        <v>0</v>
      </c>
      <c r="M103" s="464"/>
      <c r="N103" s="118"/>
      <c r="O103" s="230">
        <f t="shared" si="7"/>
        <v>0</v>
      </c>
      <c r="P103" s="387"/>
      <c r="R103" s="346"/>
    </row>
    <row r="104" spans="1:18" hidden="1" x14ac:dyDescent="0.25">
      <c r="A104" s="64">
        <v>2236</v>
      </c>
      <c r="B104" s="111" t="s">
        <v>119</v>
      </c>
      <c r="C104" s="405">
        <f t="shared" si="3"/>
        <v>0</v>
      </c>
      <c r="D104" s="116"/>
      <c r="E104" s="118"/>
      <c r="F104" s="229">
        <f t="shared" si="4"/>
        <v>0</v>
      </c>
      <c r="G104" s="116"/>
      <c r="H104" s="408"/>
      <c r="I104" s="230">
        <f t="shared" si="5"/>
        <v>0</v>
      </c>
      <c r="J104" s="116"/>
      <c r="K104" s="408"/>
      <c r="L104" s="230">
        <f t="shared" si="6"/>
        <v>0</v>
      </c>
      <c r="M104" s="464"/>
      <c r="N104" s="118"/>
      <c r="O104" s="230">
        <f t="shared" si="7"/>
        <v>0</v>
      </c>
      <c r="P104" s="387"/>
      <c r="R104" s="346"/>
    </row>
    <row r="105" spans="1:18" ht="24" x14ac:dyDescent="0.25">
      <c r="A105" s="64">
        <v>2239</v>
      </c>
      <c r="B105" s="111" t="s">
        <v>120</v>
      </c>
      <c r="C105" s="405">
        <f t="shared" si="3"/>
        <v>712</v>
      </c>
      <c r="D105" s="116">
        <v>712</v>
      </c>
      <c r="E105" s="117"/>
      <c r="F105" s="227">
        <f t="shared" si="4"/>
        <v>712</v>
      </c>
      <c r="G105" s="116"/>
      <c r="H105" s="408"/>
      <c r="I105" s="230">
        <f t="shared" si="5"/>
        <v>0</v>
      </c>
      <c r="J105" s="116"/>
      <c r="K105" s="408"/>
      <c r="L105" s="230">
        <f t="shared" si="6"/>
        <v>0</v>
      </c>
      <c r="M105" s="464"/>
      <c r="N105" s="118"/>
      <c r="O105" s="230">
        <f t="shared" si="7"/>
        <v>0</v>
      </c>
      <c r="P105" s="387"/>
      <c r="R105" s="346"/>
    </row>
    <row r="106" spans="1:18" ht="36" hidden="1" x14ac:dyDescent="0.25">
      <c r="A106" s="224">
        <v>2240</v>
      </c>
      <c r="B106" s="111" t="s">
        <v>121</v>
      </c>
      <c r="C106" s="405">
        <f t="shared" si="3"/>
        <v>0</v>
      </c>
      <c r="D106" s="225">
        <f>SUM(D107:D114)</f>
        <v>0</v>
      </c>
      <c r="E106" s="228">
        <f>SUM(E107:E114)</f>
        <v>0</v>
      </c>
      <c r="F106" s="229">
        <f t="shared" si="4"/>
        <v>0</v>
      </c>
      <c r="G106" s="225">
        <f>SUM(G107:G114)</f>
        <v>0</v>
      </c>
      <c r="H106" s="465">
        <f>SUM(H107:H114)</f>
        <v>0</v>
      </c>
      <c r="I106" s="230">
        <f t="shared" si="5"/>
        <v>0</v>
      </c>
      <c r="J106" s="225">
        <f>SUM(J107:J114)</f>
        <v>0</v>
      </c>
      <c r="K106" s="465">
        <f>SUM(K107:K114)</f>
        <v>0</v>
      </c>
      <c r="L106" s="230">
        <f t="shared" si="6"/>
        <v>0</v>
      </c>
      <c r="M106" s="466">
        <f>SUM(M107:M114)</f>
        <v>0</v>
      </c>
      <c r="N106" s="228">
        <f>SUM(N107:N114)</f>
        <v>0</v>
      </c>
      <c r="O106" s="230">
        <f t="shared" si="7"/>
        <v>0</v>
      </c>
      <c r="P106" s="387"/>
      <c r="R106" s="346"/>
    </row>
    <row r="107" spans="1:18" hidden="1" x14ac:dyDescent="0.25">
      <c r="A107" s="64">
        <v>2241</v>
      </c>
      <c r="B107" s="111" t="s">
        <v>122</v>
      </c>
      <c r="C107" s="405">
        <f t="shared" si="3"/>
        <v>0</v>
      </c>
      <c r="D107" s="116"/>
      <c r="E107" s="118"/>
      <c r="F107" s="229">
        <f t="shared" si="4"/>
        <v>0</v>
      </c>
      <c r="G107" s="116"/>
      <c r="H107" s="408"/>
      <c r="I107" s="230">
        <f t="shared" si="5"/>
        <v>0</v>
      </c>
      <c r="J107" s="116"/>
      <c r="K107" s="408"/>
      <c r="L107" s="230">
        <f t="shared" si="6"/>
        <v>0</v>
      </c>
      <c r="M107" s="464"/>
      <c r="N107" s="118"/>
      <c r="O107" s="230">
        <f t="shared" si="7"/>
        <v>0</v>
      </c>
      <c r="P107" s="387"/>
      <c r="R107" s="346"/>
    </row>
    <row r="108" spans="1:18" ht="24" hidden="1" x14ac:dyDescent="0.25">
      <c r="A108" s="64">
        <v>2242</v>
      </c>
      <c r="B108" s="111" t="s">
        <v>123</v>
      </c>
      <c r="C108" s="405">
        <f t="shared" si="3"/>
        <v>0</v>
      </c>
      <c r="D108" s="116"/>
      <c r="E108" s="118"/>
      <c r="F108" s="229">
        <f t="shared" si="4"/>
        <v>0</v>
      </c>
      <c r="G108" s="116"/>
      <c r="H108" s="408"/>
      <c r="I108" s="230">
        <f t="shared" si="5"/>
        <v>0</v>
      </c>
      <c r="J108" s="116"/>
      <c r="K108" s="408"/>
      <c r="L108" s="230">
        <f t="shared" si="6"/>
        <v>0</v>
      </c>
      <c r="M108" s="464"/>
      <c r="N108" s="118"/>
      <c r="O108" s="230">
        <f t="shared" si="7"/>
        <v>0</v>
      </c>
      <c r="P108" s="387"/>
      <c r="R108" s="346"/>
    </row>
    <row r="109" spans="1:18" ht="24" hidden="1" x14ac:dyDescent="0.25">
      <c r="A109" s="64">
        <v>2243</v>
      </c>
      <c r="B109" s="111" t="s">
        <v>124</v>
      </c>
      <c r="C109" s="405">
        <f t="shared" si="3"/>
        <v>0</v>
      </c>
      <c r="D109" s="116"/>
      <c r="E109" s="118"/>
      <c r="F109" s="229">
        <f t="shared" si="4"/>
        <v>0</v>
      </c>
      <c r="G109" s="116"/>
      <c r="H109" s="408"/>
      <c r="I109" s="230">
        <f t="shared" si="5"/>
        <v>0</v>
      </c>
      <c r="J109" s="116"/>
      <c r="K109" s="408"/>
      <c r="L109" s="230">
        <f t="shared" si="6"/>
        <v>0</v>
      </c>
      <c r="M109" s="464"/>
      <c r="N109" s="118"/>
      <c r="O109" s="230">
        <f t="shared" si="7"/>
        <v>0</v>
      </c>
      <c r="P109" s="387"/>
      <c r="R109" s="346"/>
    </row>
    <row r="110" spans="1:18" hidden="1" x14ac:dyDescent="0.25">
      <c r="A110" s="64">
        <v>2244</v>
      </c>
      <c r="B110" s="111" t="s">
        <v>125</v>
      </c>
      <c r="C110" s="405">
        <f t="shared" si="3"/>
        <v>0</v>
      </c>
      <c r="D110" s="116"/>
      <c r="E110" s="118"/>
      <c r="F110" s="229">
        <f t="shared" si="4"/>
        <v>0</v>
      </c>
      <c r="G110" s="116"/>
      <c r="H110" s="408"/>
      <c r="I110" s="230">
        <f t="shared" si="5"/>
        <v>0</v>
      </c>
      <c r="J110" s="116"/>
      <c r="K110" s="408"/>
      <c r="L110" s="230">
        <f t="shared" si="6"/>
        <v>0</v>
      </c>
      <c r="M110" s="464"/>
      <c r="N110" s="118"/>
      <c r="O110" s="230">
        <f t="shared" si="7"/>
        <v>0</v>
      </c>
      <c r="P110" s="387"/>
      <c r="R110" s="346"/>
    </row>
    <row r="111" spans="1:18" ht="24" hidden="1" x14ac:dyDescent="0.25">
      <c r="A111" s="64">
        <v>2246</v>
      </c>
      <c r="B111" s="111" t="s">
        <v>126</v>
      </c>
      <c r="C111" s="405">
        <f t="shared" si="3"/>
        <v>0</v>
      </c>
      <c r="D111" s="116"/>
      <c r="E111" s="118"/>
      <c r="F111" s="229">
        <f t="shared" si="4"/>
        <v>0</v>
      </c>
      <c r="G111" s="116"/>
      <c r="H111" s="408"/>
      <c r="I111" s="230">
        <f t="shared" si="5"/>
        <v>0</v>
      </c>
      <c r="J111" s="116"/>
      <c r="K111" s="408"/>
      <c r="L111" s="230">
        <f t="shared" si="6"/>
        <v>0</v>
      </c>
      <c r="M111" s="464"/>
      <c r="N111" s="118"/>
      <c r="O111" s="230">
        <f t="shared" si="7"/>
        <v>0</v>
      </c>
      <c r="P111" s="387"/>
      <c r="R111" s="346"/>
    </row>
    <row r="112" spans="1:18" hidden="1" x14ac:dyDescent="0.25">
      <c r="A112" s="64">
        <v>2247</v>
      </c>
      <c r="B112" s="111" t="s">
        <v>127</v>
      </c>
      <c r="C112" s="405">
        <f t="shared" si="3"/>
        <v>0</v>
      </c>
      <c r="D112" s="116"/>
      <c r="E112" s="118"/>
      <c r="F112" s="229">
        <f t="shared" si="4"/>
        <v>0</v>
      </c>
      <c r="G112" s="116"/>
      <c r="H112" s="408"/>
      <c r="I112" s="230">
        <f t="shared" si="5"/>
        <v>0</v>
      </c>
      <c r="J112" s="116"/>
      <c r="K112" s="408"/>
      <c r="L112" s="230">
        <f t="shared" si="6"/>
        <v>0</v>
      </c>
      <c r="M112" s="464"/>
      <c r="N112" s="118"/>
      <c r="O112" s="230">
        <f t="shared" si="7"/>
        <v>0</v>
      </c>
      <c r="P112" s="387"/>
      <c r="R112" s="346"/>
    </row>
    <row r="113" spans="1:18" ht="24" hidden="1" x14ac:dyDescent="0.25">
      <c r="A113" s="64">
        <v>2248</v>
      </c>
      <c r="B113" s="111" t="s">
        <v>128</v>
      </c>
      <c r="C113" s="405">
        <f t="shared" si="3"/>
        <v>0</v>
      </c>
      <c r="D113" s="116"/>
      <c r="E113" s="118"/>
      <c r="F113" s="229">
        <f t="shared" si="4"/>
        <v>0</v>
      </c>
      <c r="G113" s="116"/>
      <c r="H113" s="408"/>
      <c r="I113" s="230">
        <f t="shared" si="5"/>
        <v>0</v>
      </c>
      <c r="J113" s="116"/>
      <c r="K113" s="408"/>
      <c r="L113" s="230">
        <f t="shared" si="6"/>
        <v>0</v>
      </c>
      <c r="M113" s="464"/>
      <c r="N113" s="118"/>
      <c r="O113" s="230">
        <f t="shared" si="7"/>
        <v>0</v>
      </c>
      <c r="P113" s="387"/>
      <c r="R113" s="346"/>
    </row>
    <row r="114" spans="1:18" ht="24" hidden="1" x14ac:dyDescent="0.25">
      <c r="A114" s="64">
        <v>2249</v>
      </c>
      <c r="B114" s="111" t="s">
        <v>129</v>
      </c>
      <c r="C114" s="405">
        <f t="shared" si="3"/>
        <v>0</v>
      </c>
      <c r="D114" s="116"/>
      <c r="E114" s="118"/>
      <c r="F114" s="229">
        <f t="shared" si="4"/>
        <v>0</v>
      </c>
      <c r="G114" s="116"/>
      <c r="H114" s="408"/>
      <c r="I114" s="230">
        <f t="shared" si="5"/>
        <v>0</v>
      </c>
      <c r="J114" s="116"/>
      <c r="K114" s="408"/>
      <c r="L114" s="230">
        <f t="shared" si="6"/>
        <v>0</v>
      </c>
      <c r="M114" s="464"/>
      <c r="N114" s="118"/>
      <c r="O114" s="230">
        <f t="shared" si="7"/>
        <v>0</v>
      </c>
      <c r="P114" s="387"/>
      <c r="R114" s="346"/>
    </row>
    <row r="115" spans="1:18" hidden="1" x14ac:dyDescent="0.25">
      <c r="A115" s="224">
        <v>2250</v>
      </c>
      <c r="B115" s="111" t="s">
        <v>130</v>
      </c>
      <c r="C115" s="405">
        <f t="shared" si="3"/>
        <v>0</v>
      </c>
      <c r="D115" s="225">
        <f>SUM(D116:D118)</f>
        <v>0</v>
      </c>
      <c r="E115" s="228">
        <f>SUM(E116:E118)</f>
        <v>0</v>
      </c>
      <c r="F115" s="229">
        <f t="shared" si="4"/>
        <v>0</v>
      </c>
      <c r="G115" s="225">
        <f>SUM(G116:G118)</f>
        <v>0</v>
      </c>
      <c r="H115" s="465">
        <f>SUM(H116:H118)</f>
        <v>0</v>
      </c>
      <c r="I115" s="230">
        <f t="shared" si="5"/>
        <v>0</v>
      </c>
      <c r="J115" s="225">
        <f>SUM(J116:J118)</f>
        <v>0</v>
      </c>
      <c r="K115" s="465">
        <f>SUM(K116:K118)</f>
        <v>0</v>
      </c>
      <c r="L115" s="230">
        <f t="shared" si="6"/>
        <v>0</v>
      </c>
      <c r="M115" s="466">
        <f>SUM(M116:M118)</f>
        <v>0</v>
      </c>
      <c r="N115" s="228">
        <f>SUM(N116:N118)</f>
        <v>0</v>
      </c>
      <c r="O115" s="230">
        <f t="shared" si="7"/>
        <v>0</v>
      </c>
      <c r="P115" s="387"/>
      <c r="R115" s="346"/>
    </row>
    <row r="116" spans="1:18" hidden="1" x14ac:dyDescent="0.25">
      <c r="A116" s="64">
        <v>2251</v>
      </c>
      <c r="B116" s="111" t="s">
        <v>131</v>
      </c>
      <c r="C116" s="405">
        <f t="shared" si="3"/>
        <v>0</v>
      </c>
      <c r="D116" s="116"/>
      <c r="E116" s="118"/>
      <c r="F116" s="229">
        <f t="shared" si="4"/>
        <v>0</v>
      </c>
      <c r="G116" s="116"/>
      <c r="H116" s="408"/>
      <c r="I116" s="230">
        <f t="shared" si="5"/>
        <v>0</v>
      </c>
      <c r="J116" s="116"/>
      <c r="K116" s="408"/>
      <c r="L116" s="230">
        <f t="shared" si="6"/>
        <v>0</v>
      </c>
      <c r="M116" s="464"/>
      <c r="N116" s="118"/>
      <c r="O116" s="230">
        <f t="shared" si="7"/>
        <v>0</v>
      </c>
      <c r="P116" s="387"/>
      <c r="R116" s="346"/>
    </row>
    <row r="117" spans="1:18" ht="24" hidden="1" x14ac:dyDescent="0.25">
      <c r="A117" s="64">
        <v>2252</v>
      </c>
      <c r="B117" s="111" t="s">
        <v>132</v>
      </c>
      <c r="C117" s="405">
        <f t="shared" ref="C117:C180" si="8">F117+I117+L117+O117</f>
        <v>0</v>
      </c>
      <c r="D117" s="116"/>
      <c r="E117" s="118"/>
      <c r="F117" s="229">
        <f t="shared" ref="F117:F180" si="9">D117+E117</f>
        <v>0</v>
      </c>
      <c r="G117" s="116"/>
      <c r="H117" s="408"/>
      <c r="I117" s="230">
        <f t="shared" ref="I117:I180" si="10">G117+H117</f>
        <v>0</v>
      </c>
      <c r="J117" s="116"/>
      <c r="K117" s="408"/>
      <c r="L117" s="230">
        <f t="shared" ref="L117:L180" si="11">J117+K117</f>
        <v>0</v>
      </c>
      <c r="M117" s="464"/>
      <c r="N117" s="118"/>
      <c r="O117" s="230">
        <f t="shared" ref="O117:O180" si="12">M117+N117</f>
        <v>0</v>
      </c>
      <c r="P117" s="387"/>
      <c r="R117" s="346"/>
    </row>
    <row r="118" spans="1:18" ht="24" hidden="1" x14ac:dyDescent="0.25">
      <c r="A118" s="64">
        <v>2259</v>
      </c>
      <c r="B118" s="111" t="s">
        <v>133</v>
      </c>
      <c r="C118" s="405">
        <f t="shared" si="8"/>
        <v>0</v>
      </c>
      <c r="D118" s="116"/>
      <c r="E118" s="118"/>
      <c r="F118" s="229">
        <f t="shared" si="9"/>
        <v>0</v>
      </c>
      <c r="G118" s="116"/>
      <c r="H118" s="408"/>
      <c r="I118" s="230">
        <f t="shared" si="10"/>
        <v>0</v>
      </c>
      <c r="J118" s="116"/>
      <c r="K118" s="408"/>
      <c r="L118" s="230">
        <f t="shared" si="11"/>
        <v>0</v>
      </c>
      <c r="M118" s="464"/>
      <c r="N118" s="118"/>
      <c r="O118" s="230">
        <f t="shared" si="12"/>
        <v>0</v>
      </c>
      <c r="P118" s="387"/>
      <c r="R118" s="346"/>
    </row>
    <row r="119" spans="1:18" hidden="1" x14ac:dyDescent="0.25">
      <c r="A119" s="224">
        <v>2260</v>
      </c>
      <c r="B119" s="111" t="s">
        <v>134</v>
      </c>
      <c r="C119" s="405">
        <f t="shared" si="8"/>
        <v>0</v>
      </c>
      <c r="D119" s="225">
        <f>SUM(D120:D124)</f>
        <v>0</v>
      </c>
      <c r="E119" s="228">
        <f>SUM(E120:E124)</f>
        <v>0</v>
      </c>
      <c r="F119" s="229">
        <f t="shared" si="9"/>
        <v>0</v>
      </c>
      <c r="G119" s="225">
        <f>SUM(G120:G124)</f>
        <v>0</v>
      </c>
      <c r="H119" s="465">
        <f>SUM(H120:H124)</f>
        <v>0</v>
      </c>
      <c r="I119" s="230">
        <f t="shared" si="10"/>
        <v>0</v>
      </c>
      <c r="J119" s="225">
        <f>SUM(J120:J124)</f>
        <v>0</v>
      </c>
      <c r="K119" s="465">
        <f>SUM(K120:K124)</f>
        <v>0</v>
      </c>
      <c r="L119" s="230">
        <f t="shared" si="11"/>
        <v>0</v>
      </c>
      <c r="M119" s="466">
        <f>SUM(M120:M124)</f>
        <v>0</v>
      </c>
      <c r="N119" s="228">
        <f>SUM(N120:N124)</f>
        <v>0</v>
      </c>
      <c r="O119" s="230">
        <f t="shared" si="12"/>
        <v>0</v>
      </c>
      <c r="P119" s="387"/>
      <c r="R119" s="346"/>
    </row>
    <row r="120" spans="1:18" hidden="1" x14ac:dyDescent="0.25">
      <c r="A120" s="64">
        <v>2261</v>
      </c>
      <c r="B120" s="111" t="s">
        <v>135</v>
      </c>
      <c r="C120" s="405">
        <f t="shared" si="8"/>
        <v>0</v>
      </c>
      <c r="D120" s="116"/>
      <c r="E120" s="118"/>
      <c r="F120" s="229">
        <f t="shared" si="9"/>
        <v>0</v>
      </c>
      <c r="G120" s="116"/>
      <c r="H120" s="408"/>
      <c r="I120" s="230">
        <f t="shared" si="10"/>
        <v>0</v>
      </c>
      <c r="J120" s="116"/>
      <c r="K120" s="408"/>
      <c r="L120" s="230">
        <f t="shared" si="11"/>
        <v>0</v>
      </c>
      <c r="M120" s="464"/>
      <c r="N120" s="118"/>
      <c r="O120" s="230">
        <f t="shared" si="12"/>
        <v>0</v>
      </c>
      <c r="P120" s="387"/>
      <c r="R120" s="346"/>
    </row>
    <row r="121" spans="1:18" hidden="1" x14ac:dyDescent="0.25">
      <c r="A121" s="64">
        <v>2262</v>
      </c>
      <c r="B121" s="111" t="s">
        <v>136</v>
      </c>
      <c r="C121" s="405">
        <f t="shared" si="8"/>
        <v>0</v>
      </c>
      <c r="D121" s="116"/>
      <c r="E121" s="118"/>
      <c r="F121" s="229">
        <f t="shared" si="9"/>
        <v>0</v>
      </c>
      <c r="G121" s="116"/>
      <c r="H121" s="408"/>
      <c r="I121" s="230">
        <f t="shared" si="10"/>
        <v>0</v>
      </c>
      <c r="J121" s="116"/>
      <c r="K121" s="408"/>
      <c r="L121" s="230">
        <f t="shared" si="11"/>
        <v>0</v>
      </c>
      <c r="M121" s="464"/>
      <c r="N121" s="118"/>
      <c r="O121" s="230">
        <f t="shared" si="12"/>
        <v>0</v>
      </c>
      <c r="P121" s="387"/>
      <c r="R121" s="346"/>
    </row>
    <row r="122" spans="1:18" hidden="1" x14ac:dyDescent="0.25">
      <c r="A122" s="64">
        <v>2263</v>
      </c>
      <c r="B122" s="111" t="s">
        <v>137</v>
      </c>
      <c r="C122" s="405">
        <f t="shared" si="8"/>
        <v>0</v>
      </c>
      <c r="D122" s="116"/>
      <c r="E122" s="118"/>
      <c r="F122" s="229">
        <f t="shared" si="9"/>
        <v>0</v>
      </c>
      <c r="G122" s="116"/>
      <c r="H122" s="408"/>
      <c r="I122" s="230">
        <f t="shared" si="10"/>
        <v>0</v>
      </c>
      <c r="J122" s="116"/>
      <c r="K122" s="408"/>
      <c r="L122" s="230">
        <f t="shared" si="11"/>
        <v>0</v>
      </c>
      <c r="M122" s="464"/>
      <c r="N122" s="118"/>
      <c r="O122" s="230">
        <f t="shared" si="12"/>
        <v>0</v>
      </c>
      <c r="P122" s="387"/>
      <c r="R122" s="346"/>
    </row>
    <row r="123" spans="1:18" ht="24" hidden="1" x14ac:dyDescent="0.25">
      <c r="A123" s="64">
        <v>2264</v>
      </c>
      <c r="B123" s="111" t="s">
        <v>138</v>
      </c>
      <c r="C123" s="405">
        <f t="shared" si="8"/>
        <v>0</v>
      </c>
      <c r="D123" s="116"/>
      <c r="E123" s="118"/>
      <c r="F123" s="229">
        <f t="shared" si="9"/>
        <v>0</v>
      </c>
      <c r="G123" s="116"/>
      <c r="H123" s="408"/>
      <c r="I123" s="230">
        <f t="shared" si="10"/>
        <v>0</v>
      </c>
      <c r="J123" s="116"/>
      <c r="K123" s="408"/>
      <c r="L123" s="230">
        <f t="shared" si="11"/>
        <v>0</v>
      </c>
      <c r="M123" s="464"/>
      <c r="N123" s="118"/>
      <c r="O123" s="230">
        <f t="shared" si="12"/>
        <v>0</v>
      </c>
      <c r="P123" s="387"/>
      <c r="R123" s="346"/>
    </row>
    <row r="124" spans="1:18" hidden="1" x14ac:dyDescent="0.25">
      <c r="A124" s="64">
        <v>2269</v>
      </c>
      <c r="B124" s="111" t="s">
        <v>139</v>
      </c>
      <c r="C124" s="405">
        <f t="shared" si="8"/>
        <v>0</v>
      </c>
      <c r="D124" s="116"/>
      <c r="E124" s="118"/>
      <c r="F124" s="229">
        <f t="shared" si="9"/>
        <v>0</v>
      </c>
      <c r="G124" s="116"/>
      <c r="H124" s="408"/>
      <c r="I124" s="230">
        <f t="shared" si="10"/>
        <v>0</v>
      </c>
      <c r="J124" s="116"/>
      <c r="K124" s="408"/>
      <c r="L124" s="230">
        <f t="shared" si="11"/>
        <v>0</v>
      </c>
      <c r="M124" s="464"/>
      <c r="N124" s="118"/>
      <c r="O124" s="230">
        <f t="shared" si="12"/>
        <v>0</v>
      </c>
      <c r="P124" s="387"/>
      <c r="R124" s="346"/>
    </row>
    <row r="125" spans="1:18" x14ac:dyDescent="0.25">
      <c r="A125" s="224">
        <v>2270</v>
      </c>
      <c r="B125" s="111" t="s">
        <v>140</v>
      </c>
      <c r="C125" s="405">
        <f t="shared" si="8"/>
        <v>40000</v>
      </c>
      <c r="D125" s="225">
        <f>SUM(D126:D130)</f>
        <v>40000</v>
      </c>
      <c r="E125" s="226">
        <f>SUM(E126:E130)</f>
        <v>0</v>
      </c>
      <c r="F125" s="227">
        <f t="shared" si="9"/>
        <v>40000</v>
      </c>
      <c r="G125" s="225">
        <f>SUM(G126:G130)</f>
        <v>0</v>
      </c>
      <c r="H125" s="465">
        <f>SUM(H126:H130)</f>
        <v>0</v>
      </c>
      <c r="I125" s="230">
        <f t="shared" si="10"/>
        <v>0</v>
      </c>
      <c r="J125" s="225">
        <f>SUM(J126:J130)</f>
        <v>0</v>
      </c>
      <c r="K125" s="465">
        <f>SUM(K126:K130)</f>
        <v>0</v>
      </c>
      <c r="L125" s="230">
        <f t="shared" si="11"/>
        <v>0</v>
      </c>
      <c r="M125" s="466">
        <f>SUM(M126:M130)</f>
        <v>0</v>
      </c>
      <c r="N125" s="228">
        <f>SUM(N126:N130)</f>
        <v>0</v>
      </c>
      <c r="O125" s="230">
        <f t="shared" si="12"/>
        <v>0</v>
      </c>
      <c r="P125" s="387"/>
      <c r="R125" s="346"/>
    </row>
    <row r="126" spans="1:18" hidden="1" x14ac:dyDescent="0.25">
      <c r="A126" s="64">
        <v>2272</v>
      </c>
      <c r="B126" s="4" t="s">
        <v>141</v>
      </c>
      <c r="C126" s="405">
        <f t="shared" si="8"/>
        <v>0</v>
      </c>
      <c r="D126" s="116"/>
      <c r="E126" s="118"/>
      <c r="F126" s="229">
        <f t="shared" si="9"/>
        <v>0</v>
      </c>
      <c r="G126" s="116"/>
      <c r="H126" s="408"/>
      <c r="I126" s="230">
        <f t="shared" si="10"/>
        <v>0</v>
      </c>
      <c r="J126" s="116"/>
      <c r="K126" s="408"/>
      <c r="L126" s="230">
        <f t="shared" si="11"/>
        <v>0</v>
      </c>
      <c r="M126" s="464"/>
      <c r="N126" s="118"/>
      <c r="O126" s="230">
        <f t="shared" si="12"/>
        <v>0</v>
      </c>
      <c r="P126" s="387"/>
      <c r="R126" s="346"/>
    </row>
    <row r="127" spans="1:18" ht="36" hidden="1" x14ac:dyDescent="0.25">
      <c r="A127" s="64">
        <v>2275</v>
      </c>
      <c r="B127" s="111" t="s">
        <v>142</v>
      </c>
      <c r="C127" s="405">
        <f t="shared" si="8"/>
        <v>0</v>
      </c>
      <c r="D127" s="116">
        <v>30000</v>
      </c>
      <c r="E127" s="118">
        <v>-30000</v>
      </c>
      <c r="F127" s="229">
        <f t="shared" si="9"/>
        <v>0</v>
      </c>
      <c r="G127" s="116"/>
      <c r="H127" s="408"/>
      <c r="I127" s="230">
        <f t="shared" si="10"/>
        <v>0</v>
      </c>
      <c r="J127" s="116"/>
      <c r="K127" s="408"/>
      <c r="L127" s="230">
        <f t="shared" si="11"/>
        <v>0</v>
      </c>
      <c r="M127" s="464"/>
      <c r="N127" s="118"/>
      <c r="O127" s="230">
        <f t="shared" si="12"/>
        <v>0</v>
      </c>
      <c r="P127" s="387" t="s">
        <v>1219</v>
      </c>
      <c r="R127" s="346"/>
    </row>
    <row r="128" spans="1:18" ht="36" hidden="1" x14ac:dyDescent="0.25">
      <c r="A128" s="64">
        <v>2276</v>
      </c>
      <c r="B128" s="111" t="s">
        <v>143</v>
      </c>
      <c r="C128" s="405">
        <f t="shared" si="8"/>
        <v>0</v>
      </c>
      <c r="D128" s="116"/>
      <c r="E128" s="118"/>
      <c r="F128" s="229">
        <f t="shared" si="9"/>
        <v>0</v>
      </c>
      <c r="G128" s="116"/>
      <c r="H128" s="408"/>
      <c r="I128" s="230">
        <f t="shared" si="10"/>
        <v>0</v>
      </c>
      <c r="J128" s="116"/>
      <c r="K128" s="408"/>
      <c r="L128" s="230">
        <f t="shared" si="11"/>
        <v>0</v>
      </c>
      <c r="M128" s="464"/>
      <c r="N128" s="118"/>
      <c r="O128" s="230">
        <f t="shared" si="12"/>
        <v>0</v>
      </c>
      <c r="P128" s="387"/>
      <c r="R128" s="346"/>
    </row>
    <row r="129" spans="1:18" ht="24" hidden="1" x14ac:dyDescent="0.25">
      <c r="A129" s="64">
        <v>2278</v>
      </c>
      <c r="B129" s="111" t="s">
        <v>144</v>
      </c>
      <c r="C129" s="405">
        <f t="shared" si="8"/>
        <v>0</v>
      </c>
      <c r="D129" s="116"/>
      <c r="E129" s="118"/>
      <c r="F129" s="229">
        <f t="shared" si="9"/>
        <v>0</v>
      </c>
      <c r="G129" s="116"/>
      <c r="H129" s="408"/>
      <c r="I129" s="230">
        <f t="shared" si="10"/>
        <v>0</v>
      </c>
      <c r="J129" s="116"/>
      <c r="K129" s="408"/>
      <c r="L129" s="230">
        <f t="shared" si="11"/>
        <v>0</v>
      </c>
      <c r="M129" s="464"/>
      <c r="N129" s="118"/>
      <c r="O129" s="230">
        <f t="shared" si="12"/>
        <v>0</v>
      </c>
      <c r="P129" s="387"/>
      <c r="R129" s="346"/>
    </row>
    <row r="130" spans="1:18" ht="36" x14ac:dyDescent="0.25">
      <c r="A130" s="64">
        <v>2279</v>
      </c>
      <c r="B130" s="111" t="s">
        <v>145</v>
      </c>
      <c r="C130" s="405">
        <f t="shared" si="8"/>
        <v>40000</v>
      </c>
      <c r="D130" s="116">
        <v>10000</v>
      </c>
      <c r="E130" s="117">
        <v>30000</v>
      </c>
      <c r="F130" s="227">
        <f t="shared" si="9"/>
        <v>40000</v>
      </c>
      <c r="G130" s="116"/>
      <c r="H130" s="408"/>
      <c r="I130" s="230">
        <f t="shared" si="10"/>
        <v>0</v>
      </c>
      <c r="J130" s="116"/>
      <c r="K130" s="408"/>
      <c r="L130" s="230">
        <f t="shared" si="11"/>
        <v>0</v>
      </c>
      <c r="M130" s="464"/>
      <c r="N130" s="118"/>
      <c r="O130" s="230">
        <f t="shared" si="12"/>
        <v>0</v>
      </c>
      <c r="P130" s="387" t="s">
        <v>1219</v>
      </c>
      <c r="R130" s="346"/>
    </row>
    <row r="131" spans="1:18" ht="24" hidden="1" x14ac:dyDescent="0.25">
      <c r="A131" s="350">
        <v>2280</v>
      </c>
      <c r="B131" s="101" t="s">
        <v>146</v>
      </c>
      <c r="C131" s="405">
        <f t="shared" si="8"/>
        <v>0</v>
      </c>
      <c r="D131" s="238">
        <f>SUM(D132)</f>
        <v>0</v>
      </c>
      <c r="E131" s="241">
        <f>SUM(E132)</f>
        <v>0</v>
      </c>
      <c r="F131" s="242">
        <f t="shared" si="9"/>
        <v>0</v>
      </c>
      <c r="G131" s="238">
        <f>SUM(G132)</f>
        <v>0</v>
      </c>
      <c r="H131" s="470">
        <f>SUM(H132)</f>
        <v>0</v>
      </c>
      <c r="I131" s="243">
        <f t="shared" si="10"/>
        <v>0</v>
      </c>
      <c r="J131" s="238">
        <f>SUM(J132)</f>
        <v>0</v>
      </c>
      <c r="K131" s="470">
        <f>SUM(K132)</f>
        <v>0</v>
      </c>
      <c r="L131" s="243">
        <f t="shared" si="11"/>
        <v>0</v>
      </c>
      <c r="M131" s="466">
        <f>SUM(M132)</f>
        <v>0</v>
      </c>
      <c r="N131" s="228">
        <f>SUM(N132)</f>
        <v>0</v>
      </c>
      <c r="O131" s="230">
        <f t="shared" si="12"/>
        <v>0</v>
      </c>
      <c r="P131" s="387"/>
      <c r="R131" s="346"/>
    </row>
    <row r="132" spans="1:18" ht="24" hidden="1" x14ac:dyDescent="0.25">
      <c r="A132" s="64">
        <v>2283</v>
      </c>
      <c r="B132" s="111" t="s">
        <v>147</v>
      </c>
      <c r="C132" s="405">
        <f t="shared" si="8"/>
        <v>0</v>
      </c>
      <c r="D132" s="116"/>
      <c r="E132" s="118"/>
      <c r="F132" s="229">
        <f t="shared" si="9"/>
        <v>0</v>
      </c>
      <c r="G132" s="116"/>
      <c r="H132" s="408"/>
      <c r="I132" s="230">
        <f t="shared" si="10"/>
        <v>0</v>
      </c>
      <c r="J132" s="116"/>
      <c r="K132" s="408"/>
      <c r="L132" s="230">
        <f t="shared" si="11"/>
        <v>0</v>
      </c>
      <c r="M132" s="464"/>
      <c r="N132" s="118"/>
      <c r="O132" s="230">
        <f t="shared" si="12"/>
        <v>0</v>
      </c>
      <c r="P132" s="387"/>
      <c r="R132" s="346"/>
    </row>
    <row r="133" spans="1:18" ht="36" hidden="1" x14ac:dyDescent="0.25">
      <c r="A133" s="85">
        <v>2300</v>
      </c>
      <c r="B133" s="210" t="s">
        <v>148</v>
      </c>
      <c r="C133" s="393">
        <f t="shared" si="8"/>
        <v>0</v>
      </c>
      <c r="D133" s="95">
        <f>SUM(D134,D139,D143,D144,D147,D154,D162,D163,D166)</f>
        <v>0</v>
      </c>
      <c r="E133" s="98">
        <f>SUM(E134,E139,E143,E144,E147,E154,E162,E163,E166)</f>
        <v>0</v>
      </c>
      <c r="F133" s="212">
        <f t="shared" si="9"/>
        <v>0</v>
      </c>
      <c r="G133" s="95">
        <f>SUM(G134,G139,G143,G144,G147,G154,G162,G163,G166)</f>
        <v>0</v>
      </c>
      <c r="H133" s="399">
        <f>SUM(H134,H139,H143,H144,H147,H154,H162,H163,H166)</f>
        <v>0</v>
      </c>
      <c r="I133" s="99">
        <f t="shared" si="10"/>
        <v>0</v>
      </c>
      <c r="J133" s="95">
        <f>SUM(J134,J139,J143,J144,J147,J154,J162,J163,J166)</f>
        <v>0</v>
      </c>
      <c r="K133" s="399">
        <f>SUM(K134,K139,K143,K144,K147,K154,K162,K163,K166)</f>
        <v>0</v>
      </c>
      <c r="L133" s="99">
        <f t="shared" si="11"/>
        <v>0</v>
      </c>
      <c r="M133" s="469">
        <f>SUM(M134,M139,M143,M144,M147,M154,M162,M163,M166)</f>
        <v>0</v>
      </c>
      <c r="N133" s="98">
        <f>SUM(N134,N139,N143,N144,N147,N154,N162,N163,N166)</f>
        <v>0</v>
      </c>
      <c r="O133" s="99">
        <f t="shared" si="12"/>
        <v>0</v>
      </c>
      <c r="P133" s="397"/>
      <c r="R133" s="346"/>
    </row>
    <row r="134" spans="1:18" ht="24" hidden="1" x14ac:dyDescent="0.25">
      <c r="A134" s="350">
        <v>2310</v>
      </c>
      <c r="B134" s="101" t="s">
        <v>149</v>
      </c>
      <c r="C134" s="400">
        <f t="shared" si="8"/>
        <v>0</v>
      </c>
      <c r="D134" s="251">
        <f>SUM(D135:D138)</f>
        <v>0</v>
      </c>
      <c r="E134" s="470">
        <f>SUM(E135:E138)</f>
        <v>0</v>
      </c>
      <c r="F134" s="242">
        <f t="shared" si="9"/>
        <v>0</v>
      </c>
      <c r="G134" s="238">
        <f>SUM(G135:G138)</f>
        <v>0</v>
      </c>
      <c r="H134" s="470">
        <f>SUM(H135:H138)</f>
        <v>0</v>
      </c>
      <c r="I134" s="243">
        <f t="shared" si="10"/>
        <v>0</v>
      </c>
      <c r="J134" s="238">
        <f>SUM(J135:J138)</f>
        <v>0</v>
      </c>
      <c r="K134" s="470">
        <f>SUM(K135:K138)</f>
        <v>0</v>
      </c>
      <c r="L134" s="243">
        <f t="shared" si="11"/>
        <v>0</v>
      </c>
      <c r="M134" s="471">
        <f>SUM(M135:M138)</f>
        <v>0</v>
      </c>
      <c r="N134" s="241">
        <f>SUM(N135:N138)</f>
        <v>0</v>
      </c>
      <c r="O134" s="243">
        <f t="shared" si="12"/>
        <v>0</v>
      </c>
      <c r="P134" s="382"/>
      <c r="R134" s="346"/>
    </row>
    <row r="135" spans="1:18" hidden="1" x14ac:dyDescent="0.25">
      <c r="A135" s="64">
        <v>2311</v>
      </c>
      <c r="B135" s="111" t="s">
        <v>150</v>
      </c>
      <c r="C135" s="405">
        <f t="shared" si="8"/>
        <v>0</v>
      </c>
      <c r="D135" s="116"/>
      <c r="E135" s="118"/>
      <c r="F135" s="229">
        <f t="shared" si="9"/>
        <v>0</v>
      </c>
      <c r="G135" s="116"/>
      <c r="H135" s="408"/>
      <c r="I135" s="230">
        <f t="shared" si="10"/>
        <v>0</v>
      </c>
      <c r="J135" s="116"/>
      <c r="K135" s="408"/>
      <c r="L135" s="230">
        <f t="shared" si="11"/>
        <v>0</v>
      </c>
      <c r="M135" s="464"/>
      <c r="N135" s="118"/>
      <c r="O135" s="230">
        <f t="shared" si="12"/>
        <v>0</v>
      </c>
      <c r="P135" s="387"/>
      <c r="R135" s="346"/>
    </row>
    <row r="136" spans="1:18" hidden="1" x14ac:dyDescent="0.25">
      <c r="A136" s="64">
        <v>2312</v>
      </c>
      <c r="B136" s="111" t="s">
        <v>151</v>
      </c>
      <c r="C136" s="405">
        <f t="shared" si="8"/>
        <v>0</v>
      </c>
      <c r="D136" s="116"/>
      <c r="E136" s="118"/>
      <c r="F136" s="229">
        <f t="shared" si="9"/>
        <v>0</v>
      </c>
      <c r="G136" s="116"/>
      <c r="H136" s="408"/>
      <c r="I136" s="230">
        <f t="shared" si="10"/>
        <v>0</v>
      </c>
      <c r="J136" s="116"/>
      <c r="K136" s="408"/>
      <c r="L136" s="230">
        <f t="shared" si="11"/>
        <v>0</v>
      </c>
      <c r="M136" s="464"/>
      <c r="N136" s="118"/>
      <c r="O136" s="230">
        <f t="shared" si="12"/>
        <v>0</v>
      </c>
      <c r="P136" s="387"/>
      <c r="R136" s="346"/>
    </row>
    <row r="137" spans="1:18" hidden="1" x14ac:dyDescent="0.25">
      <c r="A137" s="64">
        <v>2313</v>
      </c>
      <c r="B137" s="111" t="s">
        <v>152</v>
      </c>
      <c r="C137" s="405">
        <f t="shared" si="8"/>
        <v>0</v>
      </c>
      <c r="D137" s="116"/>
      <c r="E137" s="118"/>
      <c r="F137" s="229">
        <f t="shared" si="9"/>
        <v>0</v>
      </c>
      <c r="G137" s="116"/>
      <c r="H137" s="408"/>
      <c r="I137" s="230">
        <f t="shared" si="10"/>
        <v>0</v>
      </c>
      <c r="J137" s="116"/>
      <c r="K137" s="408"/>
      <c r="L137" s="230">
        <f t="shared" si="11"/>
        <v>0</v>
      </c>
      <c r="M137" s="464"/>
      <c r="N137" s="118"/>
      <c r="O137" s="230">
        <f t="shared" si="12"/>
        <v>0</v>
      </c>
      <c r="P137" s="387"/>
      <c r="R137" s="346"/>
    </row>
    <row r="138" spans="1:18" ht="36" hidden="1" x14ac:dyDescent="0.25">
      <c r="A138" s="64">
        <v>2314</v>
      </c>
      <c r="B138" s="111" t="s">
        <v>153</v>
      </c>
      <c r="C138" s="405">
        <f t="shared" si="8"/>
        <v>0</v>
      </c>
      <c r="D138" s="116"/>
      <c r="E138" s="118"/>
      <c r="F138" s="229">
        <f t="shared" si="9"/>
        <v>0</v>
      </c>
      <c r="G138" s="116"/>
      <c r="H138" s="408"/>
      <c r="I138" s="230">
        <f t="shared" si="10"/>
        <v>0</v>
      </c>
      <c r="J138" s="116"/>
      <c r="K138" s="408"/>
      <c r="L138" s="230">
        <f t="shared" si="11"/>
        <v>0</v>
      </c>
      <c r="M138" s="464"/>
      <c r="N138" s="118"/>
      <c r="O138" s="230">
        <f t="shared" si="12"/>
        <v>0</v>
      </c>
      <c r="P138" s="387"/>
      <c r="R138" s="346"/>
    </row>
    <row r="139" spans="1:18" hidden="1" x14ac:dyDescent="0.25">
      <c r="A139" s="224">
        <v>2320</v>
      </c>
      <c r="B139" s="111" t="s">
        <v>154</v>
      </c>
      <c r="C139" s="405">
        <f t="shared" si="8"/>
        <v>0</v>
      </c>
      <c r="D139" s="225">
        <f>SUM(D140:D142)</f>
        <v>0</v>
      </c>
      <c r="E139" s="228">
        <f>SUM(E140:E142)</f>
        <v>0</v>
      </c>
      <c r="F139" s="229">
        <f t="shared" si="9"/>
        <v>0</v>
      </c>
      <c r="G139" s="225">
        <f>SUM(G140:G142)</f>
        <v>0</v>
      </c>
      <c r="H139" s="465">
        <f>SUM(H140:H142)</f>
        <v>0</v>
      </c>
      <c r="I139" s="230">
        <f t="shared" si="10"/>
        <v>0</v>
      </c>
      <c r="J139" s="225">
        <f>SUM(J140:J142)</f>
        <v>0</v>
      </c>
      <c r="K139" s="465">
        <f>SUM(K140:K142)</f>
        <v>0</v>
      </c>
      <c r="L139" s="230">
        <f t="shared" si="11"/>
        <v>0</v>
      </c>
      <c r="M139" s="466">
        <f>SUM(M140:M142)</f>
        <v>0</v>
      </c>
      <c r="N139" s="228">
        <f>SUM(N140:N142)</f>
        <v>0</v>
      </c>
      <c r="O139" s="230">
        <f t="shared" si="12"/>
        <v>0</v>
      </c>
      <c r="P139" s="387"/>
      <c r="R139" s="346"/>
    </row>
    <row r="140" spans="1:18" hidden="1" x14ac:dyDescent="0.25">
      <c r="A140" s="64">
        <v>2321</v>
      </c>
      <c r="B140" s="111" t="s">
        <v>155</v>
      </c>
      <c r="C140" s="405">
        <f t="shared" si="8"/>
        <v>0</v>
      </c>
      <c r="D140" s="116"/>
      <c r="E140" s="118"/>
      <c r="F140" s="229">
        <f t="shared" si="9"/>
        <v>0</v>
      </c>
      <c r="G140" s="116"/>
      <c r="H140" s="408"/>
      <c r="I140" s="230">
        <f t="shared" si="10"/>
        <v>0</v>
      </c>
      <c r="J140" s="116"/>
      <c r="K140" s="408"/>
      <c r="L140" s="230">
        <f t="shared" si="11"/>
        <v>0</v>
      </c>
      <c r="M140" s="464"/>
      <c r="N140" s="118"/>
      <c r="O140" s="230">
        <f t="shared" si="12"/>
        <v>0</v>
      </c>
      <c r="P140" s="387"/>
      <c r="R140" s="346"/>
    </row>
    <row r="141" spans="1:18" hidden="1" x14ac:dyDescent="0.25">
      <c r="A141" s="64">
        <v>2322</v>
      </c>
      <c r="B141" s="111" t="s">
        <v>156</v>
      </c>
      <c r="C141" s="405">
        <f t="shared" si="8"/>
        <v>0</v>
      </c>
      <c r="D141" s="116"/>
      <c r="E141" s="118"/>
      <c r="F141" s="229">
        <f t="shared" si="9"/>
        <v>0</v>
      </c>
      <c r="G141" s="116"/>
      <c r="H141" s="408"/>
      <c r="I141" s="230">
        <f t="shared" si="10"/>
        <v>0</v>
      </c>
      <c r="J141" s="116"/>
      <c r="K141" s="408"/>
      <c r="L141" s="230">
        <f t="shared" si="11"/>
        <v>0</v>
      </c>
      <c r="M141" s="464"/>
      <c r="N141" s="118"/>
      <c r="O141" s="230">
        <f t="shared" si="12"/>
        <v>0</v>
      </c>
      <c r="P141" s="387"/>
      <c r="R141" s="346"/>
    </row>
    <row r="142" spans="1:18" hidden="1" x14ac:dyDescent="0.25">
      <c r="A142" s="64">
        <v>2329</v>
      </c>
      <c r="B142" s="111" t="s">
        <v>157</v>
      </c>
      <c r="C142" s="405">
        <f t="shared" si="8"/>
        <v>0</v>
      </c>
      <c r="D142" s="116"/>
      <c r="E142" s="118"/>
      <c r="F142" s="229">
        <f t="shared" si="9"/>
        <v>0</v>
      </c>
      <c r="G142" s="116"/>
      <c r="H142" s="408"/>
      <c r="I142" s="230">
        <f t="shared" si="10"/>
        <v>0</v>
      </c>
      <c r="J142" s="116"/>
      <c r="K142" s="408"/>
      <c r="L142" s="230">
        <f t="shared" si="11"/>
        <v>0</v>
      </c>
      <c r="M142" s="464"/>
      <c r="N142" s="118"/>
      <c r="O142" s="230">
        <f t="shared" si="12"/>
        <v>0</v>
      </c>
      <c r="P142" s="387"/>
      <c r="R142" s="346"/>
    </row>
    <row r="143" spans="1:18" hidden="1" x14ac:dyDescent="0.25">
      <c r="A143" s="224">
        <v>2330</v>
      </c>
      <c r="B143" s="111" t="s">
        <v>158</v>
      </c>
      <c r="C143" s="405">
        <f t="shared" si="8"/>
        <v>0</v>
      </c>
      <c r="D143" s="116"/>
      <c r="E143" s="118"/>
      <c r="F143" s="229">
        <f t="shared" si="9"/>
        <v>0</v>
      </c>
      <c r="G143" s="116"/>
      <c r="H143" s="408"/>
      <c r="I143" s="230">
        <f t="shared" si="10"/>
        <v>0</v>
      </c>
      <c r="J143" s="116"/>
      <c r="K143" s="408"/>
      <c r="L143" s="230">
        <f t="shared" si="11"/>
        <v>0</v>
      </c>
      <c r="M143" s="464"/>
      <c r="N143" s="118"/>
      <c r="O143" s="230">
        <f t="shared" si="12"/>
        <v>0</v>
      </c>
      <c r="P143" s="387"/>
      <c r="R143" s="346"/>
    </row>
    <row r="144" spans="1:18" ht="48" hidden="1" x14ac:dyDescent="0.25">
      <c r="A144" s="224">
        <v>2340</v>
      </c>
      <c r="B144" s="111" t="s">
        <v>159</v>
      </c>
      <c r="C144" s="405">
        <f t="shared" si="8"/>
        <v>0</v>
      </c>
      <c r="D144" s="225">
        <f>SUM(D145:D146)</f>
        <v>0</v>
      </c>
      <c r="E144" s="228">
        <f>SUM(E145:E146)</f>
        <v>0</v>
      </c>
      <c r="F144" s="229">
        <f t="shared" si="9"/>
        <v>0</v>
      </c>
      <c r="G144" s="225">
        <f>SUM(G145:G146)</f>
        <v>0</v>
      </c>
      <c r="H144" s="465">
        <f>SUM(H145:H146)</f>
        <v>0</v>
      </c>
      <c r="I144" s="230">
        <f t="shared" si="10"/>
        <v>0</v>
      </c>
      <c r="J144" s="225">
        <f>SUM(J145:J146)</f>
        <v>0</v>
      </c>
      <c r="K144" s="465">
        <f>SUM(K145:K146)</f>
        <v>0</v>
      </c>
      <c r="L144" s="230">
        <f t="shared" si="11"/>
        <v>0</v>
      </c>
      <c r="M144" s="466">
        <f>SUM(M145:M146)</f>
        <v>0</v>
      </c>
      <c r="N144" s="228">
        <f>SUM(N145:N146)</f>
        <v>0</v>
      </c>
      <c r="O144" s="230">
        <f t="shared" si="12"/>
        <v>0</v>
      </c>
      <c r="P144" s="387"/>
      <c r="R144" s="346"/>
    </row>
    <row r="145" spans="1:18" hidden="1" x14ac:dyDescent="0.25">
      <c r="A145" s="64">
        <v>2341</v>
      </c>
      <c r="B145" s="111" t="s">
        <v>160</v>
      </c>
      <c r="C145" s="405">
        <f t="shared" si="8"/>
        <v>0</v>
      </c>
      <c r="D145" s="116"/>
      <c r="E145" s="118"/>
      <c r="F145" s="229">
        <f t="shared" si="9"/>
        <v>0</v>
      </c>
      <c r="G145" s="116"/>
      <c r="H145" s="408"/>
      <c r="I145" s="230">
        <f t="shared" si="10"/>
        <v>0</v>
      </c>
      <c r="J145" s="116"/>
      <c r="K145" s="408"/>
      <c r="L145" s="230">
        <f t="shared" si="11"/>
        <v>0</v>
      </c>
      <c r="M145" s="464"/>
      <c r="N145" s="118"/>
      <c r="O145" s="230">
        <f t="shared" si="12"/>
        <v>0</v>
      </c>
      <c r="P145" s="387"/>
      <c r="R145" s="346"/>
    </row>
    <row r="146" spans="1:18" ht="24" hidden="1" x14ac:dyDescent="0.25">
      <c r="A146" s="64">
        <v>2344</v>
      </c>
      <c r="B146" s="111" t="s">
        <v>161</v>
      </c>
      <c r="C146" s="405">
        <f t="shared" si="8"/>
        <v>0</v>
      </c>
      <c r="D146" s="116"/>
      <c r="E146" s="118"/>
      <c r="F146" s="229">
        <f t="shared" si="9"/>
        <v>0</v>
      </c>
      <c r="G146" s="116"/>
      <c r="H146" s="408"/>
      <c r="I146" s="230">
        <f t="shared" si="10"/>
        <v>0</v>
      </c>
      <c r="J146" s="116"/>
      <c r="K146" s="408"/>
      <c r="L146" s="230">
        <f t="shared" si="11"/>
        <v>0</v>
      </c>
      <c r="M146" s="464"/>
      <c r="N146" s="118"/>
      <c r="O146" s="230">
        <f t="shared" si="12"/>
        <v>0</v>
      </c>
      <c r="P146" s="387"/>
      <c r="R146" s="346"/>
    </row>
    <row r="147" spans="1:18" ht="24" hidden="1" x14ac:dyDescent="0.25">
      <c r="A147" s="213">
        <v>2350</v>
      </c>
      <c r="B147" s="156" t="s">
        <v>162</v>
      </c>
      <c r="C147" s="405">
        <f t="shared" si="8"/>
        <v>0</v>
      </c>
      <c r="D147" s="214">
        <f>SUM(D148:D153)</f>
        <v>0</v>
      </c>
      <c r="E147" s="217">
        <f>SUM(E148:E153)</f>
        <v>0</v>
      </c>
      <c r="F147" s="218">
        <f t="shared" si="9"/>
        <v>0</v>
      </c>
      <c r="G147" s="214">
        <f>SUM(G148:G153)</f>
        <v>0</v>
      </c>
      <c r="H147" s="461">
        <f>SUM(H148:H153)</f>
        <v>0</v>
      </c>
      <c r="I147" s="219">
        <f t="shared" si="10"/>
        <v>0</v>
      </c>
      <c r="J147" s="214">
        <f>SUM(J148:J153)</f>
        <v>0</v>
      </c>
      <c r="K147" s="461">
        <f>SUM(K148:K153)</f>
        <v>0</v>
      </c>
      <c r="L147" s="219">
        <f t="shared" si="11"/>
        <v>0</v>
      </c>
      <c r="M147" s="462">
        <f>SUM(M148:M153)</f>
        <v>0</v>
      </c>
      <c r="N147" s="217">
        <f>SUM(N148:N153)</f>
        <v>0</v>
      </c>
      <c r="O147" s="219">
        <f t="shared" si="12"/>
        <v>0</v>
      </c>
      <c r="P147" s="434"/>
      <c r="R147" s="346"/>
    </row>
    <row r="148" spans="1:18" hidden="1" x14ac:dyDescent="0.25">
      <c r="A148" s="55">
        <v>2351</v>
      </c>
      <c r="B148" s="101" t="s">
        <v>163</v>
      </c>
      <c r="C148" s="405">
        <f t="shared" si="8"/>
        <v>0</v>
      </c>
      <c r="D148" s="106"/>
      <c r="E148" s="108"/>
      <c r="F148" s="242">
        <f t="shared" si="9"/>
        <v>0</v>
      </c>
      <c r="G148" s="106"/>
      <c r="H148" s="403"/>
      <c r="I148" s="243">
        <f t="shared" si="10"/>
        <v>0</v>
      </c>
      <c r="J148" s="106"/>
      <c r="K148" s="403"/>
      <c r="L148" s="243">
        <f t="shared" si="11"/>
        <v>0</v>
      </c>
      <c r="M148" s="463"/>
      <c r="N148" s="108"/>
      <c r="O148" s="243">
        <f t="shared" si="12"/>
        <v>0</v>
      </c>
      <c r="P148" s="382"/>
      <c r="R148" s="346"/>
    </row>
    <row r="149" spans="1:18" hidden="1" x14ac:dyDescent="0.25">
      <c r="A149" s="64">
        <v>2352</v>
      </c>
      <c r="B149" s="111" t="s">
        <v>164</v>
      </c>
      <c r="C149" s="405">
        <f t="shared" si="8"/>
        <v>0</v>
      </c>
      <c r="D149" s="116"/>
      <c r="E149" s="118"/>
      <c r="F149" s="229">
        <f t="shared" si="9"/>
        <v>0</v>
      </c>
      <c r="G149" s="116"/>
      <c r="H149" s="408"/>
      <c r="I149" s="230">
        <f t="shared" si="10"/>
        <v>0</v>
      </c>
      <c r="J149" s="116"/>
      <c r="K149" s="408"/>
      <c r="L149" s="230">
        <f t="shared" si="11"/>
        <v>0</v>
      </c>
      <c r="M149" s="464"/>
      <c r="N149" s="118"/>
      <c r="O149" s="230">
        <f t="shared" si="12"/>
        <v>0</v>
      </c>
      <c r="P149" s="387"/>
      <c r="R149" s="346"/>
    </row>
    <row r="150" spans="1:18" ht="24" hidden="1" x14ac:dyDescent="0.25">
      <c r="A150" s="64">
        <v>2353</v>
      </c>
      <c r="B150" s="111" t="s">
        <v>165</v>
      </c>
      <c r="C150" s="405">
        <f t="shared" si="8"/>
        <v>0</v>
      </c>
      <c r="D150" s="116"/>
      <c r="E150" s="118"/>
      <c r="F150" s="229">
        <f t="shared" si="9"/>
        <v>0</v>
      </c>
      <c r="G150" s="116"/>
      <c r="H150" s="408"/>
      <c r="I150" s="230">
        <f t="shared" si="10"/>
        <v>0</v>
      </c>
      <c r="J150" s="116"/>
      <c r="K150" s="408"/>
      <c r="L150" s="230">
        <f t="shared" si="11"/>
        <v>0</v>
      </c>
      <c r="M150" s="464"/>
      <c r="N150" s="118"/>
      <c r="O150" s="230">
        <f t="shared" si="12"/>
        <v>0</v>
      </c>
      <c r="P150" s="387"/>
      <c r="R150" s="346"/>
    </row>
    <row r="151" spans="1:18" ht="24" hidden="1" x14ac:dyDescent="0.25">
      <c r="A151" s="64">
        <v>2354</v>
      </c>
      <c r="B151" s="111" t="s">
        <v>166</v>
      </c>
      <c r="C151" s="405">
        <f t="shared" si="8"/>
        <v>0</v>
      </c>
      <c r="D151" s="116"/>
      <c r="E151" s="118"/>
      <c r="F151" s="229">
        <f t="shared" si="9"/>
        <v>0</v>
      </c>
      <c r="G151" s="116"/>
      <c r="H151" s="408"/>
      <c r="I151" s="230">
        <f t="shared" si="10"/>
        <v>0</v>
      </c>
      <c r="J151" s="116"/>
      <c r="K151" s="408"/>
      <c r="L151" s="230">
        <f t="shared" si="11"/>
        <v>0</v>
      </c>
      <c r="M151" s="464"/>
      <c r="N151" s="118"/>
      <c r="O151" s="230">
        <f t="shared" si="12"/>
        <v>0</v>
      </c>
      <c r="P151" s="387"/>
      <c r="R151" s="346"/>
    </row>
    <row r="152" spans="1:18" ht="24" hidden="1" x14ac:dyDescent="0.25">
      <c r="A152" s="64">
        <v>2355</v>
      </c>
      <c r="B152" s="111" t="s">
        <v>167</v>
      </c>
      <c r="C152" s="405">
        <f t="shared" si="8"/>
        <v>0</v>
      </c>
      <c r="D152" s="116"/>
      <c r="E152" s="118"/>
      <c r="F152" s="229">
        <f t="shared" si="9"/>
        <v>0</v>
      </c>
      <c r="G152" s="116"/>
      <c r="H152" s="408"/>
      <c r="I152" s="230">
        <f t="shared" si="10"/>
        <v>0</v>
      </c>
      <c r="J152" s="116"/>
      <c r="K152" s="408"/>
      <c r="L152" s="230">
        <f t="shared" si="11"/>
        <v>0</v>
      </c>
      <c r="M152" s="464"/>
      <c r="N152" s="118"/>
      <c r="O152" s="230">
        <f t="shared" si="12"/>
        <v>0</v>
      </c>
      <c r="P152" s="387"/>
      <c r="R152" s="346"/>
    </row>
    <row r="153" spans="1:18" ht="24" hidden="1" x14ac:dyDescent="0.25">
      <c r="A153" s="64">
        <v>2359</v>
      </c>
      <c r="B153" s="111" t="s">
        <v>168</v>
      </c>
      <c r="C153" s="405">
        <f t="shared" si="8"/>
        <v>0</v>
      </c>
      <c r="D153" s="116"/>
      <c r="E153" s="118"/>
      <c r="F153" s="229">
        <f t="shared" si="9"/>
        <v>0</v>
      </c>
      <c r="G153" s="116"/>
      <c r="H153" s="408"/>
      <c r="I153" s="230">
        <f t="shared" si="10"/>
        <v>0</v>
      </c>
      <c r="J153" s="116"/>
      <c r="K153" s="408"/>
      <c r="L153" s="230">
        <f t="shared" si="11"/>
        <v>0</v>
      </c>
      <c r="M153" s="464"/>
      <c r="N153" s="118"/>
      <c r="O153" s="230">
        <f t="shared" si="12"/>
        <v>0</v>
      </c>
      <c r="P153" s="387"/>
      <c r="R153" s="346"/>
    </row>
    <row r="154" spans="1:18" ht="24" hidden="1" x14ac:dyDescent="0.25">
      <c r="A154" s="224">
        <v>2360</v>
      </c>
      <c r="B154" s="111" t="s">
        <v>169</v>
      </c>
      <c r="C154" s="405">
        <f t="shared" si="8"/>
        <v>0</v>
      </c>
      <c r="D154" s="225">
        <f>SUM(D155:D161)</f>
        <v>0</v>
      </c>
      <c r="E154" s="228">
        <f>SUM(E155:E161)</f>
        <v>0</v>
      </c>
      <c r="F154" s="229">
        <f t="shared" si="9"/>
        <v>0</v>
      </c>
      <c r="G154" s="225">
        <f>SUM(G155:G161)</f>
        <v>0</v>
      </c>
      <c r="H154" s="465">
        <f>SUM(H155:H161)</f>
        <v>0</v>
      </c>
      <c r="I154" s="230">
        <f t="shared" si="10"/>
        <v>0</v>
      </c>
      <c r="J154" s="225">
        <f>SUM(J155:J161)</f>
        <v>0</v>
      </c>
      <c r="K154" s="465">
        <f>SUM(K155:K161)</f>
        <v>0</v>
      </c>
      <c r="L154" s="230">
        <f t="shared" si="11"/>
        <v>0</v>
      </c>
      <c r="M154" s="466">
        <f>SUM(M155:M161)</f>
        <v>0</v>
      </c>
      <c r="N154" s="228">
        <f>SUM(N155:N161)</f>
        <v>0</v>
      </c>
      <c r="O154" s="230">
        <f t="shared" si="12"/>
        <v>0</v>
      </c>
      <c r="P154" s="387"/>
      <c r="R154" s="346"/>
    </row>
    <row r="155" spans="1:18" hidden="1" x14ac:dyDescent="0.25">
      <c r="A155" s="63">
        <v>2361</v>
      </c>
      <c r="B155" s="111" t="s">
        <v>170</v>
      </c>
      <c r="C155" s="405">
        <f t="shared" si="8"/>
        <v>0</v>
      </c>
      <c r="D155" s="116"/>
      <c r="E155" s="118"/>
      <c r="F155" s="229">
        <f t="shared" si="9"/>
        <v>0</v>
      </c>
      <c r="G155" s="116"/>
      <c r="H155" s="408"/>
      <c r="I155" s="230">
        <f t="shared" si="10"/>
        <v>0</v>
      </c>
      <c r="J155" s="116"/>
      <c r="K155" s="408"/>
      <c r="L155" s="230">
        <f t="shared" si="11"/>
        <v>0</v>
      </c>
      <c r="M155" s="464"/>
      <c r="N155" s="118"/>
      <c r="O155" s="230">
        <f t="shared" si="12"/>
        <v>0</v>
      </c>
      <c r="P155" s="387"/>
      <c r="R155" s="346"/>
    </row>
    <row r="156" spans="1:18" ht="24" hidden="1" x14ac:dyDescent="0.25">
      <c r="A156" s="63">
        <v>2362</v>
      </c>
      <c r="B156" s="111" t="s">
        <v>171</v>
      </c>
      <c r="C156" s="405">
        <f t="shared" si="8"/>
        <v>0</v>
      </c>
      <c r="D156" s="116"/>
      <c r="E156" s="118"/>
      <c r="F156" s="229">
        <f t="shared" si="9"/>
        <v>0</v>
      </c>
      <c r="G156" s="116"/>
      <c r="H156" s="408"/>
      <c r="I156" s="230">
        <f t="shared" si="10"/>
        <v>0</v>
      </c>
      <c r="J156" s="116"/>
      <c r="K156" s="408"/>
      <c r="L156" s="230">
        <f t="shared" si="11"/>
        <v>0</v>
      </c>
      <c r="M156" s="464"/>
      <c r="N156" s="118"/>
      <c r="O156" s="230">
        <f t="shared" si="12"/>
        <v>0</v>
      </c>
      <c r="P156" s="387"/>
      <c r="R156" s="346"/>
    </row>
    <row r="157" spans="1:18" hidden="1" x14ac:dyDescent="0.25">
      <c r="A157" s="63">
        <v>2363</v>
      </c>
      <c r="B157" s="111" t="s">
        <v>172</v>
      </c>
      <c r="C157" s="405">
        <f t="shared" si="8"/>
        <v>0</v>
      </c>
      <c r="D157" s="116"/>
      <c r="E157" s="118"/>
      <c r="F157" s="229">
        <f t="shared" si="9"/>
        <v>0</v>
      </c>
      <c r="G157" s="116"/>
      <c r="H157" s="408"/>
      <c r="I157" s="230">
        <f t="shared" si="10"/>
        <v>0</v>
      </c>
      <c r="J157" s="116"/>
      <c r="K157" s="408"/>
      <c r="L157" s="230">
        <f t="shared" si="11"/>
        <v>0</v>
      </c>
      <c r="M157" s="464"/>
      <c r="N157" s="118"/>
      <c r="O157" s="230">
        <f t="shared" si="12"/>
        <v>0</v>
      </c>
      <c r="P157" s="387"/>
      <c r="R157" s="346"/>
    </row>
    <row r="158" spans="1:18" hidden="1" x14ac:dyDescent="0.25">
      <c r="A158" s="63">
        <v>2364</v>
      </c>
      <c r="B158" s="111" t="s">
        <v>173</v>
      </c>
      <c r="C158" s="405">
        <f t="shared" si="8"/>
        <v>0</v>
      </c>
      <c r="D158" s="116"/>
      <c r="E158" s="118"/>
      <c r="F158" s="229">
        <f t="shared" si="9"/>
        <v>0</v>
      </c>
      <c r="G158" s="116"/>
      <c r="H158" s="408"/>
      <c r="I158" s="230">
        <f t="shared" si="10"/>
        <v>0</v>
      </c>
      <c r="J158" s="116"/>
      <c r="K158" s="408"/>
      <c r="L158" s="230">
        <f t="shared" si="11"/>
        <v>0</v>
      </c>
      <c r="M158" s="464"/>
      <c r="N158" s="118"/>
      <c r="O158" s="230">
        <f t="shared" si="12"/>
        <v>0</v>
      </c>
      <c r="P158" s="387"/>
      <c r="R158" s="346"/>
    </row>
    <row r="159" spans="1:18" hidden="1" x14ac:dyDescent="0.25">
      <c r="A159" s="63">
        <v>2365</v>
      </c>
      <c r="B159" s="111" t="s">
        <v>174</v>
      </c>
      <c r="C159" s="405">
        <f t="shared" si="8"/>
        <v>0</v>
      </c>
      <c r="D159" s="116"/>
      <c r="E159" s="118"/>
      <c r="F159" s="229">
        <f t="shared" si="9"/>
        <v>0</v>
      </c>
      <c r="G159" s="116"/>
      <c r="H159" s="408"/>
      <c r="I159" s="230">
        <f t="shared" si="10"/>
        <v>0</v>
      </c>
      <c r="J159" s="116"/>
      <c r="K159" s="408"/>
      <c r="L159" s="230">
        <f t="shared" si="11"/>
        <v>0</v>
      </c>
      <c r="M159" s="464"/>
      <c r="N159" s="118"/>
      <c r="O159" s="230">
        <f t="shared" si="12"/>
        <v>0</v>
      </c>
      <c r="P159" s="387"/>
      <c r="R159" s="346"/>
    </row>
    <row r="160" spans="1:18" ht="36" hidden="1" x14ac:dyDescent="0.25">
      <c r="A160" s="63">
        <v>2366</v>
      </c>
      <c r="B160" s="111" t="s">
        <v>175</v>
      </c>
      <c r="C160" s="405">
        <f t="shared" si="8"/>
        <v>0</v>
      </c>
      <c r="D160" s="116"/>
      <c r="E160" s="118"/>
      <c r="F160" s="229">
        <f t="shared" si="9"/>
        <v>0</v>
      </c>
      <c r="G160" s="116"/>
      <c r="H160" s="408"/>
      <c r="I160" s="230">
        <f t="shared" si="10"/>
        <v>0</v>
      </c>
      <c r="J160" s="116"/>
      <c r="K160" s="408"/>
      <c r="L160" s="230">
        <f t="shared" si="11"/>
        <v>0</v>
      </c>
      <c r="M160" s="464"/>
      <c r="N160" s="118"/>
      <c r="O160" s="230">
        <f t="shared" si="12"/>
        <v>0</v>
      </c>
      <c r="P160" s="387"/>
      <c r="R160" s="346"/>
    </row>
    <row r="161" spans="1:18" ht="48" hidden="1" x14ac:dyDescent="0.25">
      <c r="A161" s="63">
        <v>2369</v>
      </c>
      <c r="B161" s="111" t="s">
        <v>176</v>
      </c>
      <c r="C161" s="405">
        <f t="shared" si="8"/>
        <v>0</v>
      </c>
      <c r="D161" s="116"/>
      <c r="E161" s="118"/>
      <c r="F161" s="229">
        <f t="shared" si="9"/>
        <v>0</v>
      </c>
      <c r="G161" s="116"/>
      <c r="H161" s="408"/>
      <c r="I161" s="230">
        <f t="shared" si="10"/>
        <v>0</v>
      </c>
      <c r="J161" s="116"/>
      <c r="K161" s="408"/>
      <c r="L161" s="230">
        <f t="shared" si="11"/>
        <v>0</v>
      </c>
      <c r="M161" s="464"/>
      <c r="N161" s="118"/>
      <c r="O161" s="230">
        <f t="shared" si="12"/>
        <v>0</v>
      </c>
      <c r="P161" s="387"/>
      <c r="R161" s="346"/>
    </row>
    <row r="162" spans="1:18" hidden="1" x14ac:dyDescent="0.25">
      <c r="A162" s="213">
        <v>2370</v>
      </c>
      <c r="B162" s="156" t="s">
        <v>177</v>
      </c>
      <c r="C162" s="405">
        <f t="shared" si="8"/>
        <v>0</v>
      </c>
      <c r="D162" s="231"/>
      <c r="E162" s="234"/>
      <c r="F162" s="218">
        <f t="shared" si="9"/>
        <v>0</v>
      </c>
      <c r="G162" s="231"/>
      <c r="H162" s="467"/>
      <c r="I162" s="219">
        <f t="shared" si="10"/>
        <v>0</v>
      </c>
      <c r="J162" s="231"/>
      <c r="K162" s="467"/>
      <c r="L162" s="219">
        <f t="shared" si="11"/>
        <v>0</v>
      </c>
      <c r="M162" s="468"/>
      <c r="N162" s="234"/>
      <c r="O162" s="219">
        <f t="shared" si="12"/>
        <v>0</v>
      </c>
      <c r="P162" s="434"/>
      <c r="R162" s="346"/>
    </row>
    <row r="163" spans="1:18" hidden="1" x14ac:dyDescent="0.25">
      <c r="A163" s="213">
        <v>2380</v>
      </c>
      <c r="B163" s="156" t="s">
        <v>178</v>
      </c>
      <c r="C163" s="405">
        <f t="shared" si="8"/>
        <v>0</v>
      </c>
      <c r="D163" s="214">
        <f>SUM(D164:D165)</f>
        <v>0</v>
      </c>
      <c r="E163" s="217">
        <f>SUM(E164:E165)</f>
        <v>0</v>
      </c>
      <c r="F163" s="218">
        <f t="shared" si="9"/>
        <v>0</v>
      </c>
      <c r="G163" s="214">
        <f>SUM(G164:G165)</f>
        <v>0</v>
      </c>
      <c r="H163" s="461">
        <f>SUM(H164:H165)</f>
        <v>0</v>
      </c>
      <c r="I163" s="219">
        <f t="shared" si="10"/>
        <v>0</v>
      </c>
      <c r="J163" s="214">
        <f>SUM(J164:J165)</f>
        <v>0</v>
      </c>
      <c r="K163" s="461">
        <f>SUM(K164:K165)</f>
        <v>0</v>
      </c>
      <c r="L163" s="219">
        <f t="shared" si="11"/>
        <v>0</v>
      </c>
      <c r="M163" s="462">
        <f>SUM(M164:M165)</f>
        <v>0</v>
      </c>
      <c r="N163" s="217">
        <f>SUM(N164:N165)</f>
        <v>0</v>
      </c>
      <c r="O163" s="219">
        <f t="shared" si="12"/>
        <v>0</v>
      </c>
      <c r="P163" s="434"/>
      <c r="R163" s="346"/>
    </row>
    <row r="164" spans="1:18" hidden="1" x14ac:dyDescent="0.25">
      <c r="A164" s="54">
        <v>2381</v>
      </c>
      <c r="B164" s="101" t="s">
        <v>179</v>
      </c>
      <c r="C164" s="405">
        <f t="shared" si="8"/>
        <v>0</v>
      </c>
      <c r="D164" s="106"/>
      <c r="E164" s="108"/>
      <c r="F164" s="242">
        <f t="shared" si="9"/>
        <v>0</v>
      </c>
      <c r="G164" s="106"/>
      <c r="H164" s="403"/>
      <c r="I164" s="243">
        <f t="shared" si="10"/>
        <v>0</v>
      </c>
      <c r="J164" s="106"/>
      <c r="K164" s="403"/>
      <c r="L164" s="243">
        <f t="shared" si="11"/>
        <v>0</v>
      </c>
      <c r="M164" s="463"/>
      <c r="N164" s="108"/>
      <c r="O164" s="243">
        <f t="shared" si="12"/>
        <v>0</v>
      </c>
      <c r="P164" s="382"/>
      <c r="R164" s="346"/>
    </row>
    <row r="165" spans="1:18" ht="24" hidden="1" x14ac:dyDescent="0.25">
      <c r="A165" s="63">
        <v>2389</v>
      </c>
      <c r="B165" s="111" t="s">
        <v>180</v>
      </c>
      <c r="C165" s="405">
        <f t="shared" si="8"/>
        <v>0</v>
      </c>
      <c r="D165" s="116"/>
      <c r="E165" s="118"/>
      <c r="F165" s="229">
        <f t="shared" si="9"/>
        <v>0</v>
      </c>
      <c r="G165" s="116"/>
      <c r="H165" s="408"/>
      <c r="I165" s="230">
        <f t="shared" si="10"/>
        <v>0</v>
      </c>
      <c r="J165" s="116"/>
      <c r="K165" s="408"/>
      <c r="L165" s="230">
        <f t="shared" si="11"/>
        <v>0</v>
      </c>
      <c r="M165" s="464"/>
      <c r="N165" s="118"/>
      <c r="O165" s="230">
        <f t="shared" si="12"/>
        <v>0</v>
      </c>
      <c r="P165" s="387"/>
      <c r="R165" s="346"/>
    </row>
    <row r="166" spans="1:18" hidden="1" x14ac:dyDescent="0.25">
      <c r="A166" s="213">
        <v>2390</v>
      </c>
      <c r="B166" s="156" t="s">
        <v>181</v>
      </c>
      <c r="C166" s="405">
        <f t="shared" si="8"/>
        <v>0</v>
      </c>
      <c r="D166" s="231"/>
      <c r="E166" s="234"/>
      <c r="F166" s="218">
        <f t="shared" si="9"/>
        <v>0</v>
      </c>
      <c r="G166" s="231"/>
      <c r="H166" s="467"/>
      <c r="I166" s="219">
        <f t="shared" si="10"/>
        <v>0</v>
      </c>
      <c r="J166" s="231"/>
      <c r="K166" s="467"/>
      <c r="L166" s="219">
        <f t="shared" si="11"/>
        <v>0</v>
      </c>
      <c r="M166" s="468"/>
      <c r="N166" s="234"/>
      <c r="O166" s="219">
        <f t="shared" si="12"/>
        <v>0</v>
      </c>
      <c r="P166" s="434"/>
      <c r="R166" s="346"/>
    </row>
    <row r="167" spans="1:18" hidden="1" x14ac:dyDescent="0.25">
      <c r="A167" s="85">
        <v>2400</v>
      </c>
      <c r="B167" s="210" t="s">
        <v>182</v>
      </c>
      <c r="C167" s="393">
        <f t="shared" si="8"/>
        <v>0</v>
      </c>
      <c r="D167" s="245"/>
      <c r="E167" s="248"/>
      <c r="F167" s="212">
        <f t="shared" si="9"/>
        <v>0</v>
      </c>
      <c r="G167" s="245"/>
      <c r="H167" s="474"/>
      <c r="I167" s="99">
        <f t="shared" si="10"/>
        <v>0</v>
      </c>
      <c r="J167" s="245"/>
      <c r="K167" s="474"/>
      <c r="L167" s="99">
        <f t="shared" si="11"/>
        <v>0</v>
      </c>
      <c r="M167" s="331"/>
      <c r="N167" s="248"/>
      <c r="O167" s="99">
        <f t="shared" si="12"/>
        <v>0</v>
      </c>
      <c r="P167" s="397"/>
      <c r="R167" s="346"/>
    </row>
    <row r="168" spans="1:18" ht="24" hidden="1" x14ac:dyDescent="0.25">
      <c r="A168" s="85">
        <v>2500</v>
      </c>
      <c r="B168" s="210" t="s">
        <v>183</v>
      </c>
      <c r="C168" s="393">
        <f t="shared" si="8"/>
        <v>0</v>
      </c>
      <c r="D168" s="95">
        <f>SUM(D169,D174)</f>
        <v>0</v>
      </c>
      <c r="E168" s="98">
        <f>SUM(E169,E174)</f>
        <v>0</v>
      </c>
      <c r="F168" s="212">
        <f t="shared" si="9"/>
        <v>0</v>
      </c>
      <c r="G168" s="95">
        <f>SUM(G169,G174)</f>
        <v>0</v>
      </c>
      <c r="H168" s="399">
        <f>SUM(H169,H174)</f>
        <v>0</v>
      </c>
      <c r="I168" s="99">
        <f t="shared" si="10"/>
        <v>0</v>
      </c>
      <c r="J168" s="95">
        <f>SUM(J169,J174)</f>
        <v>0</v>
      </c>
      <c r="K168" s="399">
        <f>SUM(K169,K174)</f>
        <v>0</v>
      </c>
      <c r="L168" s="99">
        <f t="shared" si="11"/>
        <v>0</v>
      </c>
      <c r="M168" s="459">
        <f>SUM(M169,M174)</f>
        <v>0</v>
      </c>
      <c r="N168" s="266">
        <f>SUM(N169,N174)</f>
        <v>0</v>
      </c>
      <c r="O168" s="268">
        <f t="shared" si="12"/>
        <v>0</v>
      </c>
      <c r="P168" s="460"/>
      <c r="R168" s="346"/>
    </row>
    <row r="169" spans="1:18" hidden="1" x14ac:dyDescent="0.25">
      <c r="A169" s="350">
        <v>2510</v>
      </c>
      <c r="B169" s="101" t="s">
        <v>184</v>
      </c>
      <c r="C169" s="400">
        <f t="shared" si="8"/>
        <v>0</v>
      </c>
      <c r="D169" s="238">
        <f>SUM(D170:D173)</f>
        <v>0</v>
      </c>
      <c r="E169" s="241">
        <f>SUM(E170:E173)</f>
        <v>0</v>
      </c>
      <c r="F169" s="242">
        <f t="shared" si="9"/>
        <v>0</v>
      </c>
      <c r="G169" s="238">
        <f>SUM(G170:G173)</f>
        <v>0</v>
      </c>
      <c r="H169" s="470">
        <f>SUM(H170:H173)</f>
        <v>0</v>
      </c>
      <c r="I169" s="243">
        <f t="shared" si="10"/>
        <v>0</v>
      </c>
      <c r="J169" s="238">
        <f>SUM(J170:J173)</f>
        <v>0</v>
      </c>
      <c r="K169" s="470">
        <f>SUM(K170:K173)</f>
        <v>0</v>
      </c>
      <c r="L169" s="243">
        <f t="shared" si="11"/>
        <v>0</v>
      </c>
      <c r="M169" s="475">
        <f>SUM(M170:M173)</f>
        <v>0</v>
      </c>
      <c r="N169" s="476">
        <f>SUM(N170:N173)</f>
        <v>0</v>
      </c>
      <c r="O169" s="414">
        <f t="shared" si="12"/>
        <v>0</v>
      </c>
      <c r="P169" s="416"/>
      <c r="R169" s="346"/>
    </row>
    <row r="170" spans="1:18" ht="24" hidden="1" x14ac:dyDescent="0.25">
      <c r="A170" s="64">
        <v>2512</v>
      </c>
      <c r="B170" s="111" t="s">
        <v>185</v>
      </c>
      <c r="C170" s="405">
        <f t="shared" si="8"/>
        <v>0</v>
      </c>
      <c r="D170" s="116"/>
      <c r="E170" s="118"/>
      <c r="F170" s="229">
        <f t="shared" si="9"/>
        <v>0</v>
      </c>
      <c r="G170" s="116"/>
      <c r="H170" s="408"/>
      <c r="I170" s="230">
        <f t="shared" si="10"/>
        <v>0</v>
      </c>
      <c r="J170" s="116"/>
      <c r="K170" s="408"/>
      <c r="L170" s="230">
        <f t="shared" si="11"/>
        <v>0</v>
      </c>
      <c r="M170" s="464"/>
      <c r="N170" s="118"/>
      <c r="O170" s="230">
        <f t="shared" si="12"/>
        <v>0</v>
      </c>
      <c r="P170" s="387"/>
      <c r="R170" s="346"/>
    </row>
    <row r="171" spans="1:18" ht="36" hidden="1" x14ac:dyDescent="0.25">
      <c r="A171" s="64">
        <v>2513</v>
      </c>
      <c r="B171" s="111" t="s">
        <v>186</v>
      </c>
      <c r="C171" s="405">
        <f t="shared" si="8"/>
        <v>0</v>
      </c>
      <c r="D171" s="116"/>
      <c r="E171" s="118"/>
      <c r="F171" s="229">
        <f t="shared" si="9"/>
        <v>0</v>
      </c>
      <c r="G171" s="116"/>
      <c r="H171" s="408"/>
      <c r="I171" s="230">
        <f t="shared" si="10"/>
        <v>0</v>
      </c>
      <c r="J171" s="116"/>
      <c r="K171" s="408"/>
      <c r="L171" s="230">
        <f t="shared" si="11"/>
        <v>0</v>
      </c>
      <c r="M171" s="464"/>
      <c r="N171" s="118"/>
      <c r="O171" s="230">
        <f t="shared" si="12"/>
        <v>0</v>
      </c>
      <c r="P171" s="387"/>
      <c r="R171" s="346"/>
    </row>
    <row r="172" spans="1:18" ht="24" hidden="1" x14ac:dyDescent="0.25">
      <c r="A172" s="64">
        <v>2515</v>
      </c>
      <c r="B172" s="111" t="s">
        <v>187</v>
      </c>
      <c r="C172" s="405">
        <f t="shared" si="8"/>
        <v>0</v>
      </c>
      <c r="D172" s="116"/>
      <c r="E172" s="118"/>
      <c r="F172" s="229">
        <f t="shared" si="9"/>
        <v>0</v>
      </c>
      <c r="G172" s="116"/>
      <c r="H172" s="408"/>
      <c r="I172" s="230">
        <f t="shared" si="10"/>
        <v>0</v>
      </c>
      <c r="J172" s="116"/>
      <c r="K172" s="408"/>
      <c r="L172" s="230">
        <f t="shared" si="11"/>
        <v>0</v>
      </c>
      <c r="M172" s="464"/>
      <c r="N172" s="118"/>
      <c r="O172" s="230">
        <f t="shared" si="12"/>
        <v>0</v>
      </c>
      <c r="P172" s="387"/>
      <c r="R172" s="346"/>
    </row>
    <row r="173" spans="1:18" ht="24" hidden="1" x14ac:dyDescent="0.25">
      <c r="A173" s="64">
        <v>2519</v>
      </c>
      <c r="B173" s="111" t="s">
        <v>188</v>
      </c>
      <c r="C173" s="405">
        <f t="shared" si="8"/>
        <v>0</v>
      </c>
      <c r="D173" s="116"/>
      <c r="E173" s="118"/>
      <c r="F173" s="229">
        <f t="shared" si="9"/>
        <v>0</v>
      </c>
      <c r="G173" s="116"/>
      <c r="H173" s="408"/>
      <c r="I173" s="230">
        <f t="shared" si="10"/>
        <v>0</v>
      </c>
      <c r="J173" s="116"/>
      <c r="K173" s="408"/>
      <c r="L173" s="230">
        <f t="shared" si="11"/>
        <v>0</v>
      </c>
      <c r="M173" s="464"/>
      <c r="N173" s="118"/>
      <c r="O173" s="230">
        <f t="shared" si="12"/>
        <v>0</v>
      </c>
      <c r="P173" s="387"/>
      <c r="R173" s="346"/>
    </row>
    <row r="174" spans="1:18" ht="24" hidden="1" x14ac:dyDescent="0.25">
      <c r="A174" s="224">
        <v>2520</v>
      </c>
      <c r="B174" s="111" t="s">
        <v>189</v>
      </c>
      <c r="C174" s="405">
        <f t="shared" si="8"/>
        <v>0</v>
      </c>
      <c r="D174" s="116"/>
      <c r="E174" s="118"/>
      <c r="F174" s="229">
        <f t="shared" si="9"/>
        <v>0</v>
      </c>
      <c r="G174" s="116"/>
      <c r="H174" s="408"/>
      <c r="I174" s="230">
        <f t="shared" si="10"/>
        <v>0</v>
      </c>
      <c r="J174" s="116"/>
      <c r="K174" s="408"/>
      <c r="L174" s="230">
        <f t="shared" si="11"/>
        <v>0</v>
      </c>
      <c r="M174" s="464"/>
      <c r="N174" s="118"/>
      <c r="O174" s="230">
        <f t="shared" si="12"/>
        <v>0</v>
      </c>
      <c r="P174" s="387"/>
      <c r="R174" s="346"/>
    </row>
    <row r="175" spans="1:18" s="252" customFormat="1" ht="48" hidden="1" x14ac:dyDescent="0.25">
      <c r="A175" s="29">
        <v>2800</v>
      </c>
      <c r="B175" s="101" t="s">
        <v>190</v>
      </c>
      <c r="C175" s="400">
        <f t="shared" si="8"/>
        <v>0</v>
      </c>
      <c r="D175" s="57"/>
      <c r="E175" s="60"/>
      <c r="F175" s="56">
        <f t="shared" si="9"/>
        <v>0</v>
      </c>
      <c r="G175" s="57"/>
      <c r="H175" s="379"/>
      <c r="I175" s="380">
        <f t="shared" si="10"/>
        <v>0</v>
      </c>
      <c r="J175" s="57"/>
      <c r="K175" s="379"/>
      <c r="L175" s="380">
        <f t="shared" si="11"/>
        <v>0</v>
      </c>
      <c r="M175" s="381"/>
      <c r="N175" s="60"/>
      <c r="O175" s="380">
        <f t="shared" si="12"/>
        <v>0</v>
      </c>
      <c r="P175" s="382"/>
      <c r="R175" s="346"/>
    </row>
    <row r="176" spans="1:18" hidden="1" x14ac:dyDescent="0.25">
      <c r="A176" s="200">
        <v>3000</v>
      </c>
      <c r="B176" s="200" t="s">
        <v>191</v>
      </c>
      <c r="C176" s="455">
        <f t="shared" si="8"/>
        <v>0</v>
      </c>
      <c r="D176" s="206">
        <f>SUM(D177,D187)</f>
        <v>0</v>
      </c>
      <c r="E176" s="207">
        <f>SUM(E177,E187)</f>
        <v>0</v>
      </c>
      <c r="F176" s="208">
        <f t="shared" si="9"/>
        <v>0</v>
      </c>
      <c r="G176" s="206">
        <f>SUM(G177,G187)</f>
        <v>0</v>
      </c>
      <c r="H176" s="456">
        <f>SUM(H177,H187)</f>
        <v>0</v>
      </c>
      <c r="I176" s="209">
        <f t="shared" si="10"/>
        <v>0</v>
      </c>
      <c r="J176" s="206">
        <f>SUM(J177,J187)</f>
        <v>0</v>
      </c>
      <c r="K176" s="456">
        <f>SUM(K177,K187)</f>
        <v>0</v>
      </c>
      <c r="L176" s="209">
        <f t="shared" si="11"/>
        <v>0</v>
      </c>
      <c r="M176" s="457">
        <f>SUM(M177,M187)</f>
        <v>0</v>
      </c>
      <c r="N176" s="207">
        <f>SUM(N177,N187)</f>
        <v>0</v>
      </c>
      <c r="O176" s="209">
        <f t="shared" si="12"/>
        <v>0</v>
      </c>
      <c r="P176" s="458"/>
      <c r="R176" s="346"/>
    </row>
    <row r="177" spans="1:18" ht="24" hidden="1" x14ac:dyDescent="0.25">
      <c r="A177" s="85">
        <v>3200</v>
      </c>
      <c r="B177" s="253" t="s">
        <v>192</v>
      </c>
      <c r="C177" s="393">
        <f t="shared" si="8"/>
        <v>0</v>
      </c>
      <c r="D177" s="95">
        <f>SUM(D178,D182)</f>
        <v>0</v>
      </c>
      <c r="E177" s="98">
        <f>SUM(E178,E182)</f>
        <v>0</v>
      </c>
      <c r="F177" s="212">
        <f t="shared" si="9"/>
        <v>0</v>
      </c>
      <c r="G177" s="95">
        <f>SUM(G178,G182)</f>
        <v>0</v>
      </c>
      <c r="H177" s="399">
        <f>SUM(H178,H182)</f>
        <v>0</v>
      </c>
      <c r="I177" s="99">
        <f t="shared" si="10"/>
        <v>0</v>
      </c>
      <c r="J177" s="95">
        <f>SUM(J178,J182)</f>
        <v>0</v>
      </c>
      <c r="K177" s="399">
        <f>SUM(K178,K182)</f>
        <v>0</v>
      </c>
      <c r="L177" s="99">
        <f t="shared" si="11"/>
        <v>0</v>
      </c>
      <c r="M177" s="459">
        <f>SUM(M178,M182)</f>
        <v>0</v>
      </c>
      <c r="N177" s="266">
        <f>SUM(N178,N182)</f>
        <v>0</v>
      </c>
      <c r="O177" s="268">
        <f t="shared" si="12"/>
        <v>0</v>
      </c>
      <c r="P177" s="460"/>
      <c r="R177" s="346"/>
    </row>
    <row r="178" spans="1:18" ht="36" hidden="1" x14ac:dyDescent="0.25">
      <c r="A178" s="350">
        <v>3260</v>
      </c>
      <c r="B178" s="101" t="s">
        <v>193</v>
      </c>
      <c r="C178" s="400">
        <f t="shared" si="8"/>
        <v>0</v>
      </c>
      <c r="D178" s="238">
        <f>SUM(D179:D181)</f>
        <v>0</v>
      </c>
      <c r="E178" s="241">
        <f>SUM(E179:E181)</f>
        <v>0</v>
      </c>
      <c r="F178" s="242">
        <f t="shared" si="9"/>
        <v>0</v>
      </c>
      <c r="G178" s="238">
        <f>SUM(G179:G181)</f>
        <v>0</v>
      </c>
      <c r="H178" s="470">
        <f>SUM(H179:H181)</f>
        <v>0</v>
      </c>
      <c r="I178" s="243">
        <f t="shared" si="10"/>
        <v>0</v>
      </c>
      <c r="J178" s="238">
        <f>SUM(J179:J181)</f>
        <v>0</v>
      </c>
      <c r="K178" s="470">
        <f>SUM(K179:K181)</f>
        <v>0</v>
      </c>
      <c r="L178" s="243">
        <f t="shared" si="11"/>
        <v>0</v>
      </c>
      <c r="M178" s="471">
        <f>SUM(M179:M181)</f>
        <v>0</v>
      </c>
      <c r="N178" s="241">
        <f>SUM(N179:N181)</f>
        <v>0</v>
      </c>
      <c r="O178" s="243">
        <f t="shared" si="12"/>
        <v>0</v>
      </c>
      <c r="P178" s="382"/>
      <c r="R178" s="346"/>
    </row>
    <row r="179" spans="1:18" ht="24" hidden="1" x14ac:dyDescent="0.25">
      <c r="A179" s="64">
        <v>3261</v>
      </c>
      <c r="B179" s="111" t="s">
        <v>194</v>
      </c>
      <c r="C179" s="405">
        <f t="shared" si="8"/>
        <v>0</v>
      </c>
      <c r="D179" s="116"/>
      <c r="E179" s="118"/>
      <c r="F179" s="229">
        <f t="shared" si="9"/>
        <v>0</v>
      </c>
      <c r="G179" s="116"/>
      <c r="H179" s="408"/>
      <c r="I179" s="230">
        <f t="shared" si="10"/>
        <v>0</v>
      </c>
      <c r="J179" s="116"/>
      <c r="K179" s="408"/>
      <c r="L179" s="230">
        <f t="shared" si="11"/>
        <v>0</v>
      </c>
      <c r="M179" s="464"/>
      <c r="N179" s="118"/>
      <c r="O179" s="230">
        <f t="shared" si="12"/>
        <v>0</v>
      </c>
      <c r="P179" s="387"/>
      <c r="R179" s="346"/>
    </row>
    <row r="180" spans="1:18" ht="36" hidden="1" x14ac:dyDescent="0.25">
      <c r="A180" s="64">
        <v>3262</v>
      </c>
      <c r="B180" s="111" t="s">
        <v>195</v>
      </c>
      <c r="C180" s="405">
        <f t="shared" si="8"/>
        <v>0</v>
      </c>
      <c r="D180" s="116"/>
      <c r="E180" s="118"/>
      <c r="F180" s="229">
        <f t="shared" si="9"/>
        <v>0</v>
      </c>
      <c r="G180" s="116"/>
      <c r="H180" s="408"/>
      <c r="I180" s="230">
        <f t="shared" si="10"/>
        <v>0</v>
      </c>
      <c r="J180" s="116"/>
      <c r="K180" s="408"/>
      <c r="L180" s="230">
        <f t="shared" si="11"/>
        <v>0</v>
      </c>
      <c r="M180" s="464"/>
      <c r="N180" s="118"/>
      <c r="O180" s="230">
        <f t="shared" si="12"/>
        <v>0</v>
      </c>
      <c r="P180" s="387"/>
      <c r="R180" s="346"/>
    </row>
    <row r="181" spans="1:18" ht="24" hidden="1" x14ac:dyDescent="0.25">
      <c r="A181" s="64">
        <v>3263</v>
      </c>
      <c r="B181" s="111" t="s">
        <v>196</v>
      </c>
      <c r="C181" s="405">
        <f t="shared" ref="C181:C244" si="13">F181+I181+L181+O181</f>
        <v>0</v>
      </c>
      <c r="D181" s="116"/>
      <c r="E181" s="118"/>
      <c r="F181" s="229">
        <f t="shared" ref="F181:F244" si="14">D181+E181</f>
        <v>0</v>
      </c>
      <c r="G181" s="116"/>
      <c r="H181" s="408"/>
      <c r="I181" s="230">
        <f t="shared" ref="I181:I244" si="15">G181+H181</f>
        <v>0</v>
      </c>
      <c r="J181" s="116"/>
      <c r="K181" s="408"/>
      <c r="L181" s="230">
        <f t="shared" ref="L181:L244" si="16">J181+K181</f>
        <v>0</v>
      </c>
      <c r="M181" s="464"/>
      <c r="N181" s="118"/>
      <c r="O181" s="230">
        <f t="shared" ref="O181:O244" si="17">M181+N181</f>
        <v>0</v>
      </c>
      <c r="P181" s="387"/>
      <c r="R181" s="346"/>
    </row>
    <row r="182" spans="1:18" ht="84" hidden="1" x14ac:dyDescent="0.25">
      <c r="A182" s="350">
        <v>3290</v>
      </c>
      <c r="B182" s="101" t="s">
        <v>341</v>
      </c>
      <c r="C182" s="405">
        <f t="shared" si="13"/>
        <v>0</v>
      </c>
      <c r="D182" s="238">
        <f>SUM(D183:D186)</f>
        <v>0</v>
      </c>
      <c r="E182" s="241">
        <f>SUM(E183:E186)</f>
        <v>0</v>
      </c>
      <c r="F182" s="242">
        <f t="shared" si="14"/>
        <v>0</v>
      </c>
      <c r="G182" s="238">
        <f>SUM(G183:G186)</f>
        <v>0</v>
      </c>
      <c r="H182" s="470">
        <f>SUM(H183:H186)</f>
        <v>0</v>
      </c>
      <c r="I182" s="243">
        <f t="shared" si="15"/>
        <v>0</v>
      </c>
      <c r="J182" s="238">
        <f>SUM(J183:J186)</f>
        <v>0</v>
      </c>
      <c r="K182" s="470">
        <f>SUM(K183:K186)</f>
        <v>0</v>
      </c>
      <c r="L182" s="243">
        <f t="shared" si="16"/>
        <v>0</v>
      </c>
      <c r="M182" s="477">
        <f>SUM(M183:M186)</f>
        <v>0</v>
      </c>
      <c r="N182" s="478">
        <f>SUM(N183:N186)</f>
        <v>0</v>
      </c>
      <c r="O182" s="479">
        <f t="shared" si="17"/>
        <v>0</v>
      </c>
      <c r="P182" s="480"/>
      <c r="R182" s="346"/>
    </row>
    <row r="183" spans="1:18" ht="72" hidden="1" x14ac:dyDescent="0.25">
      <c r="A183" s="64">
        <v>3291</v>
      </c>
      <c r="B183" s="111" t="s">
        <v>198</v>
      </c>
      <c r="C183" s="405">
        <f t="shared" si="13"/>
        <v>0</v>
      </c>
      <c r="D183" s="116"/>
      <c r="E183" s="118"/>
      <c r="F183" s="229">
        <f t="shared" si="14"/>
        <v>0</v>
      </c>
      <c r="G183" s="116"/>
      <c r="H183" s="408"/>
      <c r="I183" s="230">
        <f t="shared" si="15"/>
        <v>0</v>
      </c>
      <c r="J183" s="116"/>
      <c r="K183" s="408"/>
      <c r="L183" s="230">
        <f t="shared" si="16"/>
        <v>0</v>
      </c>
      <c r="M183" s="464"/>
      <c r="N183" s="118"/>
      <c r="O183" s="230">
        <f t="shared" si="17"/>
        <v>0</v>
      </c>
      <c r="P183" s="387"/>
      <c r="R183" s="346"/>
    </row>
    <row r="184" spans="1:18" ht="72" hidden="1" x14ac:dyDescent="0.25">
      <c r="A184" s="64">
        <v>3292</v>
      </c>
      <c r="B184" s="111" t="s">
        <v>199</v>
      </c>
      <c r="C184" s="405">
        <f t="shared" si="13"/>
        <v>0</v>
      </c>
      <c r="D184" s="116"/>
      <c r="E184" s="118"/>
      <c r="F184" s="229">
        <f t="shared" si="14"/>
        <v>0</v>
      </c>
      <c r="G184" s="116"/>
      <c r="H184" s="408"/>
      <c r="I184" s="230">
        <f t="shared" si="15"/>
        <v>0</v>
      </c>
      <c r="J184" s="116"/>
      <c r="K184" s="408"/>
      <c r="L184" s="230">
        <f t="shared" si="16"/>
        <v>0</v>
      </c>
      <c r="M184" s="464"/>
      <c r="N184" s="118"/>
      <c r="O184" s="230">
        <f t="shared" si="17"/>
        <v>0</v>
      </c>
      <c r="P184" s="387"/>
      <c r="R184" s="346"/>
    </row>
    <row r="185" spans="1:18" ht="72" hidden="1" x14ac:dyDescent="0.25">
      <c r="A185" s="64">
        <v>3293</v>
      </c>
      <c r="B185" s="111" t="s">
        <v>200</v>
      </c>
      <c r="C185" s="405">
        <f t="shared" si="13"/>
        <v>0</v>
      </c>
      <c r="D185" s="116"/>
      <c r="E185" s="118"/>
      <c r="F185" s="229">
        <f t="shared" si="14"/>
        <v>0</v>
      </c>
      <c r="G185" s="116"/>
      <c r="H185" s="408"/>
      <c r="I185" s="230">
        <f t="shared" si="15"/>
        <v>0</v>
      </c>
      <c r="J185" s="116"/>
      <c r="K185" s="408"/>
      <c r="L185" s="230">
        <f t="shared" si="16"/>
        <v>0</v>
      </c>
      <c r="M185" s="464"/>
      <c r="N185" s="118"/>
      <c r="O185" s="230">
        <f t="shared" si="17"/>
        <v>0</v>
      </c>
      <c r="P185" s="387"/>
      <c r="R185" s="346"/>
    </row>
    <row r="186" spans="1:18" ht="60" hidden="1" x14ac:dyDescent="0.25">
      <c r="A186" s="256">
        <v>3294</v>
      </c>
      <c r="B186" s="111" t="s">
        <v>201</v>
      </c>
      <c r="C186" s="481">
        <f t="shared" si="13"/>
        <v>0</v>
      </c>
      <c r="D186" s="257"/>
      <c r="E186" s="260"/>
      <c r="F186" s="482">
        <f t="shared" si="14"/>
        <v>0</v>
      </c>
      <c r="G186" s="257"/>
      <c r="H186" s="483"/>
      <c r="I186" s="479">
        <f t="shared" si="15"/>
        <v>0</v>
      </c>
      <c r="J186" s="257"/>
      <c r="K186" s="483"/>
      <c r="L186" s="479">
        <f t="shared" si="16"/>
        <v>0</v>
      </c>
      <c r="M186" s="484"/>
      <c r="N186" s="260"/>
      <c r="O186" s="479">
        <f t="shared" si="17"/>
        <v>0</v>
      </c>
      <c r="P186" s="480"/>
      <c r="R186" s="346"/>
    </row>
    <row r="187" spans="1:18" ht="48" hidden="1" x14ac:dyDescent="0.25">
      <c r="A187" s="137">
        <v>3300</v>
      </c>
      <c r="B187" s="253" t="s">
        <v>202</v>
      </c>
      <c r="C187" s="485">
        <f t="shared" si="13"/>
        <v>0</v>
      </c>
      <c r="D187" s="211">
        <f>SUM(D188:D189)</f>
        <v>0</v>
      </c>
      <c r="E187" s="266">
        <f>SUM(E188:E189)</f>
        <v>0</v>
      </c>
      <c r="F187" s="267">
        <f t="shared" si="14"/>
        <v>0</v>
      </c>
      <c r="G187" s="211">
        <f>SUM(G188:G189)</f>
        <v>0</v>
      </c>
      <c r="H187" s="486">
        <f>SUM(H188:H189)</f>
        <v>0</v>
      </c>
      <c r="I187" s="268">
        <f t="shared" si="15"/>
        <v>0</v>
      </c>
      <c r="J187" s="211">
        <f>SUM(J188:J189)</f>
        <v>0</v>
      </c>
      <c r="K187" s="486">
        <f>SUM(K188:K189)</f>
        <v>0</v>
      </c>
      <c r="L187" s="268">
        <f t="shared" si="16"/>
        <v>0</v>
      </c>
      <c r="M187" s="459">
        <f>SUM(M188:M189)</f>
        <v>0</v>
      </c>
      <c r="N187" s="266">
        <f>SUM(N188:N189)</f>
        <v>0</v>
      </c>
      <c r="O187" s="268">
        <f t="shared" si="17"/>
        <v>0</v>
      </c>
      <c r="P187" s="460"/>
      <c r="R187" s="346"/>
    </row>
    <row r="188" spans="1:18" ht="48" hidden="1" x14ac:dyDescent="0.25">
      <c r="A188" s="155">
        <v>3310</v>
      </c>
      <c r="B188" s="156" t="s">
        <v>203</v>
      </c>
      <c r="C188" s="435">
        <f t="shared" si="13"/>
        <v>0</v>
      </c>
      <c r="D188" s="231"/>
      <c r="E188" s="234"/>
      <c r="F188" s="218">
        <f t="shared" si="14"/>
        <v>0</v>
      </c>
      <c r="G188" s="231"/>
      <c r="H188" s="467"/>
      <c r="I188" s="219">
        <f t="shared" si="15"/>
        <v>0</v>
      </c>
      <c r="J188" s="231"/>
      <c r="K188" s="467"/>
      <c r="L188" s="219">
        <f t="shared" si="16"/>
        <v>0</v>
      </c>
      <c r="M188" s="468"/>
      <c r="N188" s="234"/>
      <c r="O188" s="219">
        <f t="shared" si="17"/>
        <v>0</v>
      </c>
      <c r="P188" s="434"/>
      <c r="R188" s="346"/>
    </row>
    <row r="189" spans="1:18" ht="60" hidden="1" x14ac:dyDescent="0.25">
      <c r="A189" s="55">
        <v>3320</v>
      </c>
      <c r="B189" s="101" t="s">
        <v>204</v>
      </c>
      <c r="C189" s="400">
        <f t="shared" si="13"/>
        <v>0</v>
      </c>
      <c r="D189" s="106"/>
      <c r="E189" s="108"/>
      <c r="F189" s="242">
        <f t="shared" si="14"/>
        <v>0</v>
      </c>
      <c r="G189" s="106"/>
      <c r="H189" s="403"/>
      <c r="I189" s="243">
        <f t="shared" si="15"/>
        <v>0</v>
      </c>
      <c r="J189" s="106"/>
      <c r="K189" s="403"/>
      <c r="L189" s="243">
        <f t="shared" si="16"/>
        <v>0</v>
      </c>
      <c r="M189" s="463"/>
      <c r="N189" s="108"/>
      <c r="O189" s="243">
        <f t="shared" si="17"/>
        <v>0</v>
      </c>
      <c r="P189" s="382"/>
      <c r="R189" s="346"/>
    </row>
    <row r="190" spans="1:18" hidden="1" x14ac:dyDescent="0.25">
      <c r="A190" s="269">
        <v>4000</v>
      </c>
      <c r="B190" s="200" t="s">
        <v>205</v>
      </c>
      <c r="C190" s="455">
        <f t="shared" si="13"/>
        <v>0</v>
      </c>
      <c r="D190" s="206">
        <f>SUM(D191,D194)</f>
        <v>0</v>
      </c>
      <c r="E190" s="207">
        <f>SUM(E191,E194)</f>
        <v>0</v>
      </c>
      <c r="F190" s="208">
        <f t="shared" si="14"/>
        <v>0</v>
      </c>
      <c r="G190" s="206">
        <f>SUM(G191,G194)</f>
        <v>0</v>
      </c>
      <c r="H190" s="456">
        <f>SUM(H191,H194)</f>
        <v>0</v>
      </c>
      <c r="I190" s="209">
        <f t="shared" si="15"/>
        <v>0</v>
      </c>
      <c r="J190" s="206">
        <f>SUM(J191,J194)</f>
        <v>0</v>
      </c>
      <c r="K190" s="456">
        <f>SUM(K191,K194)</f>
        <v>0</v>
      </c>
      <c r="L190" s="209">
        <f t="shared" si="16"/>
        <v>0</v>
      </c>
      <c r="M190" s="457">
        <f>SUM(M191,M194)</f>
        <v>0</v>
      </c>
      <c r="N190" s="207">
        <f>SUM(N191,N194)</f>
        <v>0</v>
      </c>
      <c r="O190" s="209">
        <f t="shared" si="17"/>
        <v>0</v>
      </c>
      <c r="P190" s="458"/>
      <c r="R190" s="346"/>
    </row>
    <row r="191" spans="1:18" ht="24" hidden="1" x14ac:dyDescent="0.25">
      <c r="A191" s="270">
        <v>4200</v>
      </c>
      <c r="B191" s="210" t="s">
        <v>206</v>
      </c>
      <c r="C191" s="393">
        <f t="shared" si="13"/>
        <v>0</v>
      </c>
      <c r="D191" s="95">
        <f>SUM(D192,D193)</f>
        <v>0</v>
      </c>
      <c r="E191" s="98">
        <f>SUM(E192,E193)</f>
        <v>0</v>
      </c>
      <c r="F191" s="212">
        <f t="shared" si="14"/>
        <v>0</v>
      </c>
      <c r="G191" s="95">
        <f>SUM(G192,G193)</f>
        <v>0</v>
      </c>
      <c r="H191" s="399">
        <f>SUM(H192,H193)</f>
        <v>0</v>
      </c>
      <c r="I191" s="99">
        <f t="shared" si="15"/>
        <v>0</v>
      </c>
      <c r="J191" s="95">
        <f>SUM(J192,J193)</f>
        <v>0</v>
      </c>
      <c r="K191" s="399">
        <f>SUM(K192,K193)</f>
        <v>0</v>
      </c>
      <c r="L191" s="99">
        <f t="shared" si="16"/>
        <v>0</v>
      </c>
      <c r="M191" s="469">
        <f>SUM(M192,M193)</f>
        <v>0</v>
      </c>
      <c r="N191" s="98">
        <f>SUM(N192,N193)</f>
        <v>0</v>
      </c>
      <c r="O191" s="99">
        <f t="shared" si="17"/>
        <v>0</v>
      </c>
      <c r="P191" s="397"/>
      <c r="R191" s="346"/>
    </row>
    <row r="192" spans="1:18" ht="36" hidden="1" x14ac:dyDescent="0.25">
      <c r="A192" s="350">
        <v>4240</v>
      </c>
      <c r="B192" s="101" t="s">
        <v>207</v>
      </c>
      <c r="C192" s="400">
        <f t="shared" si="13"/>
        <v>0</v>
      </c>
      <c r="D192" s="106"/>
      <c r="E192" s="108"/>
      <c r="F192" s="242">
        <f t="shared" si="14"/>
        <v>0</v>
      </c>
      <c r="G192" s="106"/>
      <c r="H192" s="403"/>
      <c r="I192" s="243">
        <f t="shared" si="15"/>
        <v>0</v>
      </c>
      <c r="J192" s="106"/>
      <c r="K192" s="403"/>
      <c r="L192" s="243">
        <f t="shared" si="16"/>
        <v>0</v>
      </c>
      <c r="M192" s="463"/>
      <c r="N192" s="108"/>
      <c r="O192" s="243">
        <f t="shared" si="17"/>
        <v>0</v>
      </c>
      <c r="P192" s="382"/>
      <c r="R192" s="346"/>
    </row>
    <row r="193" spans="1:18" ht="24" hidden="1" x14ac:dyDescent="0.25">
      <c r="A193" s="224">
        <v>4250</v>
      </c>
      <c r="B193" s="111" t="s">
        <v>208</v>
      </c>
      <c r="C193" s="405">
        <f t="shared" si="13"/>
        <v>0</v>
      </c>
      <c r="D193" s="116"/>
      <c r="E193" s="118"/>
      <c r="F193" s="229">
        <f t="shared" si="14"/>
        <v>0</v>
      </c>
      <c r="G193" s="116"/>
      <c r="H193" s="408"/>
      <c r="I193" s="230">
        <f t="shared" si="15"/>
        <v>0</v>
      </c>
      <c r="J193" s="116"/>
      <c r="K193" s="408"/>
      <c r="L193" s="230">
        <f t="shared" si="16"/>
        <v>0</v>
      </c>
      <c r="M193" s="464"/>
      <c r="N193" s="118"/>
      <c r="O193" s="230">
        <f t="shared" si="17"/>
        <v>0</v>
      </c>
      <c r="P193" s="387"/>
      <c r="R193" s="346"/>
    </row>
    <row r="194" spans="1:18" hidden="1" x14ac:dyDescent="0.25">
      <c r="A194" s="85">
        <v>4300</v>
      </c>
      <c r="B194" s="210" t="s">
        <v>209</v>
      </c>
      <c r="C194" s="393">
        <f t="shared" si="13"/>
        <v>0</v>
      </c>
      <c r="D194" s="95">
        <f>SUM(D195)</f>
        <v>0</v>
      </c>
      <c r="E194" s="98">
        <f>SUM(E195)</f>
        <v>0</v>
      </c>
      <c r="F194" s="212">
        <f t="shared" si="14"/>
        <v>0</v>
      </c>
      <c r="G194" s="95">
        <f>SUM(G195)</f>
        <v>0</v>
      </c>
      <c r="H194" s="399">
        <f>SUM(H195)</f>
        <v>0</v>
      </c>
      <c r="I194" s="99">
        <f t="shared" si="15"/>
        <v>0</v>
      </c>
      <c r="J194" s="95">
        <f>SUM(J195)</f>
        <v>0</v>
      </c>
      <c r="K194" s="399">
        <f>SUM(K195)</f>
        <v>0</v>
      </c>
      <c r="L194" s="99">
        <f t="shared" si="16"/>
        <v>0</v>
      </c>
      <c r="M194" s="469">
        <f>SUM(M195)</f>
        <v>0</v>
      </c>
      <c r="N194" s="98">
        <f>SUM(N195)</f>
        <v>0</v>
      </c>
      <c r="O194" s="99">
        <f t="shared" si="17"/>
        <v>0</v>
      </c>
      <c r="P194" s="397"/>
      <c r="R194" s="346"/>
    </row>
    <row r="195" spans="1:18" ht="24" hidden="1" x14ac:dyDescent="0.25">
      <c r="A195" s="350">
        <v>4310</v>
      </c>
      <c r="B195" s="101" t="s">
        <v>210</v>
      </c>
      <c r="C195" s="400">
        <f t="shared" si="13"/>
        <v>0</v>
      </c>
      <c r="D195" s="238">
        <f>SUM(D196:D196)</f>
        <v>0</v>
      </c>
      <c r="E195" s="241">
        <f>SUM(E196:E196)</f>
        <v>0</v>
      </c>
      <c r="F195" s="242">
        <f t="shared" si="14"/>
        <v>0</v>
      </c>
      <c r="G195" s="238">
        <f>SUM(G196:G196)</f>
        <v>0</v>
      </c>
      <c r="H195" s="470">
        <f>SUM(H196:H196)</f>
        <v>0</v>
      </c>
      <c r="I195" s="243">
        <f t="shared" si="15"/>
        <v>0</v>
      </c>
      <c r="J195" s="238">
        <f>SUM(J196:J196)</f>
        <v>0</v>
      </c>
      <c r="K195" s="470">
        <f>SUM(K196:K196)</f>
        <v>0</v>
      </c>
      <c r="L195" s="243">
        <f t="shared" si="16"/>
        <v>0</v>
      </c>
      <c r="M195" s="471">
        <f>SUM(M196:M196)</f>
        <v>0</v>
      </c>
      <c r="N195" s="241">
        <f>SUM(N196:N196)</f>
        <v>0</v>
      </c>
      <c r="O195" s="243">
        <f t="shared" si="17"/>
        <v>0</v>
      </c>
      <c r="P195" s="382"/>
      <c r="R195" s="346"/>
    </row>
    <row r="196" spans="1:18" ht="36" hidden="1" x14ac:dyDescent="0.25">
      <c r="A196" s="64">
        <v>4311</v>
      </c>
      <c r="B196" s="111" t="s">
        <v>211</v>
      </c>
      <c r="C196" s="405">
        <f t="shared" si="13"/>
        <v>0</v>
      </c>
      <c r="D196" s="116"/>
      <c r="E196" s="118"/>
      <c r="F196" s="229">
        <f t="shared" si="14"/>
        <v>0</v>
      </c>
      <c r="G196" s="116"/>
      <c r="H196" s="408"/>
      <c r="I196" s="230">
        <f t="shared" si="15"/>
        <v>0</v>
      </c>
      <c r="J196" s="116"/>
      <c r="K196" s="408"/>
      <c r="L196" s="230">
        <f t="shared" si="16"/>
        <v>0</v>
      </c>
      <c r="M196" s="464"/>
      <c r="N196" s="118"/>
      <c r="O196" s="230">
        <f t="shared" si="17"/>
        <v>0</v>
      </c>
      <c r="P196" s="387"/>
      <c r="R196" s="346"/>
    </row>
    <row r="197" spans="1:18" s="37" customFormat="1" ht="24" hidden="1" x14ac:dyDescent="0.25">
      <c r="A197" s="271"/>
      <c r="B197" s="29" t="s">
        <v>212</v>
      </c>
      <c r="C197" s="452">
        <f t="shared" si="13"/>
        <v>0</v>
      </c>
      <c r="D197" s="173">
        <f>SUM(D198,D233,D271)</f>
        <v>0</v>
      </c>
      <c r="E197" s="176">
        <f>SUM(E198,E233,E271)</f>
        <v>0</v>
      </c>
      <c r="F197" s="198">
        <f t="shared" si="14"/>
        <v>0</v>
      </c>
      <c r="G197" s="173">
        <f>SUM(G198,G233,G271)</f>
        <v>0</v>
      </c>
      <c r="H197" s="453">
        <f>SUM(H198,H233,H271)</f>
        <v>0</v>
      </c>
      <c r="I197" s="199">
        <f t="shared" si="15"/>
        <v>0</v>
      </c>
      <c r="J197" s="173">
        <f>SUM(J198,J233,J271)</f>
        <v>0</v>
      </c>
      <c r="K197" s="453">
        <f>SUM(K198,K233,K271)</f>
        <v>0</v>
      </c>
      <c r="L197" s="199">
        <f t="shared" si="16"/>
        <v>0</v>
      </c>
      <c r="M197" s="487">
        <f>SUM(M198,M233,M271)</f>
        <v>0</v>
      </c>
      <c r="N197" s="488">
        <f>SUM(N198,N233,N271)</f>
        <v>0</v>
      </c>
      <c r="O197" s="489">
        <f t="shared" si="17"/>
        <v>0</v>
      </c>
      <c r="P197" s="490"/>
      <c r="R197" s="346"/>
    </row>
    <row r="198" spans="1:18" hidden="1" x14ac:dyDescent="0.25">
      <c r="A198" s="200">
        <v>5000</v>
      </c>
      <c r="B198" s="200" t="s">
        <v>213</v>
      </c>
      <c r="C198" s="455">
        <f t="shared" si="13"/>
        <v>0</v>
      </c>
      <c r="D198" s="206">
        <f>D199+D207</f>
        <v>0</v>
      </c>
      <c r="E198" s="207">
        <f>E199+E207</f>
        <v>0</v>
      </c>
      <c r="F198" s="208">
        <f t="shared" si="14"/>
        <v>0</v>
      </c>
      <c r="G198" s="206">
        <f>G199+G207</f>
        <v>0</v>
      </c>
      <c r="H198" s="456">
        <f>H199+H207</f>
        <v>0</v>
      </c>
      <c r="I198" s="209">
        <f t="shared" si="15"/>
        <v>0</v>
      </c>
      <c r="J198" s="206">
        <f>J199+J207</f>
        <v>0</v>
      </c>
      <c r="K198" s="456">
        <f>K199+K207</f>
        <v>0</v>
      </c>
      <c r="L198" s="209">
        <f t="shared" si="16"/>
        <v>0</v>
      </c>
      <c r="M198" s="457">
        <f>M199+M207</f>
        <v>0</v>
      </c>
      <c r="N198" s="207">
        <f>N199+N207</f>
        <v>0</v>
      </c>
      <c r="O198" s="209">
        <f t="shared" si="17"/>
        <v>0</v>
      </c>
      <c r="P198" s="458"/>
      <c r="R198" s="346"/>
    </row>
    <row r="199" spans="1:18" hidden="1" x14ac:dyDescent="0.25">
      <c r="A199" s="85">
        <v>5100</v>
      </c>
      <c r="B199" s="210" t="s">
        <v>214</v>
      </c>
      <c r="C199" s="393">
        <f t="shared" si="13"/>
        <v>0</v>
      </c>
      <c r="D199" s="95">
        <f>D200+D201+D204+D205+D206</f>
        <v>0</v>
      </c>
      <c r="E199" s="98">
        <f>E200+E201+E204+E205+E206</f>
        <v>0</v>
      </c>
      <c r="F199" s="212">
        <f t="shared" si="14"/>
        <v>0</v>
      </c>
      <c r="G199" s="95">
        <f>G200+G201+G204+G205+G206</f>
        <v>0</v>
      </c>
      <c r="H199" s="399">
        <f>H200+H201+H204+H205+H206</f>
        <v>0</v>
      </c>
      <c r="I199" s="99">
        <f t="shared" si="15"/>
        <v>0</v>
      </c>
      <c r="J199" s="95">
        <f>J200+J201+J204+J205+J206</f>
        <v>0</v>
      </c>
      <c r="K199" s="399">
        <f>K200+K201+K204+K205+K206</f>
        <v>0</v>
      </c>
      <c r="L199" s="99">
        <f t="shared" si="16"/>
        <v>0</v>
      </c>
      <c r="M199" s="469">
        <f>M200+M201+M204+M205+M206</f>
        <v>0</v>
      </c>
      <c r="N199" s="98">
        <f>N200+N201+N204+N205+N206</f>
        <v>0</v>
      </c>
      <c r="O199" s="99">
        <f t="shared" si="17"/>
        <v>0</v>
      </c>
      <c r="P199" s="397"/>
      <c r="R199" s="346"/>
    </row>
    <row r="200" spans="1:18" hidden="1" x14ac:dyDescent="0.25">
      <c r="A200" s="350">
        <v>5110</v>
      </c>
      <c r="B200" s="101" t="s">
        <v>215</v>
      </c>
      <c r="C200" s="400">
        <f t="shared" si="13"/>
        <v>0</v>
      </c>
      <c r="D200" s="106"/>
      <c r="E200" s="108"/>
      <c r="F200" s="242">
        <f t="shared" si="14"/>
        <v>0</v>
      </c>
      <c r="G200" s="106"/>
      <c r="H200" s="403"/>
      <c r="I200" s="243">
        <f t="shared" si="15"/>
        <v>0</v>
      </c>
      <c r="J200" s="106"/>
      <c r="K200" s="403"/>
      <c r="L200" s="243">
        <f t="shared" si="16"/>
        <v>0</v>
      </c>
      <c r="M200" s="463"/>
      <c r="N200" s="108"/>
      <c r="O200" s="243">
        <f t="shared" si="17"/>
        <v>0</v>
      </c>
      <c r="P200" s="382"/>
      <c r="R200" s="346"/>
    </row>
    <row r="201" spans="1:18" ht="24" hidden="1" x14ac:dyDescent="0.25">
      <c r="A201" s="224">
        <v>5120</v>
      </c>
      <c r="B201" s="111" t="s">
        <v>216</v>
      </c>
      <c r="C201" s="405">
        <f t="shared" si="13"/>
        <v>0</v>
      </c>
      <c r="D201" s="225">
        <f>D202+D203</f>
        <v>0</v>
      </c>
      <c r="E201" s="228">
        <f>E202+E203</f>
        <v>0</v>
      </c>
      <c r="F201" s="229">
        <f t="shared" si="14"/>
        <v>0</v>
      </c>
      <c r="G201" s="225">
        <f>G202+G203</f>
        <v>0</v>
      </c>
      <c r="H201" s="465">
        <f>H202+H203</f>
        <v>0</v>
      </c>
      <c r="I201" s="230">
        <f t="shared" si="15"/>
        <v>0</v>
      </c>
      <c r="J201" s="225">
        <f>J202+J203</f>
        <v>0</v>
      </c>
      <c r="K201" s="465">
        <f>K202+K203</f>
        <v>0</v>
      </c>
      <c r="L201" s="230">
        <f t="shared" si="16"/>
        <v>0</v>
      </c>
      <c r="M201" s="466">
        <f>M202+M203</f>
        <v>0</v>
      </c>
      <c r="N201" s="228">
        <f>N202+N203</f>
        <v>0</v>
      </c>
      <c r="O201" s="230">
        <f t="shared" si="17"/>
        <v>0</v>
      </c>
      <c r="P201" s="387"/>
      <c r="R201" s="346"/>
    </row>
    <row r="202" spans="1:18" hidden="1" x14ac:dyDescent="0.25">
      <c r="A202" s="64">
        <v>5121</v>
      </c>
      <c r="B202" s="111" t="s">
        <v>217</v>
      </c>
      <c r="C202" s="405">
        <f t="shared" si="13"/>
        <v>0</v>
      </c>
      <c r="D202" s="116"/>
      <c r="E202" s="118"/>
      <c r="F202" s="229">
        <f t="shared" si="14"/>
        <v>0</v>
      </c>
      <c r="G202" s="116"/>
      <c r="H202" s="408"/>
      <c r="I202" s="230">
        <f t="shared" si="15"/>
        <v>0</v>
      </c>
      <c r="J202" s="116"/>
      <c r="K202" s="408"/>
      <c r="L202" s="230">
        <f t="shared" si="16"/>
        <v>0</v>
      </c>
      <c r="M202" s="464"/>
      <c r="N202" s="118"/>
      <c r="O202" s="230">
        <f t="shared" si="17"/>
        <v>0</v>
      </c>
      <c r="P202" s="387"/>
      <c r="R202" s="346"/>
    </row>
    <row r="203" spans="1:18" ht="24" hidden="1" x14ac:dyDescent="0.25">
      <c r="A203" s="64">
        <v>5129</v>
      </c>
      <c r="B203" s="111" t="s">
        <v>218</v>
      </c>
      <c r="C203" s="405">
        <f t="shared" si="13"/>
        <v>0</v>
      </c>
      <c r="D203" s="116"/>
      <c r="E203" s="118"/>
      <c r="F203" s="229">
        <f t="shared" si="14"/>
        <v>0</v>
      </c>
      <c r="G203" s="116"/>
      <c r="H203" s="408"/>
      <c r="I203" s="230">
        <f t="shared" si="15"/>
        <v>0</v>
      </c>
      <c r="J203" s="116"/>
      <c r="K203" s="408"/>
      <c r="L203" s="230">
        <f t="shared" si="16"/>
        <v>0</v>
      </c>
      <c r="M203" s="464"/>
      <c r="N203" s="118"/>
      <c r="O203" s="230">
        <f t="shared" si="17"/>
        <v>0</v>
      </c>
      <c r="P203" s="387"/>
      <c r="R203" s="346"/>
    </row>
    <row r="204" spans="1:18" hidden="1" x14ac:dyDescent="0.25">
      <c r="A204" s="224">
        <v>5130</v>
      </c>
      <c r="B204" s="111" t="s">
        <v>219</v>
      </c>
      <c r="C204" s="405">
        <f t="shared" si="13"/>
        <v>0</v>
      </c>
      <c r="D204" s="116"/>
      <c r="E204" s="118"/>
      <c r="F204" s="229">
        <f t="shared" si="14"/>
        <v>0</v>
      </c>
      <c r="G204" s="116"/>
      <c r="H204" s="408"/>
      <c r="I204" s="230">
        <f t="shared" si="15"/>
        <v>0</v>
      </c>
      <c r="J204" s="116"/>
      <c r="K204" s="408"/>
      <c r="L204" s="230">
        <f t="shared" si="16"/>
        <v>0</v>
      </c>
      <c r="M204" s="464"/>
      <c r="N204" s="118"/>
      <c r="O204" s="230">
        <f t="shared" si="17"/>
        <v>0</v>
      </c>
      <c r="P204" s="387"/>
      <c r="R204" s="346"/>
    </row>
    <row r="205" spans="1:18" hidden="1" x14ac:dyDescent="0.25">
      <c r="A205" s="224">
        <v>5140</v>
      </c>
      <c r="B205" s="111" t="s">
        <v>220</v>
      </c>
      <c r="C205" s="405">
        <f t="shared" si="13"/>
        <v>0</v>
      </c>
      <c r="D205" s="116"/>
      <c r="E205" s="118"/>
      <c r="F205" s="229">
        <f t="shared" si="14"/>
        <v>0</v>
      </c>
      <c r="G205" s="116"/>
      <c r="H205" s="408"/>
      <c r="I205" s="230">
        <f t="shared" si="15"/>
        <v>0</v>
      </c>
      <c r="J205" s="116"/>
      <c r="K205" s="408"/>
      <c r="L205" s="230">
        <f t="shared" si="16"/>
        <v>0</v>
      </c>
      <c r="M205" s="464"/>
      <c r="N205" s="118"/>
      <c r="O205" s="230">
        <f t="shared" si="17"/>
        <v>0</v>
      </c>
      <c r="P205" s="387"/>
      <c r="R205" s="346"/>
    </row>
    <row r="206" spans="1:18" ht="24" hidden="1" x14ac:dyDescent="0.25">
      <c r="A206" s="224">
        <v>5170</v>
      </c>
      <c r="B206" s="111" t="s">
        <v>221</v>
      </c>
      <c r="C206" s="405">
        <f t="shared" si="13"/>
        <v>0</v>
      </c>
      <c r="D206" s="116"/>
      <c r="E206" s="118"/>
      <c r="F206" s="229">
        <f t="shared" si="14"/>
        <v>0</v>
      </c>
      <c r="G206" s="116"/>
      <c r="H206" s="408"/>
      <c r="I206" s="230">
        <f t="shared" si="15"/>
        <v>0</v>
      </c>
      <c r="J206" s="116"/>
      <c r="K206" s="408"/>
      <c r="L206" s="230">
        <f t="shared" si="16"/>
        <v>0</v>
      </c>
      <c r="M206" s="464"/>
      <c r="N206" s="118"/>
      <c r="O206" s="230">
        <f t="shared" si="17"/>
        <v>0</v>
      </c>
      <c r="P206" s="387"/>
      <c r="R206" s="346"/>
    </row>
    <row r="207" spans="1:18" hidden="1" x14ac:dyDescent="0.25">
      <c r="A207" s="85">
        <v>5200</v>
      </c>
      <c r="B207" s="210" t="s">
        <v>222</v>
      </c>
      <c r="C207" s="393">
        <f t="shared" si="13"/>
        <v>0</v>
      </c>
      <c r="D207" s="95">
        <f>D208+D218+D219+D228+D229+D230+D232</f>
        <v>0</v>
      </c>
      <c r="E207" s="98">
        <f>E208+E218+E219+E228+E229+E230+E232</f>
        <v>0</v>
      </c>
      <c r="F207" s="212">
        <f t="shared" si="14"/>
        <v>0</v>
      </c>
      <c r="G207" s="95">
        <f>G208+G218+G219+G228+G229+G230+G232</f>
        <v>0</v>
      </c>
      <c r="H207" s="399">
        <f>H208+H218+H219+H228+H229+H230+H232</f>
        <v>0</v>
      </c>
      <c r="I207" s="99">
        <f t="shared" si="15"/>
        <v>0</v>
      </c>
      <c r="J207" s="95">
        <f>J208+J218+J219+J228+J229+J230+J232</f>
        <v>0</v>
      </c>
      <c r="K207" s="399">
        <f>K208+K218+K219+K228+K229+K230+K232</f>
        <v>0</v>
      </c>
      <c r="L207" s="99">
        <f t="shared" si="16"/>
        <v>0</v>
      </c>
      <c r="M207" s="469">
        <f>M208+M218+M219+M228+M229+M230+M232</f>
        <v>0</v>
      </c>
      <c r="N207" s="98">
        <f>N208+N218+N219+N228+N229+N230+N232</f>
        <v>0</v>
      </c>
      <c r="O207" s="99">
        <f t="shared" si="17"/>
        <v>0</v>
      </c>
      <c r="P207" s="397"/>
      <c r="R207" s="346"/>
    </row>
    <row r="208" spans="1:18" hidden="1" x14ac:dyDescent="0.25">
      <c r="A208" s="213">
        <v>5210</v>
      </c>
      <c r="B208" s="156" t="s">
        <v>223</v>
      </c>
      <c r="C208" s="435">
        <f t="shared" si="13"/>
        <v>0</v>
      </c>
      <c r="D208" s="214">
        <f>SUM(D209:D217)</f>
        <v>0</v>
      </c>
      <c r="E208" s="217">
        <f>SUM(E209:E217)</f>
        <v>0</v>
      </c>
      <c r="F208" s="218">
        <f t="shared" si="14"/>
        <v>0</v>
      </c>
      <c r="G208" s="214">
        <f>SUM(G209:G217)</f>
        <v>0</v>
      </c>
      <c r="H208" s="461">
        <f>SUM(H209:H217)</f>
        <v>0</v>
      </c>
      <c r="I208" s="219">
        <f t="shared" si="15"/>
        <v>0</v>
      </c>
      <c r="J208" s="214">
        <f>SUM(J209:J217)</f>
        <v>0</v>
      </c>
      <c r="K208" s="461">
        <f>SUM(K209:K217)</f>
        <v>0</v>
      </c>
      <c r="L208" s="219">
        <f t="shared" si="16"/>
        <v>0</v>
      </c>
      <c r="M208" s="462">
        <f>SUM(M209:M217)</f>
        <v>0</v>
      </c>
      <c r="N208" s="217">
        <f>SUM(N209:N217)</f>
        <v>0</v>
      </c>
      <c r="O208" s="219">
        <f t="shared" si="17"/>
        <v>0</v>
      </c>
      <c r="P208" s="434"/>
      <c r="R208" s="346"/>
    </row>
    <row r="209" spans="1:18" hidden="1" x14ac:dyDescent="0.25">
      <c r="A209" s="55">
        <v>5211</v>
      </c>
      <c r="B209" s="101" t="s">
        <v>224</v>
      </c>
      <c r="C209" s="227">
        <f t="shared" si="13"/>
        <v>0</v>
      </c>
      <c r="D209" s="106"/>
      <c r="E209" s="108"/>
      <c r="F209" s="242">
        <f t="shared" si="14"/>
        <v>0</v>
      </c>
      <c r="G209" s="106"/>
      <c r="H209" s="403"/>
      <c r="I209" s="243">
        <f t="shared" si="15"/>
        <v>0</v>
      </c>
      <c r="J209" s="106"/>
      <c r="K209" s="403"/>
      <c r="L209" s="243">
        <f t="shared" si="16"/>
        <v>0</v>
      </c>
      <c r="M209" s="463"/>
      <c r="N209" s="108"/>
      <c r="O209" s="243">
        <f t="shared" si="17"/>
        <v>0</v>
      </c>
      <c r="P209" s="382"/>
      <c r="R209" s="346"/>
    </row>
    <row r="210" spans="1:18" hidden="1" x14ac:dyDescent="0.25">
      <c r="A210" s="64">
        <v>5212</v>
      </c>
      <c r="B210" s="111" t="s">
        <v>225</v>
      </c>
      <c r="C210" s="227">
        <f t="shared" si="13"/>
        <v>0</v>
      </c>
      <c r="D210" s="116"/>
      <c r="E210" s="118"/>
      <c r="F210" s="229">
        <f t="shared" si="14"/>
        <v>0</v>
      </c>
      <c r="G210" s="116"/>
      <c r="H210" s="408"/>
      <c r="I210" s="230">
        <f t="shared" si="15"/>
        <v>0</v>
      </c>
      <c r="J210" s="116"/>
      <c r="K210" s="408"/>
      <c r="L210" s="230">
        <f t="shared" si="16"/>
        <v>0</v>
      </c>
      <c r="M210" s="464"/>
      <c r="N210" s="118"/>
      <c r="O210" s="230">
        <f t="shared" si="17"/>
        <v>0</v>
      </c>
      <c r="P210" s="387"/>
      <c r="R210" s="346"/>
    </row>
    <row r="211" spans="1:18" hidden="1" x14ac:dyDescent="0.25">
      <c r="A211" s="64">
        <v>5213</v>
      </c>
      <c r="B211" s="111" t="s">
        <v>226</v>
      </c>
      <c r="C211" s="227">
        <f t="shared" si="13"/>
        <v>0</v>
      </c>
      <c r="D211" s="116"/>
      <c r="E211" s="118"/>
      <c r="F211" s="229">
        <f t="shared" si="14"/>
        <v>0</v>
      </c>
      <c r="G211" s="116"/>
      <c r="H211" s="408"/>
      <c r="I211" s="230">
        <f t="shared" si="15"/>
        <v>0</v>
      </c>
      <c r="J211" s="116"/>
      <c r="K211" s="408"/>
      <c r="L211" s="230">
        <f t="shared" si="16"/>
        <v>0</v>
      </c>
      <c r="M211" s="464"/>
      <c r="N211" s="118"/>
      <c r="O211" s="230">
        <f t="shared" si="17"/>
        <v>0</v>
      </c>
      <c r="P211" s="387"/>
      <c r="R211" s="346"/>
    </row>
    <row r="212" spans="1:18" hidden="1" x14ac:dyDescent="0.25">
      <c r="A212" s="64">
        <v>5214</v>
      </c>
      <c r="B212" s="111" t="s">
        <v>227</v>
      </c>
      <c r="C212" s="227">
        <f t="shared" si="13"/>
        <v>0</v>
      </c>
      <c r="D212" s="116"/>
      <c r="E212" s="118"/>
      <c r="F212" s="229">
        <f t="shared" si="14"/>
        <v>0</v>
      </c>
      <c r="G212" s="116"/>
      <c r="H212" s="408"/>
      <c r="I212" s="230">
        <f t="shared" si="15"/>
        <v>0</v>
      </c>
      <c r="J212" s="116"/>
      <c r="K212" s="408"/>
      <c r="L212" s="230">
        <f t="shared" si="16"/>
        <v>0</v>
      </c>
      <c r="M212" s="464"/>
      <c r="N212" s="118"/>
      <c r="O212" s="230">
        <f t="shared" si="17"/>
        <v>0</v>
      </c>
      <c r="P212" s="387"/>
      <c r="R212" s="346"/>
    </row>
    <row r="213" spans="1:18" hidden="1" x14ac:dyDescent="0.25">
      <c r="A213" s="64">
        <v>5215</v>
      </c>
      <c r="B213" s="111" t="s">
        <v>228</v>
      </c>
      <c r="C213" s="227">
        <f t="shared" si="13"/>
        <v>0</v>
      </c>
      <c r="D213" s="116"/>
      <c r="E213" s="118"/>
      <c r="F213" s="229">
        <f t="shared" si="14"/>
        <v>0</v>
      </c>
      <c r="G213" s="116"/>
      <c r="H213" s="408"/>
      <c r="I213" s="230">
        <f t="shared" si="15"/>
        <v>0</v>
      </c>
      <c r="J213" s="116"/>
      <c r="K213" s="408"/>
      <c r="L213" s="230">
        <f t="shared" si="16"/>
        <v>0</v>
      </c>
      <c r="M213" s="464"/>
      <c r="N213" s="118"/>
      <c r="O213" s="230">
        <f t="shared" si="17"/>
        <v>0</v>
      </c>
      <c r="P213" s="387"/>
      <c r="R213" s="346"/>
    </row>
    <row r="214" spans="1:18" ht="24" hidden="1" x14ac:dyDescent="0.25">
      <c r="A214" s="64">
        <v>5216</v>
      </c>
      <c r="B214" s="111" t="s">
        <v>229</v>
      </c>
      <c r="C214" s="227">
        <f t="shared" si="13"/>
        <v>0</v>
      </c>
      <c r="D214" s="116"/>
      <c r="E214" s="118"/>
      <c r="F214" s="229">
        <f t="shared" si="14"/>
        <v>0</v>
      </c>
      <c r="G214" s="116"/>
      <c r="H214" s="408"/>
      <c r="I214" s="230">
        <f t="shared" si="15"/>
        <v>0</v>
      </c>
      <c r="J214" s="116"/>
      <c r="K214" s="408"/>
      <c r="L214" s="230">
        <f t="shared" si="16"/>
        <v>0</v>
      </c>
      <c r="M214" s="464"/>
      <c r="N214" s="118"/>
      <c r="O214" s="230">
        <f t="shared" si="17"/>
        <v>0</v>
      </c>
      <c r="P214" s="387"/>
      <c r="R214" s="346"/>
    </row>
    <row r="215" spans="1:18" hidden="1" x14ac:dyDescent="0.25">
      <c r="A215" s="64">
        <v>5217</v>
      </c>
      <c r="B215" s="111" t="s">
        <v>230</v>
      </c>
      <c r="C215" s="227">
        <f t="shared" si="13"/>
        <v>0</v>
      </c>
      <c r="D215" s="116"/>
      <c r="E215" s="118"/>
      <c r="F215" s="229">
        <f t="shared" si="14"/>
        <v>0</v>
      </c>
      <c r="G215" s="116"/>
      <c r="H215" s="408"/>
      <c r="I215" s="230">
        <f t="shared" si="15"/>
        <v>0</v>
      </c>
      <c r="J215" s="116"/>
      <c r="K215" s="408"/>
      <c r="L215" s="230">
        <f t="shared" si="16"/>
        <v>0</v>
      </c>
      <c r="M215" s="464"/>
      <c r="N215" s="118"/>
      <c r="O215" s="230">
        <f t="shared" si="17"/>
        <v>0</v>
      </c>
      <c r="P215" s="387"/>
      <c r="R215" s="346"/>
    </row>
    <row r="216" spans="1:18" hidden="1" x14ac:dyDescent="0.25">
      <c r="A216" s="64">
        <v>5218</v>
      </c>
      <c r="B216" s="111" t="s">
        <v>231</v>
      </c>
      <c r="C216" s="227">
        <f t="shared" si="13"/>
        <v>0</v>
      </c>
      <c r="D216" s="116"/>
      <c r="E216" s="118"/>
      <c r="F216" s="229">
        <f t="shared" si="14"/>
        <v>0</v>
      </c>
      <c r="G216" s="116"/>
      <c r="H216" s="408"/>
      <c r="I216" s="230">
        <f t="shared" si="15"/>
        <v>0</v>
      </c>
      <c r="J216" s="116"/>
      <c r="K216" s="408"/>
      <c r="L216" s="230">
        <f t="shared" si="16"/>
        <v>0</v>
      </c>
      <c r="M216" s="464"/>
      <c r="N216" s="118"/>
      <c r="O216" s="230">
        <f t="shared" si="17"/>
        <v>0</v>
      </c>
      <c r="P216" s="387"/>
      <c r="R216" s="346"/>
    </row>
    <row r="217" spans="1:18" hidden="1" x14ac:dyDescent="0.25">
      <c r="A217" s="64">
        <v>5219</v>
      </c>
      <c r="B217" s="111" t="s">
        <v>232</v>
      </c>
      <c r="C217" s="227">
        <f t="shared" si="13"/>
        <v>0</v>
      </c>
      <c r="D217" s="116"/>
      <c r="E217" s="118"/>
      <c r="F217" s="229">
        <f t="shared" si="14"/>
        <v>0</v>
      </c>
      <c r="G217" s="116"/>
      <c r="H217" s="408"/>
      <c r="I217" s="230">
        <f t="shared" si="15"/>
        <v>0</v>
      </c>
      <c r="J217" s="116"/>
      <c r="K217" s="408"/>
      <c r="L217" s="230">
        <f t="shared" si="16"/>
        <v>0</v>
      </c>
      <c r="M217" s="464"/>
      <c r="N217" s="118"/>
      <c r="O217" s="230">
        <f t="shared" si="17"/>
        <v>0</v>
      </c>
      <c r="P217" s="387"/>
      <c r="R217" s="346"/>
    </row>
    <row r="218" spans="1:18" hidden="1" x14ac:dyDescent="0.25">
      <c r="A218" s="224">
        <v>5220</v>
      </c>
      <c r="B218" s="111" t="s">
        <v>233</v>
      </c>
      <c r="C218" s="227">
        <f t="shared" si="13"/>
        <v>0</v>
      </c>
      <c r="D218" s="116"/>
      <c r="E218" s="118"/>
      <c r="F218" s="229">
        <f t="shared" si="14"/>
        <v>0</v>
      </c>
      <c r="G218" s="116"/>
      <c r="H218" s="408"/>
      <c r="I218" s="230">
        <f t="shared" si="15"/>
        <v>0</v>
      </c>
      <c r="J218" s="116"/>
      <c r="K218" s="408"/>
      <c r="L218" s="230">
        <f t="shared" si="16"/>
        <v>0</v>
      </c>
      <c r="M218" s="464"/>
      <c r="N218" s="118"/>
      <c r="O218" s="230">
        <f t="shared" si="17"/>
        <v>0</v>
      </c>
      <c r="P218" s="387"/>
      <c r="R218" s="346"/>
    </row>
    <row r="219" spans="1:18" hidden="1" x14ac:dyDescent="0.25">
      <c r="A219" s="224">
        <v>5230</v>
      </c>
      <c r="B219" s="111" t="s">
        <v>234</v>
      </c>
      <c r="C219" s="227">
        <f t="shared" si="13"/>
        <v>0</v>
      </c>
      <c r="D219" s="225">
        <f>SUM(D220:D227)</f>
        <v>0</v>
      </c>
      <c r="E219" s="228">
        <f>SUM(E220:E227)</f>
        <v>0</v>
      </c>
      <c r="F219" s="229">
        <f t="shared" si="14"/>
        <v>0</v>
      </c>
      <c r="G219" s="225">
        <f>SUM(G220:G227)</f>
        <v>0</v>
      </c>
      <c r="H219" s="465">
        <f>SUM(H220:H227)</f>
        <v>0</v>
      </c>
      <c r="I219" s="230">
        <f t="shared" si="15"/>
        <v>0</v>
      </c>
      <c r="J219" s="225">
        <f>SUM(J220:J227)</f>
        <v>0</v>
      </c>
      <c r="K219" s="465">
        <f>SUM(K220:K227)</f>
        <v>0</v>
      </c>
      <c r="L219" s="230">
        <f t="shared" si="16"/>
        <v>0</v>
      </c>
      <c r="M219" s="466">
        <f>SUM(M220:M227)</f>
        <v>0</v>
      </c>
      <c r="N219" s="228">
        <f>SUM(N220:N227)</f>
        <v>0</v>
      </c>
      <c r="O219" s="230">
        <f t="shared" si="17"/>
        <v>0</v>
      </c>
      <c r="P219" s="387"/>
      <c r="R219" s="346"/>
    </row>
    <row r="220" spans="1:18" hidden="1" x14ac:dyDescent="0.25">
      <c r="A220" s="64">
        <v>5231</v>
      </c>
      <c r="B220" s="111" t="s">
        <v>235</v>
      </c>
      <c r="C220" s="227">
        <f t="shared" si="13"/>
        <v>0</v>
      </c>
      <c r="D220" s="116"/>
      <c r="E220" s="118"/>
      <c r="F220" s="229">
        <f t="shared" si="14"/>
        <v>0</v>
      </c>
      <c r="G220" s="116"/>
      <c r="H220" s="408"/>
      <c r="I220" s="230">
        <f t="shared" si="15"/>
        <v>0</v>
      </c>
      <c r="J220" s="116"/>
      <c r="K220" s="408"/>
      <c r="L220" s="230">
        <f t="shared" si="16"/>
        <v>0</v>
      </c>
      <c r="M220" s="464"/>
      <c r="N220" s="118"/>
      <c r="O220" s="230">
        <f t="shared" si="17"/>
        <v>0</v>
      </c>
      <c r="P220" s="387"/>
      <c r="R220" s="346"/>
    </row>
    <row r="221" spans="1:18" hidden="1" x14ac:dyDescent="0.25">
      <c r="A221" s="64">
        <v>5232</v>
      </c>
      <c r="B221" s="111" t="s">
        <v>236</v>
      </c>
      <c r="C221" s="227">
        <f t="shared" si="13"/>
        <v>0</v>
      </c>
      <c r="D221" s="116"/>
      <c r="E221" s="118"/>
      <c r="F221" s="229">
        <f t="shared" si="14"/>
        <v>0</v>
      </c>
      <c r="G221" s="116"/>
      <c r="H221" s="408"/>
      <c r="I221" s="230">
        <f t="shared" si="15"/>
        <v>0</v>
      </c>
      <c r="J221" s="116"/>
      <c r="K221" s="408"/>
      <c r="L221" s="230">
        <f t="shared" si="16"/>
        <v>0</v>
      </c>
      <c r="M221" s="464"/>
      <c r="N221" s="118"/>
      <c r="O221" s="230">
        <f t="shared" si="17"/>
        <v>0</v>
      </c>
      <c r="P221" s="387"/>
      <c r="R221" s="346"/>
    </row>
    <row r="222" spans="1:18" hidden="1" x14ac:dyDescent="0.25">
      <c r="A222" s="64">
        <v>5233</v>
      </c>
      <c r="B222" s="111" t="s">
        <v>237</v>
      </c>
      <c r="C222" s="227">
        <f t="shared" si="13"/>
        <v>0</v>
      </c>
      <c r="D222" s="116"/>
      <c r="E222" s="118"/>
      <c r="F222" s="229">
        <f t="shared" si="14"/>
        <v>0</v>
      </c>
      <c r="G222" s="116"/>
      <c r="H222" s="408"/>
      <c r="I222" s="230">
        <f t="shared" si="15"/>
        <v>0</v>
      </c>
      <c r="J222" s="116"/>
      <c r="K222" s="408"/>
      <c r="L222" s="230">
        <f t="shared" si="16"/>
        <v>0</v>
      </c>
      <c r="M222" s="464"/>
      <c r="N222" s="118"/>
      <c r="O222" s="230">
        <f t="shared" si="17"/>
        <v>0</v>
      </c>
      <c r="P222" s="387"/>
      <c r="R222" s="346"/>
    </row>
    <row r="223" spans="1:18" ht="24" hidden="1" x14ac:dyDescent="0.25">
      <c r="A223" s="64">
        <v>5234</v>
      </c>
      <c r="B223" s="111" t="s">
        <v>238</v>
      </c>
      <c r="C223" s="227">
        <f t="shared" si="13"/>
        <v>0</v>
      </c>
      <c r="D223" s="116"/>
      <c r="E223" s="118"/>
      <c r="F223" s="229">
        <f t="shared" si="14"/>
        <v>0</v>
      </c>
      <c r="G223" s="116"/>
      <c r="H223" s="408"/>
      <c r="I223" s="230">
        <f t="shared" si="15"/>
        <v>0</v>
      </c>
      <c r="J223" s="116"/>
      <c r="K223" s="408"/>
      <c r="L223" s="230">
        <f t="shared" si="16"/>
        <v>0</v>
      </c>
      <c r="M223" s="464"/>
      <c r="N223" s="118"/>
      <c r="O223" s="230">
        <f t="shared" si="17"/>
        <v>0</v>
      </c>
      <c r="P223" s="387"/>
      <c r="R223" s="346"/>
    </row>
    <row r="224" spans="1:18" hidden="1" x14ac:dyDescent="0.25">
      <c r="A224" s="64">
        <v>5236</v>
      </c>
      <c r="B224" s="111" t="s">
        <v>239</v>
      </c>
      <c r="C224" s="227">
        <f t="shared" si="13"/>
        <v>0</v>
      </c>
      <c r="D224" s="116"/>
      <c r="E224" s="118"/>
      <c r="F224" s="229">
        <f t="shared" si="14"/>
        <v>0</v>
      </c>
      <c r="G224" s="116"/>
      <c r="H224" s="408"/>
      <c r="I224" s="230">
        <f t="shared" si="15"/>
        <v>0</v>
      </c>
      <c r="J224" s="116"/>
      <c r="K224" s="408"/>
      <c r="L224" s="230">
        <f t="shared" si="16"/>
        <v>0</v>
      </c>
      <c r="M224" s="464"/>
      <c r="N224" s="118"/>
      <c r="O224" s="230">
        <f t="shared" si="17"/>
        <v>0</v>
      </c>
      <c r="P224" s="387"/>
      <c r="R224" s="346"/>
    </row>
    <row r="225" spans="1:18" hidden="1" x14ac:dyDescent="0.25">
      <c r="A225" s="64">
        <v>5237</v>
      </c>
      <c r="B225" s="111" t="s">
        <v>240</v>
      </c>
      <c r="C225" s="227">
        <f t="shared" si="13"/>
        <v>0</v>
      </c>
      <c r="D225" s="116"/>
      <c r="E225" s="118"/>
      <c r="F225" s="229">
        <f t="shared" si="14"/>
        <v>0</v>
      </c>
      <c r="G225" s="116"/>
      <c r="H225" s="408"/>
      <c r="I225" s="230">
        <f t="shared" si="15"/>
        <v>0</v>
      </c>
      <c r="J225" s="116"/>
      <c r="K225" s="408"/>
      <c r="L225" s="230">
        <f t="shared" si="16"/>
        <v>0</v>
      </c>
      <c r="M225" s="464"/>
      <c r="N225" s="118"/>
      <c r="O225" s="230">
        <f t="shared" si="17"/>
        <v>0</v>
      </c>
      <c r="P225" s="387"/>
      <c r="R225" s="346"/>
    </row>
    <row r="226" spans="1:18" ht="24" hidden="1" x14ac:dyDescent="0.25">
      <c r="A226" s="64">
        <v>5238</v>
      </c>
      <c r="B226" s="111" t="s">
        <v>241</v>
      </c>
      <c r="C226" s="227">
        <f t="shared" si="13"/>
        <v>0</v>
      </c>
      <c r="D226" s="116"/>
      <c r="E226" s="118"/>
      <c r="F226" s="229">
        <f t="shared" si="14"/>
        <v>0</v>
      </c>
      <c r="G226" s="116"/>
      <c r="H226" s="408"/>
      <c r="I226" s="230">
        <f t="shared" si="15"/>
        <v>0</v>
      </c>
      <c r="J226" s="116"/>
      <c r="K226" s="408"/>
      <c r="L226" s="230">
        <f t="shared" si="16"/>
        <v>0</v>
      </c>
      <c r="M226" s="464"/>
      <c r="N226" s="118"/>
      <c r="O226" s="230">
        <f t="shared" si="17"/>
        <v>0</v>
      </c>
      <c r="P226" s="387"/>
      <c r="R226" s="346"/>
    </row>
    <row r="227" spans="1:18" ht="24" hidden="1" x14ac:dyDescent="0.25">
      <c r="A227" s="64">
        <v>5239</v>
      </c>
      <c r="B227" s="111" t="s">
        <v>242</v>
      </c>
      <c r="C227" s="227">
        <f t="shared" si="13"/>
        <v>0</v>
      </c>
      <c r="D227" s="116"/>
      <c r="E227" s="118"/>
      <c r="F227" s="229">
        <f t="shared" si="14"/>
        <v>0</v>
      </c>
      <c r="G227" s="116"/>
      <c r="H227" s="408"/>
      <c r="I227" s="230">
        <f t="shared" si="15"/>
        <v>0</v>
      </c>
      <c r="J227" s="116"/>
      <c r="K227" s="408"/>
      <c r="L227" s="230">
        <f t="shared" si="16"/>
        <v>0</v>
      </c>
      <c r="M227" s="464"/>
      <c r="N227" s="118"/>
      <c r="O227" s="230">
        <f t="shared" si="17"/>
        <v>0</v>
      </c>
      <c r="P227" s="387"/>
      <c r="R227" s="346"/>
    </row>
    <row r="228" spans="1:18" ht="24" hidden="1" x14ac:dyDescent="0.25">
      <c r="A228" s="224">
        <v>5240</v>
      </c>
      <c r="B228" s="111" t="s">
        <v>243</v>
      </c>
      <c r="C228" s="227">
        <f t="shared" si="13"/>
        <v>0</v>
      </c>
      <c r="D228" s="116"/>
      <c r="E228" s="118"/>
      <c r="F228" s="229">
        <f t="shared" si="14"/>
        <v>0</v>
      </c>
      <c r="G228" s="116"/>
      <c r="H228" s="408"/>
      <c r="I228" s="230">
        <f t="shared" si="15"/>
        <v>0</v>
      </c>
      <c r="J228" s="116"/>
      <c r="K228" s="408"/>
      <c r="L228" s="230">
        <f t="shared" si="16"/>
        <v>0</v>
      </c>
      <c r="M228" s="464"/>
      <c r="N228" s="118"/>
      <c r="O228" s="230">
        <f t="shared" si="17"/>
        <v>0</v>
      </c>
      <c r="P228" s="387"/>
      <c r="R228" s="346"/>
    </row>
    <row r="229" spans="1:18" hidden="1" x14ac:dyDescent="0.25">
      <c r="A229" s="224">
        <v>5250</v>
      </c>
      <c r="B229" s="111" t="s">
        <v>244</v>
      </c>
      <c r="C229" s="227">
        <f t="shared" si="13"/>
        <v>0</v>
      </c>
      <c r="D229" s="116"/>
      <c r="E229" s="118"/>
      <c r="F229" s="229">
        <f t="shared" si="14"/>
        <v>0</v>
      </c>
      <c r="G229" s="116"/>
      <c r="H229" s="408"/>
      <c r="I229" s="230">
        <f t="shared" si="15"/>
        <v>0</v>
      </c>
      <c r="J229" s="116"/>
      <c r="K229" s="408"/>
      <c r="L229" s="230">
        <f t="shared" si="16"/>
        <v>0</v>
      </c>
      <c r="M229" s="464"/>
      <c r="N229" s="118"/>
      <c r="O229" s="230">
        <f t="shared" si="17"/>
        <v>0</v>
      </c>
      <c r="P229" s="387"/>
      <c r="R229" s="346"/>
    </row>
    <row r="230" spans="1:18" hidden="1" x14ac:dyDescent="0.25">
      <c r="A230" s="224">
        <v>5260</v>
      </c>
      <c r="B230" s="111" t="s">
        <v>245</v>
      </c>
      <c r="C230" s="227">
        <f t="shared" si="13"/>
        <v>0</v>
      </c>
      <c r="D230" s="225">
        <f>SUM(D231)</f>
        <v>0</v>
      </c>
      <c r="E230" s="228">
        <f>SUM(E231)</f>
        <v>0</v>
      </c>
      <c r="F230" s="229">
        <f t="shared" si="14"/>
        <v>0</v>
      </c>
      <c r="G230" s="225">
        <f>SUM(G231)</f>
        <v>0</v>
      </c>
      <c r="H230" s="465">
        <f>SUM(H231)</f>
        <v>0</v>
      </c>
      <c r="I230" s="230">
        <f t="shared" si="15"/>
        <v>0</v>
      </c>
      <c r="J230" s="225">
        <f>SUM(J231)</f>
        <v>0</v>
      </c>
      <c r="K230" s="465">
        <f>SUM(K231)</f>
        <v>0</v>
      </c>
      <c r="L230" s="230">
        <f t="shared" si="16"/>
        <v>0</v>
      </c>
      <c r="M230" s="466">
        <f>SUM(M231)</f>
        <v>0</v>
      </c>
      <c r="N230" s="228">
        <f>SUM(N231)</f>
        <v>0</v>
      </c>
      <c r="O230" s="230">
        <f t="shared" si="17"/>
        <v>0</v>
      </c>
      <c r="P230" s="387"/>
      <c r="R230" s="346"/>
    </row>
    <row r="231" spans="1:18" ht="24" hidden="1" x14ac:dyDescent="0.25">
      <c r="A231" s="64">
        <v>5269</v>
      </c>
      <c r="B231" s="111" t="s">
        <v>246</v>
      </c>
      <c r="C231" s="227">
        <f t="shared" si="13"/>
        <v>0</v>
      </c>
      <c r="D231" s="116"/>
      <c r="E231" s="118"/>
      <c r="F231" s="229">
        <f t="shared" si="14"/>
        <v>0</v>
      </c>
      <c r="G231" s="116"/>
      <c r="H231" s="408"/>
      <c r="I231" s="230">
        <f t="shared" si="15"/>
        <v>0</v>
      </c>
      <c r="J231" s="116"/>
      <c r="K231" s="408"/>
      <c r="L231" s="230">
        <f t="shared" si="16"/>
        <v>0</v>
      </c>
      <c r="M231" s="464"/>
      <c r="N231" s="118"/>
      <c r="O231" s="230">
        <f t="shared" si="17"/>
        <v>0</v>
      </c>
      <c r="P231" s="387"/>
      <c r="R231" s="346"/>
    </row>
    <row r="232" spans="1:18" ht="24" hidden="1" x14ac:dyDescent="0.25">
      <c r="A232" s="213">
        <v>5270</v>
      </c>
      <c r="B232" s="156" t="s">
        <v>247</v>
      </c>
      <c r="C232" s="290">
        <f t="shared" si="13"/>
        <v>0</v>
      </c>
      <c r="D232" s="231"/>
      <c r="E232" s="234"/>
      <c r="F232" s="218">
        <f t="shared" si="14"/>
        <v>0</v>
      </c>
      <c r="G232" s="231"/>
      <c r="H232" s="467"/>
      <c r="I232" s="219">
        <f t="shared" si="15"/>
        <v>0</v>
      </c>
      <c r="J232" s="231"/>
      <c r="K232" s="467"/>
      <c r="L232" s="219">
        <f t="shared" si="16"/>
        <v>0</v>
      </c>
      <c r="M232" s="468"/>
      <c r="N232" s="234"/>
      <c r="O232" s="219">
        <f t="shared" si="17"/>
        <v>0</v>
      </c>
      <c r="P232" s="434"/>
      <c r="R232" s="346"/>
    </row>
    <row r="233" spans="1:18" hidden="1" x14ac:dyDescent="0.25">
      <c r="A233" s="200">
        <v>6000</v>
      </c>
      <c r="B233" s="200" t="s">
        <v>248</v>
      </c>
      <c r="C233" s="455">
        <f t="shared" si="13"/>
        <v>0</v>
      </c>
      <c r="D233" s="206">
        <f>D234+D254+D261</f>
        <v>0</v>
      </c>
      <c r="E233" s="207">
        <f>E234+E254+E261</f>
        <v>0</v>
      </c>
      <c r="F233" s="208">
        <f t="shared" si="14"/>
        <v>0</v>
      </c>
      <c r="G233" s="206">
        <f>G234+G254+G261</f>
        <v>0</v>
      </c>
      <c r="H233" s="456">
        <f>H234+H254+H261</f>
        <v>0</v>
      </c>
      <c r="I233" s="209">
        <f t="shared" si="15"/>
        <v>0</v>
      </c>
      <c r="J233" s="206">
        <f>J234+J254+J261</f>
        <v>0</v>
      </c>
      <c r="K233" s="456">
        <f>K234+K254+K261</f>
        <v>0</v>
      </c>
      <c r="L233" s="209">
        <f t="shared" si="16"/>
        <v>0</v>
      </c>
      <c r="M233" s="457">
        <f>M234+M254+M261</f>
        <v>0</v>
      </c>
      <c r="N233" s="207">
        <f>N234+N254+N261</f>
        <v>0</v>
      </c>
      <c r="O233" s="209">
        <f t="shared" si="17"/>
        <v>0</v>
      </c>
      <c r="P233" s="458"/>
      <c r="R233" s="346"/>
    </row>
    <row r="234" spans="1:18" hidden="1" x14ac:dyDescent="0.25">
      <c r="A234" s="137">
        <v>6200</v>
      </c>
      <c r="B234" s="253" t="s">
        <v>249</v>
      </c>
      <c r="C234" s="485">
        <f t="shared" si="13"/>
        <v>0</v>
      </c>
      <c r="D234" s="211">
        <f>SUM(D235,D236,D238,D241,D247,D248,D249)</f>
        <v>0</v>
      </c>
      <c r="E234" s="266">
        <f>SUM(E235,E236,E238,E241,E247,E248,E249)</f>
        <v>0</v>
      </c>
      <c r="F234" s="267">
        <f t="shared" si="14"/>
        <v>0</v>
      </c>
      <c r="G234" s="211">
        <f>SUM(G235,G236,G238,G241,G247,G248,G249)</f>
        <v>0</v>
      </c>
      <c r="H234" s="486">
        <f>SUM(H235,H236,H238,H241,H247,H248,H249)</f>
        <v>0</v>
      </c>
      <c r="I234" s="268">
        <f t="shared" si="15"/>
        <v>0</v>
      </c>
      <c r="J234" s="211">
        <f>SUM(J235,J236,J238,J241,J247,J248,J249)</f>
        <v>0</v>
      </c>
      <c r="K234" s="486">
        <f>SUM(K235,K236,K238,K241,K247,K248,K249)</f>
        <v>0</v>
      </c>
      <c r="L234" s="268">
        <f t="shared" si="16"/>
        <v>0</v>
      </c>
      <c r="M234" s="459">
        <f>SUM(M235,M236,M238,M241,M247,M248,M249)</f>
        <v>0</v>
      </c>
      <c r="N234" s="266">
        <f>SUM(N235,N236,N238,N241,N247,N248,N249)</f>
        <v>0</v>
      </c>
      <c r="O234" s="268">
        <f t="shared" si="17"/>
        <v>0</v>
      </c>
      <c r="P234" s="460"/>
      <c r="R234" s="346"/>
    </row>
    <row r="235" spans="1:18" ht="24" hidden="1" x14ac:dyDescent="0.25">
      <c r="A235" s="350">
        <v>6220</v>
      </c>
      <c r="B235" s="101" t="s">
        <v>250</v>
      </c>
      <c r="C235" s="239">
        <f t="shared" si="13"/>
        <v>0</v>
      </c>
      <c r="D235" s="106"/>
      <c r="E235" s="108"/>
      <c r="F235" s="242">
        <f t="shared" si="14"/>
        <v>0</v>
      </c>
      <c r="G235" s="106"/>
      <c r="H235" s="403"/>
      <c r="I235" s="243">
        <f t="shared" si="15"/>
        <v>0</v>
      </c>
      <c r="J235" s="106"/>
      <c r="K235" s="403"/>
      <c r="L235" s="243">
        <f t="shared" si="16"/>
        <v>0</v>
      </c>
      <c r="M235" s="463"/>
      <c r="N235" s="108"/>
      <c r="O235" s="243">
        <f t="shared" si="17"/>
        <v>0</v>
      </c>
      <c r="P235" s="382"/>
      <c r="R235" s="346"/>
    </row>
    <row r="236" spans="1:18" hidden="1" x14ac:dyDescent="0.25">
      <c r="A236" s="224">
        <v>6230</v>
      </c>
      <c r="B236" s="111" t="s">
        <v>251</v>
      </c>
      <c r="C236" s="226">
        <f t="shared" si="13"/>
        <v>0</v>
      </c>
      <c r="D236" s="225">
        <f>SUM(D237)</f>
        <v>0</v>
      </c>
      <c r="E236" s="465">
        <f>SUM(E237)</f>
        <v>0</v>
      </c>
      <c r="F236" s="229">
        <f t="shared" si="14"/>
        <v>0</v>
      </c>
      <c r="G236" s="225">
        <f>SUM(G237)</f>
        <v>0</v>
      </c>
      <c r="H236" s="465">
        <f>SUM(H237)</f>
        <v>0</v>
      </c>
      <c r="I236" s="230">
        <f t="shared" si="15"/>
        <v>0</v>
      </c>
      <c r="J236" s="225">
        <f>SUM(J237)</f>
        <v>0</v>
      </c>
      <c r="K236" s="465">
        <f>SUM(K237)</f>
        <v>0</v>
      </c>
      <c r="L236" s="230">
        <f t="shared" si="16"/>
        <v>0</v>
      </c>
      <c r="M236" s="225">
        <f>SUM(M237)</f>
        <v>0</v>
      </c>
      <c r="N236" s="465">
        <f>SUM(N237)</f>
        <v>0</v>
      </c>
      <c r="O236" s="230">
        <f t="shared" si="17"/>
        <v>0</v>
      </c>
      <c r="P236" s="387"/>
      <c r="R236" s="346"/>
    </row>
    <row r="237" spans="1:18" ht="24" hidden="1" x14ac:dyDescent="0.25">
      <c r="A237" s="64">
        <v>6239</v>
      </c>
      <c r="B237" s="101" t="s">
        <v>252</v>
      </c>
      <c r="C237" s="226">
        <f t="shared" si="13"/>
        <v>0</v>
      </c>
      <c r="D237" s="116"/>
      <c r="E237" s="118"/>
      <c r="F237" s="229">
        <f t="shared" si="14"/>
        <v>0</v>
      </c>
      <c r="G237" s="116"/>
      <c r="H237" s="408"/>
      <c r="I237" s="230">
        <f t="shared" si="15"/>
        <v>0</v>
      </c>
      <c r="J237" s="116"/>
      <c r="K237" s="408"/>
      <c r="L237" s="230">
        <f t="shared" si="16"/>
        <v>0</v>
      </c>
      <c r="M237" s="464"/>
      <c r="N237" s="118"/>
      <c r="O237" s="230">
        <f t="shared" si="17"/>
        <v>0</v>
      </c>
      <c r="P237" s="387"/>
      <c r="R237" s="346"/>
    </row>
    <row r="238" spans="1:18" ht="24" hidden="1" x14ac:dyDescent="0.25">
      <c r="A238" s="224">
        <v>6240</v>
      </c>
      <c r="B238" s="111" t="s">
        <v>253</v>
      </c>
      <c r="C238" s="226">
        <f t="shared" si="13"/>
        <v>0</v>
      </c>
      <c r="D238" s="225">
        <f>SUM(D239:D240)</f>
        <v>0</v>
      </c>
      <c r="E238" s="228">
        <f>SUM(E239:E240)</f>
        <v>0</v>
      </c>
      <c r="F238" s="229">
        <f t="shared" si="14"/>
        <v>0</v>
      </c>
      <c r="G238" s="225">
        <f>SUM(G239:G240)</f>
        <v>0</v>
      </c>
      <c r="H238" s="465">
        <f>SUM(H239:H240)</f>
        <v>0</v>
      </c>
      <c r="I238" s="230">
        <f t="shared" si="15"/>
        <v>0</v>
      </c>
      <c r="J238" s="225">
        <f>SUM(J239:J240)</f>
        <v>0</v>
      </c>
      <c r="K238" s="465">
        <f>SUM(K239:K240)</f>
        <v>0</v>
      </c>
      <c r="L238" s="230">
        <f t="shared" si="16"/>
        <v>0</v>
      </c>
      <c r="M238" s="466">
        <f>SUM(M239:M240)</f>
        <v>0</v>
      </c>
      <c r="N238" s="228">
        <f>SUM(N239:N240)</f>
        <v>0</v>
      </c>
      <c r="O238" s="230">
        <f t="shared" si="17"/>
        <v>0</v>
      </c>
      <c r="P238" s="387"/>
      <c r="R238" s="346"/>
    </row>
    <row r="239" spans="1:18" hidden="1" x14ac:dyDescent="0.25">
      <c r="A239" s="64">
        <v>6241</v>
      </c>
      <c r="B239" s="111" t="s">
        <v>254</v>
      </c>
      <c r="C239" s="226">
        <f t="shared" si="13"/>
        <v>0</v>
      </c>
      <c r="D239" s="116"/>
      <c r="E239" s="118"/>
      <c r="F239" s="229">
        <f t="shared" si="14"/>
        <v>0</v>
      </c>
      <c r="G239" s="116"/>
      <c r="H239" s="408"/>
      <c r="I239" s="230">
        <f t="shared" si="15"/>
        <v>0</v>
      </c>
      <c r="J239" s="116"/>
      <c r="K239" s="408"/>
      <c r="L239" s="230">
        <f t="shared" si="16"/>
        <v>0</v>
      </c>
      <c r="M239" s="464"/>
      <c r="N239" s="118"/>
      <c r="O239" s="230">
        <f t="shared" si="17"/>
        <v>0</v>
      </c>
      <c r="P239" s="387"/>
      <c r="R239" s="346"/>
    </row>
    <row r="240" spans="1:18" hidden="1" x14ac:dyDescent="0.25">
      <c r="A240" s="64">
        <v>6242</v>
      </c>
      <c r="B240" s="111" t="s">
        <v>255</v>
      </c>
      <c r="C240" s="226">
        <f t="shared" si="13"/>
        <v>0</v>
      </c>
      <c r="D240" s="116"/>
      <c r="E240" s="118"/>
      <c r="F240" s="229">
        <f t="shared" si="14"/>
        <v>0</v>
      </c>
      <c r="G240" s="116"/>
      <c r="H240" s="408"/>
      <c r="I240" s="230">
        <f t="shared" si="15"/>
        <v>0</v>
      </c>
      <c r="J240" s="116"/>
      <c r="K240" s="408"/>
      <c r="L240" s="230">
        <f t="shared" si="16"/>
        <v>0</v>
      </c>
      <c r="M240" s="464"/>
      <c r="N240" s="118"/>
      <c r="O240" s="230">
        <f t="shared" si="17"/>
        <v>0</v>
      </c>
      <c r="P240" s="387"/>
      <c r="R240" s="346"/>
    </row>
    <row r="241" spans="1:18" ht="24" hidden="1" x14ac:dyDescent="0.25">
      <c r="A241" s="224">
        <v>6250</v>
      </c>
      <c r="B241" s="111" t="s">
        <v>256</v>
      </c>
      <c r="C241" s="226">
        <f t="shared" si="13"/>
        <v>0</v>
      </c>
      <c r="D241" s="225">
        <f>SUM(D242:D246)</f>
        <v>0</v>
      </c>
      <c r="E241" s="228">
        <f>SUM(E242:E246)</f>
        <v>0</v>
      </c>
      <c r="F241" s="229">
        <f t="shared" si="14"/>
        <v>0</v>
      </c>
      <c r="G241" s="225">
        <f>SUM(G242:G246)</f>
        <v>0</v>
      </c>
      <c r="H241" s="465">
        <f>SUM(H242:H246)</f>
        <v>0</v>
      </c>
      <c r="I241" s="230">
        <f t="shared" si="15"/>
        <v>0</v>
      </c>
      <c r="J241" s="225">
        <f>SUM(J242:J246)</f>
        <v>0</v>
      </c>
      <c r="K241" s="465">
        <f>SUM(K242:K246)</f>
        <v>0</v>
      </c>
      <c r="L241" s="230">
        <f t="shared" si="16"/>
        <v>0</v>
      </c>
      <c r="M241" s="466">
        <f>SUM(M242:M246)</f>
        <v>0</v>
      </c>
      <c r="N241" s="228">
        <f>SUM(N242:N246)</f>
        <v>0</v>
      </c>
      <c r="O241" s="230">
        <f t="shared" si="17"/>
        <v>0</v>
      </c>
      <c r="P241" s="387"/>
      <c r="R241" s="346"/>
    </row>
    <row r="242" spans="1:18" hidden="1" x14ac:dyDescent="0.25">
      <c r="A242" s="64">
        <v>6252</v>
      </c>
      <c r="B242" s="111" t="s">
        <v>257</v>
      </c>
      <c r="C242" s="226">
        <f t="shared" si="13"/>
        <v>0</v>
      </c>
      <c r="D242" s="116"/>
      <c r="E242" s="118"/>
      <c r="F242" s="229">
        <f t="shared" si="14"/>
        <v>0</v>
      </c>
      <c r="G242" s="116"/>
      <c r="H242" s="408"/>
      <c r="I242" s="230">
        <f t="shared" si="15"/>
        <v>0</v>
      </c>
      <c r="J242" s="116"/>
      <c r="K242" s="408"/>
      <c r="L242" s="230">
        <f t="shared" si="16"/>
        <v>0</v>
      </c>
      <c r="M242" s="464"/>
      <c r="N242" s="118"/>
      <c r="O242" s="230">
        <f t="shared" si="17"/>
        <v>0</v>
      </c>
      <c r="P242" s="387"/>
      <c r="R242" s="346"/>
    </row>
    <row r="243" spans="1:18" hidden="1" x14ac:dyDescent="0.25">
      <c r="A243" s="64">
        <v>6253</v>
      </c>
      <c r="B243" s="111" t="s">
        <v>258</v>
      </c>
      <c r="C243" s="226">
        <f t="shared" si="13"/>
        <v>0</v>
      </c>
      <c r="D243" s="116"/>
      <c r="E243" s="118"/>
      <c r="F243" s="229">
        <f t="shared" si="14"/>
        <v>0</v>
      </c>
      <c r="G243" s="116"/>
      <c r="H243" s="408"/>
      <c r="I243" s="230">
        <f t="shared" si="15"/>
        <v>0</v>
      </c>
      <c r="J243" s="116"/>
      <c r="K243" s="408"/>
      <c r="L243" s="230">
        <f t="shared" si="16"/>
        <v>0</v>
      </c>
      <c r="M243" s="464"/>
      <c r="N243" s="118"/>
      <c r="O243" s="230">
        <f t="shared" si="17"/>
        <v>0</v>
      </c>
      <c r="P243" s="387"/>
      <c r="R243" s="346"/>
    </row>
    <row r="244" spans="1:18" ht="24" hidden="1" x14ac:dyDescent="0.25">
      <c r="A244" s="64">
        <v>6254</v>
      </c>
      <c r="B244" s="111" t="s">
        <v>259</v>
      </c>
      <c r="C244" s="226">
        <f t="shared" si="13"/>
        <v>0</v>
      </c>
      <c r="D244" s="116"/>
      <c r="E244" s="118"/>
      <c r="F244" s="229">
        <f t="shared" si="14"/>
        <v>0</v>
      </c>
      <c r="G244" s="116"/>
      <c r="H244" s="408"/>
      <c r="I244" s="230">
        <f t="shared" si="15"/>
        <v>0</v>
      </c>
      <c r="J244" s="116"/>
      <c r="K244" s="408"/>
      <c r="L244" s="230">
        <f t="shared" si="16"/>
        <v>0</v>
      </c>
      <c r="M244" s="464"/>
      <c r="N244" s="118"/>
      <c r="O244" s="230">
        <f t="shared" si="17"/>
        <v>0</v>
      </c>
      <c r="P244" s="387"/>
      <c r="R244" s="346"/>
    </row>
    <row r="245" spans="1:18" ht="24" hidden="1" x14ac:dyDescent="0.25">
      <c r="A245" s="64">
        <v>6255</v>
      </c>
      <c r="B245" s="111" t="s">
        <v>260</v>
      </c>
      <c r="C245" s="226">
        <f t="shared" ref="C245:C286" si="18">F245+I245+L245+O245</f>
        <v>0</v>
      </c>
      <c r="D245" s="116"/>
      <c r="E245" s="118"/>
      <c r="F245" s="229">
        <f t="shared" ref="F245:F299" si="19">D245+E245</f>
        <v>0</v>
      </c>
      <c r="G245" s="116"/>
      <c r="H245" s="408"/>
      <c r="I245" s="230">
        <f t="shared" ref="I245:I299" si="20">G245+H245</f>
        <v>0</v>
      </c>
      <c r="J245" s="116"/>
      <c r="K245" s="408"/>
      <c r="L245" s="230">
        <f t="shared" ref="L245:L299" si="21">J245+K245</f>
        <v>0</v>
      </c>
      <c r="M245" s="464"/>
      <c r="N245" s="118"/>
      <c r="O245" s="230">
        <f t="shared" ref="O245:O277" si="22">M245+N245</f>
        <v>0</v>
      </c>
      <c r="P245" s="387"/>
      <c r="R245" s="346"/>
    </row>
    <row r="246" spans="1:18" hidden="1" x14ac:dyDescent="0.25">
      <c r="A246" s="64">
        <v>6259</v>
      </c>
      <c r="B246" s="111" t="s">
        <v>261</v>
      </c>
      <c r="C246" s="226">
        <f t="shared" si="18"/>
        <v>0</v>
      </c>
      <c r="D246" s="116"/>
      <c r="E246" s="118"/>
      <c r="F246" s="229">
        <f t="shared" si="19"/>
        <v>0</v>
      </c>
      <c r="G246" s="116"/>
      <c r="H246" s="408"/>
      <c r="I246" s="230">
        <f t="shared" si="20"/>
        <v>0</v>
      </c>
      <c r="J246" s="116"/>
      <c r="K246" s="408"/>
      <c r="L246" s="230">
        <f t="shared" si="21"/>
        <v>0</v>
      </c>
      <c r="M246" s="464"/>
      <c r="N246" s="118"/>
      <c r="O246" s="230">
        <f t="shared" si="22"/>
        <v>0</v>
      </c>
      <c r="P246" s="387"/>
      <c r="R246" s="346"/>
    </row>
    <row r="247" spans="1:18" ht="24" hidden="1" x14ac:dyDescent="0.25">
      <c r="A247" s="224">
        <v>6260</v>
      </c>
      <c r="B247" s="111" t="s">
        <v>262</v>
      </c>
      <c r="C247" s="226">
        <f t="shared" si="18"/>
        <v>0</v>
      </c>
      <c r="D247" s="116"/>
      <c r="E247" s="118"/>
      <c r="F247" s="229">
        <f t="shared" si="19"/>
        <v>0</v>
      </c>
      <c r="G247" s="116"/>
      <c r="H247" s="408"/>
      <c r="I247" s="230">
        <f t="shared" si="20"/>
        <v>0</v>
      </c>
      <c r="J247" s="116"/>
      <c r="K247" s="408"/>
      <c r="L247" s="230">
        <f t="shared" si="21"/>
        <v>0</v>
      </c>
      <c r="M247" s="464"/>
      <c r="N247" s="118"/>
      <c r="O247" s="230">
        <f t="shared" si="22"/>
        <v>0</v>
      </c>
      <c r="P247" s="387"/>
      <c r="R247" s="346"/>
    </row>
    <row r="248" spans="1:18" hidden="1" x14ac:dyDescent="0.25">
      <c r="A248" s="224">
        <v>6270</v>
      </c>
      <c r="B248" s="111" t="s">
        <v>263</v>
      </c>
      <c r="C248" s="226">
        <f t="shared" si="18"/>
        <v>0</v>
      </c>
      <c r="D248" s="116"/>
      <c r="E248" s="118"/>
      <c r="F248" s="229">
        <f t="shared" si="19"/>
        <v>0</v>
      </c>
      <c r="G248" s="116"/>
      <c r="H248" s="408"/>
      <c r="I248" s="230">
        <f t="shared" si="20"/>
        <v>0</v>
      </c>
      <c r="J248" s="116"/>
      <c r="K248" s="408"/>
      <c r="L248" s="230">
        <f t="shared" si="21"/>
        <v>0</v>
      </c>
      <c r="M248" s="464"/>
      <c r="N248" s="118"/>
      <c r="O248" s="230">
        <f t="shared" si="22"/>
        <v>0</v>
      </c>
      <c r="P248" s="387"/>
      <c r="R248" s="346"/>
    </row>
    <row r="249" spans="1:18" ht="24" hidden="1" x14ac:dyDescent="0.25">
      <c r="A249" s="350">
        <v>6290</v>
      </c>
      <c r="B249" s="101" t="s">
        <v>264</v>
      </c>
      <c r="C249" s="226">
        <f t="shared" si="18"/>
        <v>0</v>
      </c>
      <c r="D249" s="238">
        <f>SUM(D250:D253)</f>
        <v>0</v>
      </c>
      <c r="E249" s="241">
        <f>SUM(E250:E253)</f>
        <v>0</v>
      </c>
      <c r="F249" s="242">
        <f t="shared" si="19"/>
        <v>0</v>
      </c>
      <c r="G249" s="238">
        <f>SUM(G250:G253)</f>
        <v>0</v>
      </c>
      <c r="H249" s="470">
        <f>SUM(H250:H253)</f>
        <v>0</v>
      </c>
      <c r="I249" s="243">
        <f t="shared" si="20"/>
        <v>0</v>
      </c>
      <c r="J249" s="238">
        <f>SUM(J250:J253)</f>
        <v>0</v>
      </c>
      <c r="K249" s="470">
        <f>SUM(K250:K253)</f>
        <v>0</v>
      </c>
      <c r="L249" s="243">
        <f t="shared" si="21"/>
        <v>0</v>
      </c>
      <c r="M249" s="477">
        <f>SUM(M250:M253)</f>
        <v>0</v>
      </c>
      <c r="N249" s="478">
        <f>SUM(N250:N253)</f>
        <v>0</v>
      </c>
      <c r="O249" s="479">
        <f t="shared" si="22"/>
        <v>0</v>
      </c>
      <c r="P249" s="480"/>
      <c r="R249" s="346"/>
    </row>
    <row r="250" spans="1:18" hidden="1" x14ac:dyDescent="0.25">
      <c r="A250" s="64">
        <v>6291</v>
      </c>
      <c r="B250" s="111" t="s">
        <v>265</v>
      </c>
      <c r="C250" s="226">
        <f t="shared" si="18"/>
        <v>0</v>
      </c>
      <c r="D250" s="116"/>
      <c r="E250" s="118"/>
      <c r="F250" s="229">
        <f t="shared" si="19"/>
        <v>0</v>
      </c>
      <c r="G250" s="116"/>
      <c r="H250" s="408"/>
      <c r="I250" s="230">
        <f t="shared" si="20"/>
        <v>0</v>
      </c>
      <c r="J250" s="116"/>
      <c r="K250" s="408"/>
      <c r="L250" s="230">
        <f t="shared" si="21"/>
        <v>0</v>
      </c>
      <c r="M250" s="464"/>
      <c r="N250" s="118"/>
      <c r="O250" s="230">
        <f t="shared" si="22"/>
        <v>0</v>
      </c>
      <c r="P250" s="387"/>
      <c r="R250" s="346"/>
    </row>
    <row r="251" spans="1:18" hidden="1" x14ac:dyDescent="0.25">
      <c r="A251" s="64">
        <v>6292</v>
      </c>
      <c r="B251" s="111" t="s">
        <v>266</v>
      </c>
      <c r="C251" s="226">
        <f t="shared" si="18"/>
        <v>0</v>
      </c>
      <c r="D251" s="116"/>
      <c r="E251" s="118"/>
      <c r="F251" s="229">
        <f t="shared" si="19"/>
        <v>0</v>
      </c>
      <c r="G251" s="116"/>
      <c r="H251" s="408"/>
      <c r="I251" s="230">
        <f t="shared" si="20"/>
        <v>0</v>
      </c>
      <c r="J251" s="116"/>
      <c r="K251" s="408"/>
      <c r="L251" s="230">
        <f t="shared" si="21"/>
        <v>0</v>
      </c>
      <c r="M251" s="464"/>
      <c r="N251" s="118"/>
      <c r="O251" s="230">
        <f t="shared" si="22"/>
        <v>0</v>
      </c>
      <c r="P251" s="387"/>
      <c r="R251" s="346"/>
    </row>
    <row r="252" spans="1:18" ht="72" hidden="1" x14ac:dyDescent="0.25">
      <c r="A252" s="64">
        <v>6296</v>
      </c>
      <c r="B252" s="111" t="s">
        <v>267</v>
      </c>
      <c r="C252" s="226">
        <f t="shared" si="18"/>
        <v>0</v>
      </c>
      <c r="D252" s="116"/>
      <c r="E252" s="118"/>
      <c r="F252" s="229">
        <f t="shared" si="19"/>
        <v>0</v>
      </c>
      <c r="G252" s="116"/>
      <c r="H252" s="408"/>
      <c r="I252" s="230">
        <f t="shared" si="20"/>
        <v>0</v>
      </c>
      <c r="J252" s="116"/>
      <c r="K252" s="408"/>
      <c r="L252" s="230">
        <f t="shared" si="21"/>
        <v>0</v>
      </c>
      <c r="M252" s="464"/>
      <c r="N252" s="118"/>
      <c r="O252" s="230">
        <f t="shared" si="22"/>
        <v>0</v>
      </c>
      <c r="P252" s="387"/>
      <c r="R252" s="346"/>
    </row>
    <row r="253" spans="1:18" ht="36" hidden="1" x14ac:dyDescent="0.25">
      <c r="A253" s="64">
        <v>6299</v>
      </c>
      <c r="B253" s="111" t="s">
        <v>268</v>
      </c>
      <c r="C253" s="226">
        <f t="shared" si="18"/>
        <v>0</v>
      </c>
      <c r="D253" s="116"/>
      <c r="E253" s="118"/>
      <c r="F253" s="229">
        <f t="shared" si="19"/>
        <v>0</v>
      </c>
      <c r="G253" s="116"/>
      <c r="H253" s="408"/>
      <c r="I253" s="230">
        <f t="shared" si="20"/>
        <v>0</v>
      </c>
      <c r="J253" s="116"/>
      <c r="K253" s="408"/>
      <c r="L253" s="230">
        <f t="shared" si="21"/>
        <v>0</v>
      </c>
      <c r="M253" s="464"/>
      <c r="N253" s="118"/>
      <c r="O253" s="230">
        <f t="shared" si="22"/>
        <v>0</v>
      </c>
      <c r="P253" s="387"/>
      <c r="R253" s="346"/>
    </row>
    <row r="254" spans="1:18" hidden="1" x14ac:dyDescent="0.25">
      <c r="A254" s="85">
        <v>6300</v>
      </c>
      <c r="B254" s="210" t="s">
        <v>269</v>
      </c>
      <c r="C254" s="393">
        <f t="shared" si="18"/>
        <v>0</v>
      </c>
      <c r="D254" s="95">
        <f>SUM(D255,D259,D260)</f>
        <v>0</v>
      </c>
      <c r="E254" s="98">
        <f>SUM(E255,E259,E260)</f>
        <v>0</v>
      </c>
      <c r="F254" s="212">
        <f t="shared" si="19"/>
        <v>0</v>
      </c>
      <c r="G254" s="95">
        <f>SUM(G255,G259,G260)</f>
        <v>0</v>
      </c>
      <c r="H254" s="399">
        <f>SUM(H255,H259,H260)</f>
        <v>0</v>
      </c>
      <c r="I254" s="99">
        <f t="shared" si="20"/>
        <v>0</v>
      </c>
      <c r="J254" s="95">
        <f>SUM(J255,J259,J260)</f>
        <v>0</v>
      </c>
      <c r="K254" s="399">
        <f>SUM(K255,K259,K260)</f>
        <v>0</v>
      </c>
      <c r="L254" s="99">
        <f t="shared" si="21"/>
        <v>0</v>
      </c>
      <c r="M254" s="472">
        <f>SUM(M255,M259,M260)</f>
        <v>0</v>
      </c>
      <c r="N254" s="291">
        <f>SUM(N255,N259,N260)</f>
        <v>0</v>
      </c>
      <c r="O254" s="293">
        <f t="shared" si="22"/>
        <v>0</v>
      </c>
      <c r="P254" s="473"/>
      <c r="R254" s="346"/>
    </row>
    <row r="255" spans="1:18" ht="24" hidden="1" x14ac:dyDescent="0.25">
      <c r="A255" s="350">
        <v>6320</v>
      </c>
      <c r="B255" s="101" t="s">
        <v>270</v>
      </c>
      <c r="C255" s="477">
        <f t="shared" si="18"/>
        <v>0</v>
      </c>
      <c r="D255" s="238">
        <f>SUM(D256:D258)</f>
        <v>0</v>
      </c>
      <c r="E255" s="241">
        <f>SUM(E256:E258)</f>
        <v>0</v>
      </c>
      <c r="F255" s="242">
        <f t="shared" si="19"/>
        <v>0</v>
      </c>
      <c r="G255" s="238">
        <f>SUM(G256:G258)</f>
        <v>0</v>
      </c>
      <c r="H255" s="470">
        <f>SUM(H256:H258)</f>
        <v>0</v>
      </c>
      <c r="I255" s="243">
        <f t="shared" si="20"/>
        <v>0</v>
      </c>
      <c r="J255" s="238">
        <f>SUM(J256:J258)</f>
        <v>0</v>
      </c>
      <c r="K255" s="470">
        <f>SUM(K256:K258)</f>
        <v>0</v>
      </c>
      <c r="L255" s="243">
        <f t="shared" si="21"/>
        <v>0</v>
      </c>
      <c r="M255" s="471">
        <f>SUM(M256:M258)</f>
        <v>0</v>
      </c>
      <c r="N255" s="241">
        <f>SUM(N256:N258)</f>
        <v>0</v>
      </c>
      <c r="O255" s="243">
        <f t="shared" si="22"/>
        <v>0</v>
      </c>
      <c r="P255" s="382"/>
      <c r="R255" s="346"/>
    </row>
    <row r="256" spans="1:18" hidden="1" x14ac:dyDescent="0.25">
      <c r="A256" s="64">
        <v>6322</v>
      </c>
      <c r="B256" s="111" t="s">
        <v>271</v>
      </c>
      <c r="C256" s="466">
        <f t="shared" si="18"/>
        <v>0</v>
      </c>
      <c r="D256" s="116"/>
      <c r="E256" s="118"/>
      <c r="F256" s="229">
        <f t="shared" si="19"/>
        <v>0</v>
      </c>
      <c r="G256" s="116"/>
      <c r="H256" s="408"/>
      <c r="I256" s="230">
        <f t="shared" si="20"/>
        <v>0</v>
      </c>
      <c r="J256" s="116"/>
      <c r="K256" s="408"/>
      <c r="L256" s="230">
        <f t="shared" si="21"/>
        <v>0</v>
      </c>
      <c r="M256" s="464"/>
      <c r="N256" s="118"/>
      <c r="O256" s="230">
        <f t="shared" si="22"/>
        <v>0</v>
      </c>
      <c r="P256" s="387"/>
      <c r="R256" s="346"/>
    </row>
    <row r="257" spans="1:18" ht="24" hidden="1" x14ac:dyDescent="0.25">
      <c r="A257" s="64">
        <v>6323</v>
      </c>
      <c r="B257" s="111" t="s">
        <v>272</v>
      </c>
      <c r="C257" s="466">
        <f t="shared" si="18"/>
        <v>0</v>
      </c>
      <c r="D257" s="116"/>
      <c r="E257" s="118"/>
      <c r="F257" s="229">
        <f t="shared" si="19"/>
        <v>0</v>
      </c>
      <c r="G257" s="116"/>
      <c r="H257" s="408"/>
      <c r="I257" s="230">
        <f t="shared" si="20"/>
        <v>0</v>
      </c>
      <c r="J257" s="116"/>
      <c r="K257" s="408"/>
      <c r="L257" s="230">
        <f t="shared" si="21"/>
        <v>0</v>
      </c>
      <c r="M257" s="464"/>
      <c r="N257" s="118"/>
      <c r="O257" s="230">
        <f t="shared" si="22"/>
        <v>0</v>
      </c>
      <c r="P257" s="387"/>
      <c r="R257" s="346"/>
    </row>
    <row r="258" spans="1:18" ht="24" hidden="1" x14ac:dyDescent="0.25">
      <c r="A258" s="55">
        <v>6324</v>
      </c>
      <c r="B258" s="101" t="s">
        <v>273</v>
      </c>
      <c r="C258" s="466">
        <f t="shared" si="18"/>
        <v>0</v>
      </c>
      <c r="D258" s="106"/>
      <c r="E258" s="108"/>
      <c r="F258" s="242">
        <f t="shared" si="19"/>
        <v>0</v>
      </c>
      <c r="G258" s="106"/>
      <c r="H258" s="403"/>
      <c r="I258" s="243">
        <f t="shared" si="20"/>
        <v>0</v>
      </c>
      <c r="J258" s="106"/>
      <c r="K258" s="403"/>
      <c r="L258" s="243">
        <f t="shared" si="21"/>
        <v>0</v>
      </c>
      <c r="M258" s="463"/>
      <c r="N258" s="108"/>
      <c r="O258" s="243">
        <f t="shared" si="22"/>
        <v>0</v>
      </c>
      <c r="P258" s="382"/>
      <c r="R258" s="346"/>
    </row>
    <row r="259" spans="1:18" ht="24" hidden="1" x14ac:dyDescent="0.25">
      <c r="A259" s="273">
        <v>6330</v>
      </c>
      <c r="B259" s="274" t="s">
        <v>274</v>
      </c>
      <c r="C259" s="466">
        <f t="shared" si="18"/>
        <v>0</v>
      </c>
      <c r="D259" s="257"/>
      <c r="E259" s="260"/>
      <c r="F259" s="482">
        <f t="shared" si="19"/>
        <v>0</v>
      </c>
      <c r="G259" s="257"/>
      <c r="H259" s="483"/>
      <c r="I259" s="479">
        <f t="shared" si="20"/>
        <v>0</v>
      </c>
      <c r="J259" s="257"/>
      <c r="K259" s="483"/>
      <c r="L259" s="479">
        <f t="shared" si="21"/>
        <v>0</v>
      </c>
      <c r="M259" s="484"/>
      <c r="N259" s="260"/>
      <c r="O259" s="479">
        <f t="shared" si="22"/>
        <v>0</v>
      </c>
      <c r="P259" s="480"/>
      <c r="R259" s="346"/>
    </row>
    <row r="260" spans="1:18" hidden="1" x14ac:dyDescent="0.25">
      <c r="A260" s="224">
        <v>6360</v>
      </c>
      <c r="B260" s="111" t="s">
        <v>275</v>
      </c>
      <c r="C260" s="466">
        <f t="shared" si="18"/>
        <v>0</v>
      </c>
      <c r="D260" s="116"/>
      <c r="E260" s="118"/>
      <c r="F260" s="229">
        <f t="shared" si="19"/>
        <v>0</v>
      </c>
      <c r="G260" s="116"/>
      <c r="H260" s="408"/>
      <c r="I260" s="230">
        <f t="shared" si="20"/>
        <v>0</v>
      </c>
      <c r="J260" s="116"/>
      <c r="K260" s="408"/>
      <c r="L260" s="230">
        <f t="shared" si="21"/>
        <v>0</v>
      </c>
      <c r="M260" s="464"/>
      <c r="N260" s="118"/>
      <c r="O260" s="230">
        <f t="shared" si="22"/>
        <v>0</v>
      </c>
      <c r="P260" s="387"/>
      <c r="R260" s="346"/>
    </row>
    <row r="261" spans="1:18" ht="36" hidden="1" x14ac:dyDescent="0.25">
      <c r="A261" s="85">
        <v>6400</v>
      </c>
      <c r="B261" s="210" t="s">
        <v>276</v>
      </c>
      <c r="C261" s="393">
        <f t="shared" si="18"/>
        <v>0</v>
      </c>
      <c r="D261" s="95">
        <f>SUM(D262,D266)</f>
        <v>0</v>
      </c>
      <c r="E261" s="98">
        <f>SUM(E262,E266)</f>
        <v>0</v>
      </c>
      <c r="F261" s="212">
        <f t="shared" si="19"/>
        <v>0</v>
      </c>
      <c r="G261" s="95">
        <f>SUM(G262,G266)</f>
        <v>0</v>
      </c>
      <c r="H261" s="399">
        <f>SUM(H262,H266)</f>
        <v>0</v>
      </c>
      <c r="I261" s="99">
        <f t="shared" si="20"/>
        <v>0</v>
      </c>
      <c r="J261" s="95">
        <f>SUM(J262,J266)</f>
        <v>0</v>
      </c>
      <c r="K261" s="399">
        <f>SUM(K262,K266)</f>
        <v>0</v>
      </c>
      <c r="L261" s="99">
        <f t="shared" si="21"/>
        <v>0</v>
      </c>
      <c r="M261" s="472">
        <f>SUM(M262,M266)</f>
        <v>0</v>
      </c>
      <c r="N261" s="291">
        <f>SUM(N262,N266)</f>
        <v>0</v>
      </c>
      <c r="O261" s="293">
        <f t="shared" si="22"/>
        <v>0</v>
      </c>
      <c r="P261" s="473"/>
      <c r="R261" s="346"/>
    </row>
    <row r="262" spans="1:18" ht="24" hidden="1" x14ac:dyDescent="0.25">
      <c r="A262" s="350">
        <v>6410</v>
      </c>
      <c r="B262" s="101" t="s">
        <v>277</v>
      </c>
      <c r="C262" s="471">
        <f t="shared" si="18"/>
        <v>0</v>
      </c>
      <c r="D262" s="238">
        <f>SUM(D263:D265)</f>
        <v>0</v>
      </c>
      <c r="E262" s="241">
        <f>SUM(E263:E265)</f>
        <v>0</v>
      </c>
      <c r="F262" s="242">
        <f t="shared" si="19"/>
        <v>0</v>
      </c>
      <c r="G262" s="238">
        <f>SUM(G263:G265)</f>
        <v>0</v>
      </c>
      <c r="H262" s="470">
        <f>SUM(H263:H265)</f>
        <v>0</v>
      </c>
      <c r="I262" s="243">
        <f t="shared" si="20"/>
        <v>0</v>
      </c>
      <c r="J262" s="238">
        <f>SUM(J263:J265)</f>
        <v>0</v>
      </c>
      <c r="K262" s="470">
        <f>SUM(K263:K265)</f>
        <v>0</v>
      </c>
      <c r="L262" s="243">
        <f t="shared" si="21"/>
        <v>0</v>
      </c>
      <c r="M262" s="475">
        <f>SUM(M263:M265)</f>
        <v>0</v>
      </c>
      <c r="N262" s="476">
        <f>SUM(N263:N265)</f>
        <v>0</v>
      </c>
      <c r="O262" s="414">
        <f t="shared" si="22"/>
        <v>0</v>
      </c>
      <c r="P262" s="416"/>
      <c r="R262" s="346"/>
    </row>
    <row r="263" spans="1:18" hidden="1" x14ac:dyDescent="0.25">
      <c r="A263" s="64">
        <v>6411</v>
      </c>
      <c r="B263" s="275" t="s">
        <v>278</v>
      </c>
      <c r="C263" s="226">
        <f t="shared" si="18"/>
        <v>0</v>
      </c>
      <c r="D263" s="116"/>
      <c r="E263" s="118"/>
      <c r="F263" s="229">
        <f t="shared" si="19"/>
        <v>0</v>
      </c>
      <c r="G263" s="116"/>
      <c r="H263" s="408"/>
      <c r="I263" s="230">
        <f t="shared" si="20"/>
        <v>0</v>
      </c>
      <c r="J263" s="116"/>
      <c r="K263" s="408"/>
      <c r="L263" s="230">
        <f t="shared" si="21"/>
        <v>0</v>
      </c>
      <c r="M263" s="464"/>
      <c r="N263" s="118"/>
      <c r="O263" s="230">
        <f t="shared" si="22"/>
        <v>0</v>
      </c>
      <c r="P263" s="387"/>
      <c r="R263" s="346"/>
    </row>
    <row r="264" spans="1:18" ht="36" hidden="1" x14ac:dyDescent="0.25">
      <c r="A264" s="64">
        <v>6412</v>
      </c>
      <c r="B264" s="111" t="s">
        <v>279</v>
      </c>
      <c r="C264" s="226">
        <f t="shared" si="18"/>
        <v>0</v>
      </c>
      <c r="D264" s="116"/>
      <c r="E264" s="118"/>
      <c r="F264" s="229">
        <f t="shared" si="19"/>
        <v>0</v>
      </c>
      <c r="G264" s="116"/>
      <c r="H264" s="408"/>
      <c r="I264" s="230">
        <f t="shared" si="20"/>
        <v>0</v>
      </c>
      <c r="J264" s="116"/>
      <c r="K264" s="408"/>
      <c r="L264" s="230">
        <f t="shared" si="21"/>
        <v>0</v>
      </c>
      <c r="M264" s="464"/>
      <c r="N264" s="118"/>
      <c r="O264" s="230">
        <f t="shared" si="22"/>
        <v>0</v>
      </c>
      <c r="P264" s="387"/>
      <c r="R264" s="346"/>
    </row>
    <row r="265" spans="1:18" ht="36" hidden="1" x14ac:dyDescent="0.25">
      <c r="A265" s="64">
        <v>6419</v>
      </c>
      <c r="B265" s="111" t="s">
        <v>280</v>
      </c>
      <c r="C265" s="226">
        <f t="shared" si="18"/>
        <v>0</v>
      </c>
      <c r="D265" s="116"/>
      <c r="E265" s="118"/>
      <c r="F265" s="229">
        <f t="shared" si="19"/>
        <v>0</v>
      </c>
      <c r="G265" s="116"/>
      <c r="H265" s="408"/>
      <c r="I265" s="230">
        <f t="shared" si="20"/>
        <v>0</v>
      </c>
      <c r="J265" s="116"/>
      <c r="K265" s="408"/>
      <c r="L265" s="230">
        <f t="shared" si="21"/>
        <v>0</v>
      </c>
      <c r="M265" s="464"/>
      <c r="N265" s="118"/>
      <c r="O265" s="230">
        <f t="shared" si="22"/>
        <v>0</v>
      </c>
      <c r="P265" s="387"/>
      <c r="R265" s="346"/>
    </row>
    <row r="266" spans="1:18" ht="36" hidden="1" x14ac:dyDescent="0.25">
      <c r="A266" s="224">
        <v>6420</v>
      </c>
      <c r="B266" s="111" t="s">
        <v>281</v>
      </c>
      <c r="C266" s="226">
        <f t="shared" si="18"/>
        <v>0</v>
      </c>
      <c r="D266" s="225">
        <f>SUM(D267:D270)</f>
        <v>0</v>
      </c>
      <c r="E266" s="228">
        <f>SUM(E267:E270)</f>
        <v>0</v>
      </c>
      <c r="F266" s="229">
        <f t="shared" si="19"/>
        <v>0</v>
      </c>
      <c r="G266" s="225">
        <f>SUM(G267:G270)</f>
        <v>0</v>
      </c>
      <c r="H266" s="465">
        <f>SUM(H267:H270)</f>
        <v>0</v>
      </c>
      <c r="I266" s="230">
        <f t="shared" si="20"/>
        <v>0</v>
      </c>
      <c r="J266" s="225">
        <f>SUM(J267:J270)</f>
        <v>0</v>
      </c>
      <c r="K266" s="465">
        <f>SUM(K267:K270)</f>
        <v>0</v>
      </c>
      <c r="L266" s="230">
        <f t="shared" si="21"/>
        <v>0</v>
      </c>
      <c r="M266" s="466">
        <f>SUM(M267:M270)</f>
        <v>0</v>
      </c>
      <c r="N266" s="228">
        <f>SUM(N267:N270)</f>
        <v>0</v>
      </c>
      <c r="O266" s="230">
        <f t="shared" si="22"/>
        <v>0</v>
      </c>
      <c r="P266" s="387"/>
      <c r="R266" s="346"/>
    </row>
    <row r="267" spans="1:18" hidden="1" x14ac:dyDescent="0.25">
      <c r="A267" s="64">
        <v>6421</v>
      </c>
      <c r="B267" s="111" t="s">
        <v>282</v>
      </c>
      <c r="C267" s="226">
        <f t="shared" si="18"/>
        <v>0</v>
      </c>
      <c r="D267" s="116"/>
      <c r="E267" s="118"/>
      <c r="F267" s="229">
        <f t="shared" si="19"/>
        <v>0</v>
      </c>
      <c r="G267" s="116"/>
      <c r="H267" s="408"/>
      <c r="I267" s="230">
        <f t="shared" si="20"/>
        <v>0</v>
      </c>
      <c r="J267" s="116"/>
      <c r="K267" s="408"/>
      <c r="L267" s="230">
        <f t="shared" si="21"/>
        <v>0</v>
      </c>
      <c r="M267" s="464"/>
      <c r="N267" s="118"/>
      <c r="O267" s="230">
        <f t="shared" si="22"/>
        <v>0</v>
      </c>
      <c r="P267" s="387"/>
      <c r="R267" s="346"/>
    </row>
    <row r="268" spans="1:18" hidden="1" x14ac:dyDescent="0.25">
      <c r="A268" s="64">
        <v>6422</v>
      </c>
      <c r="B268" s="111" t="s">
        <v>283</v>
      </c>
      <c r="C268" s="226">
        <f t="shared" si="18"/>
        <v>0</v>
      </c>
      <c r="D268" s="116"/>
      <c r="E268" s="118"/>
      <c r="F268" s="229">
        <f t="shared" si="19"/>
        <v>0</v>
      </c>
      <c r="G268" s="116"/>
      <c r="H268" s="408"/>
      <c r="I268" s="230">
        <f t="shared" si="20"/>
        <v>0</v>
      </c>
      <c r="J268" s="116"/>
      <c r="K268" s="408"/>
      <c r="L268" s="230">
        <f t="shared" si="21"/>
        <v>0</v>
      </c>
      <c r="M268" s="464"/>
      <c r="N268" s="118"/>
      <c r="O268" s="230">
        <f t="shared" si="22"/>
        <v>0</v>
      </c>
      <c r="P268" s="387"/>
      <c r="R268" s="346"/>
    </row>
    <row r="269" spans="1:18" ht="24" hidden="1" x14ac:dyDescent="0.25">
      <c r="A269" s="64">
        <v>6423</v>
      </c>
      <c r="B269" s="111" t="s">
        <v>284</v>
      </c>
      <c r="C269" s="226">
        <f t="shared" si="18"/>
        <v>0</v>
      </c>
      <c r="D269" s="116"/>
      <c r="E269" s="118"/>
      <c r="F269" s="229">
        <f t="shared" si="19"/>
        <v>0</v>
      </c>
      <c r="G269" s="116"/>
      <c r="H269" s="408"/>
      <c r="I269" s="230">
        <f t="shared" si="20"/>
        <v>0</v>
      </c>
      <c r="J269" s="116"/>
      <c r="K269" s="408"/>
      <c r="L269" s="230">
        <f t="shared" si="21"/>
        <v>0</v>
      </c>
      <c r="M269" s="464"/>
      <c r="N269" s="118"/>
      <c r="O269" s="230">
        <f t="shared" si="22"/>
        <v>0</v>
      </c>
      <c r="P269" s="387"/>
      <c r="R269" s="346"/>
    </row>
    <row r="270" spans="1:18" ht="36" hidden="1" x14ac:dyDescent="0.25">
      <c r="A270" s="64">
        <v>6424</v>
      </c>
      <c r="B270" s="111" t="s">
        <v>285</v>
      </c>
      <c r="C270" s="226">
        <f t="shared" si="18"/>
        <v>0</v>
      </c>
      <c r="D270" s="116"/>
      <c r="E270" s="118"/>
      <c r="F270" s="229">
        <f t="shared" si="19"/>
        <v>0</v>
      </c>
      <c r="G270" s="116"/>
      <c r="H270" s="408"/>
      <c r="I270" s="230">
        <f t="shared" si="20"/>
        <v>0</v>
      </c>
      <c r="J270" s="116"/>
      <c r="K270" s="408"/>
      <c r="L270" s="230">
        <f t="shared" si="21"/>
        <v>0</v>
      </c>
      <c r="M270" s="464"/>
      <c r="N270" s="118"/>
      <c r="O270" s="230">
        <f t="shared" si="22"/>
        <v>0</v>
      </c>
      <c r="P270" s="387"/>
      <c r="R270" s="346"/>
    </row>
    <row r="271" spans="1:18" ht="36" hidden="1" x14ac:dyDescent="0.25">
      <c r="A271" s="276">
        <v>7000</v>
      </c>
      <c r="B271" s="276" t="s">
        <v>286</v>
      </c>
      <c r="C271" s="491">
        <f t="shared" si="18"/>
        <v>0</v>
      </c>
      <c r="D271" s="492">
        <f>SUM(D272,D282)</f>
        <v>0</v>
      </c>
      <c r="E271" s="283">
        <f>SUM(E272,E282)</f>
        <v>0</v>
      </c>
      <c r="F271" s="284">
        <f t="shared" si="19"/>
        <v>0</v>
      </c>
      <c r="G271" s="492">
        <f>SUM(G272,G282)</f>
        <v>0</v>
      </c>
      <c r="H271" s="493">
        <f>SUM(H272,H282)</f>
        <v>0</v>
      </c>
      <c r="I271" s="285">
        <f t="shared" si="20"/>
        <v>0</v>
      </c>
      <c r="J271" s="492">
        <f>SUM(J272,J282)</f>
        <v>0</v>
      </c>
      <c r="K271" s="493">
        <f>SUM(K272,K282)</f>
        <v>0</v>
      </c>
      <c r="L271" s="285">
        <f t="shared" si="21"/>
        <v>0</v>
      </c>
      <c r="M271" s="494">
        <f>SUM(M272,M282)</f>
        <v>0</v>
      </c>
      <c r="N271" s="495">
        <f>SUM(N272,N282)</f>
        <v>0</v>
      </c>
      <c r="O271" s="496">
        <f t="shared" si="22"/>
        <v>0</v>
      </c>
      <c r="P271" s="497"/>
      <c r="R271" s="346"/>
    </row>
    <row r="272" spans="1:18" ht="24" hidden="1" x14ac:dyDescent="0.25">
      <c r="A272" s="85">
        <v>7200</v>
      </c>
      <c r="B272" s="210" t="s">
        <v>287</v>
      </c>
      <c r="C272" s="393">
        <f t="shared" si="18"/>
        <v>0</v>
      </c>
      <c r="D272" s="95">
        <f>SUM(D273,D274,D277,D278,D281)</f>
        <v>0</v>
      </c>
      <c r="E272" s="98">
        <f>SUM(E273,E274,E277,E278,E281)</f>
        <v>0</v>
      </c>
      <c r="F272" s="212">
        <f t="shared" si="19"/>
        <v>0</v>
      </c>
      <c r="G272" s="95">
        <f>SUM(G273,G274,G277,G278,G281)</f>
        <v>0</v>
      </c>
      <c r="H272" s="399">
        <f>SUM(H273,H274,H277,H278,H281)</f>
        <v>0</v>
      </c>
      <c r="I272" s="99">
        <f t="shared" si="20"/>
        <v>0</v>
      </c>
      <c r="J272" s="95">
        <f>SUM(J273,J274,J277,J278,J281)</f>
        <v>0</v>
      </c>
      <c r="K272" s="399">
        <f>SUM(K273,K274,K277,K278,K281)</f>
        <v>0</v>
      </c>
      <c r="L272" s="99">
        <f t="shared" si="21"/>
        <v>0</v>
      </c>
      <c r="M272" s="459">
        <f>SUM(M273,M274,M277,M278,M281)</f>
        <v>0</v>
      </c>
      <c r="N272" s="266">
        <f>SUM(N273,N274,N277,N278,N281)</f>
        <v>0</v>
      </c>
      <c r="O272" s="268">
        <f t="shared" si="22"/>
        <v>0</v>
      </c>
      <c r="P272" s="460"/>
      <c r="R272" s="346"/>
    </row>
    <row r="273" spans="1:18" ht="24" hidden="1" x14ac:dyDescent="0.25">
      <c r="A273" s="350">
        <v>7210</v>
      </c>
      <c r="B273" s="101" t="s">
        <v>288</v>
      </c>
      <c r="C273" s="400">
        <f t="shared" si="18"/>
        <v>0</v>
      </c>
      <c r="D273" s="106"/>
      <c r="E273" s="108"/>
      <c r="F273" s="242">
        <f t="shared" si="19"/>
        <v>0</v>
      </c>
      <c r="G273" s="106"/>
      <c r="H273" s="403"/>
      <c r="I273" s="243">
        <f t="shared" si="20"/>
        <v>0</v>
      </c>
      <c r="J273" s="106"/>
      <c r="K273" s="403"/>
      <c r="L273" s="243">
        <f t="shared" si="21"/>
        <v>0</v>
      </c>
      <c r="M273" s="463"/>
      <c r="N273" s="108"/>
      <c r="O273" s="243">
        <f t="shared" si="22"/>
        <v>0</v>
      </c>
      <c r="P273" s="382"/>
      <c r="R273" s="346"/>
    </row>
    <row r="274" spans="1:18" s="286" customFormat="1" ht="36" hidden="1" x14ac:dyDescent="0.25">
      <c r="A274" s="224">
        <v>7220</v>
      </c>
      <c r="B274" s="111" t="s">
        <v>289</v>
      </c>
      <c r="C274" s="405">
        <f t="shared" si="18"/>
        <v>0</v>
      </c>
      <c r="D274" s="225">
        <f>SUM(D275:D276)</f>
        <v>0</v>
      </c>
      <c r="E274" s="228">
        <f>SUM(E275:E276)</f>
        <v>0</v>
      </c>
      <c r="F274" s="229">
        <f t="shared" si="19"/>
        <v>0</v>
      </c>
      <c r="G274" s="225">
        <f>SUM(G275:G276)</f>
        <v>0</v>
      </c>
      <c r="H274" s="465">
        <f>SUM(H275:H276)</f>
        <v>0</v>
      </c>
      <c r="I274" s="230">
        <f t="shared" si="20"/>
        <v>0</v>
      </c>
      <c r="J274" s="225">
        <f>SUM(J275:J276)</f>
        <v>0</v>
      </c>
      <c r="K274" s="465">
        <f>SUM(K275:K276)</f>
        <v>0</v>
      </c>
      <c r="L274" s="230">
        <f t="shared" si="21"/>
        <v>0</v>
      </c>
      <c r="M274" s="466">
        <f>SUM(M275:M276)</f>
        <v>0</v>
      </c>
      <c r="N274" s="228">
        <f>SUM(N275:N276)</f>
        <v>0</v>
      </c>
      <c r="O274" s="230">
        <f t="shared" si="22"/>
        <v>0</v>
      </c>
      <c r="P274" s="387"/>
      <c r="R274" s="346"/>
    </row>
    <row r="275" spans="1:18" s="286" customFormat="1" ht="36" hidden="1" x14ac:dyDescent="0.25">
      <c r="A275" s="64">
        <v>7221</v>
      </c>
      <c r="B275" s="111" t="s">
        <v>290</v>
      </c>
      <c r="C275" s="405">
        <f t="shared" si="18"/>
        <v>0</v>
      </c>
      <c r="D275" s="116"/>
      <c r="E275" s="118"/>
      <c r="F275" s="229">
        <f t="shared" si="19"/>
        <v>0</v>
      </c>
      <c r="G275" s="116"/>
      <c r="H275" s="408"/>
      <c r="I275" s="230">
        <f t="shared" si="20"/>
        <v>0</v>
      </c>
      <c r="J275" s="116"/>
      <c r="K275" s="408"/>
      <c r="L275" s="230">
        <f t="shared" si="21"/>
        <v>0</v>
      </c>
      <c r="M275" s="464"/>
      <c r="N275" s="118"/>
      <c r="O275" s="230">
        <f t="shared" si="22"/>
        <v>0</v>
      </c>
      <c r="P275" s="387"/>
      <c r="R275" s="346"/>
    </row>
    <row r="276" spans="1:18" s="286" customFormat="1" ht="36" hidden="1" x14ac:dyDescent="0.25">
      <c r="A276" s="64">
        <v>7222</v>
      </c>
      <c r="B276" s="111" t="s">
        <v>291</v>
      </c>
      <c r="C276" s="405">
        <f t="shared" si="18"/>
        <v>0</v>
      </c>
      <c r="D276" s="116"/>
      <c r="E276" s="118"/>
      <c r="F276" s="229">
        <f t="shared" si="19"/>
        <v>0</v>
      </c>
      <c r="G276" s="116"/>
      <c r="H276" s="408"/>
      <c r="I276" s="230">
        <f t="shared" si="20"/>
        <v>0</v>
      </c>
      <c r="J276" s="116"/>
      <c r="K276" s="408"/>
      <c r="L276" s="230">
        <f t="shared" si="21"/>
        <v>0</v>
      </c>
      <c r="M276" s="464"/>
      <c r="N276" s="118"/>
      <c r="O276" s="230">
        <f t="shared" si="22"/>
        <v>0</v>
      </c>
      <c r="P276" s="387"/>
      <c r="R276" s="346"/>
    </row>
    <row r="277" spans="1:18" s="286" customFormat="1" ht="24" hidden="1" x14ac:dyDescent="0.25">
      <c r="A277" s="224">
        <v>7230</v>
      </c>
      <c r="B277" s="111" t="s">
        <v>292</v>
      </c>
      <c r="C277" s="405">
        <f t="shared" si="18"/>
        <v>0</v>
      </c>
      <c r="D277" s="116"/>
      <c r="E277" s="118"/>
      <c r="F277" s="229">
        <f t="shared" si="19"/>
        <v>0</v>
      </c>
      <c r="G277" s="116"/>
      <c r="H277" s="408"/>
      <c r="I277" s="230">
        <f t="shared" si="20"/>
        <v>0</v>
      </c>
      <c r="J277" s="116"/>
      <c r="K277" s="408"/>
      <c r="L277" s="230">
        <f t="shared" si="21"/>
        <v>0</v>
      </c>
      <c r="M277" s="464"/>
      <c r="N277" s="118"/>
      <c r="O277" s="230">
        <f t="shared" si="22"/>
        <v>0</v>
      </c>
      <c r="P277" s="387"/>
      <c r="R277" s="346"/>
    </row>
    <row r="278" spans="1:18" ht="24" hidden="1" x14ac:dyDescent="0.25">
      <c r="A278" s="224">
        <v>7240</v>
      </c>
      <c r="B278" s="111" t="s">
        <v>293</v>
      </c>
      <c r="C278" s="405">
        <f t="shared" si="18"/>
        <v>0</v>
      </c>
      <c r="D278" s="225">
        <f>SUM(D279:D280)</f>
        <v>0</v>
      </c>
      <c r="E278" s="228">
        <f>SUM(E279:E280)</f>
        <v>0</v>
      </c>
      <c r="F278" s="229">
        <f t="shared" si="19"/>
        <v>0</v>
      </c>
      <c r="G278" s="225">
        <f>SUM(G279:G280)</f>
        <v>0</v>
      </c>
      <c r="H278" s="465">
        <f>SUM(H279:H280)</f>
        <v>0</v>
      </c>
      <c r="I278" s="230">
        <f t="shared" si="20"/>
        <v>0</v>
      </c>
      <c r="J278" s="225">
        <f>SUM(J279:J280)</f>
        <v>0</v>
      </c>
      <c r="K278" s="465">
        <f>SUM(K279:K280)</f>
        <v>0</v>
      </c>
      <c r="L278" s="230">
        <f t="shared" si="21"/>
        <v>0</v>
      </c>
      <c r="M278" s="466">
        <f>SUM(M279:M280)</f>
        <v>0</v>
      </c>
      <c r="N278" s="228">
        <f>SUM(N279:N280)</f>
        <v>0</v>
      </c>
      <c r="O278" s="230">
        <f>SUM(O279:O280)</f>
        <v>0</v>
      </c>
      <c r="P278" s="387"/>
      <c r="R278" s="346"/>
    </row>
    <row r="279" spans="1:18" ht="48" hidden="1" x14ac:dyDescent="0.25">
      <c r="A279" s="64">
        <v>7245</v>
      </c>
      <c r="B279" s="111" t="s">
        <v>294</v>
      </c>
      <c r="C279" s="405">
        <f t="shared" si="18"/>
        <v>0</v>
      </c>
      <c r="D279" s="116"/>
      <c r="E279" s="118"/>
      <c r="F279" s="229">
        <f t="shared" si="19"/>
        <v>0</v>
      </c>
      <c r="G279" s="116"/>
      <c r="H279" s="408"/>
      <c r="I279" s="230">
        <f t="shared" si="20"/>
        <v>0</v>
      </c>
      <c r="J279" s="116"/>
      <c r="K279" s="408"/>
      <c r="L279" s="230">
        <f t="shared" si="21"/>
        <v>0</v>
      </c>
      <c r="M279" s="464"/>
      <c r="N279" s="118"/>
      <c r="O279" s="230">
        <f t="shared" ref="O279:O299" si="23">M279+N279</f>
        <v>0</v>
      </c>
      <c r="P279" s="387"/>
      <c r="R279" s="346"/>
    </row>
    <row r="280" spans="1:18" ht="96" hidden="1" x14ac:dyDescent="0.25">
      <c r="A280" s="64">
        <v>7246</v>
      </c>
      <c r="B280" s="111" t="s">
        <v>295</v>
      </c>
      <c r="C280" s="405">
        <f t="shared" si="18"/>
        <v>0</v>
      </c>
      <c r="D280" s="116"/>
      <c r="E280" s="118"/>
      <c r="F280" s="229">
        <f t="shared" si="19"/>
        <v>0</v>
      </c>
      <c r="G280" s="116"/>
      <c r="H280" s="408"/>
      <c r="I280" s="230">
        <f t="shared" si="20"/>
        <v>0</v>
      </c>
      <c r="J280" s="116"/>
      <c r="K280" s="408"/>
      <c r="L280" s="230">
        <f t="shared" si="21"/>
        <v>0</v>
      </c>
      <c r="M280" s="464"/>
      <c r="N280" s="118"/>
      <c r="O280" s="230">
        <f t="shared" si="23"/>
        <v>0</v>
      </c>
      <c r="P280" s="387"/>
      <c r="R280" s="346"/>
    </row>
    <row r="281" spans="1:18" ht="24" hidden="1" x14ac:dyDescent="0.25">
      <c r="A281" s="224">
        <v>7260</v>
      </c>
      <c r="B281" s="111" t="s">
        <v>296</v>
      </c>
      <c r="C281" s="405">
        <f t="shared" si="18"/>
        <v>0</v>
      </c>
      <c r="D281" s="106"/>
      <c r="E281" s="108"/>
      <c r="F281" s="242">
        <f t="shared" si="19"/>
        <v>0</v>
      </c>
      <c r="G281" s="106"/>
      <c r="H281" s="403"/>
      <c r="I281" s="243">
        <f t="shared" si="20"/>
        <v>0</v>
      </c>
      <c r="J281" s="106"/>
      <c r="K281" s="403"/>
      <c r="L281" s="243">
        <f t="shared" si="21"/>
        <v>0</v>
      </c>
      <c r="M281" s="463"/>
      <c r="N281" s="108"/>
      <c r="O281" s="243">
        <f t="shared" si="23"/>
        <v>0</v>
      </c>
      <c r="P281" s="382"/>
      <c r="R281" s="346"/>
    </row>
    <row r="282" spans="1:18" hidden="1" x14ac:dyDescent="0.25">
      <c r="A282" s="85">
        <v>7700</v>
      </c>
      <c r="B282" s="210" t="s">
        <v>297</v>
      </c>
      <c r="C282" s="498">
        <f t="shared" si="18"/>
        <v>0</v>
      </c>
      <c r="D282" s="244">
        <f>D283</f>
        <v>0</v>
      </c>
      <c r="E282" s="291">
        <f>SUM(E283)</f>
        <v>0</v>
      </c>
      <c r="F282" s="292">
        <f t="shared" si="19"/>
        <v>0</v>
      </c>
      <c r="G282" s="244">
        <f>G283</f>
        <v>0</v>
      </c>
      <c r="H282" s="499">
        <f>SUM(H283)</f>
        <v>0</v>
      </c>
      <c r="I282" s="293">
        <f t="shared" si="20"/>
        <v>0</v>
      </c>
      <c r="J282" s="244">
        <f>J283</f>
        <v>0</v>
      </c>
      <c r="K282" s="499">
        <f>SUM(K283)</f>
        <v>0</v>
      </c>
      <c r="L282" s="293">
        <f t="shared" si="21"/>
        <v>0</v>
      </c>
      <c r="M282" s="472">
        <f>SUM(M283)</f>
        <v>0</v>
      </c>
      <c r="N282" s="291">
        <f>SUM(N283)</f>
        <v>0</v>
      </c>
      <c r="O282" s="293">
        <f t="shared" si="23"/>
        <v>0</v>
      </c>
      <c r="P282" s="473"/>
      <c r="R282" s="346"/>
    </row>
    <row r="283" spans="1:18" hidden="1" x14ac:dyDescent="0.25">
      <c r="A283" s="121">
        <v>7720</v>
      </c>
      <c r="B283" s="122" t="s">
        <v>298</v>
      </c>
      <c r="C283" s="500">
        <f t="shared" si="18"/>
        <v>0</v>
      </c>
      <c r="D283" s="128"/>
      <c r="E283" s="131"/>
      <c r="F283" s="501">
        <f t="shared" si="19"/>
        <v>0</v>
      </c>
      <c r="G283" s="128"/>
      <c r="H283" s="413"/>
      <c r="I283" s="414">
        <f t="shared" si="20"/>
        <v>0</v>
      </c>
      <c r="J283" s="128"/>
      <c r="K283" s="413"/>
      <c r="L283" s="414">
        <f t="shared" si="21"/>
        <v>0</v>
      </c>
      <c r="M283" s="502"/>
      <c r="N283" s="131"/>
      <c r="O283" s="414">
        <f t="shared" si="23"/>
        <v>0</v>
      </c>
      <c r="P283" s="416"/>
      <c r="R283" s="346"/>
    </row>
    <row r="284" spans="1:18" hidden="1" x14ac:dyDescent="0.25">
      <c r="A284" s="320"/>
      <c r="B284" s="156" t="s">
        <v>299</v>
      </c>
      <c r="C284" s="400">
        <f t="shared" si="18"/>
        <v>0</v>
      </c>
      <c r="D284" s="214">
        <f>SUM(D285:D286)</f>
        <v>0</v>
      </c>
      <c r="E284" s="217">
        <f>SUM(E285:E286)</f>
        <v>0</v>
      </c>
      <c r="F284" s="218">
        <f t="shared" si="19"/>
        <v>0</v>
      </c>
      <c r="G284" s="214">
        <f>SUM(G285:G286)</f>
        <v>0</v>
      </c>
      <c r="H284" s="461">
        <f>SUM(H285:H286)</f>
        <v>0</v>
      </c>
      <c r="I284" s="219">
        <f t="shared" si="20"/>
        <v>0</v>
      </c>
      <c r="J284" s="214">
        <f>SUM(J285:J286)</f>
        <v>0</v>
      </c>
      <c r="K284" s="461">
        <f>SUM(K285:K286)</f>
        <v>0</v>
      </c>
      <c r="L284" s="219">
        <f t="shared" si="21"/>
        <v>0</v>
      </c>
      <c r="M284" s="462">
        <f>SUM(M285:M286)</f>
        <v>0</v>
      </c>
      <c r="N284" s="217">
        <f>SUM(N285:N286)</f>
        <v>0</v>
      </c>
      <c r="O284" s="219">
        <f t="shared" si="23"/>
        <v>0</v>
      </c>
      <c r="P284" s="434"/>
      <c r="R284" s="346"/>
    </row>
    <row r="285" spans="1:18" hidden="1" x14ac:dyDescent="0.25">
      <c r="A285" s="275" t="s">
        <v>300</v>
      </c>
      <c r="B285" s="64" t="s">
        <v>301</v>
      </c>
      <c r="C285" s="227">
        <f t="shared" si="18"/>
        <v>0</v>
      </c>
      <c r="D285" s="116"/>
      <c r="E285" s="118"/>
      <c r="F285" s="229">
        <f t="shared" si="19"/>
        <v>0</v>
      </c>
      <c r="G285" s="116"/>
      <c r="H285" s="408"/>
      <c r="I285" s="230">
        <f t="shared" si="20"/>
        <v>0</v>
      </c>
      <c r="J285" s="116"/>
      <c r="K285" s="408"/>
      <c r="L285" s="230">
        <f t="shared" si="21"/>
        <v>0</v>
      </c>
      <c r="M285" s="464"/>
      <c r="N285" s="118"/>
      <c r="O285" s="230">
        <f t="shared" si="23"/>
        <v>0</v>
      </c>
      <c r="P285" s="387"/>
      <c r="R285" s="346"/>
    </row>
    <row r="286" spans="1:18" ht="24" hidden="1" x14ac:dyDescent="0.25">
      <c r="A286" s="275" t="s">
        <v>302</v>
      </c>
      <c r="B286" s="296" t="s">
        <v>303</v>
      </c>
      <c r="C286" s="400">
        <f t="shared" si="18"/>
        <v>0</v>
      </c>
      <c r="D286" s="106"/>
      <c r="E286" s="108"/>
      <c r="F286" s="242">
        <f t="shared" si="19"/>
        <v>0</v>
      </c>
      <c r="G286" s="106"/>
      <c r="H286" s="403"/>
      <c r="I286" s="243">
        <f t="shared" si="20"/>
        <v>0</v>
      </c>
      <c r="J286" s="106"/>
      <c r="K286" s="403"/>
      <c r="L286" s="243">
        <f t="shared" si="21"/>
        <v>0</v>
      </c>
      <c r="M286" s="463"/>
      <c r="N286" s="108"/>
      <c r="O286" s="243">
        <f t="shared" si="23"/>
        <v>0</v>
      </c>
      <c r="P286" s="382"/>
      <c r="R286" s="346"/>
    </row>
    <row r="287" spans="1:18" x14ac:dyDescent="0.25">
      <c r="A287" s="503"/>
      <c r="B287" s="504" t="s">
        <v>304</v>
      </c>
      <c r="C287" s="505">
        <f>SUM(C284,C271,C233,C198,C190,C176,C78,C56)</f>
        <v>40712</v>
      </c>
      <c r="D287" s="506">
        <f>SUM(D284,D271,D233,D198,D190,D176,D78,D56)</f>
        <v>40712</v>
      </c>
      <c r="E287" s="605">
        <f>SUM(E284,E271,E233,E198,E190,E176,E78,E56)</f>
        <v>0</v>
      </c>
      <c r="F287" s="609">
        <f t="shared" si="19"/>
        <v>40712</v>
      </c>
      <c r="G287" s="506">
        <f>SUM(G284,G271,G233,G198,G190,G176,G78,G56)</f>
        <v>0</v>
      </c>
      <c r="H287" s="507">
        <f>SUM(H284,H271,H233,H198,H190,H176,H78,H56)</f>
        <v>0</v>
      </c>
      <c r="I287" s="508">
        <f t="shared" si="20"/>
        <v>0</v>
      </c>
      <c r="J287" s="506">
        <f>SUM(J284,J271,J233,J198,J190,J176,J78,J56)</f>
        <v>0</v>
      </c>
      <c r="K287" s="507">
        <f>SUM(K284,K271,K233,K198,K190,K176,K78,K56)</f>
        <v>0</v>
      </c>
      <c r="L287" s="508">
        <f t="shared" si="21"/>
        <v>0</v>
      </c>
      <c r="M287" s="459">
        <f>SUM(M284,M271,M233,M198,M190,M176,M78,M56)</f>
        <v>0</v>
      </c>
      <c r="N287" s="266">
        <f>SUM(N284,N271,N233,N198,N190,N176,N78,N56)</f>
        <v>0</v>
      </c>
      <c r="O287" s="268">
        <f t="shared" si="23"/>
        <v>0</v>
      </c>
      <c r="P287" s="460"/>
      <c r="R287" s="346"/>
    </row>
    <row r="288" spans="1:18" hidden="1" x14ac:dyDescent="0.25">
      <c r="A288" s="509" t="s">
        <v>305</v>
      </c>
      <c r="B288" s="510"/>
      <c r="C288" s="511">
        <f>F288+I288+L288+O288</f>
        <v>0</v>
      </c>
      <c r="D288" s="512">
        <f>SUM(D28,D29,D45)-D54</f>
        <v>0</v>
      </c>
      <c r="E288" s="513">
        <f>SUM(E28,E29,E45)-E54</f>
        <v>0</v>
      </c>
      <c r="F288" s="514">
        <f t="shared" si="19"/>
        <v>0</v>
      </c>
      <c r="G288" s="512">
        <f>SUM(G28,G29,G45)-G54</f>
        <v>0</v>
      </c>
      <c r="H288" s="515">
        <f>SUM(H28,H29,H45)-H54</f>
        <v>0</v>
      </c>
      <c r="I288" s="516">
        <f t="shared" si="20"/>
        <v>0</v>
      </c>
      <c r="J288" s="512">
        <f>(J30+J46)-J54</f>
        <v>0</v>
      </c>
      <c r="K288" s="515">
        <f>(K30+K46)-K54</f>
        <v>0</v>
      </c>
      <c r="L288" s="516">
        <f t="shared" si="21"/>
        <v>0</v>
      </c>
      <c r="M288" s="511">
        <f>M48-M54</f>
        <v>0</v>
      </c>
      <c r="N288" s="513">
        <f>N48-N54</f>
        <v>0</v>
      </c>
      <c r="O288" s="516">
        <f t="shared" si="23"/>
        <v>0</v>
      </c>
      <c r="P288" s="517"/>
      <c r="R288" s="346"/>
    </row>
    <row r="289" spans="1:18" s="37" customFormat="1" hidden="1" x14ac:dyDescent="0.25">
      <c r="A289" s="509" t="s">
        <v>306</v>
      </c>
      <c r="B289" s="510"/>
      <c r="C289" s="518">
        <f>SUM(C290,C291)-C298+C299</f>
        <v>0</v>
      </c>
      <c r="D289" s="512">
        <f>SUM(D290,D291)-D298+D299</f>
        <v>0</v>
      </c>
      <c r="E289" s="513">
        <f>SUM(E290,E291)-E298+E299</f>
        <v>0</v>
      </c>
      <c r="F289" s="514">
        <f t="shared" si="19"/>
        <v>0</v>
      </c>
      <c r="G289" s="512">
        <f>SUM(G290,G291)-G298+G299</f>
        <v>0</v>
      </c>
      <c r="H289" s="515">
        <f>SUM(H290,H291)-H298+H299</f>
        <v>0</v>
      </c>
      <c r="I289" s="516">
        <f t="shared" si="20"/>
        <v>0</v>
      </c>
      <c r="J289" s="512">
        <f>SUM(J290,J291)-J298+J299</f>
        <v>0</v>
      </c>
      <c r="K289" s="515">
        <f>SUM(K290,K291)-K298+K299</f>
        <v>0</v>
      </c>
      <c r="L289" s="516">
        <f t="shared" si="21"/>
        <v>0</v>
      </c>
      <c r="M289" s="511">
        <f>SUM(M290,M291)-M298+M299</f>
        <v>0</v>
      </c>
      <c r="N289" s="513">
        <f>SUM(N290,N291)-N298+N299</f>
        <v>0</v>
      </c>
      <c r="O289" s="516">
        <f t="shared" si="23"/>
        <v>0</v>
      </c>
      <c r="P289" s="517"/>
      <c r="R289" s="346"/>
    </row>
    <row r="290" spans="1:18" s="37" customFormat="1" hidden="1" x14ac:dyDescent="0.25">
      <c r="A290" s="519" t="s">
        <v>307</v>
      </c>
      <c r="B290" s="519" t="s">
        <v>308</v>
      </c>
      <c r="C290" s="518">
        <f>C25-C284</f>
        <v>0</v>
      </c>
      <c r="D290" s="512">
        <f>D25-D284</f>
        <v>0</v>
      </c>
      <c r="E290" s="513">
        <f>E25-E284</f>
        <v>0</v>
      </c>
      <c r="F290" s="514">
        <f t="shared" si="19"/>
        <v>0</v>
      </c>
      <c r="G290" s="512">
        <f>G25-G284</f>
        <v>0</v>
      </c>
      <c r="H290" s="515">
        <f>H25-H284</f>
        <v>0</v>
      </c>
      <c r="I290" s="516">
        <f t="shared" si="20"/>
        <v>0</v>
      </c>
      <c r="J290" s="512">
        <f>J25-J284</f>
        <v>0</v>
      </c>
      <c r="K290" s="515">
        <f>K25-K284</f>
        <v>0</v>
      </c>
      <c r="L290" s="516">
        <f t="shared" si="21"/>
        <v>0</v>
      </c>
      <c r="M290" s="511">
        <f>M25-M284</f>
        <v>0</v>
      </c>
      <c r="N290" s="513">
        <f>N25-N284</f>
        <v>0</v>
      </c>
      <c r="O290" s="516">
        <f t="shared" si="23"/>
        <v>0</v>
      </c>
      <c r="P290" s="517"/>
      <c r="R290" s="346"/>
    </row>
    <row r="291" spans="1:18" s="37" customFormat="1" hidden="1" x14ac:dyDescent="0.25">
      <c r="A291" s="520" t="s">
        <v>309</v>
      </c>
      <c r="B291" s="520" t="s">
        <v>310</v>
      </c>
      <c r="C291" s="518">
        <f>SUM(C292,C294,C296)-SUM(C293,C295,C297)</f>
        <v>0</v>
      </c>
      <c r="D291" s="512">
        <f>SUM(D292,D294,D296)-SUM(D293,D295,D297)</f>
        <v>0</v>
      </c>
      <c r="E291" s="513">
        <f>SUM(E292,E294,E296)-SUM(E293,E295,E297)</f>
        <v>0</v>
      </c>
      <c r="F291" s="514">
        <f t="shared" si="19"/>
        <v>0</v>
      </c>
      <c r="G291" s="512">
        <f>SUM(G292,G294,G296)-SUM(G293,G295,G297)</f>
        <v>0</v>
      </c>
      <c r="H291" s="515">
        <f>SUM(H292,H294,H296)-SUM(H293,H295,H297)</f>
        <v>0</v>
      </c>
      <c r="I291" s="516">
        <f t="shared" si="20"/>
        <v>0</v>
      </c>
      <c r="J291" s="512">
        <f>SUM(J292,J294,J296)-SUM(J293,J295,J297)</f>
        <v>0</v>
      </c>
      <c r="K291" s="515">
        <f>SUM(K292,K294,K296)-SUM(K293,K295,K297)</f>
        <v>0</v>
      </c>
      <c r="L291" s="516">
        <f t="shared" si="21"/>
        <v>0</v>
      </c>
      <c r="M291" s="511">
        <f>SUM(M292,M294,M296)-SUM(M293,M295,M297)</f>
        <v>0</v>
      </c>
      <c r="N291" s="513">
        <f>SUM(N292,N294,N296)-SUM(N293,N295,N297)</f>
        <v>0</v>
      </c>
      <c r="O291" s="516">
        <f t="shared" si="23"/>
        <v>0</v>
      </c>
      <c r="P291" s="517"/>
      <c r="R291" s="346"/>
    </row>
    <row r="292" spans="1:18" s="37" customFormat="1" hidden="1" x14ac:dyDescent="0.25">
      <c r="A292" s="320" t="s">
        <v>311</v>
      </c>
      <c r="B292" s="164" t="s">
        <v>312</v>
      </c>
      <c r="C292" s="410">
        <f t="shared" ref="C292:C299" si="24">F292+I292+L292+O292</f>
        <v>0</v>
      </c>
      <c r="D292" s="128"/>
      <c r="E292" s="131"/>
      <c r="F292" s="501">
        <f t="shared" si="19"/>
        <v>0</v>
      </c>
      <c r="G292" s="128"/>
      <c r="H292" s="413"/>
      <c r="I292" s="414">
        <f t="shared" si="20"/>
        <v>0</v>
      </c>
      <c r="J292" s="128"/>
      <c r="K292" s="413"/>
      <c r="L292" s="414">
        <f t="shared" si="21"/>
        <v>0</v>
      </c>
      <c r="M292" s="502"/>
      <c r="N292" s="131"/>
      <c r="O292" s="414">
        <f t="shared" si="23"/>
        <v>0</v>
      </c>
      <c r="P292" s="416"/>
      <c r="R292" s="346"/>
    </row>
    <row r="293" spans="1:18" ht="24" hidden="1" x14ac:dyDescent="0.25">
      <c r="A293" s="275" t="s">
        <v>313</v>
      </c>
      <c r="B293" s="63" t="s">
        <v>314</v>
      </c>
      <c r="C293" s="405">
        <f t="shared" si="24"/>
        <v>0</v>
      </c>
      <c r="D293" s="116"/>
      <c r="E293" s="118"/>
      <c r="F293" s="229">
        <f t="shared" si="19"/>
        <v>0</v>
      </c>
      <c r="G293" s="116"/>
      <c r="H293" s="408"/>
      <c r="I293" s="230">
        <f t="shared" si="20"/>
        <v>0</v>
      </c>
      <c r="J293" s="116"/>
      <c r="K293" s="408"/>
      <c r="L293" s="230">
        <f t="shared" si="21"/>
        <v>0</v>
      </c>
      <c r="M293" s="464"/>
      <c r="N293" s="118"/>
      <c r="O293" s="230">
        <f t="shared" si="23"/>
        <v>0</v>
      </c>
      <c r="P293" s="387"/>
      <c r="R293" s="346"/>
    </row>
    <row r="294" spans="1:18" hidden="1" x14ac:dyDescent="0.25">
      <c r="A294" s="275" t="s">
        <v>315</v>
      </c>
      <c r="B294" s="63" t="s">
        <v>316</v>
      </c>
      <c r="C294" s="405">
        <f t="shared" si="24"/>
        <v>0</v>
      </c>
      <c r="D294" s="116"/>
      <c r="E294" s="118"/>
      <c r="F294" s="229">
        <f t="shared" si="19"/>
        <v>0</v>
      </c>
      <c r="G294" s="116"/>
      <c r="H294" s="408"/>
      <c r="I294" s="230">
        <f t="shared" si="20"/>
        <v>0</v>
      </c>
      <c r="J294" s="116"/>
      <c r="K294" s="408"/>
      <c r="L294" s="230">
        <f t="shared" si="21"/>
        <v>0</v>
      </c>
      <c r="M294" s="464"/>
      <c r="N294" s="118"/>
      <c r="O294" s="230">
        <f t="shared" si="23"/>
        <v>0</v>
      </c>
      <c r="P294" s="387"/>
      <c r="R294" s="346"/>
    </row>
    <row r="295" spans="1:18" ht="24" hidden="1" x14ac:dyDescent="0.25">
      <c r="A295" s="275" t="s">
        <v>317</v>
      </c>
      <c r="B295" s="63" t="s">
        <v>318</v>
      </c>
      <c r="C295" s="405">
        <f t="shared" si="24"/>
        <v>0</v>
      </c>
      <c r="D295" s="116"/>
      <c r="E295" s="118"/>
      <c r="F295" s="229">
        <f t="shared" si="19"/>
        <v>0</v>
      </c>
      <c r="G295" s="116"/>
      <c r="H295" s="408"/>
      <c r="I295" s="230">
        <f t="shared" si="20"/>
        <v>0</v>
      </c>
      <c r="J295" s="116"/>
      <c r="K295" s="408"/>
      <c r="L295" s="230">
        <f t="shared" si="21"/>
        <v>0</v>
      </c>
      <c r="M295" s="464"/>
      <c r="N295" s="118"/>
      <c r="O295" s="230">
        <f t="shared" si="23"/>
        <v>0</v>
      </c>
      <c r="P295" s="387"/>
      <c r="R295" s="346"/>
    </row>
    <row r="296" spans="1:18" hidden="1" x14ac:dyDescent="0.25">
      <c r="A296" s="275" t="s">
        <v>319</v>
      </c>
      <c r="B296" s="63" t="s">
        <v>320</v>
      </c>
      <c r="C296" s="405">
        <f t="shared" si="24"/>
        <v>0</v>
      </c>
      <c r="D296" s="116"/>
      <c r="E296" s="118"/>
      <c r="F296" s="229">
        <f t="shared" si="19"/>
        <v>0</v>
      </c>
      <c r="G296" s="116"/>
      <c r="H296" s="408"/>
      <c r="I296" s="230">
        <f t="shared" si="20"/>
        <v>0</v>
      </c>
      <c r="J296" s="116"/>
      <c r="K296" s="408"/>
      <c r="L296" s="230">
        <f t="shared" si="21"/>
        <v>0</v>
      </c>
      <c r="M296" s="464"/>
      <c r="N296" s="118"/>
      <c r="O296" s="230">
        <f t="shared" si="23"/>
        <v>0</v>
      </c>
      <c r="P296" s="387"/>
      <c r="R296" s="346"/>
    </row>
    <row r="297" spans="1:18" ht="24" hidden="1" x14ac:dyDescent="0.25">
      <c r="A297" s="321" t="s">
        <v>321</v>
      </c>
      <c r="B297" s="322" t="s">
        <v>322</v>
      </c>
      <c r="C297" s="481">
        <f t="shared" si="24"/>
        <v>0</v>
      </c>
      <c r="D297" s="257"/>
      <c r="E297" s="260"/>
      <c r="F297" s="482">
        <f t="shared" si="19"/>
        <v>0</v>
      </c>
      <c r="G297" s="257"/>
      <c r="H297" s="483"/>
      <c r="I297" s="479">
        <f t="shared" si="20"/>
        <v>0</v>
      </c>
      <c r="J297" s="257"/>
      <c r="K297" s="483"/>
      <c r="L297" s="479">
        <f t="shared" si="21"/>
        <v>0</v>
      </c>
      <c r="M297" s="484"/>
      <c r="N297" s="260"/>
      <c r="O297" s="479">
        <f t="shared" si="23"/>
        <v>0</v>
      </c>
      <c r="P297" s="480"/>
      <c r="R297" s="346"/>
    </row>
    <row r="298" spans="1:18" hidden="1" x14ac:dyDescent="0.25">
      <c r="A298" s="520" t="s">
        <v>323</v>
      </c>
      <c r="B298" s="520" t="s">
        <v>324</v>
      </c>
      <c r="C298" s="521">
        <f t="shared" si="24"/>
        <v>0</v>
      </c>
      <c r="D298" s="522"/>
      <c r="E298" s="523"/>
      <c r="F298" s="514">
        <f t="shared" si="19"/>
        <v>0</v>
      </c>
      <c r="G298" s="522"/>
      <c r="H298" s="524"/>
      <c r="I298" s="516">
        <f t="shared" si="20"/>
        <v>0</v>
      </c>
      <c r="J298" s="522"/>
      <c r="K298" s="524"/>
      <c r="L298" s="516">
        <f t="shared" si="21"/>
        <v>0</v>
      </c>
      <c r="M298" s="525"/>
      <c r="N298" s="523"/>
      <c r="O298" s="516">
        <f t="shared" si="23"/>
        <v>0</v>
      </c>
      <c r="P298" s="517"/>
      <c r="R298" s="346"/>
    </row>
    <row r="299" spans="1:18" s="37" customFormat="1" ht="48" hidden="1" x14ac:dyDescent="0.25">
      <c r="A299" s="520" t="s">
        <v>325</v>
      </c>
      <c r="B299" s="330" t="s">
        <v>326</v>
      </c>
      <c r="C299" s="526">
        <f t="shared" si="24"/>
        <v>0</v>
      </c>
      <c r="D299" s="527"/>
      <c r="E299" s="528"/>
      <c r="F299" s="317">
        <f t="shared" si="19"/>
        <v>0</v>
      </c>
      <c r="G299" s="522"/>
      <c r="H299" s="524"/>
      <c r="I299" s="516">
        <f t="shared" si="20"/>
        <v>0</v>
      </c>
      <c r="J299" s="522"/>
      <c r="K299" s="524"/>
      <c r="L299" s="516">
        <f t="shared" si="21"/>
        <v>0</v>
      </c>
      <c r="M299" s="525"/>
      <c r="N299" s="523"/>
      <c r="O299" s="516">
        <f t="shared" si="23"/>
        <v>0</v>
      </c>
      <c r="P299" s="517"/>
      <c r="R299" s="346"/>
    </row>
    <row r="300" spans="1:18"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8" s="37" customFormat="1" x14ac:dyDescent="0.25">
      <c r="A301" s="932" t="s">
        <v>1220</v>
      </c>
      <c r="B301" s="337"/>
      <c r="C301" s="337"/>
      <c r="D301" s="337"/>
      <c r="E301" s="337"/>
      <c r="F301" s="337"/>
      <c r="G301" s="337"/>
      <c r="H301" s="337"/>
      <c r="I301" s="337"/>
      <c r="J301" s="337"/>
      <c r="K301" s="337"/>
      <c r="L301" s="337"/>
      <c r="M301" s="337"/>
      <c r="N301" s="337"/>
      <c r="O301" s="337"/>
      <c r="P301" s="338"/>
      <c r="Q301" s="332"/>
    </row>
    <row r="302" spans="1:18" s="37" customFormat="1" x14ac:dyDescent="0.25">
      <c r="A302" s="932" t="s">
        <v>1221</v>
      </c>
      <c r="B302" s="337"/>
      <c r="C302" s="337"/>
      <c r="D302" s="337"/>
      <c r="E302" s="337"/>
      <c r="F302" s="337"/>
      <c r="G302" s="337"/>
      <c r="H302" s="337"/>
      <c r="I302" s="337"/>
      <c r="J302" s="337"/>
      <c r="K302" s="337"/>
      <c r="L302" s="337"/>
      <c r="M302" s="337"/>
      <c r="N302" s="337"/>
      <c r="O302" s="337"/>
      <c r="P302" s="338"/>
      <c r="Q302" s="332"/>
    </row>
    <row r="303" spans="1:18" s="37" customFormat="1" x14ac:dyDescent="0.25">
      <c r="A303" s="932" t="s">
        <v>1222</v>
      </c>
      <c r="B303" s="337"/>
      <c r="C303" s="337"/>
      <c r="D303" s="337"/>
      <c r="E303" s="337"/>
      <c r="F303" s="337"/>
      <c r="G303" s="337"/>
      <c r="H303" s="337"/>
      <c r="I303" s="337"/>
      <c r="J303" s="337"/>
      <c r="K303" s="337"/>
      <c r="L303" s="337"/>
      <c r="M303" s="337"/>
      <c r="N303" s="337"/>
      <c r="O303" s="337"/>
      <c r="P303" s="338"/>
      <c r="Q303" s="332"/>
    </row>
    <row r="304" spans="1:18" s="37" customFormat="1" x14ac:dyDescent="0.25">
      <c r="A304" s="932" t="s">
        <v>1223</v>
      </c>
      <c r="B304" s="337"/>
      <c r="C304" s="337"/>
      <c r="D304" s="337"/>
      <c r="E304" s="337"/>
      <c r="F304" s="337"/>
      <c r="G304" s="337"/>
      <c r="H304" s="337"/>
      <c r="I304" s="337"/>
      <c r="J304" s="337"/>
      <c r="K304" s="337"/>
      <c r="L304" s="337"/>
      <c r="M304" s="337"/>
      <c r="N304" s="337"/>
      <c r="O304" s="337"/>
      <c r="P304" s="338"/>
      <c r="Q304" s="332"/>
    </row>
    <row r="305" spans="1:17" ht="12.75" thickBot="1" x14ac:dyDescent="0.3">
      <c r="A305" s="530"/>
      <c r="B305" s="531"/>
      <c r="C305" s="531"/>
      <c r="D305" s="531"/>
      <c r="E305" s="531"/>
      <c r="F305" s="531"/>
      <c r="G305" s="531"/>
      <c r="H305" s="531"/>
      <c r="I305" s="531"/>
      <c r="J305" s="531"/>
      <c r="K305" s="531"/>
      <c r="L305" s="531"/>
      <c r="M305" s="531"/>
      <c r="N305" s="531"/>
      <c r="O305" s="531"/>
      <c r="P305" s="532"/>
      <c r="Q305" s="9"/>
    </row>
    <row r="306" spans="1:17" x14ac:dyDescent="0.25">
      <c r="A306" s="4"/>
      <c r="B306" s="4"/>
      <c r="C306" s="4"/>
      <c r="D306" s="4"/>
      <c r="E306" s="4"/>
      <c r="F306" s="4"/>
      <c r="G306" s="4"/>
      <c r="H306" s="4"/>
      <c r="I306" s="4"/>
      <c r="J306" s="4"/>
      <c r="K306" s="4"/>
      <c r="L306" s="4"/>
      <c r="M306" s="4"/>
      <c r="N306" s="4"/>
      <c r="O306" s="4"/>
    </row>
    <row r="307" spans="1:17" x14ac:dyDescent="0.25">
      <c r="A307" s="4"/>
      <c r="B307" s="4"/>
      <c r="C307" s="4"/>
      <c r="D307" s="4"/>
      <c r="E307" s="4"/>
      <c r="F307" s="4"/>
      <c r="G307" s="4"/>
      <c r="H307" s="4"/>
      <c r="I307" s="4"/>
      <c r="J307" s="4"/>
      <c r="K307" s="4"/>
      <c r="L307" s="4"/>
      <c r="M307" s="4"/>
      <c r="N307" s="4"/>
      <c r="O307" s="4"/>
    </row>
    <row r="308" spans="1:17" x14ac:dyDescent="0.25">
      <c r="A308" s="4"/>
      <c r="B308" s="4"/>
      <c r="C308" s="4"/>
      <c r="D308" s="4"/>
      <c r="E308" s="4"/>
      <c r="F308" s="4"/>
      <c r="G308" s="4"/>
      <c r="H308" s="4"/>
      <c r="I308" s="4"/>
      <c r="J308" s="4"/>
      <c r="K308" s="4"/>
      <c r="L308" s="4"/>
      <c r="M308" s="4"/>
      <c r="N308" s="4"/>
      <c r="O308" s="4"/>
    </row>
    <row r="309" spans="1:17" x14ac:dyDescent="0.25">
      <c r="A309" s="4"/>
      <c r="B309" s="4"/>
      <c r="C309" s="4"/>
      <c r="D309" s="4"/>
      <c r="E309" s="4"/>
      <c r="F309" s="4"/>
      <c r="G309" s="4"/>
      <c r="H309" s="4"/>
      <c r="I309" s="4"/>
      <c r="J309" s="4"/>
      <c r="K309" s="4"/>
      <c r="L309" s="4"/>
      <c r="M309" s="4"/>
      <c r="N309" s="4"/>
      <c r="O309" s="4"/>
    </row>
    <row r="310" spans="1:17" x14ac:dyDescent="0.25">
      <c r="A310" s="4"/>
      <c r="B310" s="4"/>
      <c r="C310" s="4"/>
      <c r="D310" s="4"/>
      <c r="E310" s="4"/>
      <c r="F310" s="4"/>
      <c r="G310" s="4"/>
      <c r="H310" s="4"/>
      <c r="I310" s="4"/>
      <c r="J310" s="4"/>
      <c r="K310" s="4"/>
      <c r="L310" s="4"/>
      <c r="M310" s="4"/>
      <c r="N310" s="4"/>
      <c r="O310" s="4"/>
    </row>
    <row r="311" spans="1:17" x14ac:dyDescent="0.25">
      <c r="A311" s="4"/>
      <c r="B311" s="4"/>
      <c r="C311" s="4"/>
      <c r="D311" s="4"/>
      <c r="E311" s="4"/>
      <c r="F311" s="4"/>
      <c r="G311" s="4"/>
      <c r="H311" s="4"/>
      <c r="I311" s="4"/>
      <c r="J311" s="4"/>
      <c r="K311" s="4"/>
      <c r="L311" s="4"/>
      <c r="M311" s="4"/>
      <c r="N311" s="4"/>
      <c r="O311" s="4"/>
    </row>
    <row r="312" spans="1:17" x14ac:dyDescent="0.25">
      <c r="A312" s="4"/>
      <c r="B312" s="4"/>
      <c r="C312" s="4"/>
      <c r="D312" s="4"/>
      <c r="E312" s="4"/>
      <c r="F312" s="4"/>
      <c r="G312" s="4"/>
      <c r="H312" s="4"/>
      <c r="I312" s="4"/>
      <c r="J312" s="4"/>
      <c r="K312" s="4"/>
      <c r="L312" s="4"/>
      <c r="M312" s="4"/>
      <c r="N312" s="4"/>
      <c r="O312" s="4"/>
    </row>
    <row r="313" spans="1:17" x14ac:dyDescent="0.25">
      <c r="A313" s="4"/>
      <c r="B313" s="4"/>
      <c r="C313" s="4"/>
      <c r="D313" s="4"/>
      <c r="E313" s="4"/>
      <c r="F313" s="4"/>
      <c r="G313" s="4"/>
      <c r="H313" s="4"/>
      <c r="I313" s="4"/>
      <c r="J313" s="4"/>
      <c r="K313" s="4"/>
      <c r="L313" s="4"/>
      <c r="M313" s="4"/>
      <c r="N313" s="4"/>
      <c r="O313" s="4"/>
    </row>
    <row r="314" spans="1:17" x14ac:dyDescent="0.25">
      <c r="A314" s="4"/>
      <c r="B314" s="4"/>
      <c r="C314" s="4"/>
      <c r="D314" s="4"/>
      <c r="E314" s="4"/>
      <c r="F314" s="4"/>
      <c r="G314" s="4"/>
      <c r="H314" s="4"/>
      <c r="I314" s="4"/>
      <c r="J314" s="4"/>
      <c r="K314" s="4"/>
      <c r="L314" s="4"/>
      <c r="M314" s="4"/>
      <c r="N314" s="4"/>
      <c r="O314" s="4"/>
    </row>
    <row r="315" spans="1:17" x14ac:dyDescent="0.25">
      <c r="A315" s="4"/>
      <c r="B315" s="4"/>
      <c r="C315" s="4"/>
      <c r="D315" s="4"/>
      <c r="E315" s="4"/>
      <c r="F315" s="4"/>
      <c r="G315" s="4"/>
      <c r="H315" s="4"/>
      <c r="I315" s="4"/>
      <c r="J315" s="4"/>
      <c r="K315" s="4"/>
      <c r="L315" s="4"/>
      <c r="M315" s="4"/>
      <c r="N315" s="4"/>
      <c r="O315" s="4"/>
    </row>
    <row r="316" spans="1:17" x14ac:dyDescent="0.25">
      <c r="A316" s="4"/>
      <c r="B316" s="4"/>
      <c r="C316" s="4"/>
      <c r="D316" s="4"/>
      <c r="E316" s="4"/>
      <c r="F316" s="4"/>
      <c r="G316" s="4"/>
      <c r="H316" s="4"/>
      <c r="I316" s="4"/>
      <c r="J316" s="4"/>
      <c r="K316" s="4"/>
      <c r="L316" s="4"/>
      <c r="M316" s="4"/>
      <c r="N316" s="4"/>
      <c r="O316" s="4"/>
    </row>
    <row r="317" spans="1:17" x14ac:dyDescent="0.25">
      <c r="A317" s="4"/>
      <c r="B317" s="4"/>
      <c r="C317" s="4"/>
      <c r="D317" s="4"/>
      <c r="E317" s="4"/>
      <c r="F317" s="4"/>
      <c r="G317" s="4"/>
      <c r="H317" s="4"/>
      <c r="I317" s="4"/>
      <c r="J317" s="4"/>
      <c r="K317" s="4"/>
      <c r="L317" s="4"/>
      <c r="M317" s="4"/>
      <c r="N317" s="4"/>
      <c r="O317" s="4"/>
    </row>
    <row r="318" spans="1:17" x14ac:dyDescent="0.25">
      <c r="A318" s="4"/>
      <c r="B318" s="4"/>
      <c r="C318" s="4"/>
      <c r="D318" s="4"/>
      <c r="E318" s="4"/>
      <c r="F318" s="4"/>
      <c r="G318" s="4"/>
      <c r="H318" s="4"/>
      <c r="I318" s="4"/>
      <c r="J318" s="4"/>
      <c r="K318" s="4"/>
      <c r="L318" s="4"/>
      <c r="M318" s="4"/>
      <c r="N318" s="4"/>
      <c r="O318" s="4"/>
    </row>
    <row r="319" spans="1:17" x14ac:dyDescent="0.25">
      <c r="A319" s="4"/>
      <c r="B319" s="4"/>
      <c r="C319" s="4"/>
      <c r="D319" s="4"/>
      <c r="E319" s="4"/>
      <c r="F319" s="4"/>
      <c r="G319" s="4"/>
      <c r="H319" s="4"/>
      <c r="I319" s="4"/>
      <c r="J319" s="4"/>
      <c r="K319" s="4"/>
      <c r="L319" s="4"/>
      <c r="M319" s="4"/>
      <c r="N319" s="4"/>
      <c r="O319" s="4"/>
    </row>
    <row r="320" spans="1:17"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row r="322" spans="1:15" x14ac:dyDescent="0.25">
      <c r="A322" s="4"/>
      <c r="B322" s="4"/>
      <c r="C322" s="4"/>
      <c r="D322" s="4"/>
      <c r="E322" s="4"/>
      <c r="F322" s="4"/>
      <c r="G322" s="4"/>
      <c r="H322" s="4"/>
      <c r="I322" s="4"/>
      <c r="J322" s="4"/>
      <c r="K322" s="4"/>
      <c r="L322" s="4"/>
      <c r="M322" s="4"/>
      <c r="N322" s="4"/>
      <c r="O322" s="4"/>
    </row>
    <row r="323" spans="1:15" x14ac:dyDescent="0.25">
      <c r="A323" s="4"/>
      <c r="B323" s="4"/>
      <c r="C323" s="4"/>
      <c r="D323" s="4"/>
      <c r="E323" s="4"/>
      <c r="F323" s="4"/>
      <c r="G323" s="4"/>
      <c r="H323" s="4"/>
      <c r="I323" s="4"/>
      <c r="J323" s="4"/>
      <c r="K323" s="4"/>
      <c r="L323" s="4"/>
      <c r="M323" s="4"/>
      <c r="N323" s="4"/>
      <c r="O323" s="4"/>
    </row>
    <row r="324" spans="1:15" x14ac:dyDescent="0.25">
      <c r="A324" s="4"/>
      <c r="B324" s="4"/>
      <c r="C324" s="4"/>
      <c r="D324" s="4"/>
      <c r="E324" s="4"/>
      <c r="F324" s="4"/>
      <c r="G324" s="4"/>
      <c r="H324" s="4"/>
      <c r="I324" s="4"/>
      <c r="J324" s="4"/>
      <c r="K324" s="4"/>
      <c r="L324" s="4"/>
      <c r="M324" s="4"/>
      <c r="N324" s="4"/>
      <c r="O324" s="4"/>
    </row>
    <row r="325" spans="1:15" x14ac:dyDescent="0.25">
      <c r="A325" s="4"/>
      <c r="B325" s="4"/>
      <c r="C325" s="4"/>
      <c r="D325" s="4"/>
      <c r="E325" s="4"/>
      <c r="F325" s="4"/>
      <c r="G325" s="4"/>
      <c r="H325" s="4"/>
      <c r="I325" s="4"/>
      <c r="J325" s="4"/>
      <c r="K325" s="4"/>
      <c r="L325" s="4"/>
      <c r="M325" s="4"/>
      <c r="N325" s="4"/>
      <c r="O325" s="4"/>
    </row>
  </sheetData>
  <sheetProtection algorithmName="SHA-512" hashValue="Xojq13tzaCUKISp+IrzGfMqPvm0c7yUgtZjBJBiIY4ZInThbwlVvF578zcgCYc1An/nNz1ynR0Svvc/WhkjeAQ==" saltValue="zqHng6fR/Esafko7rnyUWA==" spinCount="100000" sheet="1" objects="1" scenarios="1" formatCells="0" formatColumns="0" formatRows="0"/>
  <autoFilter ref="A22:P304">
    <filterColumn colId="2">
      <filters blank="1">
        <filter val="40 000"/>
        <filter val="40 712"/>
        <filter val="712"/>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36.pielikums Jūrmalas pilsētas domes
2016.gada 19.maija saistošajiem noteikumiem Nr.13
(protokols Nr.6, 8.punkts)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T10" sqref="T10"/>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1224</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556</v>
      </c>
      <c r="D9" s="1044"/>
      <c r="E9" s="1044"/>
      <c r="F9" s="1044"/>
      <c r="G9" s="1044"/>
      <c r="H9" s="1044"/>
      <c r="I9" s="1044"/>
      <c r="J9" s="1044"/>
      <c r="K9" s="1044"/>
      <c r="L9" s="1044"/>
      <c r="M9" s="1044"/>
      <c r="N9" s="1044"/>
      <c r="O9" s="1044"/>
      <c r="P9" s="1045"/>
      <c r="Q9" s="9"/>
    </row>
    <row r="10" spans="1:17" x14ac:dyDescent="0.25">
      <c r="A10" s="14" t="s">
        <v>10</v>
      </c>
      <c r="B10" s="15"/>
      <c r="C10" s="1049" t="s">
        <v>859</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338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7"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332"/>
      <c r="D23" s="31"/>
      <c r="E23" s="32"/>
      <c r="F23" s="197"/>
      <c r="G23" s="31"/>
      <c r="H23" s="366"/>
      <c r="I23" s="367"/>
      <c r="J23" s="31"/>
      <c r="K23" s="368"/>
      <c r="L23" s="367"/>
      <c r="M23" s="368"/>
      <c r="N23" s="34"/>
      <c r="O23" s="367"/>
      <c r="P23" s="369"/>
    </row>
    <row r="24" spans="1:17" s="37" customFormat="1" ht="12.75" thickBot="1" x14ac:dyDescent="0.3">
      <c r="A24" s="38"/>
      <c r="B24" s="39" t="s">
        <v>41</v>
      </c>
      <c r="C24" s="370">
        <f>F24+I24+L24+O24</f>
        <v>3000</v>
      </c>
      <c r="D24" s="41">
        <f>SUM(D25,D28,D29,D45,D46)</f>
        <v>3000</v>
      </c>
      <c r="E24" s="42">
        <f>SUM(E25,E28,E29,E45,E46)</f>
        <v>0</v>
      </c>
      <c r="F24" s="43">
        <f t="shared" ref="F24:F29" si="0">D24+E24</f>
        <v>3000</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row>
    <row r="25" spans="1:17" ht="12.75" hidden="1" thickTop="1" x14ac:dyDescent="0.25">
      <c r="A25" s="46"/>
      <c r="B25" s="47" t="s">
        <v>42</v>
      </c>
      <c r="C25" s="374">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row>
    <row r="26" spans="1:17" ht="12.75" hidden="1" thickTop="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row>
    <row r="27" spans="1:17" ht="12.75" hidden="1" thickTop="1" x14ac:dyDescent="0.25">
      <c r="A27" s="63"/>
      <c r="B27" s="64" t="s">
        <v>44</v>
      </c>
      <c r="C27" s="383">
        <f>F27+I27+L27+O27</f>
        <v>0</v>
      </c>
      <c r="D27" s="66"/>
      <c r="E27" s="69"/>
      <c r="F27" s="65">
        <f t="shared" si="0"/>
        <v>0</v>
      </c>
      <c r="G27" s="66"/>
      <c r="H27" s="384"/>
      <c r="I27" s="385">
        <f>G27+H27</f>
        <v>0</v>
      </c>
      <c r="J27" s="66"/>
      <c r="K27" s="384"/>
      <c r="L27" s="385">
        <f>J27+K27</f>
        <v>0</v>
      </c>
      <c r="M27" s="386"/>
      <c r="N27" s="69"/>
      <c r="O27" s="385">
        <f>M27+N27</f>
        <v>0</v>
      </c>
      <c r="P27" s="387"/>
    </row>
    <row r="28" spans="1:17" s="37" customFormat="1" ht="25.5" thickTop="1" thickBot="1" x14ac:dyDescent="0.3">
      <c r="A28" s="73">
        <v>19300</v>
      </c>
      <c r="B28" s="73" t="s">
        <v>45</v>
      </c>
      <c r="C28" s="388">
        <f>SUM(F28,I28)</f>
        <v>3000</v>
      </c>
      <c r="D28" s="75">
        <v>3000</v>
      </c>
      <c r="E28" s="76">
        <f>-2611+967+770+665+38+171</f>
        <v>0</v>
      </c>
      <c r="F28" s="606">
        <f t="shared" si="0"/>
        <v>3000</v>
      </c>
      <c r="G28" s="75"/>
      <c r="H28" s="389"/>
      <c r="I28" s="390">
        <f>G28+H28</f>
        <v>0</v>
      </c>
      <c r="J28" s="80" t="s">
        <v>46</v>
      </c>
      <c r="K28" s="391" t="s">
        <v>46</v>
      </c>
      <c r="L28" s="84" t="s">
        <v>46</v>
      </c>
      <c r="M28" s="613" t="s">
        <v>46</v>
      </c>
      <c r="N28" s="83" t="s">
        <v>46</v>
      </c>
      <c r="O28" s="84" t="s">
        <v>46</v>
      </c>
      <c r="P28" s="392"/>
    </row>
    <row r="29" spans="1:17" s="37" customFormat="1" ht="37.5" hidden="1" customHeight="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row>
    <row r="30" spans="1:17" s="37" customFormat="1" ht="36.75" hidden="1" thickTop="1" x14ac:dyDescent="0.25">
      <c r="A30" s="85">
        <v>21300</v>
      </c>
      <c r="B30" s="85" t="s">
        <v>48</v>
      </c>
      <c r="C30" s="393">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row>
    <row r="31" spans="1:17" s="37" customFormat="1" ht="24.75" hidden="1" thickTop="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row>
    <row r="32" spans="1:17" ht="12.75" hidden="1" thickTop="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row>
    <row r="33" spans="1:16" ht="12.75" hidden="1" thickTop="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row>
    <row r="34" spans="1:16" ht="24.75" hidden="1" thickTop="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row>
    <row r="35" spans="1:16" s="37" customFormat="1" ht="36.75" hidden="1" thickTop="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row>
    <row r="36" spans="1:16" ht="36.75" hidden="1" thickTop="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row>
    <row r="37" spans="1:16" s="37" customFormat="1" ht="12.75" hidden="1" thickTop="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row>
    <row r="38" spans="1:16" ht="12.75" hidden="1" thickTop="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row>
    <row r="39" spans="1:16" ht="24.75" hidden="1" thickTop="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row>
    <row r="40" spans="1:16" s="37" customFormat="1" ht="24.75" hidden="1" thickTop="1" x14ac:dyDescent="0.25">
      <c r="A40" s="100">
        <v>21390</v>
      </c>
      <c r="B40" s="85" t="s">
        <v>58</v>
      </c>
      <c r="C40" s="393">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row>
    <row r="41" spans="1:16" ht="24.75" hidden="1" thickTop="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row>
    <row r="42" spans="1:16" ht="12.75" hidden="1" thickTop="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row>
    <row r="43" spans="1:16" ht="12.75" hidden="1" thickTop="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row>
    <row r="44" spans="1:16" ht="24.75" hidden="1" thickTop="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row>
    <row r="45" spans="1:16" s="37" customFormat="1" ht="24.75" hidden="1" thickTop="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row>
    <row r="46" spans="1:16" s="37" customFormat="1" ht="24.75" hidden="1" thickTop="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75" hidden="1" thickTop="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row>
    <row r="48" spans="1:16" ht="24.75" hidden="1" thickTop="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row>
    <row r="49" spans="1:16" ht="24.75" hidden="1" thickTop="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row>
    <row r="50" spans="1:16" ht="24.75" hidden="1" thickTop="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row>
    <row r="51" spans="1:16" ht="12.75" thickTop="1" x14ac:dyDescent="0.25">
      <c r="A51" s="164"/>
      <c r="B51" s="156"/>
      <c r="C51" s="435"/>
      <c r="D51" s="436"/>
      <c r="E51" s="602"/>
      <c r="F51" s="167"/>
      <c r="G51" s="436"/>
      <c r="H51" s="437"/>
      <c r="I51" s="163"/>
      <c r="J51" s="162"/>
      <c r="K51" s="438"/>
      <c r="L51" s="169"/>
      <c r="M51" s="432"/>
      <c r="N51" s="433"/>
      <c r="O51" s="169"/>
      <c r="P51" s="434"/>
    </row>
    <row r="52" spans="1:16" s="37" customFormat="1" x14ac:dyDescent="0.25">
      <c r="A52" s="170"/>
      <c r="B52" s="171" t="s">
        <v>69</v>
      </c>
      <c r="C52" s="439"/>
      <c r="D52" s="440"/>
      <c r="E52" s="603"/>
      <c r="F52" s="607"/>
      <c r="G52" s="440"/>
      <c r="H52" s="442"/>
      <c r="I52" s="180"/>
      <c r="J52" s="440"/>
      <c r="K52" s="442"/>
      <c r="L52" s="180"/>
      <c r="M52" s="443"/>
      <c r="N52" s="441"/>
      <c r="O52" s="180"/>
      <c r="P52" s="444"/>
    </row>
    <row r="53" spans="1:16" s="37" customFormat="1" ht="12.75" thickBot="1" x14ac:dyDescent="0.3">
      <c r="A53" s="181"/>
      <c r="B53" s="38" t="s">
        <v>70</v>
      </c>
      <c r="C53" s="445">
        <f t="shared" ref="C53:C116" si="4">F53+I53+L53+O53</f>
        <v>3000</v>
      </c>
      <c r="D53" s="182">
        <f>SUM(D54,D284)</f>
        <v>3000</v>
      </c>
      <c r="E53" s="183">
        <f>SUM(E54,E284)</f>
        <v>0</v>
      </c>
      <c r="F53" s="184">
        <f t="shared" ref="F53:F117" si="5">D53+E53</f>
        <v>3000</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row>
    <row r="54" spans="1:16" s="37" customFormat="1" ht="36.75" thickTop="1" x14ac:dyDescent="0.25">
      <c r="A54" s="188"/>
      <c r="B54" s="189" t="s">
        <v>71</v>
      </c>
      <c r="C54" s="448">
        <f t="shared" si="4"/>
        <v>3000</v>
      </c>
      <c r="D54" s="191">
        <f>SUM(D55,D197)</f>
        <v>3000</v>
      </c>
      <c r="E54" s="192">
        <f>SUM(E55,E197)</f>
        <v>0</v>
      </c>
      <c r="F54" s="193">
        <f t="shared" si="5"/>
        <v>3000</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row>
    <row r="55" spans="1:16" s="37" customFormat="1" ht="24" x14ac:dyDescent="0.25">
      <c r="A55" s="197"/>
      <c r="B55" s="28" t="s">
        <v>72</v>
      </c>
      <c r="C55" s="452">
        <f t="shared" si="4"/>
        <v>3000</v>
      </c>
      <c r="D55" s="173">
        <f>SUM(D56,D78,D176,D190)</f>
        <v>3000</v>
      </c>
      <c r="E55" s="174">
        <f>SUM(E56,E78,E176,E190)</f>
        <v>0</v>
      </c>
      <c r="F55" s="175">
        <f t="shared" si="5"/>
        <v>3000</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row>
    <row r="56" spans="1:16" s="37" customFormat="1" x14ac:dyDescent="0.25">
      <c r="A56" s="200">
        <v>1000</v>
      </c>
      <c r="B56" s="200" t="s">
        <v>73</v>
      </c>
      <c r="C56" s="455">
        <f t="shared" si="4"/>
        <v>770</v>
      </c>
      <c r="D56" s="206">
        <f>SUM(D57,D70)</f>
        <v>0</v>
      </c>
      <c r="E56" s="604">
        <f>SUM(E57,E70)</f>
        <v>770</v>
      </c>
      <c r="F56" s="608">
        <f t="shared" si="5"/>
        <v>770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row>
    <row r="57" spans="1:16" x14ac:dyDescent="0.25">
      <c r="A57" s="85">
        <v>1100</v>
      </c>
      <c r="B57" s="210" t="s">
        <v>74</v>
      </c>
      <c r="C57" s="393">
        <f t="shared" si="4"/>
        <v>770</v>
      </c>
      <c r="D57" s="95">
        <f>SUM(D58,D61,D69)</f>
        <v>0</v>
      </c>
      <c r="E57" s="96">
        <f>SUM(E58,E61,E69)</f>
        <v>770</v>
      </c>
      <c r="F57" s="97">
        <f t="shared" si="5"/>
        <v>770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row>
    <row r="58" spans="1:16" hidden="1" x14ac:dyDescent="0.25">
      <c r="A58" s="213">
        <v>1110</v>
      </c>
      <c r="B58" s="156" t="s">
        <v>75</v>
      </c>
      <c r="C58" s="435">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row>
    <row r="60" spans="1:16" ht="24" hidden="1" x14ac:dyDescent="0.25">
      <c r="A60" s="64">
        <v>1119</v>
      </c>
      <c r="B60" s="111" t="s">
        <v>77</v>
      </c>
      <c r="C60" s="405">
        <f t="shared" si="4"/>
        <v>0</v>
      </c>
      <c r="D60" s="116"/>
      <c r="E60" s="118"/>
      <c r="F60" s="229">
        <f t="shared" si="5"/>
        <v>0</v>
      </c>
      <c r="G60" s="116"/>
      <c r="H60" s="408"/>
      <c r="I60" s="230">
        <f t="shared" si="6"/>
        <v>0</v>
      </c>
      <c r="J60" s="116"/>
      <c r="K60" s="408"/>
      <c r="L60" s="230">
        <f t="shared" si="7"/>
        <v>0</v>
      </c>
      <c r="M60" s="464"/>
      <c r="N60" s="118"/>
      <c r="O60" s="230">
        <f t="shared" si="8"/>
        <v>0</v>
      </c>
      <c r="P60" s="387"/>
    </row>
    <row r="61" spans="1:16" ht="24" hidden="1" x14ac:dyDescent="0.25">
      <c r="A61" s="224">
        <v>1140</v>
      </c>
      <c r="B61" s="111" t="s">
        <v>78</v>
      </c>
      <c r="C61" s="405">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405">
        <f t="shared" si="4"/>
        <v>0</v>
      </c>
      <c r="D62" s="116"/>
      <c r="E62" s="118"/>
      <c r="F62" s="229">
        <f t="shared" si="5"/>
        <v>0</v>
      </c>
      <c r="G62" s="116"/>
      <c r="H62" s="408"/>
      <c r="I62" s="230">
        <f t="shared" si="6"/>
        <v>0</v>
      </c>
      <c r="J62" s="116"/>
      <c r="K62" s="408"/>
      <c r="L62" s="230">
        <f t="shared" si="7"/>
        <v>0</v>
      </c>
      <c r="M62" s="464"/>
      <c r="N62" s="118"/>
      <c r="O62" s="230">
        <f t="shared" si="8"/>
        <v>0</v>
      </c>
      <c r="P62" s="387"/>
    </row>
    <row r="63" spans="1:16" ht="24" hidden="1" x14ac:dyDescent="0.25">
      <c r="A63" s="64">
        <v>1142</v>
      </c>
      <c r="B63" s="111" t="s">
        <v>80</v>
      </c>
      <c r="C63" s="405">
        <f t="shared" si="4"/>
        <v>0</v>
      </c>
      <c r="D63" s="116"/>
      <c r="E63" s="118"/>
      <c r="F63" s="229">
        <f t="shared" si="5"/>
        <v>0</v>
      </c>
      <c r="G63" s="116"/>
      <c r="H63" s="408"/>
      <c r="I63" s="230">
        <f t="shared" si="6"/>
        <v>0</v>
      </c>
      <c r="J63" s="116"/>
      <c r="K63" s="408"/>
      <c r="L63" s="230">
        <f t="shared" si="7"/>
        <v>0</v>
      </c>
      <c r="M63" s="464"/>
      <c r="N63" s="118"/>
      <c r="O63" s="230">
        <f t="shared" si="8"/>
        <v>0</v>
      </c>
      <c r="P63" s="387"/>
    </row>
    <row r="64" spans="1:16"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row>
    <row r="65" spans="1:16"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row>
    <row r="66" spans="1:16" hidden="1" x14ac:dyDescent="0.25">
      <c r="A66" s="64">
        <v>1147</v>
      </c>
      <c r="B66" s="111" t="s">
        <v>83</v>
      </c>
      <c r="C66" s="405">
        <f t="shared" si="4"/>
        <v>0</v>
      </c>
      <c r="D66" s="116"/>
      <c r="E66" s="118"/>
      <c r="F66" s="229">
        <f t="shared" si="5"/>
        <v>0</v>
      </c>
      <c r="G66" s="116"/>
      <c r="H66" s="408"/>
      <c r="I66" s="230">
        <f t="shared" si="6"/>
        <v>0</v>
      </c>
      <c r="J66" s="116"/>
      <c r="K66" s="408"/>
      <c r="L66" s="230">
        <f t="shared" si="7"/>
        <v>0</v>
      </c>
      <c r="M66" s="464"/>
      <c r="N66" s="118"/>
      <c r="O66" s="230">
        <f t="shared" si="8"/>
        <v>0</v>
      </c>
      <c r="P66" s="387"/>
    </row>
    <row r="67" spans="1:16" hidden="1" x14ac:dyDescent="0.25">
      <c r="A67" s="64">
        <v>1148</v>
      </c>
      <c r="B67" s="111" t="s">
        <v>84</v>
      </c>
      <c r="C67" s="405">
        <f t="shared" si="4"/>
        <v>0</v>
      </c>
      <c r="D67" s="116"/>
      <c r="E67" s="118"/>
      <c r="F67" s="229">
        <f t="shared" si="5"/>
        <v>0</v>
      </c>
      <c r="G67" s="116"/>
      <c r="H67" s="408"/>
      <c r="I67" s="230">
        <f t="shared" si="6"/>
        <v>0</v>
      </c>
      <c r="J67" s="116"/>
      <c r="K67" s="408"/>
      <c r="L67" s="230">
        <f t="shared" si="7"/>
        <v>0</v>
      </c>
      <c r="M67" s="464"/>
      <c r="N67" s="118"/>
      <c r="O67" s="230">
        <f t="shared" si="8"/>
        <v>0</v>
      </c>
      <c r="P67" s="387"/>
    </row>
    <row r="68" spans="1:16" ht="36" hidden="1" x14ac:dyDescent="0.25">
      <c r="A68" s="64">
        <v>1149</v>
      </c>
      <c r="B68" s="111" t="s">
        <v>85</v>
      </c>
      <c r="C68" s="405">
        <f t="shared" si="4"/>
        <v>0</v>
      </c>
      <c r="D68" s="116"/>
      <c r="E68" s="118"/>
      <c r="F68" s="229">
        <f t="shared" si="5"/>
        <v>0</v>
      </c>
      <c r="G68" s="116"/>
      <c r="H68" s="408"/>
      <c r="I68" s="230">
        <f t="shared" si="6"/>
        <v>0</v>
      </c>
      <c r="J68" s="116"/>
      <c r="K68" s="408"/>
      <c r="L68" s="230">
        <f t="shared" si="7"/>
        <v>0</v>
      </c>
      <c r="M68" s="464"/>
      <c r="N68" s="118"/>
      <c r="O68" s="230">
        <f t="shared" si="8"/>
        <v>0</v>
      </c>
      <c r="P68" s="387"/>
    </row>
    <row r="69" spans="1:16" ht="36" x14ac:dyDescent="0.25">
      <c r="A69" s="213">
        <v>1150</v>
      </c>
      <c r="B69" s="156" t="s">
        <v>86</v>
      </c>
      <c r="C69" s="405">
        <f t="shared" si="4"/>
        <v>770</v>
      </c>
      <c r="D69" s="231"/>
      <c r="E69" s="232">
        <f>770</f>
        <v>770</v>
      </c>
      <c r="F69" s="216">
        <f t="shared" si="5"/>
        <v>770</v>
      </c>
      <c r="G69" s="231"/>
      <c r="H69" s="467"/>
      <c r="I69" s="219">
        <f t="shared" si="6"/>
        <v>0</v>
      </c>
      <c r="J69" s="231"/>
      <c r="K69" s="467"/>
      <c r="L69" s="219">
        <f t="shared" si="7"/>
        <v>0</v>
      </c>
      <c r="M69" s="468"/>
      <c r="N69" s="234"/>
      <c r="O69" s="219">
        <f t="shared" si="8"/>
        <v>0</v>
      </c>
      <c r="P69" s="434" t="s">
        <v>860</v>
      </c>
    </row>
    <row r="70" spans="1:16" ht="36" hidden="1" x14ac:dyDescent="0.25">
      <c r="A70" s="85">
        <v>1200</v>
      </c>
      <c r="B70" s="210" t="s">
        <v>87</v>
      </c>
      <c r="C70" s="393">
        <f t="shared" si="4"/>
        <v>0</v>
      </c>
      <c r="D70" s="95">
        <f>SUM(D71:D72)</f>
        <v>0</v>
      </c>
      <c r="E70" s="98">
        <f>SUM(E71:E72)</f>
        <v>0</v>
      </c>
      <c r="F70" s="212">
        <f>D70+E70</f>
        <v>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hidden="1" x14ac:dyDescent="0.25">
      <c r="A71" s="350">
        <v>1210</v>
      </c>
      <c r="B71" s="101" t="s">
        <v>88</v>
      </c>
      <c r="C71" s="400">
        <f t="shared" si="4"/>
        <v>0</v>
      </c>
      <c r="D71" s="106"/>
      <c r="E71" s="108"/>
      <c r="F71" s="242">
        <f t="shared" si="5"/>
        <v>0</v>
      </c>
      <c r="G71" s="106"/>
      <c r="H71" s="403"/>
      <c r="I71" s="243">
        <f t="shared" si="6"/>
        <v>0</v>
      </c>
      <c r="J71" s="106"/>
      <c r="K71" s="403"/>
      <c r="L71" s="243">
        <f t="shared" si="7"/>
        <v>0</v>
      </c>
      <c r="M71" s="463"/>
      <c r="N71" s="108"/>
      <c r="O71" s="243">
        <f t="shared" si="8"/>
        <v>0</v>
      </c>
      <c r="P71" s="382"/>
    </row>
    <row r="72" spans="1:16" ht="24" hidden="1" x14ac:dyDescent="0.25">
      <c r="A72" s="224">
        <v>1220</v>
      </c>
      <c r="B72" s="111" t="s">
        <v>89</v>
      </c>
      <c r="C72" s="405">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405">
        <f t="shared" si="4"/>
        <v>0</v>
      </c>
      <c r="D73" s="116"/>
      <c r="E73" s="118"/>
      <c r="F73" s="229">
        <f t="shared" si="5"/>
        <v>0</v>
      </c>
      <c r="G73" s="116"/>
      <c r="H73" s="408"/>
      <c r="I73" s="230">
        <f t="shared" si="6"/>
        <v>0</v>
      </c>
      <c r="J73" s="116"/>
      <c r="K73" s="408"/>
      <c r="L73" s="230">
        <f t="shared" si="7"/>
        <v>0</v>
      </c>
      <c r="M73" s="464"/>
      <c r="N73" s="118"/>
      <c r="O73" s="230">
        <f t="shared" si="8"/>
        <v>0</v>
      </c>
      <c r="P73" s="387"/>
    </row>
    <row r="74" spans="1:16"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row>
    <row r="75" spans="1:16"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row>
    <row r="76" spans="1:16" ht="36" hidden="1" x14ac:dyDescent="0.25">
      <c r="A76" s="64">
        <v>1227</v>
      </c>
      <c r="B76" s="111" t="s">
        <v>93</v>
      </c>
      <c r="C76" s="405">
        <f t="shared" si="4"/>
        <v>0</v>
      </c>
      <c r="D76" s="116"/>
      <c r="E76" s="118"/>
      <c r="F76" s="229">
        <f t="shared" si="5"/>
        <v>0</v>
      </c>
      <c r="G76" s="116"/>
      <c r="H76" s="408"/>
      <c r="I76" s="230">
        <f t="shared" si="6"/>
        <v>0</v>
      </c>
      <c r="J76" s="116"/>
      <c r="K76" s="408"/>
      <c r="L76" s="230">
        <f t="shared" si="7"/>
        <v>0</v>
      </c>
      <c r="M76" s="464"/>
      <c r="N76" s="118"/>
      <c r="O76" s="230">
        <f t="shared" si="8"/>
        <v>0</v>
      </c>
      <c r="P76" s="387"/>
    </row>
    <row r="77" spans="1:16" ht="60" hidden="1" x14ac:dyDescent="0.25">
      <c r="A77" s="64">
        <v>1228</v>
      </c>
      <c r="B77" s="111" t="s">
        <v>94</v>
      </c>
      <c r="C77" s="405">
        <f t="shared" si="4"/>
        <v>0</v>
      </c>
      <c r="D77" s="116"/>
      <c r="E77" s="118"/>
      <c r="F77" s="229">
        <f t="shared" si="5"/>
        <v>0</v>
      </c>
      <c r="G77" s="116"/>
      <c r="H77" s="408"/>
      <c r="I77" s="230">
        <f t="shared" si="6"/>
        <v>0</v>
      </c>
      <c r="J77" s="116"/>
      <c r="K77" s="408"/>
      <c r="L77" s="230">
        <f t="shared" si="7"/>
        <v>0</v>
      </c>
      <c r="M77" s="464"/>
      <c r="N77" s="118"/>
      <c r="O77" s="230">
        <f t="shared" si="8"/>
        <v>0</v>
      </c>
      <c r="P77" s="387"/>
    </row>
    <row r="78" spans="1:16" x14ac:dyDescent="0.25">
      <c r="A78" s="200">
        <v>2000</v>
      </c>
      <c r="B78" s="200" t="s">
        <v>95</v>
      </c>
      <c r="C78" s="455">
        <f t="shared" si="4"/>
        <v>2230</v>
      </c>
      <c r="D78" s="206">
        <f>SUM(D79,D86,D133,D167,D168,D175)</f>
        <v>3000</v>
      </c>
      <c r="E78" s="604">
        <f>SUM(E79,E86,E133,E167,E168,E175)</f>
        <v>-770</v>
      </c>
      <c r="F78" s="608">
        <f t="shared" si="5"/>
        <v>2230</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row>
    <row r="79" spans="1:16" ht="24" hidden="1" x14ac:dyDescent="0.25">
      <c r="A79" s="85">
        <v>2100</v>
      </c>
      <c r="B79" s="210" t="s">
        <v>96</v>
      </c>
      <c r="C79" s="393">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hidden="1" x14ac:dyDescent="0.25">
      <c r="A80" s="350">
        <v>2110</v>
      </c>
      <c r="B80" s="101" t="s">
        <v>97</v>
      </c>
      <c r="C80" s="40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hidden="1" x14ac:dyDescent="0.25">
      <c r="A81" s="64">
        <v>2111</v>
      </c>
      <c r="B81" s="111" t="s">
        <v>98</v>
      </c>
      <c r="C81" s="405">
        <f t="shared" si="4"/>
        <v>0</v>
      </c>
      <c r="D81" s="116"/>
      <c r="E81" s="118"/>
      <c r="F81" s="229">
        <f t="shared" si="5"/>
        <v>0</v>
      </c>
      <c r="G81" s="116"/>
      <c r="H81" s="408"/>
      <c r="I81" s="230">
        <f t="shared" si="6"/>
        <v>0</v>
      </c>
      <c r="J81" s="116"/>
      <c r="K81" s="408"/>
      <c r="L81" s="230">
        <f t="shared" si="7"/>
        <v>0</v>
      </c>
      <c r="M81" s="464"/>
      <c r="N81" s="118"/>
      <c r="O81" s="230">
        <f t="shared" si="8"/>
        <v>0</v>
      </c>
      <c r="P81" s="387"/>
    </row>
    <row r="82" spans="1:16" ht="24" hidden="1" x14ac:dyDescent="0.25">
      <c r="A82" s="64">
        <v>2112</v>
      </c>
      <c r="B82" s="111" t="s">
        <v>99</v>
      </c>
      <c r="C82" s="405">
        <f t="shared" si="4"/>
        <v>0</v>
      </c>
      <c r="D82" s="116"/>
      <c r="E82" s="118"/>
      <c r="F82" s="229">
        <f t="shared" si="5"/>
        <v>0</v>
      </c>
      <c r="G82" s="116"/>
      <c r="H82" s="408"/>
      <c r="I82" s="230">
        <f t="shared" si="6"/>
        <v>0</v>
      </c>
      <c r="J82" s="116"/>
      <c r="K82" s="408"/>
      <c r="L82" s="230">
        <f t="shared" si="7"/>
        <v>0</v>
      </c>
      <c r="M82" s="464"/>
      <c r="N82" s="118"/>
      <c r="O82" s="230">
        <f t="shared" si="8"/>
        <v>0</v>
      </c>
      <c r="P82" s="387"/>
    </row>
    <row r="83" spans="1:16"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row>
    <row r="85" spans="1:16" ht="24" hidden="1" x14ac:dyDescent="0.25">
      <c r="A85" s="64">
        <v>2122</v>
      </c>
      <c r="B85" s="111" t="s">
        <v>99</v>
      </c>
      <c r="C85" s="405">
        <f t="shared" si="4"/>
        <v>0</v>
      </c>
      <c r="D85" s="116"/>
      <c r="E85" s="118"/>
      <c r="F85" s="229">
        <f t="shared" si="5"/>
        <v>0</v>
      </c>
      <c r="G85" s="116"/>
      <c r="H85" s="408"/>
      <c r="I85" s="230">
        <f t="shared" si="6"/>
        <v>0</v>
      </c>
      <c r="J85" s="116"/>
      <c r="K85" s="408"/>
      <c r="L85" s="230">
        <f t="shared" si="7"/>
        <v>0</v>
      </c>
      <c r="M85" s="464"/>
      <c r="N85" s="118"/>
      <c r="O85" s="230">
        <f t="shared" si="8"/>
        <v>0</v>
      </c>
      <c r="P85" s="387"/>
    </row>
    <row r="86" spans="1:16" x14ac:dyDescent="0.25">
      <c r="A86" s="85">
        <v>2200</v>
      </c>
      <c r="B86" s="210" t="s">
        <v>101</v>
      </c>
      <c r="C86" s="290">
        <f t="shared" si="4"/>
        <v>1394</v>
      </c>
      <c r="D86" s="95">
        <f>SUM(D87,D92,D98,D106,D115,D119,D125,D131)</f>
        <v>3000</v>
      </c>
      <c r="E86" s="96">
        <f>SUM(E87,E92,E98,E106,E115,E119,E125,E131)</f>
        <v>-1606</v>
      </c>
      <c r="F86" s="97">
        <f t="shared" si="5"/>
        <v>1394</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row>
    <row r="87" spans="1:16" ht="24" hidden="1" x14ac:dyDescent="0.25">
      <c r="A87" s="213">
        <v>2210</v>
      </c>
      <c r="B87" s="156" t="s">
        <v>102</v>
      </c>
      <c r="C87" s="435">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row>
    <row r="89" spans="1:16" ht="36" hidden="1" x14ac:dyDescent="0.25">
      <c r="A89" s="64">
        <v>2212</v>
      </c>
      <c r="B89" s="111" t="s">
        <v>104</v>
      </c>
      <c r="C89" s="405">
        <f t="shared" si="4"/>
        <v>0</v>
      </c>
      <c r="D89" s="116"/>
      <c r="E89" s="118"/>
      <c r="F89" s="229">
        <f t="shared" si="5"/>
        <v>0</v>
      </c>
      <c r="G89" s="116"/>
      <c r="H89" s="408"/>
      <c r="I89" s="230">
        <f t="shared" si="6"/>
        <v>0</v>
      </c>
      <c r="J89" s="116"/>
      <c r="K89" s="408"/>
      <c r="L89" s="230">
        <f t="shared" si="7"/>
        <v>0</v>
      </c>
      <c r="M89" s="464"/>
      <c r="N89" s="118"/>
      <c r="O89" s="230">
        <f t="shared" si="8"/>
        <v>0</v>
      </c>
      <c r="P89" s="387"/>
    </row>
    <row r="90" spans="1:16" ht="24" hidden="1" x14ac:dyDescent="0.25">
      <c r="A90" s="64">
        <v>2214</v>
      </c>
      <c r="B90" s="111" t="s">
        <v>105</v>
      </c>
      <c r="C90" s="405">
        <f t="shared" si="4"/>
        <v>0</v>
      </c>
      <c r="D90" s="116"/>
      <c r="E90" s="118"/>
      <c r="F90" s="229">
        <f t="shared" si="5"/>
        <v>0</v>
      </c>
      <c r="G90" s="116"/>
      <c r="H90" s="408"/>
      <c r="I90" s="230">
        <f t="shared" si="6"/>
        <v>0</v>
      </c>
      <c r="J90" s="116"/>
      <c r="K90" s="408"/>
      <c r="L90" s="230">
        <f t="shared" si="7"/>
        <v>0</v>
      </c>
      <c r="M90" s="464"/>
      <c r="N90" s="118"/>
      <c r="O90" s="230">
        <f t="shared" si="8"/>
        <v>0</v>
      </c>
      <c r="P90" s="387"/>
    </row>
    <row r="91" spans="1:16" hidden="1" x14ac:dyDescent="0.25">
      <c r="A91" s="64">
        <v>2219</v>
      </c>
      <c r="B91" s="111" t="s">
        <v>106</v>
      </c>
      <c r="C91" s="405">
        <f t="shared" si="4"/>
        <v>0</v>
      </c>
      <c r="D91" s="116"/>
      <c r="E91" s="118"/>
      <c r="F91" s="229">
        <f t="shared" si="5"/>
        <v>0</v>
      </c>
      <c r="G91" s="116"/>
      <c r="H91" s="408"/>
      <c r="I91" s="230">
        <f t="shared" si="6"/>
        <v>0</v>
      </c>
      <c r="J91" s="116"/>
      <c r="K91" s="408"/>
      <c r="L91" s="230">
        <f t="shared" si="7"/>
        <v>0</v>
      </c>
      <c r="M91" s="464"/>
      <c r="N91" s="118"/>
      <c r="O91" s="230">
        <f t="shared" si="8"/>
        <v>0</v>
      </c>
      <c r="P91" s="387"/>
    </row>
    <row r="92" spans="1:16" ht="24" hidden="1" x14ac:dyDescent="0.25">
      <c r="A92" s="224">
        <v>2220</v>
      </c>
      <c r="B92" s="111" t="s">
        <v>107</v>
      </c>
      <c r="C92" s="405">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405">
        <f t="shared" si="4"/>
        <v>0</v>
      </c>
      <c r="D93" s="116"/>
      <c r="E93" s="118"/>
      <c r="F93" s="229">
        <f t="shared" si="5"/>
        <v>0</v>
      </c>
      <c r="G93" s="116"/>
      <c r="H93" s="408"/>
      <c r="I93" s="230">
        <f t="shared" si="6"/>
        <v>0</v>
      </c>
      <c r="J93" s="116"/>
      <c r="K93" s="408"/>
      <c r="L93" s="230">
        <f t="shared" si="7"/>
        <v>0</v>
      </c>
      <c r="M93" s="464"/>
      <c r="N93" s="118"/>
      <c r="O93" s="230">
        <f t="shared" si="8"/>
        <v>0</v>
      </c>
      <c r="P93" s="387"/>
    </row>
    <row r="94" spans="1:16" hidden="1" x14ac:dyDescent="0.25">
      <c r="A94" s="64">
        <v>2222</v>
      </c>
      <c r="B94" s="111" t="s">
        <v>109</v>
      </c>
      <c r="C94" s="405">
        <f t="shared" si="4"/>
        <v>0</v>
      </c>
      <c r="D94" s="116"/>
      <c r="E94" s="118"/>
      <c r="F94" s="229">
        <f t="shared" si="5"/>
        <v>0</v>
      </c>
      <c r="G94" s="116"/>
      <c r="H94" s="408"/>
      <c r="I94" s="230">
        <f t="shared" si="6"/>
        <v>0</v>
      </c>
      <c r="J94" s="116"/>
      <c r="K94" s="408"/>
      <c r="L94" s="230">
        <f t="shared" si="7"/>
        <v>0</v>
      </c>
      <c r="M94" s="464"/>
      <c r="N94" s="118"/>
      <c r="O94" s="230">
        <f t="shared" si="8"/>
        <v>0</v>
      </c>
      <c r="P94" s="387"/>
    </row>
    <row r="95" spans="1:16" hidden="1" x14ac:dyDescent="0.25">
      <c r="A95" s="64">
        <v>2223</v>
      </c>
      <c r="B95" s="111" t="s">
        <v>110</v>
      </c>
      <c r="C95" s="405">
        <f t="shared" si="4"/>
        <v>0</v>
      </c>
      <c r="D95" s="116"/>
      <c r="E95" s="118"/>
      <c r="F95" s="229">
        <f t="shared" si="5"/>
        <v>0</v>
      </c>
      <c r="G95" s="116"/>
      <c r="H95" s="408"/>
      <c r="I95" s="230">
        <f t="shared" si="6"/>
        <v>0</v>
      </c>
      <c r="J95" s="116"/>
      <c r="K95" s="408"/>
      <c r="L95" s="230">
        <f t="shared" si="7"/>
        <v>0</v>
      </c>
      <c r="M95" s="464"/>
      <c r="N95" s="118"/>
      <c r="O95" s="230">
        <f t="shared" si="8"/>
        <v>0</v>
      </c>
      <c r="P95" s="387"/>
    </row>
    <row r="96" spans="1:16" ht="48" hidden="1" x14ac:dyDescent="0.25">
      <c r="A96" s="64">
        <v>2224</v>
      </c>
      <c r="B96" s="111" t="s">
        <v>111</v>
      </c>
      <c r="C96" s="405">
        <f t="shared" si="4"/>
        <v>0</v>
      </c>
      <c r="D96" s="116"/>
      <c r="E96" s="118"/>
      <c r="F96" s="229">
        <f t="shared" si="5"/>
        <v>0</v>
      </c>
      <c r="G96" s="116"/>
      <c r="H96" s="408"/>
      <c r="I96" s="230">
        <f t="shared" si="6"/>
        <v>0</v>
      </c>
      <c r="J96" s="116"/>
      <c r="K96" s="408"/>
      <c r="L96" s="230">
        <f t="shared" si="7"/>
        <v>0</v>
      </c>
      <c r="M96" s="464"/>
      <c r="N96" s="118"/>
      <c r="O96" s="230">
        <f t="shared" si="8"/>
        <v>0</v>
      </c>
      <c r="P96" s="387"/>
    </row>
    <row r="97" spans="1:16"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row>
    <row r="98" spans="1:16" ht="36" x14ac:dyDescent="0.25">
      <c r="A98" s="224">
        <v>2230</v>
      </c>
      <c r="B98" s="111" t="s">
        <v>113</v>
      </c>
      <c r="C98" s="405">
        <f t="shared" si="4"/>
        <v>38</v>
      </c>
      <c r="D98" s="225">
        <f>SUM(D99:D105)</f>
        <v>0</v>
      </c>
      <c r="E98" s="226">
        <f>SUM(E99:E105)</f>
        <v>38</v>
      </c>
      <c r="F98" s="227">
        <f t="shared" si="5"/>
        <v>38</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x14ac:dyDescent="0.25">
      <c r="A99" s="64">
        <v>2231</v>
      </c>
      <c r="B99" s="111" t="s">
        <v>114</v>
      </c>
      <c r="C99" s="405">
        <f t="shared" si="4"/>
        <v>38</v>
      </c>
      <c r="D99" s="116"/>
      <c r="E99" s="117">
        <v>38</v>
      </c>
      <c r="F99" s="227">
        <f t="shared" si="5"/>
        <v>38</v>
      </c>
      <c r="G99" s="116"/>
      <c r="H99" s="408"/>
      <c r="I99" s="230">
        <f t="shared" si="6"/>
        <v>0</v>
      </c>
      <c r="J99" s="116"/>
      <c r="K99" s="408"/>
      <c r="L99" s="230">
        <f t="shared" si="7"/>
        <v>0</v>
      </c>
      <c r="M99" s="464"/>
      <c r="N99" s="118"/>
      <c r="O99" s="230">
        <f t="shared" si="8"/>
        <v>0</v>
      </c>
      <c r="P99" s="387" t="s">
        <v>1225</v>
      </c>
    </row>
    <row r="100" spans="1:16"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row>
    <row r="101" spans="1:16"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row>
    <row r="102" spans="1:16"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row>
    <row r="103" spans="1:16" ht="24" hidden="1" x14ac:dyDescent="0.25">
      <c r="A103" s="64">
        <v>2235</v>
      </c>
      <c r="B103" s="111" t="s">
        <v>118</v>
      </c>
      <c r="C103" s="405">
        <f t="shared" si="4"/>
        <v>0</v>
      </c>
      <c r="D103" s="116"/>
      <c r="E103" s="118"/>
      <c r="F103" s="229">
        <f t="shared" si="5"/>
        <v>0</v>
      </c>
      <c r="G103" s="116"/>
      <c r="H103" s="408"/>
      <c r="I103" s="230">
        <f t="shared" si="6"/>
        <v>0</v>
      </c>
      <c r="J103" s="116"/>
      <c r="K103" s="408"/>
      <c r="L103" s="230">
        <f t="shared" si="7"/>
        <v>0</v>
      </c>
      <c r="M103" s="464"/>
      <c r="N103" s="118"/>
      <c r="O103" s="230">
        <f t="shared" si="8"/>
        <v>0</v>
      </c>
      <c r="P103" s="387"/>
    </row>
    <row r="104" spans="1:16" hidden="1" x14ac:dyDescent="0.25">
      <c r="A104" s="64">
        <v>2236</v>
      </c>
      <c r="B104" s="111" t="s">
        <v>119</v>
      </c>
      <c r="C104" s="405">
        <f t="shared" si="4"/>
        <v>0</v>
      </c>
      <c r="D104" s="116"/>
      <c r="E104" s="118"/>
      <c r="F104" s="229">
        <f t="shared" si="5"/>
        <v>0</v>
      </c>
      <c r="G104" s="116"/>
      <c r="H104" s="408"/>
      <c r="I104" s="230">
        <f t="shared" si="6"/>
        <v>0</v>
      </c>
      <c r="J104" s="116"/>
      <c r="K104" s="408"/>
      <c r="L104" s="230">
        <f t="shared" si="7"/>
        <v>0</v>
      </c>
      <c r="M104" s="464"/>
      <c r="N104" s="118"/>
      <c r="O104" s="230">
        <f t="shared" si="8"/>
        <v>0</v>
      </c>
      <c r="P104" s="387"/>
    </row>
    <row r="105" spans="1:16" ht="24" hidden="1" x14ac:dyDescent="0.25">
      <c r="A105" s="64">
        <v>2239</v>
      </c>
      <c r="B105" s="111" t="s">
        <v>120</v>
      </c>
      <c r="C105" s="405">
        <f t="shared" si="4"/>
        <v>0</v>
      </c>
      <c r="D105" s="116"/>
      <c r="E105" s="118"/>
      <c r="F105" s="229">
        <f t="shared" si="5"/>
        <v>0</v>
      </c>
      <c r="G105" s="116"/>
      <c r="H105" s="408"/>
      <c r="I105" s="230">
        <f t="shared" si="6"/>
        <v>0</v>
      </c>
      <c r="J105" s="116"/>
      <c r="K105" s="408"/>
      <c r="L105" s="230">
        <f t="shared" si="7"/>
        <v>0</v>
      </c>
      <c r="M105" s="464"/>
      <c r="N105" s="118"/>
      <c r="O105" s="230">
        <f t="shared" si="8"/>
        <v>0</v>
      </c>
      <c r="P105" s="387"/>
    </row>
    <row r="106" spans="1:16" ht="36" hidden="1" x14ac:dyDescent="0.25">
      <c r="A106" s="224">
        <v>2240</v>
      </c>
      <c r="B106" s="111" t="s">
        <v>121</v>
      </c>
      <c r="C106" s="405">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405">
        <f t="shared" si="4"/>
        <v>0</v>
      </c>
      <c r="D107" s="116"/>
      <c r="E107" s="118"/>
      <c r="F107" s="229">
        <f t="shared" si="5"/>
        <v>0</v>
      </c>
      <c r="G107" s="116"/>
      <c r="H107" s="408"/>
      <c r="I107" s="230">
        <f t="shared" si="6"/>
        <v>0</v>
      </c>
      <c r="J107" s="116"/>
      <c r="K107" s="408"/>
      <c r="L107" s="230">
        <f t="shared" si="7"/>
        <v>0</v>
      </c>
      <c r="M107" s="464"/>
      <c r="N107" s="118"/>
      <c r="O107" s="230">
        <f t="shared" si="8"/>
        <v>0</v>
      </c>
      <c r="P107" s="387"/>
    </row>
    <row r="108" spans="1:16"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row>
    <row r="109" spans="1:16" ht="24" hidden="1" x14ac:dyDescent="0.25">
      <c r="A109" s="64">
        <v>2243</v>
      </c>
      <c r="B109" s="111" t="s">
        <v>124</v>
      </c>
      <c r="C109" s="405">
        <f t="shared" si="4"/>
        <v>0</v>
      </c>
      <c r="D109" s="116"/>
      <c r="E109" s="118"/>
      <c r="F109" s="229">
        <f t="shared" si="5"/>
        <v>0</v>
      </c>
      <c r="G109" s="116"/>
      <c r="H109" s="408"/>
      <c r="I109" s="230">
        <f t="shared" si="6"/>
        <v>0</v>
      </c>
      <c r="J109" s="116"/>
      <c r="K109" s="408"/>
      <c r="L109" s="230">
        <f t="shared" si="7"/>
        <v>0</v>
      </c>
      <c r="M109" s="464"/>
      <c r="N109" s="118"/>
      <c r="O109" s="230">
        <f t="shared" si="8"/>
        <v>0</v>
      </c>
      <c r="P109" s="387"/>
    </row>
    <row r="110" spans="1:16" hidden="1" x14ac:dyDescent="0.25">
      <c r="A110" s="64">
        <v>2244</v>
      </c>
      <c r="B110" s="111" t="s">
        <v>125</v>
      </c>
      <c r="C110" s="405">
        <f t="shared" si="4"/>
        <v>0</v>
      </c>
      <c r="D110" s="116"/>
      <c r="E110" s="118"/>
      <c r="F110" s="229">
        <f t="shared" si="5"/>
        <v>0</v>
      </c>
      <c r="G110" s="116"/>
      <c r="H110" s="408"/>
      <c r="I110" s="230">
        <f t="shared" si="6"/>
        <v>0</v>
      </c>
      <c r="J110" s="116"/>
      <c r="K110" s="408"/>
      <c r="L110" s="230">
        <f t="shared" si="7"/>
        <v>0</v>
      </c>
      <c r="M110" s="464"/>
      <c r="N110" s="118"/>
      <c r="O110" s="230">
        <f t="shared" si="8"/>
        <v>0</v>
      </c>
      <c r="P110" s="387"/>
    </row>
    <row r="111" spans="1:16"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row>
    <row r="112" spans="1:16"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row>
    <row r="113" spans="1:16" ht="24" hidden="1" x14ac:dyDescent="0.25">
      <c r="A113" s="64">
        <v>2248</v>
      </c>
      <c r="B113" s="111" t="s">
        <v>128</v>
      </c>
      <c r="C113" s="405">
        <f t="shared" si="4"/>
        <v>0</v>
      </c>
      <c r="D113" s="116"/>
      <c r="E113" s="118"/>
      <c r="F113" s="229">
        <f t="shared" si="5"/>
        <v>0</v>
      </c>
      <c r="G113" s="116"/>
      <c r="H113" s="408"/>
      <c r="I113" s="230">
        <f t="shared" si="6"/>
        <v>0</v>
      </c>
      <c r="J113" s="116"/>
      <c r="K113" s="408"/>
      <c r="L113" s="230">
        <f t="shared" si="7"/>
        <v>0</v>
      </c>
      <c r="M113" s="464"/>
      <c r="N113" s="118"/>
      <c r="O113" s="230">
        <f t="shared" si="8"/>
        <v>0</v>
      </c>
      <c r="P113" s="387"/>
    </row>
    <row r="114" spans="1:16" ht="24" hidden="1" x14ac:dyDescent="0.25">
      <c r="A114" s="64">
        <v>2249</v>
      </c>
      <c r="B114" s="111" t="s">
        <v>129</v>
      </c>
      <c r="C114" s="405">
        <f t="shared" si="4"/>
        <v>0</v>
      </c>
      <c r="D114" s="116"/>
      <c r="E114" s="118"/>
      <c r="F114" s="229">
        <f t="shared" si="5"/>
        <v>0</v>
      </c>
      <c r="G114" s="116"/>
      <c r="H114" s="408"/>
      <c r="I114" s="230">
        <f t="shared" si="6"/>
        <v>0</v>
      </c>
      <c r="J114" s="116"/>
      <c r="K114" s="408"/>
      <c r="L114" s="230">
        <f t="shared" si="7"/>
        <v>0</v>
      </c>
      <c r="M114" s="464"/>
      <c r="N114" s="118"/>
      <c r="O114" s="230">
        <f t="shared" si="8"/>
        <v>0</v>
      </c>
      <c r="P114" s="387"/>
    </row>
    <row r="115" spans="1:16" hidden="1" x14ac:dyDescent="0.25">
      <c r="A115" s="224">
        <v>2250</v>
      </c>
      <c r="B115" s="111" t="s">
        <v>130</v>
      </c>
      <c r="C115" s="405">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405">
        <f t="shared" si="4"/>
        <v>0</v>
      </c>
      <c r="D116" s="116"/>
      <c r="E116" s="118"/>
      <c r="F116" s="229">
        <f t="shared" si="5"/>
        <v>0</v>
      </c>
      <c r="G116" s="116"/>
      <c r="H116" s="408"/>
      <c r="I116" s="230">
        <f t="shared" si="6"/>
        <v>0</v>
      </c>
      <c r="J116" s="116"/>
      <c r="K116" s="408"/>
      <c r="L116" s="230">
        <f t="shared" si="7"/>
        <v>0</v>
      </c>
      <c r="M116" s="464"/>
      <c r="N116" s="118"/>
      <c r="O116" s="230">
        <f t="shared" si="8"/>
        <v>0</v>
      </c>
      <c r="P116" s="387"/>
    </row>
    <row r="117" spans="1:16"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row>
    <row r="118" spans="1:16" ht="24" hidden="1" x14ac:dyDescent="0.25">
      <c r="A118" s="64">
        <v>2259</v>
      </c>
      <c r="B118" s="111" t="s">
        <v>133</v>
      </c>
      <c r="C118" s="405">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row>
    <row r="119" spans="1:16" x14ac:dyDescent="0.25">
      <c r="A119" s="224">
        <v>2260</v>
      </c>
      <c r="B119" s="111" t="s">
        <v>134</v>
      </c>
      <c r="C119" s="405">
        <f t="shared" si="9"/>
        <v>967</v>
      </c>
      <c r="D119" s="225">
        <f>SUM(D120:D124)</f>
        <v>0</v>
      </c>
      <c r="E119" s="226">
        <f>SUM(E120:E124)</f>
        <v>967</v>
      </c>
      <c r="F119" s="227">
        <f t="shared" si="10"/>
        <v>967</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row>
    <row r="120" spans="1:16" hidden="1" x14ac:dyDescent="0.25">
      <c r="A120" s="64">
        <v>2261</v>
      </c>
      <c r="B120" s="111" t="s">
        <v>135</v>
      </c>
      <c r="C120" s="405">
        <f t="shared" si="9"/>
        <v>0</v>
      </c>
      <c r="D120" s="116"/>
      <c r="E120" s="118"/>
      <c r="F120" s="229">
        <f t="shared" si="10"/>
        <v>0</v>
      </c>
      <c r="G120" s="116"/>
      <c r="H120" s="408"/>
      <c r="I120" s="230">
        <f t="shared" si="11"/>
        <v>0</v>
      </c>
      <c r="J120" s="116"/>
      <c r="K120" s="408"/>
      <c r="L120" s="230">
        <f t="shared" si="12"/>
        <v>0</v>
      </c>
      <c r="M120" s="464"/>
      <c r="N120" s="118"/>
      <c r="O120" s="230">
        <f t="shared" si="13"/>
        <v>0</v>
      </c>
      <c r="P120" s="387"/>
    </row>
    <row r="121" spans="1:16" hidden="1" x14ac:dyDescent="0.25">
      <c r="A121" s="64">
        <v>2262</v>
      </c>
      <c r="B121" s="111" t="s">
        <v>136</v>
      </c>
      <c r="C121" s="405">
        <f t="shared" si="9"/>
        <v>0</v>
      </c>
      <c r="D121" s="116"/>
      <c r="E121" s="118"/>
      <c r="F121" s="229">
        <f t="shared" si="10"/>
        <v>0</v>
      </c>
      <c r="G121" s="116"/>
      <c r="H121" s="408"/>
      <c r="I121" s="230">
        <f t="shared" si="11"/>
        <v>0</v>
      </c>
      <c r="J121" s="116"/>
      <c r="K121" s="408"/>
      <c r="L121" s="230">
        <f t="shared" si="12"/>
        <v>0</v>
      </c>
      <c r="M121" s="464"/>
      <c r="N121" s="118"/>
      <c r="O121" s="230">
        <f t="shared" si="13"/>
        <v>0</v>
      </c>
      <c r="P121" s="387"/>
    </row>
    <row r="122" spans="1:16"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row>
    <row r="123" spans="1:16" ht="24" x14ac:dyDescent="0.25">
      <c r="A123" s="64">
        <v>2264</v>
      </c>
      <c r="B123" s="111" t="s">
        <v>138</v>
      </c>
      <c r="C123" s="405">
        <f t="shared" si="9"/>
        <v>967</v>
      </c>
      <c r="D123" s="116"/>
      <c r="E123" s="117">
        <v>967</v>
      </c>
      <c r="F123" s="227">
        <f t="shared" si="10"/>
        <v>967</v>
      </c>
      <c r="G123" s="116"/>
      <c r="H123" s="408"/>
      <c r="I123" s="230">
        <f t="shared" si="11"/>
        <v>0</v>
      </c>
      <c r="J123" s="116"/>
      <c r="K123" s="408"/>
      <c r="L123" s="230">
        <f t="shared" si="12"/>
        <v>0</v>
      </c>
      <c r="M123" s="464"/>
      <c r="N123" s="118"/>
      <c r="O123" s="230">
        <f t="shared" si="13"/>
        <v>0</v>
      </c>
      <c r="P123" s="387" t="s">
        <v>1226</v>
      </c>
    </row>
    <row r="124" spans="1:16" hidden="1" x14ac:dyDescent="0.25">
      <c r="A124" s="64">
        <v>2269</v>
      </c>
      <c r="B124" s="111" t="s">
        <v>139</v>
      </c>
      <c r="C124" s="405">
        <f t="shared" si="9"/>
        <v>0</v>
      </c>
      <c r="D124" s="116"/>
      <c r="E124" s="118"/>
      <c r="F124" s="229">
        <f t="shared" si="10"/>
        <v>0</v>
      </c>
      <c r="G124" s="116"/>
      <c r="H124" s="408"/>
      <c r="I124" s="230">
        <f t="shared" si="11"/>
        <v>0</v>
      </c>
      <c r="J124" s="116"/>
      <c r="K124" s="408"/>
      <c r="L124" s="230">
        <f t="shared" si="12"/>
        <v>0</v>
      </c>
      <c r="M124" s="464"/>
      <c r="N124" s="118"/>
      <c r="O124" s="230">
        <f t="shared" si="13"/>
        <v>0</v>
      </c>
      <c r="P124" s="387"/>
    </row>
    <row r="125" spans="1:16" x14ac:dyDescent="0.25">
      <c r="A125" s="224">
        <v>2270</v>
      </c>
      <c r="B125" s="111" t="s">
        <v>140</v>
      </c>
      <c r="C125" s="405">
        <f t="shared" si="9"/>
        <v>389</v>
      </c>
      <c r="D125" s="225">
        <f>SUM(D126:D130)</f>
        <v>3000</v>
      </c>
      <c r="E125" s="226">
        <f>SUM(E126:E130)</f>
        <v>-2611</v>
      </c>
      <c r="F125" s="227">
        <f t="shared" si="10"/>
        <v>389</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row>
    <row r="126" spans="1:16"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row>
    <row r="127" spans="1:16" ht="24" x14ac:dyDescent="0.25">
      <c r="A127" s="64">
        <v>2275</v>
      </c>
      <c r="B127" s="111" t="s">
        <v>142</v>
      </c>
      <c r="C127" s="405">
        <f t="shared" si="9"/>
        <v>389</v>
      </c>
      <c r="D127" s="116">
        <v>3000</v>
      </c>
      <c r="E127" s="117">
        <v>-2611</v>
      </c>
      <c r="F127" s="227">
        <f t="shared" si="10"/>
        <v>389</v>
      </c>
      <c r="G127" s="116"/>
      <c r="H127" s="408"/>
      <c r="I127" s="230">
        <f t="shared" si="11"/>
        <v>0</v>
      </c>
      <c r="J127" s="116"/>
      <c r="K127" s="408"/>
      <c r="L127" s="230">
        <f t="shared" si="12"/>
        <v>0</v>
      </c>
      <c r="M127" s="464"/>
      <c r="N127" s="118"/>
      <c r="O127" s="230">
        <f t="shared" si="13"/>
        <v>0</v>
      </c>
      <c r="P127" s="387"/>
    </row>
    <row r="128" spans="1:16"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row>
    <row r="129" spans="1:16"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row>
    <row r="130" spans="1:16" ht="24" hidden="1" x14ac:dyDescent="0.25">
      <c r="A130" s="64">
        <v>2279</v>
      </c>
      <c r="B130" s="111" t="s">
        <v>145</v>
      </c>
      <c r="C130" s="405">
        <f t="shared" si="9"/>
        <v>0</v>
      </c>
      <c r="D130" s="116"/>
      <c r="E130" s="118"/>
      <c r="F130" s="229">
        <f t="shared" si="10"/>
        <v>0</v>
      </c>
      <c r="G130" s="116"/>
      <c r="H130" s="408"/>
      <c r="I130" s="230">
        <f t="shared" si="11"/>
        <v>0</v>
      </c>
      <c r="J130" s="116"/>
      <c r="K130" s="408"/>
      <c r="L130" s="230">
        <f t="shared" si="12"/>
        <v>0</v>
      </c>
      <c r="M130" s="464"/>
      <c r="N130" s="118"/>
      <c r="O130" s="230">
        <f t="shared" si="13"/>
        <v>0</v>
      </c>
      <c r="P130" s="387"/>
    </row>
    <row r="131" spans="1:16"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row>
    <row r="132" spans="1:16"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row>
    <row r="133" spans="1:16" ht="36" x14ac:dyDescent="0.25">
      <c r="A133" s="85">
        <v>2300</v>
      </c>
      <c r="B133" s="210" t="s">
        <v>148</v>
      </c>
      <c r="C133" s="393">
        <f t="shared" si="9"/>
        <v>836</v>
      </c>
      <c r="D133" s="95">
        <f>SUM(D134,D139,D143,D144,D147,D154,D162,D163,D166)</f>
        <v>0</v>
      </c>
      <c r="E133" s="96">
        <f>SUM(E134,E139,E143,E144,E147,E154,E162,E163,E166)</f>
        <v>836</v>
      </c>
      <c r="F133" s="97">
        <f t="shared" si="10"/>
        <v>836</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row>
    <row r="134" spans="1:16" ht="24" x14ac:dyDescent="0.25">
      <c r="A134" s="350">
        <v>2310</v>
      </c>
      <c r="B134" s="101" t="s">
        <v>149</v>
      </c>
      <c r="C134" s="400">
        <f t="shared" si="9"/>
        <v>665</v>
      </c>
      <c r="D134" s="251">
        <f>SUM(D135:D138)</f>
        <v>0</v>
      </c>
      <c r="E134" s="471">
        <f>SUM(E135:E138)</f>
        <v>665</v>
      </c>
      <c r="F134" s="240">
        <f t="shared" si="10"/>
        <v>665</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row>
    <row r="135" spans="1:16" hidden="1" x14ac:dyDescent="0.25">
      <c r="A135" s="64">
        <v>2311</v>
      </c>
      <c r="B135" s="111" t="s">
        <v>150</v>
      </c>
      <c r="C135" s="405">
        <f t="shared" si="9"/>
        <v>0</v>
      </c>
      <c r="D135" s="116"/>
      <c r="E135" s="118"/>
      <c r="F135" s="229">
        <f t="shared" si="10"/>
        <v>0</v>
      </c>
      <c r="G135" s="116"/>
      <c r="H135" s="408"/>
      <c r="I135" s="230">
        <f t="shared" si="11"/>
        <v>0</v>
      </c>
      <c r="J135" s="116"/>
      <c r="K135" s="408"/>
      <c r="L135" s="230">
        <f t="shared" si="12"/>
        <v>0</v>
      </c>
      <c r="M135" s="464"/>
      <c r="N135" s="118"/>
      <c r="O135" s="230">
        <f t="shared" si="13"/>
        <v>0</v>
      </c>
      <c r="P135" s="387"/>
    </row>
    <row r="136" spans="1:16" hidden="1" x14ac:dyDescent="0.25">
      <c r="A136" s="64">
        <v>2312</v>
      </c>
      <c r="B136" s="111" t="s">
        <v>151</v>
      </c>
      <c r="C136" s="405">
        <f t="shared" si="9"/>
        <v>0</v>
      </c>
      <c r="D136" s="116"/>
      <c r="E136" s="118"/>
      <c r="F136" s="229">
        <f t="shared" si="10"/>
        <v>0</v>
      </c>
      <c r="G136" s="116"/>
      <c r="H136" s="408"/>
      <c r="I136" s="230">
        <f t="shared" si="11"/>
        <v>0</v>
      </c>
      <c r="J136" s="116"/>
      <c r="K136" s="408"/>
      <c r="L136" s="230">
        <f t="shared" si="12"/>
        <v>0</v>
      </c>
      <c r="M136" s="464"/>
      <c r="N136" s="118"/>
      <c r="O136" s="230">
        <f t="shared" si="13"/>
        <v>0</v>
      </c>
      <c r="P136" s="387"/>
    </row>
    <row r="137" spans="1:16" hidden="1" x14ac:dyDescent="0.25">
      <c r="A137" s="64">
        <v>2313</v>
      </c>
      <c r="B137" s="111" t="s">
        <v>152</v>
      </c>
      <c r="C137" s="405">
        <f t="shared" si="9"/>
        <v>0</v>
      </c>
      <c r="D137" s="116"/>
      <c r="E137" s="118"/>
      <c r="F137" s="229">
        <f t="shared" si="10"/>
        <v>0</v>
      </c>
      <c r="G137" s="116"/>
      <c r="H137" s="408"/>
      <c r="I137" s="230">
        <f t="shared" si="11"/>
        <v>0</v>
      </c>
      <c r="J137" s="116"/>
      <c r="K137" s="408"/>
      <c r="L137" s="230">
        <f t="shared" si="12"/>
        <v>0</v>
      </c>
      <c r="M137" s="464"/>
      <c r="N137" s="118"/>
      <c r="O137" s="230">
        <f t="shared" si="13"/>
        <v>0</v>
      </c>
      <c r="P137" s="387"/>
    </row>
    <row r="138" spans="1:16" ht="36" x14ac:dyDescent="0.25">
      <c r="A138" s="64">
        <v>2314</v>
      </c>
      <c r="B138" s="111" t="s">
        <v>153</v>
      </c>
      <c r="C138" s="405">
        <f t="shared" si="9"/>
        <v>665</v>
      </c>
      <c r="D138" s="116"/>
      <c r="E138" s="117">
        <v>665</v>
      </c>
      <c r="F138" s="227">
        <f t="shared" si="10"/>
        <v>665</v>
      </c>
      <c r="G138" s="116"/>
      <c r="H138" s="408"/>
      <c r="I138" s="230">
        <f t="shared" si="11"/>
        <v>0</v>
      </c>
      <c r="J138" s="116"/>
      <c r="K138" s="408"/>
      <c r="L138" s="230">
        <f t="shared" si="12"/>
        <v>0</v>
      </c>
      <c r="M138" s="464"/>
      <c r="N138" s="118"/>
      <c r="O138" s="230">
        <f t="shared" si="13"/>
        <v>0</v>
      </c>
      <c r="P138" s="387" t="s">
        <v>1227</v>
      </c>
    </row>
    <row r="139" spans="1:16" hidden="1" x14ac:dyDescent="0.25">
      <c r="A139" s="224">
        <v>2320</v>
      </c>
      <c r="B139" s="111" t="s">
        <v>154</v>
      </c>
      <c r="C139" s="405">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405">
        <f t="shared" si="9"/>
        <v>0</v>
      </c>
      <c r="D140" s="116"/>
      <c r="E140" s="118"/>
      <c r="F140" s="229">
        <f t="shared" si="10"/>
        <v>0</v>
      </c>
      <c r="G140" s="116"/>
      <c r="H140" s="408"/>
      <c r="I140" s="230">
        <f t="shared" si="11"/>
        <v>0</v>
      </c>
      <c r="J140" s="116"/>
      <c r="K140" s="408"/>
      <c r="L140" s="230">
        <f t="shared" si="12"/>
        <v>0</v>
      </c>
      <c r="M140" s="464"/>
      <c r="N140" s="118"/>
      <c r="O140" s="230">
        <f t="shared" si="13"/>
        <v>0</v>
      </c>
      <c r="P140" s="387"/>
    </row>
    <row r="141" spans="1:16" hidden="1" x14ac:dyDescent="0.25">
      <c r="A141" s="64">
        <v>2322</v>
      </c>
      <c r="B141" s="111" t="s">
        <v>156</v>
      </c>
      <c r="C141" s="405">
        <f t="shared" si="9"/>
        <v>0</v>
      </c>
      <c r="D141" s="116"/>
      <c r="E141" s="118"/>
      <c r="F141" s="229">
        <f t="shared" si="10"/>
        <v>0</v>
      </c>
      <c r="G141" s="116"/>
      <c r="H141" s="408"/>
      <c r="I141" s="230">
        <f t="shared" si="11"/>
        <v>0</v>
      </c>
      <c r="J141" s="116"/>
      <c r="K141" s="408"/>
      <c r="L141" s="230">
        <f t="shared" si="12"/>
        <v>0</v>
      </c>
      <c r="M141" s="464"/>
      <c r="N141" s="118"/>
      <c r="O141" s="230">
        <f t="shared" si="13"/>
        <v>0</v>
      </c>
      <c r="P141" s="387"/>
    </row>
    <row r="142" spans="1:16"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row>
    <row r="143" spans="1:16"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row>
    <row r="144" spans="1:16"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405">
        <f t="shared" si="9"/>
        <v>0</v>
      </c>
      <c r="D145" s="116"/>
      <c r="E145" s="118"/>
      <c r="F145" s="229">
        <f t="shared" si="10"/>
        <v>0</v>
      </c>
      <c r="G145" s="116"/>
      <c r="H145" s="408"/>
      <c r="I145" s="230">
        <f t="shared" si="11"/>
        <v>0</v>
      </c>
      <c r="J145" s="116"/>
      <c r="K145" s="408"/>
      <c r="L145" s="230">
        <f t="shared" si="12"/>
        <v>0</v>
      </c>
      <c r="M145" s="464"/>
      <c r="N145" s="118"/>
      <c r="O145" s="230">
        <f t="shared" si="13"/>
        <v>0</v>
      </c>
      <c r="P145" s="387"/>
    </row>
    <row r="146" spans="1:16"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row>
    <row r="147" spans="1:16" ht="24" hidden="1" x14ac:dyDescent="0.25">
      <c r="A147" s="213">
        <v>2350</v>
      </c>
      <c r="B147" s="156" t="s">
        <v>162</v>
      </c>
      <c r="C147" s="405">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405">
        <f t="shared" si="9"/>
        <v>0</v>
      </c>
      <c r="D148" s="106"/>
      <c r="E148" s="108"/>
      <c r="F148" s="242">
        <f t="shared" si="10"/>
        <v>0</v>
      </c>
      <c r="G148" s="106"/>
      <c r="H148" s="403"/>
      <c r="I148" s="243">
        <f t="shared" si="11"/>
        <v>0</v>
      </c>
      <c r="J148" s="106"/>
      <c r="K148" s="403"/>
      <c r="L148" s="243">
        <f t="shared" si="12"/>
        <v>0</v>
      </c>
      <c r="M148" s="463"/>
      <c r="N148" s="108"/>
      <c r="O148" s="243">
        <f t="shared" si="13"/>
        <v>0</v>
      </c>
      <c r="P148" s="382"/>
    </row>
    <row r="149" spans="1:16" hidden="1" x14ac:dyDescent="0.25">
      <c r="A149" s="64">
        <v>2352</v>
      </c>
      <c r="B149" s="111" t="s">
        <v>164</v>
      </c>
      <c r="C149" s="405">
        <f t="shared" si="9"/>
        <v>0</v>
      </c>
      <c r="D149" s="116"/>
      <c r="E149" s="118"/>
      <c r="F149" s="229">
        <f t="shared" si="10"/>
        <v>0</v>
      </c>
      <c r="G149" s="116"/>
      <c r="H149" s="408"/>
      <c r="I149" s="230">
        <f t="shared" si="11"/>
        <v>0</v>
      </c>
      <c r="J149" s="116"/>
      <c r="K149" s="408"/>
      <c r="L149" s="230">
        <f t="shared" si="12"/>
        <v>0</v>
      </c>
      <c r="M149" s="464"/>
      <c r="N149" s="118"/>
      <c r="O149" s="230">
        <f t="shared" si="13"/>
        <v>0</v>
      </c>
      <c r="P149" s="387"/>
    </row>
    <row r="150" spans="1:16" ht="24" hidden="1" x14ac:dyDescent="0.25">
      <c r="A150" s="64">
        <v>2353</v>
      </c>
      <c r="B150" s="111" t="s">
        <v>165</v>
      </c>
      <c r="C150" s="405">
        <f t="shared" si="9"/>
        <v>0</v>
      </c>
      <c r="D150" s="116"/>
      <c r="E150" s="118"/>
      <c r="F150" s="229">
        <f t="shared" si="10"/>
        <v>0</v>
      </c>
      <c r="G150" s="116"/>
      <c r="H150" s="408"/>
      <c r="I150" s="230">
        <f t="shared" si="11"/>
        <v>0</v>
      </c>
      <c r="J150" s="116"/>
      <c r="K150" s="408"/>
      <c r="L150" s="230">
        <f t="shared" si="12"/>
        <v>0</v>
      </c>
      <c r="M150" s="464"/>
      <c r="N150" s="118"/>
      <c r="O150" s="230">
        <f t="shared" si="13"/>
        <v>0</v>
      </c>
      <c r="P150" s="387"/>
    </row>
    <row r="151" spans="1:16"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row>
    <row r="152" spans="1:16" ht="24" hidden="1" x14ac:dyDescent="0.25">
      <c r="A152" s="64">
        <v>2355</v>
      </c>
      <c r="B152" s="111" t="s">
        <v>167</v>
      </c>
      <c r="C152" s="405">
        <f t="shared" si="9"/>
        <v>0</v>
      </c>
      <c r="D152" s="116"/>
      <c r="E152" s="118"/>
      <c r="F152" s="229">
        <f t="shared" si="10"/>
        <v>0</v>
      </c>
      <c r="G152" s="116"/>
      <c r="H152" s="408"/>
      <c r="I152" s="230">
        <f t="shared" si="11"/>
        <v>0</v>
      </c>
      <c r="J152" s="116"/>
      <c r="K152" s="408"/>
      <c r="L152" s="230">
        <f t="shared" si="12"/>
        <v>0</v>
      </c>
      <c r="M152" s="464"/>
      <c r="N152" s="118"/>
      <c r="O152" s="230">
        <f t="shared" si="13"/>
        <v>0</v>
      </c>
      <c r="P152" s="387"/>
    </row>
    <row r="153" spans="1:16"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row>
    <row r="154" spans="1:16" ht="24" hidden="1" x14ac:dyDescent="0.25">
      <c r="A154" s="224">
        <v>2360</v>
      </c>
      <c r="B154" s="111" t="s">
        <v>169</v>
      </c>
      <c r="C154" s="405">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405">
        <f t="shared" si="9"/>
        <v>0</v>
      </c>
      <c r="D155" s="116"/>
      <c r="E155" s="118"/>
      <c r="F155" s="229">
        <f t="shared" si="10"/>
        <v>0</v>
      </c>
      <c r="G155" s="116"/>
      <c r="H155" s="408"/>
      <c r="I155" s="230">
        <f t="shared" si="11"/>
        <v>0</v>
      </c>
      <c r="J155" s="116"/>
      <c r="K155" s="408"/>
      <c r="L155" s="230">
        <f t="shared" si="12"/>
        <v>0</v>
      </c>
      <c r="M155" s="464"/>
      <c r="N155" s="118"/>
      <c r="O155" s="230">
        <f t="shared" si="13"/>
        <v>0</v>
      </c>
      <c r="P155" s="387"/>
    </row>
    <row r="156" spans="1:16" ht="24" hidden="1" x14ac:dyDescent="0.25">
      <c r="A156" s="63">
        <v>2362</v>
      </c>
      <c r="B156" s="111" t="s">
        <v>171</v>
      </c>
      <c r="C156" s="405">
        <f t="shared" si="9"/>
        <v>0</v>
      </c>
      <c r="D156" s="116"/>
      <c r="E156" s="118"/>
      <c r="F156" s="229">
        <f t="shared" si="10"/>
        <v>0</v>
      </c>
      <c r="G156" s="116"/>
      <c r="H156" s="408"/>
      <c r="I156" s="230">
        <f t="shared" si="11"/>
        <v>0</v>
      </c>
      <c r="J156" s="116"/>
      <c r="K156" s="408"/>
      <c r="L156" s="230">
        <f t="shared" si="12"/>
        <v>0</v>
      </c>
      <c r="M156" s="464"/>
      <c r="N156" s="118"/>
      <c r="O156" s="230">
        <f t="shared" si="13"/>
        <v>0</v>
      </c>
      <c r="P156" s="387"/>
    </row>
    <row r="157" spans="1:16" hidden="1" x14ac:dyDescent="0.25">
      <c r="A157" s="63">
        <v>2363</v>
      </c>
      <c r="B157" s="111" t="s">
        <v>172</v>
      </c>
      <c r="C157" s="405">
        <f t="shared" si="9"/>
        <v>0</v>
      </c>
      <c r="D157" s="116"/>
      <c r="E157" s="118"/>
      <c r="F157" s="229">
        <f t="shared" si="10"/>
        <v>0</v>
      </c>
      <c r="G157" s="116"/>
      <c r="H157" s="408"/>
      <c r="I157" s="230">
        <f t="shared" si="11"/>
        <v>0</v>
      </c>
      <c r="J157" s="116"/>
      <c r="K157" s="408"/>
      <c r="L157" s="230">
        <f t="shared" si="12"/>
        <v>0</v>
      </c>
      <c r="M157" s="464"/>
      <c r="N157" s="118"/>
      <c r="O157" s="230">
        <f t="shared" si="13"/>
        <v>0</v>
      </c>
      <c r="P157" s="387"/>
    </row>
    <row r="158" spans="1:16"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row>
    <row r="159" spans="1:16"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row>
    <row r="160" spans="1:16"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row>
    <row r="161" spans="1:16"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row>
    <row r="162" spans="1:16" hidden="1" x14ac:dyDescent="0.25">
      <c r="A162" s="213">
        <v>2370</v>
      </c>
      <c r="B162" s="156" t="s">
        <v>177</v>
      </c>
      <c r="C162" s="405">
        <f t="shared" si="9"/>
        <v>0</v>
      </c>
      <c r="D162" s="231"/>
      <c r="E162" s="234"/>
      <c r="F162" s="218">
        <f t="shared" si="10"/>
        <v>0</v>
      </c>
      <c r="G162" s="231"/>
      <c r="H162" s="467"/>
      <c r="I162" s="219">
        <f t="shared" si="11"/>
        <v>0</v>
      </c>
      <c r="J162" s="231"/>
      <c r="K162" s="467"/>
      <c r="L162" s="219">
        <f t="shared" si="12"/>
        <v>0</v>
      </c>
      <c r="M162" s="468"/>
      <c r="N162" s="234"/>
      <c r="O162" s="219">
        <f t="shared" si="13"/>
        <v>0</v>
      </c>
      <c r="P162" s="434"/>
    </row>
    <row r="163" spans="1:16"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row>
    <row r="165" spans="1:16"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row>
    <row r="166" spans="1:16" ht="24" x14ac:dyDescent="0.25">
      <c r="A166" s="213">
        <v>2390</v>
      </c>
      <c r="B166" s="156" t="s">
        <v>181</v>
      </c>
      <c r="C166" s="405">
        <f t="shared" si="9"/>
        <v>171</v>
      </c>
      <c r="D166" s="231"/>
      <c r="E166" s="232">
        <v>171</v>
      </c>
      <c r="F166" s="216">
        <f t="shared" si="10"/>
        <v>171</v>
      </c>
      <c r="G166" s="231"/>
      <c r="H166" s="467"/>
      <c r="I166" s="219">
        <f t="shared" si="11"/>
        <v>0</v>
      </c>
      <c r="J166" s="231"/>
      <c r="K166" s="467"/>
      <c r="L166" s="219">
        <f t="shared" si="12"/>
        <v>0</v>
      </c>
      <c r="M166" s="468"/>
      <c r="N166" s="234"/>
      <c r="O166" s="219">
        <f t="shared" si="13"/>
        <v>0</v>
      </c>
      <c r="P166" s="434" t="s">
        <v>1228</v>
      </c>
    </row>
    <row r="167" spans="1:16"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99">
        <f t="shared" si="13"/>
        <v>0</v>
      </c>
      <c r="P167" s="397"/>
    </row>
    <row r="168" spans="1:16" ht="24" hidden="1" x14ac:dyDescent="0.25">
      <c r="A168" s="85">
        <v>2500</v>
      </c>
      <c r="B168" s="210" t="s">
        <v>183</v>
      </c>
      <c r="C168" s="393">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row>
    <row r="169" spans="1:16" hidden="1" x14ac:dyDescent="0.25">
      <c r="A169" s="350">
        <v>2510</v>
      </c>
      <c r="B169" s="101" t="s">
        <v>184</v>
      </c>
      <c r="C169" s="40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row>
    <row r="170" spans="1:16"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row>
    <row r="172" spans="1:16" ht="24" hidden="1" x14ac:dyDescent="0.25">
      <c r="A172" s="64">
        <v>2515</v>
      </c>
      <c r="B172" s="111" t="s">
        <v>187</v>
      </c>
      <c r="C172" s="405">
        <f t="shared" si="9"/>
        <v>0</v>
      </c>
      <c r="D172" s="116"/>
      <c r="E172" s="118"/>
      <c r="F172" s="229">
        <f t="shared" si="10"/>
        <v>0</v>
      </c>
      <c r="G172" s="116"/>
      <c r="H172" s="408"/>
      <c r="I172" s="230">
        <f t="shared" si="11"/>
        <v>0</v>
      </c>
      <c r="J172" s="116"/>
      <c r="K172" s="408"/>
      <c r="L172" s="230">
        <f t="shared" si="12"/>
        <v>0</v>
      </c>
      <c r="M172" s="464"/>
      <c r="N172" s="118"/>
      <c r="O172" s="230">
        <f t="shared" si="13"/>
        <v>0</v>
      </c>
      <c r="P172" s="387"/>
    </row>
    <row r="173" spans="1:16"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row>
    <row r="174" spans="1:16"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row>
    <row r="175" spans="1:16"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row>
    <row r="176" spans="1:16"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row>
    <row r="178" spans="1:16"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row>
    <row r="180" spans="1:16"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row>
    <row r="181" spans="1:16"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row>
    <row r="182" spans="1:16"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row>
    <row r="183" spans="1:16"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row>
    <row r="184" spans="1:16"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row>
    <row r="185" spans="1:16"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row>
    <row r="186" spans="1:16"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row>
    <row r="187" spans="1:16"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row>
    <row r="188" spans="1:16" ht="48" hidden="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row>
    <row r="189" spans="1:16"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row>
    <row r="190" spans="1:16"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row>
    <row r="191" spans="1:16"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row>
    <row r="192" spans="1:16"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row>
    <row r="193" spans="1:16"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row>
    <row r="194" spans="1:16"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row>
    <row r="195" spans="1:16"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row>
    <row r="196" spans="1:16"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row>
    <row r="197" spans="1:16" s="37" customFormat="1" ht="24" hidden="1" x14ac:dyDescent="0.25">
      <c r="A197" s="271"/>
      <c r="B197" s="29" t="s">
        <v>212</v>
      </c>
      <c r="C197" s="452">
        <f t="shared" si="26"/>
        <v>0</v>
      </c>
      <c r="D197" s="173">
        <f>SUM(D198,D233,D271)</f>
        <v>0</v>
      </c>
      <c r="E197" s="176">
        <f>SUM(E198,E233,E271)</f>
        <v>0</v>
      </c>
      <c r="F197" s="198">
        <f t="shared" si="30"/>
        <v>0</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row>
    <row r="198" spans="1:16" hidden="1" x14ac:dyDescent="0.25">
      <c r="A198" s="200">
        <v>5000</v>
      </c>
      <c r="B198" s="200" t="s">
        <v>213</v>
      </c>
      <c r="C198" s="455">
        <f>F198+I198+L198+O198</f>
        <v>0</v>
      </c>
      <c r="D198" s="206">
        <f>D199+D207</f>
        <v>0</v>
      </c>
      <c r="E198" s="207">
        <f>E199+E207</f>
        <v>0</v>
      </c>
      <c r="F198" s="208">
        <f t="shared" si="30"/>
        <v>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row>
    <row r="199" spans="1:16" hidden="1" x14ac:dyDescent="0.25">
      <c r="A199" s="85">
        <v>5100</v>
      </c>
      <c r="B199" s="210" t="s">
        <v>214</v>
      </c>
      <c r="C199" s="393">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row>
    <row r="200" spans="1:16"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row>
    <row r="201" spans="1:16" ht="24" hidden="1" x14ac:dyDescent="0.25">
      <c r="A201" s="224">
        <v>5120</v>
      </c>
      <c r="B201" s="111" t="s">
        <v>216</v>
      </c>
      <c r="C201" s="405">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row>
    <row r="202" spans="1:16" hidden="1" x14ac:dyDescent="0.25">
      <c r="A202" s="64">
        <v>5121</v>
      </c>
      <c r="B202" s="111" t="s">
        <v>217</v>
      </c>
      <c r="C202" s="405">
        <f t="shared" si="26"/>
        <v>0</v>
      </c>
      <c r="D202" s="116"/>
      <c r="E202" s="118"/>
      <c r="F202" s="229">
        <f t="shared" si="30"/>
        <v>0</v>
      </c>
      <c r="G202" s="116"/>
      <c r="H202" s="408"/>
      <c r="I202" s="230">
        <f t="shared" si="31"/>
        <v>0</v>
      </c>
      <c r="J202" s="116"/>
      <c r="K202" s="408"/>
      <c r="L202" s="230">
        <f t="shared" si="32"/>
        <v>0</v>
      </c>
      <c r="M202" s="464"/>
      <c r="N202" s="118"/>
      <c r="O202" s="230">
        <f t="shared" si="33"/>
        <v>0</v>
      </c>
      <c r="P202" s="387"/>
    </row>
    <row r="203" spans="1:16" ht="24" hidden="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row>
    <row r="204" spans="1:16"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row>
    <row r="205" spans="1:16"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row>
    <row r="206" spans="1:16"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row>
    <row r="207" spans="1:16" hidden="1" x14ac:dyDescent="0.25">
      <c r="A207" s="85">
        <v>5200</v>
      </c>
      <c r="B207" s="210" t="s">
        <v>222</v>
      </c>
      <c r="C207" s="393">
        <f t="shared" si="26"/>
        <v>0</v>
      </c>
      <c r="D207" s="95">
        <f>D208+D218+D219+D228+D229+D230+D232</f>
        <v>0</v>
      </c>
      <c r="E207" s="98">
        <f>E208+E218+E219+E228+E229+E230+E232</f>
        <v>0</v>
      </c>
      <c r="F207" s="212">
        <f t="shared" si="30"/>
        <v>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row>
    <row r="208" spans="1:16"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row>
    <row r="209" spans="1:16"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row>
    <row r="210" spans="1:16"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row>
    <row r="211" spans="1:16"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row>
    <row r="212" spans="1:16"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row>
    <row r="213" spans="1:16"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row>
    <row r="214" spans="1:16"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row>
    <row r="215" spans="1:16"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row>
    <row r="216" spans="1:16"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row>
    <row r="217" spans="1:16"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row>
    <row r="218" spans="1:16"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row>
    <row r="219" spans="1:16" hidden="1" x14ac:dyDescent="0.25">
      <c r="A219" s="224">
        <v>5230</v>
      </c>
      <c r="B219" s="111" t="s">
        <v>234</v>
      </c>
      <c r="C219" s="227">
        <f t="shared" si="26"/>
        <v>0</v>
      </c>
      <c r="D219" s="225">
        <f>SUM(D220:D227)</f>
        <v>0</v>
      </c>
      <c r="E219" s="228">
        <f>SUM(E220:E227)</f>
        <v>0</v>
      </c>
      <c r="F219" s="229">
        <f t="shared" si="30"/>
        <v>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row>
    <row r="220" spans="1:16"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row>
    <row r="221" spans="1:16" hidden="1" x14ac:dyDescent="0.25">
      <c r="A221" s="64">
        <v>5232</v>
      </c>
      <c r="B221" s="111" t="s">
        <v>236</v>
      </c>
      <c r="C221" s="227">
        <f t="shared" si="26"/>
        <v>0</v>
      </c>
      <c r="D221" s="116"/>
      <c r="E221" s="118"/>
      <c r="F221" s="229">
        <f t="shared" si="30"/>
        <v>0</v>
      </c>
      <c r="G221" s="116"/>
      <c r="H221" s="408"/>
      <c r="I221" s="230">
        <f t="shared" si="31"/>
        <v>0</v>
      </c>
      <c r="J221" s="116"/>
      <c r="K221" s="408"/>
      <c r="L221" s="230">
        <f t="shared" si="32"/>
        <v>0</v>
      </c>
      <c r="M221" s="464"/>
      <c r="N221" s="118"/>
      <c r="O221" s="230">
        <f t="shared" si="33"/>
        <v>0</v>
      </c>
      <c r="P221" s="387"/>
    </row>
    <row r="222" spans="1:16" hidden="1" x14ac:dyDescent="0.25">
      <c r="A222" s="64">
        <v>5233</v>
      </c>
      <c r="B222" s="111" t="s">
        <v>237</v>
      </c>
      <c r="C222" s="227">
        <f t="shared" si="26"/>
        <v>0</v>
      </c>
      <c r="D222" s="116"/>
      <c r="E222" s="118"/>
      <c r="F222" s="229">
        <f t="shared" si="30"/>
        <v>0</v>
      </c>
      <c r="G222" s="116"/>
      <c r="H222" s="408"/>
      <c r="I222" s="230">
        <f t="shared" si="31"/>
        <v>0</v>
      </c>
      <c r="J222" s="116"/>
      <c r="K222" s="408"/>
      <c r="L222" s="230">
        <f t="shared" si="32"/>
        <v>0</v>
      </c>
      <c r="M222" s="464"/>
      <c r="N222" s="118"/>
      <c r="O222" s="230">
        <f t="shared" si="33"/>
        <v>0</v>
      </c>
      <c r="P222" s="387"/>
    </row>
    <row r="223" spans="1:16"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row>
    <row r="224" spans="1:16"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row>
    <row r="225" spans="1:16"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row>
    <row r="226" spans="1:16" ht="24" hidden="1" x14ac:dyDescent="0.25">
      <c r="A226" s="64">
        <v>5238</v>
      </c>
      <c r="B226" s="111" t="s">
        <v>241</v>
      </c>
      <c r="C226" s="227">
        <f t="shared" si="26"/>
        <v>0</v>
      </c>
      <c r="D226" s="116"/>
      <c r="E226" s="118"/>
      <c r="F226" s="229">
        <f t="shared" si="30"/>
        <v>0</v>
      </c>
      <c r="G226" s="116"/>
      <c r="H226" s="408"/>
      <c r="I226" s="230">
        <f t="shared" si="31"/>
        <v>0</v>
      </c>
      <c r="J226" s="116"/>
      <c r="K226" s="408"/>
      <c r="L226" s="230">
        <f t="shared" si="32"/>
        <v>0</v>
      </c>
      <c r="M226" s="464"/>
      <c r="N226" s="118"/>
      <c r="O226" s="230">
        <f t="shared" si="33"/>
        <v>0</v>
      </c>
      <c r="P226" s="387"/>
    </row>
    <row r="227" spans="1:16" ht="24" hidden="1" x14ac:dyDescent="0.25">
      <c r="A227" s="64">
        <v>5239</v>
      </c>
      <c r="B227" s="111" t="s">
        <v>242</v>
      </c>
      <c r="C227" s="227">
        <f t="shared" si="26"/>
        <v>0</v>
      </c>
      <c r="D227" s="116"/>
      <c r="E227" s="118"/>
      <c r="F227" s="229">
        <f t="shared" si="30"/>
        <v>0</v>
      </c>
      <c r="G227" s="116"/>
      <c r="H227" s="408"/>
      <c r="I227" s="230">
        <f t="shared" si="31"/>
        <v>0</v>
      </c>
      <c r="J227" s="116"/>
      <c r="K227" s="408"/>
      <c r="L227" s="230">
        <f t="shared" si="32"/>
        <v>0</v>
      </c>
      <c r="M227" s="464"/>
      <c r="N227" s="118"/>
      <c r="O227" s="230">
        <f t="shared" si="33"/>
        <v>0</v>
      </c>
      <c r="P227" s="387"/>
    </row>
    <row r="228" spans="1:16"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row>
    <row r="229" spans="1:16" hidden="1" x14ac:dyDescent="0.25">
      <c r="A229" s="224">
        <v>5250</v>
      </c>
      <c r="B229" s="111" t="s">
        <v>244</v>
      </c>
      <c r="C229" s="227">
        <f t="shared" si="26"/>
        <v>0</v>
      </c>
      <c r="D229" s="116"/>
      <c r="E229" s="118"/>
      <c r="F229" s="229">
        <f t="shared" si="30"/>
        <v>0</v>
      </c>
      <c r="G229" s="116"/>
      <c r="H229" s="408"/>
      <c r="I229" s="230">
        <f t="shared" si="31"/>
        <v>0</v>
      </c>
      <c r="J229" s="116"/>
      <c r="K229" s="408"/>
      <c r="L229" s="230">
        <f t="shared" si="32"/>
        <v>0</v>
      </c>
      <c r="M229" s="464"/>
      <c r="N229" s="118"/>
      <c r="O229" s="230">
        <f t="shared" si="33"/>
        <v>0</v>
      </c>
      <c r="P229" s="387"/>
    </row>
    <row r="230" spans="1:16"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row>
    <row r="231" spans="1:16"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row>
    <row r="232" spans="1:16"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row>
    <row r="233" spans="1:16" hidden="1" x14ac:dyDescent="0.25">
      <c r="A233" s="200">
        <v>6000</v>
      </c>
      <c r="B233" s="200" t="s">
        <v>248</v>
      </c>
      <c r="C233" s="455">
        <f t="shared" si="26"/>
        <v>0</v>
      </c>
      <c r="D233" s="206">
        <f>D234+D254+D261</f>
        <v>0</v>
      </c>
      <c r="E233" s="207">
        <f>E234+E254+E261</f>
        <v>0</v>
      </c>
      <c r="F233" s="208">
        <f t="shared" si="30"/>
        <v>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row>
    <row r="234" spans="1:16"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row>
    <row r="235" spans="1:16"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row>
    <row r="236" spans="1:16"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row>
    <row r="237" spans="1:16"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row>
    <row r="238" spans="1:16"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row>
    <row r="239" spans="1:16"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row>
    <row r="240" spans="1:16"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row>
    <row r="241" spans="1:16"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row>
    <row r="242" spans="1:16"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row>
    <row r="243" spans="1:16"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row>
    <row r="244" spans="1:16"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row>
    <row r="245" spans="1:16"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row>
    <row r="246" spans="1:16"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row>
    <row r="247" spans="1:16"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row>
    <row r="248" spans="1:16"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row>
    <row r="249" spans="1:16"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row>
    <row r="250" spans="1:16"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row>
    <row r="251" spans="1:16"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row>
    <row r="252" spans="1:16"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row>
    <row r="253" spans="1:16"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row>
    <row r="254" spans="1:16"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row>
    <row r="255" spans="1:16"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row>
    <row r="256" spans="1:16"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row>
    <row r="257" spans="1:16"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row>
    <row r="258" spans="1:16"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row>
    <row r="259" spans="1:16"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row>
    <row r="260" spans="1:16"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row>
    <row r="261" spans="1:16" ht="36" hidden="1" x14ac:dyDescent="0.25">
      <c r="A261" s="85">
        <v>6400</v>
      </c>
      <c r="B261" s="210" t="s">
        <v>276</v>
      </c>
      <c r="C261" s="393">
        <f t="shared" si="50"/>
        <v>0</v>
      </c>
      <c r="D261" s="95">
        <f>SUM(D262,D266)</f>
        <v>0</v>
      </c>
      <c r="E261" s="98">
        <f>SUM(E262,E266)</f>
        <v>0</v>
      </c>
      <c r="F261" s="212">
        <f t="shared" si="37"/>
        <v>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row>
    <row r="262" spans="1:16"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row>
    <row r="263" spans="1:16"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row>
    <row r="264" spans="1:16"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row>
    <row r="265" spans="1:16"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row>
    <row r="266" spans="1:16" ht="36" hidden="1" x14ac:dyDescent="0.25">
      <c r="A266" s="224">
        <v>6420</v>
      </c>
      <c r="B266" s="111" t="s">
        <v>281</v>
      </c>
      <c r="C266" s="226">
        <f t="shared" si="50"/>
        <v>0</v>
      </c>
      <c r="D266" s="225">
        <f>SUM(D267:D270)</f>
        <v>0</v>
      </c>
      <c r="E266" s="228">
        <f>SUM(E267:E270)</f>
        <v>0</v>
      </c>
      <c r="F266" s="229">
        <f t="shared" si="37"/>
        <v>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row>
    <row r="267" spans="1:16"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row>
    <row r="268" spans="1:16" hidden="1" x14ac:dyDescent="0.25">
      <c r="A268" s="64">
        <v>6422</v>
      </c>
      <c r="B268" s="111" t="s">
        <v>283</v>
      </c>
      <c r="C268" s="226">
        <f t="shared" si="50"/>
        <v>0</v>
      </c>
      <c r="D268" s="116"/>
      <c r="E268" s="118"/>
      <c r="F268" s="229">
        <f t="shared" si="37"/>
        <v>0</v>
      </c>
      <c r="G268" s="116"/>
      <c r="H268" s="408"/>
      <c r="I268" s="230">
        <f t="shared" si="38"/>
        <v>0</v>
      </c>
      <c r="J268" s="116"/>
      <c r="K268" s="408"/>
      <c r="L268" s="230">
        <f t="shared" si="39"/>
        <v>0</v>
      </c>
      <c r="M268" s="464"/>
      <c r="N268" s="118"/>
      <c r="O268" s="230">
        <f t="shared" si="40"/>
        <v>0</v>
      </c>
      <c r="P268" s="387"/>
    </row>
    <row r="269" spans="1:16"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row>
    <row r="270" spans="1:16"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row>
    <row r="271" spans="1:16" ht="36" hidden="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row>
    <row r="272" spans="1:16"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row>
    <row r="273" spans="1:16"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row>
    <row r="274" spans="1:16"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row>
    <row r="275" spans="1:16"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row>
    <row r="276" spans="1:16"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row>
    <row r="277" spans="1:16" s="286" customFormat="1" ht="24" hidden="1" x14ac:dyDescent="0.25">
      <c r="A277" s="224">
        <v>7230</v>
      </c>
      <c r="B277" s="111" t="s">
        <v>292</v>
      </c>
      <c r="C277" s="405">
        <f t="shared" si="50"/>
        <v>0</v>
      </c>
      <c r="D277" s="116"/>
      <c r="E277" s="118"/>
      <c r="F277" s="229">
        <f t="shared" si="37"/>
        <v>0</v>
      </c>
      <c r="G277" s="116"/>
      <c r="H277" s="408"/>
      <c r="I277" s="230">
        <f t="shared" si="38"/>
        <v>0</v>
      </c>
      <c r="J277" s="116"/>
      <c r="K277" s="408"/>
      <c r="L277" s="230">
        <f t="shared" si="39"/>
        <v>0</v>
      </c>
      <c r="M277" s="464"/>
      <c r="N277" s="118"/>
      <c r="O277" s="230">
        <f>M277+N277</f>
        <v>0</v>
      </c>
      <c r="P277" s="387"/>
    </row>
    <row r="278" spans="1:16"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row>
    <row r="279" spans="1:16"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row>
    <row r="280" spans="1:16"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row>
    <row r="281" spans="1:16"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row>
    <row r="282" spans="1:16"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row>
    <row r="283" spans="1:16"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row>
    <row r="284" spans="1:16"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row>
    <row r="285" spans="1:16"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row>
    <row r="286" spans="1:16"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row>
    <row r="287" spans="1:16" x14ac:dyDescent="0.25">
      <c r="A287" s="503"/>
      <c r="B287" s="504" t="s">
        <v>304</v>
      </c>
      <c r="C287" s="505">
        <f>SUM(C284,C271,C233,C198,C190,C176,C78,C56)</f>
        <v>3000</v>
      </c>
      <c r="D287" s="506">
        <f>SUM(D284,D271,D233,D198,D190,D176,D78,D56)</f>
        <v>3000</v>
      </c>
      <c r="E287" s="605">
        <f>SUM(E284,E271,E233,E198,E190,E176,E78,E56)</f>
        <v>0</v>
      </c>
      <c r="F287" s="609">
        <f t="shared" si="37"/>
        <v>3000</v>
      </c>
      <c r="G287" s="506">
        <f>SUM(G284,G271,G233,G198,G190,G176,G78,G56)</f>
        <v>0</v>
      </c>
      <c r="H287" s="507">
        <f>SUM(H284,H271,H233,H198,H190,H176,H78,H56)</f>
        <v>0</v>
      </c>
      <c r="I287" s="508">
        <f t="shared" si="38"/>
        <v>0</v>
      </c>
      <c r="J287" s="506">
        <f>SUM(J284,J271,J233,J198,J190,J176,J78,J56)</f>
        <v>0</v>
      </c>
      <c r="K287" s="507">
        <f>SUM(K284,K271,K233,K198,K190,K176,K78,K56)</f>
        <v>0</v>
      </c>
      <c r="L287" s="508">
        <f t="shared" si="39"/>
        <v>0</v>
      </c>
      <c r="M287" s="459">
        <f>SUM(M284,M271,M233,M198,M190,M176,M78,M56)</f>
        <v>0</v>
      </c>
      <c r="N287" s="266">
        <f>SUM(N284,N271,N233,N198,N190,N176,N78,N56)</f>
        <v>0</v>
      </c>
      <c r="O287" s="268">
        <f t="shared" si="58"/>
        <v>0</v>
      </c>
      <c r="P287" s="460"/>
    </row>
    <row r="288" spans="1:16" hidden="1" x14ac:dyDescent="0.25">
      <c r="A288" s="509" t="s">
        <v>305</v>
      </c>
      <c r="B288" s="510"/>
      <c r="C288" s="511">
        <f t="shared" ref="C288" si="59">F288+I288+L288+O288</f>
        <v>0</v>
      </c>
      <c r="D288" s="512">
        <f>SUM(D28,D29,D45)-D54</f>
        <v>0</v>
      </c>
      <c r="E288" s="513">
        <f>SUM(E28,E29,E45)-E54</f>
        <v>0</v>
      </c>
      <c r="F288" s="514">
        <f t="shared" si="37"/>
        <v>0</v>
      </c>
      <c r="G288" s="512">
        <f>SUM(G28,G29,G45)-G54</f>
        <v>0</v>
      </c>
      <c r="H288" s="515">
        <f>SUM(H28,H29,H45)-H54</f>
        <v>0</v>
      </c>
      <c r="I288" s="516">
        <f t="shared" si="38"/>
        <v>0</v>
      </c>
      <c r="J288" s="512">
        <f>(J30+J46)-J54</f>
        <v>0</v>
      </c>
      <c r="K288" s="515">
        <f>(K30+K46)-K54</f>
        <v>0</v>
      </c>
      <c r="L288" s="516">
        <f t="shared" si="39"/>
        <v>0</v>
      </c>
      <c r="M288" s="511">
        <f>M48-M54</f>
        <v>0</v>
      </c>
      <c r="N288" s="513">
        <f>N48-N54</f>
        <v>0</v>
      </c>
      <c r="O288" s="516">
        <f t="shared" si="58"/>
        <v>0</v>
      </c>
      <c r="P288" s="517"/>
    </row>
    <row r="289" spans="1:17" s="37" customFormat="1" hidden="1" x14ac:dyDescent="0.25">
      <c r="A289" s="509" t="s">
        <v>306</v>
      </c>
      <c r="B289" s="510"/>
      <c r="C289" s="518">
        <f>SUM(C290,C291)-C298+C299</f>
        <v>0</v>
      </c>
      <c r="D289" s="512">
        <f>SUM(D290,D291)-D298+D299</f>
        <v>0</v>
      </c>
      <c r="E289" s="513">
        <f>SUM(E290,E291)-E298+E299</f>
        <v>0</v>
      </c>
      <c r="F289" s="514">
        <f t="shared" si="37"/>
        <v>0</v>
      </c>
      <c r="G289" s="512">
        <f>SUM(G290,G291)-G298+G299</f>
        <v>0</v>
      </c>
      <c r="H289" s="515">
        <f>SUM(H290,H291)-H298+H299</f>
        <v>0</v>
      </c>
      <c r="I289" s="516">
        <f t="shared" si="38"/>
        <v>0</v>
      </c>
      <c r="J289" s="512">
        <f>SUM(J290,J291)-J298+J299</f>
        <v>0</v>
      </c>
      <c r="K289" s="515">
        <f>SUM(K290,K291)-K298+K299</f>
        <v>0</v>
      </c>
      <c r="L289" s="516">
        <f t="shared" si="39"/>
        <v>0</v>
      </c>
      <c r="M289" s="511">
        <f>SUM(M290,M291)-M298+M299</f>
        <v>0</v>
      </c>
      <c r="N289" s="513">
        <f>SUM(N290,N291)-N298+N299</f>
        <v>0</v>
      </c>
      <c r="O289" s="516">
        <f t="shared" si="58"/>
        <v>0</v>
      </c>
      <c r="P289" s="517"/>
    </row>
    <row r="290" spans="1:17" s="37" customFormat="1" hidden="1" x14ac:dyDescent="0.25">
      <c r="A290" s="519" t="s">
        <v>307</v>
      </c>
      <c r="B290" s="519" t="s">
        <v>308</v>
      </c>
      <c r="C290" s="518">
        <f>C25-C284</f>
        <v>0</v>
      </c>
      <c r="D290" s="512">
        <f>D25-D284</f>
        <v>0</v>
      </c>
      <c r="E290" s="513">
        <f>E25-E284</f>
        <v>0</v>
      </c>
      <c r="F290" s="514">
        <f t="shared" si="37"/>
        <v>0</v>
      </c>
      <c r="G290" s="512">
        <f>G25-G284</f>
        <v>0</v>
      </c>
      <c r="H290" s="515">
        <f>H25-H284</f>
        <v>0</v>
      </c>
      <c r="I290" s="516">
        <f t="shared" si="38"/>
        <v>0</v>
      </c>
      <c r="J290" s="512">
        <f>J25-J284</f>
        <v>0</v>
      </c>
      <c r="K290" s="515">
        <f>K25-K284</f>
        <v>0</v>
      </c>
      <c r="L290" s="516">
        <f t="shared" si="39"/>
        <v>0</v>
      </c>
      <c r="M290" s="511">
        <f>M25-M284</f>
        <v>0</v>
      </c>
      <c r="N290" s="513">
        <f>N25-N284</f>
        <v>0</v>
      </c>
      <c r="O290" s="516">
        <f t="shared" si="58"/>
        <v>0</v>
      </c>
      <c r="P290" s="517"/>
    </row>
    <row r="291" spans="1:17"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row>
    <row r="292" spans="1:17"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row>
    <row r="293" spans="1:17"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row>
    <row r="294" spans="1:17"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row>
    <row r="295" spans="1:17"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row>
    <row r="296" spans="1:17"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row>
    <row r="297" spans="1:17"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row>
    <row r="298" spans="1:17"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row>
    <row r="299" spans="1:17"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row>
    <row r="300" spans="1:17"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7" ht="12.75" thickBot="1" x14ac:dyDescent="0.3">
      <c r="A301" s="530"/>
      <c r="B301" s="531"/>
      <c r="C301" s="531"/>
      <c r="D301" s="531"/>
      <c r="E301" s="531"/>
      <c r="F301" s="531"/>
      <c r="G301" s="531"/>
      <c r="H301" s="531"/>
      <c r="I301" s="531"/>
      <c r="J301" s="531"/>
      <c r="K301" s="531"/>
      <c r="L301" s="531"/>
      <c r="M301" s="531"/>
      <c r="N301" s="531"/>
      <c r="O301" s="531"/>
      <c r="P301" s="532"/>
      <c r="Q301" s="9"/>
    </row>
    <row r="302" spans="1:17" x14ac:dyDescent="0.25">
      <c r="A302" s="4"/>
      <c r="B302" s="4"/>
      <c r="C302" s="4"/>
      <c r="D302" s="4"/>
      <c r="E302" s="4"/>
      <c r="F302" s="4"/>
      <c r="G302" s="4"/>
      <c r="H302" s="4"/>
      <c r="I302" s="4"/>
      <c r="J302" s="4"/>
      <c r="K302" s="4"/>
      <c r="L302" s="4"/>
      <c r="M302" s="4"/>
      <c r="N302" s="4"/>
      <c r="O302" s="4"/>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pF2CtJP+Fgu0KMlzy646DtQsQuvboCPoYDX3gNtW4gus0os5vugCjuL9JfjRb8dbpglSv2WH1USro9QzMkGMkw==" saltValue="JbqrgRpmwSqZ8HkoLFwjWg==" spinCount="100000" sheet="1" objects="1" scenarios="1" formatCells="0" formatColumns="0" formatRows="0"/>
  <autoFilter ref="A22:P300">
    <filterColumn colId="2">
      <filters blank="1">
        <filter val="1 394"/>
        <filter val="171"/>
        <filter val="2 230"/>
        <filter val="3 000"/>
        <filter val="38"/>
        <filter val="389"/>
        <filter val="665"/>
        <filter val="770"/>
        <filter val="836"/>
        <filter val="967"/>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37.pielikums Jūrmalas pilsētas domes
2016.gada 19.maija saistošajiem noteikumiem Nr.13
(protokols Nr.6, 8.punkts)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S6" sqref="S6"/>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857</v>
      </c>
    </row>
    <row r="2" spans="1:17" x14ac:dyDescent="0.25">
      <c r="B2" s="354"/>
      <c r="C2" s="354"/>
      <c r="D2" s="354"/>
      <c r="E2" s="354"/>
      <c r="F2" s="354"/>
      <c r="G2" s="354"/>
      <c r="H2" s="354"/>
      <c r="I2" s="354"/>
      <c r="J2" s="354"/>
      <c r="K2" s="354"/>
      <c r="L2" s="354"/>
      <c r="M2" s="355"/>
      <c r="N2" s="355"/>
      <c r="O2" s="356"/>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858</v>
      </c>
      <c r="D9" s="1044"/>
      <c r="E9" s="1044"/>
      <c r="F9" s="1044"/>
      <c r="G9" s="1044"/>
      <c r="H9" s="1044"/>
      <c r="I9" s="1044"/>
      <c r="J9" s="1044"/>
      <c r="K9" s="1044"/>
      <c r="L9" s="1044"/>
      <c r="M9" s="1044"/>
      <c r="N9" s="1044"/>
      <c r="O9" s="1044"/>
      <c r="P9" s="1045"/>
      <c r="Q9" s="9"/>
    </row>
    <row r="10" spans="1:17" x14ac:dyDescent="0.25">
      <c r="A10" s="14" t="s">
        <v>10</v>
      </c>
      <c r="B10" s="15"/>
      <c r="C10" s="1049" t="s">
        <v>859</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338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8" x14ac:dyDescent="0.25">
      <c r="A17" s="14"/>
      <c r="B17" s="15" t="s">
        <v>22</v>
      </c>
      <c r="C17" s="1044"/>
      <c r="D17" s="1044"/>
      <c r="E17" s="1044"/>
      <c r="F17" s="1044"/>
      <c r="G17" s="1044"/>
      <c r="H17" s="1044"/>
      <c r="I17" s="1044"/>
      <c r="J17" s="1044"/>
      <c r="K17" s="1044"/>
      <c r="L17" s="1044"/>
      <c r="M17" s="1044"/>
      <c r="N17" s="1044"/>
      <c r="O17" s="1044"/>
      <c r="P17" s="1045"/>
      <c r="Q17" s="9"/>
    </row>
    <row r="18" spans="1:18" x14ac:dyDescent="0.25">
      <c r="A18" s="17"/>
      <c r="B18" s="18"/>
      <c r="C18" s="1025"/>
      <c r="D18" s="1025"/>
      <c r="E18" s="1025"/>
      <c r="F18" s="1025"/>
      <c r="G18" s="1025"/>
      <c r="H18" s="1025"/>
      <c r="I18" s="1025"/>
      <c r="J18" s="1025"/>
      <c r="K18" s="1025"/>
      <c r="L18" s="1025"/>
      <c r="M18" s="1025"/>
      <c r="N18" s="1025"/>
      <c r="O18" s="1025"/>
      <c r="P18" s="1026"/>
      <c r="Q18" s="9"/>
    </row>
    <row r="19" spans="1:18"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8"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8"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8"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8" s="37" customFormat="1" x14ac:dyDescent="0.25">
      <c r="A23" s="28"/>
      <c r="B23" s="29" t="s">
        <v>40</v>
      </c>
      <c r="C23" s="332"/>
      <c r="D23" s="31"/>
      <c r="E23" s="32"/>
      <c r="F23" s="197"/>
      <c r="G23" s="31"/>
      <c r="H23" s="366"/>
      <c r="I23" s="367"/>
      <c r="J23" s="31"/>
      <c r="K23" s="368"/>
      <c r="L23" s="367"/>
      <c r="M23" s="368"/>
      <c r="N23" s="34"/>
      <c r="O23" s="367"/>
      <c r="P23" s="369"/>
    </row>
    <row r="24" spans="1:18" s="37" customFormat="1" ht="12.75" thickBot="1" x14ac:dyDescent="0.3">
      <c r="A24" s="38"/>
      <c r="B24" s="39" t="s">
        <v>41</v>
      </c>
      <c r="C24" s="370">
        <f>F24+I24+L24+O24</f>
        <v>556539</v>
      </c>
      <c r="D24" s="41">
        <f>SUM(D25,D28,D29,D45,D46)</f>
        <v>556539</v>
      </c>
      <c r="E24" s="42">
        <f>SUM(E25,E28,E29,E45,E46)</f>
        <v>0</v>
      </c>
      <c r="F24" s="43">
        <f t="shared" ref="F24:F29" si="0">D24+E24</f>
        <v>556539</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c r="R24" s="346"/>
    </row>
    <row r="25" spans="1:18" ht="12.75" hidden="1" thickTop="1" x14ac:dyDescent="0.25">
      <c r="A25" s="46"/>
      <c r="B25" s="47" t="s">
        <v>42</v>
      </c>
      <c r="C25" s="374">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row>
    <row r="26" spans="1:18" ht="12.75" hidden="1" thickTop="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c r="R26" s="346"/>
    </row>
    <row r="27" spans="1:18" ht="12.75" hidden="1" thickTop="1" x14ac:dyDescent="0.25">
      <c r="A27" s="63"/>
      <c r="B27" s="64" t="s">
        <v>44</v>
      </c>
      <c r="C27" s="383">
        <f>F27+I27+L27+O27</f>
        <v>0</v>
      </c>
      <c r="D27" s="66"/>
      <c r="E27" s="69"/>
      <c r="F27" s="65">
        <f t="shared" si="0"/>
        <v>0</v>
      </c>
      <c r="G27" s="66"/>
      <c r="H27" s="384"/>
      <c r="I27" s="385">
        <f>G27+H27</f>
        <v>0</v>
      </c>
      <c r="J27" s="66"/>
      <c r="K27" s="384"/>
      <c r="L27" s="385">
        <f>J27+K27</f>
        <v>0</v>
      </c>
      <c r="M27" s="386"/>
      <c r="N27" s="69"/>
      <c r="O27" s="385">
        <f>M27+N27</f>
        <v>0</v>
      </c>
      <c r="P27" s="387"/>
      <c r="R27" s="346"/>
    </row>
    <row r="28" spans="1:18" s="37" customFormat="1" ht="25.5" thickTop="1" thickBot="1" x14ac:dyDescent="0.3">
      <c r="A28" s="73">
        <v>19300</v>
      </c>
      <c r="B28" s="73" t="s">
        <v>45</v>
      </c>
      <c r="C28" s="388">
        <f>SUM(F28,I28)</f>
        <v>556539</v>
      </c>
      <c r="D28" s="75">
        <v>556539</v>
      </c>
      <c r="E28" s="76"/>
      <c r="F28" s="606">
        <f t="shared" si="0"/>
        <v>556539</v>
      </c>
      <c r="G28" s="75"/>
      <c r="H28" s="389"/>
      <c r="I28" s="390">
        <f>G28+H28</f>
        <v>0</v>
      </c>
      <c r="J28" s="80" t="s">
        <v>46</v>
      </c>
      <c r="K28" s="391" t="s">
        <v>46</v>
      </c>
      <c r="L28" s="84" t="s">
        <v>46</v>
      </c>
      <c r="M28" s="613" t="s">
        <v>46</v>
      </c>
      <c r="N28" s="83" t="s">
        <v>46</v>
      </c>
      <c r="O28" s="84" t="s">
        <v>46</v>
      </c>
      <c r="P28" s="392"/>
      <c r="R28" s="346"/>
    </row>
    <row r="29" spans="1:18" s="37" customFormat="1" ht="24.75" hidden="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c r="R29" s="346"/>
    </row>
    <row r="30" spans="1:18" s="37" customFormat="1" ht="36.75" hidden="1" thickTop="1" x14ac:dyDescent="0.25">
      <c r="A30" s="85">
        <v>21300</v>
      </c>
      <c r="B30" s="85" t="s">
        <v>48</v>
      </c>
      <c r="C30" s="393">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row>
    <row r="31" spans="1:18" s="37" customFormat="1" ht="24.75" hidden="1" thickTop="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row>
    <row r="32" spans="1:18" ht="12.75" hidden="1" thickTop="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row>
    <row r="33" spans="1:18" ht="12.75" hidden="1" thickTop="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row>
    <row r="34" spans="1:18" ht="24.75" hidden="1" thickTop="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row>
    <row r="35" spans="1:18" s="37" customFormat="1" ht="36.75" hidden="1" thickTop="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row>
    <row r="36" spans="1:18" ht="36.75" hidden="1" thickTop="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row>
    <row r="37" spans="1:18" s="37" customFormat="1" ht="12.75" hidden="1" thickTop="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row>
    <row r="38" spans="1:18" ht="12.75" hidden="1" thickTop="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row>
    <row r="39" spans="1:18" ht="24.75" hidden="1" thickTop="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row>
    <row r="40" spans="1:18" s="37" customFormat="1" ht="24.75" hidden="1" thickTop="1" x14ac:dyDescent="0.25">
      <c r="A40" s="100">
        <v>21390</v>
      </c>
      <c r="B40" s="85" t="s">
        <v>58</v>
      </c>
      <c r="C40" s="393">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c r="R40" s="346"/>
    </row>
    <row r="41" spans="1:18" ht="24.75" hidden="1" thickTop="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row>
    <row r="42" spans="1:18" ht="12.75" hidden="1" thickTop="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row>
    <row r="43" spans="1:18" ht="12.75" hidden="1" thickTop="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row>
    <row r="44" spans="1:18" ht="24.75" hidden="1" thickTop="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c r="R44" s="346"/>
    </row>
    <row r="45" spans="1:18" s="37" customFormat="1" ht="24.75" hidden="1" thickTop="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c r="R45" s="346"/>
    </row>
    <row r="46" spans="1:18" s="37" customFormat="1" ht="24.75" hidden="1" thickTop="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row>
    <row r="47" spans="1:18" s="37" customFormat="1" ht="24.75" hidden="1" thickTop="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c r="R47" s="346"/>
    </row>
    <row r="48" spans="1:18" ht="24.75" hidden="1" thickTop="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row>
    <row r="49" spans="1:18" ht="24.75" hidden="1" thickTop="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row>
    <row r="50" spans="1:18" ht="24.75" hidden="1" thickTop="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row>
    <row r="51" spans="1:18" ht="12.75" thickTop="1" x14ac:dyDescent="0.25">
      <c r="A51" s="164"/>
      <c r="B51" s="156"/>
      <c r="C51" s="435"/>
      <c r="D51" s="436"/>
      <c r="E51" s="602"/>
      <c r="F51" s="167"/>
      <c r="G51" s="436"/>
      <c r="H51" s="437"/>
      <c r="I51" s="163"/>
      <c r="J51" s="162"/>
      <c r="K51" s="438"/>
      <c r="L51" s="169"/>
      <c r="M51" s="432"/>
      <c r="N51" s="433"/>
      <c r="O51" s="169"/>
      <c r="P51" s="434"/>
      <c r="R51" s="346"/>
    </row>
    <row r="52" spans="1:18" s="37" customFormat="1" x14ac:dyDescent="0.25">
      <c r="A52" s="170"/>
      <c r="B52" s="171" t="s">
        <v>69</v>
      </c>
      <c r="C52" s="439"/>
      <c r="D52" s="440"/>
      <c r="E52" s="603"/>
      <c r="F52" s="607"/>
      <c r="G52" s="440"/>
      <c r="H52" s="442"/>
      <c r="I52" s="180"/>
      <c r="J52" s="440"/>
      <c r="K52" s="442"/>
      <c r="L52" s="180"/>
      <c r="M52" s="443"/>
      <c r="N52" s="441"/>
      <c r="O52" s="180"/>
      <c r="P52" s="444"/>
      <c r="R52" s="346"/>
    </row>
    <row r="53" spans="1:18" s="37" customFormat="1" ht="12.75" thickBot="1" x14ac:dyDescent="0.3">
      <c r="A53" s="181"/>
      <c r="B53" s="38" t="s">
        <v>70</v>
      </c>
      <c r="C53" s="445">
        <f t="shared" ref="C53:C116" si="4">F53+I53+L53+O53</f>
        <v>556539</v>
      </c>
      <c r="D53" s="182">
        <f>SUM(D54,D284)</f>
        <v>556539</v>
      </c>
      <c r="E53" s="183">
        <f>SUM(E54,E284)</f>
        <v>0</v>
      </c>
      <c r="F53" s="184">
        <f t="shared" ref="F53:F117" si="5">D53+E53</f>
        <v>556539</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c r="R53" s="346"/>
    </row>
    <row r="54" spans="1:18" s="37" customFormat="1" ht="36.75" thickTop="1" x14ac:dyDescent="0.25">
      <c r="A54" s="188"/>
      <c r="B54" s="189" t="s">
        <v>71</v>
      </c>
      <c r="C54" s="448">
        <f t="shared" si="4"/>
        <v>556539</v>
      </c>
      <c r="D54" s="191">
        <f>SUM(D55,D197)</f>
        <v>556539</v>
      </c>
      <c r="E54" s="192">
        <f>SUM(E55,E197)</f>
        <v>0</v>
      </c>
      <c r="F54" s="193">
        <f t="shared" si="5"/>
        <v>556539</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c r="R54" s="346"/>
    </row>
    <row r="55" spans="1:18" s="37" customFormat="1" ht="24" x14ac:dyDescent="0.25">
      <c r="A55" s="197"/>
      <c r="B55" s="28" t="s">
        <v>72</v>
      </c>
      <c r="C55" s="452">
        <f t="shared" si="4"/>
        <v>552643</v>
      </c>
      <c r="D55" s="173">
        <f>SUM(D56,D78,D176,D190)</f>
        <v>552643</v>
      </c>
      <c r="E55" s="174">
        <f>SUM(E56,E78,E176,E190)</f>
        <v>0</v>
      </c>
      <c r="F55" s="175">
        <f t="shared" si="5"/>
        <v>552643</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c r="R55" s="346"/>
    </row>
    <row r="56" spans="1:18" s="37" customFormat="1" x14ac:dyDescent="0.25">
      <c r="A56" s="200">
        <v>1000</v>
      </c>
      <c r="B56" s="200" t="s">
        <v>73</v>
      </c>
      <c r="C56" s="455">
        <f t="shared" si="4"/>
        <v>42157</v>
      </c>
      <c r="D56" s="206">
        <f>SUM(D57,D70)</f>
        <v>39837</v>
      </c>
      <c r="E56" s="604">
        <f>SUM(E57,E70)</f>
        <v>2320</v>
      </c>
      <c r="F56" s="608">
        <f t="shared" si="5"/>
        <v>42157</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row>
    <row r="57" spans="1:18" x14ac:dyDescent="0.25">
      <c r="A57" s="85">
        <v>1100</v>
      </c>
      <c r="B57" s="210" t="s">
        <v>74</v>
      </c>
      <c r="C57" s="393">
        <f t="shared" si="4"/>
        <v>41870</v>
      </c>
      <c r="D57" s="95">
        <f>SUM(D58,D61,D69)</f>
        <v>39550</v>
      </c>
      <c r="E57" s="96">
        <f>SUM(E58,E61,E69)</f>
        <v>2320</v>
      </c>
      <c r="F57" s="97">
        <f t="shared" si="5"/>
        <v>41870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row>
    <row r="58" spans="1:18" hidden="1" x14ac:dyDescent="0.25">
      <c r="A58" s="213">
        <v>1110</v>
      </c>
      <c r="B58" s="156" t="s">
        <v>75</v>
      </c>
      <c r="C58" s="435">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row>
    <row r="59" spans="1:18"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c r="R59" s="346"/>
    </row>
    <row r="60" spans="1:18" ht="24" hidden="1" x14ac:dyDescent="0.25">
      <c r="A60" s="64">
        <v>1119</v>
      </c>
      <c r="B60" s="111" t="s">
        <v>77</v>
      </c>
      <c r="C60" s="405">
        <f t="shared" si="4"/>
        <v>0</v>
      </c>
      <c r="D60" s="116"/>
      <c r="E60" s="118"/>
      <c r="F60" s="229">
        <f t="shared" si="5"/>
        <v>0</v>
      </c>
      <c r="G60" s="116"/>
      <c r="H60" s="408"/>
      <c r="I60" s="230">
        <f t="shared" si="6"/>
        <v>0</v>
      </c>
      <c r="J60" s="116"/>
      <c r="K60" s="408"/>
      <c r="L60" s="230">
        <f t="shared" si="7"/>
        <v>0</v>
      </c>
      <c r="M60" s="464"/>
      <c r="N60" s="118"/>
      <c r="O60" s="230">
        <f t="shared" si="8"/>
        <v>0</v>
      </c>
      <c r="P60" s="387"/>
      <c r="R60" s="346"/>
    </row>
    <row r="61" spans="1:18" ht="24" hidden="1" x14ac:dyDescent="0.25">
      <c r="A61" s="224">
        <v>1140</v>
      </c>
      <c r="B61" s="111" t="s">
        <v>78</v>
      </c>
      <c r="C61" s="405">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row>
    <row r="62" spans="1:18" hidden="1" x14ac:dyDescent="0.25">
      <c r="A62" s="64">
        <v>1141</v>
      </c>
      <c r="B62" s="111" t="s">
        <v>79</v>
      </c>
      <c r="C62" s="405">
        <f t="shared" si="4"/>
        <v>0</v>
      </c>
      <c r="D62" s="116"/>
      <c r="E62" s="118"/>
      <c r="F62" s="229">
        <f t="shared" si="5"/>
        <v>0</v>
      </c>
      <c r="G62" s="116"/>
      <c r="H62" s="408"/>
      <c r="I62" s="230">
        <f t="shared" si="6"/>
        <v>0</v>
      </c>
      <c r="J62" s="116"/>
      <c r="K62" s="408"/>
      <c r="L62" s="230">
        <f t="shared" si="7"/>
        <v>0</v>
      </c>
      <c r="M62" s="464"/>
      <c r="N62" s="118"/>
      <c r="O62" s="230">
        <f t="shared" si="8"/>
        <v>0</v>
      </c>
      <c r="P62" s="387"/>
      <c r="R62" s="346"/>
    </row>
    <row r="63" spans="1:18" ht="24" hidden="1" x14ac:dyDescent="0.25">
      <c r="A63" s="64">
        <v>1142</v>
      </c>
      <c r="B63" s="111" t="s">
        <v>80</v>
      </c>
      <c r="C63" s="405">
        <f t="shared" si="4"/>
        <v>0</v>
      </c>
      <c r="D63" s="116"/>
      <c r="E63" s="118"/>
      <c r="F63" s="229">
        <f t="shared" si="5"/>
        <v>0</v>
      </c>
      <c r="G63" s="116"/>
      <c r="H63" s="408"/>
      <c r="I63" s="230">
        <f t="shared" si="6"/>
        <v>0</v>
      </c>
      <c r="J63" s="116"/>
      <c r="K63" s="408"/>
      <c r="L63" s="230">
        <f t="shared" si="7"/>
        <v>0</v>
      </c>
      <c r="M63" s="464"/>
      <c r="N63" s="118"/>
      <c r="O63" s="230">
        <f t="shared" si="8"/>
        <v>0</v>
      </c>
      <c r="P63" s="387"/>
      <c r="R63" s="346"/>
    </row>
    <row r="64" spans="1:18"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c r="R64" s="346"/>
    </row>
    <row r="65" spans="1:18"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c r="R65" s="346"/>
    </row>
    <row r="66" spans="1:18" hidden="1" x14ac:dyDescent="0.25">
      <c r="A66" s="64">
        <v>1147</v>
      </c>
      <c r="B66" s="111" t="s">
        <v>83</v>
      </c>
      <c r="C66" s="405">
        <f t="shared" si="4"/>
        <v>0</v>
      </c>
      <c r="D66" s="116"/>
      <c r="E66" s="118"/>
      <c r="F66" s="229">
        <f t="shared" si="5"/>
        <v>0</v>
      </c>
      <c r="G66" s="116"/>
      <c r="H66" s="408"/>
      <c r="I66" s="230">
        <f t="shared" si="6"/>
        <v>0</v>
      </c>
      <c r="J66" s="116"/>
      <c r="K66" s="408"/>
      <c r="L66" s="230">
        <f t="shared" si="7"/>
        <v>0</v>
      </c>
      <c r="M66" s="464"/>
      <c r="N66" s="118"/>
      <c r="O66" s="230">
        <f t="shared" si="8"/>
        <v>0</v>
      </c>
      <c r="P66" s="387"/>
      <c r="R66" s="346"/>
    </row>
    <row r="67" spans="1:18" hidden="1" x14ac:dyDescent="0.25">
      <c r="A67" s="64">
        <v>1148</v>
      </c>
      <c r="B67" s="111" t="s">
        <v>84</v>
      </c>
      <c r="C67" s="405">
        <f t="shared" si="4"/>
        <v>0</v>
      </c>
      <c r="D67" s="116"/>
      <c r="E67" s="118"/>
      <c r="F67" s="229">
        <f t="shared" si="5"/>
        <v>0</v>
      </c>
      <c r="G67" s="116"/>
      <c r="H67" s="408"/>
      <c r="I67" s="230">
        <f t="shared" si="6"/>
        <v>0</v>
      </c>
      <c r="J67" s="116"/>
      <c r="K67" s="408"/>
      <c r="L67" s="230">
        <f t="shared" si="7"/>
        <v>0</v>
      </c>
      <c r="M67" s="464"/>
      <c r="N67" s="118"/>
      <c r="O67" s="230">
        <f t="shared" si="8"/>
        <v>0</v>
      </c>
      <c r="P67" s="387"/>
      <c r="R67" s="346"/>
    </row>
    <row r="68" spans="1:18" ht="36" hidden="1" x14ac:dyDescent="0.25">
      <c r="A68" s="64">
        <v>1149</v>
      </c>
      <c r="B68" s="111" t="s">
        <v>85</v>
      </c>
      <c r="C68" s="405">
        <f t="shared" si="4"/>
        <v>0</v>
      </c>
      <c r="D68" s="116"/>
      <c r="E68" s="118"/>
      <c r="F68" s="229">
        <f t="shared" si="5"/>
        <v>0</v>
      </c>
      <c r="G68" s="116"/>
      <c r="H68" s="408"/>
      <c r="I68" s="230">
        <f t="shared" si="6"/>
        <v>0</v>
      </c>
      <c r="J68" s="116"/>
      <c r="K68" s="408"/>
      <c r="L68" s="230">
        <f t="shared" si="7"/>
        <v>0</v>
      </c>
      <c r="M68" s="464"/>
      <c r="N68" s="118"/>
      <c r="O68" s="230">
        <f t="shared" si="8"/>
        <v>0</v>
      </c>
      <c r="P68" s="387"/>
      <c r="R68" s="346"/>
    </row>
    <row r="69" spans="1:18" ht="36" x14ac:dyDescent="0.25">
      <c r="A69" s="213">
        <v>1150</v>
      </c>
      <c r="B69" s="156" t="s">
        <v>86</v>
      </c>
      <c r="C69" s="405">
        <f t="shared" si="4"/>
        <v>41870</v>
      </c>
      <c r="D69" s="231">
        <v>39550</v>
      </c>
      <c r="E69" s="232">
        <v>2320</v>
      </c>
      <c r="F69" s="216">
        <f t="shared" si="5"/>
        <v>41870</v>
      </c>
      <c r="G69" s="231"/>
      <c r="H69" s="467"/>
      <c r="I69" s="219">
        <f t="shared" si="6"/>
        <v>0</v>
      </c>
      <c r="J69" s="231"/>
      <c r="K69" s="467"/>
      <c r="L69" s="219">
        <f t="shared" si="7"/>
        <v>0</v>
      </c>
      <c r="M69" s="468"/>
      <c r="N69" s="234"/>
      <c r="O69" s="219">
        <f t="shared" si="8"/>
        <v>0</v>
      </c>
      <c r="P69" s="434" t="s">
        <v>860</v>
      </c>
      <c r="R69" s="346"/>
    </row>
    <row r="70" spans="1:18" ht="36" x14ac:dyDescent="0.25">
      <c r="A70" s="85">
        <v>1200</v>
      </c>
      <c r="B70" s="210" t="s">
        <v>87</v>
      </c>
      <c r="C70" s="393">
        <f t="shared" si="4"/>
        <v>287</v>
      </c>
      <c r="D70" s="95">
        <f>SUM(D71:D72)</f>
        <v>287</v>
      </c>
      <c r="E70" s="96">
        <f>SUM(E71:E72)</f>
        <v>0</v>
      </c>
      <c r="F70" s="97">
        <f>D70+E70</f>
        <v>287</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row>
    <row r="71" spans="1:18" ht="24" x14ac:dyDescent="0.25">
      <c r="A71" s="350">
        <v>1210</v>
      </c>
      <c r="B71" s="101" t="s">
        <v>88</v>
      </c>
      <c r="C71" s="400">
        <f t="shared" si="4"/>
        <v>287</v>
      </c>
      <c r="D71" s="106">
        <v>287</v>
      </c>
      <c r="E71" s="107"/>
      <c r="F71" s="240">
        <f t="shared" si="5"/>
        <v>287</v>
      </c>
      <c r="G71" s="106"/>
      <c r="H71" s="403"/>
      <c r="I71" s="243">
        <f t="shared" si="6"/>
        <v>0</v>
      </c>
      <c r="J71" s="106"/>
      <c r="K71" s="403"/>
      <c r="L71" s="243">
        <f t="shared" si="7"/>
        <v>0</v>
      </c>
      <c r="M71" s="463"/>
      <c r="N71" s="108"/>
      <c r="O71" s="243">
        <f t="shared" si="8"/>
        <v>0</v>
      </c>
      <c r="P71" s="382"/>
      <c r="R71" s="346"/>
    </row>
    <row r="72" spans="1:18" ht="24" hidden="1" x14ac:dyDescent="0.25">
      <c r="A72" s="224">
        <v>1220</v>
      </c>
      <c r="B72" s="111" t="s">
        <v>89</v>
      </c>
      <c r="C72" s="405">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row>
    <row r="73" spans="1:18" ht="60" hidden="1" x14ac:dyDescent="0.25">
      <c r="A73" s="64">
        <v>1221</v>
      </c>
      <c r="B73" s="111" t="s">
        <v>90</v>
      </c>
      <c r="C73" s="405">
        <f t="shared" si="4"/>
        <v>0</v>
      </c>
      <c r="D73" s="116"/>
      <c r="E73" s="118"/>
      <c r="F73" s="229">
        <f t="shared" si="5"/>
        <v>0</v>
      </c>
      <c r="G73" s="116"/>
      <c r="H73" s="408"/>
      <c r="I73" s="230">
        <f t="shared" si="6"/>
        <v>0</v>
      </c>
      <c r="J73" s="116"/>
      <c r="K73" s="408"/>
      <c r="L73" s="230">
        <f t="shared" si="7"/>
        <v>0</v>
      </c>
      <c r="M73" s="464"/>
      <c r="N73" s="118"/>
      <c r="O73" s="230">
        <f t="shared" si="8"/>
        <v>0</v>
      </c>
      <c r="P73" s="387"/>
      <c r="R73" s="346"/>
    </row>
    <row r="74" spans="1:18"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c r="R74" s="346"/>
    </row>
    <row r="75" spans="1:18"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c r="R75" s="346"/>
    </row>
    <row r="76" spans="1:18" ht="36" hidden="1" x14ac:dyDescent="0.25">
      <c r="A76" s="64">
        <v>1227</v>
      </c>
      <c r="B76" s="111" t="s">
        <v>93</v>
      </c>
      <c r="C76" s="405">
        <f t="shared" si="4"/>
        <v>0</v>
      </c>
      <c r="D76" s="116"/>
      <c r="E76" s="118"/>
      <c r="F76" s="229">
        <f t="shared" si="5"/>
        <v>0</v>
      </c>
      <c r="G76" s="116"/>
      <c r="H76" s="408"/>
      <c r="I76" s="230">
        <f t="shared" si="6"/>
        <v>0</v>
      </c>
      <c r="J76" s="116"/>
      <c r="K76" s="408"/>
      <c r="L76" s="230">
        <f t="shared" si="7"/>
        <v>0</v>
      </c>
      <c r="M76" s="464"/>
      <c r="N76" s="118"/>
      <c r="O76" s="230">
        <f t="shared" si="8"/>
        <v>0</v>
      </c>
      <c r="P76" s="387"/>
      <c r="R76" s="346"/>
    </row>
    <row r="77" spans="1:18" ht="60" hidden="1" x14ac:dyDescent="0.25">
      <c r="A77" s="64">
        <v>1228</v>
      </c>
      <c r="B77" s="111" t="s">
        <v>94</v>
      </c>
      <c r="C77" s="405">
        <f t="shared" si="4"/>
        <v>0</v>
      </c>
      <c r="D77" s="116"/>
      <c r="E77" s="118"/>
      <c r="F77" s="229">
        <f t="shared" si="5"/>
        <v>0</v>
      </c>
      <c r="G77" s="116"/>
      <c r="H77" s="408"/>
      <c r="I77" s="230">
        <f t="shared" si="6"/>
        <v>0</v>
      </c>
      <c r="J77" s="116"/>
      <c r="K77" s="408"/>
      <c r="L77" s="230">
        <f t="shared" si="7"/>
        <v>0</v>
      </c>
      <c r="M77" s="464"/>
      <c r="N77" s="118"/>
      <c r="O77" s="230">
        <f t="shared" si="8"/>
        <v>0</v>
      </c>
      <c r="P77" s="387"/>
      <c r="R77" s="346"/>
    </row>
    <row r="78" spans="1:18" x14ac:dyDescent="0.25">
      <c r="A78" s="200">
        <v>2000</v>
      </c>
      <c r="B78" s="200" t="s">
        <v>95</v>
      </c>
      <c r="C78" s="455">
        <f t="shared" si="4"/>
        <v>510486</v>
      </c>
      <c r="D78" s="206">
        <f>SUM(D79,D86,D133,D167,D168,D175)</f>
        <v>512806</v>
      </c>
      <c r="E78" s="604">
        <f>SUM(E79,E86,E133,E167,E168,E175)</f>
        <v>-2320</v>
      </c>
      <c r="F78" s="608">
        <f t="shared" si="5"/>
        <v>510486</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c r="R78" s="346"/>
    </row>
    <row r="79" spans="1:18" ht="24" hidden="1" x14ac:dyDescent="0.25">
      <c r="A79" s="85">
        <v>2100</v>
      </c>
      <c r="B79" s="210" t="s">
        <v>96</v>
      </c>
      <c r="C79" s="393">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row>
    <row r="80" spans="1:18" ht="24" hidden="1" x14ac:dyDescent="0.25">
      <c r="A80" s="350">
        <v>2110</v>
      </c>
      <c r="B80" s="101" t="s">
        <v>97</v>
      </c>
      <c r="C80" s="40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row>
    <row r="81" spans="1:18" hidden="1" x14ac:dyDescent="0.25">
      <c r="A81" s="64">
        <v>2111</v>
      </c>
      <c r="B81" s="111" t="s">
        <v>98</v>
      </c>
      <c r="C81" s="405">
        <f t="shared" si="4"/>
        <v>0</v>
      </c>
      <c r="D81" s="116"/>
      <c r="E81" s="118"/>
      <c r="F81" s="229">
        <f t="shared" si="5"/>
        <v>0</v>
      </c>
      <c r="G81" s="116"/>
      <c r="H81" s="408"/>
      <c r="I81" s="230">
        <f t="shared" si="6"/>
        <v>0</v>
      </c>
      <c r="J81" s="116"/>
      <c r="K81" s="408"/>
      <c r="L81" s="230">
        <f t="shared" si="7"/>
        <v>0</v>
      </c>
      <c r="M81" s="464"/>
      <c r="N81" s="118"/>
      <c r="O81" s="230">
        <f t="shared" si="8"/>
        <v>0</v>
      </c>
      <c r="P81" s="387"/>
      <c r="R81" s="346"/>
    </row>
    <row r="82" spans="1:18" ht="24" hidden="1" x14ac:dyDescent="0.25">
      <c r="A82" s="64">
        <v>2112</v>
      </c>
      <c r="B82" s="111" t="s">
        <v>99</v>
      </c>
      <c r="C82" s="405">
        <f t="shared" si="4"/>
        <v>0</v>
      </c>
      <c r="D82" s="116"/>
      <c r="E82" s="118"/>
      <c r="F82" s="229">
        <f t="shared" si="5"/>
        <v>0</v>
      </c>
      <c r="G82" s="116"/>
      <c r="H82" s="408"/>
      <c r="I82" s="230">
        <f t="shared" si="6"/>
        <v>0</v>
      </c>
      <c r="J82" s="116"/>
      <c r="K82" s="408"/>
      <c r="L82" s="230">
        <f t="shared" si="7"/>
        <v>0</v>
      </c>
      <c r="M82" s="464"/>
      <c r="N82" s="118"/>
      <c r="O82" s="230">
        <f t="shared" si="8"/>
        <v>0</v>
      </c>
      <c r="P82" s="387"/>
      <c r="R82" s="346"/>
    </row>
    <row r="83" spans="1:18"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row>
    <row r="84" spans="1:18"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c r="R84" s="346"/>
    </row>
    <row r="85" spans="1:18" ht="24" hidden="1" x14ac:dyDescent="0.25">
      <c r="A85" s="64">
        <v>2122</v>
      </c>
      <c r="B85" s="111" t="s">
        <v>99</v>
      </c>
      <c r="C85" s="405">
        <f t="shared" si="4"/>
        <v>0</v>
      </c>
      <c r="D85" s="116"/>
      <c r="E85" s="118"/>
      <c r="F85" s="229">
        <f t="shared" si="5"/>
        <v>0</v>
      </c>
      <c r="G85" s="116"/>
      <c r="H85" s="408"/>
      <c r="I85" s="230">
        <f t="shared" si="6"/>
        <v>0</v>
      </c>
      <c r="J85" s="116"/>
      <c r="K85" s="408"/>
      <c r="L85" s="230">
        <f t="shared" si="7"/>
        <v>0</v>
      </c>
      <c r="M85" s="464"/>
      <c r="N85" s="118"/>
      <c r="O85" s="230">
        <f t="shared" si="8"/>
        <v>0</v>
      </c>
      <c r="P85" s="387"/>
      <c r="R85" s="346"/>
    </row>
    <row r="86" spans="1:18" x14ac:dyDescent="0.25">
      <c r="A86" s="85">
        <v>2200</v>
      </c>
      <c r="B86" s="210" t="s">
        <v>101</v>
      </c>
      <c r="C86" s="290">
        <f t="shared" si="4"/>
        <v>509164</v>
      </c>
      <c r="D86" s="95">
        <f>SUM(D87,D92,D98,D106,D115,D119,D125,D131)</f>
        <v>511484</v>
      </c>
      <c r="E86" s="96">
        <f>SUM(E87,E92,E98,E106,E115,E119,E125,E131)</f>
        <v>-2320</v>
      </c>
      <c r="F86" s="97">
        <f t="shared" si="5"/>
        <v>509164</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c r="R86" s="346"/>
    </row>
    <row r="87" spans="1:18" ht="24" hidden="1" x14ac:dyDescent="0.25">
      <c r="A87" s="213">
        <v>2210</v>
      </c>
      <c r="B87" s="156" t="s">
        <v>102</v>
      </c>
      <c r="C87" s="435">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row>
    <row r="88" spans="1:18"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c r="R88" s="346"/>
    </row>
    <row r="89" spans="1:18" ht="36" hidden="1" x14ac:dyDescent="0.25">
      <c r="A89" s="64">
        <v>2212</v>
      </c>
      <c r="B89" s="111" t="s">
        <v>104</v>
      </c>
      <c r="C89" s="405">
        <f t="shared" si="4"/>
        <v>0</v>
      </c>
      <c r="D89" s="116"/>
      <c r="E89" s="118"/>
      <c r="F89" s="229">
        <f t="shared" si="5"/>
        <v>0</v>
      </c>
      <c r="G89" s="116"/>
      <c r="H89" s="408"/>
      <c r="I89" s="230">
        <f t="shared" si="6"/>
        <v>0</v>
      </c>
      <c r="J89" s="116"/>
      <c r="K89" s="408"/>
      <c r="L89" s="230">
        <f t="shared" si="7"/>
        <v>0</v>
      </c>
      <c r="M89" s="464"/>
      <c r="N89" s="118"/>
      <c r="O89" s="230">
        <f t="shared" si="8"/>
        <v>0</v>
      </c>
      <c r="P89" s="387"/>
      <c r="R89" s="346"/>
    </row>
    <row r="90" spans="1:18" ht="24" hidden="1" x14ac:dyDescent="0.25">
      <c r="A90" s="64">
        <v>2214</v>
      </c>
      <c r="B90" s="111" t="s">
        <v>105</v>
      </c>
      <c r="C90" s="405">
        <f t="shared" si="4"/>
        <v>0</v>
      </c>
      <c r="D90" s="116"/>
      <c r="E90" s="118"/>
      <c r="F90" s="229">
        <f t="shared" si="5"/>
        <v>0</v>
      </c>
      <c r="G90" s="116"/>
      <c r="H90" s="408"/>
      <c r="I90" s="230">
        <f t="shared" si="6"/>
        <v>0</v>
      </c>
      <c r="J90" s="116"/>
      <c r="K90" s="408"/>
      <c r="L90" s="230">
        <f t="shared" si="7"/>
        <v>0</v>
      </c>
      <c r="M90" s="464"/>
      <c r="N90" s="118"/>
      <c r="O90" s="230">
        <f t="shared" si="8"/>
        <v>0</v>
      </c>
      <c r="P90" s="387"/>
      <c r="R90" s="346"/>
    </row>
    <row r="91" spans="1:18" hidden="1" x14ac:dyDescent="0.25">
      <c r="A91" s="64">
        <v>2219</v>
      </c>
      <c r="B91" s="111" t="s">
        <v>106</v>
      </c>
      <c r="C91" s="405">
        <f t="shared" si="4"/>
        <v>0</v>
      </c>
      <c r="D91" s="116"/>
      <c r="E91" s="118"/>
      <c r="F91" s="229">
        <f t="shared" si="5"/>
        <v>0</v>
      </c>
      <c r="G91" s="116"/>
      <c r="H91" s="408"/>
      <c r="I91" s="230">
        <f t="shared" si="6"/>
        <v>0</v>
      </c>
      <c r="J91" s="116"/>
      <c r="K91" s="408"/>
      <c r="L91" s="230">
        <f t="shared" si="7"/>
        <v>0</v>
      </c>
      <c r="M91" s="464"/>
      <c r="N91" s="118"/>
      <c r="O91" s="230">
        <f t="shared" si="8"/>
        <v>0</v>
      </c>
      <c r="P91" s="387"/>
      <c r="R91" s="346"/>
    </row>
    <row r="92" spans="1:18" ht="24" hidden="1" x14ac:dyDescent="0.25">
      <c r="A92" s="224">
        <v>2220</v>
      </c>
      <c r="B92" s="111" t="s">
        <v>107</v>
      </c>
      <c r="C92" s="405">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row>
    <row r="93" spans="1:18" hidden="1" x14ac:dyDescent="0.25">
      <c r="A93" s="64">
        <v>2221</v>
      </c>
      <c r="B93" s="111" t="s">
        <v>108</v>
      </c>
      <c r="C93" s="405">
        <f t="shared" si="4"/>
        <v>0</v>
      </c>
      <c r="D93" s="116"/>
      <c r="E93" s="118"/>
      <c r="F93" s="229">
        <f t="shared" si="5"/>
        <v>0</v>
      </c>
      <c r="G93" s="116"/>
      <c r="H93" s="408"/>
      <c r="I93" s="230">
        <f t="shared" si="6"/>
        <v>0</v>
      </c>
      <c r="J93" s="116"/>
      <c r="K93" s="408"/>
      <c r="L93" s="230">
        <f t="shared" si="7"/>
        <v>0</v>
      </c>
      <c r="M93" s="464"/>
      <c r="N93" s="118"/>
      <c r="O93" s="230">
        <f t="shared" si="8"/>
        <v>0</v>
      </c>
      <c r="P93" s="387"/>
      <c r="R93" s="346"/>
    </row>
    <row r="94" spans="1:18" hidden="1" x14ac:dyDescent="0.25">
      <c r="A94" s="64">
        <v>2222</v>
      </c>
      <c r="B94" s="111" t="s">
        <v>109</v>
      </c>
      <c r="C94" s="405">
        <f t="shared" si="4"/>
        <v>0</v>
      </c>
      <c r="D94" s="116"/>
      <c r="E94" s="118"/>
      <c r="F94" s="229">
        <f t="shared" si="5"/>
        <v>0</v>
      </c>
      <c r="G94" s="116"/>
      <c r="H94" s="408"/>
      <c r="I94" s="230">
        <f t="shared" si="6"/>
        <v>0</v>
      </c>
      <c r="J94" s="116"/>
      <c r="K94" s="408"/>
      <c r="L94" s="230">
        <f t="shared" si="7"/>
        <v>0</v>
      </c>
      <c r="M94" s="464"/>
      <c r="N94" s="118"/>
      <c r="O94" s="230">
        <f t="shared" si="8"/>
        <v>0</v>
      </c>
      <c r="P94" s="387"/>
      <c r="R94" s="346"/>
    </row>
    <row r="95" spans="1:18" hidden="1" x14ac:dyDescent="0.25">
      <c r="A95" s="64">
        <v>2223</v>
      </c>
      <c r="B95" s="111" t="s">
        <v>110</v>
      </c>
      <c r="C95" s="405">
        <f t="shared" si="4"/>
        <v>0</v>
      </c>
      <c r="D95" s="116"/>
      <c r="E95" s="118"/>
      <c r="F95" s="229">
        <f t="shared" si="5"/>
        <v>0</v>
      </c>
      <c r="G95" s="116"/>
      <c r="H95" s="408"/>
      <c r="I95" s="230">
        <f t="shared" si="6"/>
        <v>0</v>
      </c>
      <c r="J95" s="116"/>
      <c r="K95" s="408"/>
      <c r="L95" s="230">
        <f t="shared" si="7"/>
        <v>0</v>
      </c>
      <c r="M95" s="464"/>
      <c r="N95" s="118"/>
      <c r="O95" s="230">
        <f t="shared" si="8"/>
        <v>0</v>
      </c>
      <c r="P95" s="387"/>
      <c r="R95" s="346"/>
    </row>
    <row r="96" spans="1:18" ht="48" hidden="1" x14ac:dyDescent="0.25">
      <c r="A96" s="64">
        <v>2224</v>
      </c>
      <c r="B96" s="111" t="s">
        <v>111</v>
      </c>
      <c r="C96" s="405">
        <f t="shared" si="4"/>
        <v>0</v>
      </c>
      <c r="D96" s="116"/>
      <c r="E96" s="118"/>
      <c r="F96" s="229">
        <f t="shared" si="5"/>
        <v>0</v>
      </c>
      <c r="G96" s="116"/>
      <c r="H96" s="408"/>
      <c r="I96" s="230">
        <f t="shared" si="6"/>
        <v>0</v>
      </c>
      <c r="J96" s="116"/>
      <c r="K96" s="408"/>
      <c r="L96" s="230">
        <f t="shared" si="7"/>
        <v>0</v>
      </c>
      <c r="M96" s="464"/>
      <c r="N96" s="118"/>
      <c r="O96" s="230">
        <f t="shared" si="8"/>
        <v>0</v>
      </c>
      <c r="P96" s="387"/>
      <c r="R96" s="346"/>
    </row>
    <row r="97" spans="1:18"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c r="R97" s="346"/>
    </row>
    <row r="98" spans="1:18" ht="36" x14ac:dyDescent="0.25">
      <c r="A98" s="224">
        <v>2230</v>
      </c>
      <c r="B98" s="111" t="s">
        <v>113</v>
      </c>
      <c r="C98" s="405">
        <f t="shared" si="4"/>
        <v>3114</v>
      </c>
      <c r="D98" s="225">
        <f>SUM(D99:D105)</f>
        <v>3114</v>
      </c>
      <c r="E98" s="226">
        <f>SUM(E99:E105)</f>
        <v>0</v>
      </c>
      <c r="F98" s="227">
        <f t="shared" si="5"/>
        <v>3114</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row>
    <row r="99" spans="1:18" ht="24" x14ac:dyDescent="0.25">
      <c r="A99" s="64">
        <v>2231</v>
      </c>
      <c r="B99" s="111" t="s">
        <v>114</v>
      </c>
      <c r="C99" s="405">
        <f t="shared" si="4"/>
        <v>3114</v>
      </c>
      <c r="D99" s="116">
        <v>3114</v>
      </c>
      <c r="E99" s="117"/>
      <c r="F99" s="227">
        <f t="shared" si="5"/>
        <v>3114</v>
      </c>
      <c r="G99" s="116"/>
      <c r="H99" s="408"/>
      <c r="I99" s="230">
        <f t="shared" si="6"/>
        <v>0</v>
      </c>
      <c r="J99" s="116"/>
      <c r="K99" s="408"/>
      <c r="L99" s="230">
        <f t="shared" si="7"/>
        <v>0</v>
      </c>
      <c r="M99" s="464"/>
      <c r="N99" s="118"/>
      <c r="O99" s="230">
        <f t="shared" si="8"/>
        <v>0</v>
      </c>
      <c r="P99" s="387"/>
      <c r="R99" s="346"/>
    </row>
    <row r="100" spans="1:18"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c r="R100" s="346"/>
    </row>
    <row r="101" spans="1:18"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c r="R101" s="346"/>
    </row>
    <row r="102" spans="1:18"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c r="R102" s="346"/>
    </row>
    <row r="103" spans="1:18" ht="24" hidden="1" x14ac:dyDescent="0.25">
      <c r="A103" s="64">
        <v>2235</v>
      </c>
      <c r="B103" s="111" t="s">
        <v>118</v>
      </c>
      <c r="C103" s="405">
        <f t="shared" si="4"/>
        <v>0</v>
      </c>
      <c r="D103" s="116"/>
      <c r="E103" s="118"/>
      <c r="F103" s="229">
        <f t="shared" si="5"/>
        <v>0</v>
      </c>
      <c r="G103" s="116"/>
      <c r="H103" s="408"/>
      <c r="I103" s="230">
        <f t="shared" si="6"/>
        <v>0</v>
      </c>
      <c r="J103" s="116"/>
      <c r="K103" s="408"/>
      <c r="L103" s="230">
        <f t="shared" si="7"/>
        <v>0</v>
      </c>
      <c r="M103" s="464"/>
      <c r="N103" s="118"/>
      <c r="O103" s="230">
        <f t="shared" si="8"/>
        <v>0</v>
      </c>
      <c r="P103" s="387"/>
      <c r="R103" s="346"/>
    </row>
    <row r="104" spans="1:18" hidden="1" x14ac:dyDescent="0.25">
      <c r="A104" s="64">
        <v>2236</v>
      </c>
      <c r="B104" s="111" t="s">
        <v>119</v>
      </c>
      <c r="C104" s="405">
        <f t="shared" si="4"/>
        <v>0</v>
      </c>
      <c r="D104" s="116"/>
      <c r="E104" s="118"/>
      <c r="F104" s="229">
        <f t="shared" si="5"/>
        <v>0</v>
      </c>
      <c r="G104" s="116"/>
      <c r="H104" s="408"/>
      <c r="I104" s="230">
        <f t="shared" si="6"/>
        <v>0</v>
      </c>
      <c r="J104" s="116"/>
      <c r="K104" s="408"/>
      <c r="L104" s="230">
        <f t="shared" si="7"/>
        <v>0</v>
      </c>
      <c r="M104" s="464"/>
      <c r="N104" s="118"/>
      <c r="O104" s="230">
        <f t="shared" si="8"/>
        <v>0</v>
      </c>
      <c r="P104" s="387"/>
      <c r="R104" s="346"/>
    </row>
    <row r="105" spans="1:18" ht="24" hidden="1" x14ac:dyDescent="0.25">
      <c r="A105" s="64">
        <v>2239</v>
      </c>
      <c r="B105" s="111" t="s">
        <v>120</v>
      </c>
      <c r="C105" s="405">
        <f t="shared" si="4"/>
        <v>0</v>
      </c>
      <c r="D105" s="116"/>
      <c r="E105" s="118"/>
      <c r="F105" s="229">
        <f t="shared" si="5"/>
        <v>0</v>
      </c>
      <c r="G105" s="116"/>
      <c r="H105" s="408"/>
      <c r="I105" s="230">
        <f t="shared" si="6"/>
        <v>0</v>
      </c>
      <c r="J105" s="116"/>
      <c r="K105" s="408"/>
      <c r="L105" s="230">
        <f t="shared" si="7"/>
        <v>0</v>
      </c>
      <c r="M105" s="464"/>
      <c r="N105" s="118"/>
      <c r="O105" s="230">
        <f t="shared" si="8"/>
        <v>0</v>
      </c>
      <c r="P105" s="387"/>
      <c r="R105" s="346"/>
    </row>
    <row r="106" spans="1:18" ht="36" hidden="1" x14ac:dyDescent="0.25">
      <c r="A106" s="224">
        <v>2240</v>
      </c>
      <c r="B106" s="111" t="s">
        <v>121</v>
      </c>
      <c r="C106" s="405">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row>
    <row r="107" spans="1:18" hidden="1" x14ac:dyDescent="0.25">
      <c r="A107" s="64">
        <v>2241</v>
      </c>
      <c r="B107" s="111" t="s">
        <v>122</v>
      </c>
      <c r="C107" s="405">
        <f t="shared" si="4"/>
        <v>0</v>
      </c>
      <c r="D107" s="116"/>
      <c r="E107" s="118"/>
      <c r="F107" s="229">
        <f t="shared" si="5"/>
        <v>0</v>
      </c>
      <c r="G107" s="116"/>
      <c r="H107" s="408"/>
      <c r="I107" s="230">
        <f t="shared" si="6"/>
        <v>0</v>
      </c>
      <c r="J107" s="116"/>
      <c r="K107" s="408"/>
      <c r="L107" s="230">
        <f t="shared" si="7"/>
        <v>0</v>
      </c>
      <c r="M107" s="464"/>
      <c r="N107" s="118"/>
      <c r="O107" s="230">
        <f t="shared" si="8"/>
        <v>0</v>
      </c>
      <c r="P107" s="387"/>
      <c r="R107" s="346"/>
    </row>
    <row r="108" spans="1:18"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c r="R108" s="346"/>
    </row>
    <row r="109" spans="1:18" ht="24" hidden="1" x14ac:dyDescent="0.25">
      <c r="A109" s="64">
        <v>2243</v>
      </c>
      <c r="B109" s="111" t="s">
        <v>124</v>
      </c>
      <c r="C109" s="405">
        <f t="shared" si="4"/>
        <v>0</v>
      </c>
      <c r="D109" s="116"/>
      <c r="E109" s="118"/>
      <c r="F109" s="229">
        <f t="shared" si="5"/>
        <v>0</v>
      </c>
      <c r="G109" s="116"/>
      <c r="H109" s="408"/>
      <c r="I109" s="230">
        <f t="shared" si="6"/>
        <v>0</v>
      </c>
      <c r="J109" s="116"/>
      <c r="K109" s="408"/>
      <c r="L109" s="230">
        <f t="shared" si="7"/>
        <v>0</v>
      </c>
      <c r="M109" s="464"/>
      <c r="N109" s="118"/>
      <c r="O109" s="230">
        <f t="shared" si="8"/>
        <v>0</v>
      </c>
      <c r="P109" s="387"/>
      <c r="R109" s="346"/>
    </row>
    <row r="110" spans="1:18" hidden="1" x14ac:dyDescent="0.25">
      <c r="A110" s="64">
        <v>2244</v>
      </c>
      <c r="B110" s="111" t="s">
        <v>125</v>
      </c>
      <c r="C110" s="405">
        <f t="shared" si="4"/>
        <v>0</v>
      </c>
      <c r="D110" s="116"/>
      <c r="E110" s="118"/>
      <c r="F110" s="229">
        <f t="shared" si="5"/>
        <v>0</v>
      </c>
      <c r="G110" s="116"/>
      <c r="H110" s="408"/>
      <c r="I110" s="230">
        <f t="shared" si="6"/>
        <v>0</v>
      </c>
      <c r="J110" s="116"/>
      <c r="K110" s="408"/>
      <c r="L110" s="230">
        <f t="shared" si="7"/>
        <v>0</v>
      </c>
      <c r="M110" s="464"/>
      <c r="N110" s="118"/>
      <c r="O110" s="230">
        <f t="shared" si="8"/>
        <v>0</v>
      </c>
      <c r="P110" s="387"/>
      <c r="R110" s="346"/>
    </row>
    <row r="111" spans="1:18"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c r="R111" s="346"/>
    </row>
    <row r="112" spans="1:18"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c r="R112" s="346"/>
    </row>
    <row r="113" spans="1:18" ht="24" hidden="1" x14ac:dyDescent="0.25">
      <c r="A113" s="64">
        <v>2248</v>
      </c>
      <c r="B113" s="111" t="s">
        <v>128</v>
      </c>
      <c r="C113" s="405">
        <f t="shared" si="4"/>
        <v>0</v>
      </c>
      <c r="D113" s="116"/>
      <c r="E113" s="118"/>
      <c r="F113" s="229">
        <f t="shared" si="5"/>
        <v>0</v>
      </c>
      <c r="G113" s="116"/>
      <c r="H113" s="408"/>
      <c r="I113" s="230">
        <f t="shared" si="6"/>
        <v>0</v>
      </c>
      <c r="J113" s="116"/>
      <c r="K113" s="408"/>
      <c r="L113" s="230">
        <f t="shared" si="7"/>
        <v>0</v>
      </c>
      <c r="M113" s="464"/>
      <c r="N113" s="118"/>
      <c r="O113" s="230">
        <f t="shared" si="8"/>
        <v>0</v>
      </c>
      <c r="P113" s="387"/>
      <c r="R113" s="346"/>
    </row>
    <row r="114" spans="1:18" ht="24" hidden="1" x14ac:dyDescent="0.25">
      <c r="A114" s="64">
        <v>2249</v>
      </c>
      <c r="B114" s="111" t="s">
        <v>129</v>
      </c>
      <c r="C114" s="405">
        <f t="shared" si="4"/>
        <v>0</v>
      </c>
      <c r="D114" s="116"/>
      <c r="E114" s="118"/>
      <c r="F114" s="229">
        <f t="shared" si="5"/>
        <v>0</v>
      </c>
      <c r="G114" s="116"/>
      <c r="H114" s="408"/>
      <c r="I114" s="230">
        <f t="shared" si="6"/>
        <v>0</v>
      </c>
      <c r="J114" s="116"/>
      <c r="K114" s="408"/>
      <c r="L114" s="230">
        <f t="shared" si="7"/>
        <v>0</v>
      </c>
      <c r="M114" s="464"/>
      <c r="N114" s="118"/>
      <c r="O114" s="230">
        <f t="shared" si="8"/>
        <v>0</v>
      </c>
      <c r="P114" s="387"/>
      <c r="R114" s="346"/>
    </row>
    <row r="115" spans="1:18" hidden="1" x14ac:dyDescent="0.25">
      <c r="A115" s="224">
        <v>2250</v>
      </c>
      <c r="B115" s="111" t="s">
        <v>130</v>
      </c>
      <c r="C115" s="405">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row>
    <row r="116" spans="1:18" hidden="1" x14ac:dyDescent="0.25">
      <c r="A116" s="64">
        <v>2251</v>
      </c>
      <c r="B116" s="111" t="s">
        <v>131</v>
      </c>
      <c r="C116" s="405">
        <f t="shared" si="4"/>
        <v>0</v>
      </c>
      <c r="D116" s="116"/>
      <c r="E116" s="118"/>
      <c r="F116" s="229">
        <f t="shared" si="5"/>
        <v>0</v>
      </c>
      <c r="G116" s="116"/>
      <c r="H116" s="408"/>
      <c r="I116" s="230">
        <f t="shared" si="6"/>
        <v>0</v>
      </c>
      <c r="J116" s="116"/>
      <c r="K116" s="408"/>
      <c r="L116" s="230">
        <f t="shared" si="7"/>
        <v>0</v>
      </c>
      <c r="M116" s="464"/>
      <c r="N116" s="118"/>
      <c r="O116" s="230">
        <f t="shared" si="8"/>
        <v>0</v>
      </c>
      <c r="P116" s="387"/>
      <c r="R116" s="346"/>
    </row>
    <row r="117" spans="1:18"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c r="R117" s="346"/>
    </row>
    <row r="118" spans="1:18" ht="24" hidden="1" x14ac:dyDescent="0.25">
      <c r="A118" s="64">
        <v>2259</v>
      </c>
      <c r="B118" s="111" t="s">
        <v>133</v>
      </c>
      <c r="C118" s="405">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c r="R118" s="346"/>
    </row>
    <row r="119" spans="1:18" x14ac:dyDescent="0.25">
      <c r="A119" s="224">
        <v>2260</v>
      </c>
      <c r="B119" s="111" t="s">
        <v>134</v>
      </c>
      <c r="C119" s="405">
        <f t="shared" si="9"/>
        <v>2261</v>
      </c>
      <c r="D119" s="225">
        <f>SUM(D120:D124)</f>
        <v>2261</v>
      </c>
      <c r="E119" s="226">
        <f>SUM(E120:E124)</f>
        <v>0</v>
      </c>
      <c r="F119" s="227">
        <f t="shared" si="10"/>
        <v>2261</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row>
    <row r="120" spans="1:18" hidden="1" x14ac:dyDescent="0.25">
      <c r="A120" s="64">
        <v>2261</v>
      </c>
      <c r="B120" s="111" t="s">
        <v>135</v>
      </c>
      <c r="C120" s="405">
        <f t="shared" si="9"/>
        <v>0</v>
      </c>
      <c r="D120" s="116"/>
      <c r="E120" s="118"/>
      <c r="F120" s="229">
        <f t="shared" si="10"/>
        <v>0</v>
      </c>
      <c r="G120" s="116"/>
      <c r="H120" s="408"/>
      <c r="I120" s="230">
        <f t="shared" si="11"/>
        <v>0</v>
      </c>
      <c r="J120" s="116"/>
      <c r="K120" s="408"/>
      <c r="L120" s="230">
        <f t="shared" si="12"/>
        <v>0</v>
      </c>
      <c r="M120" s="464"/>
      <c r="N120" s="118"/>
      <c r="O120" s="230">
        <f t="shared" si="13"/>
        <v>0</v>
      </c>
      <c r="P120" s="387"/>
      <c r="R120" s="346"/>
    </row>
    <row r="121" spans="1:18" hidden="1" x14ac:dyDescent="0.25">
      <c r="A121" s="64">
        <v>2262</v>
      </c>
      <c r="B121" s="111" t="s">
        <v>136</v>
      </c>
      <c r="C121" s="405">
        <f t="shared" si="9"/>
        <v>0</v>
      </c>
      <c r="D121" s="116"/>
      <c r="E121" s="118"/>
      <c r="F121" s="229">
        <f t="shared" si="10"/>
        <v>0</v>
      </c>
      <c r="G121" s="116"/>
      <c r="H121" s="408"/>
      <c r="I121" s="230">
        <f t="shared" si="11"/>
        <v>0</v>
      </c>
      <c r="J121" s="116"/>
      <c r="K121" s="408"/>
      <c r="L121" s="230">
        <f t="shared" si="12"/>
        <v>0</v>
      </c>
      <c r="M121" s="464"/>
      <c r="N121" s="118"/>
      <c r="O121" s="230">
        <f t="shared" si="13"/>
        <v>0</v>
      </c>
      <c r="P121" s="387"/>
      <c r="R121" s="346"/>
    </row>
    <row r="122" spans="1:18"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c r="R122" s="346"/>
    </row>
    <row r="123" spans="1:18" ht="24" x14ac:dyDescent="0.25">
      <c r="A123" s="64">
        <v>2264</v>
      </c>
      <c r="B123" s="111" t="s">
        <v>138</v>
      </c>
      <c r="C123" s="405">
        <f t="shared" si="9"/>
        <v>2261</v>
      </c>
      <c r="D123" s="116">
        <v>2261</v>
      </c>
      <c r="E123" s="117"/>
      <c r="F123" s="227">
        <f t="shared" si="10"/>
        <v>2261</v>
      </c>
      <c r="G123" s="116"/>
      <c r="H123" s="408"/>
      <c r="I123" s="230">
        <f t="shared" si="11"/>
        <v>0</v>
      </c>
      <c r="J123" s="116"/>
      <c r="K123" s="408"/>
      <c r="L123" s="230">
        <f t="shared" si="12"/>
        <v>0</v>
      </c>
      <c r="M123" s="464"/>
      <c r="N123" s="118"/>
      <c r="O123" s="230">
        <f t="shared" si="13"/>
        <v>0</v>
      </c>
      <c r="P123" s="387"/>
      <c r="R123" s="346"/>
    </row>
    <row r="124" spans="1:18" hidden="1" x14ac:dyDescent="0.25">
      <c r="A124" s="64">
        <v>2269</v>
      </c>
      <c r="B124" s="111" t="s">
        <v>139</v>
      </c>
      <c r="C124" s="405">
        <f t="shared" si="9"/>
        <v>0</v>
      </c>
      <c r="D124" s="116"/>
      <c r="E124" s="118"/>
      <c r="F124" s="229">
        <f t="shared" si="10"/>
        <v>0</v>
      </c>
      <c r="G124" s="116"/>
      <c r="H124" s="408"/>
      <c r="I124" s="230">
        <f t="shared" si="11"/>
        <v>0</v>
      </c>
      <c r="J124" s="116"/>
      <c r="K124" s="408"/>
      <c r="L124" s="230">
        <f t="shared" si="12"/>
        <v>0</v>
      </c>
      <c r="M124" s="464"/>
      <c r="N124" s="118"/>
      <c r="O124" s="230">
        <f t="shared" si="13"/>
        <v>0</v>
      </c>
      <c r="P124" s="387"/>
      <c r="R124" s="346"/>
    </row>
    <row r="125" spans="1:18" x14ac:dyDescent="0.25">
      <c r="A125" s="224">
        <v>2270</v>
      </c>
      <c r="B125" s="111" t="s">
        <v>140</v>
      </c>
      <c r="C125" s="405">
        <f t="shared" si="9"/>
        <v>503789</v>
      </c>
      <c r="D125" s="225">
        <f>SUM(D126:D130)</f>
        <v>506109</v>
      </c>
      <c r="E125" s="226">
        <f>SUM(E126:E130)</f>
        <v>-2320</v>
      </c>
      <c r="F125" s="227">
        <f t="shared" si="10"/>
        <v>503789</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row>
    <row r="126" spans="1:18"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c r="R126" s="346"/>
    </row>
    <row r="127" spans="1:18" ht="24" x14ac:dyDescent="0.25">
      <c r="A127" s="64">
        <v>2275</v>
      </c>
      <c r="B127" s="111" t="s">
        <v>142</v>
      </c>
      <c r="C127" s="405">
        <f t="shared" si="9"/>
        <v>40063</v>
      </c>
      <c r="D127" s="116">
        <v>42383</v>
      </c>
      <c r="E127" s="117">
        <v>-2320</v>
      </c>
      <c r="F127" s="227">
        <f t="shared" si="10"/>
        <v>40063</v>
      </c>
      <c r="G127" s="116"/>
      <c r="H127" s="408"/>
      <c r="I127" s="230">
        <f t="shared" si="11"/>
        <v>0</v>
      </c>
      <c r="J127" s="116"/>
      <c r="K127" s="408"/>
      <c r="L127" s="230">
        <f t="shared" si="12"/>
        <v>0</v>
      </c>
      <c r="M127" s="464"/>
      <c r="N127" s="118"/>
      <c r="O127" s="230">
        <f t="shared" si="13"/>
        <v>0</v>
      </c>
      <c r="P127" s="387"/>
      <c r="R127" s="346"/>
    </row>
    <row r="128" spans="1:18"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c r="R128" s="346"/>
    </row>
    <row r="129" spans="1:18"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c r="R129" s="346"/>
    </row>
    <row r="130" spans="1:18" ht="24" x14ac:dyDescent="0.25">
      <c r="A130" s="64">
        <v>2279</v>
      </c>
      <c r="B130" s="111" t="s">
        <v>145</v>
      </c>
      <c r="C130" s="405">
        <f t="shared" si="9"/>
        <v>463726</v>
      </c>
      <c r="D130" s="116">
        <v>463726</v>
      </c>
      <c r="E130" s="117"/>
      <c r="F130" s="227">
        <f t="shared" si="10"/>
        <v>463726</v>
      </c>
      <c r="G130" s="116"/>
      <c r="H130" s="408"/>
      <c r="I130" s="230">
        <f t="shared" si="11"/>
        <v>0</v>
      </c>
      <c r="J130" s="116"/>
      <c r="K130" s="408"/>
      <c r="L130" s="230">
        <f t="shared" si="12"/>
        <v>0</v>
      </c>
      <c r="M130" s="464"/>
      <c r="N130" s="118"/>
      <c r="O130" s="230">
        <f t="shared" si="13"/>
        <v>0</v>
      </c>
      <c r="P130" s="387"/>
      <c r="R130" s="346"/>
    </row>
    <row r="131" spans="1:18"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c r="R131" s="346"/>
    </row>
    <row r="132" spans="1:18"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c r="R132" s="346"/>
    </row>
    <row r="133" spans="1:18" ht="36" x14ac:dyDescent="0.25">
      <c r="A133" s="85">
        <v>2300</v>
      </c>
      <c r="B133" s="210" t="s">
        <v>148</v>
      </c>
      <c r="C133" s="393">
        <f t="shared" si="9"/>
        <v>1322</v>
      </c>
      <c r="D133" s="95">
        <f>SUM(D134,D139,D143,D144,D147,D154,D162,D163,D166)</f>
        <v>1322</v>
      </c>
      <c r="E133" s="96">
        <f>SUM(E134,E139,E143,E144,E147,E154,E162,E163,E166)</f>
        <v>0</v>
      </c>
      <c r="F133" s="97">
        <f t="shared" si="10"/>
        <v>1322</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c r="R133" s="346"/>
    </row>
    <row r="134" spans="1:18" ht="24" x14ac:dyDescent="0.25">
      <c r="A134" s="350">
        <v>2310</v>
      </c>
      <c r="B134" s="101" t="s">
        <v>149</v>
      </c>
      <c r="C134" s="400">
        <f t="shared" si="9"/>
        <v>1266</v>
      </c>
      <c r="D134" s="251">
        <f>SUM(D135:D138)</f>
        <v>1266</v>
      </c>
      <c r="E134" s="471">
        <f>SUM(E135:E138)</f>
        <v>0</v>
      </c>
      <c r="F134" s="240">
        <f t="shared" si="10"/>
        <v>1266</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c r="R134" s="346"/>
    </row>
    <row r="135" spans="1:18" x14ac:dyDescent="0.25">
      <c r="A135" s="64">
        <v>2311</v>
      </c>
      <c r="B135" s="111" t="s">
        <v>150</v>
      </c>
      <c r="C135" s="405">
        <f t="shared" si="9"/>
        <v>30</v>
      </c>
      <c r="D135" s="116">
        <v>30</v>
      </c>
      <c r="E135" s="117"/>
      <c r="F135" s="227">
        <f t="shared" si="10"/>
        <v>30</v>
      </c>
      <c r="G135" s="116"/>
      <c r="H135" s="408"/>
      <c r="I135" s="230">
        <f t="shared" si="11"/>
        <v>0</v>
      </c>
      <c r="J135" s="116"/>
      <c r="K135" s="408"/>
      <c r="L135" s="230">
        <f t="shared" si="12"/>
        <v>0</v>
      </c>
      <c r="M135" s="464"/>
      <c r="N135" s="118"/>
      <c r="O135" s="230">
        <f t="shared" si="13"/>
        <v>0</v>
      </c>
      <c r="P135" s="387"/>
      <c r="R135" s="346"/>
    </row>
    <row r="136" spans="1:18" hidden="1" x14ac:dyDescent="0.25">
      <c r="A136" s="64">
        <v>2312</v>
      </c>
      <c r="B136" s="111" t="s">
        <v>151</v>
      </c>
      <c r="C136" s="405">
        <f t="shared" si="9"/>
        <v>0</v>
      </c>
      <c r="D136" s="116"/>
      <c r="E136" s="118"/>
      <c r="F136" s="229">
        <f t="shared" si="10"/>
        <v>0</v>
      </c>
      <c r="G136" s="116"/>
      <c r="H136" s="408"/>
      <c r="I136" s="230">
        <f t="shared" si="11"/>
        <v>0</v>
      </c>
      <c r="J136" s="116"/>
      <c r="K136" s="408"/>
      <c r="L136" s="230">
        <f t="shared" si="12"/>
        <v>0</v>
      </c>
      <c r="M136" s="464"/>
      <c r="N136" s="118"/>
      <c r="O136" s="230">
        <f t="shared" si="13"/>
        <v>0</v>
      </c>
      <c r="P136" s="387"/>
      <c r="R136" s="346"/>
    </row>
    <row r="137" spans="1:18" hidden="1" x14ac:dyDescent="0.25">
      <c r="A137" s="64">
        <v>2313</v>
      </c>
      <c r="B137" s="111" t="s">
        <v>152</v>
      </c>
      <c r="C137" s="405">
        <f t="shared" si="9"/>
        <v>0</v>
      </c>
      <c r="D137" s="116"/>
      <c r="E137" s="118"/>
      <c r="F137" s="229">
        <f t="shared" si="10"/>
        <v>0</v>
      </c>
      <c r="G137" s="116"/>
      <c r="H137" s="408"/>
      <c r="I137" s="230">
        <f t="shared" si="11"/>
        <v>0</v>
      </c>
      <c r="J137" s="116"/>
      <c r="K137" s="408"/>
      <c r="L137" s="230">
        <f t="shared" si="12"/>
        <v>0</v>
      </c>
      <c r="M137" s="464"/>
      <c r="N137" s="118"/>
      <c r="O137" s="230">
        <f t="shared" si="13"/>
        <v>0</v>
      </c>
      <c r="P137" s="387"/>
      <c r="R137" s="346"/>
    </row>
    <row r="138" spans="1:18" ht="36" x14ac:dyDescent="0.25">
      <c r="A138" s="64">
        <v>2314</v>
      </c>
      <c r="B138" s="111" t="s">
        <v>153</v>
      </c>
      <c r="C138" s="405">
        <f t="shared" si="9"/>
        <v>1236</v>
      </c>
      <c r="D138" s="116">
        <v>1236</v>
      </c>
      <c r="E138" s="117"/>
      <c r="F138" s="227">
        <f t="shared" si="10"/>
        <v>1236</v>
      </c>
      <c r="G138" s="116"/>
      <c r="H138" s="408"/>
      <c r="I138" s="230">
        <f t="shared" si="11"/>
        <v>0</v>
      </c>
      <c r="J138" s="116"/>
      <c r="K138" s="408"/>
      <c r="L138" s="230">
        <f t="shared" si="12"/>
        <v>0</v>
      </c>
      <c r="M138" s="464"/>
      <c r="N138" s="118"/>
      <c r="O138" s="230">
        <f t="shared" si="13"/>
        <v>0</v>
      </c>
      <c r="P138" s="387"/>
      <c r="R138" s="346"/>
    </row>
    <row r="139" spans="1:18" hidden="1" x14ac:dyDescent="0.25">
      <c r="A139" s="224">
        <v>2320</v>
      </c>
      <c r="B139" s="111" t="s">
        <v>154</v>
      </c>
      <c r="C139" s="405">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row>
    <row r="140" spans="1:18" hidden="1" x14ac:dyDescent="0.25">
      <c r="A140" s="64">
        <v>2321</v>
      </c>
      <c r="B140" s="111" t="s">
        <v>155</v>
      </c>
      <c r="C140" s="405">
        <f t="shared" si="9"/>
        <v>0</v>
      </c>
      <c r="D140" s="116"/>
      <c r="E140" s="118"/>
      <c r="F140" s="229">
        <f t="shared" si="10"/>
        <v>0</v>
      </c>
      <c r="G140" s="116"/>
      <c r="H140" s="408"/>
      <c r="I140" s="230">
        <f t="shared" si="11"/>
        <v>0</v>
      </c>
      <c r="J140" s="116"/>
      <c r="K140" s="408"/>
      <c r="L140" s="230">
        <f t="shared" si="12"/>
        <v>0</v>
      </c>
      <c r="M140" s="464"/>
      <c r="N140" s="118"/>
      <c r="O140" s="230">
        <f t="shared" si="13"/>
        <v>0</v>
      </c>
      <c r="P140" s="387"/>
      <c r="R140" s="346"/>
    </row>
    <row r="141" spans="1:18" hidden="1" x14ac:dyDescent="0.25">
      <c r="A141" s="64">
        <v>2322</v>
      </c>
      <c r="B141" s="111" t="s">
        <v>156</v>
      </c>
      <c r="C141" s="405">
        <f t="shared" si="9"/>
        <v>0</v>
      </c>
      <c r="D141" s="116"/>
      <c r="E141" s="118"/>
      <c r="F141" s="229">
        <f t="shared" si="10"/>
        <v>0</v>
      </c>
      <c r="G141" s="116"/>
      <c r="H141" s="408"/>
      <c r="I141" s="230">
        <f t="shared" si="11"/>
        <v>0</v>
      </c>
      <c r="J141" s="116"/>
      <c r="K141" s="408"/>
      <c r="L141" s="230">
        <f t="shared" si="12"/>
        <v>0</v>
      </c>
      <c r="M141" s="464"/>
      <c r="N141" s="118"/>
      <c r="O141" s="230">
        <f t="shared" si="13"/>
        <v>0</v>
      </c>
      <c r="P141" s="387"/>
      <c r="R141" s="346"/>
    </row>
    <row r="142" spans="1:18"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c r="R142" s="346"/>
    </row>
    <row r="143" spans="1:18"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c r="R143" s="346"/>
    </row>
    <row r="144" spans="1:18"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row>
    <row r="145" spans="1:18" hidden="1" x14ac:dyDescent="0.25">
      <c r="A145" s="64">
        <v>2341</v>
      </c>
      <c r="B145" s="111" t="s">
        <v>160</v>
      </c>
      <c r="C145" s="405">
        <f t="shared" si="9"/>
        <v>0</v>
      </c>
      <c r="D145" s="116"/>
      <c r="E145" s="118"/>
      <c r="F145" s="229">
        <f t="shared" si="10"/>
        <v>0</v>
      </c>
      <c r="G145" s="116"/>
      <c r="H145" s="408"/>
      <c r="I145" s="230">
        <f t="shared" si="11"/>
        <v>0</v>
      </c>
      <c r="J145" s="116"/>
      <c r="K145" s="408"/>
      <c r="L145" s="230">
        <f t="shared" si="12"/>
        <v>0</v>
      </c>
      <c r="M145" s="464"/>
      <c r="N145" s="118"/>
      <c r="O145" s="230">
        <f t="shared" si="13"/>
        <v>0</v>
      </c>
      <c r="P145" s="387"/>
      <c r="R145" s="346"/>
    </row>
    <row r="146" spans="1:18"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c r="R146" s="346"/>
    </row>
    <row r="147" spans="1:18" ht="24" hidden="1" x14ac:dyDescent="0.25">
      <c r="A147" s="213">
        <v>2350</v>
      </c>
      <c r="B147" s="156" t="s">
        <v>162</v>
      </c>
      <c r="C147" s="405">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row>
    <row r="148" spans="1:18" hidden="1" x14ac:dyDescent="0.25">
      <c r="A148" s="55">
        <v>2351</v>
      </c>
      <c r="B148" s="101" t="s">
        <v>163</v>
      </c>
      <c r="C148" s="405">
        <f t="shared" si="9"/>
        <v>0</v>
      </c>
      <c r="D148" s="106"/>
      <c r="E148" s="108"/>
      <c r="F148" s="242">
        <f t="shared" si="10"/>
        <v>0</v>
      </c>
      <c r="G148" s="106"/>
      <c r="H148" s="403"/>
      <c r="I148" s="243">
        <f t="shared" si="11"/>
        <v>0</v>
      </c>
      <c r="J148" s="106"/>
      <c r="K148" s="403"/>
      <c r="L148" s="243">
        <f t="shared" si="12"/>
        <v>0</v>
      </c>
      <c r="M148" s="463"/>
      <c r="N148" s="108"/>
      <c r="O148" s="243">
        <f t="shared" si="13"/>
        <v>0</v>
      </c>
      <c r="P148" s="382"/>
      <c r="R148" s="346"/>
    </row>
    <row r="149" spans="1:18" hidden="1" x14ac:dyDescent="0.25">
      <c r="A149" s="64">
        <v>2352</v>
      </c>
      <c r="B149" s="111" t="s">
        <v>164</v>
      </c>
      <c r="C149" s="405">
        <f t="shared" si="9"/>
        <v>0</v>
      </c>
      <c r="D149" s="116"/>
      <c r="E149" s="118"/>
      <c r="F149" s="229">
        <f t="shared" si="10"/>
        <v>0</v>
      </c>
      <c r="G149" s="116"/>
      <c r="H149" s="408"/>
      <c r="I149" s="230">
        <f t="shared" si="11"/>
        <v>0</v>
      </c>
      <c r="J149" s="116"/>
      <c r="K149" s="408"/>
      <c r="L149" s="230">
        <f t="shared" si="12"/>
        <v>0</v>
      </c>
      <c r="M149" s="464"/>
      <c r="N149" s="118"/>
      <c r="O149" s="230">
        <f t="shared" si="13"/>
        <v>0</v>
      </c>
      <c r="P149" s="387"/>
      <c r="R149" s="346"/>
    </row>
    <row r="150" spans="1:18" ht="24" hidden="1" x14ac:dyDescent="0.25">
      <c r="A150" s="64">
        <v>2353</v>
      </c>
      <c r="B150" s="111" t="s">
        <v>165</v>
      </c>
      <c r="C150" s="405">
        <f t="shared" si="9"/>
        <v>0</v>
      </c>
      <c r="D150" s="116"/>
      <c r="E150" s="118"/>
      <c r="F150" s="229">
        <f t="shared" si="10"/>
        <v>0</v>
      </c>
      <c r="G150" s="116"/>
      <c r="H150" s="408"/>
      <c r="I150" s="230">
        <f t="shared" si="11"/>
        <v>0</v>
      </c>
      <c r="J150" s="116"/>
      <c r="K150" s="408"/>
      <c r="L150" s="230">
        <f t="shared" si="12"/>
        <v>0</v>
      </c>
      <c r="M150" s="464"/>
      <c r="N150" s="118"/>
      <c r="O150" s="230">
        <f t="shared" si="13"/>
        <v>0</v>
      </c>
      <c r="P150" s="387"/>
      <c r="R150" s="346"/>
    </row>
    <row r="151" spans="1:18"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c r="R151" s="346"/>
    </row>
    <row r="152" spans="1:18" ht="24" hidden="1" x14ac:dyDescent="0.25">
      <c r="A152" s="64">
        <v>2355</v>
      </c>
      <c r="B152" s="111" t="s">
        <v>167</v>
      </c>
      <c r="C152" s="405">
        <f t="shared" si="9"/>
        <v>0</v>
      </c>
      <c r="D152" s="116"/>
      <c r="E152" s="118"/>
      <c r="F152" s="229">
        <f t="shared" si="10"/>
        <v>0</v>
      </c>
      <c r="G152" s="116"/>
      <c r="H152" s="408"/>
      <c r="I152" s="230">
        <f t="shared" si="11"/>
        <v>0</v>
      </c>
      <c r="J152" s="116"/>
      <c r="K152" s="408"/>
      <c r="L152" s="230">
        <f t="shared" si="12"/>
        <v>0</v>
      </c>
      <c r="M152" s="464"/>
      <c r="N152" s="118"/>
      <c r="O152" s="230">
        <f t="shared" si="13"/>
        <v>0</v>
      </c>
      <c r="P152" s="387"/>
      <c r="R152" s="346"/>
    </row>
    <row r="153" spans="1:18"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c r="R153" s="346"/>
    </row>
    <row r="154" spans="1:18" ht="24" hidden="1" x14ac:dyDescent="0.25">
      <c r="A154" s="224">
        <v>2360</v>
      </c>
      <c r="B154" s="111" t="s">
        <v>169</v>
      </c>
      <c r="C154" s="405">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row>
    <row r="155" spans="1:18" hidden="1" x14ac:dyDescent="0.25">
      <c r="A155" s="63">
        <v>2361</v>
      </c>
      <c r="B155" s="111" t="s">
        <v>170</v>
      </c>
      <c r="C155" s="405">
        <f t="shared" si="9"/>
        <v>0</v>
      </c>
      <c r="D155" s="116"/>
      <c r="E155" s="118"/>
      <c r="F155" s="229">
        <f t="shared" si="10"/>
        <v>0</v>
      </c>
      <c r="G155" s="116"/>
      <c r="H155" s="408"/>
      <c r="I155" s="230">
        <f t="shared" si="11"/>
        <v>0</v>
      </c>
      <c r="J155" s="116"/>
      <c r="K155" s="408"/>
      <c r="L155" s="230">
        <f t="shared" si="12"/>
        <v>0</v>
      </c>
      <c r="M155" s="464"/>
      <c r="N155" s="118"/>
      <c r="O155" s="230">
        <f t="shared" si="13"/>
        <v>0</v>
      </c>
      <c r="P155" s="387"/>
      <c r="R155" s="346"/>
    </row>
    <row r="156" spans="1:18" ht="24" hidden="1" x14ac:dyDescent="0.25">
      <c r="A156" s="63">
        <v>2362</v>
      </c>
      <c r="B156" s="111" t="s">
        <v>171</v>
      </c>
      <c r="C156" s="405">
        <f t="shared" si="9"/>
        <v>0</v>
      </c>
      <c r="D156" s="116"/>
      <c r="E156" s="118"/>
      <c r="F156" s="229">
        <f t="shared" si="10"/>
        <v>0</v>
      </c>
      <c r="G156" s="116"/>
      <c r="H156" s="408"/>
      <c r="I156" s="230">
        <f t="shared" si="11"/>
        <v>0</v>
      </c>
      <c r="J156" s="116"/>
      <c r="K156" s="408"/>
      <c r="L156" s="230">
        <f t="shared" si="12"/>
        <v>0</v>
      </c>
      <c r="M156" s="464"/>
      <c r="N156" s="118"/>
      <c r="O156" s="230">
        <f t="shared" si="13"/>
        <v>0</v>
      </c>
      <c r="P156" s="387"/>
      <c r="R156" s="346"/>
    </row>
    <row r="157" spans="1:18" hidden="1" x14ac:dyDescent="0.25">
      <c r="A157" s="63">
        <v>2363</v>
      </c>
      <c r="B157" s="111" t="s">
        <v>172</v>
      </c>
      <c r="C157" s="405">
        <f t="shared" si="9"/>
        <v>0</v>
      </c>
      <c r="D157" s="116"/>
      <c r="E157" s="118"/>
      <c r="F157" s="229">
        <f t="shared" si="10"/>
        <v>0</v>
      </c>
      <c r="G157" s="116"/>
      <c r="H157" s="408"/>
      <c r="I157" s="230">
        <f t="shared" si="11"/>
        <v>0</v>
      </c>
      <c r="J157" s="116"/>
      <c r="K157" s="408"/>
      <c r="L157" s="230">
        <f t="shared" si="12"/>
        <v>0</v>
      </c>
      <c r="M157" s="464"/>
      <c r="N157" s="118"/>
      <c r="O157" s="230">
        <f t="shared" si="13"/>
        <v>0</v>
      </c>
      <c r="P157" s="387"/>
      <c r="R157" s="346"/>
    </row>
    <row r="158" spans="1:18"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c r="R158" s="346"/>
    </row>
    <row r="159" spans="1:18"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c r="R159" s="346"/>
    </row>
    <row r="160" spans="1:18"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c r="R160" s="346"/>
    </row>
    <row r="161" spans="1:18"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c r="R161" s="346"/>
    </row>
    <row r="162" spans="1:18" hidden="1" x14ac:dyDescent="0.25">
      <c r="A162" s="213">
        <v>2370</v>
      </c>
      <c r="B162" s="156" t="s">
        <v>177</v>
      </c>
      <c r="C162" s="405">
        <f t="shared" si="9"/>
        <v>0</v>
      </c>
      <c r="D162" s="231"/>
      <c r="E162" s="234"/>
      <c r="F162" s="218">
        <f t="shared" si="10"/>
        <v>0</v>
      </c>
      <c r="G162" s="231"/>
      <c r="H162" s="467"/>
      <c r="I162" s="219">
        <f t="shared" si="11"/>
        <v>0</v>
      </c>
      <c r="J162" s="231"/>
      <c r="K162" s="467"/>
      <c r="L162" s="219">
        <f t="shared" si="12"/>
        <v>0</v>
      </c>
      <c r="M162" s="468"/>
      <c r="N162" s="234"/>
      <c r="O162" s="219">
        <f t="shared" si="13"/>
        <v>0</v>
      </c>
      <c r="P162" s="434"/>
      <c r="R162" s="346"/>
    </row>
    <row r="163" spans="1:18"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row>
    <row r="164" spans="1:18"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c r="R164" s="346"/>
    </row>
    <row r="165" spans="1:18"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c r="R165" s="346"/>
    </row>
    <row r="166" spans="1:18" x14ac:dyDescent="0.25">
      <c r="A166" s="213">
        <v>2390</v>
      </c>
      <c r="B166" s="156" t="s">
        <v>181</v>
      </c>
      <c r="C166" s="405">
        <f t="shared" si="9"/>
        <v>56</v>
      </c>
      <c r="D166" s="231">
        <v>56</v>
      </c>
      <c r="E166" s="232"/>
      <c r="F166" s="216">
        <f t="shared" si="10"/>
        <v>56</v>
      </c>
      <c r="G166" s="231"/>
      <c r="H166" s="467"/>
      <c r="I166" s="219">
        <f t="shared" si="11"/>
        <v>0</v>
      </c>
      <c r="J166" s="231"/>
      <c r="K166" s="467"/>
      <c r="L166" s="219">
        <f t="shared" si="12"/>
        <v>0</v>
      </c>
      <c r="M166" s="468"/>
      <c r="N166" s="234"/>
      <c r="O166" s="219">
        <f t="shared" si="13"/>
        <v>0</v>
      </c>
      <c r="P166" s="434"/>
      <c r="R166" s="346"/>
    </row>
    <row r="167" spans="1:18"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99">
        <f t="shared" si="13"/>
        <v>0</v>
      </c>
      <c r="P167" s="397"/>
      <c r="R167" s="346"/>
    </row>
    <row r="168" spans="1:18" ht="24" hidden="1" x14ac:dyDescent="0.25">
      <c r="A168" s="85">
        <v>2500</v>
      </c>
      <c r="B168" s="210" t="s">
        <v>183</v>
      </c>
      <c r="C168" s="393">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c r="R168" s="346"/>
    </row>
    <row r="169" spans="1:18" hidden="1" x14ac:dyDescent="0.25">
      <c r="A169" s="350">
        <v>2510</v>
      </c>
      <c r="B169" s="101" t="s">
        <v>184</v>
      </c>
      <c r="C169" s="40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c r="R169" s="346"/>
    </row>
    <row r="170" spans="1:18"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c r="R170" s="346"/>
    </row>
    <row r="171" spans="1:18"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c r="R171" s="346"/>
    </row>
    <row r="172" spans="1:18" ht="24" hidden="1" x14ac:dyDescent="0.25">
      <c r="A172" s="64">
        <v>2515</v>
      </c>
      <c r="B172" s="111" t="s">
        <v>187</v>
      </c>
      <c r="C172" s="405">
        <f t="shared" si="9"/>
        <v>0</v>
      </c>
      <c r="D172" s="116"/>
      <c r="E172" s="118"/>
      <c r="F172" s="229">
        <f t="shared" si="10"/>
        <v>0</v>
      </c>
      <c r="G172" s="116"/>
      <c r="H172" s="408"/>
      <c r="I172" s="230">
        <f t="shared" si="11"/>
        <v>0</v>
      </c>
      <c r="J172" s="116"/>
      <c r="K172" s="408"/>
      <c r="L172" s="230">
        <f t="shared" si="12"/>
        <v>0</v>
      </c>
      <c r="M172" s="464"/>
      <c r="N172" s="118"/>
      <c r="O172" s="230">
        <f t="shared" si="13"/>
        <v>0</v>
      </c>
      <c r="P172" s="387"/>
      <c r="R172" s="346"/>
    </row>
    <row r="173" spans="1:18"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c r="R173" s="346"/>
    </row>
    <row r="174" spans="1:18"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c r="R174" s="346"/>
    </row>
    <row r="175" spans="1:18"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c r="R175" s="346"/>
    </row>
    <row r="176" spans="1:18"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row>
    <row r="177" spans="1:18"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c r="R177" s="346"/>
    </row>
    <row r="178" spans="1:18"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row>
    <row r="179" spans="1:18"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c r="R179" s="346"/>
    </row>
    <row r="180" spans="1:18"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c r="R180" s="346"/>
    </row>
    <row r="181" spans="1:18"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c r="R181" s="346"/>
    </row>
    <row r="182" spans="1:18"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c r="R182" s="346"/>
    </row>
    <row r="183" spans="1:18"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c r="R183" s="346"/>
    </row>
    <row r="184" spans="1:18"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c r="R184" s="346"/>
    </row>
    <row r="185" spans="1:18"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c r="R185" s="346"/>
    </row>
    <row r="186" spans="1:18"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c r="R186" s="346"/>
    </row>
    <row r="187" spans="1:18"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c r="R187" s="346"/>
    </row>
    <row r="188" spans="1:18" ht="48" hidden="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c r="R188" s="346"/>
    </row>
    <row r="189" spans="1:18"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c r="R189" s="346"/>
    </row>
    <row r="190" spans="1:18"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c r="R190" s="346"/>
    </row>
    <row r="191" spans="1:18"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c r="R191" s="346"/>
    </row>
    <row r="192" spans="1:18"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c r="R192" s="346"/>
    </row>
    <row r="193" spans="1:18"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c r="R193" s="346"/>
    </row>
    <row r="194" spans="1:18"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c r="R194" s="346"/>
    </row>
    <row r="195" spans="1:18"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c r="R195" s="346"/>
    </row>
    <row r="196" spans="1:18"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c r="R196" s="346"/>
    </row>
    <row r="197" spans="1:18" s="37" customFormat="1" ht="24" x14ac:dyDescent="0.25">
      <c r="A197" s="271"/>
      <c r="B197" s="29" t="s">
        <v>212</v>
      </c>
      <c r="C197" s="452">
        <f t="shared" si="26"/>
        <v>3896</v>
      </c>
      <c r="D197" s="173">
        <f>SUM(D198,D233,D271)</f>
        <v>3896</v>
      </c>
      <c r="E197" s="174">
        <f>SUM(E198,E233,E271)</f>
        <v>0</v>
      </c>
      <c r="F197" s="175">
        <f t="shared" si="30"/>
        <v>3896</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c r="R197" s="346"/>
    </row>
    <row r="198" spans="1:18" hidden="1" x14ac:dyDescent="0.25">
      <c r="A198" s="200">
        <v>5000</v>
      </c>
      <c r="B198" s="200" t="s">
        <v>213</v>
      </c>
      <c r="C198" s="455">
        <f>F198+I198+L198+O198</f>
        <v>0</v>
      </c>
      <c r="D198" s="206">
        <f>D199+D207</f>
        <v>0</v>
      </c>
      <c r="E198" s="207">
        <f>E199+E207</f>
        <v>0</v>
      </c>
      <c r="F198" s="208">
        <f t="shared" si="30"/>
        <v>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c r="R198" s="346"/>
    </row>
    <row r="199" spans="1:18" hidden="1" x14ac:dyDescent="0.25">
      <c r="A199" s="85">
        <v>5100</v>
      </c>
      <c r="B199" s="210" t="s">
        <v>214</v>
      </c>
      <c r="C199" s="393">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c r="R199" s="346"/>
    </row>
    <row r="200" spans="1:18"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c r="R200" s="346"/>
    </row>
    <row r="201" spans="1:18" ht="24" hidden="1" x14ac:dyDescent="0.25">
      <c r="A201" s="224">
        <v>5120</v>
      </c>
      <c r="B201" s="111" t="s">
        <v>216</v>
      </c>
      <c r="C201" s="405">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c r="R201" s="346"/>
    </row>
    <row r="202" spans="1:18" hidden="1" x14ac:dyDescent="0.25">
      <c r="A202" s="64">
        <v>5121</v>
      </c>
      <c r="B202" s="111" t="s">
        <v>217</v>
      </c>
      <c r="C202" s="405">
        <f t="shared" si="26"/>
        <v>0</v>
      </c>
      <c r="D202" s="116"/>
      <c r="E202" s="118"/>
      <c r="F202" s="229">
        <f t="shared" si="30"/>
        <v>0</v>
      </c>
      <c r="G202" s="116"/>
      <c r="H202" s="408"/>
      <c r="I202" s="230">
        <f t="shared" si="31"/>
        <v>0</v>
      </c>
      <c r="J202" s="116"/>
      <c r="K202" s="408"/>
      <c r="L202" s="230">
        <f t="shared" si="32"/>
        <v>0</v>
      </c>
      <c r="M202" s="464"/>
      <c r="N202" s="118"/>
      <c r="O202" s="230">
        <f t="shared" si="33"/>
        <v>0</v>
      </c>
      <c r="P202" s="387"/>
      <c r="R202" s="346"/>
    </row>
    <row r="203" spans="1:18" ht="24" hidden="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c r="R203" s="346"/>
    </row>
    <row r="204" spans="1:18"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c r="R204" s="346"/>
    </row>
    <row r="205" spans="1:18"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c r="R205" s="346"/>
    </row>
    <row r="206" spans="1:18"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c r="R206" s="346"/>
    </row>
    <row r="207" spans="1:18" hidden="1" x14ac:dyDescent="0.25">
      <c r="A207" s="85">
        <v>5200</v>
      </c>
      <c r="B207" s="210" t="s">
        <v>222</v>
      </c>
      <c r="C207" s="393">
        <f t="shared" si="26"/>
        <v>0</v>
      </c>
      <c r="D207" s="95">
        <f>D208+D218+D219+D228+D229+D230+D232</f>
        <v>0</v>
      </c>
      <c r="E207" s="98">
        <f>E208+E218+E219+E228+E229+E230+E232</f>
        <v>0</v>
      </c>
      <c r="F207" s="212">
        <f t="shared" si="30"/>
        <v>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c r="R207" s="346"/>
    </row>
    <row r="208" spans="1:18"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c r="R208" s="346"/>
    </row>
    <row r="209" spans="1:18"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c r="R209" s="346"/>
    </row>
    <row r="210" spans="1:18"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c r="R210" s="346"/>
    </row>
    <row r="211" spans="1:18"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c r="R211" s="346"/>
    </row>
    <row r="212" spans="1:18"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c r="R212" s="346"/>
    </row>
    <row r="213" spans="1:18"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c r="R213" s="346"/>
    </row>
    <row r="214" spans="1:18"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c r="R214" s="346"/>
    </row>
    <row r="215" spans="1:18"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c r="R215" s="346"/>
    </row>
    <row r="216" spans="1:18"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c r="R216" s="346"/>
    </row>
    <row r="217" spans="1:18"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c r="R217" s="346"/>
    </row>
    <row r="218" spans="1:18"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c r="R218" s="346"/>
    </row>
    <row r="219" spans="1:18" hidden="1" x14ac:dyDescent="0.25">
      <c r="A219" s="224">
        <v>5230</v>
      </c>
      <c r="B219" s="111" t="s">
        <v>234</v>
      </c>
      <c r="C219" s="227">
        <f t="shared" si="26"/>
        <v>0</v>
      </c>
      <c r="D219" s="225">
        <f>SUM(D220:D227)</f>
        <v>0</v>
      </c>
      <c r="E219" s="228">
        <f>SUM(E220:E227)</f>
        <v>0</v>
      </c>
      <c r="F219" s="229">
        <f t="shared" si="30"/>
        <v>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c r="R219" s="346"/>
    </row>
    <row r="220" spans="1:18"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c r="R220" s="346"/>
    </row>
    <row r="221" spans="1:18" hidden="1" x14ac:dyDescent="0.25">
      <c r="A221" s="64">
        <v>5232</v>
      </c>
      <c r="B221" s="111" t="s">
        <v>236</v>
      </c>
      <c r="C221" s="227">
        <f t="shared" si="26"/>
        <v>0</v>
      </c>
      <c r="D221" s="116"/>
      <c r="E221" s="118"/>
      <c r="F221" s="229">
        <f t="shared" si="30"/>
        <v>0</v>
      </c>
      <c r="G221" s="116"/>
      <c r="H221" s="408"/>
      <c r="I221" s="230">
        <f t="shared" si="31"/>
        <v>0</v>
      </c>
      <c r="J221" s="116"/>
      <c r="K221" s="408"/>
      <c r="L221" s="230">
        <f t="shared" si="32"/>
        <v>0</v>
      </c>
      <c r="M221" s="464"/>
      <c r="N221" s="118"/>
      <c r="O221" s="230">
        <f t="shared" si="33"/>
        <v>0</v>
      </c>
      <c r="P221" s="387"/>
      <c r="R221" s="346"/>
    </row>
    <row r="222" spans="1:18" hidden="1" x14ac:dyDescent="0.25">
      <c r="A222" s="64">
        <v>5233</v>
      </c>
      <c r="B222" s="111" t="s">
        <v>237</v>
      </c>
      <c r="C222" s="227">
        <f t="shared" si="26"/>
        <v>0</v>
      </c>
      <c r="D222" s="116"/>
      <c r="E222" s="118"/>
      <c r="F222" s="229">
        <f t="shared" si="30"/>
        <v>0</v>
      </c>
      <c r="G222" s="116"/>
      <c r="H222" s="408"/>
      <c r="I222" s="230">
        <f t="shared" si="31"/>
        <v>0</v>
      </c>
      <c r="J222" s="116"/>
      <c r="K222" s="408"/>
      <c r="L222" s="230">
        <f t="shared" si="32"/>
        <v>0</v>
      </c>
      <c r="M222" s="464"/>
      <c r="N222" s="118"/>
      <c r="O222" s="230">
        <f t="shared" si="33"/>
        <v>0</v>
      </c>
      <c r="P222" s="387"/>
      <c r="R222" s="346"/>
    </row>
    <row r="223" spans="1:18"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c r="R223" s="346"/>
    </row>
    <row r="224" spans="1:18"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c r="R224" s="346"/>
    </row>
    <row r="225" spans="1:18"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c r="R225" s="346"/>
    </row>
    <row r="226" spans="1:18" ht="24" hidden="1" x14ac:dyDescent="0.25">
      <c r="A226" s="64">
        <v>5238</v>
      </c>
      <c r="B226" s="111" t="s">
        <v>241</v>
      </c>
      <c r="C226" s="227">
        <f t="shared" si="26"/>
        <v>0</v>
      </c>
      <c r="D226" s="116"/>
      <c r="E226" s="118"/>
      <c r="F226" s="229">
        <f t="shared" si="30"/>
        <v>0</v>
      </c>
      <c r="G226" s="116"/>
      <c r="H226" s="408"/>
      <c r="I226" s="230">
        <f t="shared" si="31"/>
        <v>0</v>
      </c>
      <c r="J226" s="116"/>
      <c r="K226" s="408"/>
      <c r="L226" s="230">
        <f t="shared" si="32"/>
        <v>0</v>
      </c>
      <c r="M226" s="464"/>
      <c r="N226" s="118"/>
      <c r="O226" s="230">
        <f t="shared" si="33"/>
        <v>0</v>
      </c>
      <c r="P226" s="387"/>
      <c r="R226" s="346"/>
    </row>
    <row r="227" spans="1:18" ht="24" hidden="1" x14ac:dyDescent="0.25">
      <c r="A227" s="64">
        <v>5239</v>
      </c>
      <c r="B227" s="111" t="s">
        <v>242</v>
      </c>
      <c r="C227" s="227">
        <f t="shared" si="26"/>
        <v>0</v>
      </c>
      <c r="D227" s="116"/>
      <c r="E227" s="118"/>
      <c r="F227" s="229">
        <f t="shared" si="30"/>
        <v>0</v>
      </c>
      <c r="G227" s="116"/>
      <c r="H227" s="408"/>
      <c r="I227" s="230">
        <f t="shared" si="31"/>
        <v>0</v>
      </c>
      <c r="J227" s="116"/>
      <c r="K227" s="408"/>
      <c r="L227" s="230">
        <f t="shared" si="32"/>
        <v>0</v>
      </c>
      <c r="M227" s="464"/>
      <c r="N227" s="118"/>
      <c r="O227" s="230">
        <f t="shared" si="33"/>
        <v>0</v>
      </c>
      <c r="P227" s="387"/>
      <c r="R227" s="346"/>
    </row>
    <row r="228" spans="1:18"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c r="R228" s="346"/>
    </row>
    <row r="229" spans="1:18" hidden="1" x14ac:dyDescent="0.25">
      <c r="A229" s="224">
        <v>5250</v>
      </c>
      <c r="B229" s="111" t="s">
        <v>244</v>
      </c>
      <c r="C229" s="227">
        <f t="shared" si="26"/>
        <v>0</v>
      </c>
      <c r="D229" s="116"/>
      <c r="E229" s="118"/>
      <c r="F229" s="229">
        <f t="shared" si="30"/>
        <v>0</v>
      </c>
      <c r="G229" s="116"/>
      <c r="H229" s="408"/>
      <c r="I229" s="230">
        <f t="shared" si="31"/>
        <v>0</v>
      </c>
      <c r="J229" s="116"/>
      <c r="K229" s="408"/>
      <c r="L229" s="230">
        <f t="shared" si="32"/>
        <v>0</v>
      </c>
      <c r="M229" s="464"/>
      <c r="N229" s="118"/>
      <c r="O229" s="230">
        <f t="shared" si="33"/>
        <v>0</v>
      </c>
      <c r="P229" s="387"/>
      <c r="R229" s="346"/>
    </row>
    <row r="230" spans="1:18"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c r="R230" s="346"/>
    </row>
    <row r="231" spans="1:18"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c r="R231" s="346"/>
    </row>
    <row r="232" spans="1:18"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c r="R232" s="346"/>
    </row>
    <row r="233" spans="1:18" x14ac:dyDescent="0.25">
      <c r="A233" s="200">
        <v>6000</v>
      </c>
      <c r="B233" s="200" t="s">
        <v>248</v>
      </c>
      <c r="C233" s="455">
        <f t="shared" si="26"/>
        <v>3896</v>
      </c>
      <c r="D233" s="206">
        <f>D234+D254+D261</f>
        <v>3896</v>
      </c>
      <c r="E233" s="604">
        <f>E234+E254+E261</f>
        <v>0</v>
      </c>
      <c r="F233" s="608">
        <f t="shared" si="30"/>
        <v>3896</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c r="R233" s="346"/>
    </row>
    <row r="234" spans="1:18"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c r="R234" s="346"/>
    </row>
    <row r="235" spans="1:18"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c r="R235" s="346"/>
    </row>
    <row r="236" spans="1:18"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c r="R236" s="346"/>
    </row>
    <row r="237" spans="1:18"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c r="R237" s="346"/>
    </row>
    <row r="238" spans="1:18"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c r="R238" s="346"/>
    </row>
    <row r="239" spans="1:18"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c r="R239" s="346"/>
    </row>
    <row r="240" spans="1:18"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c r="R240" s="346"/>
    </row>
    <row r="241" spans="1:18"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c r="R241" s="346"/>
    </row>
    <row r="242" spans="1:18"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c r="R242" s="346"/>
    </row>
    <row r="243" spans="1:18"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c r="R243" s="346"/>
    </row>
    <row r="244" spans="1:18"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c r="R244" s="346"/>
    </row>
    <row r="245" spans="1:18"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c r="R245" s="346"/>
    </row>
    <row r="246" spans="1:18"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c r="R246" s="346"/>
    </row>
    <row r="247" spans="1:18"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c r="R247" s="346"/>
    </row>
    <row r="248" spans="1:18"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c r="R248" s="346"/>
    </row>
    <row r="249" spans="1:18"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c r="R249" s="346"/>
    </row>
    <row r="250" spans="1:18"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c r="R250" s="346"/>
    </row>
    <row r="251" spans="1:18"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c r="R251" s="346"/>
    </row>
    <row r="252" spans="1:18"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c r="R252" s="346"/>
    </row>
    <row r="253" spans="1:18"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c r="R253" s="346"/>
    </row>
    <row r="254" spans="1:18"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c r="R254" s="346"/>
    </row>
    <row r="255" spans="1:18"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c r="R255" s="346"/>
    </row>
    <row r="256" spans="1:18"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c r="R256" s="346"/>
    </row>
    <row r="257" spans="1:18"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c r="R257" s="346"/>
    </row>
    <row r="258" spans="1:18"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c r="R258" s="346"/>
    </row>
    <row r="259" spans="1:18"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c r="R259" s="346"/>
    </row>
    <row r="260" spans="1:18"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c r="R260" s="346"/>
    </row>
    <row r="261" spans="1:18" ht="36" x14ac:dyDescent="0.25">
      <c r="A261" s="85">
        <v>6400</v>
      </c>
      <c r="B261" s="210" t="s">
        <v>276</v>
      </c>
      <c r="C261" s="393">
        <f t="shared" si="50"/>
        <v>3896</v>
      </c>
      <c r="D261" s="95">
        <f>SUM(D262,D266)</f>
        <v>3896</v>
      </c>
      <c r="E261" s="96">
        <f>SUM(E262,E266)</f>
        <v>0</v>
      </c>
      <c r="F261" s="97">
        <f t="shared" si="37"/>
        <v>3896</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c r="R261" s="346"/>
    </row>
    <row r="262" spans="1:18"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c r="R262" s="346"/>
    </row>
    <row r="263" spans="1:18"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c r="R263" s="346"/>
    </row>
    <row r="264" spans="1:18"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c r="R264" s="346"/>
    </row>
    <row r="265" spans="1:18"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c r="R265" s="346"/>
    </row>
    <row r="266" spans="1:18" ht="36" x14ac:dyDescent="0.25">
      <c r="A266" s="224">
        <v>6420</v>
      </c>
      <c r="B266" s="111" t="s">
        <v>281</v>
      </c>
      <c r="C266" s="226">
        <f t="shared" si="50"/>
        <v>3896</v>
      </c>
      <c r="D266" s="225">
        <f>SUM(D267:D270)</f>
        <v>3896</v>
      </c>
      <c r="E266" s="226">
        <f>SUM(E267:E270)</f>
        <v>0</v>
      </c>
      <c r="F266" s="227">
        <f t="shared" si="37"/>
        <v>3896</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c r="R266" s="346"/>
    </row>
    <row r="267" spans="1:18"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c r="R267" s="346"/>
    </row>
    <row r="268" spans="1:18" x14ac:dyDescent="0.25">
      <c r="A268" s="64">
        <v>6422</v>
      </c>
      <c r="B268" s="111" t="s">
        <v>283</v>
      </c>
      <c r="C268" s="226">
        <f t="shared" si="50"/>
        <v>3896</v>
      </c>
      <c r="D268" s="116">
        <v>3896</v>
      </c>
      <c r="E268" s="117"/>
      <c r="F268" s="227">
        <f t="shared" si="37"/>
        <v>3896</v>
      </c>
      <c r="G268" s="116"/>
      <c r="H268" s="408"/>
      <c r="I268" s="230">
        <f t="shared" si="38"/>
        <v>0</v>
      </c>
      <c r="J268" s="116"/>
      <c r="K268" s="408"/>
      <c r="L268" s="230">
        <f t="shared" si="39"/>
        <v>0</v>
      </c>
      <c r="M268" s="464"/>
      <c r="N268" s="118"/>
      <c r="O268" s="230">
        <f t="shared" si="40"/>
        <v>0</v>
      </c>
      <c r="P268" s="387"/>
      <c r="R268" s="346"/>
    </row>
    <row r="269" spans="1:18"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c r="R269" s="346"/>
    </row>
    <row r="270" spans="1:18"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c r="R270" s="346"/>
    </row>
    <row r="271" spans="1:18" ht="36" hidden="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c r="R271" s="346"/>
    </row>
    <row r="272" spans="1:18"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c r="R272" s="346"/>
    </row>
    <row r="273" spans="1:18"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c r="R273" s="346"/>
    </row>
    <row r="274" spans="1:18"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c r="R274" s="346"/>
    </row>
    <row r="275" spans="1:18"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c r="R275" s="346"/>
    </row>
    <row r="276" spans="1:18"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c r="R276" s="346"/>
    </row>
    <row r="277" spans="1:18" s="286" customFormat="1" ht="24" hidden="1" x14ac:dyDescent="0.25">
      <c r="A277" s="224">
        <v>7230</v>
      </c>
      <c r="B277" s="111" t="s">
        <v>292</v>
      </c>
      <c r="C277" s="405">
        <f t="shared" si="50"/>
        <v>0</v>
      </c>
      <c r="D277" s="116"/>
      <c r="E277" s="118"/>
      <c r="F277" s="229">
        <f t="shared" si="37"/>
        <v>0</v>
      </c>
      <c r="G277" s="116"/>
      <c r="H277" s="408"/>
      <c r="I277" s="230">
        <f t="shared" si="38"/>
        <v>0</v>
      </c>
      <c r="J277" s="116"/>
      <c r="K277" s="408"/>
      <c r="L277" s="230">
        <f t="shared" si="39"/>
        <v>0</v>
      </c>
      <c r="M277" s="464"/>
      <c r="N277" s="118"/>
      <c r="O277" s="230">
        <f>M277+N277</f>
        <v>0</v>
      </c>
      <c r="P277" s="387"/>
      <c r="R277" s="346"/>
    </row>
    <row r="278" spans="1:18"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c r="R278" s="346"/>
    </row>
    <row r="279" spans="1:18"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c r="R279" s="346"/>
    </row>
    <row r="280" spans="1:18"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c r="R280" s="346"/>
    </row>
    <row r="281" spans="1:18"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c r="R281" s="346"/>
    </row>
    <row r="282" spans="1:18"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c r="R282" s="346"/>
    </row>
    <row r="283" spans="1:18"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c r="R283" s="346"/>
    </row>
    <row r="284" spans="1:18"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c r="R284" s="346"/>
    </row>
    <row r="285" spans="1:18"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c r="R285" s="346"/>
    </row>
    <row r="286" spans="1:18"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c r="R286" s="346"/>
    </row>
    <row r="287" spans="1:18" x14ac:dyDescent="0.25">
      <c r="A287" s="503"/>
      <c r="B287" s="504" t="s">
        <v>304</v>
      </c>
      <c r="C287" s="505">
        <f>SUM(C284,C271,C233,C198,C190,C176,C78,C56)</f>
        <v>556539</v>
      </c>
      <c r="D287" s="506">
        <f>SUM(D284,D271,D233,D198,D190,D176,D78,D56)</f>
        <v>556539</v>
      </c>
      <c r="E287" s="605">
        <f>SUM(E284,E271,E233,E198,E190,E176,E78,E56)</f>
        <v>0</v>
      </c>
      <c r="F287" s="609">
        <f t="shared" si="37"/>
        <v>556539</v>
      </c>
      <c r="G287" s="506">
        <f>SUM(G284,G271,G233,G198,G190,G176,G78,G56)</f>
        <v>0</v>
      </c>
      <c r="H287" s="507">
        <f>SUM(H284,H271,H233,H198,H190,H176,H78,H56)</f>
        <v>0</v>
      </c>
      <c r="I287" s="508">
        <f t="shared" si="38"/>
        <v>0</v>
      </c>
      <c r="J287" s="506">
        <f>SUM(J284,J271,J233,J198,J190,J176,J78,J56)</f>
        <v>0</v>
      </c>
      <c r="K287" s="507">
        <f>SUM(K284,K271,K233,K198,K190,K176,K78,K56)</f>
        <v>0</v>
      </c>
      <c r="L287" s="508">
        <f t="shared" si="39"/>
        <v>0</v>
      </c>
      <c r="M287" s="459">
        <f>SUM(M284,M271,M233,M198,M190,M176,M78,M56)</f>
        <v>0</v>
      </c>
      <c r="N287" s="266">
        <f>SUM(N284,N271,N233,N198,N190,N176,N78,N56)</f>
        <v>0</v>
      </c>
      <c r="O287" s="268">
        <f t="shared" si="58"/>
        <v>0</v>
      </c>
      <c r="P287" s="460"/>
      <c r="R287" s="346"/>
    </row>
    <row r="288" spans="1:18" hidden="1" x14ac:dyDescent="0.25">
      <c r="A288" s="509" t="s">
        <v>305</v>
      </c>
      <c r="B288" s="510"/>
      <c r="C288" s="511">
        <f t="shared" ref="C288" si="59">F288+I288+L288+O288</f>
        <v>0</v>
      </c>
      <c r="D288" s="512">
        <f>SUM(D28,D29,D45)-D54</f>
        <v>0</v>
      </c>
      <c r="E288" s="513">
        <f>SUM(E28,E29,E45)-E54</f>
        <v>0</v>
      </c>
      <c r="F288" s="514">
        <f t="shared" si="37"/>
        <v>0</v>
      </c>
      <c r="G288" s="512">
        <f>SUM(G28,G29,G45)-G54</f>
        <v>0</v>
      </c>
      <c r="H288" s="515">
        <f>SUM(H28,H29,H45)-H54</f>
        <v>0</v>
      </c>
      <c r="I288" s="516">
        <f t="shared" si="38"/>
        <v>0</v>
      </c>
      <c r="J288" s="512">
        <f>(J30+J46)-J54</f>
        <v>0</v>
      </c>
      <c r="K288" s="515">
        <f>(K30+K46)-K54</f>
        <v>0</v>
      </c>
      <c r="L288" s="516">
        <f t="shared" si="39"/>
        <v>0</v>
      </c>
      <c r="M288" s="511">
        <f>M48-M54</f>
        <v>0</v>
      </c>
      <c r="N288" s="513">
        <f>N48-N54</f>
        <v>0</v>
      </c>
      <c r="O288" s="516">
        <f t="shared" si="58"/>
        <v>0</v>
      </c>
      <c r="P288" s="517"/>
      <c r="R288" s="346"/>
    </row>
    <row r="289" spans="1:18" s="37" customFormat="1" hidden="1" x14ac:dyDescent="0.25">
      <c r="A289" s="509" t="s">
        <v>306</v>
      </c>
      <c r="B289" s="510"/>
      <c r="C289" s="518">
        <f>SUM(C290,C291)-C298+C299</f>
        <v>0</v>
      </c>
      <c r="D289" s="512">
        <f>SUM(D290,D291)-D298+D299</f>
        <v>0</v>
      </c>
      <c r="E289" s="513">
        <f>SUM(E290,E291)-E298+E299</f>
        <v>0</v>
      </c>
      <c r="F289" s="514">
        <f t="shared" si="37"/>
        <v>0</v>
      </c>
      <c r="G289" s="512">
        <f>SUM(G290,G291)-G298+G299</f>
        <v>0</v>
      </c>
      <c r="H289" s="515">
        <f>SUM(H290,H291)-H298+H299</f>
        <v>0</v>
      </c>
      <c r="I289" s="516">
        <f t="shared" si="38"/>
        <v>0</v>
      </c>
      <c r="J289" s="512">
        <f>SUM(J290,J291)-J298+J299</f>
        <v>0</v>
      </c>
      <c r="K289" s="515">
        <f>SUM(K290,K291)-K298+K299</f>
        <v>0</v>
      </c>
      <c r="L289" s="516">
        <f t="shared" si="39"/>
        <v>0</v>
      </c>
      <c r="M289" s="511">
        <f>SUM(M290,M291)-M298+M299</f>
        <v>0</v>
      </c>
      <c r="N289" s="513">
        <f>SUM(N290,N291)-N298+N299</f>
        <v>0</v>
      </c>
      <c r="O289" s="516">
        <f t="shared" si="58"/>
        <v>0</v>
      </c>
      <c r="P289" s="517"/>
      <c r="R289" s="346"/>
    </row>
    <row r="290" spans="1:18" s="37" customFormat="1" hidden="1" x14ac:dyDescent="0.25">
      <c r="A290" s="519" t="s">
        <v>307</v>
      </c>
      <c r="B290" s="519" t="s">
        <v>308</v>
      </c>
      <c r="C290" s="518">
        <f>C25-C284</f>
        <v>0</v>
      </c>
      <c r="D290" s="512">
        <f>D25-D284</f>
        <v>0</v>
      </c>
      <c r="E290" s="513">
        <f>E25-E284</f>
        <v>0</v>
      </c>
      <c r="F290" s="514">
        <f t="shared" si="37"/>
        <v>0</v>
      </c>
      <c r="G290" s="512">
        <f>G25-G284</f>
        <v>0</v>
      </c>
      <c r="H290" s="515">
        <f>H25-H284</f>
        <v>0</v>
      </c>
      <c r="I290" s="516">
        <f t="shared" si="38"/>
        <v>0</v>
      </c>
      <c r="J290" s="512">
        <f>J25-J284</f>
        <v>0</v>
      </c>
      <c r="K290" s="515">
        <f>K25-K284</f>
        <v>0</v>
      </c>
      <c r="L290" s="516">
        <f t="shared" si="39"/>
        <v>0</v>
      </c>
      <c r="M290" s="511">
        <f>M25-M284</f>
        <v>0</v>
      </c>
      <c r="N290" s="513">
        <f>N25-N284</f>
        <v>0</v>
      </c>
      <c r="O290" s="516">
        <f t="shared" si="58"/>
        <v>0</v>
      </c>
      <c r="P290" s="517"/>
      <c r="R290" s="346"/>
    </row>
    <row r="291" spans="1:18"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c r="R291" s="346"/>
    </row>
    <row r="292" spans="1:18"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c r="R292" s="346"/>
    </row>
    <row r="293" spans="1:18"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c r="R293" s="346"/>
    </row>
    <row r="294" spans="1:18"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c r="R294" s="346"/>
    </row>
    <row r="295" spans="1:18"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c r="R295" s="346"/>
    </row>
    <row r="296" spans="1:18"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c r="R296" s="346"/>
    </row>
    <row r="297" spans="1:18"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c r="R297" s="346"/>
    </row>
    <row r="298" spans="1:18"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c r="R298" s="346"/>
    </row>
    <row r="299" spans="1:18"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c r="R299" s="346"/>
    </row>
    <row r="300" spans="1:18"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8" ht="12.75" thickBot="1" x14ac:dyDescent="0.3">
      <c r="A301" s="530"/>
      <c r="B301" s="531"/>
      <c r="C301" s="531"/>
      <c r="D301" s="531"/>
      <c r="E301" s="531"/>
      <c r="F301" s="531"/>
      <c r="G301" s="531"/>
      <c r="H301" s="531"/>
      <c r="I301" s="531"/>
      <c r="J301" s="531"/>
      <c r="K301" s="531"/>
      <c r="L301" s="531"/>
      <c r="M301" s="531"/>
      <c r="N301" s="531"/>
      <c r="O301" s="531"/>
      <c r="P301" s="532"/>
      <c r="Q301" s="9"/>
    </row>
    <row r="302" spans="1:18" x14ac:dyDescent="0.25">
      <c r="A302" s="4"/>
      <c r="B302" s="4"/>
      <c r="C302" s="4"/>
      <c r="D302" s="4"/>
      <c r="E302" s="4"/>
      <c r="F302" s="4"/>
      <c r="G302" s="4"/>
      <c r="H302" s="4"/>
      <c r="I302" s="4"/>
      <c r="J302" s="4"/>
      <c r="K302" s="4"/>
      <c r="L302" s="4"/>
      <c r="M302" s="4"/>
      <c r="N302" s="4"/>
      <c r="O302" s="4"/>
    </row>
    <row r="303" spans="1:18" x14ac:dyDescent="0.25">
      <c r="A303" s="4"/>
      <c r="B303" s="4"/>
      <c r="C303" s="4"/>
      <c r="D303" s="4"/>
      <c r="E303" s="4"/>
      <c r="F303" s="4"/>
      <c r="G303" s="4"/>
      <c r="H303" s="4"/>
      <c r="I303" s="4"/>
      <c r="J303" s="4"/>
      <c r="K303" s="4"/>
      <c r="L303" s="4"/>
      <c r="M303" s="4"/>
      <c r="N303" s="4"/>
      <c r="O303" s="4"/>
    </row>
    <row r="304" spans="1:18"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ZN1/XPITHpfpInzpjXJUSpxqk9hky41BwHLsOcZHwORwybr8DSJ0ybK7rbuxIzADiaXnhsMNAvzOqxkwdkLG2w==" saltValue="K+Ot0Ek/Mg6nGz8nacaKdA==" spinCount="100000" sheet="1" objects="1" scenarios="1" formatCells="0" formatColumns="0" formatRows="0"/>
  <autoFilter ref="A22:P300">
    <filterColumn colId="2">
      <filters blank="1">
        <filter val="1 236"/>
        <filter val="1 266"/>
        <filter val="1 322"/>
        <filter val="2 261"/>
        <filter val="287"/>
        <filter val="3 114"/>
        <filter val="3 896"/>
        <filter val="30"/>
        <filter val="40 063"/>
        <filter val="41 870"/>
        <filter val="42 157"/>
        <filter val="463 726"/>
        <filter val="503 789"/>
        <filter val="509 164"/>
        <filter val="510 486"/>
        <filter val="552 643"/>
        <filter val="556 539"/>
        <filter val="56"/>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38.pielikums Jūrmalas pilsētas domes
2016.gada 19.maija saistošajiem noteikumiem Nr.13
(protokols Nr.6, 8.punkts)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T6" sqref="T6"/>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857</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858</v>
      </c>
      <c r="D9" s="1044"/>
      <c r="E9" s="1044"/>
      <c r="F9" s="1044"/>
      <c r="G9" s="1044"/>
      <c r="H9" s="1044"/>
      <c r="I9" s="1044"/>
      <c r="J9" s="1044"/>
      <c r="K9" s="1044"/>
      <c r="L9" s="1044"/>
      <c r="M9" s="1044"/>
      <c r="N9" s="1044"/>
      <c r="O9" s="1044"/>
      <c r="P9" s="1045"/>
      <c r="Q9" s="9"/>
    </row>
    <row r="10" spans="1:17" x14ac:dyDescent="0.25">
      <c r="A10" s="14" t="s">
        <v>10</v>
      </c>
      <c r="B10" s="15"/>
      <c r="C10" s="1049" t="s">
        <v>859</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338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7"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332"/>
      <c r="D23" s="31"/>
      <c r="E23" s="32"/>
      <c r="F23" s="197"/>
      <c r="G23" s="31"/>
      <c r="H23" s="366"/>
      <c r="I23" s="367"/>
      <c r="J23" s="31"/>
      <c r="K23" s="368"/>
      <c r="L23" s="367"/>
      <c r="M23" s="368"/>
      <c r="N23" s="34"/>
      <c r="O23" s="367"/>
      <c r="P23" s="369"/>
    </row>
    <row r="24" spans="1:17" s="37" customFormat="1" ht="12.75" thickBot="1" x14ac:dyDescent="0.3">
      <c r="A24" s="38"/>
      <c r="B24" s="39" t="s">
        <v>41</v>
      </c>
      <c r="C24" s="370">
        <f>F24+I24+L24+O24</f>
        <v>556539</v>
      </c>
      <c r="D24" s="41">
        <f>SUM(D25,D28,D29,D45,D46)</f>
        <v>500285</v>
      </c>
      <c r="E24" s="42">
        <f>SUM(E25,E28,E29,E45,E46)</f>
        <v>56254</v>
      </c>
      <c r="F24" s="43">
        <f t="shared" ref="F24:F29" si="0">D24+E24</f>
        <v>556539</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row>
    <row r="25" spans="1:17" ht="12.75" hidden="1" thickTop="1" x14ac:dyDescent="0.25">
      <c r="A25" s="46"/>
      <c r="B25" s="47" t="s">
        <v>42</v>
      </c>
      <c r="C25" s="374">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row>
    <row r="26" spans="1:17" ht="12.75" hidden="1" thickTop="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row>
    <row r="27" spans="1:17" ht="12.75" hidden="1" thickTop="1" x14ac:dyDescent="0.25">
      <c r="A27" s="63"/>
      <c r="B27" s="64" t="s">
        <v>44</v>
      </c>
      <c r="C27" s="383">
        <f>F27+I27+L27+O27</f>
        <v>0</v>
      </c>
      <c r="D27" s="66"/>
      <c r="E27" s="69"/>
      <c r="F27" s="65">
        <f t="shared" si="0"/>
        <v>0</v>
      </c>
      <c r="G27" s="66"/>
      <c r="H27" s="384"/>
      <c r="I27" s="385">
        <f>G27+H27</f>
        <v>0</v>
      </c>
      <c r="J27" s="66"/>
      <c r="K27" s="384"/>
      <c r="L27" s="385">
        <f>J27+K27</f>
        <v>0</v>
      </c>
      <c r="M27" s="386"/>
      <c r="N27" s="69"/>
      <c r="O27" s="385">
        <f>M27+N27</f>
        <v>0</v>
      </c>
      <c r="P27" s="387"/>
    </row>
    <row r="28" spans="1:17" s="37" customFormat="1" ht="25.5" thickTop="1" thickBot="1" x14ac:dyDescent="0.3">
      <c r="A28" s="73">
        <v>19300</v>
      </c>
      <c r="B28" s="73" t="s">
        <v>45</v>
      </c>
      <c r="C28" s="388">
        <f>SUM(F28,I28)</f>
        <v>556539</v>
      </c>
      <c r="D28" s="75">
        <v>500285</v>
      </c>
      <c r="E28" s="76">
        <f>36254+20000</f>
        <v>56254</v>
      </c>
      <c r="F28" s="606">
        <f t="shared" si="0"/>
        <v>556539</v>
      </c>
      <c r="G28" s="75"/>
      <c r="H28" s="389"/>
      <c r="I28" s="390">
        <f>G28+H28</f>
        <v>0</v>
      </c>
      <c r="J28" s="80" t="s">
        <v>46</v>
      </c>
      <c r="K28" s="391" t="s">
        <v>46</v>
      </c>
      <c r="L28" s="84" t="s">
        <v>46</v>
      </c>
      <c r="M28" s="613" t="s">
        <v>46</v>
      </c>
      <c r="N28" s="83" t="s">
        <v>46</v>
      </c>
      <c r="O28" s="84" t="s">
        <v>46</v>
      </c>
      <c r="P28" s="392"/>
    </row>
    <row r="29" spans="1:17" s="37" customFormat="1" ht="24.75" hidden="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row>
    <row r="30" spans="1:17" s="37" customFormat="1" ht="36.75" hidden="1" thickTop="1" x14ac:dyDescent="0.25">
      <c r="A30" s="85">
        <v>21300</v>
      </c>
      <c r="B30" s="85" t="s">
        <v>48</v>
      </c>
      <c r="C30" s="393">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row>
    <row r="31" spans="1:17" s="37" customFormat="1" ht="24.75" hidden="1" thickTop="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row>
    <row r="32" spans="1:17" ht="12.75" hidden="1" thickTop="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row>
    <row r="33" spans="1:16" ht="12.75" hidden="1" thickTop="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row>
    <row r="34" spans="1:16" ht="24.75" hidden="1" thickTop="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row>
    <row r="35" spans="1:16" s="37" customFormat="1" ht="36.75" hidden="1" thickTop="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row>
    <row r="36" spans="1:16" ht="36.75" hidden="1" thickTop="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row>
    <row r="37" spans="1:16" s="37" customFormat="1" ht="12.75" hidden="1" thickTop="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row>
    <row r="38" spans="1:16" ht="12.75" hidden="1" thickTop="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row>
    <row r="39" spans="1:16" ht="24.75" hidden="1" thickTop="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row>
    <row r="40" spans="1:16" s="37" customFormat="1" ht="24.75" hidden="1" thickTop="1" x14ac:dyDescent="0.25">
      <c r="A40" s="100">
        <v>21390</v>
      </c>
      <c r="B40" s="85" t="s">
        <v>58</v>
      </c>
      <c r="C40" s="393">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row>
    <row r="41" spans="1:16" ht="24.75" hidden="1" thickTop="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row>
    <row r="42" spans="1:16" ht="12.75" hidden="1" thickTop="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row>
    <row r="43" spans="1:16" ht="12.75" hidden="1" thickTop="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row>
    <row r="44" spans="1:16" ht="24.75" hidden="1" thickTop="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row>
    <row r="45" spans="1:16" s="37" customFormat="1" ht="24.75" hidden="1" thickTop="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row>
    <row r="46" spans="1:16" s="37" customFormat="1" ht="24.75" hidden="1" thickTop="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75" hidden="1" thickTop="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row>
    <row r="48" spans="1:16" ht="24.75" hidden="1" thickTop="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row>
    <row r="49" spans="1:16" ht="24.75" hidden="1" thickTop="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row>
    <row r="50" spans="1:16" ht="24.75" hidden="1" thickTop="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row>
    <row r="51" spans="1:16" ht="12.75" thickTop="1" x14ac:dyDescent="0.25">
      <c r="A51" s="164"/>
      <c r="B51" s="156"/>
      <c r="C51" s="435"/>
      <c r="D51" s="436"/>
      <c r="E51" s="602"/>
      <c r="F51" s="167"/>
      <c r="G51" s="436"/>
      <c r="H51" s="437"/>
      <c r="I51" s="163"/>
      <c r="J51" s="162"/>
      <c r="K51" s="438"/>
      <c r="L51" s="169"/>
      <c r="M51" s="432"/>
      <c r="N51" s="433"/>
      <c r="O51" s="169"/>
      <c r="P51" s="434"/>
    </row>
    <row r="52" spans="1:16" s="37" customFormat="1" x14ac:dyDescent="0.25">
      <c r="A52" s="170"/>
      <c r="B52" s="171" t="s">
        <v>69</v>
      </c>
      <c r="C52" s="439"/>
      <c r="D52" s="440"/>
      <c r="E52" s="603"/>
      <c r="F52" s="607"/>
      <c r="G52" s="440"/>
      <c r="H52" s="442"/>
      <c r="I52" s="180"/>
      <c r="J52" s="440"/>
      <c r="K52" s="442"/>
      <c r="L52" s="180"/>
      <c r="M52" s="443"/>
      <c r="N52" s="441"/>
      <c r="O52" s="180"/>
      <c r="P52" s="444"/>
    </row>
    <row r="53" spans="1:16" s="37" customFormat="1" ht="12.75" thickBot="1" x14ac:dyDescent="0.3">
      <c r="A53" s="181"/>
      <c r="B53" s="38" t="s">
        <v>70</v>
      </c>
      <c r="C53" s="445">
        <f t="shared" ref="C53:C116" si="4">F53+I53+L53+O53</f>
        <v>556539</v>
      </c>
      <c r="D53" s="182">
        <f>SUM(D54,D284)</f>
        <v>500285</v>
      </c>
      <c r="E53" s="183">
        <f>SUM(E54,E284)</f>
        <v>56254</v>
      </c>
      <c r="F53" s="184">
        <f t="shared" ref="F53:F117" si="5">D53+E53</f>
        <v>556539</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row>
    <row r="54" spans="1:16" s="37" customFormat="1" ht="36.75" thickTop="1" x14ac:dyDescent="0.25">
      <c r="A54" s="188"/>
      <c r="B54" s="189" t="s">
        <v>71</v>
      </c>
      <c r="C54" s="448">
        <f t="shared" si="4"/>
        <v>556539</v>
      </c>
      <c r="D54" s="191">
        <f>SUM(D55,D197)</f>
        <v>500285</v>
      </c>
      <c r="E54" s="192">
        <f>SUM(E55,E197)</f>
        <v>56254</v>
      </c>
      <c r="F54" s="193">
        <f t="shared" si="5"/>
        <v>556539</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row>
    <row r="55" spans="1:16" s="37" customFormat="1" ht="24" x14ac:dyDescent="0.25">
      <c r="A55" s="197"/>
      <c r="B55" s="28" t="s">
        <v>72</v>
      </c>
      <c r="C55" s="452">
        <f t="shared" si="4"/>
        <v>552643</v>
      </c>
      <c r="D55" s="173">
        <f>SUM(D56,D78,D176,D190)</f>
        <v>496389</v>
      </c>
      <c r="E55" s="174">
        <f>SUM(E56,E78,E176,E190)</f>
        <v>56254</v>
      </c>
      <c r="F55" s="175">
        <f t="shared" si="5"/>
        <v>552643</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row>
    <row r="56" spans="1:16" s="37" customFormat="1" x14ac:dyDescent="0.25">
      <c r="A56" s="200">
        <v>1000</v>
      </c>
      <c r="B56" s="200" t="s">
        <v>73</v>
      </c>
      <c r="C56" s="455">
        <f t="shared" si="4"/>
        <v>39837</v>
      </c>
      <c r="D56" s="206">
        <f>SUM(D57,D70)</f>
        <v>3583</v>
      </c>
      <c r="E56" s="604">
        <f>SUM(E57,E70)</f>
        <v>36254</v>
      </c>
      <c r="F56" s="608">
        <f t="shared" si="5"/>
        <v>39837</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row>
    <row r="57" spans="1:16" x14ac:dyDescent="0.25">
      <c r="A57" s="85">
        <v>1100</v>
      </c>
      <c r="B57" s="210" t="s">
        <v>74</v>
      </c>
      <c r="C57" s="393">
        <f t="shared" si="4"/>
        <v>39550</v>
      </c>
      <c r="D57" s="95">
        <f>SUM(D58,D61,D69)</f>
        <v>3296</v>
      </c>
      <c r="E57" s="96">
        <f>SUM(E58,E61,E69)</f>
        <v>36254</v>
      </c>
      <c r="F57" s="97">
        <f t="shared" si="5"/>
        <v>39550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row>
    <row r="58" spans="1:16" hidden="1" x14ac:dyDescent="0.25">
      <c r="A58" s="213">
        <v>1110</v>
      </c>
      <c r="B58" s="156" t="s">
        <v>75</v>
      </c>
      <c r="C58" s="435">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row>
    <row r="60" spans="1:16" ht="24" hidden="1" x14ac:dyDescent="0.25">
      <c r="A60" s="64">
        <v>1119</v>
      </c>
      <c r="B60" s="111" t="s">
        <v>77</v>
      </c>
      <c r="C60" s="405">
        <f t="shared" si="4"/>
        <v>0</v>
      </c>
      <c r="D60" s="116"/>
      <c r="E60" s="118"/>
      <c r="F60" s="229">
        <f t="shared" si="5"/>
        <v>0</v>
      </c>
      <c r="G60" s="116"/>
      <c r="H60" s="408"/>
      <c r="I60" s="230">
        <f t="shared" si="6"/>
        <v>0</v>
      </c>
      <c r="J60" s="116"/>
      <c r="K60" s="408"/>
      <c r="L60" s="230">
        <f t="shared" si="7"/>
        <v>0</v>
      </c>
      <c r="M60" s="464"/>
      <c r="N60" s="118"/>
      <c r="O60" s="230">
        <f t="shared" si="8"/>
        <v>0</v>
      </c>
      <c r="P60" s="387"/>
    </row>
    <row r="61" spans="1:16" ht="24" hidden="1" x14ac:dyDescent="0.25">
      <c r="A61" s="224">
        <v>1140</v>
      </c>
      <c r="B61" s="111" t="s">
        <v>78</v>
      </c>
      <c r="C61" s="405">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405">
        <f t="shared" si="4"/>
        <v>0</v>
      </c>
      <c r="D62" s="116"/>
      <c r="E62" s="118"/>
      <c r="F62" s="229">
        <f t="shared" si="5"/>
        <v>0</v>
      </c>
      <c r="G62" s="116"/>
      <c r="H62" s="408"/>
      <c r="I62" s="230">
        <f t="shared" si="6"/>
        <v>0</v>
      </c>
      <c r="J62" s="116"/>
      <c r="K62" s="408"/>
      <c r="L62" s="230">
        <f t="shared" si="7"/>
        <v>0</v>
      </c>
      <c r="M62" s="464"/>
      <c r="N62" s="118"/>
      <c r="O62" s="230">
        <f t="shared" si="8"/>
        <v>0</v>
      </c>
      <c r="P62" s="387"/>
    </row>
    <row r="63" spans="1:16" ht="24" hidden="1" x14ac:dyDescent="0.25">
      <c r="A63" s="64">
        <v>1142</v>
      </c>
      <c r="B63" s="111" t="s">
        <v>80</v>
      </c>
      <c r="C63" s="405">
        <f t="shared" si="4"/>
        <v>0</v>
      </c>
      <c r="D63" s="116"/>
      <c r="E63" s="118"/>
      <c r="F63" s="229">
        <f t="shared" si="5"/>
        <v>0</v>
      </c>
      <c r="G63" s="116"/>
      <c r="H63" s="408"/>
      <c r="I63" s="230">
        <f t="shared" si="6"/>
        <v>0</v>
      </c>
      <c r="J63" s="116"/>
      <c r="K63" s="408"/>
      <c r="L63" s="230">
        <f t="shared" si="7"/>
        <v>0</v>
      </c>
      <c r="M63" s="464"/>
      <c r="N63" s="118"/>
      <c r="O63" s="230">
        <f t="shared" si="8"/>
        <v>0</v>
      </c>
      <c r="P63" s="387"/>
    </row>
    <row r="64" spans="1:16"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row>
    <row r="65" spans="1:16"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row>
    <row r="66" spans="1:16" hidden="1" x14ac:dyDescent="0.25">
      <c r="A66" s="64">
        <v>1147</v>
      </c>
      <c r="B66" s="111" t="s">
        <v>83</v>
      </c>
      <c r="C66" s="405">
        <f t="shared" si="4"/>
        <v>0</v>
      </c>
      <c r="D66" s="116"/>
      <c r="E66" s="118"/>
      <c r="F66" s="229">
        <f t="shared" si="5"/>
        <v>0</v>
      </c>
      <c r="G66" s="116"/>
      <c r="H66" s="408"/>
      <c r="I66" s="230">
        <f t="shared" si="6"/>
        <v>0</v>
      </c>
      <c r="J66" s="116"/>
      <c r="K66" s="408"/>
      <c r="L66" s="230">
        <f t="shared" si="7"/>
        <v>0</v>
      </c>
      <c r="M66" s="464"/>
      <c r="N66" s="118"/>
      <c r="O66" s="230">
        <f t="shared" si="8"/>
        <v>0</v>
      </c>
      <c r="P66" s="387"/>
    </row>
    <row r="67" spans="1:16" hidden="1" x14ac:dyDescent="0.25">
      <c r="A67" s="64">
        <v>1148</v>
      </c>
      <c r="B67" s="111" t="s">
        <v>84</v>
      </c>
      <c r="C67" s="405">
        <f t="shared" si="4"/>
        <v>0</v>
      </c>
      <c r="D67" s="116"/>
      <c r="E67" s="118"/>
      <c r="F67" s="229">
        <f t="shared" si="5"/>
        <v>0</v>
      </c>
      <c r="G67" s="116"/>
      <c r="H67" s="408"/>
      <c r="I67" s="230">
        <f t="shared" si="6"/>
        <v>0</v>
      </c>
      <c r="J67" s="116"/>
      <c r="K67" s="408"/>
      <c r="L67" s="230">
        <f t="shared" si="7"/>
        <v>0</v>
      </c>
      <c r="M67" s="464"/>
      <c r="N67" s="118"/>
      <c r="O67" s="230">
        <f t="shared" si="8"/>
        <v>0</v>
      </c>
      <c r="P67" s="387"/>
    </row>
    <row r="68" spans="1:16" ht="36" hidden="1" x14ac:dyDescent="0.25">
      <c r="A68" s="64">
        <v>1149</v>
      </c>
      <c r="B68" s="111" t="s">
        <v>85</v>
      </c>
      <c r="C68" s="405">
        <f t="shared" si="4"/>
        <v>0</v>
      </c>
      <c r="D68" s="116"/>
      <c r="E68" s="118"/>
      <c r="F68" s="229">
        <f t="shared" si="5"/>
        <v>0</v>
      </c>
      <c r="G68" s="116"/>
      <c r="H68" s="408"/>
      <c r="I68" s="230">
        <f t="shared" si="6"/>
        <v>0</v>
      </c>
      <c r="J68" s="116"/>
      <c r="K68" s="408"/>
      <c r="L68" s="230">
        <f t="shared" si="7"/>
        <v>0</v>
      </c>
      <c r="M68" s="464"/>
      <c r="N68" s="118"/>
      <c r="O68" s="230">
        <f t="shared" si="8"/>
        <v>0</v>
      </c>
      <c r="P68" s="387"/>
    </row>
    <row r="69" spans="1:16" ht="36" x14ac:dyDescent="0.25">
      <c r="A69" s="213">
        <v>1150</v>
      </c>
      <c r="B69" s="156" t="s">
        <v>86</v>
      </c>
      <c r="C69" s="405">
        <f t="shared" si="4"/>
        <v>39550</v>
      </c>
      <c r="D69" s="231">
        <v>3296</v>
      </c>
      <c r="E69" s="232">
        <v>36254</v>
      </c>
      <c r="F69" s="216">
        <f t="shared" si="5"/>
        <v>39550</v>
      </c>
      <c r="G69" s="231"/>
      <c r="H69" s="467"/>
      <c r="I69" s="219">
        <f t="shared" si="6"/>
        <v>0</v>
      </c>
      <c r="J69" s="231"/>
      <c r="K69" s="467"/>
      <c r="L69" s="219">
        <f t="shared" si="7"/>
        <v>0</v>
      </c>
      <c r="M69" s="468"/>
      <c r="N69" s="234"/>
      <c r="O69" s="219">
        <f t="shared" si="8"/>
        <v>0</v>
      </c>
      <c r="P69" s="434" t="s">
        <v>860</v>
      </c>
    </row>
    <row r="70" spans="1:16" ht="36" x14ac:dyDescent="0.25">
      <c r="A70" s="85">
        <v>1200</v>
      </c>
      <c r="B70" s="210" t="s">
        <v>87</v>
      </c>
      <c r="C70" s="393">
        <f t="shared" si="4"/>
        <v>287</v>
      </c>
      <c r="D70" s="95">
        <f>SUM(D71:D72)</f>
        <v>287</v>
      </c>
      <c r="E70" s="96">
        <f>SUM(E71:E72)</f>
        <v>0</v>
      </c>
      <c r="F70" s="97">
        <f>D70+E70</f>
        <v>287</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x14ac:dyDescent="0.25">
      <c r="A71" s="350">
        <v>1210</v>
      </c>
      <c r="B71" s="101" t="s">
        <v>88</v>
      </c>
      <c r="C71" s="400">
        <f t="shared" si="4"/>
        <v>287</v>
      </c>
      <c r="D71" s="106">
        <v>287</v>
      </c>
      <c r="E71" s="107"/>
      <c r="F71" s="240">
        <f t="shared" si="5"/>
        <v>287</v>
      </c>
      <c r="G71" s="106"/>
      <c r="H71" s="403"/>
      <c r="I71" s="243">
        <f t="shared" si="6"/>
        <v>0</v>
      </c>
      <c r="J71" s="106"/>
      <c r="K71" s="403"/>
      <c r="L71" s="243">
        <f t="shared" si="7"/>
        <v>0</v>
      </c>
      <c r="M71" s="463"/>
      <c r="N71" s="108"/>
      <c r="O71" s="243">
        <f t="shared" si="8"/>
        <v>0</v>
      </c>
      <c r="P71" s="382"/>
    </row>
    <row r="72" spans="1:16" ht="24" hidden="1" x14ac:dyDescent="0.25">
      <c r="A72" s="224">
        <v>1220</v>
      </c>
      <c r="B72" s="111" t="s">
        <v>89</v>
      </c>
      <c r="C72" s="405">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405">
        <f t="shared" si="4"/>
        <v>0</v>
      </c>
      <c r="D73" s="116"/>
      <c r="E73" s="118"/>
      <c r="F73" s="229">
        <f t="shared" si="5"/>
        <v>0</v>
      </c>
      <c r="G73" s="116"/>
      <c r="H73" s="408"/>
      <c r="I73" s="230">
        <f t="shared" si="6"/>
        <v>0</v>
      </c>
      <c r="J73" s="116"/>
      <c r="K73" s="408"/>
      <c r="L73" s="230">
        <f t="shared" si="7"/>
        <v>0</v>
      </c>
      <c r="M73" s="464"/>
      <c r="N73" s="118"/>
      <c r="O73" s="230">
        <f t="shared" si="8"/>
        <v>0</v>
      </c>
      <c r="P73" s="387"/>
    </row>
    <row r="74" spans="1:16"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row>
    <row r="75" spans="1:16"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row>
    <row r="76" spans="1:16" ht="36" hidden="1" x14ac:dyDescent="0.25">
      <c r="A76" s="64">
        <v>1227</v>
      </c>
      <c r="B76" s="111" t="s">
        <v>93</v>
      </c>
      <c r="C76" s="405">
        <f t="shared" si="4"/>
        <v>0</v>
      </c>
      <c r="D76" s="116"/>
      <c r="E76" s="118"/>
      <c r="F76" s="229">
        <f t="shared" si="5"/>
        <v>0</v>
      </c>
      <c r="G76" s="116"/>
      <c r="H76" s="408"/>
      <c r="I76" s="230">
        <f t="shared" si="6"/>
        <v>0</v>
      </c>
      <c r="J76" s="116"/>
      <c r="K76" s="408"/>
      <c r="L76" s="230">
        <f t="shared" si="7"/>
        <v>0</v>
      </c>
      <c r="M76" s="464"/>
      <c r="N76" s="118"/>
      <c r="O76" s="230">
        <f t="shared" si="8"/>
        <v>0</v>
      </c>
      <c r="P76" s="387"/>
    </row>
    <row r="77" spans="1:16" ht="60" hidden="1" x14ac:dyDescent="0.25">
      <c r="A77" s="64">
        <v>1228</v>
      </c>
      <c r="B77" s="111" t="s">
        <v>94</v>
      </c>
      <c r="C77" s="405">
        <f t="shared" si="4"/>
        <v>0</v>
      </c>
      <c r="D77" s="116"/>
      <c r="E77" s="118"/>
      <c r="F77" s="229">
        <f t="shared" si="5"/>
        <v>0</v>
      </c>
      <c r="G77" s="116"/>
      <c r="H77" s="408"/>
      <c r="I77" s="230">
        <f t="shared" si="6"/>
        <v>0</v>
      </c>
      <c r="J77" s="116"/>
      <c r="K77" s="408"/>
      <c r="L77" s="230">
        <f t="shared" si="7"/>
        <v>0</v>
      </c>
      <c r="M77" s="464"/>
      <c r="N77" s="118"/>
      <c r="O77" s="230">
        <f t="shared" si="8"/>
        <v>0</v>
      </c>
      <c r="P77" s="387"/>
    </row>
    <row r="78" spans="1:16" x14ac:dyDescent="0.25">
      <c r="A78" s="200">
        <v>2000</v>
      </c>
      <c r="B78" s="200" t="s">
        <v>95</v>
      </c>
      <c r="C78" s="455">
        <f t="shared" si="4"/>
        <v>512806</v>
      </c>
      <c r="D78" s="206">
        <f>SUM(D79,D86,D133,D167,D168,D175)</f>
        <v>492806</v>
      </c>
      <c r="E78" s="604">
        <f>SUM(E79,E86,E133,E167,E168,E175)</f>
        <v>20000</v>
      </c>
      <c r="F78" s="608">
        <f t="shared" si="5"/>
        <v>512806</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row>
    <row r="79" spans="1:16" ht="24" hidden="1" x14ac:dyDescent="0.25">
      <c r="A79" s="85">
        <v>2100</v>
      </c>
      <c r="B79" s="210" t="s">
        <v>96</v>
      </c>
      <c r="C79" s="393">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hidden="1" x14ac:dyDescent="0.25">
      <c r="A80" s="350">
        <v>2110</v>
      </c>
      <c r="B80" s="101" t="s">
        <v>97</v>
      </c>
      <c r="C80" s="40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hidden="1" x14ac:dyDescent="0.25">
      <c r="A81" s="64">
        <v>2111</v>
      </c>
      <c r="B81" s="111" t="s">
        <v>98</v>
      </c>
      <c r="C81" s="405">
        <f t="shared" si="4"/>
        <v>0</v>
      </c>
      <c r="D81" s="116"/>
      <c r="E81" s="118"/>
      <c r="F81" s="229">
        <f t="shared" si="5"/>
        <v>0</v>
      </c>
      <c r="G81" s="116"/>
      <c r="H81" s="408"/>
      <c r="I81" s="230">
        <f t="shared" si="6"/>
        <v>0</v>
      </c>
      <c r="J81" s="116"/>
      <c r="K81" s="408"/>
      <c r="L81" s="230">
        <f t="shared" si="7"/>
        <v>0</v>
      </c>
      <c r="M81" s="464"/>
      <c r="N81" s="118"/>
      <c r="O81" s="230">
        <f t="shared" si="8"/>
        <v>0</v>
      </c>
      <c r="P81" s="387"/>
    </row>
    <row r="82" spans="1:16" ht="24" hidden="1" x14ac:dyDescent="0.25">
      <c r="A82" s="64">
        <v>2112</v>
      </c>
      <c r="B82" s="111" t="s">
        <v>99</v>
      </c>
      <c r="C82" s="405">
        <f t="shared" si="4"/>
        <v>0</v>
      </c>
      <c r="D82" s="116"/>
      <c r="E82" s="118"/>
      <c r="F82" s="229">
        <f t="shared" si="5"/>
        <v>0</v>
      </c>
      <c r="G82" s="116"/>
      <c r="H82" s="408"/>
      <c r="I82" s="230">
        <f t="shared" si="6"/>
        <v>0</v>
      </c>
      <c r="J82" s="116"/>
      <c r="K82" s="408"/>
      <c r="L82" s="230">
        <f t="shared" si="7"/>
        <v>0</v>
      </c>
      <c r="M82" s="464"/>
      <c r="N82" s="118"/>
      <c r="O82" s="230">
        <f t="shared" si="8"/>
        <v>0</v>
      </c>
      <c r="P82" s="387"/>
    </row>
    <row r="83" spans="1:16"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row>
    <row r="85" spans="1:16" ht="24" hidden="1" x14ac:dyDescent="0.25">
      <c r="A85" s="64">
        <v>2122</v>
      </c>
      <c r="B85" s="111" t="s">
        <v>99</v>
      </c>
      <c r="C85" s="405">
        <f t="shared" si="4"/>
        <v>0</v>
      </c>
      <c r="D85" s="116"/>
      <c r="E85" s="118"/>
      <c r="F85" s="229">
        <f t="shared" si="5"/>
        <v>0</v>
      </c>
      <c r="G85" s="116"/>
      <c r="H85" s="408"/>
      <c r="I85" s="230">
        <f t="shared" si="6"/>
        <v>0</v>
      </c>
      <c r="J85" s="116"/>
      <c r="K85" s="408"/>
      <c r="L85" s="230">
        <f t="shared" si="7"/>
        <v>0</v>
      </c>
      <c r="M85" s="464"/>
      <c r="N85" s="118"/>
      <c r="O85" s="230">
        <f t="shared" si="8"/>
        <v>0</v>
      </c>
      <c r="P85" s="387"/>
    </row>
    <row r="86" spans="1:16" x14ac:dyDescent="0.25">
      <c r="A86" s="85">
        <v>2200</v>
      </c>
      <c r="B86" s="210" t="s">
        <v>101</v>
      </c>
      <c r="C86" s="290">
        <f t="shared" si="4"/>
        <v>511484</v>
      </c>
      <c r="D86" s="95">
        <f>SUM(D87,D92,D98,D106,D115,D119,D125,D131)</f>
        <v>491484</v>
      </c>
      <c r="E86" s="96">
        <f>SUM(E87,E92,E98,E106,E115,E119,E125,E131)</f>
        <v>20000</v>
      </c>
      <c r="F86" s="97">
        <f t="shared" si="5"/>
        <v>511484</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row>
    <row r="87" spans="1:16" ht="24" hidden="1" x14ac:dyDescent="0.25">
      <c r="A87" s="213">
        <v>2210</v>
      </c>
      <c r="B87" s="156" t="s">
        <v>102</v>
      </c>
      <c r="C87" s="435">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row>
    <row r="89" spans="1:16" ht="36" hidden="1" x14ac:dyDescent="0.25">
      <c r="A89" s="64">
        <v>2212</v>
      </c>
      <c r="B89" s="111" t="s">
        <v>104</v>
      </c>
      <c r="C89" s="405">
        <f t="shared" si="4"/>
        <v>0</v>
      </c>
      <c r="D89" s="116"/>
      <c r="E89" s="118"/>
      <c r="F89" s="229">
        <f t="shared" si="5"/>
        <v>0</v>
      </c>
      <c r="G89" s="116"/>
      <c r="H89" s="408"/>
      <c r="I89" s="230">
        <f t="shared" si="6"/>
        <v>0</v>
      </c>
      <c r="J89" s="116"/>
      <c r="K89" s="408"/>
      <c r="L89" s="230">
        <f t="shared" si="7"/>
        <v>0</v>
      </c>
      <c r="M89" s="464"/>
      <c r="N89" s="118"/>
      <c r="O89" s="230">
        <f t="shared" si="8"/>
        <v>0</v>
      </c>
      <c r="P89" s="387"/>
    </row>
    <row r="90" spans="1:16" ht="24" hidden="1" x14ac:dyDescent="0.25">
      <c r="A90" s="64">
        <v>2214</v>
      </c>
      <c r="B90" s="111" t="s">
        <v>105</v>
      </c>
      <c r="C90" s="405">
        <f t="shared" si="4"/>
        <v>0</v>
      </c>
      <c r="D90" s="116"/>
      <c r="E90" s="118"/>
      <c r="F90" s="229">
        <f t="shared" si="5"/>
        <v>0</v>
      </c>
      <c r="G90" s="116"/>
      <c r="H90" s="408"/>
      <c r="I90" s="230">
        <f t="shared" si="6"/>
        <v>0</v>
      </c>
      <c r="J90" s="116"/>
      <c r="K90" s="408"/>
      <c r="L90" s="230">
        <f t="shared" si="7"/>
        <v>0</v>
      </c>
      <c r="M90" s="464"/>
      <c r="N90" s="118"/>
      <c r="O90" s="230">
        <f t="shared" si="8"/>
        <v>0</v>
      </c>
      <c r="P90" s="387"/>
    </row>
    <row r="91" spans="1:16" hidden="1" x14ac:dyDescent="0.25">
      <c r="A91" s="64">
        <v>2219</v>
      </c>
      <c r="B91" s="111" t="s">
        <v>106</v>
      </c>
      <c r="C91" s="405">
        <f t="shared" si="4"/>
        <v>0</v>
      </c>
      <c r="D91" s="116"/>
      <c r="E91" s="118"/>
      <c r="F91" s="229">
        <f t="shared" si="5"/>
        <v>0</v>
      </c>
      <c r="G91" s="116"/>
      <c r="H91" s="408"/>
      <c r="I91" s="230">
        <f t="shared" si="6"/>
        <v>0</v>
      </c>
      <c r="J91" s="116"/>
      <c r="K91" s="408"/>
      <c r="L91" s="230">
        <f t="shared" si="7"/>
        <v>0</v>
      </c>
      <c r="M91" s="464"/>
      <c r="N91" s="118"/>
      <c r="O91" s="230">
        <f t="shared" si="8"/>
        <v>0</v>
      </c>
      <c r="P91" s="387"/>
    </row>
    <row r="92" spans="1:16" ht="24" hidden="1" x14ac:dyDescent="0.25">
      <c r="A92" s="224">
        <v>2220</v>
      </c>
      <c r="B92" s="111" t="s">
        <v>107</v>
      </c>
      <c r="C92" s="405">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405">
        <f t="shared" si="4"/>
        <v>0</v>
      </c>
      <c r="D93" s="116"/>
      <c r="E93" s="118"/>
      <c r="F93" s="229">
        <f t="shared" si="5"/>
        <v>0</v>
      </c>
      <c r="G93" s="116"/>
      <c r="H93" s="408"/>
      <c r="I93" s="230">
        <f t="shared" si="6"/>
        <v>0</v>
      </c>
      <c r="J93" s="116"/>
      <c r="K93" s="408"/>
      <c r="L93" s="230">
        <f t="shared" si="7"/>
        <v>0</v>
      </c>
      <c r="M93" s="464"/>
      <c r="N93" s="118"/>
      <c r="O93" s="230">
        <f t="shared" si="8"/>
        <v>0</v>
      </c>
      <c r="P93" s="387"/>
    </row>
    <row r="94" spans="1:16" hidden="1" x14ac:dyDescent="0.25">
      <c r="A94" s="64">
        <v>2222</v>
      </c>
      <c r="B94" s="111" t="s">
        <v>109</v>
      </c>
      <c r="C94" s="405">
        <f t="shared" si="4"/>
        <v>0</v>
      </c>
      <c r="D94" s="116"/>
      <c r="E94" s="118"/>
      <c r="F94" s="229">
        <f t="shared" si="5"/>
        <v>0</v>
      </c>
      <c r="G94" s="116"/>
      <c r="H94" s="408"/>
      <c r="I94" s="230">
        <f t="shared" si="6"/>
        <v>0</v>
      </c>
      <c r="J94" s="116"/>
      <c r="K94" s="408"/>
      <c r="L94" s="230">
        <f t="shared" si="7"/>
        <v>0</v>
      </c>
      <c r="M94" s="464"/>
      <c r="N94" s="118"/>
      <c r="O94" s="230">
        <f t="shared" si="8"/>
        <v>0</v>
      </c>
      <c r="P94" s="387"/>
    </row>
    <row r="95" spans="1:16" hidden="1" x14ac:dyDescent="0.25">
      <c r="A95" s="64">
        <v>2223</v>
      </c>
      <c r="B95" s="111" t="s">
        <v>110</v>
      </c>
      <c r="C95" s="405">
        <f t="shared" si="4"/>
        <v>0</v>
      </c>
      <c r="D95" s="116"/>
      <c r="E95" s="118"/>
      <c r="F95" s="229">
        <f t="shared" si="5"/>
        <v>0</v>
      </c>
      <c r="G95" s="116"/>
      <c r="H95" s="408"/>
      <c r="I95" s="230">
        <f t="shared" si="6"/>
        <v>0</v>
      </c>
      <c r="J95" s="116"/>
      <c r="K95" s="408"/>
      <c r="L95" s="230">
        <f t="shared" si="7"/>
        <v>0</v>
      </c>
      <c r="M95" s="464"/>
      <c r="N95" s="118"/>
      <c r="O95" s="230">
        <f t="shared" si="8"/>
        <v>0</v>
      </c>
      <c r="P95" s="387"/>
    </row>
    <row r="96" spans="1:16" ht="48" hidden="1" x14ac:dyDescent="0.25">
      <c r="A96" s="64">
        <v>2224</v>
      </c>
      <c r="B96" s="111" t="s">
        <v>111</v>
      </c>
      <c r="C96" s="405">
        <f t="shared" si="4"/>
        <v>0</v>
      </c>
      <c r="D96" s="116"/>
      <c r="E96" s="118"/>
      <c r="F96" s="229">
        <f t="shared" si="5"/>
        <v>0</v>
      </c>
      <c r="G96" s="116"/>
      <c r="H96" s="408"/>
      <c r="I96" s="230">
        <f t="shared" si="6"/>
        <v>0</v>
      </c>
      <c r="J96" s="116"/>
      <c r="K96" s="408"/>
      <c r="L96" s="230">
        <f t="shared" si="7"/>
        <v>0</v>
      </c>
      <c r="M96" s="464"/>
      <c r="N96" s="118"/>
      <c r="O96" s="230">
        <f t="shared" si="8"/>
        <v>0</v>
      </c>
      <c r="P96" s="387"/>
    </row>
    <row r="97" spans="1:16"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row>
    <row r="98" spans="1:16" ht="36" x14ac:dyDescent="0.25">
      <c r="A98" s="224">
        <v>2230</v>
      </c>
      <c r="B98" s="111" t="s">
        <v>113</v>
      </c>
      <c r="C98" s="405">
        <f t="shared" si="4"/>
        <v>3114</v>
      </c>
      <c r="D98" s="225">
        <f>SUM(D99:D105)</f>
        <v>3114</v>
      </c>
      <c r="E98" s="226">
        <f>SUM(E99:E105)</f>
        <v>0</v>
      </c>
      <c r="F98" s="227">
        <f t="shared" si="5"/>
        <v>3114</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x14ac:dyDescent="0.25">
      <c r="A99" s="64">
        <v>2231</v>
      </c>
      <c r="B99" s="111" t="s">
        <v>114</v>
      </c>
      <c r="C99" s="405">
        <f t="shared" si="4"/>
        <v>3114</v>
      </c>
      <c r="D99" s="116">
        <v>3114</v>
      </c>
      <c r="E99" s="117"/>
      <c r="F99" s="227">
        <f t="shared" si="5"/>
        <v>3114</v>
      </c>
      <c r="G99" s="116"/>
      <c r="H99" s="408"/>
      <c r="I99" s="230">
        <f t="shared" si="6"/>
        <v>0</v>
      </c>
      <c r="J99" s="116"/>
      <c r="K99" s="408"/>
      <c r="L99" s="230">
        <f t="shared" si="7"/>
        <v>0</v>
      </c>
      <c r="M99" s="464"/>
      <c r="N99" s="118"/>
      <c r="O99" s="230">
        <f t="shared" si="8"/>
        <v>0</v>
      </c>
      <c r="P99" s="387"/>
    </row>
    <row r="100" spans="1:16"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row>
    <row r="101" spans="1:16"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row>
    <row r="102" spans="1:16"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row>
    <row r="103" spans="1:16" ht="24" hidden="1" x14ac:dyDescent="0.25">
      <c r="A103" s="64">
        <v>2235</v>
      </c>
      <c r="B103" s="111" t="s">
        <v>118</v>
      </c>
      <c r="C103" s="405">
        <f t="shared" si="4"/>
        <v>0</v>
      </c>
      <c r="D103" s="116"/>
      <c r="E103" s="118"/>
      <c r="F103" s="229">
        <f t="shared" si="5"/>
        <v>0</v>
      </c>
      <c r="G103" s="116"/>
      <c r="H103" s="408"/>
      <c r="I103" s="230">
        <f t="shared" si="6"/>
        <v>0</v>
      </c>
      <c r="J103" s="116"/>
      <c r="K103" s="408"/>
      <c r="L103" s="230">
        <f t="shared" si="7"/>
        <v>0</v>
      </c>
      <c r="M103" s="464"/>
      <c r="N103" s="118"/>
      <c r="O103" s="230">
        <f t="shared" si="8"/>
        <v>0</v>
      </c>
      <c r="P103" s="387"/>
    </row>
    <row r="104" spans="1:16" hidden="1" x14ac:dyDescent="0.25">
      <c r="A104" s="64">
        <v>2236</v>
      </c>
      <c r="B104" s="111" t="s">
        <v>119</v>
      </c>
      <c r="C104" s="405">
        <f t="shared" si="4"/>
        <v>0</v>
      </c>
      <c r="D104" s="116"/>
      <c r="E104" s="118"/>
      <c r="F104" s="229">
        <f t="shared" si="5"/>
        <v>0</v>
      </c>
      <c r="G104" s="116"/>
      <c r="H104" s="408"/>
      <c r="I104" s="230">
        <f t="shared" si="6"/>
        <v>0</v>
      </c>
      <c r="J104" s="116"/>
      <c r="K104" s="408"/>
      <c r="L104" s="230">
        <f t="shared" si="7"/>
        <v>0</v>
      </c>
      <c r="M104" s="464"/>
      <c r="N104" s="118"/>
      <c r="O104" s="230">
        <f t="shared" si="8"/>
        <v>0</v>
      </c>
      <c r="P104" s="387"/>
    </row>
    <row r="105" spans="1:16" ht="24" hidden="1" x14ac:dyDescent="0.25">
      <c r="A105" s="64">
        <v>2239</v>
      </c>
      <c r="B105" s="111" t="s">
        <v>120</v>
      </c>
      <c r="C105" s="405">
        <f t="shared" si="4"/>
        <v>0</v>
      </c>
      <c r="D105" s="116"/>
      <c r="E105" s="118"/>
      <c r="F105" s="229">
        <f t="shared" si="5"/>
        <v>0</v>
      </c>
      <c r="G105" s="116"/>
      <c r="H105" s="408"/>
      <c r="I105" s="230">
        <f t="shared" si="6"/>
        <v>0</v>
      </c>
      <c r="J105" s="116"/>
      <c r="K105" s="408"/>
      <c r="L105" s="230">
        <f t="shared" si="7"/>
        <v>0</v>
      </c>
      <c r="M105" s="464"/>
      <c r="N105" s="118"/>
      <c r="O105" s="230">
        <f t="shared" si="8"/>
        <v>0</v>
      </c>
      <c r="P105" s="387"/>
    </row>
    <row r="106" spans="1:16" ht="36" hidden="1" x14ac:dyDescent="0.25">
      <c r="A106" s="224">
        <v>2240</v>
      </c>
      <c r="B106" s="111" t="s">
        <v>121</v>
      </c>
      <c r="C106" s="405">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405">
        <f t="shared" si="4"/>
        <v>0</v>
      </c>
      <c r="D107" s="116"/>
      <c r="E107" s="118"/>
      <c r="F107" s="229">
        <f t="shared" si="5"/>
        <v>0</v>
      </c>
      <c r="G107" s="116"/>
      <c r="H107" s="408"/>
      <c r="I107" s="230">
        <f t="shared" si="6"/>
        <v>0</v>
      </c>
      <c r="J107" s="116"/>
      <c r="K107" s="408"/>
      <c r="L107" s="230">
        <f t="shared" si="7"/>
        <v>0</v>
      </c>
      <c r="M107" s="464"/>
      <c r="N107" s="118"/>
      <c r="O107" s="230">
        <f t="shared" si="8"/>
        <v>0</v>
      </c>
      <c r="P107" s="387"/>
    </row>
    <row r="108" spans="1:16"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row>
    <row r="109" spans="1:16" ht="24" hidden="1" x14ac:dyDescent="0.25">
      <c r="A109" s="64">
        <v>2243</v>
      </c>
      <c r="B109" s="111" t="s">
        <v>124</v>
      </c>
      <c r="C109" s="405">
        <f t="shared" si="4"/>
        <v>0</v>
      </c>
      <c r="D109" s="116"/>
      <c r="E109" s="118"/>
      <c r="F109" s="229">
        <f t="shared" si="5"/>
        <v>0</v>
      </c>
      <c r="G109" s="116"/>
      <c r="H109" s="408"/>
      <c r="I109" s="230">
        <f t="shared" si="6"/>
        <v>0</v>
      </c>
      <c r="J109" s="116"/>
      <c r="K109" s="408"/>
      <c r="L109" s="230">
        <f t="shared" si="7"/>
        <v>0</v>
      </c>
      <c r="M109" s="464"/>
      <c r="N109" s="118"/>
      <c r="O109" s="230">
        <f t="shared" si="8"/>
        <v>0</v>
      </c>
      <c r="P109" s="387"/>
    </row>
    <row r="110" spans="1:16" hidden="1" x14ac:dyDescent="0.25">
      <c r="A110" s="64">
        <v>2244</v>
      </c>
      <c r="B110" s="111" t="s">
        <v>125</v>
      </c>
      <c r="C110" s="405">
        <f t="shared" si="4"/>
        <v>0</v>
      </c>
      <c r="D110" s="116"/>
      <c r="E110" s="118"/>
      <c r="F110" s="229">
        <f t="shared" si="5"/>
        <v>0</v>
      </c>
      <c r="G110" s="116"/>
      <c r="H110" s="408"/>
      <c r="I110" s="230">
        <f t="shared" si="6"/>
        <v>0</v>
      </c>
      <c r="J110" s="116"/>
      <c r="K110" s="408"/>
      <c r="L110" s="230">
        <f t="shared" si="7"/>
        <v>0</v>
      </c>
      <c r="M110" s="464"/>
      <c r="N110" s="118"/>
      <c r="O110" s="230">
        <f t="shared" si="8"/>
        <v>0</v>
      </c>
      <c r="P110" s="387"/>
    </row>
    <row r="111" spans="1:16"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row>
    <row r="112" spans="1:16"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row>
    <row r="113" spans="1:16" ht="24" hidden="1" x14ac:dyDescent="0.25">
      <c r="A113" s="64">
        <v>2248</v>
      </c>
      <c r="B113" s="111" t="s">
        <v>128</v>
      </c>
      <c r="C113" s="405">
        <f t="shared" si="4"/>
        <v>0</v>
      </c>
      <c r="D113" s="116"/>
      <c r="E113" s="118"/>
      <c r="F113" s="229">
        <f t="shared" si="5"/>
        <v>0</v>
      </c>
      <c r="G113" s="116"/>
      <c r="H113" s="408"/>
      <c r="I113" s="230">
        <f t="shared" si="6"/>
        <v>0</v>
      </c>
      <c r="J113" s="116"/>
      <c r="K113" s="408"/>
      <c r="L113" s="230">
        <f t="shared" si="7"/>
        <v>0</v>
      </c>
      <c r="M113" s="464"/>
      <c r="N113" s="118"/>
      <c r="O113" s="230">
        <f t="shared" si="8"/>
        <v>0</v>
      </c>
      <c r="P113" s="387"/>
    </row>
    <row r="114" spans="1:16" ht="24" hidden="1" x14ac:dyDescent="0.25">
      <c r="A114" s="64">
        <v>2249</v>
      </c>
      <c r="B114" s="111" t="s">
        <v>129</v>
      </c>
      <c r="C114" s="405">
        <f t="shared" si="4"/>
        <v>0</v>
      </c>
      <c r="D114" s="116"/>
      <c r="E114" s="118"/>
      <c r="F114" s="229">
        <f t="shared" si="5"/>
        <v>0</v>
      </c>
      <c r="G114" s="116"/>
      <c r="H114" s="408"/>
      <c r="I114" s="230">
        <f t="shared" si="6"/>
        <v>0</v>
      </c>
      <c r="J114" s="116"/>
      <c r="K114" s="408"/>
      <c r="L114" s="230">
        <f t="shared" si="7"/>
        <v>0</v>
      </c>
      <c r="M114" s="464"/>
      <c r="N114" s="118"/>
      <c r="O114" s="230">
        <f t="shared" si="8"/>
        <v>0</v>
      </c>
      <c r="P114" s="387"/>
    </row>
    <row r="115" spans="1:16" hidden="1" x14ac:dyDescent="0.25">
      <c r="A115" s="224">
        <v>2250</v>
      </c>
      <c r="B115" s="111" t="s">
        <v>130</v>
      </c>
      <c r="C115" s="405">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405">
        <f t="shared" si="4"/>
        <v>0</v>
      </c>
      <c r="D116" s="116"/>
      <c r="E116" s="118"/>
      <c r="F116" s="229">
        <f t="shared" si="5"/>
        <v>0</v>
      </c>
      <c r="G116" s="116"/>
      <c r="H116" s="408"/>
      <c r="I116" s="230">
        <f t="shared" si="6"/>
        <v>0</v>
      </c>
      <c r="J116" s="116"/>
      <c r="K116" s="408"/>
      <c r="L116" s="230">
        <f t="shared" si="7"/>
        <v>0</v>
      </c>
      <c r="M116" s="464"/>
      <c r="N116" s="118"/>
      <c r="O116" s="230">
        <f t="shared" si="8"/>
        <v>0</v>
      </c>
      <c r="P116" s="387"/>
    </row>
    <row r="117" spans="1:16"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row>
    <row r="118" spans="1:16" ht="24" hidden="1" x14ac:dyDescent="0.25">
      <c r="A118" s="64">
        <v>2259</v>
      </c>
      <c r="B118" s="111" t="s">
        <v>133</v>
      </c>
      <c r="C118" s="405">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row>
    <row r="119" spans="1:16" x14ac:dyDescent="0.25">
      <c r="A119" s="224">
        <v>2260</v>
      </c>
      <c r="B119" s="111" t="s">
        <v>134</v>
      </c>
      <c r="C119" s="405">
        <f t="shared" si="9"/>
        <v>2261</v>
      </c>
      <c r="D119" s="225">
        <f>SUM(D120:D124)</f>
        <v>2261</v>
      </c>
      <c r="E119" s="226">
        <f>SUM(E120:E124)</f>
        <v>0</v>
      </c>
      <c r="F119" s="227">
        <f t="shared" si="10"/>
        <v>2261</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row>
    <row r="120" spans="1:16" hidden="1" x14ac:dyDescent="0.25">
      <c r="A120" s="64">
        <v>2261</v>
      </c>
      <c r="B120" s="111" t="s">
        <v>135</v>
      </c>
      <c r="C120" s="405">
        <f t="shared" si="9"/>
        <v>0</v>
      </c>
      <c r="D120" s="116"/>
      <c r="E120" s="118"/>
      <c r="F120" s="229">
        <f t="shared" si="10"/>
        <v>0</v>
      </c>
      <c r="G120" s="116"/>
      <c r="H120" s="408"/>
      <c r="I120" s="230">
        <f t="shared" si="11"/>
        <v>0</v>
      </c>
      <c r="J120" s="116"/>
      <c r="K120" s="408"/>
      <c r="L120" s="230">
        <f t="shared" si="12"/>
        <v>0</v>
      </c>
      <c r="M120" s="464"/>
      <c r="N120" s="118"/>
      <c r="O120" s="230">
        <f t="shared" si="13"/>
        <v>0</v>
      </c>
      <c r="P120" s="387"/>
    </row>
    <row r="121" spans="1:16" hidden="1" x14ac:dyDescent="0.25">
      <c r="A121" s="64">
        <v>2262</v>
      </c>
      <c r="B121" s="111" t="s">
        <v>136</v>
      </c>
      <c r="C121" s="405">
        <f t="shared" si="9"/>
        <v>0</v>
      </c>
      <c r="D121" s="116"/>
      <c r="E121" s="118"/>
      <c r="F121" s="229">
        <f t="shared" si="10"/>
        <v>0</v>
      </c>
      <c r="G121" s="116"/>
      <c r="H121" s="408"/>
      <c r="I121" s="230">
        <f t="shared" si="11"/>
        <v>0</v>
      </c>
      <c r="J121" s="116"/>
      <c r="K121" s="408"/>
      <c r="L121" s="230">
        <f t="shared" si="12"/>
        <v>0</v>
      </c>
      <c r="M121" s="464"/>
      <c r="N121" s="118"/>
      <c r="O121" s="230">
        <f t="shared" si="13"/>
        <v>0</v>
      </c>
      <c r="P121" s="387"/>
    </row>
    <row r="122" spans="1:16"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row>
    <row r="123" spans="1:16" ht="24" x14ac:dyDescent="0.25">
      <c r="A123" s="64">
        <v>2264</v>
      </c>
      <c r="B123" s="111" t="s">
        <v>138</v>
      </c>
      <c r="C123" s="405">
        <f t="shared" si="9"/>
        <v>2261</v>
      </c>
      <c r="D123" s="116">
        <v>2261</v>
      </c>
      <c r="E123" s="117"/>
      <c r="F123" s="227">
        <f t="shared" si="10"/>
        <v>2261</v>
      </c>
      <c r="G123" s="116"/>
      <c r="H123" s="408"/>
      <c r="I123" s="230">
        <f t="shared" si="11"/>
        <v>0</v>
      </c>
      <c r="J123" s="116"/>
      <c r="K123" s="408"/>
      <c r="L123" s="230">
        <f t="shared" si="12"/>
        <v>0</v>
      </c>
      <c r="M123" s="464"/>
      <c r="N123" s="118"/>
      <c r="O123" s="230">
        <f t="shared" si="13"/>
        <v>0</v>
      </c>
      <c r="P123" s="387"/>
    </row>
    <row r="124" spans="1:16" hidden="1" x14ac:dyDescent="0.25">
      <c r="A124" s="64">
        <v>2269</v>
      </c>
      <c r="B124" s="111" t="s">
        <v>139</v>
      </c>
      <c r="C124" s="405">
        <f t="shared" si="9"/>
        <v>0</v>
      </c>
      <c r="D124" s="116"/>
      <c r="E124" s="118"/>
      <c r="F124" s="229">
        <f t="shared" si="10"/>
        <v>0</v>
      </c>
      <c r="G124" s="116"/>
      <c r="H124" s="408"/>
      <c r="I124" s="230">
        <f t="shared" si="11"/>
        <v>0</v>
      </c>
      <c r="J124" s="116"/>
      <c r="K124" s="408"/>
      <c r="L124" s="230">
        <f t="shared" si="12"/>
        <v>0</v>
      </c>
      <c r="M124" s="464"/>
      <c r="N124" s="118"/>
      <c r="O124" s="230">
        <f t="shared" si="13"/>
        <v>0</v>
      </c>
      <c r="P124" s="387"/>
    </row>
    <row r="125" spans="1:16" x14ac:dyDescent="0.25">
      <c r="A125" s="224">
        <v>2270</v>
      </c>
      <c r="B125" s="111" t="s">
        <v>140</v>
      </c>
      <c r="C125" s="405">
        <f t="shared" si="9"/>
        <v>506109</v>
      </c>
      <c r="D125" s="225">
        <f>SUM(D126:D130)</f>
        <v>486109</v>
      </c>
      <c r="E125" s="226">
        <f>SUM(E126:E130)</f>
        <v>20000</v>
      </c>
      <c r="F125" s="227">
        <f t="shared" si="10"/>
        <v>506109</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row>
    <row r="126" spans="1:16"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row>
    <row r="127" spans="1:16" ht="24" x14ac:dyDescent="0.25">
      <c r="A127" s="64">
        <v>2275</v>
      </c>
      <c r="B127" s="111" t="s">
        <v>142</v>
      </c>
      <c r="C127" s="405">
        <f t="shared" si="9"/>
        <v>42383</v>
      </c>
      <c r="D127" s="116">
        <v>6129</v>
      </c>
      <c r="E127" s="117">
        <v>36254</v>
      </c>
      <c r="F127" s="227">
        <f t="shared" si="10"/>
        <v>42383</v>
      </c>
      <c r="G127" s="116"/>
      <c r="H127" s="408"/>
      <c r="I127" s="230">
        <f t="shared" si="11"/>
        <v>0</v>
      </c>
      <c r="J127" s="116"/>
      <c r="K127" s="408"/>
      <c r="L127" s="230">
        <f t="shared" si="12"/>
        <v>0</v>
      </c>
      <c r="M127" s="464"/>
      <c r="N127" s="118"/>
      <c r="O127" s="230">
        <f t="shared" si="13"/>
        <v>0</v>
      </c>
      <c r="P127" s="387"/>
    </row>
    <row r="128" spans="1:16"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row>
    <row r="129" spans="1:16"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row>
    <row r="130" spans="1:16" ht="24" x14ac:dyDescent="0.25">
      <c r="A130" s="64">
        <v>2279</v>
      </c>
      <c r="B130" s="111" t="s">
        <v>145</v>
      </c>
      <c r="C130" s="405">
        <f t="shared" si="9"/>
        <v>463726</v>
      </c>
      <c r="D130" s="116">
        <v>479980</v>
      </c>
      <c r="E130" s="117">
        <f>-36254+20000</f>
        <v>-16254</v>
      </c>
      <c r="F130" s="227">
        <f t="shared" si="10"/>
        <v>463726</v>
      </c>
      <c r="G130" s="116"/>
      <c r="H130" s="408"/>
      <c r="I130" s="230">
        <f t="shared" si="11"/>
        <v>0</v>
      </c>
      <c r="J130" s="116"/>
      <c r="K130" s="408"/>
      <c r="L130" s="230">
        <f t="shared" si="12"/>
        <v>0</v>
      </c>
      <c r="M130" s="464"/>
      <c r="N130" s="118"/>
      <c r="O130" s="230">
        <f t="shared" si="13"/>
        <v>0</v>
      </c>
      <c r="P130" s="387"/>
    </row>
    <row r="131" spans="1:16"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row>
    <row r="132" spans="1:16"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row>
    <row r="133" spans="1:16" ht="36" x14ac:dyDescent="0.25">
      <c r="A133" s="85">
        <v>2300</v>
      </c>
      <c r="B133" s="210" t="s">
        <v>148</v>
      </c>
      <c r="C133" s="393">
        <f t="shared" si="9"/>
        <v>1322</v>
      </c>
      <c r="D133" s="95">
        <f>SUM(D134,D139,D143,D144,D147,D154,D162,D163,D166)</f>
        <v>1322</v>
      </c>
      <c r="E133" s="96">
        <f>SUM(E134,E139,E143,E144,E147,E154,E162,E163,E166)</f>
        <v>0</v>
      </c>
      <c r="F133" s="97">
        <f t="shared" si="10"/>
        <v>1322</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row>
    <row r="134" spans="1:16" ht="24" x14ac:dyDescent="0.25">
      <c r="A134" s="350">
        <v>2310</v>
      </c>
      <c r="B134" s="101" t="s">
        <v>149</v>
      </c>
      <c r="C134" s="400">
        <f t="shared" si="9"/>
        <v>1266</v>
      </c>
      <c r="D134" s="251">
        <f>SUM(D135:D138)</f>
        <v>1266</v>
      </c>
      <c r="E134" s="471">
        <f>SUM(E135:E138)</f>
        <v>0</v>
      </c>
      <c r="F134" s="240">
        <f t="shared" si="10"/>
        <v>1266</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row>
    <row r="135" spans="1:16" x14ac:dyDescent="0.25">
      <c r="A135" s="64">
        <v>2311</v>
      </c>
      <c r="B135" s="111" t="s">
        <v>150</v>
      </c>
      <c r="C135" s="405">
        <f t="shared" si="9"/>
        <v>30</v>
      </c>
      <c r="D135" s="116">
        <v>30</v>
      </c>
      <c r="E135" s="117"/>
      <c r="F135" s="227">
        <f t="shared" si="10"/>
        <v>30</v>
      </c>
      <c r="G135" s="116"/>
      <c r="H135" s="408"/>
      <c r="I135" s="230">
        <f t="shared" si="11"/>
        <v>0</v>
      </c>
      <c r="J135" s="116"/>
      <c r="K135" s="408"/>
      <c r="L135" s="230">
        <f t="shared" si="12"/>
        <v>0</v>
      </c>
      <c r="M135" s="464"/>
      <c r="N135" s="118"/>
      <c r="O135" s="230">
        <f t="shared" si="13"/>
        <v>0</v>
      </c>
      <c r="P135" s="387"/>
    </row>
    <row r="136" spans="1:16" hidden="1" x14ac:dyDescent="0.25">
      <c r="A136" s="64">
        <v>2312</v>
      </c>
      <c r="B136" s="111" t="s">
        <v>151</v>
      </c>
      <c r="C136" s="405">
        <f t="shared" si="9"/>
        <v>0</v>
      </c>
      <c r="D136" s="116"/>
      <c r="E136" s="118"/>
      <c r="F136" s="229">
        <f t="shared" si="10"/>
        <v>0</v>
      </c>
      <c r="G136" s="116"/>
      <c r="H136" s="408"/>
      <c r="I136" s="230">
        <f t="shared" si="11"/>
        <v>0</v>
      </c>
      <c r="J136" s="116"/>
      <c r="K136" s="408"/>
      <c r="L136" s="230">
        <f t="shared" si="12"/>
        <v>0</v>
      </c>
      <c r="M136" s="464"/>
      <c r="N136" s="118"/>
      <c r="O136" s="230">
        <f t="shared" si="13"/>
        <v>0</v>
      </c>
      <c r="P136" s="387"/>
    </row>
    <row r="137" spans="1:16" hidden="1" x14ac:dyDescent="0.25">
      <c r="A137" s="64">
        <v>2313</v>
      </c>
      <c r="B137" s="111" t="s">
        <v>152</v>
      </c>
      <c r="C137" s="405">
        <f t="shared" si="9"/>
        <v>0</v>
      </c>
      <c r="D137" s="116"/>
      <c r="E137" s="118"/>
      <c r="F137" s="229">
        <f t="shared" si="10"/>
        <v>0</v>
      </c>
      <c r="G137" s="116"/>
      <c r="H137" s="408"/>
      <c r="I137" s="230">
        <f t="shared" si="11"/>
        <v>0</v>
      </c>
      <c r="J137" s="116"/>
      <c r="K137" s="408"/>
      <c r="L137" s="230">
        <f t="shared" si="12"/>
        <v>0</v>
      </c>
      <c r="M137" s="464"/>
      <c r="N137" s="118"/>
      <c r="O137" s="230">
        <f t="shared" si="13"/>
        <v>0</v>
      </c>
      <c r="P137" s="387"/>
    </row>
    <row r="138" spans="1:16" ht="36" x14ac:dyDescent="0.25">
      <c r="A138" s="64">
        <v>2314</v>
      </c>
      <c r="B138" s="111" t="s">
        <v>153</v>
      </c>
      <c r="C138" s="405">
        <f t="shared" si="9"/>
        <v>1236</v>
      </c>
      <c r="D138" s="116">
        <v>1236</v>
      </c>
      <c r="E138" s="117"/>
      <c r="F138" s="227">
        <f t="shared" si="10"/>
        <v>1236</v>
      </c>
      <c r="G138" s="116"/>
      <c r="H138" s="408"/>
      <c r="I138" s="230">
        <f t="shared" si="11"/>
        <v>0</v>
      </c>
      <c r="J138" s="116"/>
      <c r="K138" s="408"/>
      <c r="L138" s="230">
        <f t="shared" si="12"/>
        <v>0</v>
      </c>
      <c r="M138" s="464"/>
      <c r="N138" s="118"/>
      <c r="O138" s="230">
        <f t="shared" si="13"/>
        <v>0</v>
      </c>
      <c r="P138" s="387"/>
    </row>
    <row r="139" spans="1:16" hidden="1" x14ac:dyDescent="0.25">
      <c r="A139" s="224">
        <v>2320</v>
      </c>
      <c r="B139" s="111" t="s">
        <v>154</v>
      </c>
      <c r="C139" s="405">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405">
        <f t="shared" si="9"/>
        <v>0</v>
      </c>
      <c r="D140" s="116"/>
      <c r="E140" s="118"/>
      <c r="F140" s="229">
        <f t="shared" si="10"/>
        <v>0</v>
      </c>
      <c r="G140" s="116"/>
      <c r="H140" s="408"/>
      <c r="I140" s="230">
        <f t="shared" si="11"/>
        <v>0</v>
      </c>
      <c r="J140" s="116"/>
      <c r="K140" s="408"/>
      <c r="L140" s="230">
        <f t="shared" si="12"/>
        <v>0</v>
      </c>
      <c r="M140" s="464"/>
      <c r="N140" s="118"/>
      <c r="O140" s="230">
        <f t="shared" si="13"/>
        <v>0</v>
      </c>
      <c r="P140" s="387"/>
    </row>
    <row r="141" spans="1:16" hidden="1" x14ac:dyDescent="0.25">
      <c r="A141" s="64">
        <v>2322</v>
      </c>
      <c r="B141" s="111" t="s">
        <v>156</v>
      </c>
      <c r="C141" s="405">
        <f t="shared" si="9"/>
        <v>0</v>
      </c>
      <c r="D141" s="116"/>
      <c r="E141" s="118"/>
      <c r="F141" s="229">
        <f t="shared" si="10"/>
        <v>0</v>
      </c>
      <c r="G141" s="116"/>
      <c r="H141" s="408"/>
      <c r="I141" s="230">
        <f t="shared" si="11"/>
        <v>0</v>
      </c>
      <c r="J141" s="116"/>
      <c r="K141" s="408"/>
      <c r="L141" s="230">
        <f t="shared" si="12"/>
        <v>0</v>
      </c>
      <c r="M141" s="464"/>
      <c r="N141" s="118"/>
      <c r="O141" s="230">
        <f t="shared" si="13"/>
        <v>0</v>
      </c>
      <c r="P141" s="387"/>
    </row>
    <row r="142" spans="1:16"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row>
    <row r="143" spans="1:16"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row>
    <row r="144" spans="1:16"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405">
        <f t="shared" si="9"/>
        <v>0</v>
      </c>
      <c r="D145" s="116"/>
      <c r="E145" s="118"/>
      <c r="F145" s="229">
        <f t="shared" si="10"/>
        <v>0</v>
      </c>
      <c r="G145" s="116"/>
      <c r="H145" s="408"/>
      <c r="I145" s="230">
        <f t="shared" si="11"/>
        <v>0</v>
      </c>
      <c r="J145" s="116"/>
      <c r="K145" s="408"/>
      <c r="L145" s="230">
        <f t="shared" si="12"/>
        <v>0</v>
      </c>
      <c r="M145" s="464"/>
      <c r="N145" s="118"/>
      <c r="O145" s="230">
        <f t="shared" si="13"/>
        <v>0</v>
      </c>
      <c r="P145" s="387"/>
    </row>
    <row r="146" spans="1:16"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row>
    <row r="147" spans="1:16" ht="24" hidden="1" x14ac:dyDescent="0.25">
      <c r="A147" s="213">
        <v>2350</v>
      </c>
      <c r="B147" s="156" t="s">
        <v>162</v>
      </c>
      <c r="C147" s="405">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405">
        <f t="shared" si="9"/>
        <v>0</v>
      </c>
      <c r="D148" s="106"/>
      <c r="E148" s="108"/>
      <c r="F148" s="242">
        <f t="shared" si="10"/>
        <v>0</v>
      </c>
      <c r="G148" s="106"/>
      <c r="H148" s="403"/>
      <c r="I148" s="243">
        <f t="shared" si="11"/>
        <v>0</v>
      </c>
      <c r="J148" s="106"/>
      <c r="K148" s="403"/>
      <c r="L148" s="243">
        <f t="shared" si="12"/>
        <v>0</v>
      </c>
      <c r="M148" s="463"/>
      <c r="N148" s="108"/>
      <c r="O148" s="243">
        <f t="shared" si="13"/>
        <v>0</v>
      </c>
      <c r="P148" s="382"/>
    </row>
    <row r="149" spans="1:16" hidden="1" x14ac:dyDescent="0.25">
      <c r="A149" s="64">
        <v>2352</v>
      </c>
      <c r="B149" s="111" t="s">
        <v>164</v>
      </c>
      <c r="C149" s="405">
        <f t="shared" si="9"/>
        <v>0</v>
      </c>
      <c r="D149" s="116"/>
      <c r="E149" s="118"/>
      <c r="F149" s="229">
        <f t="shared" si="10"/>
        <v>0</v>
      </c>
      <c r="G149" s="116"/>
      <c r="H149" s="408"/>
      <c r="I149" s="230">
        <f t="shared" si="11"/>
        <v>0</v>
      </c>
      <c r="J149" s="116"/>
      <c r="K149" s="408"/>
      <c r="L149" s="230">
        <f t="shared" si="12"/>
        <v>0</v>
      </c>
      <c r="M149" s="464"/>
      <c r="N149" s="118"/>
      <c r="O149" s="230">
        <f t="shared" si="13"/>
        <v>0</v>
      </c>
      <c r="P149" s="387"/>
    </row>
    <row r="150" spans="1:16" ht="24" hidden="1" x14ac:dyDescent="0.25">
      <c r="A150" s="64">
        <v>2353</v>
      </c>
      <c r="B150" s="111" t="s">
        <v>165</v>
      </c>
      <c r="C150" s="405">
        <f t="shared" si="9"/>
        <v>0</v>
      </c>
      <c r="D150" s="116"/>
      <c r="E150" s="118"/>
      <c r="F150" s="229">
        <f t="shared" si="10"/>
        <v>0</v>
      </c>
      <c r="G150" s="116"/>
      <c r="H150" s="408"/>
      <c r="I150" s="230">
        <f t="shared" si="11"/>
        <v>0</v>
      </c>
      <c r="J150" s="116"/>
      <c r="K150" s="408"/>
      <c r="L150" s="230">
        <f t="shared" si="12"/>
        <v>0</v>
      </c>
      <c r="M150" s="464"/>
      <c r="N150" s="118"/>
      <c r="O150" s="230">
        <f t="shared" si="13"/>
        <v>0</v>
      </c>
      <c r="P150" s="387"/>
    </row>
    <row r="151" spans="1:16"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row>
    <row r="152" spans="1:16" ht="24" hidden="1" x14ac:dyDescent="0.25">
      <c r="A152" s="64">
        <v>2355</v>
      </c>
      <c r="B152" s="111" t="s">
        <v>167</v>
      </c>
      <c r="C152" s="405">
        <f t="shared" si="9"/>
        <v>0</v>
      </c>
      <c r="D152" s="116"/>
      <c r="E152" s="118"/>
      <c r="F152" s="229">
        <f t="shared" si="10"/>
        <v>0</v>
      </c>
      <c r="G152" s="116"/>
      <c r="H152" s="408"/>
      <c r="I152" s="230">
        <f t="shared" si="11"/>
        <v>0</v>
      </c>
      <c r="J152" s="116"/>
      <c r="K152" s="408"/>
      <c r="L152" s="230">
        <f t="shared" si="12"/>
        <v>0</v>
      </c>
      <c r="M152" s="464"/>
      <c r="N152" s="118"/>
      <c r="O152" s="230">
        <f t="shared" si="13"/>
        <v>0</v>
      </c>
      <c r="P152" s="387"/>
    </row>
    <row r="153" spans="1:16"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row>
    <row r="154" spans="1:16" ht="24" hidden="1" x14ac:dyDescent="0.25">
      <c r="A154" s="224">
        <v>2360</v>
      </c>
      <c r="B154" s="111" t="s">
        <v>169</v>
      </c>
      <c r="C154" s="405">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405">
        <f t="shared" si="9"/>
        <v>0</v>
      </c>
      <c r="D155" s="116"/>
      <c r="E155" s="118"/>
      <c r="F155" s="229">
        <f t="shared" si="10"/>
        <v>0</v>
      </c>
      <c r="G155" s="116"/>
      <c r="H155" s="408"/>
      <c r="I155" s="230">
        <f t="shared" si="11"/>
        <v>0</v>
      </c>
      <c r="J155" s="116"/>
      <c r="K155" s="408"/>
      <c r="L155" s="230">
        <f t="shared" si="12"/>
        <v>0</v>
      </c>
      <c r="M155" s="464"/>
      <c r="N155" s="118"/>
      <c r="O155" s="230">
        <f t="shared" si="13"/>
        <v>0</v>
      </c>
      <c r="P155" s="387"/>
    </row>
    <row r="156" spans="1:16" ht="24" hidden="1" x14ac:dyDescent="0.25">
      <c r="A156" s="63">
        <v>2362</v>
      </c>
      <c r="B156" s="111" t="s">
        <v>171</v>
      </c>
      <c r="C156" s="405">
        <f t="shared" si="9"/>
        <v>0</v>
      </c>
      <c r="D156" s="116"/>
      <c r="E156" s="118"/>
      <c r="F156" s="229">
        <f t="shared" si="10"/>
        <v>0</v>
      </c>
      <c r="G156" s="116"/>
      <c r="H156" s="408"/>
      <c r="I156" s="230">
        <f t="shared" si="11"/>
        <v>0</v>
      </c>
      <c r="J156" s="116"/>
      <c r="K156" s="408"/>
      <c r="L156" s="230">
        <f t="shared" si="12"/>
        <v>0</v>
      </c>
      <c r="M156" s="464"/>
      <c r="N156" s="118"/>
      <c r="O156" s="230">
        <f t="shared" si="13"/>
        <v>0</v>
      </c>
      <c r="P156" s="387"/>
    </row>
    <row r="157" spans="1:16" hidden="1" x14ac:dyDescent="0.25">
      <c r="A157" s="63">
        <v>2363</v>
      </c>
      <c r="B157" s="111" t="s">
        <v>172</v>
      </c>
      <c r="C157" s="405">
        <f t="shared" si="9"/>
        <v>0</v>
      </c>
      <c r="D157" s="116"/>
      <c r="E157" s="118"/>
      <c r="F157" s="229">
        <f t="shared" si="10"/>
        <v>0</v>
      </c>
      <c r="G157" s="116"/>
      <c r="H157" s="408"/>
      <c r="I157" s="230">
        <f t="shared" si="11"/>
        <v>0</v>
      </c>
      <c r="J157" s="116"/>
      <c r="K157" s="408"/>
      <c r="L157" s="230">
        <f t="shared" si="12"/>
        <v>0</v>
      </c>
      <c r="M157" s="464"/>
      <c r="N157" s="118"/>
      <c r="O157" s="230">
        <f t="shared" si="13"/>
        <v>0</v>
      </c>
      <c r="P157" s="387"/>
    </row>
    <row r="158" spans="1:16"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row>
    <row r="159" spans="1:16"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row>
    <row r="160" spans="1:16"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row>
    <row r="161" spans="1:19"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row>
    <row r="162" spans="1:19" hidden="1" x14ac:dyDescent="0.25">
      <c r="A162" s="213">
        <v>2370</v>
      </c>
      <c r="B162" s="156" t="s">
        <v>177</v>
      </c>
      <c r="C162" s="405">
        <f t="shared" si="9"/>
        <v>0</v>
      </c>
      <c r="D162" s="231"/>
      <c r="E162" s="234"/>
      <c r="F162" s="218">
        <f t="shared" si="10"/>
        <v>0</v>
      </c>
      <c r="G162" s="231"/>
      <c r="H162" s="467"/>
      <c r="I162" s="219">
        <f t="shared" si="11"/>
        <v>0</v>
      </c>
      <c r="J162" s="231"/>
      <c r="K162" s="467"/>
      <c r="L162" s="219">
        <f t="shared" si="12"/>
        <v>0</v>
      </c>
      <c r="M162" s="468"/>
      <c r="N162" s="234"/>
      <c r="O162" s="219">
        <f t="shared" si="13"/>
        <v>0</v>
      </c>
      <c r="P162" s="434"/>
    </row>
    <row r="163" spans="1:19"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9"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row>
    <row r="165" spans="1:19"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row>
    <row r="166" spans="1:19" x14ac:dyDescent="0.25">
      <c r="A166" s="213">
        <v>2390</v>
      </c>
      <c r="B166" s="156" t="s">
        <v>181</v>
      </c>
      <c r="C166" s="405">
        <f t="shared" si="9"/>
        <v>56</v>
      </c>
      <c r="D166" s="231">
        <v>56</v>
      </c>
      <c r="E166" s="232"/>
      <c r="F166" s="216">
        <f t="shared" si="10"/>
        <v>56</v>
      </c>
      <c r="G166" s="231"/>
      <c r="H166" s="467"/>
      <c r="I166" s="219">
        <f t="shared" si="11"/>
        <v>0</v>
      </c>
      <c r="J166" s="231"/>
      <c r="K166" s="467"/>
      <c r="L166" s="219">
        <f t="shared" si="12"/>
        <v>0</v>
      </c>
      <c r="M166" s="468"/>
      <c r="N166" s="234"/>
      <c r="O166" s="219">
        <f t="shared" si="13"/>
        <v>0</v>
      </c>
      <c r="P166" s="434"/>
    </row>
    <row r="167" spans="1:19"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99">
        <f t="shared" si="13"/>
        <v>0</v>
      </c>
      <c r="P167" s="397"/>
    </row>
    <row r="168" spans="1:19" ht="24" hidden="1" x14ac:dyDescent="0.25">
      <c r="A168" s="85">
        <v>2500</v>
      </c>
      <c r="B168" s="210" t="s">
        <v>183</v>
      </c>
      <c r="C168" s="393">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row>
    <row r="169" spans="1:19" hidden="1" x14ac:dyDescent="0.25">
      <c r="A169" s="350">
        <v>2510</v>
      </c>
      <c r="B169" s="101" t="s">
        <v>184</v>
      </c>
      <c r="C169" s="40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row>
    <row r="170" spans="1:19"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row>
    <row r="171" spans="1:19"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row>
    <row r="172" spans="1:19" ht="24" hidden="1" x14ac:dyDescent="0.25">
      <c r="A172" s="64">
        <v>2515</v>
      </c>
      <c r="B172" s="111" t="s">
        <v>187</v>
      </c>
      <c r="C172" s="405">
        <f t="shared" si="9"/>
        <v>0</v>
      </c>
      <c r="D172" s="116"/>
      <c r="E172" s="118"/>
      <c r="F172" s="229">
        <f t="shared" si="10"/>
        <v>0</v>
      </c>
      <c r="G172" s="116"/>
      <c r="H172" s="408"/>
      <c r="I172" s="230">
        <f t="shared" si="11"/>
        <v>0</v>
      </c>
      <c r="J172" s="116"/>
      <c r="K172" s="408"/>
      <c r="L172" s="230">
        <f t="shared" si="12"/>
        <v>0</v>
      </c>
      <c r="M172" s="464"/>
      <c r="N172" s="118"/>
      <c r="O172" s="230">
        <f t="shared" si="13"/>
        <v>0</v>
      </c>
      <c r="P172" s="387"/>
    </row>
    <row r="173" spans="1:19"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row>
    <row r="174" spans="1:19"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row>
    <row r="175" spans="1:19"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c r="S175" s="4"/>
    </row>
    <row r="176" spans="1:19"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row>
    <row r="178" spans="1:16"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row>
    <row r="180" spans="1:16"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row>
    <row r="181" spans="1:16"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row>
    <row r="182" spans="1:16"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row>
    <row r="183" spans="1:16"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row>
    <row r="184" spans="1:16"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row>
    <row r="185" spans="1:16"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row>
    <row r="186" spans="1:16"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row>
    <row r="187" spans="1:16"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row>
    <row r="188" spans="1:16" ht="48" hidden="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row>
    <row r="189" spans="1:16"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row>
    <row r="190" spans="1:16"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row>
    <row r="191" spans="1:16"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row>
    <row r="192" spans="1:16"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row>
    <row r="193" spans="1:19"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row>
    <row r="194" spans="1:19"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row>
    <row r="195" spans="1:19"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row>
    <row r="196" spans="1:19"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row>
    <row r="197" spans="1:19" s="37" customFormat="1" ht="24" x14ac:dyDescent="0.25">
      <c r="A197" s="271"/>
      <c r="B197" s="29" t="s">
        <v>212</v>
      </c>
      <c r="C197" s="452">
        <f t="shared" si="26"/>
        <v>3896</v>
      </c>
      <c r="D197" s="173">
        <f>SUM(D198,D233,D271)</f>
        <v>3896</v>
      </c>
      <c r="E197" s="174">
        <f>SUM(E198,E233,E271)</f>
        <v>0</v>
      </c>
      <c r="F197" s="175">
        <f t="shared" si="30"/>
        <v>3896</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c r="S197" s="4"/>
    </row>
    <row r="198" spans="1:19" hidden="1" x14ac:dyDescent="0.25">
      <c r="A198" s="200">
        <v>5000</v>
      </c>
      <c r="B198" s="200" t="s">
        <v>213</v>
      </c>
      <c r="C198" s="455">
        <f>F198+I198+L198+O198</f>
        <v>0</v>
      </c>
      <c r="D198" s="206">
        <f>D199+D207</f>
        <v>0</v>
      </c>
      <c r="E198" s="207">
        <f>E199+E207</f>
        <v>0</v>
      </c>
      <c r="F198" s="208">
        <f t="shared" si="30"/>
        <v>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row>
    <row r="199" spans="1:19" hidden="1" x14ac:dyDescent="0.25">
      <c r="A199" s="85">
        <v>5100</v>
      </c>
      <c r="B199" s="210" t="s">
        <v>214</v>
      </c>
      <c r="C199" s="393">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row>
    <row r="200" spans="1:19"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row>
    <row r="201" spans="1:19" ht="24" hidden="1" x14ac:dyDescent="0.25">
      <c r="A201" s="224">
        <v>5120</v>
      </c>
      <c r="B201" s="111" t="s">
        <v>216</v>
      </c>
      <c r="C201" s="405">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row>
    <row r="202" spans="1:19" hidden="1" x14ac:dyDescent="0.25">
      <c r="A202" s="64">
        <v>5121</v>
      </c>
      <c r="B202" s="111" t="s">
        <v>217</v>
      </c>
      <c r="C202" s="405">
        <f t="shared" si="26"/>
        <v>0</v>
      </c>
      <c r="D202" s="116"/>
      <c r="E202" s="118"/>
      <c r="F202" s="229">
        <f t="shared" si="30"/>
        <v>0</v>
      </c>
      <c r="G202" s="116"/>
      <c r="H202" s="408"/>
      <c r="I202" s="230">
        <f t="shared" si="31"/>
        <v>0</v>
      </c>
      <c r="J202" s="116"/>
      <c r="K202" s="408"/>
      <c r="L202" s="230">
        <f t="shared" si="32"/>
        <v>0</v>
      </c>
      <c r="M202" s="464"/>
      <c r="N202" s="118"/>
      <c r="O202" s="230">
        <f t="shared" si="33"/>
        <v>0</v>
      </c>
      <c r="P202" s="387"/>
    </row>
    <row r="203" spans="1:19" ht="24" hidden="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row>
    <row r="204" spans="1:19"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row>
    <row r="205" spans="1:19"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row>
    <row r="206" spans="1:19"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row>
    <row r="207" spans="1:19" hidden="1" x14ac:dyDescent="0.25">
      <c r="A207" s="85">
        <v>5200</v>
      </c>
      <c r="B207" s="210" t="s">
        <v>222</v>
      </c>
      <c r="C207" s="393">
        <f t="shared" si="26"/>
        <v>0</v>
      </c>
      <c r="D207" s="95">
        <f>D208+D218+D219+D228+D229+D230+D232</f>
        <v>0</v>
      </c>
      <c r="E207" s="98">
        <f>E208+E218+E219+E228+E229+E230+E232</f>
        <v>0</v>
      </c>
      <c r="F207" s="212">
        <f t="shared" si="30"/>
        <v>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row>
    <row r="208" spans="1:19"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row>
    <row r="209" spans="1:16"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row>
    <row r="210" spans="1:16"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row>
    <row r="211" spans="1:16"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row>
    <row r="212" spans="1:16"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row>
    <row r="213" spans="1:16"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row>
    <row r="214" spans="1:16"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row>
    <row r="215" spans="1:16"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row>
    <row r="216" spans="1:16"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row>
    <row r="217" spans="1:16"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row>
    <row r="218" spans="1:16"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row>
    <row r="219" spans="1:16" hidden="1" x14ac:dyDescent="0.25">
      <c r="A219" s="224">
        <v>5230</v>
      </c>
      <c r="B219" s="111" t="s">
        <v>234</v>
      </c>
      <c r="C219" s="227">
        <f t="shared" si="26"/>
        <v>0</v>
      </c>
      <c r="D219" s="225">
        <f>SUM(D220:D227)</f>
        <v>0</v>
      </c>
      <c r="E219" s="228">
        <f>SUM(E220:E227)</f>
        <v>0</v>
      </c>
      <c r="F219" s="229">
        <f t="shared" si="30"/>
        <v>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row>
    <row r="220" spans="1:16"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row>
    <row r="221" spans="1:16" hidden="1" x14ac:dyDescent="0.25">
      <c r="A221" s="64">
        <v>5232</v>
      </c>
      <c r="B221" s="111" t="s">
        <v>236</v>
      </c>
      <c r="C221" s="227">
        <f t="shared" si="26"/>
        <v>0</v>
      </c>
      <c r="D221" s="116"/>
      <c r="E221" s="118"/>
      <c r="F221" s="229">
        <f t="shared" si="30"/>
        <v>0</v>
      </c>
      <c r="G221" s="116"/>
      <c r="H221" s="408"/>
      <c r="I221" s="230">
        <f t="shared" si="31"/>
        <v>0</v>
      </c>
      <c r="J221" s="116"/>
      <c r="K221" s="408"/>
      <c r="L221" s="230">
        <f t="shared" si="32"/>
        <v>0</v>
      </c>
      <c r="M221" s="464"/>
      <c r="N221" s="118"/>
      <c r="O221" s="230">
        <f t="shared" si="33"/>
        <v>0</v>
      </c>
      <c r="P221" s="387"/>
    </row>
    <row r="222" spans="1:16" hidden="1" x14ac:dyDescent="0.25">
      <c r="A222" s="64">
        <v>5233</v>
      </c>
      <c r="B222" s="111" t="s">
        <v>237</v>
      </c>
      <c r="C222" s="227">
        <f t="shared" si="26"/>
        <v>0</v>
      </c>
      <c r="D222" s="116"/>
      <c r="E222" s="118"/>
      <c r="F222" s="229">
        <f t="shared" si="30"/>
        <v>0</v>
      </c>
      <c r="G222" s="116"/>
      <c r="H222" s="408"/>
      <c r="I222" s="230">
        <f t="shared" si="31"/>
        <v>0</v>
      </c>
      <c r="J222" s="116"/>
      <c r="K222" s="408"/>
      <c r="L222" s="230">
        <f t="shared" si="32"/>
        <v>0</v>
      </c>
      <c r="M222" s="464"/>
      <c r="N222" s="118"/>
      <c r="O222" s="230">
        <f t="shared" si="33"/>
        <v>0</v>
      </c>
      <c r="P222" s="387"/>
    </row>
    <row r="223" spans="1:16"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row>
    <row r="224" spans="1:16"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row>
    <row r="225" spans="1:16"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row>
    <row r="226" spans="1:16" ht="24" hidden="1" x14ac:dyDescent="0.25">
      <c r="A226" s="64">
        <v>5238</v>
      </c>
      <c r="B226" s="111" t="s">
        <v>241</v>
      </c>
      <c r="C226" s="227">
        <f t="shared" si="26"/>
        <v>0</v>
      </c>
      <c r="D226" s="116"/>
      <c r="E226" s="118"/>
      <c r="F226" s="229">
        <f t="shared" si="30"/>
        <v>0</v>
      </c>
      <c r="G226" s="116"/>
      <c r="H226" s="408"/>
      <c r="I226" s="230">
        <f t="shared" si="31"/>
        <v>0</v>
      </c>
      <c r="J226" s="116"/>
      <c r="K226" s="408"/>
      <c r="L226" s="230">
        <f t="shared" si="32"/>
        <v>0</v>
      </c>
      <c r="M226" s="464"/>
      <c r="N226" s="118"/>
      <c r="O226" s="230">
        <f t="shared" si="33"/>
        <v>0</v>
      </c>
      <c r="P226" s="387"/>
    </row>
    <row r="227" spans="1:16" ht="24" hidden="1" x14ac:dyDescent="0.25">
      <c r="A227" s="64">
        <v>5239</v>
      </c>
      <c r="B227" s="111" t="s">
        <v>242</v>
      </c>
      <c r="C227" s="227">
        <f t="shared" si="26"/>
        <v>0</v>
      </c>
      <c r="D227" s="116"/>
      <c r="E227" s="118"/>
      <c r="F227" s="229">
        <f t="shared" si="30"/>
        <v>0</v>
      </c>
      <c r="G227" s="116"/>
      <c r="H227" s="408"/>
      <c r="I227" s="230">
        <f t="shared" si="31"/>
        <v>0</v>
      </c>
      <c r="J227" s="116"/>
      <c r="K227" s="408"/>
      <c r="L227" s="230">
        <f t="shared" si="32"/>
        <v>0</v>
      </c>
      <c r="M227" s="464"/>
      <c r="N227" s="118"/>
      <c r="O227" s="230">
        <f t="shared" si="33"/>
        <v>0</v>
      </c>
      <c r="P227" s="387"/>
    </row>
    <row r="228" spans="1:16"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row>
    <row r="229" spans="1:16" hidden="1" x14ac:dyDescent="0.25">
      <c r="A229" s="224">
        <v>5250</v>
      </c>
      <c r="B229" s="111" t="s">
        <v>244</v>
      </c>
      <c r="C229" s="227">
        <f t="shared" si="26"/>
        <v>0</v>
      </c>
      <c r="D229" s="116"/>
      <c r="E229" s="118"/>
      <c r="F229" s="229">
        <f t="shared" si="30"/>
        <v>0</v>
      </c>
      <c r="G229" s="116"/>
      <c r="H229" s="408"/>
      <c r="I229" s="230">
        <f t="shared" si="31"/>
        <v>0</v>
      </c>
      <c r="J229" s="116"/>
      <c r="K229" s="408"/>
      <c r="L229" s="230">
        <f t="shared" si="32"/>
        <v>0</v>
      </c>
      <c r="M229" s="464"/>
      <c r="N229" s="118"/>
      <c r="O229" s="230">
        <f t="shared" si="33"/>
        <v>0</v>
      </c>
      <c r="P229" s="387"/>
    </row>
    <row r="230" spans="1:16"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row>
    <row r="231" spans="1:16"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row>
    <row r="232" spans="1:16"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row>
    <row r="233" spans="1:16" x14ac:dyDescent="0.25">
      <c r="A233" s="200">
        <v>6000</v>
      </c>
      <c r="B233" s="200" t="s">
        <v>248</v>
      </c>
      <c r="C233" s="455">
        <f t="shared" si="26"/>
        <v>3896</v>
      </c>
      <c r="D233" s="206">
        <f>D234+D254+D261</f>
        <v>3896</v>
      </c>
      <c r="E233" s="604">
        <f>E234+E254+E261</f>
        <v>0</v>
      </c>
      <c r="F233" s="608">
        <f t="shared" si="30"/>
        <v>3896</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row>
    <row r="234" spans="1:16"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row>
    <row r="235" spans="1:16"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row>
    <row r="236" spans="1:16"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row>
    <row r="237" spans="1:16"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row>
    <row r="238" spans="1:16"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row>
    <row r="239" spans="1:16"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row>
    <row r="240" spans="1:16"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row>
    <row r="241" spans="1:16"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row>
    <row r="242" spans="1:16"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row>
    <row r="243" spans="1:16"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row>
    <row r="244" spans="1:16"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row>
    <row r="245" spans="1:16"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row>
    <row r="246" spans="1:16"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row>
    <row r="247" spans="1:16"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row>
    <row r="248" spans="1:16"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row>
    <row r="249" spans="1:16"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row>
    <row r="250" spans="1:16"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row>
    <row r="251" spans="1:16"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row>
    <row r="252" spans="1:16"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row>
    <row r="253" spans="1:16"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row>
    <row r="254" spans="1:16"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row>
    <row r="255" spans="1:16"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row>
    <row r="256" spans="1:16"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row>
    <row r="257" spans="1:16"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row>
    <row r="258" spans="1:16"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row>
    <row r="259" spans="1:16"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row>
    <row r="260" spans="1:16"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row>
    <row r="261" spans="1:16" ht="36" x14ac:dyDescent="0.25">
      <c r="A261" s="85">
        <v>6400</v>
      </c>
      <c r="B261" s="210" t="s">
        <v>276</v>
      </c>
      <c r="C261" s="393">
        <f t="shared" si="50"/>
        <v>3896</v>
      </c>
      <c r="D261" s="95">
        <f>SUM(D262,D266)</f>
        <v>3896</v>
      </c>
      <c r="E261" s="96">
        <f>SUM(E262,E266)</f>
        <v>0</v>
      </c>
      <c r="F261" s="97">
        <f t="shared" si="37"/>
        <v>3896</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row>
    <row r="262" spans="1:16"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row>
    <row r="263" spans="1:16"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row>
    <row r="264" spans="1:16"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row>
    <row r="265" spans="1:16"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row>
    <row r="266" spans="1:16" ht="36" x14ac:dyDescent="0.25">
      <c r="A266" s="224">
        <v>6420</v>
      </c>
      <c r="B266" s="111" t="s">
        <v>281</v>
      </c>
      <c r="C266" s="226">
        <f t="shared" si="50"/>
        <v>3896</v>
      </c>
      <c r="D266" s="225">
        <f>SUM(D267:D270)</f>
        <v>3896</v>
      </c>
      <c r="E266" s="226">
        <f>SUM(E267:E270)</f>
        <v>0</v>
      </c>
      <c r="F266" s="227">
        <f t="shared" si="37"/>
        <v>3896</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row>
    <row r="267" spans="1:16"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row>
    <row r="268" spans="1:16" x14ac:dyDescent="0.25">
      <c r="A268" s="64">
        <v>6422</v>
      </c>
      <c r="B268" s="111" t="s">
        <v>283</v>
      </c>
      <c r="C268" s="226">
        <f t="shared" si="50"/>
        <v>3896</v>
      </c>
      <c r="D268" s="116">
        <v>3896</v>
      </c>
      <c r="E268" s="117"/>
      <c r="F268" s="227">
        <f t="shared" si="37"/>
        <v>3896</v>
      </c>
      <c r="G268" s="116"/>
      <c r="H268" s="408"/>
      <c r="I268" s="230">
        <f t="shared" si="38"/>
        <v>0</v>
      </c>
      <c r="J268" s="116"/>
      <c r="K268" s="408"/>
      <c r="L268" s="230">
        <f t="shared" si="39"/>
        <v>0</v>
      </c>
      <c r="M268" s="464"/>
      <c r="N268" s="118"/>
      <c r="O268" s="230">
        <f t="shared" si="40"/>
        <v>0</v>
      </c>
      <c r="P268" s="387"/>
    </row>
    <row r="269" spans="1:16"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row>
    <row r="270" spans="1:16"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row>
    <row r="271" spans="1:16" ht="36" hidden="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row>
    <row r="272" spans="1:16"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row>
    <row r="273" spans="1:19"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row>
    <row r="274" spans="1:19"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c r="S274" s="4"/>
    </row>
    <row r="275" spans="1:19"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c r="S275" s="4"/>
    </row>
    <row r="276" spans="1:19"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c r="S276" s="4"/>
    </row>
    <row r="277" spans="1:19" s="286" customFormat="1" ht="24" hidden="1" x14ac:dyDescent="0.25">
      <c r="A277" s="224">
        <v>7230</v>
      </c>
      <c r="B277" s="111" t="s">
        <v>292</v>
      </c>
      <c r="C277" s="405">
        <f t="shared" si="50"/>
        <v>0</v>
      </c>
      <c r="D277" s="116"/>
      <c r="E277" s="118"/>
      <c r="F277" s="229">
        <f t="shared" si="37"/>
        <v>0</v>
      </c>
      <c r="G277" s="116"/>
      <c r="H277" s="408"/>
      <c r="I277" s="230">
        <f t="shared" si="38"/>
        <v>0</v>
      </c>
      <c r="J277" s="116"/>
      <c r="K277" s="408"/>
      <c r="L277" s="230">
        <f t="shared" si="39"/>
        <v>0</v>
      </c>
      <c r="M277" s="464"/>
      <c r="N277" s="118"/>
      <c r="O277" s="230">
        <f>M277+N277</f>
        <v>0</v>
      </c>
      <c r="P277" s="387"/>
      <c r="S277" s="4"/>
    </row>
    <row r="278" spans="1:19"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row>
    <row r="279" spans="1:19"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row>
    <row r="280" spans="1:19"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row>
    <row r="281" spans="1:19"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row>
    <row r="282" spans="1:19"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row>
    <row r="283" spans="1:19"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row>
    <row r="284" spans="1:19"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row>
    <row r="285" spans="1:19"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row>
    <row r="286" spans="1:19"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row>
    <row r="287" spans="1:19" x14ac:dyDescent="0.25">
      <c r="A287" s="503"/>
      <c r="B287" s="504" t="s">
        <v>304</v>
      </c>
      <c r="C287" s="505">
        <f>SUM(C284,C271,C233,C198,C190,C176,C78,C56)</f>
        <v>556539</v>
      </c>
      <c r="D287" s="506">
        <f>SUM(D284,D271,D233,D198,D190,D176,D78,D56)</f>
        <v>500285</v>
      </c>
      <c r="E287" s="605">
        <f>SUM(E284,E271,E233,E198,E190,E176,E78,E56)</f>
        <v>56254</v>
      </c>
      <c r="F287" s="609">
        <f t="shared" si="37"/>
        <v>556539</v>
      </c>
      <c r="G287" s="506">
        <f>SUM(G284,G271,G233,G198,G190,G176,G78,G56)</f>
        <v>0</v>
      </c>
      <c r="H287" s="507">
        <f>SUM(H284,H271,H233,H198,H190,H176,H78,H56)</f>
        <v>0</v>
      </c>
      <c r="I287" s="508">
        <f t="shared" si="38"/>
        <v>0</v>
      </c>
      <c r="J287" s="506">
        <f>SUM(J284,J271,J233,J198,J190,J176,J78,J56)</f>
        <v>0</v>
      </c>
      <c r="K287" s="507">
        <f>SUM(K284,K271,K233,K198,K190,K176,K78,K56)</f>
        <v>0</v>
      </c>
      <c r="L287" s="508">
        <f t="shared" si="39"/>
        <v>0</v>
      </c>
      <c r="M287" s="459">
        <f>SUM(M284,M271,M233,M198,M190,M176,M78,M56)</f>
        <v>0</v>
      </c>
      <c r="N287" s="266">
        <f>SUM(N284,N271,N233,N198,N190,N176,N78,N56)</f>
        <v>0</v>
      </c>
      <c r="O287" s="268">
        <f t="shared" si="58"/>
        <v>0</v>
      </c>
      <c r="P287" s="460"/>
    </row>
    <row r="288" spans="1:19" hidden="1" x14ac:dyDescent="0.25">
      <c r="A288" s="509" t="s">
        <v>305</v>
      </c>
      <c r="B288" s="510"/>
      <c r="C288" s="511">
        <f t="shared" ref="C288" si="59">F288+I288+L288+O288</f>
        <v>0</v>
      </c>
      <c r="D288" s="512">
        <f>SUM(D28,D29,D45)-D54</f>
        <v>0</v>
      </c>
      <c r="E288" s="513">
        <f>SUM(E28,E29,E45)-E54</f>
        <v>0</v>
      </c>
      <c r="F288" s="514">
        <f t="shared" si="37"/>
        <v>0</v>
      </c>
      <c r="G288" s="512">
        <f>SUM(G28,G29,G45)-G54</f>
        <v>0</v>
      </c>
      <c r="H288" s="515">
        <f>SUM(H28,H29,H45)-H54</f>
        <v>0</v>
      </c>
      <c r="I288" s="516">
        <f t="shared" si="38"/>
        <v>0</v>
      </c>
      <c r="J288" s="512">
        <f>(J30+J46)-J54</f>
        <v>0</v>
      </c>
      <c r="K288" s="515">
        <f>(K30+K46)-K54</f>
        <v>0</v>
      </c>
      <c r="L288" s="516">
        <f t="shared" si="39"/>
        <v>0</v>
      </c>
      <c r="M288" s="511">
        <f>M48-M54</f>
        <v>0</v>
      </c>
      <c r="N288" s="513">
        <f>N48-N54</f>
        <v>0</v>
      </c>
      <c r="O288" s="516">
        <f t="shared" si="58"/>
        <v>0</v>
      </c>
      <c r="P288" s="517"/>
    </row>
    <row r="289" spans="1:17" s="37" customFormat="1" hidden="1" x14ac:dyDescent="0.25">
      <c r="A289" s="509" t="s">
        <v>306</v>
      </c>
      <c r="B289" s="510"/>
      <c r="C289" s="518">
        <f>SUM(C290,C291)-C298+C299</f>
        <v>0</v>
      </c>
      <c r="D289" s="512">
        <f>SUM(D290,D291)-D298+D299</f>
        <v>0</v>
      </c>
      <c r="E289" s="513">
        <f>SUM(E290,E291)-E298+E299</f>
        <v>0</v>
      </c>
      <c r="F289" s="514">
        <f t="shared" si="37"/>
        <v>0</v>
      </c>
      <c r="G289" s="512">
        <f>SUM(G290,G291)-G298+G299</f>
        <v>0</v>
      </c>
      <c r="H289" s="515">
        <f>SUM(H290,H291)-H298+H299</f>
        <v>0</v>
      </c>
      <c r="I289" s="516">
        <f t="shared" si="38"/>
        <v>0</v>
      </c>
      <c r="J289" s="512">
        <f>SUM(J290,J291)-J298+J299</f>
        <v>0</v>
      </c>
      <c r="K289" s="515">
        <f>SUM(K290,K291)-K298+K299</f>
        <v>0</v>
      </c>
      <c r="L289" s="516">
        <f t="shared" si="39"/>
        <v>0</v>
      </c>
      <c r="M289" s="511">
        <f>SUM(M290,M291)-M298+M299</f>
        <v>0</v>
      </c>
      <c r="N289" s="513">
        <f>SUM(N290,N291)-N298+N299</f>
        <v>0</v>
      </c>
      <c r="O289" s="516">
        <f t="shared" si="58"/>
        <v>0</v>
      </c>
      <c r="P289" s="517"/>
    </row>
    <row r="290" spans="1:17" s="37" customFormat="1" hidden="1" x14ac:dyDescent="0.25">
      <c r="A290" s="519" t="s">
        <v>307</v>
      </c>
      <c r="B290" s="519" t="s">
        <v>308</v>
      </c>
      <c r="C290" s="518">
        <f>C25-C284</f>
        <v>0</v>
      </c>
      <c r="D290" s="512">
        <f>D25-D284</f>
        <v>0</v>
      </c>
      <c r="E290" s="513">
        <f>E25-E284</f>
        <v>0</v>
      </c>
      <c r="F290" s="514">
        <f t="shared" si="37"/>
        <v>0</v>
      </c>
      <c r="G290" s="512">
        <f>G25-G284</f>
        <v>0</v>
      </c>
      <c r="H290" s="515">
        <f>H25-H284</f>
        <v>0</v>
      </c>
      <c r="I290" s="516">
        <f t="shared" si="38"/>
        <v>0</v>
      </c>
      <c r="J290" s="512">
        <f>J25-J284</f>
        <v>0</v>
      </c>
      <c r="K290" s="515">
        <f>K25-K284</f>
        <v>0</v>
      </c>
      <c r="L290" s="516">
        <f t="shared" si="39"/>
        <v>0</v>
      </c>
      <c r="M290" s="511">
        <f>M25-M284</f>
        <v>0</v>
      </c>
      <c r="N290" s="513">
        <f>N25-N284</f>
        <v>0</v>
      </c>
      <c r="O290" s="516">
        <f t="shared" si="58"/>
        <v>0</v>
      </c>
      <c r="P290" s="517"/>
    </row>
    <row r="291" spans="1:17"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row>
    <row r="292" spans="1:17"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row>
    <row r="293" spans="1:17"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row>
    <row r="294" spans="1:17"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row>
    <row r="295" spans="1:17"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row>
    <row r="296" spans="1:17"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row>
    <row r="297" spans="1:17"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row>
    <row r="298" spans="1:17"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row>
    <row r="299" spans="1:17"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row>
    <row r="300" spans="1:17"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7" ht="12.75" thickBot="1" x14ac:dyDescent="0.3">
      <c r="A301" s="530"/>
      <c r="B301" s="531"/>
      <c r="C301" s="531"/>
      <c r="D301" s="531"/>
      <c r="E301" s="531"/>
      <c r="F301" s="531"/>
      <c r="G301" s="531"/>
      <c r="H301" s="531"/>
      <c r="I301" s="531"/>
      <c r="J301" s="531"/>
      <c r="K301" s="531"/>
      <c r="L301" s="531"/>
      <c r="M301" s="531"/>
      <c r="N301" s="531"/>
      <c r="O301" s="531"/>
      <c r="P301" s="532"/>
      <c r="Q301" s="9"/>
    </row>
    <row r="302" spans="1:17" x14ac:dyDescent="0.25">
      <c r="A302" s="4"/>
      <c r="B302" s="4"/>
      <c r="C302" s="4"/>
      <c r="D302" s="4"/>
      <c r="E302" s="4"/>
      <c r="F302" s="4"/>
      <c r="G302" s="4"/>
      <c r="H302" s="4"/>
      <c r="I302" s="4"/>
      <c r="J302" s="4"/>
      <c r="K302" s="4"/>
      <c r="L302" s="4"/>
      <c r="M302" s="4"/>
      <c r="N302" s="4"/>
      <c r="O302" s="4"/>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tLpr8KfAhF5toLs2/57avyCJ28y4v5X4l1BHBMUA2nQrarwJfmtZM8qSKgxEInCy8J/UreIIuILLmIhHzWD9dA==" saltValue="wPS0qmVfuqWYltP75Da0Ag==" spinCount="100000" sheet="1" objects="1" scenarios="1" formatCells="0" formatColumns="0" formatRows="0"/>
  <autoFilter ref="A22:P300">
    <filterColumn colId="2">
      <filters blank="1">
        <filter val="1 236"/>
        <filter val="1 266"/>
        <filter val="1 322"/>
        <filter val="2 261"/>
        <filter val="287"/>
        <filter val="3 114"/>
        <filter val="3 896"/>
        <filter val="30"/>
        <filter val="39 550"/>
        <filter val="39 837"/>
        <filter val="42 383"/>
        <filter val="463 726"/>
        <filter val="506 109"/>
        <filter val="511 484"/>
        <filter val="512 806"/>
        <filter val="552 643"/>
        <filter val="556 539"/>
        <filter val="56"/>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39.pielikums Jūrmalas pilsētas domes
2016.gada 19.maija saistošajiem noteikumiem Nr.13
(protokols Nr.6, 8.punkts)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S55" sqref="S55"/>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861</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862</v>
      </c>
      <c r="D9" s="1044"/>
      <c r="E9" s="1044"/>
      <c r="F9" s="1044"/>
      <c r="G9" s="1044"/>
      <c r="H9" s="1044"/>
      <c r="I9" s="1044"/>
      <c r="J9" s="1044"/>
      <c r="K9" s="1044"/>
      <c r="L9" s="1044"/>
      <c r="M9" s="1044"/>
      <c r="N9" s="1044"/>
      <c r="O9" s="1044"/>
      <c r="P9" s="1045"/>
      <c r="Q9" s="9"/>
    </row>
    <row r="10" spans="1:17" x14ac:dyDescent="0.25">
      <c r="A10" s="14" t="s">
        <v>10</v>
      </c>
      <c r="B10" s="15"/>
      <c r="C10" s="1049" t="s">
        <v>863</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338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8" x14ac:dyDescent="0.25">
      <c r="A17" s="14"/>
      <c r="B17" s="15" t="s">
        <v>22</v>
      </c>
      <c r="C17" s="1044"/>
      <c r="D17" s="1044"/>
      <c r="E17" s="1044"/>
      <c r="F17" s="1044"/>
      <c r="G17" s="1044"/>
      <c r="H17" s="1044"/>
      <c r="I17" s="1044"/>
      <c r="J17" s="1044"/>
      <c r="K17" s="1044"/>
      <c r="L17" s="1044"/>
      <c r="M17" s="1044"/>
      <c r="N17" s="1044"/>
      <c r="O17" s="1044"/>
      <c r="P17" s="1045"/>
      <c r="Q17" s="9"/>
    </row>
    <row r="18" spans="1:18" x14ac:dyDescent="0.25">
      <c r="A18" s="17"/>
      <c r="B18" s="18"/>
      <c r="C18" s="1025"/>
      <c r="D18" s="1025"/>
      <c r="E18" s="1025"/>
      <c r="F18" s="1025"/>
      <c r="G18" s="1025"/>
      <c r="H18" s="1025"/>
      <c r="I18" s="1025"/>
      <c r="J18" s="1025"/>
      <c r="K18" s="1025"/>
      <c r="L18" s="1025"/>
      <c r="M18" s="1025"/>
      <c r="N18" s="1025"/>
      <c r="O18" s="1025"/>
      <c r="P18" s="1026"/>
      <c r="Q18" s="9"/>
    </row>
    <row r="19" spans="1:18"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8"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8"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8" s="21" customFormat="1" ht="9" thickTop="1" x14ac:dyDescent="0.25">
      <c r="A22" s="22" t="s">
        <v>339</v>
      </c>
      <c r="B22" s="22">
        <v>2</v>
      </c>
      <c r="C22" s="22">
        <v>3</v>
      </c>
      <c r="D22" s="24">
        <v>4</v>
      </c>
      <c r="E22" s="26">
        <v>5</v>
      </c>
      <c r="F22" s="23">
        <v>6</v>
      </c>
      <c r="G22" s="24">
        <v>7</v>
      </c>
      <c r="H22" s="364">
        <v>8</v>
      </c>
      <c r="I22" s="27">
        <v>9</v>
      </c>
      <c r="J22" s="24">
        <v>10</v>
      </c>
      <c r="K22" s="365">
        <v>11</v>
      </c>
      <c r="L22" s="27">
        <v>12</v>
      </c>
      <c r="M22" s="365">
        <v>13</v>
      </c>
      <c r="N22" s="26">
        <v>14</v>
      </c>
      <c r="O22" s="27">
        <v>15</v>
      </c>
      <c r="P22" s="27">
        <v>16</v>
      </c>
    </row>
    <row r="23" spans="1:18" s="37" customFormat="1" x14ac:dyDescent="0.25">
      <c r="A23" s="28"/>
      <c r="B23" s="29" t="s">
        <v>40</v>
      </c>
      <c r="C23" s="197"/>
      <c r="D23" s="31"/>
      <c r="E23" s="34"/>
      <c r="F23" s="30"/>
      <c r="G23" s="31"/>
      <c r="H23" s="366"/>
      <c r="I23" s="367"/>
      <c r="J23" s="31"/>
      <c r="K23" s="368"/>
      <c r="L23" s="367"/>
      <c r="M23" s="368"/>
      <c r="N23" s="34"/>
      <c r="O23" s="367"/>
      <c r="P23" s="369"/>
    </row>
    <row r="24" spans="1:18" s="37" customFormat="1" ht="12.75" thickBot="1" x14ac:dyDescent="0.3">
      <c r="A24" s="38"/>
      <c r="B24" s="39" t="s">
        <v>41</v>
      </c>
      <c r="C24" s="43">
        <f>F24+I24+L24+O24</f>
        <v>254552</v>
      </c>
      <c r="D24" s="41">
        <f>SUM(D25,D28,D29,D45,D46)</f>
        <v>254552</v>
      </c>
      <c r="E24" s="44">
        <f>SUM(E25,E28,E29,E45,E46)</f>
        <v>0</v>
      </c>
      <c r="F24" s="40">
        <f t="shared" ref="F24:F29" si="0">D24+E24</f>
        <v>254552</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c r="R24" s="346"/>
    </row>
    <row r="25" spans="1:18" ht="12.75" hidden="1" thickTop="1" x14ac:dyDescent="0.25">
      <c r="A25" s="46"/>
      <c r="B25" s="47" t="s">
        <v>42</v>
      </c>
      <c r="C25" s="51">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row>
    <row r="26" spans="1:18" ht="12.75" hidden="1" thickTop="1" x14ac:dyDescent="0.25">
      <c r="A26" s="54"/>
      <c r="B26" s="55" t="s">
        <v>43</v>
      </c>
      <c r="C26" s="610">
        <f>F26+I26+L26+O26</f>
        <v>0</v>
      </c>
      <c r="D26" s="57"/>
      <c r="E26" s="60"/>
      <c r="F26" s="56">
        <f t="shared" si="0"/>
        <v>0</v>
      </c>
      <c r="G26" s="57"/>
      <c r="H26" s="379"/>
      <c r="I26" s="380">
        <f>G26+H26</f>
        <v>0</v>
      </c>
      <c r="J26" s="57"/>
      <c r="K26" s="379"/>
      <c r="L26" s="380">
        <f>J26+K26</f>
        <v>0</v>
      </c>
      <c r="M26" s="381"/>
      <c r="N26" s="60"/>
      <c r="O26" s="380">
        <f>M26+N26</f>
        <v>0</v>
      </c>
      <c r="P26" s="382"/>
      <c r="R26" s="346"/>
    </row>
    <row r="27" spans="1:18" ht="12.75" hidden="1" thickTop="1" x14ac:dyDescent="0.25">
      <c r="A27" s="63"/>
      <c r="B27" s="64" t="s">
        <v>44</v>
      </c>
      <c r="C27" s="611">
        <f>F27+I27+L27+O27</f>
        <v>0</v>
      </c>
      <c r="D27" s="66">
        <v>0</v>
      </c>
      <c r="E27" s="69"/>
      <c r="F27" s="65">
        <f t="shared" si="0"/>
        <v>0</v>
      </c>
      <c r="G27" s="66"/>
      <c r="H27" s="384"/>
      <c r="I27" s="385">
        <f>G27+H27</f>
        <v>0</v>
      </c>
      <c r="J27" s="66"/>
      <c r="K27" s="384"/>
      <c r="L27" s="385">
        <f>J27+K27</f>
        <v>0</v>
      </c>
      <c r="M27" s="386"/>
      <c r="N27" s="69"/>
      <c r="O27" s="385">
        <f>M27+N27</f>
        <v>0</v>
      </c>
      <c r="P27" s="387"/>
      <c r="R27" s="346"/>
    </row>
    <row r="28" spans="1:18" s="37" customFormat="1" ht="25.5" thickTop="1" thickBot="1" x14ac:dyDescent="0.3">
      <c r="A28" s="73">
        <v>19300</v>
      </c>
      <c r="B28" s="73" t="s">
        <v>45</v>
      </c>
      <c r="C28" s="606">
        <f>SUM(F28,I28)</f>
        <v>254552</v>
      </c>
      <c r="D28" s="75">
        <f>D54-D27</f>
        <v>254552</v>
      </c>
      <c r="E28" s="78"/>
      <c r="F28" s="612">
        <f t="shared" si="0"/>
        <v>254552</v>
      </c>
      <c r="G28" s="75"/>
      <c r="H28" s="389"/>
      <c r="I28" s="390">
        <f>G28+H28</f>
        <v>0</v>
      </c>
      <c r="J28" s="80" t="s">
        <v>46</v>
      </c>
      <c r="K28" s="391" t="s">
        <v>46</v>
      </c>
      <c r="L28" s="84" t="s">
        <v>46</v>
      </c>
      <c r="M28" s="613" t="s">
        <v>46</v>
      </c>
      <c r="N28" s="83" t="s">
        <v>46</v>
      </c>
      <c r="O28" s="84" t="s">
        <v>46</v>
      </c>
      <c r="P28" s="392"/>
      <c r="R28" s="346"/>
    </row>
    <row r="29" spans="1:18" s="37" customFormat="1" ht="41.25" hidden="1" customHeight="1" thickTop="1" x14ac:dyDescent="0.25">
      <c r="A29" s="85"/>
      <c r="B29" s="85" t="s">
        <v>47</v>
      </c>
      <c r="C29" s="97">
        <f>F29</f>
        <v>0</v>
      </c>
      <c r="D29" s="87"/>
      <c r="E29" s="394"/>
      <c r="F29" s="86">
        <f t="shared" si="0"/>
        <v>0</v>
      </c>
      <c r="G29" s="90" t="s">
        <v>46</v>
      </c>
      <c r="H29" s="395" t="s">
        <v>46</v>
      </c>
      <c r="I29" s="94" t="s">
        <v>46</v>
      </c>
      <c r="J29" s="90" t="s">
        <v>46</v>
      </c>
      <c r="K29" s="395" t="s">
        <v>46</v>
      </c>
      <c r="L29" s="94" t="s">
        <v>46</v>
      </c>
      <c r="M29" s="396" t="s">
        <v>46</v>
      </c>
      <c r="N29" s="91" t="s">
        <v>46</v>
      </c>
      <c r="O29" s="94" t="s">
        <v>46</v>
      </c>
      <c r="P29" s="397"/>
      <c r="R29" s="346"/>
    </row>
    <row r="30" spans="1:18" s="37" customFormat="1" ht="36.75" hidden="1" thickTop="1" x14ac:dyDescent="0.25">
      <c r="A30" s="85">
        <v>21300</v>
      </c>
      <c r="B30" s="85" t="s">
        <v>48</v>
      </c>
      <c r="C30" s="97">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row>
    <row r="31" spans="1:18" s="37" customFormat="1" ht="24.75" hidden="1" thickTop="1" x14ac:dyDescent="0.25">
      <c r="A31" s="100">
        <v>21350</v>
      </c>
      <c r="B31" s="85" t="s">
        <v>49</v>
      </c>
      <c r="C31" s="97">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row>
    <row r="32" spans="1:18" ht="12.75" hidden="1" thickTop="1" x14ac:dyDescent="0.25">
      <c r="A32" s="54">
        <v>21351</v>
      </c>
      <c r="B32" s="101" t="s">
        <v>50</v>
      </c>
      <c r="C32" s="24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row>
    <row r="33" spans="1:18" ht="12.75" hidden="1" thickTop="1" x14ac:dyDescent="0.25">
      <c r="A33" s="63">
        <v>21352</v>
      </c>
      <c r="B33" s="111" t="s">
        <v>51</v>
      </c>
      <c r="C33" s="227">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row>
    <row r="34" spans="1:18" ht="24.75" hidden="1" thickTop="1" x14ac:dyDescent="0.25">
      <c r="A34" s="63">
        <v>21359</v>
      </c>
      <c r="B34" s="111" t="s">
        <v>52</v>
      </c>
      <c r="C34" s="227">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row>
    <row r="35" spans="1:18" s="37" customFormat="1" ht="36.75" hidden="1" thickTop="1" x14ac:dyDescent="0.25">
      <c r="A35" s="100">
        <v>21370</v>
      </c>
      <c r="B35" s="85" t="s">
        <v>53</v>
      </c>
      <c r="C35" s="97">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row>
    <row r="36" spans="1:18" ht="36.75" hidden="1" thickTop="1" x14ac:dyDescent="0.25">
      <c r="A36" s="121">
        <v>21379</v>
      </c>
      <c r="B36" s="122" t="s">
        <v>54</v>
      </c>
      <c r="C36" s="50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row>
    <row r="37" spans="1:18" s="37" customFormat="1" ht="12.75" hidden="1" thickTop="1" x14ac:dyDescent="0.25">
      <c r="A37" s="100">
        <v>21380</v>
      </c>
      <c r="B37" s="85" t="s">
        <v>55</v>
      </c>
      <c r="C37" s="97">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row>
    <row r="38" spans="1:18" ht="12.75" hidden="1" thickTop="1" x14ac:dyDescent="0.25">
      <c r="A38" s="55">
        <v>21381</v>
      </c>
      <c r="B38" s="101" t="s">
        <v>56</v>
      </c>
      <c r="C38" s="24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row>
    <row r="39" spans="1:18" ht="24.75" hidden="1" thickTop="1" x14ac:dyDescent="0.25">
      <c r="A39" s="64">
        <v>21383</v>
      </c>
      <c r="B39" s="111" t="s">
        <v>57</v>
      </c>
      <c r="C39" s="227">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row>
    <row r="40" spans="1:18" s="37" customFormat="1" ht="24.75" hidden="1" thickTop="1" x14ac:dyDescent="0.25">
      <c r="A40" s="100">
        <v>21390</v>
      </c>
      <c r="B40" s="85" t="s">
        <v>58</v>
      </c>
      <c r="C40" s="97">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c r="R40" s="346"/>
    </row>
    <row r="41" spans="1:18" ht="24.75" hidden="1" thickTop="1" x14ac:dyDescent="0.25">
      <c r="A41" s="55">
        <v>21391</v>
      </c>
      <c r="B41" s="101" t="s">
        <v>59</v>
      </c>
      <c r="C41" s="24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row>
    <row r="42" spans="1:18" ht="12.75" hidden="1" thickTop="1" x14ac:dyDescent="0.25">
      <c r="A42" s="64">
        <v>21393</v>
      </c>
      <c r="B42" s="111" t="s">
        <v>60</v>
      </c>
      <c r="C42" s="227">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row>
    <row r="43" spans="1:18" ht="12.75" hidden="1" thickTop="1" x14ac:dyDescent="0.25">
      <c r="A43" s="64">
        <v>21395</v>
      </c>
      <c r="B43" s="111" t="s">
        <v>61</v>
      </c>
      <c r="C43" s="227">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row>
    <row r="44" spans="1:18" ht="24.75" hidden="1" thickTop="1" x14ac:dyDescent="0.25">
      <c r="A44" s="64">
        <v>21399</v>
      </c>
      <c r="B44" s="111" t="s">
        <v>62</v>
      </c>
      <c r="C44" s="227">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c r="R44" s="346"/>
    </row>
    <row r="45" spans="1:18" s="37" customFormat="1" ht="24.75" hidden="1" thickTop="1" x14ac:dyDescent="0.25">
      <c r="A45" s="100">
        <v>21420</v>
      </c>
      <c r="B45" s="85" t="s">
        <v>63</v>
      </c>
      <c r="C45" s="143">
        <f>F45</f>
        <v>0</v>
      </c>
      <c r="D45" s="134"/>
      <c r="E45" s="418"/>
      <c r="F45" s="86">
        <f>D45+E45</f>
        <v>0</v>
      </c>
      <c r="G45" s="90" t="s">
        <v>46</v>
      </c>
      <c r="H45" s="395" t="s">
        <v>46</v>
      </c>
      <c r="I45" s="94" t="s">
        <v>46</v>
      </c>
      <c r="J45" s="90" t="s">
        <v>46</v>
      </c>
      <c r="K45" s="395" t="s">
        <v>46</v>
      </c>
      <c r="L45" s="94" t="s">
        <v>46</v>
      </c>
      <c r="M45" s="396" t="s">
        <v>46</v>
      </c>
      <c r="N45" s="91" t="s">
        <v>46</v>
      </c>
      <c r="O45" s="94" t="s">
        <v>46</v>
      </c>
      <c r="P45" s="397"/>
      <c r="R45" s="346"/>
    </row>
    <row r="46" spans="1:18" s="37" customFormat="1" ht="24.75" hidden="1" thickTop="1" x14ac:dyDescent="0.25">
      <c r="A46" s="136">
        <v>21490</v>
      </c>
      <c r="B46" s="137" t="s">
        <v>64</v>
      </c>
      <c r="C46" s="143">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row>
    <row r="47" spans="1:18" s="37" customFormat="1" ht="24.75" hidden="1" thickTop="1" x14ac:dyDescent="0.25">
      <c r="A47" s="64">
        <v>21499</v>
      </c>
      <c r="B47" s="111" t="s">
        <v>65</v>
      </c>
      <c r="C47" s="614">
        <f>F47+I47+L47</f>
        <v>0</v>
      </c>
      <c r="D47" s="57"/>
      <c r="E47" s="60"/>
      <c r="F47" s="56">
        <f>D47+E47</f>
        <v>0</v>
      </c>
      <c r="G47" s="422"/>
      <c r="H47" s="379"/>
      <c r="I47" s="380">
        <f>G47+H47</f>
        <v>0</v>
      </c>
      <c r="J47" s="57"/>
      <c r="K47" s="379"/>
      <c r="L47" s="380">
        <f>J47+K47</f>
        <v>0</v>
      </c>
      <c r="M47" s="415" t="s">
        <v>46</v>
      </c>
      <c r="N47" s="127" t="s">
        <v>46</v>
      </c>
      <c r="O47" s="132" t="s">
        <v>46</v>
      </c>
      <c r="P47" s="416"/>
      <c r="R47" s="346"/>
    </row>
    <row r="48" spans="1:18" ht="24.75" hidden="1" thickTop="1" x14ac:dyDescent="0.25">
      <c r="A48" s="152">
        <v>23000</v>
      </c>
      <c r="B48" s="153" t="s">
        <v>66</v>
      </c>
      <c r="C48" s="143">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row>
    <row r="49" spans="1:18" ht="24.75" hidden="1" thickTop="1" x14ac:dyDescent="0.25">
      <c r="A49" s="155">
        <v>23410</v>
      </c>
      <c r="B49" s="156" t="s">
        <v>67</v>
      </c>
      <c r="C49" s="167">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row>
    <row r="50" spans="1:18" ht="24.75" hidden="1" thickTop="1" x14ac:dyDescent="0.25">
      <c r="A50" s="155">
        <v>23510</v>
      </c>
      <c r="B50" s="156" t="s">
        <v>68</v>
      </c>
      <c r="C50" s="167">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row>
    <row r="51" spans="1:18" ht="12.75" thickTop="1" x14ac:dyDescent="0.25">
      <c r="A51" s="164"/>
      <c r="B51" s="156"/>
      <c r="C51" s="216"/>
      <c r="D51" s="436"/>
      <c r="E51" s="615"/>
      <c r="F51" s="157"/>
      <c r="G51" s="436"/>
      <c r="H51" s="437"/>
      <c r="I51" s="163"/>
      <c r="J51" s="162"/>
      <c r="K51" s="438"/>
      <c r="L51" s="169"/>
      <c r="M51" s="432"/>
      <c r="N51" s="433"/>
      <c r="O51" s="169"/>
      <c r="P51" s="434"/>
      <c r="R51" s="346"/>
    </row>
    <row r="52" spans="1:18" s="37" customFormat="1" x14ac:dyDescent="0.25">
      <c r="A52" s="170"/>
      <c r="B52" s="171" t="s">
        <v>69</v>
      </c>
      <c r="C52" s="616"/>
      <c r="D52" s="440"/>
      <c r="E52" s="441"/>
      <c r="F52" s="617"/>
      <c r="G52" s="440"/>
      <c r="H52" s="442"/>
      <c r="I52" s="180"/>
      <c r="J52" s="440"/>
      <c r="K52" s="442"/>
      <c r="L52" s="180"/>
      <c r="M52" s="443"/>
      <c r="N52" s="441"/>
      <c r="O52" s="180"/>
      <c r="P52" s="444"/>
      <c r="R52" s="346"/>
    </row>
    <row r="53" spans="1:18" s="37" customFormat="1" ht="12.75" thickBot="1" x14ac:dyDescent="0.3">
      <c r="A53" s="181"/>
      <c r="B53" s="38" t="s">
        <v>70</v>
      </c>
      <c r="C53" s="184">
        <f t="shared" ref="C53:C116" si="4">F53+I53+L53+O53</f>
        <v>254552</v>
      </c>
      <c r="D53" s="182">
        <f>SUM(D54,D284)</f>
        <v>254552</v>
      </c>
      <c r="E53" s="185">
        <f>SUM(E54,E284)</f>
        <v>0</v>
      </c>
      <c r="F53" s="186">
        <f t="shared" ref="F53:F117" si="5">D53+E53</f>
        <v>254552</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c r="R53" s="346"/>
    </row>
    <row r="54" spans="1:18" s="37" customFormat="1" ht="36.75" thickTop="1" x14ac:dyDescent="0.25">
      <c r="A54" s="188"/>
      <c r="B54" s="189" t="s">
        <v>71</v>
      </c>
      <c r="C54" s="193">
        <f t="shared" si="4"/>
        <v>254552</v>
      </c>
      <c r="D54" s="191">
        <f>SUM(D55,D197)</f>
        <v>254552</v>
      </c>
      <c r="E54" s="194">
        <f>SUM(E55,E197)</f>
        <v>0</v>
      </c>
      <c r="F54" s="195">
        <f t="shared" si="5"/>
        <v>254552</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c r="R54" s="346"/>
    </row>
    <row r="55" spans="1:18" s="37" customFormat="1" ht="24" x14ac:dyDescent="0.25">
      <c r="A55" s="197"/>
      <c r="B55" s="28" t="s">
        <v>72</v>
      </c>
      <c r="C55" s="175">
        <f t="shared" si="4"/>
        <v>241000</v>
      </c>
      <c r="D55" s="173">
        <f>SUM(D56,D78,D176,D190)</f>
        <v>241000</v>
      </c>
      <c r="E55" s="176">
        <f>SUM(E56,E78,E176,E190)</f>
        <v>0</v>
      </c>
      <c r="F55" s="198">
        <f t="shared" si="5"/>
        <v>241000</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c r="R55" s="346"/>
    </row>
    <row r="56" spans="1:18" s="37" customFormat="1" x14ac:dyDescent="0.25">
      <c r="A56" s="200">
        <v>1000</v>
      </c>
      <c r="B56" s="200" t="s">
        <v>73</v>
      </c>
      <c r="C56" s="608">
        <f t="shared" si="4"/>
        <v>28000</v>
      </c>
      <c r="D56" s="206">
        <f>SUM(D57,D70)</f>
        <v>28000</v>
      </c>
      <c r="E56" s="207">
        <f>SUM(E57,E70)</f>
        <v>0</v>
      </c>
      <c r="F56" s="208">
        <f t="shared" si="5"/>
        <v>28000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row>
    <row r="57" spans="1:18" x14ac:dyDescent="0.25">
      <c r="A57" s="85">
        <v>1100</v>
      </c>
      <c r="B57" s="210" t="s">
        <v>74</v>
      </c>
      <c r="C57" s="97">
        <f t="shared" si="4"/>
        <v>26230</v>
      </c>
      <c r="D57" s="95">
        <f>SUM(D58,D61,D69)</f>
        <v>28000</v>
      </c>
      <c r="E57" s="98">
        <f>SUM(E58,E61,E69)</f>
        <v>-1770</v>
      </c>
      <c r="F57" s="212">
        <f t="shared" si="5"/>
        <v>26230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row>
    <row r="58" spans="1:18" hidden="1" x14ac:dyDescent="0.25">
      <c r="A58" s="213">
        <v>1110</v>
      </c>
      <c r="B58" s="156" t="s">
        <v>75</v>
      </c>
      <c r="C58" s="216">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row>
    <row r="59" spans="1:18" hidden="1" x14ac:dyDescent="0.25">
      <c r="A59" s="55">
        <v>1111</v>
      </c>
      <c r="B59" s="101" t="s">
        <v>76</v>
      </c>
      <c r="C59" s="240">
        <f t="shared" si="4"/>
        <v>0</v>
      </c>
      <c r="D59" s="106">
        <v>0</v>
      </c>
      <c r="E59" s="108"/>
      <c r="F59" s="242">
        <f t="shared" si="5"/>
        <v>0</v>
      </c>
      <c r="G59" s="106"/>
      <c r="H59" s="403"/>
      <c r="I59" s="243">
        <f t="shared" si="6"/>
        <v>0</v>
      </c>
      <c r="J59" s="106"/>
      <c r="K59" s="403"/>
      <c r="L59" s="243">
        <f t="shared" si="7"/>
        <v>0</v>
      </c>
      <c r="M59" s="463"/>
      <c r="N59" s="108"/>
      <c r="O59" s="243">
        <f t="shared" si="8"/>
        <v>0</v>
      </c>
      <c r="P59" s="382"/>
      <c r="R59" s="346"/>
    </row>
    <row r="60" spans="1:18" ht="24" hidden="1" x14ac:dyDescent="0.25">
      <c r="A60" s="64">
        <v>1119</v>
      </c>
      <c r="B60" s="111" t="s">
        <v>77</v>
      </c>
      <c r="C60" s="227">
        <f t="shared" si="4"/>
        <v>0</v>
      </c>
      <c r="D60" s="116">
        <v>0</v>
      </c>
      <c r="E60" s="118"/>
      <c r="F60" s="229">
        <f t="shared" si="5"/>
        <v>0</v>
      </c>
      <c r="G60" s="116"/>
      <c r="H60" s="408"/>
      <c r="I60" s="230">
        <f t="shared" si="6"/>
        <v>0</v>
      </c>
      <c r="J60" s="116"/>
      <c r="K60" s="408"/>
      <c r="L60" s="230">
        <f t="shared" si="7"/>
        <v>0</v>
      </c>
      <c r="M60" s="464"/>
      <c r="N60" s="118"/>
      <c r="O60" s="230">
        <f t="shared" si="8"/>
        <v>0</v>
      </c>
      <c r="P60" s="387"/>
      <c r="R60" s="346"/>
    </row>
    <row r="61" spans="1:18" ht="24" hidden="1" x14ac:dyDescent="0.25">
      <c r="A61" s="224">
        <v>1140</v>
      </c>
      <c r="B61" s="111" t="s">
        <v>78</v>
      </c>
      <c r="C61" s="227">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row>
    <row r="62" spans="1:18" hidden="1" x14ac:dyDescent="0.25">
      <c r="A62" s="64">
        <v>1141</v>
      </c>
      <c r="B62" s="111" t="s">
        <v>79</v>
      </c>
      <c r="C62" s="227">
        <f t="shared" si="4"/>
        <v>0</v>
      </c>
      <c r="D62" s="116">
        <v>0</v>
      </c>
      <c r="E62" s="118"/>
      <c r="F62" s="229">
        <f t="shared" si="5"/>
        <v>0</v>
      </c>
      <c r="G62" s="116"/>
      <c r="H62" s="408"/>
      <c r="I62" s="230">
        <f t="shared" si="6"/>
        <v>0</v>
      </c>
      <c r="J62" s="116"/>
      <c r="K62" s="408"/>
      <c r="L62" s="230">
        <f t="shared" si="7"/>
        <v>0</v>
      </c>
      <c r="M62" s="464"/>
      <c r="N62" s="118"/>
      <c r="O62" s="230">
        <f t="shared" si="8"/>
        <v>0</v>
      </c>
      <c r="P62" s="387"/>
      <c r="R62" s="346"/>
    </row>
    <row r="63" spans="1:18" ht="24" hidden="1" x14ac:dyDescent="0.25">
      <c r="A63" s="64">
        <v>1142</v>
      </c>
      <c r="B63" s="111" t="s">
        <v>80</v>
      </c>
      <c r="C63" s="227">
        <f t="shared" si="4"/>
        <v>0</v>
      </c>
      <c r="D63" s="116">
        <v>0</v>
      </c>
      <c r="E63" s="118"/>
      <c r="F63" s="229">
        <f t="shared" si="5"/>
        <v>0</v>
      </c>
      <c r="G63" s="116"/>
      <c r="H63" s="408"/>
      <c r="I63" s="230">
        <f t="shared" si="6"/>
        <v>0</v>
      </c>
      <c r="J63" s="116"/>
      <c r="K63" s="408"/>
      <c r="L63" s="230">
        <f t="shared" si="7"/>
        <v>0</v>
      </c>
      <c r="M63" s="464"/>
      <c r="N63" s="118"/>
      <c r="O63" s="230">
        <f t="shared" si="8"/>
        <v>0</v>
      </c>
      <c r="P63" s="387"/>
      <c r="R63" s="346"/>
    </row>
    <row r="64" spans="1:18" ht="24" hidden="1" x14ac:dyDescent="0.25">
      <c r="A64" s="64">
        <v>1145</v>
      </c>
      <c r="B64" s="111" t="s">
        <v>81</v>
      </c>
      <c r="C64" s="227">
        <f t="shared" si="4"/>
        <v>0</v>
      </c>
      <c r="D64" s="116">
        <v>0</v>
      </c>
      <c r="E64" s="118"/>
      <c r="F64" s="229">
        <f t="shared" si="5"/>
        <v>0</v>
      </c>
      <c r="G64" s="116"/>
      <c r="H64" s="408"/>
      <c r="I64" s="230">
        <f t="shared" si="6"/>
        <v>0</v>
      </c>
      <c r="J64" s="116"/>
      <c r="K64" s="408"/>
      <c r="L64" s="230">
        <f t="shared" si="7"/>
        <v>0</v>
      </c>
      <c r="M64" s="464"/>
      <c r="N64" s="118"/>
      <c r="O64" s="230">
        <f t="shared" si="8"/>
        <v>0</v>
      </c>
      <c r="P64" s="387"/>
      <c r="R64" s="346"/>
    </row>
    <row r="65" spans="1:18" ht="24" hidden="1" x14ac:dyDescent="0.25">
      <c r="A65" s="64">
        <v>1146</v>
      </c>
      <c r="B65" s="111" t="s">
        <v>82</v>
      </c>
      <c r="C65" s="227">
        <f t="shared" si="4"/>
        <v>0</v>
      </c>
      <c r="D65" s="116">
        <v>0</v>
      </c>
      <c r="E65" s="118"/>
      <c r="F65" s="229">
        <f t="shared" si="5"/>
        <v>0</v>
      </c>
      <c r="G65" s="116"/>
      <c r="H65" s="408"/>
      <c r="I65" s="230">
        <f t="shared" si="6"/>
        <v>0</v>
      </c>
      <c r="J65" s="116"/>
      <c r="K65" s="408"/>
      <c r="L65" s="230">
        <f t="shared" si="7"/>
        <v>0</v>
      </c>
      <c r="M65" s="464"/>
      <c r="N65" s="118"/>
      <c r="O65" s="230">
        <f t="shared" si="8"/>
        <v>0</v>
      </c>
      <c r="P65" s="387"/>
      <c r="R65" s="346"/>
    </row>
    <row r="66" spans="1:18" hidden="1" x14ac:dyDescent="0.25">
      <c r="A66" s="64">
        <v>1147</v>
      </c>
      <c r="B66" s="111" t="s">
        <v>83</v>
      </c>
      <c r="C66" s="227">
        <f t="shared" si="4"/>
        <v>0</v>
      </c>
      <c r="D66" s="116">
        <v>0</v>
      </c>
      <c r="E66" s="118"/>
      <c r="F66" s="229">
        <f t="shared" si="5"/>
        <v>0</v>
      </c>
      <c r="G66" s="116"/>
      <c r="H66" s="408"/>
      <c r="I66" s="230">
        <f t="shared" si="6"/>
        <v>0</v>
      </c>
      <c r="J66" s="116"/>
      <c r="K66" s="408"/>
      <c r="L66" s="230">
        <f t="shared" si="7"/>
        <v>0</v>
      </c>
      <c r="M66" s="464"/>
      <c r="N66" s="118"/>
      <c r="O66" s="230">
        <f t="shared" si="8"/>
        <v>0</v>
      </c>
      <c r="P66" s="387"/>
      <c r="R66" s="346"/>
    </row>
    <row r="67" spans="1:18" hidden="1" x14ac:dyDescent="0.25">
      <c r="A67" s="64">
        <v>1148</v>
      </c>
      <c r="B67" s="111" t="s">
        <v>84</v>
      </c>
      <c r="C67" s="227">
        <f t="shared" si="4"/>
        <v>0</v>
      </c>
      <c r="D67" s="116">
        <v>0</v>
      </c>
      <c r="E67" s="118"/>
      <c r="F67" s="229">
        <f t="shared" si="5"/>
        <v>0</v>
      </c>
      <c r="G67" s="116"/>
      <c r="H67" s="408"/>
      <c r="I67" s="230">
        <f t="shared" si="6"/>
        <v>0</v>
      </c>
      <c r="J67" s="116"/>
      <c r="K67" s="408"/>
      <c r="L67" s="230">
        <f t="shared" si="7"/>
        <v>0</v>
      </c>
      <c r="M67" s="464"/>
      <c r="N67" s="118"/>
      <c r="O67" s="230">
        <f t="shared" si="8"/>
        <v>0</v>
      </c>
      <c r="P67" s="387"/>
      <c r="R67" s="346"/>
    </row>
    <row r="68" spans="1:18" ht="36" hidden="1" x14ac:dyDescent="0.25">
      <c r="A68" s="64">
        <v>1149</v>
      </c>
      <c r="B68" s="111" t="s">
        <v>85</v>
      </c>
      <c r="C68" s="227">
        <f t="shared" si="4"/>
        <v>0</v>
      </c>
      <c r="D68" s="116">
        <v>0</v>
      </c>
      <c r="E68" s="118"/>
      <c r="F68" s="229">
        <f t="shared" si="5"/>
        <v>0</v>
      </c>
      <c r="G68" s="116"/>
      <c r="H68" s="408"/>
      <c r="I68" s="230">
        <f t="shared" si="6"/>
        <v>0</v>
      </c>
      <c r="J68" s="116"/>
      <c r="K68" s="408"/>
      <c r="L68" s="230">
        <f t="shared" si="7"/>
        <v>0</v>
      </c>
      <c r="M68" s="464"/>
      <c r="N68" s="118"/>
      <c r="O68" s="230">
        <f t="shared" si="8"/>
        <v>0</v>
      </c>
      <c r="P68" s="387"/>
      <c r="R68" s="346"/>
    </row>
    <row r="69" spans="1:18" ht="36" x14ac:dyDescent="0.25">
      <c r="A69" s="213">
        <v>1150</v>
      </c>
      <c r="B69" s="156" t="s">
        <v>86</v>
      </c>
      <c r="C69" s="227">
        <f t="shared" si="4"/>
        <v>26230</v>
      </c>
      <c r="D69" s="231">
        <v>28000</v>
      </c>
      <c r="E69" s="234">
        <v>-1770</v>
      </c>
      <c r="F69" s="218">
        <f t="shared" si="5"/>
        <v>26230</v>
      </c>
      <c r="G69" s="231"/>
      <c r="H69" s="467"/>
      <c r="I69" s="219">
        <f t="shared" si="6"/>
        <v>0</v>
      </c>
      <c r="J69" s="231"/>
      <c r="K69" s="467"/>
      <c r="L69" s="219">
        <f t="shared" si="7"/>
        <v>0</v>
      </c>
      <c r="M69" s="468"/>
      <c r="N69" s="234"/>
      <c r="O69" s="219">
        <f t="shared" si="8"/>
        <v>0</v>
      </c>
      <c r="P69" s="434"/>
      <c r="R69" s="346"/>
    </row>
    <row r="70" spans="1:18" ht="36" x14ac:dyDescent="0.25">
      <c r="A70" s="85">
        <v>1200</v>
      </c>
      <c r="B70" s="210" t="s">
        <v>87</v>
      </c>
      <c r="C70" s="97">
        <f t="shared" si="4"/>
        <v>1770</v>
      </c>
      <c r="D70" s="95">
        <f>SUM(D71:D72)</f>
        <v>0</v>
      </c>
      <c r="E70" s="98">
        <f>SUM(E71:E72)</f>
        <v>1770</v>
      </c>
      <c r="F70" s="212">
        <f>D70+E70</f>
        <v>1770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row>
    <row r="71" spans="1:18" ht="36" x14ac:dyDescent="0.25">
      <c r="A71" s="350">
        <v>1210</v>
      </c>
      <c r="B71" s="101" t="s">
        <v>88</v>
      </c>
      <c r="C71" s="240">
        <f t="shared" si="4"/>
        <v>1770</v>
      </c>
      <c r="D71" s="106">
        <v>0</v>
      </c>
      <c r="E71" s="108">
        <v>1770</v>
      </c>
      <c r="F71" s="242">
        <f t="shared" si="5"/>
        <v>1770</v>
      </c>
      <c r="G71" s="106"/>
      <c r="H71" s="403"/>
      <c r="I71" s="243">
        <f t="shared" si="6"/>
        <v>0</v>
      </c>
      <c r="J71" s="106"/>
      <c r="K71" s="403"/>
      <c r="L71" s="243">
        <f t="shared" si="7"/>
        <v>0</v>
      </c>
      <c r="M71" s="463"/>
      <c r="N71" s="108"/>
      <c r="O71" s="243">
        <f t="shared" si="8"/>
        <v>0</v>
      </c>
      <c r="P71" s="382" t="s">
        <v>864</v>
      </c>
      <c r="R71" s="346"/>
    </row>
    <row r="72" spans="1:18" ht="24" hidden="1" x14ac:dyDescent="0.25">
      <c r="A72" s="224">
        <v>1220</v>
      </c>
      <c r="B72" s="111" t="s">
        <v>89</v>
      </c>
      <c r="C72" s="227">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row>
    <row r="73" spans="1:18" ht="60" hidden="1" x14ac:dyDescent="0.25">
      <c r="A73" s="64">
        <v>1221</v>
      </c>
      <c r="B73" s="111" t="s">
        <v>90</v>
      </c>
      <c r="C73" s="227">
        <f t="shared" si="4"/>
        <v>0</v>
      </c>
      <c r="D73" s="116">
        <v>0</v>
      </c>
      <c r="E73" s="118"/>
      <c r="F73" s="229">
        <f t="shared" si="5"/>
        <v>0</v>
      </c>
      <c r="G73" s="116"/>
      <c r="H73" s="408"/>
      <c r="I73" s="230">
        <f t="shared" si="6"/>
        <v>0</v>
      </c>
      <c r="J73" s="116"/>
      <c r="K73" s="408"/>
      <c r="L73" s="230">
        <f t="shared" si="7"/>
        <v>0</v>
      </c>
      <c r="M73" s="464"/>
      <c r="N73" s="118"/>
      <c r="O73" s="230">
        <f t="shared" si="8"/>
        <v>0</v>
      </c>
      <c r="P73" s="387"/>
      <c r="R73" s="346"/>
    </row>
    <row r="74" spans="1:18" hidden="1" x14ac:dyDescent="0.25">
      <c r="A74" s="64">
        <v>1223</v>
      </c>
      <c r="B74" s="111" t="s">
        <v>91</v>
      </c>
      <c r="C74" s="227">
        <f t="shared" si="4"/>
        <v>0</v>
      </c>
      <c r="D74" s="116">
        <v>0</v>
      </c>
      <c r="E74" s="118"/>
      <c r="F74" s="229">
        <f t="shared" si="5"/>
        <v>0</v>
      </c>
      <c r="G74" s="116"/>
      <c r="H74" s="408"/>
      <c r="I74" s="230">
        <f t="shared" si="6"/>
        <v>0</v>
      </c>
      <c r="J74" s="116"/>
      <c r="K74" s="408"/>
      <c r="L74" s="230">
        <f t="shared" si="7"/>
        <v>0</v>
      </c>
      <c r="M74" s="464"/>
      <c r="N74" s="118"/>
      <c r="O74" s="230">
        <f t="shared" si="8"/>
        <v>0</v>
      </c>
      <c r="P74" s="387"/>
      <c r="R74" s="346"/>
    </row>
    <row r="75" spans="1:18" hidden="1" x14ac:dyDescent="0.25">
      <c r="A75" s="64">
        <v>1225</v>
      </c>
      <c r="B75" s="111" t="s">
        <v>92</v>
      </c>
      <c r="C75" s="227">
        <f t="shared" si="4"/>
        <v>0</v>
      </c>
      <c r="D75" s="116">
        <v>0</v>
      </c>
      <c r="E75" s="118"/>
      <c r="F75" s="229">
        <f t="shared" si="5"/>
        <v>0</v>
      </c>
      <c r="G75" s="116"/>
      <c r="H75" s="408"/>
      <c r="I75" s="230">
        <f t="shared" si="6"/>
        <v>0</v>
      </c>
      <c r="J75" s="116"/>
      <c r="K75" s="408"/>
      <c r="L75" s="230">
        <f t="shared" si="7"/>
        <v>0</v>
      </c>
      <c r="M75" s="464"/>
      <c r="N75" s="118"/>
      <c r="O75" s="230">
        <f t="shared" si="8"/>
        <v>0</v>
      </c>
      <c r="P75" s="387"/>
      <c r="R75" s="346"/>
    </row>
    <row r="76" spans="1:18" ht="36" hidden="1" x14ac:dyDescent="0.25">
      <c r="A76" s="64">
        <v>1227</v>
      </c>
      <c r="B76" s="111" t="s">
        <v>93</v>
      </c>
      <c r="C76" s="227">
        <f t="shared" si="4"/>
        <v>0</v>
      </c>
      <c r="D76" s="116">
        <v>0</v>
      </c>
      <c r="E76" s="118"/>
      <c r="F76" s="229">
        <f t="shared" si="5"/>
        <v>0</v>
      </c>
      <c r="G76" s="116"/>
      <c r="H76" s="408"/>
      <c r="I76" s="230">
        <f t="shared" si="6"/>
        <v>0</v>
      </c>
      <c r="J76" s="116"/>
      <c r="K76" s="408"/>
      <c r="L76" s="230">
        <f t="shared" si="7"/>
        <v>0</v>
      </c>
      <c r="M76" s="464"/>
      <c r="N76" s="118"/>
      <c r="O76" s="230">
        <f t="shared" si="8"/>
        <v>0</v>
      </c>
      <c r="P76" s="387"/>
      <c r="R76" s="346"/>
    </row>
    <row r="77" spans="1:18" ht="60" hidden="1" x14ac:dyDescent="0.25">
      <c r="A77" s="64">
        <v>1228</v>
      </c>
      <c r="B77" s="111" t="s">
        <v>94</v>
      </c>
      <c r="C77" s="227">
        <f t="shared" si="4"/>
        <v>0</v>
      </c>
      <c r="D77" s="116">
        <v>0</v>
      </c>
      <c r="E77" s="118"/>
      <c r="F77" s="229">
        <f t="shared" si="5"/>
        <v>0</v>
      </c>
      <c r="G77" s="116"/>
      <c r="H77" s="408"/>
      <c r="I77" s="230">
        <f t="shared" si="6"/>
        <v>0</v>
      </c>
      <c r="J77" s="116"/>
      <c r="K77" s="408"/>
      <c r="L77" s="230">
        <f t="shared" si="7"/>
        <v>0</v>
      </c>
      <c r="M77" s="464"/>
      <c r="N77" s="118"/>
      <c r="O77" s="230">
        <f t="shared" si="8"/>
        <v>0</v>
      </c>
      <c r="P77" s="387"/>
      <c r="R77" s="346"/>
    </row>
    <row r="78" spans="1:18" x14ac:dyDescent="0.25">
      <c r="A78" s="200">
        <v>2000</v>
      </c>
      <c r="B78" s="200" t="s">
        <v>95</v>
      </c>
      <c r="C78" s="608">
        <f t="shared" si="4"/>
        <v>213000</v>
      </c>
      <c r="D78" s="206">
        <f>SUM(D79,D86,D133,D167,D168,D175)</f>
        <v>213000</v>
      </c>
      <c r="E78" s="207">
        <f>SUM(E79,E86,E133,E167,E168,E175)</f>
        <v>0</v>
      </c>
      <c r="F78" s="208">
        <f t="shared" si="5"/>
        <v>213000</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c r="R78" s="346"/>
    </row>
    <row r="79" spans="1:18" ht="24" hidden="1" x14ac:dyDescent="0.25">
      <c r="A79" s="85">
        <v>2100</v>
      </c>
      <c r="B79" s="210" t="s">
        <v>96</v>
      </c>
      <c r="C79" s="97">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row>
    <row r="80" spans="1:18" ht="24" hidden="1" x14ac:dyDescent="0.25">
      <c r="A80" s="350">
        <v>2110</v>
      </c>
      <c r="B80" s="101" t="s">
        <v>97</v>
      </c>
      <c r="C80" s="24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row>
    <row r="81" spans="1:18" hidden="1" x14ac:dyDescent="0.25">
      <c r="A81" s="64">
        <v>2111</v>
      </c>
      <c r="B81" s="111" t="s">
        <v>98</v>
      </c>
      <c r="C81" s="227">
        <f t="shared" si="4"/>
        <v>0</v>
      </c>
      <c r="D81" s="116">
        <v>0</v>
      </c>
      <c r="E81" s="118"/>
      <c r="F81" s="229">
        <f t="shared" si="5"/>
        <v>0</v>
      </c>
      <c r="G81" s="116"/>
      <c r="H81" s="408"/>
      <c r="I81" s="230">
        <f t="shared" si="6"/>
        <v>0</v>
      </c>
      <c r="J81" s="116"/>
      <c r="K81" s="408"/>
      <c r="L81" s="230">
        <f t="shared" si="7"/>
        <v>0</v>
      </c>
      <c r="M81" s="464"/>
      <c r="N81" s="118"/>
      <c r="O81" s="230">
        <f t="shared" si="8"/>
        <v>0</v>
      </c>
      <c r="P81" s="387"/>
      <c r="R81" s="346"/>
    </row>
    <row r="82" spans="1:18" ht="24" hidden="1" x14ac:dyDescent="0.25">
      <c r="A82" s="64">
        <v>2112</v>
      </c>
      <c r="B82" s="111" t="s">
        <v>99</v>
      </c>
      <c r="C82" s="227">
        <f t="shared" si="4"/>
        <v>0</v>
      </c>
      <c r="D82" s="116">
        <v>0</v>
      </c>
      <c r="E82" s="118"/>
      <c r="F82" s="229">
        <f t="shared" si="5"/>
        <v>0</v>
      </c>
      <c r="G82" s="116"/>
      <c r="H82" s="408"/>
      <c r="I82" s="230">
        <f t="shared" si="6"/>
        <v>0</v>
      </c>
      <c r="J82" s="116"/>
      <c r="K82" s="408"/>
      <c r="L82" s="230">
        <f t="shared" si="7"/>
        <v>0</v>
      </c>
      <c r="M82" s="464"/>
      <c r="N82" s="118"/>
      <c r="O82" s="230">
        <f t="shared" si="8"/>
        <v>0</v>
      </c>
      <c r="P82" s="387"/>
      <c r="R82" s="346"/>
    </row>
    <row r="83" spans="1:18" ht="24" hidden="1" x14ac:dyDescent="0.25">
      <c r="A83" s="224">
        <v>2120</v>
      </c>
      <c r="B83" s="111" t="s">
        <v>100</v>
      </c>
      <c r="C83" s="227">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row>
    <row r="84" spans="1:18" hidden="1" x14ac:dyDescent="0.25">
      <c r="A84" s="64">
        <v>2121</v>
      </c>
      <c r="B84" s="111" t="s">
        <v>98</v>
      </c>
      <c r="C84" s="227">
        <f t="shared" si="4"/>
        <v>0</v>
      </c>
      <c r="D84" s="116">
        <v>0</v>
      </c>
      <c r="E84" s="118"/>
      <c r="F84" s="229">
        <f t="shared" si="5"/>
        <v>0</v>
      </c>
      <c r="G84" s="116"/>
      <c r="H84" s="408"/>
      <c r="I84" s="230">
        <f t="shared" si="6"/>
        <v>0</v>
      </c>
      <c r="J84" s="116"/>
      <c r="K84" s="408"/>
      <c r="L84" s="230">
        <f t="shared" si="7"/>
        <v>0</v>
      </c>
      <c r="M84" s="464"/>
      <c r="N84" s="118"/>
      <c r="O84" s="230">
        <f t="shared" si="8"/>
        <v>0</v>
      </c>
      <c r="P84" s="387"/>
      <c r="R84" s="346"/>
    </row>
    <row r="85" spans="1:18" ht="24" hidden="1" x14ac:dyDescent="0.25">
      <c r="A85" s="64">
        <v>2122</v>
      </c>
      <c r="B85" s="111" t="s">
        <v>99</v>
      </c>
      <c r="C85" s="227">
        <f t="shared" si="4"/>
        <v>0</v>
      </c>
      <c r="D85" s="116">
        <v>0</v>
      </c>
      <c r="E85" s="118"/>
      <c r="F85" s="229">
        <f t="shared" si="5"/>
        <v>0</v>
      </c>
      <c r="G85" s="116"/>
      <c r="H85" s="408"/>
      <c r="I85" s="230">
        <f t="shared" si="6"/>
        <v>0</v>
      </c>
      <c r="J85" s="116"/>
      <c r="K85" s="408"/>
      <c r="L85" s="230">
        <f t="shared" si="7"/>
        <v>0</v>
      </c>
      <c r="M85" s="464"/>
      <c r="N85" s="118"/>
      <c r="O85" s="230">
        <f t="shared" si="8"/>
        <v>0</v>
      </c>
      <c r="P85" s="387"/>
      <c r="R85" s="346"/>
    </row>
    <row r="86" spans="1:18" x14ac:dyDescent="0.25">
      <c r="A86" s="85">
        <v>2200</v>
      </c>
      <c r="B86" s="210" t="s">
        <v>101</v>
      </c>
      <c r="C86" s="290">
        <f t="shared" si="4"/>
        <v>208000</v>
      </c>
      <c r="D86" s="95">
        <f>SUM(D87,D92,D98,D106,D115,D119,D125,D131)</f>
        <v>208000</v>
      </c>
      <c r="E86" s="98">
        <f>SUM(E87,E92,E98,E106,E115,E119,E125,E131)</f>
        <v>0</v>
      </c>
      <c r="F86" s="212">
        <f t="shared" si="5"/>
        <v>208000</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c r="R86" s="346"/>
    </row>
    <row r="87" spans="1:18" ht="24" x14ac:dyDescent="0.25">
      <c r="A87" s="213">
        <v>2210</v>
      </c>
      <c r="B87" s="156" t="s">
        <v>102</v>
      </c>
      <c r="C87" s="216">
        <f t="shared" si="4"/>
        <v>45380</v>
      </c>
      <c r="D87" s="214">
        <f>SUM(D88:D91)</f>
        <v>45380</v>
      </c>
      <c r="E87" s="217">
        <f>SUM(E88:E91)</f>
        <v>0</v>
      </c>
      <c r="F87" s="218">
        <f t="shared" si="5"/>
        <v>45380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row>
    <row r="88" spans="1:18" ht="24" hidden="1" x14ac:dyDescent="0.25">
      <c r="A88" s="55">
        <v>2211</v>
      </c>
      <c r="B88" s="101" t="s">
        <v>103</v>
      </c>
      <c r="C88" s="227">
        <f t="shared" si="4"/>
        <v>0</v>
      </c>
      <c r="D88" s="106">
        <v>0</v>
      </c>
      <c r="E88" s="108"/>
      <c r="F88" s="242">
        <f t="shared" si="5"/>
        <v>0</v>
      </c>
      <c r="G88" s="106"/>
      <c r="H88" s="403"/>
      <c r="I88" s="243">
        <f t="shared" si="6"/>
        <v>0</v>
      </c>
      <c r="J88" s="106"/>
      <c r="K88" s="403"/>
      <c r="L88" s="243">
        <f t="shared" si="7"/>
        <v>0</v>
      </c>
      <c r="M88" s="463"/>
      <c r="N88" s="108"/>
      <c r="O88" s="243">
        <f t="shared" si="8"/>
        <v>0</v>
      </c>
      <c r="P88" s="382"/>
      <c r="R88" s="346"/>
    </row>
    <row r="89" spans="1:18" ht="36" x14ac:dyDescent="0.25">
      <c r="A89" s="64">
        <v>2212</v>
      </c>
      <c r="B89" s="111" t="s">
        <v>104</v>
      </c>
      <c r="C89" s="227">
        <f t="shared" si="4"/>
        <v>20380</v>
      </c>
      <c r="D89" s="116">
        <f>16000+4380</f>
        <v>20380</v>
      </c>
      <c r="E89" s="118"/>
      <c r="F89" s="229">
        <f t="shared" si="5"/>
        <v>20380</v>
      </c>
      <c r="G89" s="116"/>
      <c r="H89" s="408"/>
      <c r="I89" s="230">
        <f t="shared" si="6"/>
        <v>0</v>
      </c>
      <c r="J89" s="116"/>
      <c r="K89" s="408"/>
      <c r="L89" s="230">
        <f t="shared" si="7"/>
        <v>0</v>
      </c>
      <c r="M89" s="464"/>
      <c r="N89" s="118"/>
      <c r="O89" s="230">
        <f t="shared" si="8"/>
        <v>0</v>
      </c>
      <c r="P89" s="387"/>
      <c r="R89" s="346"/>
    </row>
    <row r="90" spans="1:18" ht="24" hidden="1" x14ac:dyDescent="0.25">
      <c r="A90" s="64">
        <v>2214</v>
      </c>
      <c r="B90" s="111" t="s">
        <v>105</v>
      </c>
      <c r="C90" s="227">
        <f t="shared" si="4"/>
        <v>0</v>
      </c>
      <c r="D90" s="116">
        <v>0</v>
      </c>
      <c r="E90" s="118"/>
      <c r="F90" s="229">
        <f t="shared" si="5"/>
        <v>0</v>
      </c>
      <c r="G90" s="116"/>
      <c r="H90" s="408"/>
      <c r="I90" s="230">
        <f t="shared" si="6"/>
        <v>0</v>
      </c>
      <c r="J90" s="116"/>
      <c r="K90" s="408"/>
      <c r="L90" s="230">
        <f t="shared" si="7"/>
        <v>0</v>
      </c>
      <c r="M90" s="464"/>
      <c r="N90" s="118"/>
      <c r="O90" s="230">
        <f t="shared" si="8"/>
        <v>0</v>
      </c>
      <c r="P90" s="387"/>
      <c r="R90" s="346"/>
    </row>
    <row r="91" spans="1:18" x14ac:dyDescent="0.25">
      <c r="A91" s="64">
        <v>2219</v>
      </c>
      <c r="B91" s="111" t="s">
        <v>106</v>
      </c>
      <c r="C91" s="227">
        <f t="shared" si="4"/>
        <v>25000</v>
      </c>
      <c r="D91" s="116">
        <v>25000</v>
      </c>
      <c r="E91" s="118"/>
      <c r="F91" s="229">
        <f t="shared" si="5"/>
        <v>25000</v>
      </c>
      <c r="G91" s="116"/>
      <c r="H91" s="408"/>
      <c r="I91" s="230">
        <f t="shared" si="6"/>
        <v>0</v>
      </c>
      <c r="J91" s="116"/>
      <c r="K91" s="408"/>
      <c r="L91" s="230">
        <f t="shared" si="7"/>
        <v>0</v>
      </c>
      <c r="M91" s="464"/>
      <c r="N91" s="118"/>
      <c r="O91" s="230">
        <f t="shared" si="8"/>
        <v>0</v>
      </c>
      <c r="P91" s="387"/>
      <c r="R91" s="346"/>
    </row>
    <row r="92" spans="1:18" ht="24" hidden="1" x14ac:dyDescent="0.25">
      <c r="A92" s="224">
        <v>2220</v>
      </c>
      <c r="B92" s="111" t="s">
        <v>107</v>
      </c>
      <c r="C92" s="227">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row>
    <row r="93" spans="1:18" hidden="1" x14ac:dyDescent="0.25">
      <c r="A93" s="64">
        <v>2221</v>
      </c>
      <c r="B93" s="111" t="s">
        <v>108</v>
      </c>
      <c r="C93" s="227">
        <f t="shared" si="4"/>
        <v>0</v>
      </c>
      <c r="D93" s="116">
        <v>0</v>
      </c>
      <c r="E93" s="118"/>
      <c r="F93" s="229">
        <f t="shared" si="5"/>
        <v>0</v>
      </c>
      <c r="G93" s="116"/>
      <c r="H93" s="408"/>
      <c r="I93" s="230">
        <f t="shared" si="6"/>
        <v>0</v>
      </c>
      <c r="J93" s="116"/>
      <c r="K93" s="408"/>
      <c r="L93" s="230">
        <f t="shared" si="7"/>
        <v>0</v>
      </c>
      <c r="M93" s="464"/>
      <c r="N93" s="118"/>
      <c r="O93" s="230">
        <f t="shared" si="8"/>
        <v>0</v>
      </c>
      <c r="P93" s="387"/>
      <c r="R93" s="346"/>
    </row>
    <row r="94" spans="1:18" hidden="1" x14ac:dyDescent="0.25">
      <c r="A94" s="64">
        <v>2222</v>
      </c>
      <c r="B94" s="111" t="s">
        <v>109</v>
      </c>
      <c r="C94" s="227">
        <f t="shared" si="4"/>
        <v>0</v>
      </c>
      <c r="D94" s="116">
        <v>0</v>
      </c>
      <c r="E94" s="118"/>
      <c r="F94" s="229">
        <f t="shared" si="5"/>
        <v>0</v>
      </c>
      <c r="G94" s="116"/>
      <c r="H94" s="408"/>
      <c r="I94" s="230">
        <f t="shared" si="6"/>
        <v>0</v>
      </c>
      <c r="J94" s="116"/>
      <c r="K94" s="408"/>
      <c r="L94" s="230">
        <f t="shared" si="7"/>
        <v>0</v>
      </c>
      <c r="M94" s="464"/>
      <c r="N94" s="118"/>
      <c r="O94" s="230">
        <f t="shared" si="8"/>
        <v>0</v>
      </c>
      <c r="P94" s="387"/>
      <c r="R94" s="346"/>
    </row>
    <row r="95" spans="1:18" hidden="1" x14ac:dyDescent="0.25">
      <c r="A95" s="64">
        <v>2223</v>
      </c>
      <c r="B95" s="111" t="s">
        <v>110</v>
      </c>
      <c r="C95" s="227">
        <f t="shared" si="4"/>
        <v>0</v>
      </c>
      <c r="D95" s="116">
        <v>0</v>
      </c>
      <c r="E95" s="118"/>
      <c r="F95" s="229">
        <f t="shared" si="5"/>
        <v>0</v>
      </c>
      <c r="G95" s="116"/>
      <c r="H95" s="408"/>
      <c r="I95" s="230">
        <f t="shared" si="6"/>
        <v>0</v>
      </c>
      <c r="J95" s="116"/>
      <c r="K95" s="408"/>
      <c r="L95" s="230">
        <f t="shared" si="7"/>
        <v>0</v>
      </c>
      <c r="M95" s="464"/>
      <c r="N95" s="118"/>
      <c r="O95" s="230">
        <f t="shared" si="8"/>
        <v>0</v>
      </c>
      <c r="P95" s="387"/>
      <c r="R95" s="346"/>
    </row>
    <row r="96" spans="1:18" ht="48" hidden="1" x14ac:dyDescent="0.25">
      <c r="A96" s="64">
        <v>2224</v>
      </c>
      <c r="B96" s="111" t="s">
        <v>111</v>
      </c>
      <c r="C96" s="227">
        <f t="shared" si="4"/>
        <v>0</v>
      </c>
      <c r="D96" s="116">
        <v>0</v>
      </c>
      <c r="E96" s="118"/>
      <c r="F96" s="229">
        <f t="shared" si="5"/>
        <v>0</v>
      </c>
      <c r="G96" s="116"/>
      <c r="H96" s="408"/>
      <c r="I96" s="230">
        <f t="shared" si="6"/>
        <v>0</v>
      </c>
      <c r="J96" s="116"/>
      <c r="K96" s="408"/>
      <c r="L96" s="230">
        <f t="shared" si="7"/>
        <v>0</v>
      </c>
      <c r="M96" s="464"/>
      <c r="N96" s="118"/>
      <c r="O96" s="230">
        <f t="shared" si="8"/>
        <v>0</v>
      </c>
      <c r="P96" s="387"/>
      <c r="R96" s="346"/>
    </row>
    <row r="97" spans="1:18" ht="24" hidden="1" x14ac:dyDescent="0.25">
      <c r="A97" s="64">
        <v>2229</v>
      </c>
      <c r="B97" s="111" t="s">
        <v>112</v>
      </c>
      <c r="C97" s="227">
        <f t="shared" si="4"/>
        <v>0</v>
      </c>
      <c r="D97" s="116">
        <v>0</v>
      </c>
      <c r="E97" s="118"/>
      <c r="F97" s="229">
        <f t="shared" si="5"/>
        <v>0</v>
      </c>
      <c r="G97" s="116"/>
      <c r="H97" s="408"/>
      <c r="I97" s="230">
        <f t="shared" si="6"/>
        <v>0</v>
      </c>
      <c r="J97" s="116"/>
      <c r="K97" s="408"/>
      <c r="L97" s="230">
        <f t="shared" si="7"/>
        <v>0</v>
      </c>
      <c r="M97" s="464"/>
      <c r="N97" s="118"/>
      <c r="O97" s="230">
        <f t="shared" si="8"/>
        <v>0</v>
      </c>
      <c r="P97" s="387"/>
      <c r="R97" s="346"/>
    </row>
    <row r="98" spans="1:18" ht="36" x14ac:dyDescent="0.25">
      <c r="A98" s="224">
        <v>2230</v>
      </c>
      <c r="B98" s="111" t="s">
        <v>113</v>
      </c>
      <c r="C98" s="227">
        <f t="shared" si="4"/>
        <v>146620</v>
      </c>
      <c r="D98" s="225">
        <f>SUM(D99:D105)</f>
        <v>146620</v>
      </c>
      <c r="E98" s="228">
        <f>SUM(E99:E105)</f>
        <v>0</v>
      </c>
      <c r="F98" s="229">
        <f t="shared" si="5"/>
        <v>146620</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row>
    <row r="99" spans="1:18" ht="24" x14ac:dyDescent="0.25">
      <c r="A99" s="64">
        <v>2231</v>
      </c>
      <c r="B99" s="111" t="s">
        <v>114</v>
      </c>
      <c r="C99" s="227">
        <f t="shared" si="4"/>
        <v>30620</v>
      </c>
      <c r="D99" s="116">
        <f>35000-4380</f>
        <v>30620</v>
      </c>
      <c r="E99" s="118"/>
      <c r="F99" s="229">
        <f t="shared" si="5"/>
        <v>30620</v>
      </c>
      <c r="G99" s="116"/>
      <c r="H99" s="408"/>
      <c r="I99" s="230">
        <f t="shared" si="6"/>
        <v>0</v>
      </c>
      <c r="J99" s="116"/>
      <c r="K99" s="408"/>
      <c r="L99" s="230">
        <f t="shared" si="7"/>
        <v>0</v>
      </c>
      <c r="M99" s="464"/>
      <c r="N99" s="118"/>
      <c r="O99" s="230">
        <f t="shared" si="8"/>
        <v>0</v>
      </c>
      <c r="P99" s="387"/>
      <c r="R99" s="346"/>
    </row>
    <row r="100" spans="1:18" ht="36" x14ac:dyDescent="0.25">
      <c r="A100" s="64">
        <v>2232</v>
      </c>
      <c r="B100" s="111" t="s">
        <v>115</v>
      </c>
      <c r="C100" s="227">
        <f t="shared" si="4"/>
        <v>28500</v>
      </c>
      <c r="D100" s="116">
        <v>28500</v>
      </c>
      <c r="E100" s="118"/>
      <c r="F100" s="229">
        <f t="shared" si="5"/>
        <v>28500</v>
      </c>
      <c r="G100" s="116"/>
      <c r="H100" s="408"/>
      <c r="I100" s="230">
        <f t="shared" si="6"/>
        <v>0</v>
      </c>
      <c r="J100" s="116"/>
      <c r="K100" s="408"/>
      <c r="L100" s="230">
        <f t="shared" si="7"/>
        <v>0</v>
      </c>
      <c r="M100" s="464"/>
      <c r="N100" s="118"/>
      <c r="O100" s="230">
        <f t="shared" si="8"/>
        <v>0</v>
      </c>
      <c r="P100" s="387"/>
      <c r="R100" s="346"/>
    </row>
    <row r="101" spans="1:18" ht="24" hidden="1" x14ac:dyDescent="0.25">
      <c r="A101" s="55">
        <v>2233</v>
      </c>
      <c r="B101" s="101" t="s">
        <v>116</v>
      </c>
      <c r="C101" s="227">
        <f t="shared" si="4"/>
        <v>0</v>
      </c>
      <c r="D101" s="106">
        <v>0</v>
      </c>
      <c r="E101" s="108"/>
      <c r="F101" s="242">
        <f t="shared" si="5"/>
        <v>0</v>
      </c>
      <c r="G101" s="106"/>
      <c r="H101" s="403"/>
      <c r="I101" s="243">
        <f t="shared" si="6"/>
        <v>0</v>
      </c>
      <c r="J101" s="106"/>
      <c r="K101" s="403"/>
      <c r="L101" s="243">
        <f t="shared" si="7"/>
        <v>0</v>
      </c>
      <c r="M101" s="463"/>
      <c r="N101" s="108"/>
      <c r="O101" s="243">
        <f t="shared" si="8"/>
        <v>0</v>
      </c>
      <c r="P101" s="382"/>
      <c r="R101" s="346"/>
    </row>
    <row r="102" spans="1:18" ht="36" hidden="1" x14ac:dyDescent="0.25">
      <c r="A102" s="64">
        <v>2234</v>
      </c>
      <c r="B102" s="111" t="s">
        <v>117</v>
      </c>
      <c r="C102" s="227">
        <f t="shared" si="4"/>
        <v>0</v>
      </c>
      <c r="D102" s="116">
        <v>0</v>
      </c>
      <c r="E102" s="118"/>
      <c r="F102" s="229">
        <f t="shared" si="5"/>
        <v>0</v>
      </c>
      <c r="G102" s="116"/>
      <c r="H102" s="408"/>
      <c r="I102" s="230">
        <f t="shared" si="6"/>
        <v>0</v>
      </c>
      <c r="J102" s="116"/>
      <c r="K102" s="408"/>
      <c r="L102" s="230">
        <f t="shared" si="7"/>
        <v>0</v>
      </c>
      <c r="M102" s="464"/>
      <c r="N102" s="118"/>
      <c r="O102" s="230">
        <f t="shared" si="8"/>
        <v>0</v>
      </c>
      <c r="P102" s="387"/>
      <c r="R102" s="346"/>
    </row>
    <row r="103" spans="1:18" ht="24" hidden="1" x14ac:dyDescent="0.25">
      <c r="A103" s="64">
        <v>2235</v>
      </c>
      <c r="B103" s="111" t="s">
        <v>118</v>
      </c>
      <c r="C103" s="227">
        <f t="shared" si="4"/>
        <v>0</v>
      </c>
      <c r="D103" s="116">
        <v>0</v>
      </c>
      <c r="E103" s="118"/>
      <c r="F103" s="229">
        <f t="shared" si="5"/>
        <v>0</v>
      </c>
      <c r="G103" s="116"/>
      <c r="H103" s="408"/>
      <c r="I103" s="230">
        <f t="shared" si="6"/>
        <v>0</v>
      </c>
      <c r="J103" s="116"/>
      <c r="K103" s="408"/>
      <c r="L103" s="230">
        <f t="shared" si="7"/>
        <v>0</v>
      </c>
      <c r="M103" s="464"/>
      <c r="N103" s="118"/>
      <c r="O103" s="230">
        <f t="shared" si="8"/>
        <v>0</v>
      </c>
      <c r="P103" s="387"/>
      <c r="R103" s="346"/>
    </row>
    <row r="104" spans="1:18" hidden="1" x14ac:dyDescent="0.25">
      <c r="A104" s="64">
        <v>2236</v>
      </c>
      <c r="B104" s="111" t="s">
        <v>119</v>
      </c>
      <c r="C104" s="227">
        <f t="shared" si="4"/>
        <v>0</v>
      </c>
      <c r="D104" s="116">
        <v>0</v>
      </c>
      <c r="E104" s="118"/>
      <c r="F104" s="229">
        <f t="shared" si="5"/>
        <v>0</v>
      </c>
      <c r="G104" s="116"/>
      <c r="H104" s="408"/>
      <c r="I104" s="230">
        <f t="shared" si="6"/>
        <v>0</v>
      </c>
      <c r="J104" s="116"/>
      <c r="K104" s="408"/>
      <c r="L104" s="230">
        <f t="shared" si="7"/>
        <v>0</v>
      </c>
      <c r="M104" s="464"/>
      <c r="N104" s="118"/>
      <c r="O104" s="230">
        <f t="shared" si="8"/>
        <v>0</v>
      </c>
      <c r="P104" s="387"/>
      <c r="R104" s="346"/>
    </row>
    <row r="105" spans="1:18" ht="24" x14ac:dyDescent="0.25">
      <c r="A105" s="64">
        <v>2239</v>
      </c>
      <c r="B105" s="111" t="s">
        <v>120</v>
      </c>
      <c r="C105" s="227">
        <f t="shared" si="4"/>
        <v>87500</v>
      </c>
      <c r="D105" s="116">
        <v>87500</v>
      </c>
      <c r="E105" s="118"/>
      <c r="F105" s="229">
        <f t="shared" si="5"/>
        <v>87500</v>
      </c>
      <c r="G105" s="116"/>
      <c r="H105" s="408"/>
      <c r="I105" s="230">
        <f t="shared" si="6"/>
        <v>0</v>
      </c>
      <c r="J105" s="116"/>
      <c r="K105" s="408"/>
      <c r="L105" s="230">
        <f t="shared" si="7"/>
        <v>0</v>
      </c>
      <c r="M105" s="464"/>
      <c r="N105" s="118"/>
      <c r="O105" s="230">
        <f t="shared" si="8"/>
        <v>0</v>
      </c>
      <c r="P105" s="387"/>
      <c r="R105" s="346"/>
    </row>
    <row r="106" spans="1:18" ht="36" hidden="1" x14ac:dyDescent="0.25">
      <c r="A106" s="224">
        <v>2240</v>
      </c>
      <c r="B106" s="111" t="s">
        <v>121</v>
      </c>
      <c r="C106" s="227">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row>
    <row r="107" spans="1:18" hidden="1" x14ac:dyDescent="0.25">
      <c r="A107" s="64">
        <v>2241</v>
      </c>
      <c r="B107" s="111" t="s">
        <v>122</v>
      </c>
      <c r="C107" s="227">
        <f t="shared" si="4"/>
        <v>0</v>
      </c>
      <c r="D107" s="116">
        <v>0</v>
      </c>
      <c r="E107" s="118"/>
      <c r="F107" s="229">
        <f t="shared" si="5"/>
        <v>0</v>
      </c>
      <c r="G107" s="116"/>
      <c r="H107" s="408"/>
      <c r="I107" s="230">
        <f t="shared" si="6"/>
        <v>0</v>
      </c>
      <c r="J107" s="116"/>
      <c r="K107" s="408"/>
      <c r="L107" s="230">
        <f t="shared" si="7"/>
        <v>0</v>
      </c>
      <c r="M107" s="464"/>
      <c r="N107" s="118"/>
      <c r="O107" s="230">
        <f t="shared" si="8"/>
        <v>0</v>
      </c>
      <c r="P107" s="387"/>
      <c r="R107" s="346"/>
    </row>
    <row r="108" spans="1:18" ht="24" hidden="1" x14ac:dyDescent="0.25">
      <c r="A108" s="64">
        <v>2242</v>
      </c>
      <c r="B108" s="111" t="s">
        <v>123</v>
      </c>
      <c r="C108" s="227">
        <f t="shared" si="4"/>
        <v>0</v>
      </c>
      <c r="D108" s="116">
        <v>0</v>
      </c>
      <c r="E108" s="118"/>
      <c r="F108" s="229">
        <f t="shared" si="5"/>
        <v>0</v>
      </c>
      <c r="G108" s="116"/>
      <c r="H108" s="408"/>
      <c r="I108" s="230">
        <f t="shared" si="6"/>
        <v>0</v>
      </c>
      <c r="J108" s="116"/>
      <c r="K108" s="408"/>
      <c r="L108" s="230">
        <f t="shared" si="7"/>
        <v>0</v>
      </c>
      <c r="M108" s="464"/>
      <c r="N108" s="118"/>
      <c r="O108" s="230">
        <f t="shared" si="8"/>
        <v>0</v>
      </c>
      <c r="P108" s="387"/>
      <c r="R108" s="346"/>
    </row>
    <row r="109" spans="1:18" ht="24" hidden="1" x14ac:dyDescent="0.25">
      <c r="A109" s="64">
        <v>2243</v>
      </c>
      <c r="B109" s="111" t="s">
        <v>124</v>
      </c>
      <c r="C109" s="227">
        <f t="shared" si="4"/>
        <v>0</v>
      </c>
      <c r="D109" s="116">
        <v>0</v>
      </c>
      <c r="E109" s="118"/>
      <c r="F109" s="229">
        <f t="shared" si="5"/>
        <v>0</v>
      </c>
      <c r="G109" s="116"/>
      <c r="H109" s="408"/>
      <c r="I109" s="230">
        <f t="shared" si="6"/>
        <v>0</v>
      </c>
      <c r="J109" s="116"/>
      <c r="K109" s="408"/>
      <c r="L109" s="230">
        <f t="shared" si="7"/>
        <v>0</v>
      </c>
      <c r="M109" s="464"/>
      <c r="N109" s="118"/>
      <c r="O109" s="230">
        <f t="shared" si="8"/>
        <v>0</v>
      </c>
      <c r="P109" s="387"/>
      <c r="R109" s="346"/>
    </row>
    <row r="110" spans="1:18" hidden="1" x14ac:dyDescent="0.25">
      <c r="A110" s="64">
        <v>2244</v>
      </c>
      <c r="B110" s="111" t="s">
        <v>125</v>
      </c>
      <c r="C110" s="227">
        <f t="shared" si="4"/>
        <v>0</v>
      </c>
      <c r="D110" s="116">
        <v>0</v>
      </c>
      <c r="E110" s="118"/>
      <c r="F110" s="229">
        <f t="shared" si="5"/>
        <v>0</v>
      </c>
      <c r="G110" s="116"/>
      <c r="H110" s="408"/>
      <c r="I110" s="230">
        <f t="shared" si="6"/>
        <v>0</v>
      </c>
      <c r="J110" s="116"/>
      <c r="K110" s="408"/>
      <c r="L110" s="230">
        <f t="shared" si="7"/>
        <v>0</v>
      </c>
      <c r="M110" s="464"/>
      <c r="N110" s="118"/>
      <c r="O110" s="230">
        <f t="shared" si="8"/>
        <v>0</v>
      </c>
      <c r="P110" s="387"/>
      <c r="R110" s="346"/>
    </row>
    <row r="111" spans="1:18" ht="24" hidden="1" x14ac:dyDescent="0.25">
      <c r="A111" s="64">
        <v>2246</v>
      </c>
      <c r="B111" s="111" t="s">
        <v>126</v>
      </c>
      <c r="C111" s="227">
        <f t="shared" si="4"/>
        <v>0</v>
      </c>
      <c r="D111" s="116">
        <v>0</v>
      </c>
      <c r="E111" s="118"/>
      <c r="F111" s="229">
        <f t="shared" si="5"/>
        <v>0</v>
      </c>
      <c r="G111" s="116"/>
      <c r="H111" s="408"/>
      <c r="I111" s="230">
        <f t="shared" si="6"/>
        <v>0</v>
      </c>
      <c r="J111" s="116"/>
      <c r="K111" s="408"/>
      <c r="L111" s="230">
        <f t="shared" si="7"/>
        <v>0</v>
      </c>
      <c r="M111" s="464"/>
      <c r="N111" s="118"/>
      <c r="O111" s="230">
        <f t="shared" si="8"/>
        <v>0</v>
      </c>
      <c r="P111" s="387"/>
      <c r="R111" s="346"/>
    </row>
    <row r="112" spans="1:18" hidden="1" x14ac:dyDescent="0.25">
      <c r="A112" s="64">
        <v>2247</v>
      </c>
      <c r="B112" s="111" t="s">
        <v>127</v>
      </c>
      <c r="C112" s="227">
        <f t="shared" si="4"/>
        <v>0</v>
      </c>
      <c r="D112" s="116">
        <v>0</v>
      </c>
      <c r="E112" s="118"/>
      <c r="F112" s="229">
        <f t="shared" si="5"/>
        <v>0</v>
      </c>
      <c r="G112" s="116"/>
      <c r="H112" s="408"/>
      <c r="I112" s="230">
        <f t="shared" si="6"/>
        <v>0</v>
      </c>
      <c r="J112" s="116"/>
      <c r="K112" s="408"/>
      <c r="L112" s="230">
        <f t="shared" si="7"/>
        <v>0</v>
      </c>
      <c r="M112" s="464"/>
      <c r="N112" s="118"/>
      <c r="O112" s="230">
        <f t="shared" si="8"/>
        <v>0</v>
      </c>
      <c r="P112" s="387"/>
      <c r="R112" s="346"/>
    </row>
    <row r="113" spans="1:18" ht="24" hidden="1" x14ac:dyDescent="0.25">
      <c r="A113" s="64">
        <v>2248</v>
      </c>
      <c r="B113" s="111" t="s">
        <v>128</v>
      </c>
      <c r="C113" s="227">
        <f t="shared" si="4"/>
        <v>0</v>
      </c>
      <c r="D113" s="116">
        <v>0</v>
      </c>
      <c r="E113" s="118"/>
      <c r="F113" s="229">
        <f t="shared" si="5"/>
        <v>0</v>
      </c>
      <c r="G113" s="116"/>
      <c r="H113" s="408"/>
      <c r="I113" s="230">
        <f t="shared" si="6"/>
        <v>0</v>
      </c>
      <c r="J113" s="116"/>
      <c r="K113" s="408"/>
      <c r="L113" s="230">
        <f t="shared" si="7"/>
        <v>0</v>
      </c>
      <c r="M113" s="464"/>
      <c r="N113" s="118"/>
      <c r="O113" s="230">
        <f t="shared" si="8"/>
        <v>0</v>
      </c>
      <c r="P113" s="387"/>
      <c r="R113" s="346"/>
    </row>
    <row r="114" spans="1:18" ht="24" hidden="1" x14ac:dyDescent="0.25">
      <c r="A114" s="64">
        <v>2249</v>
      </c>
      <c r="B114" s="111" t="s">
        <v>129</v>
      </c>
      <c r="C114" s="227">
        <f t="shared" si="4"/>
        <v>0</v>
      </c>
      <c r="D114" s="116">
        <v>0</v>
      </c>
      <c r="E114" s="118"/>
      <c r="F114" s="229">
        <f t="shared" si="5"/>
        <v>0</v>
      </c>
      <c r="G114" s="116"/>
      <c r="H114" s="408"/>
      <c r="I114" s="230">
        <f t="shared" si="6"/>
        <v>0</v>
      </c>
      <c r="J114" s="116"/>
      <c r="K114" s="408"/>
      <c r="L114" s="230">
        <f t="shared" si="7"/>
        <v>0</v>
      </c>
      <c r="M114" s="464"/>
      <c r="N114" s="118"/>
      <c r="O114" s="230">
        <f t="shared" si="8"/>
        <v>0</v>
      </c>
      <c r="P114" s="387"/>
      <c r="R114" s="346"/>
    </row>
    <row r="115" spans="1:18" hidden="1" x14ac:dyDescent="0.25">
      <c r="A115" s="224">
        <v>2250</v>
      </c>
      <c r="B115" s="111" t="s">
        <v>130</v>
      </c>
      <c r="C115" s="227">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row>
    <row r="116" spans="1:18" hidden="1" x14ac:dyDescent="0.25">
      <c r="A116" s="64">
        <v>2251</v>
      </c>
      <c r="B116" s="111" t="s">
        <v>131</v>
      </c>
      <c r="C116" s="227">
        <f t="shared" si="4"/>
        <v>0</v>
      </c>
      <c r="D116" s="116">
        <v>0</v>
      </c>
      <c r="E116" s="118"/>
      <c r="F116" s="229">
        <f t="shared" si="5"/>
        <v>0</v>
      </c>
      <c r="G116" s="116"/>
      <c r="H116" s="408"/>
      <c r="I116" s="230">
        <f t="shared" si="6"/>
        <v>0</v>
      </c>
      <c r="J116" s="116"/>
      <c r="K116" s="408"/>
      <c r="L116" s="230">
        <f t="shared" si="7"/>
        <v>0</v>
      </c>
      <c r="M116" s="464"/>
      <c r="N116" s="118"/>
      <c r="O116" s="230">
        <f t="shared" si="8"/>
        <v>0</v>
      </c>
      <c r="P116" s="387"/>
      <c r="R116" s="346"/>
    </row>
    <row r="117" spans="1:18" ht="24" hidden="1" x14ac:dyDescent="0.25">
      <c r="A117" s="64">
        <v>2252</v>
      </c>
      <c r="B117" s="111" t="s">
        <v>132</v>
      </c>
      <c r="C117" s="227">
        <f t="shared" ref="C117:C181" si="9">F117+I117+L117+O117</f>
        <v>0</v>
      </c>
      <c r="D117" s="116">
        <v>0</v>
      </c>
      <c r="E117" s="118"/>
      <c r="F117" s="229">
        <f t="shared" si="5"/>
        <v>0</v>
      </c>
      <c r="G117" s="116"/>
      <c r="H117" s="408"/>
      <c r="I117" s="230">
        <f t="shared" si="6"/>
        <v>0</v>
      </c>
      <c r="J117" s="116"/>
      <c r="K117" s="408"/>
      <c r="L117" s="230">
        <f t="shared" si="7"/>
        <v>0</v>
      </c>
      <c r="M117" s="464"/>
      <c r="N117" s="118"/>
      <c r="O117" s="230">
        <f t="shared" si="8"/>
        <v>0</v>
      </c>
      <c r="P117" s="387"/>
      <c r="R117" s="346"/>
    </row>
    <row r="118" spans="1:18" ht="24" hidden="1" x14ac:dyDescent="0.25">
      <c r="A118" s="64">
        <v>2259</v>
      </c>
      <c r="B118" s="111" t="s">
        <v>133</v>
      </c>
      <c r="C118" s="227">
        <f t="shared" si="9"/>
        <v>0</v>
      </c>
      <c r="D118" s="116">
        <v>0</v>
      </c>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c r="R118" s="346"/>
    </row>
    <row r="119" spans="1:18" hidden="1" x14ac:dyDescent="0.25">
      <c r="A119" s="224">
        <v>2260</v>
      </c>
      <c r="B119" s="111" t="s">
        <v>134</v>
      </c>
      <c r="C119" s="227">
        <f t="shared" si="9"/>
        <v>0</v>
      </c>
      <c r="D119" s="225">
        <f>SUM(D120:D124)</f>
        <v>0</v>
      </c>
      <c r="E119" s="228">
        <f>SUM(E120:E124)</f>
        <v>0</v>
      </c>
      <c r="F119" s="229">
        <f t="shared" si="10"/>
        <v>0</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row>
    <row r="120" spans="1:18" hidden="1" x14ac:dyDescent="0.25">
      <c r="A120" s="64">
        <v>2261</v>
      </c>
      <c r="B120" s="111" t="s">
        <v>135</v>
      </c>
      <c r="C120" s="227">
        <f t="shared" si="9"/>
        <v>0</v>
      </c>
      <c r="D120" s="116">
        <v>0</v>
      </c>
      <c r="E120" s="118"/>
      <c r="F120" s="229">
        <f t="shared" si="10"/>
        <v>0</v>
      </c>
      <c r="G120" s="116"/>
      <c r="H120" s="408"/>
      <c r="I120" s="230">
        <f t="shared" si="11"/>
        <v>0</v>
      </c>
      <c r="J120" s="116"/>
      <c r="K120" s="408"/>
      <c r="L120" s="230">
        <f t="shared" si="12"/>
        <v>0</v>
      </c>
      <c r="M120" s="464"/>
      <c r="N120" s="118"/>
      <c r="O120" s="230">
        <f t="shared" si="13"/>
        <v>0</v>
      </c>
      <c r="P120" s="387"/>
      <c r="R120" s="346"/>
    </row>
    <row r="121" spans="1:18" hidden="1" x14ac:dyDescent="0.25">
      <c r="A121" s="64">
        <v>2262</v>
      </c>
      <c r="B121" s="111" t="s">
        <v>136</v>
      </c>
      <c r="C121" s="227">
        <f t="shared" si="9"/>
        <v>0</v>
      </c>
      <c r="D121" s="116">
        <v>0</v>
      </c>
      <c r="E121" s="118"/>
      <c r="F121" s="229">
        <f t="shared" si="10"/>
        <v>0</v>
      </c>
      <c r="G121" s="116"/>
      <c r="H121" s="408"/>
      <c r="I121" s="230">
        <f t="shared" si="11"/>
        <v>0</v>
      </c>
      <c r="J121" s="116"/>
      <c r="K121" s="408"/>
      <c r="L121" s="230">
        <f t="shared" si="12"/>
        <v>0</v>
      </c>
      <c r="M121" s="464"/>
      <c r="N121" s="118"/>
      <c r="O121" s="230">
        <f t="shared" si="13"/>
        <v>0</v>
      </c>
      <c r="P121" s="387"/>
      <c r="R121" s="346"/>
    </row>
    <row r="122" spans="1:18" hidden="1" x14ac:dyDescent="0.25">
      <c r="A122" s="64">
        <v>2263</v>
      </c>
      <c r="B122" s="111" t="s">
        <v>137</v>
      </c>
      <c r="C122" s="227">
        <f t="shared" si="9"/>
        <v>0</v>
      </c>
      <c r="D122" s="116">
        <v>0</v>
      </c>
      <c r="E122" s="118"/>
      <c r="F122" s="229">
        <f t="shared" si="10"/>
        <v>0</v>
      </c>
      <c r="G122" s="116"/>
      <c r="H122" s="408"/>
      <c r="I122" s="230">
        <f t="shared" si="11"/>
        <v>0</v>
      </c>
      <c r="J122" s="116"/>
      <c r="K122" s="408"/>
      <c r="L122" s="230">
        <f t="shared" si="12"/>
        <v>0</v>
      </c>
      <c r="M122" s="464"/>
      <c r="N122" s="118"/>
      <c r="O122" s="230">
        <f t="shared" si="13"/>
        <v>0</v>
      </c>
      <c r="P122" s="387"/>
      <c r="R122" s="346"/>
    </row>
    <row r="123" spans="1:18" ht="24" hidden="1" x14ac:dyDescent="0.25">
      <c r="A123" s="64">
        <v>2264</v>
      </c>
      <c r="B123" s="111" t="s">
        <v>138</v>
      </c>
      <c r="C123" s="227">
        <f t="shared" si="9"/>
        <v>0</v>
      </c>
      <c r="D123" s="116">
        <v>0</v>
      </c>
      <c r="E123" s="118"/>
      <c r="F123" s="229">
        <f t="shared" si="10"/>
        <v>0</v>
      </c>
      <c r="G123" s="116"/>
      <c r="H123" s="408"/>
      <c r="I123" s="230">
        <f t="shared" si="11"/>
        <v>0</v>
      </c>
      <c r="J123" s="116"/>
      <c r="K123" s="408"/>
      <c r="L123" s="230">
        <f t="shared" si="12"/>
        <v>0</v>
      </c>
      <c r="M123" s="464"/>
      <c r="N123" s="118"/>
      <c r="O123" s="230">
        <f t="shared" si="13"/>
        <v>0</v>
      </c>
      <c r="P123" s="387"/>
      <c r="R123" s="346"/>
    </row>
    <row r="124" spans="1:18" hidden="1" x14ac:dyDescent="0.25">
      <c r="A124" s="64">
        <v>2269</v>
      </c>
      <c r="B124" s="111" t="s">
        <v>139</v>
      </c>
      <c r="C124" s="227">
        <f t="shared" si="9"/>
        <v>0</v>
      </c>
      <c r="D124" s="116">
        <v>0</v>
      </c>
      <c r="E124" s="118"/>
      <c r="F124" s="229">
        <f t="shared" si="10"/>
        <v>0</v>
      </c>
      <c r="G124" s="116"/>
      <c r="H124" s="408"/>
      <c r="I124" s="230">
        <f t="shared" si="11"/>
        <v>0</v>
      </c>
      <c r="J124" s="116"/>
      <c r="K124" s="408"/>
      <c r="L124" s="230">
        <f t="shared" si="12"/>
        <v>0</v>
      </c>
      <c r="M124" s="464"/>
      <c r="N124" s="118"/>
      <c r="O124" s="230">
        <f t="shared" si="13"/>
        <v>0</v>
      </c>
      <c r="P124" s="387"/>
      <c r="R124" s="346"/>
    </row>
    <row r="125" spans="1:18" x14ac:dyDescent="0.25">
      <c r="A125" s="224">
        <v>2270</v>
      </c>
      <c r="B125" s="111" t="s">
        <v>140</v>
      </c>
      <c r="C125" s="227">
        <f t="shared" si="9"/>
        <v>16000</v>
      </c>
      <c r="D125" s="225">
        <f>SUM(D126:D130)</f>
        <v>16000</v>
      </c>
      <c r="E125" s="228">
        <f>SUM(E126:E130)</f>
        <v>0</v>
      </c>
      <c r="F125" s="229">
        <f t="shared" si="10"/>
        <v>16000</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row>
    <row r="126" spans="1:18" hidden="1" x14ac:dyDescent="0.25">
      <c r="A126" s="64">
        <v>2272</v>
      </c>
      <c r="B126" s="4" t="s">
        <v>141</v>
      </c>
      <c r="C126" s="227">
        <f t="shared" si="9"/>
        <v>0</v>
      </c>
      <c r="D126" s="116">
        <v>0</v>
      </c>
      <c r="E126" s="118"/>
      <c r="F126" s="229">
        <f t="shared" si="10"/>
        <v>0</v>
      </c>
      <c r="G126" s="116"/>
      <c r="H126" s="408"/>
      <c r="I126" s="230">
        <f t="shared" si="11"/>
        <v>0</v>
      </c>
      <c r="J126" s="116"/>
      <c r="K126" s="408"/>
      <c r="L126" s="230">
        <f t="shared" si="12"/>
        <v>0</v>
      </c>
      <c r="M126" s="464"/>
      <c r="N126" s="118"/>
      <c r="O126" s="230">
        <f t="shared" si="13"/>
        <v>0</v>
      </c>
      <c r="P126" s="387"/>
      <c r="R126" s="346"/>
    </row>
    <row r="127" spans="1:18" ht="24" hidden="1" x14ac:dyDescent="0.25">
      <c r="A127" s="64">
        <v>2275</v>
      </c>
      <c r="B127" s="111" t="s">
        <v>142</v>
      </c>
      <c r="C127" s="227">
        <f t="shared" si="9"/>
        <v>0</v>
      </c>
      <c r="D127" s="116">
        <v>0</v>
      </c>
      <c r="E127" s="118"/>
      <c r="F127" s="229">
        <f t="shared" si="10"/>
        <v>0</v>
      </c>
      <c r="G127" s="116"/>
      <c r="H127" s="408"/>
      <c r="I127" s="230">
        <f t="shared" si="11"/>
        <v>0</v>
      </c>
      <c r="J127" s="116"/>
      <c r="K127" s="408"/>
      <c r="L127" s="230">
        <f t="shared" si="12"/>
        <v>0</v>
      </c>
      <c r="M127" s="464"/>
      <c r="N127" s="118"/>
      <c r="O127" s="230">
        <f t="shared" si="13"/>
        <v>0</v>
      </c>
      <c r="P127" s="387"/>
      <c r="R127" s="346"/>
    </row>
    <row r="128" spans="1:18" ht="36" hidden="1" x14ac:dyDescent="0.25">
      <c r="A128" s="64">
        <v>2276</v>
      </c>
      <c r="B128" s="111" t="s">
        <v>143</v>
      </c>
      <c r="C128" s="227">
        <f t="shared" si="9"/>
        <v>0</v>
      </c>
      <c r="D128" s="116">
        <v>0</v>
      </c>
      <c r="E128" s="118"/>
      <c r="F128" s="229">
        <f t="shared" si="10"/>
        <v>0</v>
      </c>
      <c r="G128" s="116"/>
      <c r="H128" s="408"/>
      <c r="I128" s="230">
        <f t="shared" si="11"/>
        <v>0</v>
      </c>
      <c r="J128" s="116"/>
      <c r="K128" s="408"/>
      <c r="L128" s="230">
        <f t="shared" si="12"/>
        <v>0</v>
      </c>
      <c r="M128" s="464"/>
      <c r="N128" s="118"/>
      <c r="O128" s="230">
        <f t="shared" si="13"/>
        <v>0</v>
      </c>
      <c r="P128" s="387"/>
      <c r="R128" s="346"/>
    </row>
    <row r="129" spans="1:18" ht="24" hidden="1" x14ac:dyDescent="0.25">
      <c r="A129" s="64">
        <v>2278</v>
      </c>
      <c r="B129" s="111" t="s">
        <v>144</v>
      </c>
      <c r="C129" s="227">
        <f t="shared" si="9"/>
        <v>0</v>
      </c>
      <c r="D129" s="116">
        <v>0</v>
      </c>
      <c r="E129" s="118"/>
      <c r="F129" s="229">
        <f t="shared" si="10"/>
        <v>0</v>
      </c>
      <c r="G129" s="116"/>
      <c r="H129" s="408"/>
      <c r="I129" s="230">
        <f t="shared" si="11"/>
        <v>0</v>
      </c>
      <c r="J129" s="116"/>
      <c r="K129" s="408"/>
      <c r="L129" s="230">
        <f t="shared" si="12"/>
        <v>0</v>
      </c>
      <c r="M129" s="464"/>
      <c r="N129" s="118"/>
      <c r="O129" s="230">
        <f t="shared" si="13"/>
        <v>0</v>
      </c>
      <c r="P129" s="387"/>
      <c r="R129" s="346"/>
    </row>
    <row r="130" spans="1:18" ht="24" x14ac:dyDescent="0.25">
      <c r="A130" s="64">
        <v>2279</v>
      </c>
      <c r="B130" s="111" t="s">
        <v>145</v>
      </c>
      <c r="C130" s="227">
        <f t="shared" si="9"/>
        <v>16000</v>
      </c>
      <c r="D130" s="116">
        <v>16000</v>
      </c>
      <c r="E130" s="118"/>
      <c r="F130" s="229">
        <f t="shared" si="10"/>
        <v>16000</v>
      </c>
      <c r="G130" s="116"/>
      <c r="H130" s="408"/>
      <c r="I130" s="230">
        <f t="shared" si="11"/>
        <v>0</v>
      </c>
      <c r="J130" s="116"/>
      <c r="K130" s="408"/>
      <c r="L130" s="230">
        <f t="shared" si="12"/>
        <v>0</v>
      </c>
      <c r="M130" s="464"/>
      <c r="N130" s="118"/>
      <c r="O130" s="230">
        <f t="shared" si="13"/>
        <v>0</v>
      </c>
      <c r="P130" s="387"/>
      <c r="R130" s="346"/>
    </row>
    <row r="131" spans="1:18" ht="24" hidden="1" x14ac:dyDescent="0.25">
      <c r="A131" s="350">
        <v>2280</v>
      </c>
      <c r="B131" s="101" t="s">
        <v>146</v>
      </c>
      <c r="C131" s="227">
        <f t="shared" si="9"/>
        <v>0</v>
      </c>
      <c r="D131" s="238">
        <f t="shared" ref="D131" si="14">SUM(D132)</f>
        <v>0</v>
      </c>
      <c r="E131" s="241">
        <f t="shared" ref="E131:N131" si="15">SUM(E132)</f>
        <v>0</v>
      </c>
      <c r="F131" s="242">
        <f t="shared" si="10"/>
        <v>0</v>
      </c>
      <c r="G131" s="238">
        <f t="shared" ref="G131" si="16">SUM(G132)</f>
        <v>0</v>
      </c>
      <c r="H131" s="470">
        <f t="shared" si="15"/>
        <v>0</v>
      </c>
      <c r="I131" s="243">
        <f t="shared" si="11"/>
        <v>0</v>
      </c>
      <c r="J131" s="238">
        <f t="shared" ref="J131" si="17">SUM(J132)</f>
        <v>0</v>
      </c>
      <c r="K131" s="470">
        <f t="shared" si="15"/>
        <v>0</v>
      </c>
      <c r="L131" s="243">
        <f t="shared" si="12"/>
        <v>0</v>
      </c>
      <c r="M131" s="466">
        <f t="shared" si="15"/>
        <v>0</v>
      </c>
      <c r="N131" s="228">
        <f t="shared" si="15"/>
        <v>0</v>
      </c>
      <c r="O131" s="230">
        <f t="shared" si="13"/>
        <v>0</v>
      </c>
      <c r="P131" s="387"/>
      <c r="R131" s="346"/>
    </row>
    <row r="132" spans="1:18" ht="24" hidden="1" x14ac:dyDescent="0.25">
      <c r="A132" s="64">
        <v>2283</v>
      </c>
      <c r="B132" s="111" t="s">
        <v>147</v>
      </c>
      <c r="C132" s="227">
        <f t="shared" si="9"/>
        <v>0</v>
      </c>
      <c r="D132" s="116">
        <v>0</v>
      </c>
      <c r="E132" s="118"/>
      <c r="F132" s="229">
        <f t="shared" si="10"/>
        <v>0</v>
      </c>
      <c r="G132" s="116"/>
      <c r="H132" s="408"/>
      <c r="I132" s="230">
        <f t="shared" si="11"/>
        <v>0</v>
      </c>
      <c r="J132" s="116"/>
      <c r="K132" s="408"/>
      <c r="L132" s="230">
        <f t="shared" si="12"/>
        <v>0</v>
      </c>
      <c r="M132" s="464"/>
      <c r="N132" s="118"/>
      <c r="O132" s="230">
        <f t="shared" si="13"/>
        <v>0</v>
      </c>
      <c r="P132" s="387"/>
      <c r="R132" s="346"/>
    </row>
    <row r="133" spans="1:18" ht="36" x14ac:dyDescent="0.25">
      <c r="A133" s="85">
        <v>2300</v>
      </c>
      <c r="B133" s="210" t="s">
        <v>148</v>
      </c>
      <c r="C133" s="97">
        <f t="shared" si="9"/>
        <v>5000</v>
      </c>
      <c r="D133" s="95">
        <f>SUM(D134,D139,D143,D144,D147,D154,D162,D163,D166)</f>
        <v>5000</v>
      </c>
      <c r="E133" s="98">
        <f>SUM(E134,E139,E143,E144,E147,E154,E162,E163,E166)</f>
        <v>0</v>
      </c>
      <c r="F133" s="212">
        <f t="shared" si="10"/>
        <v>5000</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c r="R133" s="346"/>
    </row>
    <row r="134" spans="1:18" ht="24" x14ac:dyDescent="0.25">
      <c r="A134" s="350">
        <v>2310</v>
      </c>
      <c r="B134" s="101" t="s">
        <v>149</v>
      </c>
      <c r="C134" s="240">
        <f t="shared" si="9"/>
        <v>5000</v>
      </c>
      <c r="D134" s="251">
        <f>SUM(D135:D138)</f>
        <v>5000</v>
      </c>
      <c r="E134" s="470">
        <f>SUM(E135:E138)</f>
        <v>0</v>
      </c>
      <c r="F134" s="242">
        <f t="shared" si="10"/>
        <v>5000</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c r="R134" s="346"/>
    </row>
    <row r="135" spans="1:18" hidden="1" x14ac:dyDescent="0.25">
      <c r="A135" s="64">
        <v>2311</v>
      </c>
      <c r="B135" s="111" t="s">
        <v>150</v>
      </c>
      <c r="C135" s="227">
        <f t="shared" si="9"/>
        <v>0</v>
      </c>
      <c r="D135" s="116">
        <v>0</v>
      </c>
      <c r="E135" s="118"/>
      <c r="F135" s="229">
        <f t="shared" si="10"/>
        <v>0</v>
      </c>
      <c r="G135" s="116"/>
      <c r="H135" s="408"/>
      <c r="I135" s="230">
        <f t="shared" si="11"/>
        <v>0</v>
      </c>
      <c r="J135" s="116"/>
      <c r="K135" s="408"/>
      <c r="L135" s="230">
        <f t="shared" si="12"/>
        <v>0</v>
      </c>
      <c r="M135" s="464"/>
      <c r="N135" s="118"/>
      <c r="O135" s="230">
        <f t="shared" si="13"/>
        <v>0</v>
      </c>
      <c r="P135" s="387"/>
      <c r="R135" s="346"/>
    </row>
    <row r="136" spans="1:18" hidden="1" x14ac:dyDescent="0.25">
      <c r="A136" s="64">
        <v>2312</v>
      </c>
      <c r="B136" s="111" t="s">
        <v>151</v>
      </c>
      <c r="C136" s="227">
        <f t="shared" si="9"/>
        <v>0</v>
      </c>
      <c r="D136" s="116">
        <v>0</v>
      </c>
      <c r="E136" s="118"/>
      <c r="F136" s="229">
        <f t="shared" si="10"/>
        <v>0</v>
      </c>
      <c r="G136" s="116"/>
      <c r="H136" s="408"/>
      <c r="I136" s="230">
        <f t="shared" si="11"/>
        <v>0</v>
      </c>
      <c r="J136" s="116"/>
      <c r="K136" s="408"/>
      <c r="L136" s="230">
        <f t="shared" si="12"/>
        <v>0</v>
      </c>
      <c r="M136" s="464"/>
      <c r="N136" s="118"/>
      <c r="O136" s="230">
        <f t="shared" si="13"/>
        <v>0</v>
      </c>
      <c r="P136" s="387"/>
      <c r="R136" s="346"/>
    </row>
    <row r="137" spans="1:18" hidden="1" x14ac:dyDescent="0.25">
      <c r="A137" s="64">
        <v>2313</v>
      </c>
      <c r="B137" s="111" t="s">
        <v>152</v>
      </c>
      <c r="C137" s="227">
        <f t="shared" si="9"/>
        <v>0</v>
      </c>
      <c r="D137" s="116">
        <v>0</v>
      </c>
      <c r="E137" s="118"/>
      <c r="F137" s="229">
        <f t="shared" si="10"/>
        <v>0</v>
      </c>
      <c r="G137" s="116"/>
      <c r="H137" s="408"/>
      <c r="I137" s="230">
        <f t="shared" si="11"/>
        <v>0</v>
      </c>
      <c r="J137" s="116"/>
      <c r="K137" s="408"/>
      <c r="L137" s="230">
        <f t="shared" si="12"/>
        <v>0</v>
      </c>
      <c r="M137" s="464"/>
      <c r="N137" s="118"/>
      <c r="O137" s="230">
        <f t="shared" si="13"/>
        <v>0</v>
      </c>
      <c r="P137" s="387"/>
      <c r="R137" s="346"/>
    </row>
    <row r="138" spans="1:18" ht="36" x14ac:dyDescent="0.25">
      <c r="A138" s="64">
        <v>2314</v>
      </c>
      <c r="B138" s="111" t="s">
        <v>153</v>
      </c>
      <c r="C138" s="227">
        <f t="shared" si="9"/>
        <v>5000</v>
      </c>
      <c r="D138" s="116">
        <v>5000</v>
      </c>
      <c r="E138" s="118"/>
      <c r="F138" s="229">
        <f t="shared" si="10"/>
        <v>5000</v>
      </c>
      <c r="G138" s="116"/>
      <c r="H138" s="408"/>
      <c r="I138" s="230">
        <f t="shared" si="11"/>
        <v>0</v>
      </c>
      <c r="J138" s="116"/>
      <c r="K138" s="408"/>
      <c r="L138" s="230">
        <f t="shared" si="12"/>
        <v>0</v>
      </c>
      <c r="M138" s="464"/>
      <c r="N138" s="118"/>
      <c r="O138" s="230">
        <f t="shared" si="13"/>
        <v>0</v>
      </c>
      <c r="P138" s="387"/>
      <c r="R138" s="346"/>
    </row>
    <row r="139" spans="1:18" hidden="1" x14ac:dyDescent="0.25">
      <c r="A139" s="224">
        <v>2320</v>
      </c>
      <c r="B139" s="111" t="s">
        <v>154</v>
      </c>
      <c r="C139" s="227">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row>
    <row r="140" spans="1:18" hidden="1" x14ac:dyDescent="0.25">
      <c r="A140" s="64">
        <v>2321</v>
      </c>
      <c r="B140" s="111" t="s">
        <v>155</v>
      </c>
      <c r="C140" s="227">
        <f t="shared" si="9"/>
        <v>0</v>
      </c>
      <c r="D140" s="116">
        <v>0</v>
      </c>
      <c r="E140" s="118"/>
      <c r="F140" s="229">
        <f t="shared" si="10"/>
        <v>0</v>
      </c>
      <c r="G140" s="116"/>
      <c r="H140" s="408"/>
      <c r="I140" s="230">
        <f t="shared" si="11"/>
        <v>0</v>
      </c>
      <c r="J140" s="116"/>
      <c r="K140" s="408"/>
      <c r="L140" s="230">
        <f t="shared" si="12"/>
        <v>0</v>
      </c>
      <c r="M140" s="464"/>
      <c r="N140" s="118"/>
      <c r="O140" s="230">
        <f t="shared" si="13"/>
        <v>0</v>
      </c>
      <c r="P140" s="387"/>
      <c r="R140" s="346"/>
    </row>
    <row r="141" spans="1:18" hidden="1" x14ac:dyDescent="0.25">
      <c r="A141" s="64">
        <v>2322</v>
      </c>
      <c r="B141" s="111" t="s">
        <v>156</v>
      </c>
      <c r="C141" s="227">
        <f t="shared" si="9"/>
        <v>0</v>
      </c>
      <c r="D141" s="116">
        <v>0</v>
      </c>
      <c r="E141" s="118"/>
      <c r="F141" s="229">
        <f t="shared" si="10"/>
        <v>0</v>
      </c>
      <c r="G141" s="116"/>
      <c r="H141" s="408"/>
      <c r="I141" s="230">
        <f t="shared" si="11"/>
        <v>0</v>
      </c>
      <c r="J141" s="116"/>
      <c r="K141" s="408"/>
      <c r="L141" s="230">
        <f t="shared" si="12"/>
        <v>0</v>
      </c>
      <c r="M141" s="464"/>
      <c r="N141" s="118"/>
      <c r="O141" s="230">
        <f t="shared" si="13"/>
        <v>0</v>
      </c>
      <c r="P141" s="387"/>
      <c r="R141" s="346"/>
    </row>
    <row r="142" spans="1:18" hidden="1" x14ac:dyDescent="0.25">
      <c r="A142" s="64">
        <v>2329</v>
      </c>
      <c r="B142" s="111" t="s">
        <v>157</v>
      </c>
      <c r="C142" s="227">
        <f t="shared" si="9"/>
        <v>0</v>
      </c>
      <c r="D142" s="116">
        <v>0</v>
      </c>
      <c r="E142" s="118"/>
      <c r="F142" s="229">
        <f t="shared" si="10"/>
        <v>0</v>
      </c>
      <c r="G142" s="116"/>
      <c r="H142" s="408"/>
      <c r="I142" s="230">
        <f t="shared" si="11"/>
        <v>0</v>
      </c>
      <c r="J142" s="116"/>
      <c r="K142" s="408"/>
      <c r="L142" s="230">
        <f t="shared" si="12"/>
        <v>0</v>
      </c>
      <c r="M142" s="464"/>
      <c r="N142" s="118"/>
      <c r="O142" s="230">
        <f t="shared" si="13"/>
        <v>0</v>
      </c>
      <c r="P142" s="387"/>
      <c r="R142" s="346"/>
    </row>
    <row r="143" spans="1:18" hidden="1" x14ac:dyDescent="0.25">
      <c r="A143" s="224">
        <v>2330</v>
      </c>
      <c r="B143" s="111" t="s">
        <v>158</v>
      </c>
      <c r="C143" s="227">
        <f t="shared" si="9"/>
        <v>0</v>
      </c>
      <c r="D143" s="116">
        <v>0</v>
      </c>
      <c r="E143" s="118"/>
      <c r="F143" s="229">
        <f t="shared" si="10"/>
        <v>0</v>
      </c>
      <c r="G143" s="116"/>
      <c r="H143" s="408"/>
      <c r="I143" s="230">
        <f t="shared" si="11"/>
        <v>0</v>
      </c>
      <c r="J143" s="116"/>
      <c r="K143" s="408"/>
      <c r="L143" s="230">
        <f t="shared" si="12"/>
        <v>0</v>
      </c>
      <c r="M143" s="464"/>
      <c r="N143" s="118"/>
      <c r="O143" s="230">
        <f t="shared" si="13"/>
        <v>0</v>
      </c>
      <c r="P143" s="387"/>
      <c r="R143" s="346"/>
    </row>
    <row r="144" spans="1:18" ht="48" hidden="1" x14ac:dyDescent="0.25">
      <c r="A144" s="224">
        <v>2340</v>
      </c>
      <c r="B144" s="111" t="s">
        <v>159</v>
      </c>
      <c r="C144" s="227">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row>
    <row r="145" spans="1:18" hidden="1" x14ac:dyDescent="0.25">
      <c r="A145" s="64">
        <v>2341</v>
      </c>
      <c r="B145" s="111" t="s">
        <v>160</v>
      </c>
      <c r="C145" s="227">
        <f t="shared" si="9"/>
        <v>0</v>
      </c>
      <c r="D145" s="116">
        <v>0</v>
      </c>
      <c r="E145" s="118"/>
      <c r="F145" s="229">
        <f t="shared" si="10"/>
        <v>0</v>
      </c>
      <c r="G145" s="116"/>
      <c r="H145" s="408"/>
      <c r="I145" s="230">
        <f t="shared" si="11"/>
        <v>0</v>
      </c>
      <c r="J145" s="116"/>
      <c r="K145" s="408"/>
      <c r="L145" s="230">
        <f t="shared" si="12"/>
        <v>0</v>
      </c>
      <c r="M145" s="464"/>
      <c r="N145" s="118"/>
      <c r="O145" s="230">
        <f t="shared" si="13"/>
        <v>0</v>
      </c>
      <c r="P145" s="387"/>
      <c r="R145" s="346"/>
    </row>
    <row r="146" spans="1:18" ht="24" hidden="1" x14ac:dyDescent="0.25">
      <c r="A146" s="64">
        <v>2344</v>
      </c>
      <c r="B146" s="111" t="s">
        <v>161</v>
      </c>
      <c r="C146" s="227">
        <f t="shared" si="9"/>
        <v>0</v>
      </c>
      <c r="D146" s="116">
        <v>0</v>
      </c>
      <c r="E146" s="118"/>
      <c r="F146" s="229">
        <f t="shared" si="10"/>
        <v>0</v>
      </c>
      <c r="G146" s="116"/>
      <c r="H146" s="408"/>
      <c r="I146" s="230">
        <f t="shared" si="11"/>
        <v>0</v>
      </c>
      <c r="J146" s="116"/>
      <c r="K146" s="408"/>
      <c r="L146" s="230">
        <f t="shared" si="12"/>
        <v>0</v>
      </c>
      <c r="M146" s="464"/>
      <c r="N146" s="118"/>
      <c r="O146" s="230">
        <f t="shared" si="13"/>
        <v>0</v>
      </c>
      <c r="P146" s="387"/>
      <c r="R146" s="346"/>
    </row>
    <row r="147" spans="1:18" ht="24" hidden="1" x14ac:dyDescent="0.25">
      <c r="A147" s="213">
        <v>2350</v>
      </c>
      <c r="B147" s="156" t="s">
        <v>162</v>
      </c>
      <c r="C147" s="227">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row>
    <row r="148" spans="1:18" hidden="1" x14ac:dyDescent="0.25">
      <c r="A148" s="55">
        <v>2351</v>
      </c>
      <c r="B148" s="101" t="s">
        <v>163</v>
      </c>
      <c r="C148" s="227">
        <f t="shared" si="9"/>
        <v>0</v>
      </c>
      <c r="D148" s="106">
        <v>0</v>
      </c>
      <c r="E148" s="108"/>
      <c r="F148" s="242">
        <f t="shared" si="10"/>
        <v>0</v>
      </c>
      <c r="G148" s="106"/>
      <c r="H148" s="403"/>
      <c r="I148" s="243">
        <f t="shared" si="11"/>
        <v>0</v>
      </c>
      <c r="J148" s="106"/>
      <c r="K148" s="403"/>
      <c r="L148" s="243">
        <f t="shared" si="12"/>
        <v>0</v>
      </c>
      <c r="M148" s="463"/>
      <c r="N148" s="108"/>
      <c r="O148" s="243">
        <f t="shared" si="13"/>
        <v>0</v>
      </c>
      <c r="P148" s="382"/>
      <c r="R148" s="346"/>
    </row>
    <row r="149" spans="1:18" hidden="1" x14ac:dyDescent="0.25">
      <c r="A149" s="64">
        <v>2352</v>
      </c>
      <c r="B149" s="111" t="s">
        <v>164</v>
      </c>
      <c r="C149" s="227">
        <f t="shared" si="9"/>
        <v>0</v>
      </c>
      <c r="D149" s="116">
        <v>0</v>
      </c>
      <c r="E149" s="118"/>
      <c r="F149" s="229">
        <f t="shared" si="10"/>
        <v>0</v>
      </c>
      <c r="G149" s="116"/>
      <c r="H149" s="408"/>
      <c r="I149" s="230">
        <f t="shared" si="11"/>
        <v>0</v>
      </c>
      <c r="J149" s="116"/>
      <c r="K149" s="408"/>
      <c r="L149" s="230">
        <f t="shared" si="12"/>
        <v>0</v>
      </c>
      <c r="M149" s="464"/>
      <c r="N149" s="118"/>
      <c r="O149" s="230">
        <f t="shared" si="13"/>
        <v>0</v>
      </c>
      <c r="P149" s="387"/>
      <c r="R149" s="346"/>
    </row>
    <row r="150" spans="1:18" ht="24" hidden="1" x14ac:dyDescent="0.25">
      <c r="A150" s="64">
        <v>2353</v>
      </c>
      <c r="B150" s="111" t="s">
        <v>165</v>
      </c>
      <c r="C150" s="227">
        <f t="shared" si="9"/>
        <v>0</v>
      </c>
      <c r="D150" s="116">
        <v>0</v>
      </c>
      <c r="E150" s="118"/>
      <c r="F150" s="229">
        <f t="shared" si="10"/>
        <v>0</v>
      </c>
      <c r="G150" s="116"/>
      <c r="H150" s="408"/>
      <c r="I150" s="230">
        <f t="shared" si="11"/>
        <v>0</v>
      </c>
      <c r="J150" s="116"/>
      <c r="K150" s="408"/>
      <c r="L150" s="230">
        <f t="shared" si="12"/>
        <v>0</v>
      </c>
      <c r="M150" s="464"/>
      <c r="N150" s="118"/>
      <c r="O150" s="230">
        <f t="shared" si="13"/>
        <v>0</v>
      </c>
      <c r="P150" s="387"/>
      <c r="R150" s="346"/>
    </row>
    <row r="151" spans="1:18" ht="24" hidden="1" x14ac:dyDescent="0.25">
      <c r="A151" s="64">
        <v>2354</v>
      </c>
      <c r="B151" s="111" t="s">
        <v>166</v>
      </c>
      <c r="C151" s="227">
        <f t="shared" si="9"/>
        <v>0</v>
      </c>
      <c r="D151" s="116">
        <v>0</v>
      </c>
      <c r="E151" s="118"/>
      <c r="F151" s="229">
        <f t="shared" si="10"/>
        <v>0</v>
      </c>
      <c r="G151" s="116"/>
      <c r="H151" s="408"/>
      <c r="I151" s="230">
        <f t="shared" si="11"/>
        <v>0</v>
      </c>
      <c r="J151" s="116"/>
      <c r="K151" s="408"/>
      <c r="L151" s="230">
        <f t="shared" si="12"/>
        <v>0</v>
      </c>
      <c r="M151" s="464"/>
      <c r="N151" s="118"/>
      <c r="O151" s="230">
        <f t="shared" si="13"/>
        <v>0</v>
      </c>
      <c r="P151" s="387"/>
      <c r="R151" s="346"/>
    </row>
    <row r="152" spans="1:18" ht="24" hidden="1" x14ac:dyDescent="0.25">
      <c r="A152" s="64">
        <v>2355</v>
      </c>
      <c r="B152" s="111" t="s">
        <v>167</v>
      </c>
      <c r="C152" s="227">
        <f t="shared" si="9"/>
        <v>0</v>
      </c>
      <c r="D152" s="116">
        <v>0</v>
      </c>
      <c r="E152" s="118"/>
      <c r="F152" s="229">
        <f t="shared" si="10"/>
        <v>0</v>
      </c>
      <c r="G152" s="116"/>
      <c r="H152" s="408"/>
      <c r="I152" s="230">
        <f t="shared" si="11"/>
        <v>0</v>
      </c>
      <c r="J152" s="116"/>
      <c r="K152" s="408"/>
      <c r="L152" s="230">
        <f t="shared" si="12"/>
        <v>0</v>
      </c>
      <c r="M152" s="464"/>
      <c r="N152" s="118"/>
      <c r="O152" s="230">
        <f t="shared" si="13"/>
        <v>0</v>
      </c>
      <c r="P152" s="387"/>
      <c r="R152" s="346"/>
    </row>
    <row r="153" spans="1:18" ht="24" hidden="1" x14ac:dyDescent="0.25">
      <c r="A153" s="64">
        <v>2359</v>
      </c>
      <c r="B153" s="111" t="s">
        <v>168</v>
      </c>
      <c r="C153" s="227">
        <f t="shared" si="9"/>
        <v>0</v>
      </c>
      <c r="D153" s="116">
        <v>0</v>
      </c>
      <c r="E153" s="118"/>
      <c r="F153" s="229">
        <f t="shared" si="10"/>
        <v>0</v>
      </c>
      <c r="G153" s="116"/>
      <c r="H153" s="408"/>
      <c r="I153" s="230">
        <f t="shared" si="11"/>
        <v>0</v>
      </c>
      <c r="J153" s="116"/>
      <c r="K153" s="408"/>
      <c r="L153" s="230">
        <f t="shared" si="12"/>
        <v>0</v>
      </c>
      <c r="M153" s="464"/>
      <c r="N153" s="118"/>
      <c r="O153" s="230">
        <f t="shared" si="13"/>
        <v>0</v>
      </c>
      <c r="P153" s="387"/>
      <c r="R153" s="346"/>
    </row>
    <row r="154" spans="1:18" ht="24" hidden="1" x14ac:dyDescent="0.25">
      <c r="A154" s="224">
        <v>2360</v>
      </c>
      <c r="B154" s="111" t="s">
        <v>169</v>
      </c>
      <c r="C154" s="227">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row>
    <row r="155" spans="1:18" hidden="1" x14ac:dyDescent="0.25">
      <c r="A155" s="63">
        <v>2361</v>
      </c>
      <c r="B155" s="111" t="s">
        <v>170</v>
      </c>
      <c r="C155" s="227">
        <f t="shared" si="9"/>
        <v>0</v>
      </c>
      <c r="D155" s="116">
        <v>0</v>
      </c>
      <c r="E155" s="118"/>
      <c r="F155" s="229">
        <f t="shared" si="10"/>
        <v>0</v>
      </c>
      <c r="G155" s="116"/>
      <c r="H155" s="408"/>
      <c r="I155" s="230">
        <f t="shared" si="11"/>
        <v>0</v>
      </c>
      <c r="J155" s="116"/>
      <c r="K155" s="408"/>
      <c r="L155" s="230">
        <f t="shared" si="12"/>
        <v>0</v>
      </c>
      <c r="M155" s="464"/>
      <c r="N155" s="118"/>
      <c r="O155" s="230">
        <f t="shared" si="13"/>
        <v>0</v>
      </c>
      <c r="P155" s="387"/>
      <c r="R155" s="346"/>
    </row>
    <row r="156" spans="1:18" ht="24" hidden="1" x14ac:dyDescent="0.25">
      <c r="A156" s="63">
        <v>2362</v>
      </c>
      <c r="B156" s="111" t="s">
        <v>171</v>
      </c>
      <c r="C156" s="227">
        <f t="shared" si="9"/>
        <v>0</v>
      </c>
      <c r="D156" s="116">
        <v>0</v>
      </c>
      <c r="E156" s="118"/>
      <c r="F156" s="229">
        <f t="shared" si="10"/>
        <v>0</v>
      </c>
      <c r="G156" s="116"/>
      <c r="H156" s="408"/>
      <c r="I156" s="230">
        <f t="shared" si="11"/>
        <v>0</v>
      </c>
      <c r="J156" s="116"/>
      <c r="K156" s="408"/>
      <c r="L156" s="230">
        <f t="shared" si="12"/>
        <v>0</v>
      </c>
      <c r="M156" s="464"/>
      <c r="N156" s="118"/>
      <c r="O156" s="230">
        <f t="shared" si="13"/>
        <v>0</v>
      </c>
      <c r="P156" s="387"/>
      <c r="R156" s="346"/>
    </row>
    <row r="157" spans="1:18" hidden="1" x14ac:dyDescent="0.25">
      <c r="A157" s="63">
        <v>2363</v>
      </c>
      <c r="B157" s="111" t="s">
        <v>172</v>
      </c>
      <c r="C157" s="227">
        <f t="shared" si="9"/>
        <v>0</v>
      </c>
      <c r="D157" s="116">
        <v>0</v>
      </c>
      <c r="E157" s="118"/>
      <c r="F157" s="229">
        <f t="shared" si="10"/>
        <v>0</v>
      </c>
      <c r="G157" s="116"/>
      <c r="H157" s="408"/>
      <c r="I157" s="230">
        <f t="shared" si="11"/>
        <v>0</v>
      </c>
      <c r="J157" s="116"/>
      <c r="K157" s="408"/>
      <c r="L157" s="230">
        <f t="shared" si="12"/>
        <v>0</v>
      </c>
      <c r="M157" s="464"/>
      <c r="N157" s="118"/>
      <c r="O157" s="230">
        <f t="shared" si="13"/>
        <v>0</v>
      </c>
      <c r="P157" s="387"/>
      <c r="R157" s="346"/>
    </row>
    <row r="158" spans="1:18" hidden="1" x14ac:dyDescent="0.25">
      <c r="A158" s="63">
        <v>2364</v>
      </c>
      <c r="B158" s="111" t="s">
        <v>173</v>
      </c>
      <c r="C158" s="227">
        <f t="shared" si="9"/>
        <v>0</v>
      </c>
      <c r="D158" s="116">
        <v>0</v>
      </c>
      <c r="E158" s="118"/>
      <c r="F158" s="229">
        <f t="shared" si="10"/>
        <v>0</v>
      </c>
      <c r="G158" s="116"/>
      <c r="H158" s="408"/>
      <c r="I158" s="230">
        <f t="shared" si="11"/>
        <v>0</v>
      </c>
      <c r="J158" s="116"/>
      <c r="K158" s="408"/>
      <c r="L158" s="230">
        <f t="shared" si="12"/>
        <v>0</v>
      </c>
      <c r="M158" s="464"/>
      <c r="N158" s="118"/>
      <c r="O158" s="230">
        <f t="shared" si="13"/>
        <v>0</v>
      </c>
      <c r="P158" s="387"/>
      <c r="R158" s="346"/>
    </row>
    <row r="159" spans="1:18" hidden="1" x14ac:dyDescent="0.25">
      <c r="A159" s="63">
        <v>2365</v>
      </c>
      <c r="B159" s="111" t="s">
        <v>174</v>
      </c>
      <c r="C159" s="227">
        <f t="shared" si="9"/>
        <v>0</v>
      </c>
      <c r="D159" s="116">
        <v>0</v>
      </c>
      <c r="E159" s="118"/>
      <c r="F159" s="229">
        <f t="shared" si="10"/>
        <v>0</v>
      </c>
      <c r="G159" s="116"/>
      <c r="H159" s="408"/>
      <c r="I159" s="230">
        <f t="shared" si="11"/>
        <v>0</v>
      </c>
      <c r="J159" s="116"/>
      <c r="K159" s="408"/>
      <c r="L159" s="230">
        <f t="shared" si="12"/>
        <v>0</v>
      </c>
      <c r="M159" s="464"/>
      <c r="N159" s="118"/>
      <c r="O159" s="230">
        <f t="shared" si="13"/>
        <v>0</v>
      </c>
      <c r="P159" s="387"/>
      <c r="R159" s="346"/>
    </row>
    <row r="160" spans="1:18" ht="36" hidden="1" x14ac:dyDescent="0.25">
      <c r="A160" s="63">
        <v>2366</v>
      </c>
      <c r="B160" s="111" t="s">
        <v>175</v>
      </c>
      <c r="C160" s="227">
        <f t="shared" si="9"/>
        <v>0</v>
      </c>
      <c r="D160" s="116">
        <v>0</v>
      </c>
      <c r="E160" s="118"/>
      <c r="F160" s="229">
        <f t="shared" si="10"/>
        <v>0</v>
      </c>
      <c r="G160" s="116"/>
      <c r="H160" s="408"/>
      <c r="I160" s="230">
        <f t="shared" si="11"/>
        <v>0</v>
      </c>
      <c r="J160" s="116"/>
      <c r="K160" s="408"/>
      <c r="L160" s="230">
        <f t="shared" si="12"/>
        <v>0</v>
      </c>
      <c r="M160" s="464"/>
      <c r="N160" s="118"/>
      <c r="O160" s="230">
        <f t="shared" si="13"/>
        <v>0</v>
      </c>
      <c r="P160" s="387"/>
      <c r="R160" s="346"/>
    </row>
    <row r="161" spans="1:18" ht="48" hidden="1" x14ac:dyDescent="0.25">
      <c r="A161" s="63">
        <v>2369</v>
      </c>
      <c r="B161" s="111" t="s">
        <v>176</v>
      </c>
      <c r="C161" s="227">
        <f t="shared" si="9"/>
        <v>0</v>
      </c>
      <c r="D161" s="116">
        <v>0</v>
      </c>
      <c r="E161" s="118"/>
      <c r="F161" s="229">
        <f t="shared" si="10"/>
        <v>0</v>
      </c>
      <c r="G161" s="116"/>
      <c r="H161" s="408"/>
      <c r="I161" s="230">
        <f t="shared" si="11"/>
        <v>0</v>
      </c>
      <c r="J161" s="116"/>
      <c r="K161" s="408"/>
      <c r="L161" s="230">
        <f t="shared" si="12"/>
        <v>0</v>
      </c>
      <c r="M161" s="464"/>
      <c r="N161" s="118"/>
      <c r="O161" s="230">
        <f t="shared" si="13"/>
        <v>0</v>
      </c>
      <c r="P161" s="387"/>
      <c r="R161" s="346"/>
    </row>
    <row r="162" spans="1:18" hidden="1" x14ac:dyDescent="0.25">
      <c r="A162" s="213">
        <v>2370</v>
      </c>
      <c r="B162" s="156" t="s">
        <v>177</v>
      </c>
      <c r="C162" s="227">
        <f t="shared" si="9"/>
        <v>0</v>
      </c>
      <c r="D162" s="231">
        <v>0</v>
      </c>
      <c r="E162" s="234"/>
      <c r="F162" s="218">
        <f t="shared" si="10"/>
        <v>0</v>
      </c>
      <c r="G162" s="231"/>
      <c r="H162" s="467"/>
      <c r="I162" s="219">
        <f t="shared" si="11"/>
        <v>0</v>
      </c>
      <c r="J162" s="231"/>
      <c r="K162" s="467"/>
      <c r="L162" s="219">
        <f t="shared" si="12"/>
        <v>0</v>
      </c>
      <c r="M162" s="468"/>
      <c r="N162" s="234"/>
      <c r="O162" s="219">
        <f t="shared" si="13"/>
        <v>0</v>
      </c>
      <c r="P162" s="434"/>
      <c r="R162" s="346"/>
    </row>
    <row r="163" spans="1:18" hidden="1" x14ac:dyDescent="0.25">
      <c r="A163" s="213">
        <v>2380</v>
      </c>
      <c r="B163" s="156" t="s">
        <v>178</v>
      </c>
      <c r="C163" s="227">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row>
    <row r="164" spans="1:18" hidden="1" x14ac:dyDescent="0.25">
      <c r="A164" s="54">
        <v>2381</v>
      </c>
      <c r="B164" s="101" t="s">
        <v>179</v>
      </c>
      <c r="C164" s="227">
        <f t="shared" si="9"/>
        <v>0</v>
      </c>
      <c r="D164" s="106">
        <v>0</v>
      </c>
      <c r="E164" s="108"/>
      <c r="F164" s="242">
        <f t="shared" si="10"/>
        <v>0</v>
      </c>
      <c r="G164" s="106"/>
      <c r="H164" s="403"/>
      <c r="I164" s="243">
        <f t="shared" si="11"/>
        <v>0</v>
      </c>
      <c r="J164" s="106"/>
      <c r="K164" s="403"/>
      <c r="L164" s="243">
        <f t="shared" si="12"/>
        <v>0</v>
      </c>
      <c r="M164" s="463"/>
      <c r="N164" s="108"/>
      <c r="O164" s="243">
        <f t="shared" si="13"/>
        <v>0</v>
      </c>
      <c r="P164" s="382"/>
      <c r="R164" s="346"/>
    </row>
    <row r="165" spans="1:18" ht="24" hidden="1" x14ac:dyDescent="0.25">
      <c r="A165" s="63">
        <v>2389</v>
      </c>
      <c r="B165" s="111" t="s">
        <v>180</v>
      </c>
      <c r="C165" s="227">
        <f t="shared" si="9"/>
        <v>0</v>
      </c>
      <c r="D165" s="116">
        <v>0</v>
      </c>
      <c r="E165" s="118"/>
      <c r="F165" s="229">
        <f t="shared" si="10"/>
        <v>0</v>
      </c>
      <c r="G165" s="116"/>
      <c r="H165" s="408"/>
      <c r="I165" s="230">
        <f t="shared" si="11"/>
        <v>0</v>
      </c>
      <c r="J165" s="116"/>
      <c r="K165" s="408"/>
      <c r="L165" s="230">
        <f t="shared" si="12"/>
        <v>0</v>
      </c>
      <c r="M165" s="464"/>
      <c r="N165" s="118"/>
      <c r="O165" s="230">
        <f t="shared" si="13"/>
        <v>0</v>
      </c>
      <c r="P165" s="387"/>
      <c r="R165" s="346"/>
    </row>
    <row r="166" spans="1:18" hidden="1" x14ac:dyDescent="0.25">
      <c r="A166" s="213">
        <v>2390</v>
      </c>
      <c r="B166" s="156" t="s">
        <v>181</v>
      </c>
      <c r="C166" s="227">
        <f t="shared" si="9"/>
        <v>0</v>
      </c>
      <c r="D166" s="231">
        <v>0</v>
      </c>
      <c r="E166" s="234"/>
      <c r="F166" s="218">
        <f t="shared" si="10"/>
        <v>0</v>
      </c>
      <c r="G166" s="231"/>
      <c r="H166" s="467"/>
      <c r="I166" s="219">
        <f t="shared" si="11"/>
        <v>0</v>
      </c>
      <c r="J166" s="231"/>
      <c r="K166" s="467"/>
      <c r="L166" s="219">
        <f t="shared" si="12"/>
        <v>0</v>
      </c>
      <c r="M166" s="468"/>
      <c r="N166" s="234"/>
      <c r="O166" s="219">
        <f t="shared" si="13"/>
        <v>0</v>
      </c>
      <c r="P166" s="434"/>
      <c r="R166" s="346"/>
    </row>
    <row r="167" spans="1:18" hidden="1" x14ac:dyDescent="0.25">
      <c r="A167" s="85">
        <v>2400</v>
      </c>
      <c r="B167" s="210" t="s">
        <v>182</v>
      </c>
      <c r="C167" s="97">
        <f t="shared" si="9"/>
        <v>0</v>
      </c>
      <c r="D167" s="245">
        <v>0</v>
      </c>
      <c r="E167" s="248"/>
      <c r="F167" s="212">
        <f t="shared" si="10"/>
        <v>0</v>
      </c>
      <c r="G167" s="245"/>
      <c r="H167" s="474"/>
      <c r="I167" s="99">
        <f t="shared" si="11"/>
        <v>0</v>
      </c>
      <c r="J167" s="245"/>
      <c r="K167" s="474"/>
      <c r="L167" s="99">
        <f t="shared" si="12"/>
        <v>0</v>
      </c>
      <c r="M167" s="331"/>
      <c r="N167" s="248"/>
      <c r="O167" s="99">
        <f t="shared" si="13"/>
        <v>0</v>
      </c>
      <c r="P167" s="397"/>
      <c r="R167" s="346"/>
    </row>
    <row r="168" spans="1:18" ht="24" hidden="1" x14ac:dyDescent="0.25">
      <c r="A168" s="85">
        <v>2500</v>
      </c>
      <c r="B168" s="210" t="s">
        <v>183</v>
      </c>
      <c r="C168" s="97">
        <f t="shared" si="9"/>
        <v>0</v>
      </c>
      <c r="D168" s="95">
        <f>SUM(D169,D174)</f>
        <v>0</v>
      </c>
      <c r="E168" s="98">
        <f>SUM(E169,E174)</f>
        <v>0</v>
      </c>
      <c r="F168" s="212">
        <f t="shared" si="10"/>
        <v>0</v>
      </c>
      <c r="G168" s="95">
        <f>SUM(G169,G174)</f>
        <v>0</v>
      </c>
      <c r="H168" s="399">
        <f t="shared" ref="H168" si="18">SUM(H169,H174)</f>
        <v>0</v>
      </c>
      <c r="I168" s="99">
        <f t="shared" si="11"/>
        <v>0</v>
      </c>
      <c r="J168" s="95">
        <f>SUM(J169,J174)</f>
        <v>0</v>
      </c>
      <c r="K168" s="399">
        <f t="shared" ref="K168" si="19">SUM(K169,K174)</f>
        <v>0</v>
      </c>
      <c r="L168" s="99">
        <f t="shared" si="12"/>
        <v>0</v>
      </c>
      <c r="M168" s="459">
        <f t="shared" ref="M168:N168" si="20">SUM(M169,M174)</f>
        <v>0</v>
      </c>
      <c r="N168" s="266">
        <f t="shared" si="20"/>
        <v>0</v>
      </c>
      <c r="O168" s="268">
        <f t="shared" si="13"/>
        <v>0</v>
      </c>
      <c r="P168" s="460"/>
      <c r="R168" s="346"/>
    </row>
    <row r="169" spans="1:18" hidden="1" x14ac:dyDescent="0.25">
      <c r="A169" s="350">
        <v>2510</v>
      </c>
      <c r="B169" s="101" t="s">
        <v>184</v>
      </c>
      <c r="C169" s="240">
        <f t="shared" si="9"/>
        <v>0</v>
      </c>
      <c r="D169" s="238">
        <f>SUM(D170:D173)</f>
        <v>0</v>
      </c>
      <c r="E169" s="241">
        <f>SUM(E170:E173)</f>
        <v>0</v>
      </c>
      <c r="F169" s="242">
        <f t="shared" si="10"/>
        <v>0</v>
      </c>
      <c r="G169" s="238">
        <f>SUM(G170:G173)</f>
        <v>0</v>
      </c>
      <c r="H169" s="470">
        <f t="shared" ref="H169" si="21">SUM(H170:H173)</f>
        <v>0</v>
      </c>
      <c r="I169" s="243">
        <f t="shared" si="11"/>
        <v>0</v>
      </c>
      <c r="J169" s="238">
        <f>SUM(J170:J173)</f>
        <v>0</v>
      </c>
      <c r="K169" s="470">
        <f t="shared" ref="K169" si="22">SUM(K170:K173)</f>
        <v>0</v>
      </c>
      <c r="L169" s="243">
        <f t="shared" si="12"/>
        <v>0</v>
      </c>
      <c r="M169" s="475">
        <f t="shared" ref="M169:N169" si="23">SUM(M170:M173)</f>
        <v>0</v>
      </c>
      <c r="N169" s="476">
        <f t="shared" si="23"/>
        <v>0</v>
      </c>
      <c r="O169" s="414">
        <f t="shared" si="13"/>
        <v>0</v>
      </c>
      <c r="P169" s="416"/>
      <c r="R169" s="346"/>
    </row>
    <row r="170" spans="1:18" ht="24" hidden="1" x14ac:dyDescent="0.25">
      <c r="A170" s="64">
        <v>2512</v>
      </c>
      <c r="B170" s="111" t="s">
        <v>185</v>
      </c>
      <c r="C170" s="227">
        <f t="shared" si="9"/>
        <v>0</v>
      </c>
      <c r="D170" s="116">
        <v>0</v>
      </c>
      <c r="E170" s="118"/>
      <c r="F170" s="229">
        <f t="shared" si="10"/>
        <v>0</v>
      </c>
      <c r="G170" s="116"/>
      <c r="H170" s="408"/>
      <c r="I170" s="230">
        <f t="shared" si="11"/>
        <v>0</v>
      </c>
      <c r="J170" s="116"/>
      <c r="K170" s="408"/>
      <c r="L170" s="230">
        <f t="shared" si="12"/>
        <v>0</v>
      </c>
      <c r="M170" s="464"/>
      <c r="N170" s="118"/>
      <c r="O170" s="230">
        <f t="shared" si="13"/>
        <v>0</v>
      </c>
      <c r="P170" s="387"/>
      <c r="R170" s="346"/>
    </row>
    <row r="171" spans="1:18" ht="36" hidden="1" x14ac:dyDescent="0.25">
      <c r="A171" s="64">
        <v>2513</v>
      </c>
      <c r="B171" s="111" t="s">
        <v>186</v>
      </c>
      <c r="C171" s="227">
        <f t="shared" si="9"/>
        <v>0</v>
      </c>
      <c r="D171" s="116">
        <v>0</v>
      </c>
      <c r="E171" s="118"/>
      <c r="F171" s="229">
        <f t="shared" si="10"/>
        <v>0</v>
      </c>
      <c r="G171" s="116"/>
      <c r="H171" s="408"/>
      <c r="I171" s="230">
        <f t="shared" si="11"/>
        <v>0</v>
      </c>
      <c r="J171" s="116"/>
      <c r="K171" s="408"/>
      <c r="L171" s="230">
        <f t="shared" si="12"/>
        <v>0</v>
      </c>
      <c r="M171" s="464"/>
      <c r="N171" s="118"/>
      <c r="O171" s="230">
        <f t="shared" si="13"/>
        <v>0</v>
      </c>
      <c r="P171" s="387"/>
      <c r="R171" s="346"/>
    </row>
    <row r="172" spans="1:18" ht="24" hidden="1" x14ac:dyDescent="0.25">
      <c r="A172" s="64">
        <v>2515</v>
      </c>
      <c r="B172" s="111" t="s">
        <v>187</v>
      </c>
      <c r="C172" s="227">
        <f t="shared" si="9"/>
        <v>0</v>
      </c>
      <c r="D172" s="116">
        <v>0</v>
      </c>
      <c r="E172" s="118"/>
      <c r="F172" s="229">
        <f t="shared" si="10"/>
        <v>0</v>
      </c>
      <c r="G172" s="116"/>
      <c r="H172" s="408"/>
      <c r="I172" s="230">
        <f t="shared" si="11"/>
        <v>0</v>
      </c>
      <c r="J172" s="116"/>
      <c r="K172" s="408"/>
      <c r="L172" s="230">
        <f t="shared" si="12"/>
        <v>0</v>
      </c>
      <c r="M172" s="464"/>
      <c r="N172" s="118"/>
      <c r="O172" s="230">
        <f t="shared" si="13"/>
        <v>0</v>
      </c>
      <c r="P172" s="387"/>
      <c r="R172" s="346"/>
    </row>
    <row r="173" spans="1:18" ht="24" hidden="1" x14ac:dyDescent="0.25">
      <c r="A173" s="64">
        <v>2519</v>
      </c>
      <c r="B173" s="111" t="s">
        <v>188</v>
      </c>
      <c r="C173" s="227">
        <f t="shared" si="9"/>
        <v>0</v>
      </c>
      <c r="D173" s="116">
        <v>0</v>
      </c>
      <c r="E173" s="118"/>
      <c r="F173" s="229">
        <f t="shared" si="10"/>
        <v>0</v>
      </c>
      <c r="G173" s="116"/>
      <c r="H173" s="408"/>
      <c r="I173" s="230">
        <f t="shared" si="11"/>
        <v>0</v>
      </c>
      <c r="J173" s="116"/>
      <c r="K173" s="408"/>
      <c r="L173" s="230">
        <f t="shared" si="12"/>
        <v>0</v>
      </c>
      <c r="M173" s="464"/>
      <c r="N173" s="118"/>
      <c r="O173" s="230">
        <f t="shared" si="13"/>
        <v>0</v>
      </c>
      <c r="P173" s="387"/>
      <c r="R173" s="346"/>
    </row>
    <row r="174" spans="1:18" ht="24" hidden="1" x14ac:dyDescent="0.25">
      <c r="A174" s="224">
        <v>2520</v>
      </c>
      <c r="B174" s="111" t="s">
        <v>189</v>
      </c>
      <c r="C174" s="227">
        <f t="shared" si="9"/>
        <v>0</v>
      </c>
      <c r="D174" s="116">
        <v>0</v>
      </c>
      <c r="E174" s="118"/>
      <c r="F174" s="229">
        <f t="shared" si="10"/>
        <v>0</v>
      </c>
      <c r="G174" s="116"/>
      <c r="H174" s="408"/>
      <c r="I174" s="230">
        <f t="shared" si="11"/>
        <v>0</v>
      </c>
      <c r="J174" s="116"/>
      <c r="K174" s="408"/>
      <c r="L174" s="230">
        <f t="shared" si="12"/>
        <v>0</v>
      </c>
      <c r="M174" s="464"/>
      <c r="N174" s="118"/>
      <c r="O174" s="230">
        <f t="shared" si="13"/>
        <v>0</v>
      </c>
      <c r="P174" s="387"/>
      <c r="R174" s="346"/>
    </row>
    <row r="175" spans="1:18" s="252" customFormat="1" ht="48" hidden="1" x14ac:dyDescent="0.25">
      <c r="A175" s="29">
        <v>2800</v>
      </c>
      <c r="B175" s="101" t="s">
        <v>190</v>
      </c>
      <c r="C175" s="240">
        <f t="shared" si="9"/>
        <v>0</v>
      </c>
      <c r="D175" s="57">
        <v>0</v>
      </c>
      <c r="E175" s="60"/>
      <c r="F175" s="56">
        <f t="shared" si="10"/>
        <v>0</v>
      </c>
      <c r="G175" s="57"/>
      <c r="H175" s="379"/>
      <c r="I175" s="380">
        <f t="shared" si="11"/>
        <v>0</v>
      </c>
      <c r="J175" s="57"/>
      <c r="K175" s="379"/>
      <c r="L175" s="380">
        <f t="shared" si="12"/>
        <v>0</v>
      </c>
      <c r="M175" s="381"/>
      <c r="N175" s="60"/>
      <c r="O175" s="380">
        <f t="shared" si="13"/>
        <v>0</v>
      </c>
      <c r="P175" s="382"/>
      <c r="R175" s="346"/>
    </row>
    <row r="176" spans="1:18" hidden="1" x14ac:dyDescent="0.25">
      <c r="A176" s="200">
        <v>3000</v>
      </c>
      <c r="B176" s="200" t="s">
        <v>191</v>
      </c>
      <c r="C176" s="608">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row>
    <row r="177" spans="1:18" ht="24" hidden="1" x14ac:dyDescent="0.25">
      <c r="A177" s="85">
        <v>3200</v>
      </c>
      <c r="B177" s="253" t="s">
        <v>192</v>
      </c>
      <c r="C177" s="97">
        <f t="shared" si="9"/>
        <v>0</v>
      </c>
      <c r="D177" s="95">
        <f>SUM(D178,D182)</f>
        <v>0</v>
      </c>
      <c r="E177" s="98">
        <f>SUM(E178,E182)</f>
        <v>0</v>
      </c>
      <c r="F177" s="212">
        <f t="shared" si="10"/>
        <v>0</v>
      </c>
      <c r="G177" s="95">
        <f>SUM(G178,G182)</f>
        <v>0</v>
      </c>
      <c r="H177" s="399">
        <f t="shared" ref="H177" si="24">SUM(H178,H182)</f>
        <v>0</v>
      </c>
      <c r="I177" s="99">
        <f t="shared" si="11"/>
        <v>0</v>
      </c>
      <c r="J177" s="95">
        <f>SUM(J178,J182)</f>
        <v>0</v>
      </c>
      <c r="K177" s="399">
        <f t="shared" ref="K177" si="25">SUM(K178,K182)</f>
        <v>0</v>
      </c>
      <c r="L177" s="99">
        <f t="shared" si="12"/>
        <v>0</v>
      </c>
      <c r="M177" s="459">
        <f t="shared" ref="M177:N177" si="26">SUM(M178,M182)</f>
        <v>0</v>
      </c>
      <c r="N177" s="266">
        <f t="shared" si="26"/>
        <v>0</v>
      </c>
      <c r="O177" s="268">
        <f t="shared" si="13"/>
        <v>0</v>
      </c>
      <c r="P177" s="460"/>
      <c r="R177" s="346"/>
    </row>
    <row r="178" spans="1:18" ht="36" hidden="1" x14ac:dyDescent="0.25">
      <c r="A178" s="350">
        <v>3260</v>
      </c>
      <c r="B178" s="101" t="s">
        <v>193</v>
      </c>
      <c r="C178" s="24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row>
    <row r="179" spans="1:18" ht="24" hidden="1" x14ac:dyDescent="0.25">
      <c r="A179" s="64">
        <v>3261</v>
      </c>
      <c r="B179" s="111" t="s">
        <v>194</v>
      </c>
      <c r="C179" s="227">
        <f t="shared" si="9"/>
        <v>0</v>
      </c>
      <c r="D179" s="116">
        <v>0</v>
      </c>
      <c r="E179" s="118"/>
      <c r="F179" s="229">
        <f t="shared" si="10"/>
        <v>0</v>
      </c>
      <c r="G179" s="116"/>
      <c r="H179" s="408"/>
      <c r="I179" s="230">
        <f t="shared" si="11"/>
        <v>0</v>
      </c>
      <c r="J179" s="116"/>
      <c r="K179" s="408"/>
      <c r="L179" s="230">
        <f t="shared" si="12"/>
        <v>0</v>
      </c>
      <c r="M179" s="464"/>
      <c r="N179" s="118"/>
      <c r="O179" s="230">
        <f t="shared" si="13"/>
        <v>0</v>
      </c>
      <c r="P179" s="387"/>
      <c r="R179" s="346"/>
    </row>
    <row r="180" spans="1:18" ht="36" hidden="1" x14ac:dyDescent="0.25">
      <c r="A180" s="64">
        <v>3262</v>
      </c>
      <c r="B180" s="111" t="s">
        <v>195</v>
      </c>
      <c r="C180" s="227">
        <f t="shared" si="9"/>
        <v>0</v>
      </c>
      <c r="D180" s="116">
        <v>0</v>
      </c>
      <c r="E180" s="118"/>
      <c r="F180" s="229">
        <f t="shared" si="10"/>
        <v>0</v>
      </c>
      <c r="G180" s="116"/>
      <c r="H180" s="408"/>
      <c r="I180" s="230">
        <f t="shared" si="11"/>
        <v>0</v>
      </c>
      <c r="J180" s="116"/>
      <c r="K180" s="408"/>
      <c r="L180" s="230">
        <f t="shared" si="12"/>
        <v>0</v>
      </c>
      <c r="M180" s="464"/>
      <c r="N180" s="118"/>
      <c r="O180" s="230">
        <f t="shared" si="13"/>
        <v>0</v>
      </c>
      <c r="P180" s="387"/>
      <c r="R180" s="346"/>
    </row>
    <row r="181" spans="1:18" ht="24" hidden="1" x14ac:dyDescent="0.25">
      <c r="A181" s="64">
        <v>3263</v>
      </c>
      <c r="B181" s="111" t="s">
        <v>196</v>
      </c>
      <c r="C181" s="227">
        <f t="shared" si="9"/>
        <v>0</v>
      </c>
      <c r="D181" s="116">
        <v>0</v>
      </c>
      <c r="E181" s="118"/>
      <c r="F181" s="229">
        <f t="shared" si="10"/>
        <v>0</v>
      </c>
      <c r="G181" s="116"/>
      <c r="H181" s="408"/>
      <c r="I181" s="230">
        <f t="shared" si="11"/>
        <v>0</v>
      </c>
      <c r="J181" s="116"/>
      <c r="K181" s="408"/>
      <c r="L181" s="230">
        <f t="shared" si="12"/>
        <v>0</v>
      </c>
      <c r="M181" s="464"/>
      <c r="N181" s="118"/>
      <c r="O181" s="230">
        <f t="shared" si="13"/>
        <v>0</v>
      </c>
      <c r="P181" s="387"/>
      <c r="R181" s="346"/>
    </row>
    <row r="182" spans="1:18" ht="84" hidden="1" x14ac:dyDescent="0.25">
      <c r="A182" s="350">
        <v>3290</v>
      </c>
      <c r="B182" s="101" t="s">
        <v>341</v>
      </c>
      <c r="C182" s="227">
        <f t="shared" ref="C182:C258" si="27">F182+I182+L182+O182</f>
        <v>0</v>
      </c>
      <c r="D182" s="238">
        <f>SUM(D183:D186)</f>
        <v>0</v>
      </c>
      <c r="E182" s="241">
        <f>SUM(E183:E186)</f>
        <v>0</v>
      </c>
      <c r="F182" s="242">
        <f t="shared" si="10"/>
        <v>0</v>
      </c>
      <c r="G182" s="238">
        <f>SUM(G183:G186)</f>
        <v>0</v>
      </c>
      <c r="H182" s="470">
        <f t="shared" ref="H182" si="28">SUM(H183:H186)</f>
        <v>0</v>
      </c>
      <c r="I182" s="243">
        <f t="shared" si="11"/>
        <v>0</v>
      </c>
      <c r="J182" s="238">
        <f>SUM(J183:J186)</f>
        <v>0</v>
      </c>
      <c r="K182" s="470">
        <f t="shared" ref="K182" si="29">SUM(K183:K186)</f>
        <v>0</v>
      </c>
      <c r="L182" s="243">
        <f t="shared" si="12"/>
        <v>0</v>
      </c>
      <c r="M182" s="477">
        <f t="shared" ref="M182:N182" si="30">SUM(M183:M186)</f>
        <v>0</v>
      </c>
      <c r="N182" s="478">
        <f t="shared" si="30"/>
        <v>0</v>
      </c>
      <c r="O182" s="479">
        <f t="shared" si="13"/>
        <v>0</v>
      </c>
      <c r="P182" s="480"/>
      <c r="R182" s="346"/>
    </row>
    <row r="183" spans="1:18" ht="72" hidden="1" x14ac:dyDescent="0.25">
      <c r="A183" s="64">
        <v>3291</v>
      </c>
      <c r="B183" s="111" t="s">
        <v>198</v>
      </c>
      <c r="C183" s="227">
        <f t="shared" si="27"/>
        <v>0</v>
      </c>
      <c r="D183" s="116">
        <v>0</v>
      </c>
      <c r="E183" s="118"/>
      <c r="F183" s="229">
        <f t="shared" ref="F183:F246" si="31">D183+E183</f>
        <v>0</v>
      </c>
      <c r="G183" s="116"/>
      <c r="H183" s="408"/>
      <c r="I183" s="230">
        <f t="shared" ref="I183:I246" si="32">G183+H183</f>
        <v>0</v>
      </c>
      <c r="J183" s="116"/>
      <c r="K183" s="408"/>
      <c r="L183" s="230">
        <f t="shared" ref="L183:L246" si="33">J183+K183</f>
        <v>0</v>
      </c>
      <c r="M183" s="464"/>
      <c r="N183" s="118"/>
      <c r="O183" s="230">
        <f t="shared" ref="O183:O246" si="34">M183+N183</f>
        <v>0</v>
      </c>
      <c r="P183" s="387"/>
      <c r="R183" s="346"/>
    </row>
    <row r="184" spans="1:18" ht="72" hidden="1" x14ac:dyDescent="0.25">
      <c r="A184" s="64">
        <v>3292</v>
      </c>
      <c r="B184" s="111" t="s">
        <v>199</v>
      </c>
      <c r="C184" s="227">
        <f t="shared" si="27"/>
        <v>0</v>
      </c>
      <c r="D184" s="116">
        <v>0</v>
      </c>
      <c r="E184" s="118"/>
      <c r="F184" s="229">
        <f t="shared" si="31"/>
        <v>0</v>
      </c>
      <c r="G184" s="116"/>
      <c r="H184" s="408"/>
      <c r="I184" s="230">
        <f t="shared" si="32"/>
        <v>0</v>
      </c>
      <c r="J184" s="116"/>
      <c r="K184" s="408"/>
      <c r="L184" s="230">
        <f t="shared" si="33"/>
        <v>0</v>
      </c>
      <c r="M184" s="464"/>
      <c r="N184" s="118"/>
      <c r="O184" s="230">
        <f t="shared" si="34"/>
        <v>0</v>
      </c>
      <c r="P184" s="387"/>
      <c r="R184" s="346"/>
    </row>
    <row r="185" spans="1:18" ht="72" hidden="1" x14ac:dyDescent="0.25">
      <c r="A185" s="64">
        <v>3293</v>
      </c>
      <c r="B185" s="111" t="s">
        <v>200</v>
      </c>
      <c r="C185" s="227">
        <f t="shared" si="27"/>
        <v>0</v>
      </c>
      <c r="D185" s="116">
        <v>0</v>
      </c>
      <c r="E185" s="118"/>
      <c r="F185" s="229">
        <f t="shared" si="31"/>
        <v>0</v>
      </c>
      <c r="G185" s="116"/>
      <c r="H185" s="408"/>
      <c r="I185" s="230">
        <f t="shared" si="32"/>
        <v>0</v>
      </c>
      <c r="J185" s="116"/>
      <c r="K185" s="408"/>
      <c r="L185" s="230">
        <f t="shared" si="33"/>
        <v>0</v>
      </c>
      <c r="M185" s="464"/>
      <c r="N185" s="118"/>
      <c r="O185" s="230">
        <f t="shared" si="34"/>
        <v>0</v>
      </c>
      <c r="P185" s="387"/>
      <c r="R185" s="346"/>
    </row>
    <row r="186" spans="1:18" ht="60" hidden="1" x14ac:dyDescent="0.25">
      <c r="A186" s="256">
        <v>3294</v>
      </c>
      <c r="B186" s="111" t="s">
        <v>201</v>
      </c>
      <c r="C186" s="618">
        <f t="shared" si="27"/>
        <v>0</v>
      </c>
      <c r="D186" s="257">
        <v>0</v>
      </c>
      <c r="E186" s="260"/>
      <c r="F186" s="482">
        <f t="shared" si="31"/>
        <v>0</v>
      </c>
      <c r="G186" s="257"/>
      <c r="H186" s="483"/>
      <c r="I186" s="479">
        <f t="shared" si="32"/>
        <v>0</v>
      </c>
      <c r="J186" s="257"/>
      <c r="K186" s="483"/>
      <c r="L186" s="479">
        <f t="shared" si="33"/>
        <v>0</v>
      </c>
      <c r="M186" s="484"/>
      <c r="N186" s="260"/>
      <c r="O186" s="479">
        <f t="shared" si="34"/>
        <v>0</v>
      </c>
      <c r="P186" s="480"/>
      <c r="R186" s="346"/>
    </row>
    <row r="187" spans="1:18" ht="48" hidden="1" x14ac:dyDescent="0.25">
      <c r="A187" s="137">
        <v>3300</v>
      </c>
      <c r="B187" s="253" t="s">
        <v>202</v>
      </c>
      <c r="C187" s="265">
        <f t="shared" si="27"/>
        <v>0</v>
      </c>
      <c r="D187" s="211">
        <f>SUM(D188:D189)</f>
        <v>0</v>
      </c>
      <c r="E187" s="266">
        <f>SUM(E188:E189)</f>
        <v>0</v>
      </c>
      <c r="F187" s="267">
        <f t="shared" si="31"/>
        <v>0</v>
      </c>
      <c r="G187" s="211">
        <f>SUM(G188:G189)</f>
        <v>0</v>
      </c>
      <c r="H187" s="486">
        <f t="shared" ref="H187" si="35">SUM(H188:H189)</f>
        <v>0</v>
      </c>
      <c r="I187" s="268">
        <f t="shared" si="32"/>
        <v>0</v>
      </c>
      <c r="J187" s="211">
        <f>SUM(J188:J189)</f>
        <v>0</v>
      </c>
      <c r="K187" s="486">
        <f t="shared" ref="K187" si="36">SUM(K188:K189)</f>
        <v>0</v>
      </c>
      <c r="L187" s="268">
        <f t="shared" si="33"/>
        <v>0</v>
      </c>
      <c r="M187" s="459">
        <f t="shared" ref="M187:N187" si="37">SUM(M188:M189)</f>
        <v>0</v>
      </c>
      <c r="N187" s="266">
        <f t="shared" si="37"/>
        <v>0</v>
      </c>
      <c r="O187" s="268">
        <f t="shared" si="34"/>
        <v>0</v>
      </c>
      <c r="P187" s="460"/>
      <c r="R187" s="346"/>
    </row>
    <row r="188" spans="1:18" ht="48" hidden="1" x14ac:dyDescent="0.25">
      <c r="A188" s="155">
        <v>3310</v>
      </c>
      <c r="B188" s="156" t="s">
        <v>203</v>
      </c>
      <c r="C188" s="216">
        <f t="shared" si="27"/>
        <v>0</v>
      </c>
      <c r="D188" s="231">
        <v>0</v>
      </c>
      <c r="E188" s="234"/>
      <c r="F188" s="218">
        <f t="shared" si="31"/>
        <v>0</v>
      </c>
      <c r="G188" s="231"/>
      <c r="H188" s="467"/>
      <c r="I188" s="219">
        <f t="shared" si="32"/>
        <v>0</v>
      </c>
      <c r="J188" s="231"/>
      <c r="K188" s="467"/>
      <c r="L188" s="219">
        <f t="shared" si="33"/>
        <v>0</v>
      </c>
      <c r="M188" s="468"/>
      <c r="N188" s="234"/>
      <c r="O188" s="219">
        <f t="shared" si="34"/>
        <v>0</v>
      </c>
      <c r="P188" s="434"/>
      <c r="R188" s="346"/>
    </row>
    <row r="189" spans="1:18" ht="60" hidden="1" x14ac:dyDescent="0.25">
      <c r="A189" s="55">
        <v>3320</v>
      </c>
      <c r="B189" s="101" t="s">
        <v>204</v>
      </c>
      <c r="C189" s="240">
        <f t="shared" si="27"/>
        <v>0</v>
      </c>
      <c r="D189" s="106">
        <v>0</v>
      </c>
      <c r="E189" s="108"/>
      <c r="F189" s="242">
        <f t="shared" si="31"/>
        <v>0</v>
      </c>
      <c r="G189" s="106"/>
      <c r="H189" s="403"/>
      <c r="I189" s="243">
        <f t="shared" si="32"/>
        <v>0</v>
      </c>
      <c r="J189" s="106"/>
      <c r="K189" s="403"/>
      <c r="L189" s="243">
        <f t="shared" si="33"/>
        <v>0</v>
      </c>
      <c r="M189" s="463"/>
      <c r="N189" s="108"/>
      <c r="O189" s="243">
        <f t="shared" si="34"/>
        <v>0</v>
      </c>
      <c r="P189" s="382"/>
      <c r="R189" s="346"/>
    </row>
    <row r="190" spans="1:18" hidden="1" x14ac:dyDescent="0.25">
      <c r="A190" s="269">
        <v>4000</v>
      </c>
      <c r="B190" s="200" t="s">
        <v>205</v>
      </c>
      <c r="C190" s="608">
        <f t="shared" si="27"/>
        <v>0</v>
      </c>
      <c r="D190" s="206">
        <f>SUM(D191,D194)</f>
        <v>0</v>
      </c>
      <c r="E190" s="207">
        <f>SUM(E191,E194)</f>
        <v>0</v>
      </c>
      <c r="F190" s="208">
        <f t="shared" si="31"/>
        <v>0</v>
      </c>
      <c r="G190" s="206">
        <f>SUM(G191,G194)</f>
        <v>0</v>
      </c>
      <c r="H190" s="456">
        <f>SUM(H191,H194)</f>
        <v>0</v>
      </c>
      <c r="I190" s="209">
        <f t="shared" si="32"/>
        <v>0</v>
      </c>
      <c r="J190" s="206">
        <f>SUM(J191,J194)</f>
        <v>0</v>
      </c>
      <c r="K190" s="456">
        <f>SUM(K191,K194)</f>
        <v>0</v>
      </c>
      <c r="L190" s="209">
        <f t="shared" si="33"/>
        <v>0</v>
      </c>
      <c r="M190" s="457">
        <f>SUM(M191,M194)</f>
        <v>0</v>
      </c>
      <c r="N190" s="207">
        <f>SUM(N191,N194)</f>
        <v>0</v>
      </c>
      <c r="O190" s="209">
        <f t="shared" si="34"/>
        <v>0</v>
      </c>
      <c r="P190" s="458"/>
      <c r="R190" s="346"/>
    </row>
    <row r="191" spans="1:18" ht="24" hidden="1" x14ac:dyDescent="0.25">
      <c r="A191" s="270">
        <v>4200</v>
      </c>
      <c r="B191" s="210" t="s">
        <v>206</v>
      </c>
      <c r="C191" s="97">
        <f t="shared" si="27"/>
        <v>0</v>
      </c>
      <c r="D191" s="95">
        <f>SUM(D192,D193)</f>
        <v>0</v>
      </c>
      <c r="E191" s="98">
        <f>SUM(E192,E193)</f>
        <v>0</v>
      </c>
      <c r="F191" s="212">
        <f t="shared" si="31"/>
        <v>0</v>
      </c>
      <c r="G191" s="95">
        <f>SUM(G192,G193)</f>
        <v>0</v>
      </c>
      <c r="H191" s="399">
        <f>SUM(H192,H193)</f>
        <v>0</v>
      </c>
      <c r="I191" s="99">
        <f t="shared" si="32"/>
        <v>0</v>
      </c>
      <c r="J191" s="95">
        <f>SUM(J192,J193)</f>
        <v>0</v>
      </c>
      <c r="K191" s="399">
        <f>SUM(K192,K193)</f>
        <v>0</v>
      </c>
      <c r="L191" s="99">
        <f t="shared" si="33"/>
        <v>0</v>
      </c>
      <c r="M191" s="469">
        <f>SUM(M192,M193)</f>
        <v>0</v>
      </c>
      <c r="N191" s="98">
        <f>SUM(N192,N193)</f>
        <v>0</v>
      </c>
      <c r="O191" s="99">
        <f t="shared" si="34"/>
        <v>0</v>
      </c>
      <c r="P191" s="397"/>
      <c r="R191" s="346"/>
    </row>
    <row r="192" spans="1:18" ht="36" hidden="1" x14ac:dyDescent="0.25">
      <c r="A192" s="350">
        <v>4240</v>
      </c>
      <c r="B192" s="101" t="s">
        <v>207</v>
      </c>
      <c r="C192" s="240">
        <f t="shared" si="27"/>
        <v>0</v>
      </c>
      <c r="D192" s="106">
        <v>0</v>
      </c>
      <c r="E192" s="108"/>
      <c r="F192" s="242">
        <f t="shared" si="31"/>
        <v>0</v>
      </c>
      <c r="G192" s="106"/>
      <c r="H192" s="403"/>
      <c r="I192" s="243">
        <f t="shared" si="32"/>
        <v>0</v>
      </c>
      <c r="J192" s="106"/>
      <c r="K192" s="403"/>
      <c r="L192" s="243">
        <f t="shared" si="33"/>
        <v>0</v>
      </c>
      <c r="M192" s="463"/>
      <c r="N192" s="108"/>
      <c r="O192" s="243">
        <f t="shared" si="34"/>
        <v>0</v>
      </c>
      <c r="P192" s="382"/>
      <c r="R192" s="346"/>
    </row>
    <row r="193" spans="1:18" ht="24" hidden="1" x14ac:dyDescent="0.25">
      <c r="A193" s="224">
        <v>4250</v>
      </c>
      <c r="B193" s="111" t="s">
        <v>208</v>
      </c>
      <c r="C193" s="227">
        <f t="shared" si="27"/>
        <v>0</v>
      </c>
      <c r="D193" s="116">
        <v>0</v>
      </c>
      <c r="E193" s="118"/>
      <c r="F193" s="229">
        <f t="shared" si="31"/>
        <v>0</v>
      </c>
      <c r="G193" s="116"/>
      <c r="H193" s="408"/>
      <c r="I193" s="230">
        <f t="shared" si="32"/>
        <v>0</v>
      </c>
      <c r="J193" s="116"/>
      <c r="K193" s="408"/>
      <c r="L193" s="230">
        <f t="shared" si="33"/>
        <v>0</v>
      </c>
      <c r="M193" s="464"/>
      <c r="N193" s="118"/>
      <c r="O193" s="230">
        <f t="shared" si="34"/>
        <v>0</v>
      </c>
      <c r="P193" s="387"/>
      <c r="R193" s="346"/>
    </row>
    <row r="194" spans="1:18" hidden="1" x14ac:dyDescent="0.25">
      <c r="A194" s="85">
        <v>4300</v>
      </c>
      <c r="B194" s="210" t="s">
        <v>209</v>
      </c>
      <c r="C194" s="97">
        <f t="shared" si="27"/>
        <v>0</v>
      </c>
      <c r="D194" s="95">
        <f>SUM(D195)</f>
        <v>0</v>
      </c>
      <c r="E194" s="98">
        <f>SUM(E195)</f>
        <v>0</v>
      </c>
      <c r="F194" s="212">
        <f t="shared" si="31"/>
        <v>0</v>
      </c>
      <c r="G194" s="95">
        <f>SUM(G195)</f>
        <v>0</v>
      </c>
      <c r="H194" s="399">
        <f>SUM(H195)</f>
        <v>0</v>
      </c>
      <c r="I194" s="99">
        <f t="shared" si="32"/>
        <v>0</v>
      </c>
      <c r="J194" s="95">
        <f>SUM(J195)</f>
        <v>0</v>
      </c>
      <c r="K194" s="399">
        <f>SUM(K195)</f>
        <v>0</v>
      </c>
      <c r="L194" s="99">
        <f t="shared" si="33"/>
        <v>0</v>
      </c>
      <c r="M194" s="469">
        <f>SUM(M195)</f>
        <v>0</v>
      </c>
      <c r="N194" s="98">
        <f>SUM(N195)</f>
        <v>0</v>
      </c>
      <c r="O194" s="99">
        <f t="shared" si="34"/>
        <v>0</v>
      </c>
      <c r="P194" s="397"/>
      <c r="R194" s="346"/>
    </row>
    <row r="195" spans="1:18" ht="24" hidden="1" x14ac:dyDescent="0.25">
      <c r="A195" s="350">
        <v>4310</v>
      </c>
      <c r="B195" s="101" t="s">
        <v>210</v>
      </c>
      <c r="C195" s="240">
        <f t="shared" si="27"/>
        <v>0</v>
      </c>
      <c r="D195" s="238">
        <f>SUM(D196:D196)</f>
        <v>0</v>
      </c>
      <c r="E195" s="241">
        <f>SUM(E196:E196)</f>
        <v>0</v>
      </c>
      <c r="F195" s="242">
        <f t="shared" si="31"/>
        <v>0</v>
      </c>
      <c r="G195" s="238">
        <f>SUM(G196:G196)</f>
        <v>0</v>
      </c>
      <c r="H195" s="470">
        <f>SUM(H196:H196)</f>
        <v>0</v>
      </c>
      <c r="I195" s="243">
        <f t="shared" si="32"/>
        <v>0</v>
      </c>
      <c r="J195" s="238">
        <f>SUM(J196:J196)</f>
        <v>0</v>
      </c>
      <c r="K195" s="470">
        <f>SUM(K196:K196)</f>
        <v>0</v>
      </c>
      <c r="L195" s="243">
        <f t="shared" si="33"/>
        <v>0</v>
      </c>
      <c r="M195" s="471">
        <f>SUM(M196:M196)</f>
        <v>0</v>
      </c>
      <c r="N195" s="241">
        <f>SUM(N196:N196)</f>
        <v>0</v>
      </c>
      <c r="O195" s="243">
        <f t="shared" si="34"/>
        <v>0</v>
      </c>
      <c r="P195" s="382"/>
      <c r="R195" s="346"/>
    </row>
    <row r="196" spans="1:18" ht="36" hidden="1" x14ac:dyDescent="0.25">
      <c r="A196" s="64">
        <v>4311</v>
      </c>
      <c r="B196" s="111" t="s">
        <v>211</v>
      </c>
      <c r="C196" s="227">
        <f t="shared" si="27"/>
        <v>0</v>
      </c>
      <c r="D196" s="116">
        <v>0</v>
      </c>
      <c r="E196" s="118"/>
      <c r="F196" s="229">
        <f t="shared" si="31"/>
        <v>0</v>
      </c>
      <c r="G196" s="116"/>
      <c r="H196" s="408"/>
      <c r="I196" s="230">
        <f t="shared" si="32"/>
        <v>0</v>
      </c>
      <c r="J196" s="116"/>
      <c r="K196" s="408"/>
      <c r="L196" s="230">
        <f t="shared" si="33"/>
        <v>0</v>
      </c>
      <c r="M196" s="464"/>
      <c r="N196" s="118"/>
      <c r="O196" s="230">
        <f t="shared" si="34"/>
        <v>0</v>
      </c>
      <c r="P196" s="387"/>
      <c r="R196" s="346"/>
    </row>
    <row r="197" spans="1:18" s="37" customFormat="1" ht="24" x14ac:dyDescent="0.25">
      <c r="A197" s="271"/>
      <c r="B197" s="29" t="s">
        <v>212</v>
      </c>
      <c r="C197" s="175">
        <f t="shared" si="27"/>
        <v>13552</v>
      </c>
      <c r="D197" s="173">
        <f>SUM(D198,D233,D271)</f>
        <v>13552</v>
      </c>
      <c r="E197" s="176">
        <f>SUM(E198,E233,E271)</f>
        <v>0</v>
      </c>
      <c r="F197" s="198">
        <f t="shared" si="31"/>
        <v>13552</v>
      </c>
      <c r="G197" s="173">
        <f>SUM(G198,G233,G271)</f>
        <v>0</v>
      </c>
      <c r="H197" s="453">
        <f>SUM(H198,H233,H271)</f>
        <v>0</v>
      </c>
      <c r="I197" s="199">
        <f t="shared" si="32"/>
        <v>0</v>
      </c>
      <c r="J197" s="173">
        <f>SUM(J198,J233,J271)</f>
        <v>0</v>
      </c>
      <c r="K197" s="453">
        <f>SUM(K198,K233,K271)</f>
        <v>0</v>
      </c>
      <c r="L197" s="199">
        <f t="shared" si="33"/>
        <v>0</v>
      </c>
      <c r="M197" s="487">
        <f>SUM(M198,M233,M271)</f>
        <v>0</v>
      </c>
      <c r="N197" s="488">
        <f>SUM(N198,N233,N271)</f>
        <v>0</v>
      </c>
      <c r="O197" s="489">
        <f t="shared" si="34"/>
        <v>0</v>
      </c>
      <c r="P197" s="490"/>
      <c r="R197" s="346"/>
    </row>
    <row r="198" spans="1:18" x14ac:dyDescent="0.25">
      <c r="A198" s="200">
        <v>5000</v>
      </c>
      <c r="B198" s="200" t="s">
        <v>213</v>
      </c>
      <c r="C198" s="608">
        <f>F198+I198+L198+O198</f>
        <v>13552</v>
      </c>
      <c r="D198" s="206">
        <f>D199+D207</f>
        <v>13552</v>
      </c>
      <c r="E198" s="207">
        <f>E199+E207</f>
        <v>0</v>
      </c>
      <c r="F198" s="208">
        <f t="shared" si="31"/>
        <v>13552</v>
      </c>
      <c r="G198" s="206">
        <f>G199+G207</f>
        <v>0</v>
      </c>
      <c r="H198" s="456">
        <f>H199+H207</f>
        <v>0</v>
      </c>
      <c r="I198" s="209">
        <f t="shared" si="32"/>
        <v>0</v>
      </c>
      <c r="J198" s="206">
        <f>J199+J207</f>
        <v>0</v>
      </c>
      <c r="K198" s="456">
        <f>K199+K207</f>
        <v>0</v>
      </c>
      <c r="L198" s="209">
        <f t="shared" si="33"/>
        <v>0</v>
      </c>
      <c r="M198" s="457">
        <f>M199+M207</f>
        <v>0</v>
      </c>
      <c r="N198" s="207">
        <f>N199+N207</f>
        <v>0</v>
      </c>
      <c r="O198" s="209">
        <f t="shared" si="34"/>
        <v>0</v>
      </c>
      <c r="P198" s="458"/>
      <c r="R198" s="346"/>
    </row>
    <row r="199" spans="1:18" x14ac:dyDescent="0.25">
      <c r="A199" s="85">
        <v>5100</v>
      </c>
      <c r="B199" s="210" t="s">
        <v>214</v>
      </c>
      <c r="C199" s="97">
        <f t="shared" si="27"/>
        <v>13552</v>
      </c>
      <c r="D199" s="95">
        <f>D200+D201+D204+D205+D206</f>
        <v>13552</v>
      </c>
      <c r="E199" s="98">
        <f>E200+E201+E204+E205+E206</f>
        <v>0</v>
      </c>
      <c r="F199" s="212">
        <f t="shared" si="31"/>
        <v>13552</v>
      </c>
      <c r="G199" s="95">
        <f>G200+G201+G204+G205+G206</f>
        <v>0</v>
      </c>
      <c r="H199" s="399">
        <f>H200+H201+H204+H205+H206</f>
        <v>0</v>
      </c>
      <c r="I199" s="99">
        <f t="shared" si="32"/>
        <v>0</v>
      </c>
      <c r="J199" s="95">
        <f>J200+J201+J204+J205+J206</f>
        <v>0</v>
      </c>
      <c r="K199" s="399">
        <f>K200+K201+K204+K205+K206</f>
        <v>0</v>
      </c>
      <c r="L199" s="99">
        <f t="shared" si="33"/>
        <v>0</v>
      </c>
      <c r="M199" s="469">
        <f>M200+M201+M204+M205+M206</f>
        <v>0</v>
      </c>
      <c r="N199" s="98">
        <f>N200+N201+N204+N205+N206</f>
        <v>0</v>
      </c>
      <c r="O199" s="99">
        <f t="shared" si="34"/>
        <v>0</v>
      </c>
      <c r="P199" s="397"/>
      <c r="R199" s="346"/>
    </row>
    <row r="200" spans="1:18" x14ac:dyDescent="0.25">
      <c r="A200" s="350">
        <v>5110</v>
      </c>
      <c r="B200" s="101" t="s">
        <v>215</v>
      </c>
      <c r="C200" s="240">
        <f t="shared" si="27"/>
        <v>13552</v>
      </c>
      <c r="D200" s="106">
        <v>13552</v>
      </c>
      <c r="E200" s="108"/>
      <c r="F200" s="242">
        <f t="shared" si="31"/>
        <v>13552</v>
      </c>
      <c r="G200" s="106"/>
      <c r="H200" s="403"/>
      <c r="I200" s="243">
        <f t="shared" si="32"/>
        <v>0</v>
      </c>
      <c r="J200" s="106"/>
      <c r="K200" s="403"/>
      <c r="L200" s="243">
        <f t="shared" si="33"/>
        <v>0</v>
      </c>
      <c r="M200" s="463"/>
      <c r="N200" s="108"/>
      <c r="O200" s="243">
        <f t="shared" si="34"/>
        <v>0</v>
      </c>
      <c r="P200" s="382"/>
      <c r="R200" s="346"/>
    </row>
    <row r="201" spans="1:18" ht="24" hidden="1" x14ac:dyDescent="0.25">
      <c r="A201" s="224">
        <v>5120</v>
      </c>
      <c r="B201" s="111" t="s">
        <v>216</v>
      </c>
      <c r="C201" s="227">
        <f t="shared" si="27"/>
        <v>0</v>
      </c>
      <c r="D201" s="225">
        <f>D202+D203</f>
        <v>0</v>
      </c>
      <c r="E201" s="228">
        <f>E202+E203</f>
        <v>0</v>
      </c>
      <c r="F201" s="229">
        <f t="shared" si="31"/>
        <v>0</v>
      </c>
      <c r="G201" s="225">
        <f>G202+G203</f>
        <v>0</v>
      </c>
      <c r="H201" s="465">
        <f>H202+H203</f>
        <v>0</v>
      </c>
      <c r="I201" s="230">
        <f t="shared" si="32"/>
        <v>0</v>
      </c>
      <c r="J201" s="225">
        <f>J202+J203</f>
        <v>0</v>
      </c>
      <c r="K201" s="465">
        <f>K202+K203</f>
        <v>0</v>
      </c>
      <c r="L201" s="230">
        <f t="shared" si="33"/>
        <v>0</v>
      </c>
      <c r="M201" s="466">
        <f>M202+M203</f>
        <v>0</v>
      </c>
      <c r="N201" s="228">
        <f>N202+N203</f>
        <v>0</v>
      </c>
      <c r="O201" s="230">
        <f t="shared" si="34"/>
        <v>0</v>
      </c>
      <c r="P201" s="387"/>
      <c r="R201" s="346"/>
    </row>
    <row r="202" spans="1:18" hidden="1" x14ac:dyDescent="0.25">
      <c r="A202" s="64">
        <v>5121</v>
      </c>
      <c r="B202" s="111" t="s">
        <v>217</v>
      </c>
      <c r="C202" s="227">
        <f t="shared" si="27"/>
        <v>0</v>
      </c>
      <c r="D202" s="116">
        <v>0</v>
      </c>
      <c r="E202" s="118"/>
      <c r="F202" s="229">
        <f t="shared" si="31"/>
        <v>0</v>
      </c>
      <c r="G202" s="116"/>
      <c r="H202" s="408"/>
      <c r="I202" s="230">
        <f t="shared" si="32"/>
        <v>0</v>
      </c>
      <c r="J202" s="116"/>
      <c r="K202" s="408"/>
      <c r="L202" s="230">
        <f t="shared" si="33"/>
        <v>0</v>
      </c>
      <c r="M202" s="464"/>
      <c r="N202" s="118"/>
      <c r="O202" s="230">
        <f t="shared" si="34"/>
        <v>0</v>
      </c>
      <c r="P202" s="387"/>
      <c r="R202" s="346"/>
    </row>
    <row r="203" spans="1:18" ht="24" hidden="1" x14ac:dyDescent="0.25">
      <c r="A203" s="64">
        <v>5129</v>
      </c>
      <c r="B203" s="111" t="s">
        <v>218</v>
      </c>
      <c r="C203" s="227">
        <f t="shared" si="27"/>
        <v>0</v>
      </c>
      <c r="D203" s="116">
        <v>0</v>
      </c>
      <c r="E203" s="118"/>
      <c r="F203" s="229">
        <f t="shared" si="31"/>
        <v>0</v>
      </c>
      <c r="G203" s="116"/>
      <c r="H203" s="408"/>
      <c r="I203" s="230">
        <f t="shared" si="32"/>
        <v>0</v>
      </c>
      <c r="J203" s="116"/>
      <c r="K203" s="408"/>
      <c r="L203" s="230">
        <f t="shared" si="33"/>
        <v>0</v>
      </c>
      <c r="M203" s="464"/>
      <c r="N203" s="118"/>
      <c r="O203" s="230">
        <f t="shared" si="34"/>
        <v>0</v>
      </c>
      <c r="P203" s="387"/>
      <c r="R203" s="346"/>
    </row>
    <row r="204" spans="1:18" hidden="1" x14ac:dyDescent="0.25">
      <c r="A204" s="224">
        <v>5130</v>
      </c>
      <c r="B204" s="111" t="s">
        <v>219</v>
      </c>
      <c r="C204" s="227">
        <f t="shared" si="27"/>
        <v>0</v>
      </c>
      <c r="D204" s="116">
        <v>0</v>
      </c>
      <c r="E204" s="118"/>
      <c r="F204" s="229">
        <f t="shared" si="31"/>
        <v>0</v>
      </c>
      <c r="G204" s="116"/>
      <c r="H204" s="408"/>
      <c r="I204" s="230">
        <f t="shared" si="32"/>
        <v>0</v>
      </c>
      <c r="J204" s="116"/>
      <c r="K204" s="408"/>
      <c r="L204" s="230">
        <f t="shared" si="33"/>
        <v>0</v>
      </c>
      <c r="M204" s="464"/>
      <c r="N204" s="118"/>
      <c r="O204" s="230">
        <f t="shared" si="34"/>
        <v>0</v>
      </c>
      <c r="P204" s="387"/>
      <c r="R204" s="346"/>
    </row>
    <row r="205" spans="1:18" hidden="1" x14ac:dyDescent="0.25">
      <c r="A205" s="224">
        <v>5140</v>
      </c>
      <c r="B205" s="111" t="s">
        <v>220</v>
      </c>
      <c r="C205" s="227">
        <f t="shared" si="27"/>
        <v>0</v>
      </c>
      <c r="D205" s="116">
        <v>0</v>
      </c>
      <c r="E205" s="118"/>
      <c r="F205" s="229">
        <f t="shared" si="31"/>
        <v>0</v>
      </c>
      <c r="G205" s="116"/>
      <c r="H205" s="408"/>
      <c r="I205" s="230">
        <f t="shared" si="32"/>
        <v>0</v>
      </c>
      <c r="J205" s="116"/>
      <c r="K205" s="408"/>
      <c r="L205" s="230">
        <f t="shared" si="33"/>
        <v>0</v>
      </c>
      <c r="M205" s="464"/>
      <c r="N205" s="118"/>
      <c r="O205" s="230">
        <f t="shared" si="34"/>
        <v>0</v>
      </c>
      <c r="P205" s="387"/>
      <c r="R205" s="346"/>
    </row>
    <row r="206" spans="1:18" ht="24" hidden="1" x14ac:dyDescent="0.25">
      <c r="A206" s="224">
        <v>5170</v>
      </c>
      <c r="B206" s="111" t="s">
        <v>221</v>
      </c>
      <c r="C206" s="227">
        <f t="shared" si="27"/>
        <v>0</v>
      </c>
      <c r="D206" s="116">
        <v>0</v>
      </c>
      <c r="E206" s="118"/>
      <c r="F206" s="229">
        <f t="shared" si="31"/>
        <v>0</v>
      </c>
      <c r="G206" s="116"/>
      <c r="H206" s="408"/>
      <c r="I206" s="230">
        <f t="shared" si="32"/>
        <v>0</v>
      </c>
      <c r="J206" s="116"/>
      <c r="K206" s="408"/>
      <c r="L206" s="230">
        <f t="shared" si="33"/>
        <v>0</v>
      </c>
      <c r="M206" s="464"/>
      <c r="N206" s="118"/>
      <c r="O206" s="230">
        <f t="shared" si="34"/>
        <v>0</v>
      </c>
      <c r="P206" s="387"/>
      <c r="R206" s="346"/>
    </row>
    <row r="207" spans="1:18" hidden="1" x14ac:dyDescent="0.25">
      <c r="A207" s="85">
        <v>5200</v>
      </c>
      <c r="B207" s="210" t="s">
        <v>222</v>
      </c>
      <c r="C207" s="97">
        <f t="shared" si="27"/>
        <v>0</v>
      </c>
      <c r="D207" s="95">
        <f>D208+D218+D219+D228+D229+D230+D232</f>
        <v>0</v>
      </c>
      <c r="E207" s="98">
        <f>E208+E218+E219+E228+E229+E230+E232</f>
        <v>0</v>
      </c>
      <c r="F207" s="212">
        <f t="shared" si="31"/>
        <v>0</v>
      </c>
      <c r="G207" s="95">
        <f>G208+G218+G219+G228+G229+G230+G232</f>
        <v>0</v>
      </c>
      <c r="H207" s="399">
        <f>H208+H218+H219+H228+H229+H230+H232</f>
        <v>0</v>
      </c>
      <c r="I207" s="99">
        <f t="shared" si="32"/>
        <v>0</v>
      </c>
      <c r="J207" s="95">
        <f>J208+J218+J219+J228+J229+J230+J232</f>
        <v>0</v>
      </c>
      <c r="K207" s="399">
        <f>K208+K218+K219+K228+K229+K230+K232</f>
        <v>0</v>
      </c>
      <c r="L207" s="99">
        <f t="shared" si="33"/>
        <v>0</v>
      </c>
      <c r="M207" s="469">
        <f>M208+M218+M219+M228+M229+M230+M232</f>
        <v>0</v>
      </c>
      <c r="N207" s="98">
        <f>N208+N218+N219+N228+N229+N230+N232</f>
        <v>0</v>
      </c>
      <c r="O207" s="99">
        <f t="shared" si="34"/>
        <v>0</v>
      </c>
      <c r="P207" s="397"/>
      <c r="R207" s="346"/>
    </row>
    <row r="208" spans="1:18" hidden="1" x14ac:dyDescent="0.25">
      <c r="A208" s="213">
        <v>5210</v>
      </c>
      <c r="B208" s="156" t="s">
        <v>223</v>
      </c>
      <c r="C208" s="216">
        <f t="shared" si="27"/>
        <v>0</v>
      </c>
      <c r="D208" s="214">
        <f>SUM(D209:D217)</f>
        <v>0</v>
      </c>
      <c r="E208" s="217">
        <f>SUM(E209:E217)</f>
        <v>0</v>
      </c>
      <c r="F208" s="218">
        <f t="shared" si="31"/>
        <v>0</v>
      </c>
      <c r="G208" s="214">
        <f>SUM(G209:G217)</f>
        <v>0</v>
      </c>
      <c r="H208" s="461">
        <f>SUM(H209:H217)</f>
        <v>0</v>
      </c>
      <c r="I208" s="219">
        <f t="shared" si="32"/>
        <v>0</v>
      </c>
      <c r="J208" s="214">
        <f>SUM(J209:J217)</f>
        <v>0</v>
      </c>
      <c r="K208" s="461">
        <f>SUM(K209:K217)</f>
        <v>0</v>
      </c>
      <c r="L208" s="219">
        <f t="shared" si="33"/>
        <v>0</v>
      </c>
      <c r="M208" s="462">
        <f>SUM(M209:M217)</f>
        <v>0</v>
      </c>
      <c r="N208" s="217">
        <f>SUM(N209:N217)</f>
        <v>0</v>
      </c>
      <c r="O208" s="219">
        <f t="shared" si="34"/>
        <v>0</v>
      </c>
      <c r="P208" s="434"/>
      <c r="R208" s="346"/>
    </row>
    <row r="209" spans="1:18" hidden="1" x14ac:dyDescent="0.25">
      <c r="A209" s="55">
        <v>5211</v>
      </c>
      <c r="B209" s="101" t="s">
        <v>224</v>
      </c>
      <c r="C209" s="227">
        <f t="shared" si="27"/>
        <v>0</v>
      </c>
      <c r="D209" s="106">
        <v>0</v>
      </c>
      <c r="E209" s="108"/>
      <c r="F209" s="242">
        <f t="shared" si="31"/>
        <v>0</v>
      </c>
      <c r="G209" s="106"/>
      <c r="H209" s="403"/>
      <c r="I209" s="243">
        <f t="shared" si="32"/>
        <v>0</v>
      </c>
      <c r="J209" s="106"/>
      <c r="K209" s="403"/>
      <c r="L209" s="243">
        <f t="shared" si="33"/>
        <v>0</v>
      </c>
      <c r="M209" s="463"/>
      <c r="N209" s="108"/>
      <c r="O209" s="243">
        <f t="shared" si="34"/>
        <v>0</v>
      </c>
      <c r="P209" s="382"/>
      <c r="R209" s="346"/>
    </row>
    <row r="210" spans="1:18" hidden="1" x14ac:dyDescent="0.25">
      <c r="A210" s="64">
        <v>5212</v>
      </c>
      <c r="B210" s="111" t="s">
        <v>225</v>
      </c>
      <c r="C210" s="227">
        <f t="shared" si="27"/>
        <v>0</v>
      </c>
      <c r="D210" s="116">
        <v>0</v>
      </c>
      <c r="E210" s="118"/>
      <c r="F210" s="229">
        <f t="shared" si="31"/>
        <v>0</v>
      </c>
      <c r="G210" s="116"/>
      <c r="H210" s="408"/>
      <c r="I210" s="230">
        <f t="shared" si="32"/>
        <v>0</v>
      </c>
      <c r="J210" s="116"/>
      <c r="K210" s="408"/>
      <c r="L210" s="230">
        <f t="shared" si="33"/>
        <v>0</v>
      </c>
      <c r="M210" s="464"/>
      <c r="N210" s="118"/>
      <c r="O210" s="230">
        <f t="shared" si="34"/>
        <v>0</v>
      </c>
      <c r="P210" s="387"/>
      <c r="R210" s="346"/>
    </row>
    <row r="211" spans="1:18" hidden="1" x14ac:dyDescent="0.25">
      <c r="A211" s="64">
        <v>5213</v>
      </c>
      <c r="B211" s="111" t="s">
        <v>226</v>
      </c>
      <c r="C211" s="227">
        <f t="shared" si="27"/>
        <v>0</v>
      </c>
      <c r="D211" s="116">
        <v>0</v>
      </c>
      <c r="E211" s="118"/>
      <c r="F211" s="229">
        <f t="shared" si="31"/>
        <v>0</v>
      </c>
      <c r="G211" s="116"/>
      <c r="H211" s="408"/>
      <c r="I211" s="230">
        <f t="shared" si="32"/>
        <v>0</v>
      </c>
      <c r="J211" s="116"/>
      <c r="K211" s="408"/>
      <c r="L211" s="230">
        <f t="shared" si="33"/>
        <v>0</v>
      </c>
      <c r="M211" s="464"/>
      <c r="N211" s="118"/>
      <c r="O211" s="230">
        <f t="shared" si="34"/>
        <v>0</v>
      </c>
      <c r="P211" s="387"/>
      <c r="R211" s="346"/>
    </row>
    <row r="212" spans="1:18" hidden="1" x14ac:dyDescent="0.25">
      <c r="A212" s="64">
        <v>5214</v>
      </c>
      <c r="B212" s="111" t="s">
        <v>227</v>
      </c>
      <c r="C212" s="227">
        <f t="shared" si="27"/>
        <v>0</v>
      </c>
      <c r="D212" s="116">
        <v>0</v>
      </c>
      <c r="E212" s="118"/>
      <c r="F212" s="229">
        <f t="shared" si="31"/>
        <v>0</v>
      </c>
      <c r="G212" s="116"/>
      <c r="H212" s="408"/>
      <c r="I212" s="230">
        <f t="shared" si="32"/>
        <v>0</v>
      </c>
      <c r="J212" s="116"/>
      <c r="K212" s="408"/>
      <c r="L212" s="230">
        <f t="shared" si="33"/>
        <v>0</v>
      </c>
      <c r="M212" s="464"/>
      <c r="N212" s="118"/>
      <c r="O212" s="230">
        <f t="shared" si="34"/>
        <v>0</v>
      </c>
      <c r="P212" s="387"/>
      <c r="R212" s="346"/>
    </row>
    <row r="213" spans="1:18" hidden="1" x14ac:dyDescent="0.25">
      <c r="A213" s="64">
        <v>5215</v>
      </c>
      <c r="B213" s="111" t="s">
        <v>228</v>
      </c>
      <c r="C213" s="227">
        <f t="shared" si="27"/>
        <v>0</v>
      </c>
      <c r="D213" s="116">
        <v>0</v>
      </c>
      <c r="E213" s="118"/>
      <c r="F213" s="229">
        <f t="shared" si="31"/>
        <v>0</v>
      </c>
      <c r="G213" s="116"/>
      <c r="H213" s="408"/>
      <c r="I213" s="230">
        <f t="shared" si="32"/>
        <v>0</v>
      </c>
      <c r="J213" s="116"/>
      <c r="K213" s="408"/>
      <c r="L213" s="230">
        <f t="shared" si="33"/>
        <v>0</v>
      </c>
      <c r="M213" s="464"/>
      <c r="N213" s="118"/>
      <c r="O213" s="230">
        <f t="shared" si="34"/>
        <v>0</v>
      </c>
      <c r="P213" s="387"/>
      <c r="R213" s="346"/>
    </row>
    <row r="214" spans="1:18" ht="24" hidden="1" x14ac:dyDescent="0.25">
      <c r="A214" s="64">
        <v>5216</v>
      </c>
      <c r="B214" s="111" t="s">
        <v>229</v>
      </c>
      <c r="C214" s="227">
        <f t="shared" si="27"/>
        <v>0</v>
      </c>
      <c r="D214" s="116">
        <v>0</v>
      </c>
      <c r="E214" s="118"/>
      <c r="F214" s="229">
        <f t="shared" si="31"/>
        <v>0</v>
      </c>
      <c r="G214" s="116"/>
      <c r="H214" s="408"/>
      <c r="I214" s="230">
        <f t="shared" si="32"/>
        <v>0</v>
      </c>
      <c r="J214" s="116"/>
      <c r="K214" s="408"/>
      <c r="L214" s="230">
        <f t="shared" si="33"/>
        <v>0</v>
      </c>
      <c r="M214" s="464"/>
      <c r="N214" s="118"/>
      <c r="O214" s="230">
        <f t="shared" si="34"/>
        <v>0</v>
      </c>
      <c r="P214" s="387"/>
      <c r="R214" s="346"/>
    </row>
    <row r="215" spans="1:18" hidden="1" x14ac:dyDescent="0.25">
      <c r="A215" s="64">
        <v>5217</v>
      </c>
      <c r="B215" s="111" t="s">
        <v>230</v>
      </c>
      <c r="C215" s="227">
        <f t="shared" si="27"/>
        <v>0</v>
      </c>
      <c r="D215" s="116">
        <v>0</v>
      </c>
      <c r="E215" s="118"/>
      <c r="F215" s="229">
        <f t="shared" si="31"/>
        <v>0</v>
      </c>
      <c r="G215" s="116"/>
      <c r="H215" s="408"/>
      <c r="I215" s="230">
        <f t="shared" si="32"/>
        <v>0</v>
      </c>
      <c r="J215" s="116"/>
      <c r="K215" s="408"/>
      <c r="L215" s="230">
        <f t="shared" si="33"/>
        <v>0</v>
      </c>
      <c r="M215" s="464"/>
      <c r="N215" s="118"/>
      <c r="O215" s="230">
        <f t="shared" si="34"/>
        <v>0</v>
      </c>
      <c r="P215" s="387"/>
      <c r="R215" s="346"/>
    </row>
    <row r="216" spans="1:18" hidden="1" x14ac:dyDescent="0.25">
      <c r="A216" s="64">
        <v>5218</v>
      </c>
      <c r="B216" s="111" t="s">
        <v>231</v>
      </c>
      <c r="C216" s="227">
        <f t="shared" si="27"/>
        <v>0</v>
      </c>
      <c r="D216" s="116">
        <v>0</v>
      </c>
      <c r="E216" s="118"/>
      <c r="F216" s="229">
        <f t="shared" si="31"/>
        <v>0</v>
      </c>
      <c r="G216" s="116"/>
      <c r="H216" s="408"/>
      <c r="I216" s="230">
        <f t="shared" si="32"/>
        <v>0</v>
      </c>
      <c r="J216" s="116"/>
      <c r="K216" s="408"/>
      <c r="L216" s="230">
        <f t="shared" si="33"/>
        <v>0</v>
      </c>
      <c r="M216" s="464"/>
      <c r="N216" s="118"/>
      <c r="O216" s="230">
        <f t="shared" si="34"/>
        <v>0</v>
      </c>
      <c r="P216" s="387"/>
      <c r="R216" s="346"/>
    </row>
    <row r="217" spans="1:18" hidden="1" x14ac:dyDescent="0.25">
      <c r="A217" s="64">
        <v>5219</v>
      </c>
      <c r="B217" s="111" t="s">
        <v>232</v>
      </c>
      <c r="C217" s="227">
        <f t="shared" si="27"/>
        <v>0</v>
      </c>
      <c r="D217" s="116">
        <v>0</v>
      </c>
      <c r="E217" s="118"/>
      <c r="F217" s="229">
        <f t="shared" si="31"/>
        <v>0</v>
      </c>
      <c r="G217" s="116"/>
      <c r="H217" s="408"/>
      <c r="I217" s="230">
        <f t="shared" si="32"/>
        <v>0</v>
      </c>
      <c r="J217" s="116"/>
      <c r="K217" s="408"/>
      <c r="L217" s="230">
        <f t="shared" si="33"/>
        <v>0</v>
      </c>
      <c r="M217" s="464"/>
      <c r="N217" s="118"/>
      <c r="O217" s="230">
        <f t="shared" si="34"/>
        <v>0</v>
      </c>
      <c r="P217" s="387"/>
      <c r="R217" s="346"/>
    </row>
    <row r="218" spans="1:18" hidden="1" x14ac:dyDescent="0.25">
      <c r="A218" s="224">
        <v>5220</v>
      </c>
      <c r="B218" s="111" t="s">
        <v>233</v>
      </c>
      <c r="C218" s="227">
        <f t="shared" si="27"/>
        <v>0</v>
      </c>
      <c r="D218" s="116">
        <v>0</v>
      </c>
      <c r="E218" s="118"/>
      <c r="F218" s="229">
        <f t="shared" si="31"/>
        <v>0</v>
      </c>
      <c r="G218" s="116"/>
      <c r="H218" s="408"/>
      <c r="I218" s="230">
        <f t="shared" si="32"/>
        <v>0</v>
      </c>
      <c r="J218" s="116"/>
      <c r="K218" s="408"/>
      <c r="L218" s="230">
        <f t="shared" si="33"/>
        <v>0</v>
      </c>
      <c r="M218" s="464"/>
      <c r="N218" s="118"/>
      <c r="O218" s="230">
        <f t="shared" si="34"/>
        <v>0</v>
      </c>
      <c r="P218" s="387"/>
      <c r="R218" s="346"/>
    </row>
    <row r="219" spans="1:18" hidden="1" x14ac:dyDescent="0.25">
      <c r="A219" s="224">
        <v>5230</v>
      </c>
      <c r="B219" s="111" t="s">
        <v>234</v>
      </c>
      <c r="C219" s="227">
        <f t="shared" si="27"/>
        <v>0</v>
      </c>
      <c r="D219" s="225">
        <f>SUM(D220:D227)</f>
        <v>0</v>
      </c>
      <c r="E219" s="228">
        <f>SUM(E220:E227)</f>
        <v>0</v>
      </c>
      <c r="F219" s="229">
        <f t="shared" si="31"/>
        <v>0</v>
      </c>
      <c r="G219" s="225">
        <f>SUM(G220:G227)</f>
        <v>0</v>
      </c>
      <c r="H219" s="465">
        <f>SUM(H220:H227)</f>
        <v>0</v>
      </c>
      <c r="I219" s="230">
        <f t="shared" si="32"/>
        <v>0</v>
      </c>
      <c r="J219" s="225">
        <f>SUM(J220:J227)</f>
        <v>0</v>
      </c>
      <c r="K219" s="465">
        <f>SUM(K220:K227)</f>
        <v>0</v>
      </c>
      <c r="L219" s="230">
        <f t="shared" si="33"/>
        <v>0</v>
      </c>
      <c r="M219" s="466">
        <f>SUM(M220:M227)</f>
        <v>0</v>
      </c>
      <c r="N219" s="228">
        <f>SUM(N220:N227)</f>
        <v>0</v>
      </c>
      <c r="O219" s="230">
        <f t="shared" si="34"/>
        <v>0</v>
      </c>
      <c r="P219" s="387"/>
      <c r="R219" s="346"/>
    </row>
    <row r="220" spans="1:18" hidden="1" x14ac:dyDescent="0.25">
      <c r="A220" s="64">
        <v>5231</v>
      </c>
      <c r="B220" s="111" t="s">
        <v>235</v>
      </c>
      <c r="C220" s="227">
        <f t="shared" si="27"/>
        <v>0</v>
      </c>
      <c r="D220" s="116">
        <v>0</v>
      </c>
      <c r="E220" s="118"/>
      <c r="F220" s="229">
        <f t="shared" si="31"/>
        <v>0</v>
      </c>
      <c r="G220" s="116"/>
      <c r="H220" s="408"/>
      <c r="I220" s="230">
        <f t="shared" si="32"/>
        <v>0</v>
      </c>
      <c r="J220" s="116"/>
      <c r="K220" s="408"/>
      <c r="L220" s="230">
        <f t="shared" si="33"/>
        <v>0</v>
      </c>
      <c r="M220" s="464"/>
      <c r="N220" s="118"/>
      <c r="O220" s="230">
        <f t="shared" si="34"/>
        <v>0</v>
      </c>
      <c r="P220" s="387"/>
      <c r="R220" s="346"/>
    </row>
    <row r="221" spans="1:18" hidden="1" x14ac:dyDescent="0.25">
      <c r="A221" s="64">
        <v>5232</v>
      </c>
      <c r="B221" s="111" t="s">
        <v>236</v>
      </c>
      <c r="C221" s="227">
        <f t="shared" si="27"/>
        <v>0</v>
      </c>
      <c r="D221" s="116">
        <v>0</v>
      </c>
      <c r="E221" s="118"/>
      <c r="F221" s="229">
        <f t="shared" si="31"/>
        <v>0</v>
      </c>
      <c r="G221" s="116"/>
      <c r="H221" s="408"/>
      <c r="I221" s="230">
        <f t="shared" si="32"/>
        <v>0</v>
      </c>
      <c r="J221" s="116"/>
      <c r="K221" s="408"/>
      <c r="L221" s="230">
        <f t="shared" si="33"/>
        <v>0</v>
      </c>
      <c r="M221" s="464"/>
      <c r="N221" s="118"/>
      <c r="O221" s="230">
        <f t="shared" si="34"/>
        <v>0</v>
      </c>
      <c r="P221" s="387"/>
      <c r="R221" s="346"/>
    </row>
    <row r="222" spans="1:18" hidden="1" x14ac:dyDescent="0.25">
      <c r="A222" s="64">
        <v>5233</v>
      </c>
      <c r="B222" s="111" t="s">
        <v>237</v>
      </c>
      <c r="C222" s="227">
        <f t="shared" si="27"/>
        <v>0</v>
      </c>
      <c r="D222" s="116">
        <v>0</v>
      </c>
      <c r="E222" s="118"/>
      <c r="F222" s="229">
        <f t="shared" si="31"/>
        <v>0</v>
      </c>
      <c r="G222" s="116"/>
      <c r="H222" s="408"/>
      <c r="I222" s="230">
        <f t="shared" si="32"/>
        <v>0</v>
      </c>
      <c r="J222" s="116"/>
      <c r="K222" s="408"/>
      <c r="L222" s="230">
        <f t="shared" si="33"/>
        <v>0</v>
      </c>
      <c r="M222" s="464"/>
      <c r="N222" s="118"/>
      <c r="O222" s="230">
        <f t="shared" si="34"/>
        <v>0</v>
      </c>
      <c r="P222" s="387"/>
      <c r="R222" s="346"/>
    </row>
    <row r="223" spans="1:18" ht="24" hidden="1" x14ac:dyDescent="0.25">
      <c r="A223" s="64">
        <v>5234</v>
      </c>
      <c r="B223" s="111" t="s">
        <v>238</v>
      </c>
      <c r="C223" s="227">
        <f t="shared" si="27"/>
        <v>0</v>
      </c>
      <c r="D223" s="116">
        <v>0</v>
      </c>
      <c r="E223" s="118"/>
      <c r="F223" s="229">
        <f t="shared" si="31"/>
        <v>0</v>
      </c>
      <c r="G223" s="116"/>
      <c r="H223" s="408"/>
      <c r="I223" s="230">
        <f t="shared" si="32"/>
        <v>0</v>
      </c>
      <c r="J223" s="116"/>
      <c r="K223" s="408"/>
      <c r="L223" s="230">
        <f t="shared" si="33"/>
        <v>0</v>
      </c>
      <c r="M223" s="464"/>
      <c r="N223" s="118"/>
      <c r="O223" s="230">
        <f t="shared" si="34"/>
        <v>0</v>
      </c>
      <c r="P223" s="387"/>
      <c r="R223" s="346"/>
    </row>
    <row r="224" spans="1:18" hidden="1" x14ac:dyDescent="0.25">
      <c r="A224" s="64">
        <v>5236</v>
      </c>
      <c r="B224" s="111" t="s">
        <v>239</v>
      </c>
      <c r="C224" s="227">
        <f t="shared" si="27"/>
        <v>0</v>
      </c>
      <c r="D224" s="116">
        <v>0</v>
      </c>
      <c r="E224" s="118"/>
      <c r="F224" s="229">
        <f t="shared" si="31"/>
        <v>0</v>
      </c>
      <c r="G224" s="116"/>
      <c r="H224" s="408"/>
      <c r="I224" s="230">
        <f t="shared" si="32"/>
        <v>0</v>
      </c>
      <c r="J224" s="116"/>
      <c r="K224" s="408"/>
      <c r="L224" s="230">
        <f t="shared" si="33"/>
        <v>0</v>
      </c>
      <c r="M224" s="464"/>
      <c r="N224" s="118"/>
      <c r="O224" s="230">
        <f t="shared" si="34"/>
        <v>0</v>
      </c>
      <c r="P224" s="387"/>
      <c r="R224" s="346"/>
    </row>
    <row r="225" spans="1:18" hidden="1" x14ac:dyDescent="0.25">
      <c r="A225" s="64">
        <v>5237</v>
      </c>
      <c r="B225" s="111" t="s">
        <v>240</v>
      </c>
      <c r="C225" s="227">
        <f t="shared" si="27"/>
        <v>0</v>
      </c>
      <c r="D225" s="116">
        <v>0</v>
      </c>
      <c r="E225" s="118"/>
      <c r="F225" s="229">
        <f t="shared" si="31"/>
        <v>0</v>
      </c>
      <c r="G225" s="116"/>
      <c r="H225" s="408"/>
      <c r="I225" s="230">
        <f t="shared" si="32"/>
        <v>0</v>
      </c>
      <c r="J225" s="116"/>
      <c r="K225" s="408"/>
      <c r="L225" s="230">
        <f t="shared" si="33"/>
        <v>0</v>
      </c>
      <c r="M225" s="464"/>
      <c r="N225" s="118"/>
      <c r="O225" s="230">
        <f t="shared" si="34"/>
        <v>0</v>
      </c>
      <c r="P225" s="387"/>
      <c r="R225" s="346"/>
    </row>
    <row r="226" spans="1:18" ht="24" hidden="1" x14ac:dyDescent="0.25">
      <c r="A226" s="64">
        <v>5238</v>
      </c>
      <c r="B226" s="111" t="s">
        <v>241</v>
      </c>
      <c r="C226" s="227">
        <f t="shared" si="27"/>
        <v>0</v>
      </c>
      <c r="D226" s="116">
        <v>0</v>
      </c>
      <c r="E226" s="118"/>
      <c r="F226" s="229">
        <f t="shared" si="31"/>
        <v>0</v>
      </c>
      <c r="G226" s="116"/>
      <c r="H226" s="408"/>
      <c r="I226" s="230">
        <f t="shared" si="32"/>
        <v>0</v>
      </c>
      <c r="J226" s="116"/>
      <c r="K226" s="408"/>
      <c r="L226" s="230">
        <f t="shared" si="33"/>
        <v>0</v>
      </c>
      <c r="M226" s="464"/>
      <c r="N226" s="118"/>
      <c r="O226" s="230">
        <f t="shared" si="34"/>
        <v>0</v>
      </c>
      <c r="P226" s="387"/>
      <c r="R226" s="346"/>
    </row>
    <row r="227" spans="1:18" ht="24" hidden="1" x14ac:dyDescent="0.25">
      <c r="A227" s="64">
        <v>5239</v>
      </c>
      <c r="B227" s="111" t="s">
        <v>242</v>
      </c>
      <c r="C227" s="227">
        <f t="shared" si="27"/>
        <v>0</v>
      </c>
      <c r="D227" s="116">
        <v>0</v>
      </c>
      <c r="E227" s="118"/>
      <c r="F227" s="229">
        <f t="shared" si="31"/>
        <v>0</v>
      </c>
      <c r="G227" s="116"/>
      <c r="H227" s="408"/>
      <c r="I227" s="230">
        <f t="shared" si="32"/>
        <v>0</v>
      </c>
      <c r="J227" s="116"/>
      <c r="K227" s="408"/>
      <c r="L227" s="230">
        <f t="shared" si="33"/>
        <v>0</v>
      </c>
      <c r="M227" s="464"/>
      <c r="N227" s="118"/>
      <c r="O227" s="230">
        <f t="shared" si="34"/>
        <v>0</v>
      </c>
      <c r="P227" s="387"/>
      <c r="R227" s="346"/>
    </row>
    <row r="228" spans="1:18" ht="24" hidden="1" x14ac:dyDescent="0.25">
      <c r="A228" s="224">
        <v>5240</v>
      </c>
      <c r="B228" s="111" t="s">
        <v>243</v>
      </c>
      <c r="C228" s="227">
        <f t="shared" si="27"/>
        <v>0</v>
      </c>
      <c r="D228" s="116">
        <v>0</v>
      </c>
      <c r="E228" s="118"/>
      <c r="F228" s="229">
        <f t="shared" si="31"/>
        <v>0</v>
      </c>
      <c r="G228" s="116"/>
      <c r="H228" s="408"/>
      <c r="I228" s="230">
        <f t="shared" si="32"/>
        <v>0</v>
      </c>
      <c r="J228" s="116"/>
      <c r="K228" s="408"/>
      <c r="L228" s="230">
        <f t="shared" si="33"/>
        <v>0</v>
      </c>
      <c r="M228" s="464"/>
      <c r="N228" s="118"/>
      <c r="O228" s="230">
        <f t="shared" si="34"/>
        <v>0</v>
      </c>
      <c r="P228" s="387"/>
      <c r="R228" s="346"/>
    </row>
    <row r="229" spans="1:18" hidden="1" x14ac:dyDescent="0.25">
      <c r="A229" s="224">
        <v>5250</v>
      </c>
      <c r="B229" s="111" t="s">
        <v>244</v>
      </c>
      <c r="C229" s="227">
        <f t="shared" si="27"/>
        <v>0</v>
      </c>
      <c r="D229" s="116">
        <v>0</v>
      </c>
      <c r="E229" s="118"/>
      <c r="F229" s="229">
        <f t="shared" si="31"/>
        <v>0</v>
      </c>
      <c r="G229" s="116"/>
      <c r="H229" s="408"/>
      <c r="I229" s="230">
        <f t="shared" si="32"/>
        <v>0</v>
      </c>
      <c r="J229" s="116"/>
      <c r="K229" s="408"/>
      <c r="L229" s="230">
        <f t="shared" si="33"/>
        <v>0</v>
      </c>
      <c r="M229" s="464"/>
      <c r="N229" s="118"/>
      <c r="O229" s="230">
        <f t="shared" si="34"/>
        <v>0</v>
      </c>
      <c r="P229" s="387"/>
      <c r="R229" s="346"/>
    </row>
    <row r="230" spans="1:18" hidden="1" x14ac:dyDescent="0.25">
      <c r="A230" s="224">
        <v>5260</v>
      </c>
      <c r="B230" s="111" t="s">
        <v>245</v>
      </c>
      <c r="C230" s="227">
        <f t="shared" si="27"/>
        <v>0</v>
      </c>
      <c r="D230" s="225">
        <f>SUM(D231)</f>
        <v>0</v>
      </c>
      <c r="E230" s="228">
        <f>SUM(E231)</f>
        <v>0</v>
      </c>
      <c r="F230" s="229">
        <f t="shared" si="31"/>
        <v>0</v>
      </c>
      <c r="G230" s="225">
        <f>SUM(G231)</f>
        <v>0</v>
      </c>
      <c r="H230" s="465">
        <f>SUM(H231)</f>
        <v>0</v>
      </c>
      <c r="I230" s="230">
        <f t="shared" si="32"/>
        <v>0</v>
      </c>
      <c r="J230" s="225">
        <f>SUM(J231)</f>
        <v>0</v>
      </c>
      <c r="K230" s="465">
        <f>SUM(K231)</f>
        <v>0</v>
      </c>
      <c r="L230" s="230">
        <f t="shared" si="33"/>
        <v>0</v>
      </c>
      <c r="M230" s="466">
        <f>SUM(M231)</f>
        <v>0</v>
      </c>
      <c r="N230" s="228">
        <f>SUM(N231)</f>
        <v>0</v>
      </c>
      <c r="O230" s="230">
        <f t="shared" si="34"/>
        <v>0</v>
      </c>
      <c r="P230" s="387"/>
      <c r="R230" s="346"/>
    </row>
    <row r="231" spans="1:18" ht="24" hidden="1" x14ac:dyDescent="0.25">
      <c r="A231" s="64">
        <v>5269</v>
      </c>
      <c r="B231" s="111" t="s">
        <v>246</v>
      </c>
      <c r="C231" s="227">
        <f t="shared" si="27"/>
        <v>0</v>
      </c>
      <c r="D231" s="116">
        <v>0</v>
      </c>
      <c r="E231" s="118"/>
      <c r="F231" s="229">
        <f t="shared" si="31"/>
        <v>0</v>
      </c>
      <c r="G231" s="116"/>
      <c r="H231" s="408"/>
      <c r="I231" s="230">
        <f t="shared" si="32"/>
        <v>0</v>
      </c>
      <c r="J231" s="116"/>
      <c r="K231" s="408"/>
      <c r="L231" s="230">
        <f t="shared" si="33"/>
        <v>0</v>
      </c>
      <c r="M231" s="464"/>
      <c r="N231" s="118"/>
      <c r="O231" s="230">
        <f t="shared" si="34"/>
        <v>0</v>
      </c>
      <c r="P231" s="387"/>
      <c r="R231" s="346"/>
    </row>
    <row r="232" spans="1:18" ht="24" hidden="1" x14ac:dyDescent="0.25">
      <c r="A232" s="213">
        <v>5270</v>
      </c>
      <c r="B232" s="156" t="s">
        <v>247</v>
      </c>
      <c r="C232" s="290">
        <f t="shared" si="27"/>
        <v>0</v>
      </c>
      <c r="D232" s="231">
        <v>0</v>
      </c>
      <c r="E232" s="234"/>
      <c r="F232" s="218">
        <f t="shared" si="31"/>
        <v>0</v>
      </c>
      <c r="G232" s="231"/>
      <c r="H232" s="467"/>
      <c r="I232" s="219">
        <f t="shared" si="32"/>
        <v>0</v>
      </c>
      <c r="J232" s="231"/>
      <c r="K232" s="467"/>
      <c r="L232" s="219">
        <f t="shared" si="33"/>
        <v>0</v>
      </c>
      <c r="M232" s="468"/>
      <c r="N232" s="234"/>
      <c r="O232" s="219">
        <f t="shared" si="34"/>
        <v>0</v>
      </c>
      <c r="P232" s="434"/>
      <c r="R232" s="346"/>
    </row>
    <row r="233" spans="1:18" hidden="1" x14ac:dyDescent="0.25">
      <c r="A233" s="200">
        <v>6000</v>
      </c>
      <c r="B233" s="200" t="s">
        <v>248</v>
      </c>
      <c r="C233" s="608">
        <f t="shared" si="27"/>
        <v>0</v>
      </c>
      <c r="D233" s="206">
        <f>D234+D254+D261</f>
        <v>0</v>
      </c>
      <c r="E233" s="207">
        <f>E234+E254+E261</f>
        <v>0</v>
      </c>
      <c r="F233" s="208">
        <f t="shared" si="31"/>
        <v>0</v>
      </c>
      <c r="G233" s="206">
        <f>G234+G254+G261</f>
        <v>0</v>
      </c>
      <c r="H233" s="456">
        <f>H234+H254+H261</f>
        <v>0</v>
      </c>
      <c r="I233" s="209">
        <f t="shared" si="32"/>
        <v>0</v>
      </c>
      <c r="J233" s="206">
        <f>J234+J254+J261</f>
        <v>0</v>
      </c>
      <c r="K233" s="456">
        <f>K234+K254+K261</f>
        <v>0</v>
      </c>
      <c r="L233" s="209">
        <f t="shared" si="33"/>
        <v>0</v>
      </c>
      <c r="M233" s="457">
        <f>M234+M254+M261</f>
        <v>0</v>
      </c>
      <c r="N233" s="207">
        <f>N234+N254+N261</f>
        <v>0</v>
      </c>
      <c r="O233" s="209">
        <f t="shared" si="34"/>
        <v>0</v>
      </c>
      <c r="P233" s="458"/>
      <c r="R233" s="346"/>
    </row>
    <row r="234" spans="1:18" hidden="1" x14ac:dyDescent="0.25">
      <c r="A234" s="137">
        <v>6200</v>
      </c>
      <c r="B234" s="253" t="s">
        <v>249</v>
      </c>
      <c r="C234" s="26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2"/>
        <v>0</v>
      </c>
      <c r="J234" s="211">
        <f>SUM(J235,J236,J238,J241,J247,J248,J249)</f>
        <v>0</v>
      </c>
      <c r="K234" s="486">
        <f>SUM(K235,K236,K238,K241,K247,K248,K249)</f>
        <v>0</v>
      </c>
      <c r="L234" s="268">
        <f t="shared" si="33"/>
        <v>0</v>
      </c>
      <c r="M234" s="459">
        <f>SUM(M235,M236,M238,M241,M247,M248,M249)</f>
        <v>0</v>
      </c>
      <c r="N234" s="266">
        <f>SUM(N235,N236,N238,N241,N247,N248,N249)</f>
        <v>0</v>
      </c>
      <c r="O234" s="268">
        <f t="shared" si="34"/>
        <v>0</v>
      </c>
      <c r="P234" s="460"/>
      <c r="R234" s="346"/>
    </row>
    <row r="235" spans="1:18" ht="24" hidden="1" x14ac:dyDescent="0.25">
      <c r="A235" s="350">
        <v>6220</v>
      </c>
      <c r="B235" s="101" t="s">
        <v>250</v>
      </c>
      <c r="C235" s="240">
        <f t="shared" si="27"/>
        <v>0</v>
      </c>
      <c r="D235" s="106">
        <v>0</v>
      </c>
      <c r="E235" s="108"/>
      <c r="F235" s="242">
        <f t="shared" si="31"/>
        <v>0</v>
      </c>
      <c r="G235" s="106"/>
      <c r="H235" s="403"/>
      <c r="I235" s="243">
        <f t="shared" si="32"/>
        <v>0</v>
      </c>
      <c r="J235" s="106"/>
      <c r="K235" s="403"/>
      <c r="L235" s="243">
        <f t="shared" si="33"/>
        <v>0</v>
      </c>
      <c r="M235" s="463"/>
      <c r="N235" s="108"/>
      <c r="O235" s="243">
        <f t="shared" si="34"/>
        <v>0</v>
      </c>
      <c r="P235" s="382"/>
      <c r="R235" s="346"/>
    </row>
    <row r="236" spans="1:18" hidden="1" x14ac:dyDescent="0.25">
      <c r="A236" s="224">
        <v>6230</v>
      </c>
      <c r="B236" s="111" t="s">
        <v>251</v>
      </c>
      <c r="C236" s="227">
        <f t="shared" si="27"/>
        <v>0</v>
      </c>
      <c r="D236" s="225">
        <f>SUM(D237)</f>
        <v>0</v>
      </c>
      <c r="E236" s="465">
        <f>SUM(E237)</f>
        <v>0</v>
      </c>
      <c r="F236" s="229">
        <f t="shared" si="31"/>
        <v>0</v>
      </c>
      <c r="G236" s="225">
        <f>SUM(G237)</f>
        <v>0</v>
      </c>
      <c r="H236" s="465">
        <f>SUM(H237)</f>
        <v>0</v>
      </c>
      <c r="I236" s="230">
        <f t="shared" si="32"/>
        <v>0</v>
      </c>
      <c r="J236" s="225">
        <f>SUM(J237)</f>
        <v>0</v>
      </c>
      <c r="K236" s="465">
        <f>SUM(K237)</f>
        <v>0</v>
      </c>
      <c r="L236" s="230">
        <f t="shared" si="33"/>
        <v>0</v>
      </c>
      <c r="M236" s="225">
        <f>SUM(M237)</f>
        <v>0</v>
      </c>
      <c r="N236" s="465">
        <f>SUM(N237)</f>
        <v>0</v>
      </c>
      <c r="O236" s="230">
        <f t="shared" si="34"/>
        <v>0</v>
      </c>
      <c r="P236" s="387"/>
      <c r="R236" s="346"/>
    </row>
    <row r="237" spans="1:18" ht="24" hidden="1" x14ac:dyDescent="0.25">
      <c r="A237" s="64">
        <v>6239</v>
      </c>
      <c r="B237" s="101" t="s">
        <v>252</v>
      </c>
      <c r="C237" s="227">
        <f t="shared" si="27"/>
        <v>0</v>
      </c>
      <c r="D237" s="116">
        <v>0</v>
      </c>
      <c r="E237" s="118"/>
      <c r="F237" s="229">
        <f t="shared" si="31"/>
        <v>0</v>
      </c>
      <c r="G237" s="116"/>
      <c r="H237" s="408"/>
      <c r="I237" s="230">
        <f t="shared" si="32"/>
        <v>0</v>
      </c>
      <c r="J237" s="116"/>
      <c r="K237" s="408"/>
      <c r="L237" s="230">
        <f t="shared" si="33"/>
        <v>0</v>
      </c>
      <c r="M237" s="464"/>
      <c r="N237" s="118"/>
      <c r="O237" s="230">
        <f t="shared" si="34"/>
        <v>0</v>
      </c>
      <c r="P237" s="387"/>
      <c r="R237" s="346"/>
    </row>
    <row r="238" spans="1:18" ht="24" hidden="1" x14ac:dyDescent="0.25">
      <c r="A238" s="224">
        <v>6240</v>
      </c>
      <c r="B238" s="111" t="s">
        <v>253</v>
      </c>
      <c r="C238" s="227">
        <f t="shared" si="27"/>
        <v>0</v>
      </c>
      <c r="D238" s="225">
        <f>SUM(D239:D240)</f>
        <v>0</v>
      </c>
      <c r="E238" s="228">
        <f>SUM(E239:E240)</f>
        <v>0</v>
      </c>
      <c r="F238" s="229">
        <f t="shared" si="31"/>
        <v>0</v>
      </c>
      <c r="G238" s="225">
        <f>SUM(G239:G240)</f>
        <v>0</v>
      </c>
      <c r="H238" s="465">
        <f>SUM(H239:H240)</f>
        <v>0</v>
      </c>
      <c r="I238" s="230">
        <f t="shared" si="32"/>
        <v>0</v>
      </c>
      <c r="J238" s="225">
        <f>SUM(J239:J240)</f>
        <v>0</v>
      </c>
      <c r="K238" s="465">
        <f>SUM(K239:K240)</f>
        <v>0</v>
      </c>
      <c r="L238" s="230">
        <f t="shared" si="33"/>
        <v>0</v>
      </c>
      <c r="M238" s="466">
        <f>SUM(M239:M240)</f>
        <v>0</v>
      </c>
      <c r="N238" s="228">
        <f>SUM(N239:N240)</f>
        <v>0</v>
      </c>
      <c r="O238" s="230">
        <f t="shared" si="34"/>
        <v>0</v>
      </c>
      <c r="P238" s="387"/>
      <c r="R238" s="346"/>
    </row>
    <row r="239" spans="1:18" hidden="1" x14ac:dyDescent="0.25">
      <c r="A239" s="64">
        <v>6241</v>
      </c>
      <c r="B239" s="111" t="s">
        <v>254</v>
      </c>
      <c r="C239" s="227">
        <f t="shared" si="27"/>
        <v>0</v>
      </c>
      <c r="D239" s="116">
        <v>0</v>
      </c>
      <c r="E239" s="118"/>
      <c r="F239" s="229">
        <f t="shared" si="31"/>
        <v>0</v>
      </c>
      <c r="G239" s="116"/>
      <c r="H239" s="408"/>
      <c r="I239" s="230">
        <f t="shared" si="32"/>
        <v>0</v>
      </c>
      <c r="J239" s="116"/>
      <c r="K239" s="408"/>
      <c r="L239" s="230">
        <f t="shared" si="33"/>
        <v>0</v>
      </c>
      <c r="M239" s="464"/>
      <c r="N239" s="118"/>
      <c r="O239" s="230">
        <f t="shared" si="34"/>
        <v>0</v>
      </c>
      <c r="P239" s="387"/>
      <c r="R239" s="346"/>
    </row>
    <row r="240" spans="1:18" hidden="1" x14ac:dyDescent="0.25">
      <c r="A240" s="64">
        <v>6242</v>
      </c>
      <c r="B240" s="111" t="s">
        <v>255</v>
      </c>
      <c r="C240" s="227">
        <f t="shared" si="27"/>
        <v>0</v>
      </c>
      <c r="D240" s="116">
        <v>0</v>
      </c>
      <c r="E240" s="118"/>
      <c r="F240" s="229">
        <f t="shared" si="31"/>
        <v>0</v>
      </c>
      <c r="G240" s="116"/>
      <c r="H240" s="408"/>
      <c r="I240" s="230">
        <f t="shared" si="32"/>
        <v>0</v>
      </c>
      <c r="J240" s="116"/>
      <c r="K240" s="408"/>
      <c r="L240" s="230">
        <f t="shared" si="33"/>
        <v>0</v>
      </c>
      <c r="M240" s="464"/>
      <c r="N240" s="118"/>
      <c r="O240" s="230">
        <f t="shared" si="34"/>
        <v>0</v>
      </c>
      <c r="P240" s="387"/>
      <c r="R240" s="346"/>
    </row>
    <row r="241" spans="1:18" ht="24" hidden="1" x14ac:dyDescent="0.25">
      <c r="A241" s="224">
        <v>6250</v>
      </c>
      <c r="B241" s="111" t="s">
        <v>256</v>
      </c>
      <c r="C241" s="227">
        <f t="shared" si="27"/>
        <v>0</v>
      </c>
      <c r="D241" s="225">
        <f>SUM(D242:D246)</f>
        <v>0</v>
      </c>
      <c r="E241" s="228">
        <f>SUM(E242:E246)</f>
        <v>0</v>
      </c>
      <c r="F241" s="229">
        <f t="shared" si="31"/>
        <v>0</v>
      </c>
      <c r="G241" s="225">
        <f>SUM(G242:G246)</f>
        <v>0</v>
      </c>
      <c r="H241" s="465">
        <f>SUM(H242:H246)</f>
        <v>0</v>
      </c>
      <c r="I241" s="230">
        <f t="shared" si="32"/>
        <v>0</v>
      </c>
      <c r="J241" s="225">
        <f>SUM(J242:J246)</f>
        <v>0</v>
      </c>
      <c r="K241" s="465">
        <f>SUM(K242:K246)</f>
        <v>0</v>
      </c>
      <c r="L241" s="230">
        <f t="shared" si="33"/>
        <v>0</v>
      </c>
      <c r="M241" s="466">
        <f>SUM(M242:M246)</f>
        <v>0</v>
      </c>
      <c r="N241" s="228">
        <f>SUM(N242:N246)</f>
        <v>0</v>
      </c>
      <c r="O241" s="230">
        <f t="shared" si="34"/>
        <v>0</v>
      </c>
      <c r="P241" s="387"/>
      <c r="R241" s="346"/>
    </row>
    <row r="242" spans="1:18" hidden="1" x14ac:dyDescent="0.25">
      <c r="A242" s="64">
        <v>6252</v>
      </c>
      <c r="B242" s="111" t="s">
        <v>257</v>
      </c>
      <c r="C242" s="227">
        <f t="shared" si="27"/>
        <v>0</v>
      </c>
      <c r="D242" s="116">
        <v>0</v>
      </c>
      <c r="E242" s="118"/>
      <c r="F242" s="229">
        <f t="shared" si="31"/>
        <v>0</v>
      </c>
      <c r="G242" s="116"/>
      <c r="H242" s="408"/>
      <c r="I242" s="230">
        <f t="shared" si="32"/>
        <v>0</v>
      </c>
      <c r="J242" s="116"/>
      <c r="K242" s="408"/>
      <c r="L242" s="230">
        <f t="shared" si="33"/>
        <v>0</v>
      </c>
      <c r="M242" s="464"/>
      <c r="N242" s="118"/>
      <c r="O242" s="230">
        <f t="shared" si="34"/>
        <v>0</v>
      </c>
      <c r="P242" s="387"/>
      <c r="R242" s="346"/>
    </row>
    <row r="243" spans="1:18" hidden="1" x14ac:dyDescent="0.25">
      <c r="A243" s="64">
        <v>6253</v>
      </c>
      <c r="B243" s="111" t="s">
        <v>258</v>
      </c>
      <c r="C243" s="227">
        <f t="shared" si="27"/>
        <v>0</v>
      </c>
      <c r="D243" s="116">
        <v>0</v>
      </c>
      <c r="E243" s="118"/>
      <c r="F243" s="229">
        <f t="shared" si="31"/>
        <v>0</v>
      </c>
      <c r="G243" s="116"/>
      <c r="H243" s="408"/>
      <c r="I243" s="230">
        <f t="shared" si="32"/>
        <v>0</v>
      </c>
      <c r="J243" s="116"/>
      <c r="K243" s="408"/>
      <c r="L243" s="230">
        <f t="shared" si="33"/>
        <v>0</v>
      </c>
      <c r="M243" s="464"/>
      <c r="N243" s="118"/>
      <c r="O243" s="230">
        <f t="shared" si="34"/>
        <v>0</v>
      </c>
      <c r="P243" s="387"/>
      <c r="R243" s="346"/>
    </row>
    <row r="244" spans="1:18" ht="24" hidden="1" x14ac:dyDescent="0.25">
      <c r="A244" s="64">
        <v>6254</v>
      </c>
      <c r="B244" s="111" t="s">
        <v>259</v>
      </c>
      <c r="C244" s="227">
        <f t="shared" si="27"/>
        <v>0</v>
      </c>
      <c r="D244" s="116">
        <v>0</v>
      </c>
      <c r="E244" s="118"/>
      <c r="F244" s="229">
        <f t="shared" si="31"/>
        <v>0</v>
      </c>
      <c r="G244" s="116"/>
      <c r="H244" s="408"/>
      <c r="I244" s="230">
        <f t="shared" si="32"/>
        <v>0</v>
      </c>
      <c r="J244" s="116"/>
      <c r="K244" s="408"/>
      <c r="L244" s="230">
        <f t="shared" si="33"/>
        <v>0</v>
      </c>
      <c r="M244" s="464"/>
      <c r="N244" s="118"/>
      <c r="O244" s="230">
        <f t="shared" si="34"/>
        <v>0</v>
      </c>
      <c r="P244" s="387"/>
      <c r="R244" s="346"/>
    </row>
    <row r="245" spans="1:18" ht="24" hidden="1" x14ac:dyDescent="0.25">
      <c r="A245" s="64">
        <v>6255</v>
      </c>
      <c r="B245" s="111" t="s">
        <v>260</v>
      </c>
      <c r="C245" s="227">
        <f t="shared" si="27"/>
        <v>0</v>
      </c>
      <c r="D245" s="116">
        <v>0</v>
      </c>
      <c r="E245" s="118"/>
      <c r="F245" s="229">
        <f t="shared" si="31"/>
        <v>0</v>
      </c>
      <c r="G245" s="116"/>
      <c r="H245" s="408"/>
      <c r="I245" s="230">
        <f t="shared" si="32"/>
        <v>0</v>
      </c>
      <c r="J245" s="116"/>
      <c r="K245" s="408"/>
      <c r="L245" s="230">
        <f t="shared" si="33"/>
        <v>0</v>
      </c>
      <c r="M245" s="464"/>
      <c r="N245" s="118"/>
      <c r="O245" s="230">
        <f t="shared" si="34"/>
        <v>0</v>
      </c>
      <c r="P245" s="387"/>
      <c r="R245" s="346"/>
    </row>
    <row r="246" spans="1:18" hidden="1" x14ac:dyDescent="0.25">
      <c r="A246" s="64">
        <v>6259</v>
      </c>
      <c r="B246" s="111" t="s">
        <v>261</v>
      </c>
      <c r="C246" s="227">
        <f t="shared" si="27"/>
        <v>0</v>
      </c>
      <c r="D246" s="116">
        <v>0</v>
      </c>
      <c r="E246" s="118"/>
      <c r="F246" s="229">
        <f t="shared" si="31"/>
        <v>0</v>
      </c>
      <c r="G246" s="116"/>
      <c r="H246" s="408"/>
      <c r="I246" s="230">
        <f t="shared" si="32"/>
        <v>0</v>
      </c>
      <c r="J246" s="116"/>
      <c r="K246" s="408"/>
      <c r="L246" s="230">
        <f t="shared" si="33"/>
        <v>0</v>
      </c>
      <c r="M246" s="464"/>
      <c r="N246" s="118"/>
      <c r="O246" s="230">
        <f t="shared" si="34"/>
        <v>0</v>
      </c>
      <c r="P246" s="387"/>
      <c r="R246" s="346"/>
    </row>
    <row r="247" spans="1:18" ht="24" hidden="1" x14ac:dyDescent="0.25">
      <c r="A247" s="224">
        <v>6260</v>
      </c>
      <c r="B247" s="111" t="s">
        <v>262</v>
      </c>
      <c r="C247" s="227">
        <f t="shared" si="27"/>
        <v>0</v>
      </c>
      <c r="D247" s="116">
        <v>0</v>
      </c>
      <c r="E247" s="118"/>
      <c r="F247" s="229">
        <f t="shared" ref="F247:F299" si="38">D247+E247</f>
        <v>0</v>
      </c>
      <c r="G247" s="116"/>
      <c r="H247" s="408"/>
      <c r="I247" s="230">
        <f t="shared" ref="I247:I299" si="39">G247+H247</f>
        <v>0</v>
      </c>
      <c r="J247" s="116"/>
      <c r="K247" s="408"/>
      <c r="L247" s="230">
        <f t="shared" ref="L247:L299" si="40">J247+K247</f>
        <v>0</v>
      </c>
      <c r="M247" s="464"/>
      <c r="N247" s="118"/>
      <c r="O247" s="230">
        <f t="shared" ref="O247:O276" si="41">M247+N247</f>
        <v>0</v>
      </c>
      <c r="P247" s="387"/>
      <c r="R247" s="346"/>
    </row>
    <row r="248" spans="1:18" hidden="1" x14ac:dyDescent="0.25">
      <c r="A248" s="224">
        <v>6270</v>
      </c>
      <c r="B248" s="111" t="s">
        <v>263</v>
      </c>
      <c r="C248" s="227">
        <f t="shared" si="27"/>
        <v>0</v>
      </c>
      <c r="D248" s="116">
        <v>0</v>
      </c>
      <c r="E248" s="118"/>
      <c r="F248" s="229">
        <f t="shared" si="38"/>
        <v>0</v>
      </c>
      <c r="G248" s="116"/>
      <c r="H248" s="408"/>
      <c r="I248" s="230">
        <f t="shared" si="39"/>
        <v>0</v>
      </c>
      <c r="J248" s="116"/>
      <c r="K248" s="408"/>
      <c r="L248" s="230">
        <f t="shared" si="40"/>
        <v>0</v>
      </c>
      <c r="M248" s="464"/>
      <c r="N248" s="118"/>
      <c r="O248" s="230">
        <f t="shared" si="41"/>
        <v>0</v>
      </c>
      <c r="P248" s="387"/>
      <c r="R248" s="346"/>
    </row>
    <row r="249" spans="1:18" ht="24" hidden="1" x14ac:dyDescent="0.25">
      <c r="A249" s="350">
        <v>6290</v>
      </c>
      <c r="B249" s="101" t="s">
        <v>264</v>
      </c>
      <c r="C249" s="227">
        <f t="shared" si="27"/>
        <v>0</v>
      </c>
      <c r="D249" s="238">
        <f>SUM(D250:D253)</f>
        <v>0</v>
      </c>
      <c r="E249" s="241">
        <f>SUM(E250:E253)</f>
        <v>0</v>
      </c>
      <c r="F249" s="242">
        <f t="shared" si="38"/>
        <v>0</v>
      </c>
      <c r="G249" s="238">
        <f>SUM(G250:G253)</f>
        <v>0</v>
      </c>
      <c r="H249" s="470">
        <f t="shared" ref="H249" si="42">SUM(H250:H253)</f>
        <v>0</v>
      </c>
      <c r="I249" s="243">
        <f t="shared" si="39"/>
        <v>0</v>
      </c>
      <c r="J249" s="238">
        <f>SUM(J250:J253)</f>
        <v>0</v>
      </c>
      <c r="K249" s="470">
        <f t="shared" ref="K249" si="43">SUM(K250:K253)</f>
        <v>0</v>
      </c>
      <c r="L249" s="243">
        <f t="shared" si="40"/>
        <v>0</v>
      </c>
      <c r="M249" s="477">
        <f t="shared" ref="M249:N249" si="44">SUM(M250:M253)</f>
        <v>0</v>
      </c>
      <c r="N249" s="478">
        <f t="shared" si="44"/>
        <v>0</v>
      </c>
      <c r="O249" s="479">
        <f t="shared" si="41"/>
        <v>0</v>
      </c>
      <c r="P249" s="480"/>
      <c r="R249" s="346"/>
    </row>
    <row r="250" spans="1:18" hidden="1" x14ac:dyDescent="0.25">
      <c r="A250" s="64">
        <v>6291</v>
      </c>
      <c r="B250" s="111" t="s">
        <v>265</v>
      </c>
      <c r="C250" s="227">
        <f t="shared" si="27"/>
        <v>0</v>
      </c>
      <c r="D250" s="116">
        <v>0</v>
      </c>
      <c r="E250" s="118"/>
      <c r="F250" s="229">
        <f t="shared" si="38"/>
        <v>0</v>
      </c>
      <c r="G250" s="116"/>
      <c r="H250" s="408"/>
      <c r="I250" s="230">
        <f t="shared" si="39"/>
        <v>0</v>
      </c>
      <c r="J250" s="116"/>
      <c r="K250" s="408"/>
      <c r="L250" s="230">
        <f t="shared" si="40"/>
        <v>0</v>
      </c>
      <c r="M250" s="464"/>
      <c r="N250" s="118"/>
      <c r="O250" s="230">
        <f t="shared" si="41"/>
        <v>0</v>
      </c>
      <c r="P250" s="387"/>
      <c r="R250" s="346"/>
    </row>
    <row r="251" spans="1:18" hidden="1" x14ac:dyDescent="0.25">
      <c r="A251" s="64">
        <v>6292</v>
      </c>
      <c r="B251" s="111" t="s">
        <v>266</v>
      </c>
      <c r="C251" s="227">
        <f t="shared" si="27"/>
        <v>0</v>
      </c>
      <c r="D251" s="116">
        <v>0</v>
      </c>
      <c r="E251" s="118"/>
      <c r="F251" s="229">
        <f t="shared" si="38"/>
        <v>0</v>
      </c>
      <c r="G251" s="116"/>
      <c r="H251" s="408"/>
      <c r="I251" s="230">
        <f t="shared" si="39"/>
        <v>0</v>
      </c>
      <c r="J251" s="116"/>
      <c r="K251" s="408"/>
      <c r="L251" s="230">
        <f t="shared" si="40"/>
        <v>0</v>
      </c>
      <c r="M251" s="464"/>
      <c r="N251" s="118"/>
      <c r="O251" s="230">
        <f t="shared" si="41"/>
        <v>0</v>
      </c>
      <c r="P251" s="387"/>
      <c r="R251" s="346"/>
    </row>
    <row r="252" spans="1:18" ht="72" hidden="1" x14ac:dyDescent="0.25">
      <c r="A252" s="64">
        <v>6296</v>
      </c>
      <c r="B252" s="111" t="s">
        <v>267</v>
      </c>
      <c r="C252" s="227">
        <f t="shared" si="27"/>
        <v>0</v>
      </c>
      <c r="D252" s="116">
        <v>0</v>
      </c>
      <c r="E252" s="118"/>
      <c r="F252" s="229">
        <f t="shared" si="38"/>
        <v>0</v>
      </c>
      <c r="G252" s="116"/>
      <c r="H252" s="408"/>
      <c r="I252" s="230">
        <f t="shared" si="39"/>
        <v>0</v>
      </c>
      <c r="J252" s="116"/>
      <c r="K252" s="408"/>
      <c r="L252" s="230">
        <f t="shared" si="40"/>
        <v>0</v>
      </c>
      <c r="M252" s="464"/>
      <c r="N252" s="118"/>
      <c r="O252" s="230">
        <f t="shared" si="41"/>
        <v>0</v>
      </c>
      <c r="P252" s="387"/>
      <c r="R252" s="346"/>
    </row>
    <row r="253" spans="1:18" ht="36" hidden="1" x14ac:dyDescent="0.25">
      <c r="A253" s="64">
        <v>6299</v>
      </c>
      <c r="B253" s="111" t="s">
        <v>268</v>
      </c>
      <c r="C253" s="227">
        <f t="shared" si="27"/>
        <v>0</v>
      </c>
      <c r="D253" s="116">
        <v>0</v>
      </c>
      <c r="E253" s="118"/>
      <c r="F253" s="229">
        <f t="shared" si="38"/>
        <v>0</v>
      </c>
      <c r="G253" s="116"/>
      <c r="H253" s="408"/>
      <c r="I253" s="230">
        <f t="shared" si="39"/>
        <v>0</v>
      </c>
      <c r="J253" s="116"/>
      <c r="K253" s="408"/>
      <c r="L253" s="230">
        <f t="shared" si="40"/>
        <v>0</v>
      </c>
      <c r="M253" s="464"/>
      <c r="N253" s="118"/>
      <c r="O253" s="230">
        <f t="shared" si="41"/>
        <v>0</v>
      </c>
      <c r="P253" s="387"/>
      <c r="R253" s="346"/>
    </row>
    <row r="254" spans="1:18" hidden="1" x14ac:dyDescent="0.25">
      <c r="A254" s="85">
        <v>6300</v>
      </c>
      <c r="B254" s="210" t="s">
        <v>269</v>
      </c>
      <c r="C254" s="97">
        <f t="shared" si="27"/>
        <v>0</v>
      </c>
      <c r="D254" s="95">
        <f>SUM(D255,D259,D260)</f>
        <v>0</v>
      </c>
      <c r="E254" s="98">
        <f>SUM(E255,E259,E260)</f>
        <v>0</v>
      </c>
      <c r="F254" s="212">
        <f t="shared" si="38"/>
        <v>0</v>
      </c>
      <c r="G254" s="95">
        <f>SUM(G255,G259,G260)</f>
        <v>0</v>
      </c>
      <c r="H254" s="399">
        <f t="shared" ref="H254" si="45">SUM(H255,H259,H260)</f>
        <v>0</v>
      </c>
      <c r="I254" s="99">
        <f t="shared" si="39"/>
        <v>0</v>
      </c>
      <c r="J254" s="95">
        <f>SUM(J255,J259,J260)</f>
        <v>0</v>
      </c>
      <c r="K254" s="399">
        <f t="shared" ref="K254" si="46">SUM(K255,K259,K260)</f>
        <v>0</v>
      </c>
      <c r="L254" s="99">
        <f t="shared" si="40"/>
        <v>0</v>
      </c>
      <c r="M254" s="472">
        <f t="shared" ref="M254:N254" si="47">SUM(M255,M259,M260)</f>
        <v>0</v>
      </c>
      <c r="N254" s="291">
        <f t="shared" si="47"/>
        <v>0</v>
      </c>
      <c r="O254" s="293">
        <f t="shared" si="41"/>
        <v>0</v>
      </c>
      <c r="P254" s="473"/>
      <c r="R254" s="346"/>
    </row>
    <row r="255" spans="1:18" ht="24" hidden="1" x14ac:dyDescent="0.25">
      <c r="A255" s="350">
        <v>6320</v>
      </c>
      <c r="B255" s="101" t="s">
        <v>270</v>
      </c>
      <c r="C255" s="618">
        <f t="shared" si="27"/>
        <v>0</v>
      </c>
      <c r="D255" s="238">
        <f>SUM(D256:D258)</f>
        <v>0</v>
      </c>
      <c r="E255" s="241">
        <f>SUM(E256:E258)</f>
        <v>0</v>
      </c>
      <c r="F255" s="242">
        <f t="shared" si="38"/>
        <v>0</v>
      </c>
      <c r="G255" s="238">
        <f>SUM(G256:G258)</f>
        <v>0</v>
      </c>
      <c r="H255" s="470">
        <f t="shared" ref="H255" si="48">SUM(H256:H258)</f>
        <v>0</v>
      </c>
      <c r="I255" s="243">
        <f t="shared" si="39"/>
        <v>0</v>
      </c>
      <c r="J255" s="238">
        <f>SUM(J256:J258)</f>
        <v>0</v>
      </c>
      <c r="K255" s="470">
        <f t="shared" ref="K255" si="49">SUM(K256:K258)</f>
        <v>0</v>
      </c>
      <c r="L255" s="243">
        <f t="shared" si="40"/>
        <v>0</v>
      </c>
      <c r="M255" s="471">
        <f t="shared" ref="M255:N255" si="50">SUM(M256:M258)</f>
        <v>0</v>
      </c>
      <c r="N255" s="241">
        <f t="shared" si="50"/>
        <v>0</v>
      </c>
      <c r="O255" s="243">
        <f t="shared" si="41"/>
        <v>0</v>
      </c>
      <c r="P255" s="382"/>
      <c r="R255" s="346"/>
    </row>
    <row r="256" spans="1:18" hidden="1" x14ac:dyDescent="0.25">
      <c r="A256" s="64">
        <v>6322</v>
      </c>
      <c r="B256" s="111" t="s">
        <v>271</v>
      </c>
      <c r="C256" s="227">
        <f t="shared" si="27"/>
        <v>0</v>
      </c>
      <c r="D256" s="116">
        <v>0</v>
      </c>
      <c r="E256" s="118"/>
      <c r="F256" s="229">
        <f t="shared" si="38"/>
        <v>0</v>
      </c>
      <c r="G256" s="116"/>
      <c r="H256" s="408"/>
      <c r="I256" s="230">
        <f t="shared" si="39"/>
        <v>0</v>
      </c>
      <c r="J256" s="116"/>
      <c r="K256" s="408"/>
      <c r="L256" s="230">
        <f t="shared" si="40"/>
        <v>0</v>
      </c>
      <c r="M256" s="464"/>
      <c r="N256" s="118"/>
      <c r="O256" s="230">
        <f t="shared" si="41"/>
        <v>0</v>
      </c>
      <c r="P256" s="387"/>
      <c r="R256" s="346"/>
    </row>
    <row r="257" spans="1:18" ht="24" hidden="1" x14ac:dyDescent="0.25">
      <c r="A257" s="64">
        <v>6323</v>
      </c>
      <c r="B257" s="111" t="s">
        <v>272</v>
      </c>
      <c r="C257" s="227">
        <f t="shared" si="27"/>
        <v>0</v>
      </c>
      <c r="D257" s="116">
        <v>0</v>
      </c>
      <c r="E257" s="118"/>
      <c r="F257" s="229">
        <f t="shared" si="38"/>
        <v>0</v>
      </c>
      <c r="G257" s="116"/>
      <c r="H257" s="408"/>
      <c r="I257" s="230">
        <f t="shared" si="39"/>
        <v>0</v>
      </c>
      <c r="J257" s="116"/>
      <c r="K257" s="408"/>
      <c r="L257" s="230">
        <f t="shared" si="40"/>
        <v>0</v>
      </c>
      <c r="M257" s="464"/>
      <c r="N257" s="118"/>
      <c r="O257" s="230">
        <f t="shared" si="41"/>
        <v>0</v>
      </c>
      <c r="P257" s="387"/>
      <c r="R257" s="346"/>
    </row>
    <row r="258" spans="1:18" ht="24" hidden="1" x14ac:dyDescent="0.25">
      <c r="A258" s="55">
        <v>6324</v>
      </c>
      <c r="B258" s="101" t="s">
        <v>273</v>
      </c>
      <c r="C258" s="227">
        <f t="shared" si="27"/>
        <v>0</v>
      </c>
      <c r="D258" s="106">
        <v>0</v>
      </c>
      <c r="E258" s="108"/>
      <c r="F258" s="242">
        <f t="shared" si="38"/>
        <v>0</v>
      </c>
      <c r="G258" s="106"/>
      <c r="H258" s="403"/>
      <c r="I258" s="243">
        <f t="shared" si="39"/>
        <v>0</v>
      </c>
      <c r="J258" s="106"/>
      <c r="K258" s="403"/>
      <c r="L258" s="243">
        <f t="shared" si="40"/>
        <v>0</v>
      </c>
      <c r="M258" s="463"/>
      <c r="N258" s="108"/>
      <c r="O258" s="243">
        <f t="shared" si="41"/>
        <v>0</v>
      </c>
      <c r="P258" s="382"/>
      <c r="R258" s="346"/>
    </row>
    <row r="259" spans="1:18" ht="24" hidden="1" x14ac:dyDescent="0.25">
      <c r="A259" s="273">
        <v>6330</v>
      </c>
      <c r="B259" s="274" t="s">
        <v>274</v>
      </c>
      <c r="C259" s="227">
        <f t="shared" ref="C259:C286" si="51">F259+I259+L259+O259</f>
        <v>0</v>
      </c>
      <c r="D259" s="257">
        <v>0</v>
      </c>
      <c r="E259" s="260"/>
      <c r="F259" s="482">
        <f t="shared" si="38"/>
        <v>0</v>
      </c>
      <c r="G259" s="257"/>
      <c r="H259" s="483"/>
      <c r="I259" s="479">
        <f t="shared" si="39"/>
        <v>0</v>
      </c>
      <c r="J259" s="257"/>
      <c r="K259" s="483"/>
      <c r="L259" s="479">
        <f t="shared" si="40"/>
        <v>0</v>
      </c>
      <c r="M259" s="484"/>
      <c r="N259" s="260"/>
      <c r="O259" s="479">
        <f t="shared" si="41"/>
        <v>0</v>
      </c>
      <c r="P259" s="480"/>
      <c r="R259" s="346"/>
    </row>
    <row r="260" spans="1:18" hidden="1" x14ac:dyDescent="0.25">
      <c r="A260" s="224">
        <v>6360</v>
      </c>
      <c r="B260" s="111" t="s">
        <v>275</v>
      </c>
      <c r="C260" s="227">
        <f t="shared" si="51"/>
        <v>0</v>
      </c>
      <c r="D260" s="116">
        <v>0</v>
      </c>
      <c r="E260" s="118"/>
      <c r="F260" s="229">
        <f t="shared" si="38"/>
        <v>0</v>
      </c>
      <c r="G260" s="116"/>
      <c r="H260" s="408"/>
      <c r="I260" s="230">
        <f t="shared" si="39"/>
        <v>0</v>
      </c>
      <c r="J260" s="116"/>
      <c r="K260" s="408"/>
      <c r="L260" s="230">
        <f t="shared" si="40"/>
        <v>0</v>
      </c>
      <c r="M260" s="464"/>
      <c r="N260" s="118"/>
      <c r="O260" s="230">
        <f t="shared" si="41"/>
        <v>0</v>
      </c>
      <c r="P260" s="387"/>
      <c r="R260" s="346"/>
    </row>
    <row r="261" spans="1:18" ht="36" hidden="1" x14ac:dyDescent="0.25">
      <c r="A261" s="85">
        <v>6400</v>
      </c>
      <c r="B261" s="210" t="s">
        <v>276</v>
      </c>
      <c r="C261" s="97">
        <f t="shared" si="51"/>
        <v>0</v>
      </c>
      <c r="D261" s="95">
        <f>SUM(D262,D266)</f>
        <v>0</v>
      </c>
      <c r="E261" s="98">
        <f>SUM(E262,E266)</f>
        <v>0</v>
      </c>
      <c r="F261" s="212">
        <f t="shared" si="38"/>
        <v>0</v>
      </c>
      <c r="G261" s="95">
        <f>SUM(G262,G266)</f>
        <v>0</v>
      </c>
      <c r="H261" s="399">
        <f t="shared" ref="H261" si="52">SUM(H262,H266)</f>
        <v>0</v>
      </c>
      <c r="I261" s="99">
        <f t="shared" si="39"/>
        <v>0</v>
      </c>
      <c r="J261" s="95">
        <f>SUM(J262,J266)</f>
        <v>0</v>
      </c>
      <c r="K261" s="399">
        <f t="shared" ref="K261" si="53">SUM(K262,K266)</f>
        <v>0</v>
      </c>
      <c r="L261" s="99">
        <f t="shared" si="40"/>
        <v>0</v>
      </c>
      <c r="M261" s="472">
        <f t="shared" ref="M261:N261" si="54">SUM(M262,M266)</f>
        <v>0</v>
      </c>
      <c r="N261" s="291">
        <f t="shared" si="54"/>
        <v>0</v>
      </c>
      <c r="O261" s="293">
        <f t="shared" si="41"/>
        <v>0</v>
      </c>
      <c r="P261" s="473"/>
      <c r="R261" s="346"/>
    </row>
    <row r="262" spans="1:18" ht="24" hidden="1" x14ac:dyDescent="0.25">
      <c r="A262" s="350">
        <v>6410</v>
      </c>
      <c r="B262" s="101" t="s">
        <v>277</v>
      </c>
      <c r="C262" s="240">
        <f t="shared" si="51"/>
        <v>0</v>
      </c>
      <c r="D262" s="238">
        <f>SUM(D263:D265)</f>
        <v>0</v>
      </c>
      <c r="E262" s="241">
        <f>SUM(E263:E265)</f>
        <v>0</v>
      </c>
      <c r="F262" s="242">
        <f t="shared" si="38"/>
        <v>0</v>
      </c>
      <c r="G262" s="238">
        <f>SUM(G263:G265)</f>
        <v>0</v>
      </c>
      <c r="H262" s="470">
        <f t="shared" ref="H262" si="55">SUM(H263:H265)</f>
        <v>0</v>
      </c>
      <c r="I262" s="243">
        <f t="shared" si="39"/>
        <v>0</v>
      </c>
      <c r="J262" s="238">
        <f>SUM(J263:J265)</f>
        <v>0</v>
      </c>
      <c r="K262" s="470">
        <f t="shared" ref="K262" si="56">SUM(K263:K265)</f>
        <v>0</v>
      </c>
      <c r="L262" s="243">
        <f t="shared" si="40"/>
        <v>0</v>
      </c>
      <c r="M262" s="475">
        <f t="shared" ref="M262:N262" si="57">SUM(M263:M265)</f>
        <v>0</v>
      </c>
      <c r="N262" s="476">
        <f t="shared" si="57"/>
        <v>0</v>
      </c>
      <c r="O262" s="414">
        <f t="shared" si="41"/>
        <v>0</v>
      </c>
      <c r="P262" s="416"/>
      <c r="R262" s="346"/>
    </row>
    <row r="263" spans="1:18" hidden="1" x14ac:dyDescent="0.25">
      <c r="A263" s="64">
        <v>6411</v>
      </c>
      <c r="B263" s="275" t="s">
        <v>278</v>
      </c>
      <c r="C263" s="227">
        <f t="shared" si="51"/>
        <v>0</v>
      </c>
      <c r="D263" s="116">
        <v>0</v>
      </c>
      <c r="E263" s="118"/>
      <c r="F263" s="229">
        <f t="shared" si="38"/>
        <v>0</v>
      </c>
      <c r="G263" s="116"/>
      <c r="H263" s="408"/>
      <c r="I263" s="230">
        <f t="shared" si="39"/>
        <v>0</v>
      </c>
      <c r="J263" s="116"/>
      <c r="K263" s="408"/>
      <c r="L263" s="230">
        <f t="shared" si="40"/>
        <v>0</v>
      </c>
      <c r="M263" s="464"/>
      <c r="N263" s="118"/>
      <c r="O263" s="230">
        <f t="shared" si="41"/>
        <v>0</v>
      </c>
      <c r="P263" s="387"/>
      <c r="R263" s="346"/>
    </row>
    <row r="264" spans="1:18" ht="36" hidden="1" x14ac:dyDescent="0.25">
      <c r="A264" s="64">
        <v>6412</v>
      </c>
      <c r="B264" s="111" t="s">
        <v>279</v>
      </c>
      <c r="C264" s="227">
        <f t="shared" si="51"/>
        <v>0</v>
      </c>
      <c r="D264" s="116">
        <v>0</v>
      </c>
      <c r="E264" s="118"/>
      <c r="F264" s="229">
        <f t="shared" si="38"/>
        <v>0</v>
      </c>
      <c r="G264" s="116"/>
      <c r="H264" s="408"/>
      <c r="I264" s="230">
        <f t="shared" si="39"/>
        <v>0</v>
      </c>
      <c r="J264" s="116"/>
      <c r="K264" s="408"/>
      <c r="L264" s="230">
        <f t="shared" si="40"/>
        <v>0</v>
      </c>
      <c r="M264" s="464"/>
      <c r="N264" s="118"/>
      <c r="O264" s="230">
        <f t="shared" si="41"/>
        <v>0</v>
      </c>
      <c r="P264" s="387"/>
      <c r="R264" s="346"/>
    </row>
    <row r="265" spans="1:18" ht="36" hidden="1" x14ac:dyDescent="0.25">
      <c r="A265" s="64">
        <v>6419</v>
      </c>
      <c r="B265" s="111" t="s">
        <v>280</v>
      </c>
      <c r="C265" s="227">
        <f t="shared" si="51"/>
        <v>0</v>
      </c>
      <c r="D265" s="116">
        <v>0</v>
      </c>
      <c r="E265" s="118"/>
      <c r="F265" s="229">
        <f t="shared" si="38"/>
        <v>0</v>
      </c>
      <c r="G265" s="116"/>
      <c r="H265" s="408"/>
      <c r="I265" s="230">
        <f t="shared" si="39"/>
        <v>0</v>
      </c>
      <c r="J265" s="116"/>
      <c r="K265" s="408"/>
      <c r="L265" s="230">
        <f t="shared" si="40"/>
        <v>0</v>
      </c>
      <c r="M265" s="464"/>
      <c r="N265" s="118"/>
      <c r="O265" s="230">
        <f t="shared" si="41"/>
        <v>0</v>
      </c>
      <c r="P265" s="387"/>
      <c r="R265" s="346"/>
    </row>
    <row r="266" spans="1:18" ht="36" hidden="1" x14ac:dyDescent="0.25">
      <c r="A266" s="224">
        <v>6420</v>
      </c>
      <c r="B266" s="111" t="s">
        <v>281</v>
      </c>
      <c r="C266" s="227">
        <f t="shared" si="51"/>
        <v>0</v>
      </c>
      <c r="D266" s="225">
        <f>SUM(D267:D270)</f>
        <v>0</v>
      </c>
      <c r="E266" s="228">
        <f>SUM(E267:E270)</f>
        <v>0</v>
      </c>
      <c r="F266" s="229">
        <f t="shared" si="38"/>
        <v>0</v>
      </c>
      <c r="G266" s="225">
        <f>SUM(G267:G270)</f>
        <v>0</v>
      </c>
      <c r="H266" s="465">
        <f>SUM(H267:H270)</f>
        <v>0</v>
      </c>
      <c r="I266" s="230">
        <f t="shared" si="39"/>
        <v>0</v>
      </c>
      <c r="J266" s="225">
        <f>SUM(J267:J270)</f>
        <v>0</v>
      </c>
      <c r="K266" s="465">
        <f>SUM(K267:K270)</f>
        <v>0</v>
      </c>
      <c r="L266" s="230">
        <f t="shared" si="40"/>
        <v>0</v>
      </c>
      <c r="M266" s="466">
        <f>SUM(M267:M270)</f>
        <v>0</v>
      </c>
      <c r="N266" s="228">
        <f>SUM(N267:N270)</f>
        <v>0</v>
      </c>
      <c r="O266" s="230">
        <f t="shared" si="41"/>
        <v>0</v>
      </c>
      <c r="P266" s="387"/>
      <c r="R266" s="346"/>
    </row>
    <row r="267" spans="1:18" hidden="1" x14ac:dyDescent="0.25">
      <c r="A267" s="64">
        <v>6421</v>
      </c>
      <c r="B267" s="111" t="s">
        <v>282</v>
      </c>
      <c r="C267" s="227">
        <f t="shared" si="51"/>
        <v>0</v>
      </c>
      <c r="D267" s="116">
        <v>0</v>
      </c>
      <c r="E267" s="118"/>
      <c r="F267" s="229">
        <f t="shared" si="38"/>
        <v>0</v>
      </c>
      <c r="G267" s="116"/>
      <c r="H267" s="408"/>
      <c r="I267" s="230">
        <f t="shared" si="39"/>
        <v>0</v>
      </c>
      <c r="J267" s="116"/>
      <c r="K267" s="408"/>
      <c r="L267" s="230">
        <f t="shared" si="40"/>
        <v>0</v>
      </c>
      <c r="M267" s="464"/>
      <c r="N267" s="118"/>
      <c r="O267" s="230">
        <f t="shared" si="41"/>
        <v>0</v>
      </c>
      <c r="P267" s="387"/>
      <c r="R267" s="346"/>
    </row>
    <row r="268" spans="1:18" hidden="1" x14ac:dyDescent="0.25">
      <c r="A268" s="64">
        <v>6422</v>
      </c>
      <c r="B268" s="111" t="s">
        <v>283</v>
      </c>
      <c r="C268" s="227">
        <f t="shared" si="51"/>
        <v>0</v>
      </c>
      <c r="D268" s="116">
        <v>0</v>
      </c>
      <c r="E268" s="118"/>
      <c r="F268" s="229">
        <f t="shared" si="38"/>
        <v>0</v>
      </c>
      <c r="G268" s="116"/>
      <c r="H268" s="408"/>
      <c r="I268" s="230">
        <f t="shared" si="39"/>
        <v>0</v>
      </c>
      <c r="J268" s="116"/>
      <c r="K268" s="408"/>
      <c r="L268" s="230">
        <f t="shared" si="40"/>
        <v>0</v>
      </c>
      <c r="M268" s="464"/>
      <c r="N268" s="118"/>
      <c r="O268" s="230">
        <f t="shared" si="41"/>
        <v>0</v>
      </c>
      <c r="P268" s="387"/>
      <c r="R268" s="346"/>
    </row>
    <row r="269" spans="1:18" ht="24" hidden="1" x14ac:dyDescent="0.25">
      <c r="A269" s="64">
        <v>6423</v>
      </c>
      <c r="B269" s="111" t="s">
        <v>284</v>
      </c>
      <c r="C269" s="227">
        <f t="shared" si="51"/>
        <v>0</v>
      </c>
      <c r="D269" s="116">
        <v>0</v>
      </c>
      <c r="E269" s="118"/>
      <c r="F269" s="229">
        <f t="shared" si="38"/>
        <v>0</v>
      </c>
      <c r="G269" s="116"/>
      <c r="H269" s="408"/>
      <c r="I269" s="230">
        <f t="shared" si="39"/>
        <v>0</v>
      </c>
      <c r="J269" s="116"/>
      <c r="K269" s="408"/>
      <c r="L269" s="230">
        <f t="shared" si="40"/>
        <v>0</v>
      </c>
      <c r="M269" s="464"/>
      <c r="N269" s="118"/>
      <c r="O269" s="230">
        <f t="shared" si="41"/>
        <v>0</v>
      </c>
      <c r="P269" s="387"/>
      <c r="R269" s="346"/>
    </row>
    <row r="270" spans="1:18" ht="36" hidden="1" x14ac:dyDescent="0.25">
      <c r="A270" s="64">
        <v>6424</v>
      </c>
      <c r="B270" s="111" t="s">
        <v>285</v>
      </c>
      <c r="C270" s="227">
        <f t="shared" si="51"/>
        <v>0</v>
      </c>
      <c r="D270" s="116">
        <v>0</v>
      </c>
      <c r="E270" s="118"/>
      <c r="F270" s="229">
        <f t="shared" si="38"/>
        <v>0</v>
      </c>
      <c r="G270" s="116"/>
      <c r="H270" s="408"/>
      <c r="I270" s="230">
        <f t="shared" si="39"/>
        <v>0</v>
      </c>
      <c r="J270" s="116"/>
      <c r="K270" s="408"/>
      <c r="L270" s="230">
        <f t="shared" si="40"/>
        <v>0</v>
      </c>
      <c r="M270" s="464"/>
      <c r="N270" s="118"/>
      <c r="O270" s="230">
        <f t="shared" si="41"/>
        <v>0</v>
      </c>
      <c r="P270" s="387"/>
      <c r="R270" s="346"/>
    </row>
    <row r="271" spans="1:18" ht="36" hidden="1" x14ac:dyDescent="0.25">
      <c r="A271" s="276">
        <v>7000</v>
      </c>
      <c r="B271" s="276" t="s">
        <v>286</v>
      </c>
      <c r="C271" s="619">
        <f t="shared" si="51"/>
        <v>0</v>
      </c>
      <c r="D271" s="492">
        <f>SUM(D272,D282)</f>
        <v>0</v>
      </c>
      <c r="E271" s="283">
        <f>SUM(E272,E282)</f>
        <v>0</v>
      </c>
      <c r="F271" s="284">
        <f t="shared" si="38"/>
        <v>0</v>
      </c>
      <c r="G271" s="492">
        <f>SUM(G272,G282)</f>
        <v>0</v>
      </c>
      <c r="H271" s="493">
        <f>SUM(H272,H282)</f>
        <v>0</v>
      </c>
      <c r="I271" s="285">
        <f t="shared" si="39"/>
        <v>0</v>
      </c>
      <c r="J271" s="492">
        <f>SUM(J272,J282)</f>
        <v>0</v>
      </c>
      <c r="K271" s="493">
        <f>SUM(K272,K282)</f>
        <v>0</v>
      </c>
      <c r="L271" s="285">
        <f t="shared" si="40"/>
        <v>0</v>
      </c>
      <c r="M271" s="494">
        <f>SUM(M272,M282)</f>
        <v>0</v>
      </c>
      <c r="N271" s="495">
        <f>SUM(N272,N282)</f>
        <v>0</v>
      </c>
      <c r="O271" s="496">
        <f t="shared" si="41"/>
        <v>0</v>
      </c>
      <c r="P271" s="497"/>
      <c r="R271" s="346"/>
    </row>
    <row r="272" spans="1:18" ht="24" hidden="1" x14ac:dyDescent="0.25">
      <c r="A272" s="85">
        <v>7200</v>
      </c>
      <c r="B272" s="210" t="s">
        <v>287</v>
      </c>
      <c r="C272" s="97">
        <f t="shared" si="51"/>
        <v>0</v>
      </c>
      <c r="D272" s="95">
        <f>SUM(D273,D274,D277,D278,D281)</f>
        <v>0</v>
      </c>
      <c r="E272" s="98">
        <f>SUM(E273,E274,E277,E278,E281)</f>
        <v>0</v>
      </c>
      <c r="F272" s="212">
        <f t="shared" si="38"/>
        <v>0</v>
      </c>
      <c r="G272" s="95">
        <f>SUM(G273,G274,G277,G278,G281)</f>
        <v>0</v>
      </c>
      <c r="H272" s="399">
        <f>SUM(H273,H274,H277,H278,H281)</f>
        <v>0</v>
      </c>
      <c r="I272" s="99">
        <f t="shared" si="39"/>
        <v>0</v>
      </c>
      <c r="J272" s="95">
        <f>SUM(J273,J274,J277,J278,J281)</f>
        <v>0</v>
      </c>
      <c r="K272" s="399">
        <f>SUM(K273,K274,K277,K278,K281)</f>
        <v>0</v>
      </c>
      <c r="L272" s="99">
        <f t="shared" si="40"/>
        <v>0</v>
      </c>
      <c r="M272" s="459">
        <f>SUM(M273,M274,M277,M278,M281)</f>
        <v>0</v>
      </c>
      <c r="N272" s="266">
        <f>SUM(N273,N274,N277,N278,N281)</f>
        <v>0</v>
      </c>
      <c r="O272" s="268">
        <f t="shared" si="41"/>
        <v>0</v>
      </c>
      <c r="P272" s="460"/>
      <c r="R272" s="346"/>
    </row>
    <row r="273" spans="1:18" ht="24" hidden="1" x14ac:dyDescent="0.25">
      <c r="A273" s="350">
        <v>7210</v>
      </c>
      <c r="B273" s="101" t="s">
        <v>288</v>
      </c>
      <c r="C273" s="240">
        <f t="shared" si="51"/>
        <v>0</v>
      </c>
      <c r="D273" s="106">
        <v>0</v>
      </c>
      <c r="E273" s="108"/>
      <c r="F273" s="242">
        <f t="shared" si="38"/>
        <v>0</v>
      </c>
      <c r="G273" s="106"/>
      <c r="H273" s="403"/>
      <c r="I273" s="243">
        <f t="shared" si="39"/>
        <v>0</v>
      </c>
      <c r="J273" s="106"/>
      <c r="K273" s="403"/>
      <c r="L273" s="243">
        <f t="shared" si="40"/>
        <v>0</v>
      </c>
      <c r="M273" s="463"/>
      <c r="N273" s="108"/>
      <c r="O273" s="243">
        <f t="shared" si="41"/>
        <v>0</v>
      </c>
      <c r="P273" s="382"/>
      <c r="R273" s="346"/>
    </row>
    <row r="274" spans="1:18" s="286" customFormat="1" ht="36" hidden="1" x14ac:dyDescent="0.25">
      <c r="A274" s="224">
        <v>7220</v>
      </c>
      <c r="B274" s="111" t="s">
        <v>289</v>
      </c>
      <c r="C274" s="227">
        <f t="shared" si="51"/>
        <v>0</v>
      </c>
      <c r="D274" s="225">
        <f>SUM(D275:D276)</f>
        <v>0</v>
      </c>
      <c r="E274" s="228">
        <f>SUM(E275:E276)</f>
        <v>0</v>
      </c>
      <c r="F274" s="229">
        <f t="shared" si="38"/>
        <v>0</v>
      </c>
      <c r="G274" s="225">
        <f>SUM(G275:G276)</f>
        <v>0</v>
      </c>
      <c r="H274" s="465">
        <f>SUM(H275:H276)</f>
        <v>0</v>
      </c>
      <c r="I274" s="230">
        <f t="shared" si="39"/>
        <v>0</v>
      </c>
      <c r="J274" s="225">
        <f>SUM(J275:J276)</f>
        <v>0</v>
      </c>
      <c r="K274" s="465">
        <f>SUM(K275:K276)</f>
        <v>0</v>
      </c>
      <c r="L274" s="230">
        <f t="shared" si="40"/>
        <v>0</v>
      </c>
      <c r="M274" s="466">
        <f>SUM(M275:M276)</f>
        <v>0</v>
      </c>
      <c r="N274" s="228">
        <f>SUM(N275:N276)</f>
        <v>0</v>
      </c>
      <c r="O274" s="230">
        <f t="shared" si="41"/>
        <v>0</v>
      </c>
      <c r="P274" s="387"/>
      <c r="R274" s="346"/>
    </row>
    <row r="275" spans="1:18" s="286" customFormat="1" ht="36" hidden="1" x14ac:dyDescent="0.25">
      <c r="A275" s="64">
        <v>7221</v>
      </c>
      <c r="B275" s="111" t="s">
        <v>290</v>
      </c>
      <c r="C275" s="227">
        <f t="shared" si="51"/>
        <v>0</v>
      </c>
      <c r="D275" s="116">
        <v>0</v>
      </c>
      <c r="E275" s="118"/>
      <c r="F275" s="229">
        <f t="shared" si="38"/>
        <v>0</v>
      </c>
      <c r="G275" s="116"/>
      <c r="H275" s="408"/>
      <c r="I275" s="230">
        <f t="shared" si="39"/>
        <v>0</v>
      </c>
      <c r="J275" s="116"/>
      <c r="K275" s="408"/>
      <c r="L275" s="230">
        <f t="shared" si="40"/>
        <v>0</v>
      </c>
      <c r="M275" s="464"/>
      <c r="N275" s="118"/>
      <c r="O275" s="230">
        <f t="shared" si="41"/>
        <v>0</v>
      </c>
      <c r="P275" s="387"/>
      <c r="R275" s="346"/>
    </row>
    <row r="276" spans="1:18" s="286" customFormat="1" ht="36" hidden="1" x14ac:dyDescent="0.25">
      <c r="A276" s="64">
        <v>7222</v>
      </c>
      <c r="B276" s="111" t="s">
        <v>291</v>
      </c>
      <c r="C276" s="227">
        <f t="shared" si="51"/>
        <v>0</v>
      </c>
      <c r="D276" s="116">
        <v>0</v>
      </c>
      <c r="E276" s="118"/>
      <c r="F276" s="229">
        <f t="shared" si="38"/>
        <v>0</v>
      </c>
      <c r="G276" s="116"/>
      <c r="H276" s="408"/>
      <c r="I276" s="230">
        <f t="shared" si="39"/>
        <v>0</v>
      </c>
      <c r="J276" s="116"/>
      <c r="K276" s="408"/>
      <c r="L276" s="230">
        <f t="shared" si="40"/>
        <v>0</v>
      </c>
      <c r="M276" s="464"/>
      <c r="N276" s="118"/>
      <c r="O276" s="230">
        <f t="shared" si="41"/>
        <v>0</v>
      </c>
      <c r="P276" s="387"/>
      <c r="R276" s="346"/>
    </row>
    <row r="277" spans="1:18" s="286" customFormat="1" ht="24" hidden="1" x14ac:dyDescent="0.25">
      <c r="A277" s="224">
        <v>7230</v>
      </c>
      <c r="B277" s="111" t="s">
        <v>292</v>
      </c>
      <c r="C277" s="227">
        <f t="shared" si="51"/>
        <v>0</v>
      </c>
      <c r="D277" s="116">
        <v>0</v>
      </c>
      <c r="E277" s="118"/>
      <c r="F277" s="229">
        <f t="shared" si="38"/>
        <v>0</v>
      </c>
      <c r="G277" s="116"/>
      <c r="H277" s="408"/>
      <c r="I277" s="230">
        <f t="shared" si="39"/>
        <v>0</v>
      </c>
      <c r="J277" s="116"/>
      <c r="K277" s="408"/>
      <c r="L277" s="230">
        <f t="shared" si="40"/>
        <v>0</v>
      </c>
      <c r="M277" s="464"/>
      <c r="N277" s="118"/>
      <c r="O277" s="230">
        <f>M277+N277</f>
        <v>0</v>
      </c>
      <c r="P277" s="387"/>
      <c r="R277" s="346"/>
    </row>
    <row r="278" spans="1:18" ht="24" hidden="1" x14ac:dyDescent="0.25">
      <c r="A278" s="224">
        <v>7240</v>
      </c>
      <c r="B278" s="111" t="s">
        <v>293</v>
      </c>
      <c r="C278" s="227">
        <f t="shared" si="51"/>
        <v>0</v>
      </c>
      <c r="D278" s="225">
        <f>SUM(D279:D280)</f>
        <v>0</v>
      </c>
      <c r="E278" s="228">
        <f>SUM(E279:E280)</f>
        <v>0</v>
      </c>
      <c r="F278" s="229">
        <f t="shared" si="38"/>
        <v>0</v>
      </c>
      <c r="G278" s="225">
        <f>SUM(G279:G280)</f>
        <v>0</v>
      </c>
      <c r="H278" s="465">
        <f>SUM(H279:H280)</f>
        <v>0</v>
      </c>
      <c r="I278" s="230">
        <f t="shared" si="39"/>
        <v>0</v>
      </c>
      <c r="J278" s="225">
        <f>SUM(J279:J280)</f>
        <v>0</v>
      </c>
      <c r="K278" s="465">
        <f>SUM(K279:K280)</f>
        <v>0</v>
      </c>
      <c r="L278" s="230">
        <f t="shared" si="40"/>
        <v>0</v>
      </c>
      <c r="M278" s="466">
        <f>SUM(M279:M280)</f>
        <v>0</v>
      </c>
      <c r="N278" s="228">
        <f>SUM(N279:N280)</f>
        <v>0</v>
      </c>
      <c r="O278" s="230">
        <f>SUM(O279:O280)</f>
        <v>0</v>
      </c>
      <c r="P278" s="387"/>
      <c r="R278" s="346"/>
    </row>
    <row r="279" spans="1:18" ht="48" hidden="1" x14ac:dyDescent="0.25">
      <c r="A279" s="64">
        <v>7245</v>
      </c>
      <c r="B279" s="111" t="s">
        <v>294</v>
      </c>
      <c r="C279" s="227">
        <f t="shared" si="51"/>
        <v>0</v>
      </c>
      <c r="D279" s="116">
        <v>0</v>
      </c>
      <c r="E279" s="118"/>
      <c r="F279" s="229">
        <f t="shared" si="38"/>
        <v>0</v>
      </c>
      <c r="G279" s="116"/>
      <c r="H279" s="408"/>
      <c r="I279" s="230">
        <f t="shared" si="39"/>
        <v>0</v>
      </c>
      <c r="J279" s="116"/>
      <c r="K279" s="408"/>
      <c r="L279" s="230">
        <f t="shared" si="40"/>
        <v>0</v>
      </c>
      <c r="M279" s="464"/>
      <c r="N279" s="118"/>
      <c r="O279" s="230">
        <f t="shared" ref="O279:O282" si="58">M279+N279</f>
        <v>0</v>
      </c>
      <c r="P279" s="387"/>
      <c r="R279" s="346"/>
    </row>
    <row r="280" spans="1:18" ht="96" hidden="1" x14ac:dyDescent="0.25">
      <c r="A280" s="64">
        <v>7246</v>
      </c>
      <c r="B280" s="111" t="s">
        <v>295</v>
      </c>
      <c r="C280" s="227">
        <f t="shared" si="51"/>
        <v>0</v>
      </c>
      <c r="D280" s="116">
        <v>0</v>
      </c>
      <c r="E280" s="118"/>
      <c r="F280" s="229">
        <f t="shared" si="38"/>
        <v>0</v>
      </c>
      <c r="G280" s="116"/>
      <c r="H280" s="408"/>
      <c r="I280" s="230">
        <f t="shared" si="39"/>
        <v>0</v>
      </c>
      <c r="J280" s="116"/>
      <c r="K280" s="408"/>
      <c r="L280" s="230">
        <f t="shared" si="40"/>
        <v>0</v>
      </c>
      <c r="M280" s="464"/>
      <c r="N280" s="118"/>
      <c r="O280" s="230">
        <f t="shared" si="58"/>
        <v>0</v>
      </c>
      <c r="P280" s="387"/>
      <c r="R280" s="346"/>
    </row>
    <row r="281" spans="1:18" ht="24" hidden="1" x14ac:dyDescent="0.25">
      <c r="A281" s="224">
        <v>7260</v>
      </c>
      <c r="B281" s="111" t="s">
        <v>296</v>
      </c>
      <c r="C281" s="227">
        <f t="shared" si="51"/>
        <v>0</v>
      </c>
      <c r="D281" s="106">
        <v>0</v>
      </c>
      <c r="E281" s="108"/>
      <c r="F281" s="242">
        <f t="shared" si="38"/>
        <v>0</v>
      </c>
      <c r="G281" s="106"/>
      <c r="H281" s="403"/>
      <c r="I281" s="243">
        <f t="shared" si="39"/>
        <v>0</v>
      </c>
      <c r="J281" s="106"/>
      <c r="K281" s="403"/>
      <c r="L281" s="243">
        <f t="shared" si="40"/>
        <v>0</v>
      </c>
      <c r="M281" s="463"/>
      <c r="N281" s="108"/>
      <c r="O281" s="243">
        <f t="shared" si="58"/>
        <v>0</v>
      </c>
      <c r="P281" s="382"/>
      <c r="R281" s="346"/>
    </row>
    <row r="282" spans="1:18" hidden="1" x14ac:dyDescent="0.25">
      <c r="A282" s="85">
        <v>7700</v>
      </c>
      <c r="B282" s="210" t="s">
        <v>297</v>
      </c>
      <c r="C282" s="290">
        <f t="shared" si="51"/>
        <v>0</v>
      </c>
      <c r="D282" s="244">
        <f>D283</f>
        <v>0</v>
      </c>
      <c r="E282" s="291">
        <f>SUM(E283)</f>
        <v>0</v>
      </c>
      <c r="F282" s="292">
        <f t="shared" si="38"/>
        <v>0</v>
      </c>
      <c r="G282" s="244">
        <f>G283</f>
        <v>0</v>
      </c>
      <c r="H282" s="499">
        <f>SUM(H283)</f>
        <v>0</v>
      </c>
      <c r="I282" s="293">
        <f t="shared" si="39"/>
        <v>0</v>
      </c>
      <c r="J282" s="244">
        <f>J283</f>
        <v>0</v>
      </c>
      <c r="K282" s="499">
        <f>SUM(K283)</f>
        <v>0</v>
      </c>
      <c r="L282" s="293">
        <f t="shared" si="40"/>
        <v>0</v>
      </c>
      <c r="M282" s="472">
        <f>SUM(M283)</f>
        <v>0</v>
      </c>
      <c r="N282" s="291">
        <f>SUM(N283)</f>
        <v>0</v>
      </c>
      <c r="O282" s="293">
        <f t="shared" si="58"/>
        <v>0</v>
      </c>
      <c r="P282" s="473"/>
      <c r="R282" s="346"/>
    </row>
    <row r="283" spans="1:18" hidden="1" x14ac:dyDescent="0.25">
      <c r="A283" s="121">
        <v>7720</v>
      </c>
      <c r="B283" s="122" t="s">
        <v>298</v>
      </c>
      <c r="C283" s="500">
        <f t="shared" si="51"/>
        <v>0</v>
      </c>
      <c r="D283" s="128">
        <v>0</v>
      </c>
      <c r="E283" s="131"/>
      <c r="F283" s="501">
        <f t="shared" si="38"/>
        <v>0</v>
      </c>
      <c r="G283" s="128"/>
      <c r="H283" s="413"/>
      <c r="I283" s="414">
        <f t="shared" si="39"/>
        <v>0</v>
      </c>
      <c r="J283" s="128"/>
      <c r="K283" s="413"/>
      <c r="L283" s="414">
        <f t="shared" si="40"/>
        <v>0</v>
      </c>
      <c r="M283" s="502"/>
      <c r="N283" s="131"/>
      <c r="O283" s="414">
        <f>M283+N283</f>
        <v>0</v>
      </c>
      <c r="P283" s="416"/>
      <c r="R283" s="346"/>
    </row>
    <row r="284" spans="1:18" hidden="1" x14ac:dyDescent="0.25">
      <c r="A284" s="320"/>
      <c r="B284" s="156" t="s">
        <v>299</v>
      </c>
      <c r="C284" s="240">
        <f t="shared" si="51"/>
        <v>0</v>
      </c>
      <c r="D284" s="214">
        <f>SUM(D285:D286)</f>
        <v>0</v>
      </c>
      <c r="E284" s="217">
        <f>SUM(E285:E286)</f>
        <v>0</v>
      </c>
      <c r="F284" s="218">
        <f t="shared" si="38"/>
        <v>0</v>
      </c>
      <c r="G284" s="214">
        <f>SUM(G285:G286)</f>
        <v>0</v>
      </c>
      <c r="H284" s="461">
        <f>SUM(H285:H286)</f>
        <v>0</v>
      </c>
      <c r="I284" s="219">
        <f t="shared" si="39"/>
        <v>0</v>
      </c>
      <c r="J284" s="214">
        <f>SUM(J285:J286)</f>
        <v>0</v>
      </c>
      <c r="K284" s="461">
        <f>SUM(K285:K286)</f>
        <v>0</v>
      </c>
      <c r="L284" s="219">
        <f t="shared" si="40"/>
        <v>0</v>
      </c>
      <c r="M284" s="462">
        <f>SUM(M285:M286)</f>
        <v>0</v>
      </c>
      <c r="N284" s="217">
        <f>SUM(N285:N286)</f>
        <v>0</v>
      </c>
      <c r="O284" s="219">
        <f t="shared" ref="O284:O299" si="59">M284+N284</f>
        <v>0</v>
      </c>
      <c r="P284" s="434"/>
      <c r="R284" s="346"/>
    </row>
    <row r="285" spans="1:18" hidden="1" x14ac:dyDescent="0.25">
      <c r="A285" s="275" t="s">
        <v>300</v>
      </c>
      <c r="B285" s="64" t="s">
        <v>301</v>
      </c>
      <c r="C285" s="227">
        <f t="shared" si="51"/>
        <v>0</v>
      </c>
      <c r="D285" s="116"/>
      <c r="E285" s="118"/>
      <c r="F285" s="229">
        <f t="shared" si="38"/>
        <v>0</v>
      </c>
      <c r="G285" s="116"/>
      <c r="H285" s="408"/>
      <c r="I285" s="230">
        <f t="shared" si="39"/>
        <v>0</v>
      </c>
      <c r="J285" s="116"/>
      <c r="K285" s="408"/>
      <c r="L285" s="230">
        <f t="shared" si="40"/>
        <v>0</v>
      </c>
      <c r="M285" s="464"/>
      <c r="N285" s="118"/>
      <c r="O285" s="230">
        <f t="shared" si="59"/>
        <v>0</v>
      </c>
      <c r="P285" s="387"/>
      <c r="R285" s="346"/>
    </row>
    <row r="286" spans="1:18" ht="24" hidden="1" x14ac:dyDescent="0.25">
      <c r="A286" s="275" t="s">
        <v>302</v>
      </c>
      <c r="B286" s="296" t="s">
        <v>303</v>
      </c>
      <c r="C286" s="240">
        <f t="shared" si="51"/>
        <v>0</v>
      </c>
      <c r="D286" s="106"/>
      <c r="E286" s="108"/>
      <c r="F286" s="242">
        <f t="shared" si="38"/>
        <v>0</v>
      </c>
      <c r="G286" s="106"/>
      <c r="H286" s="403"/>
      <c r="I286" s="243">
        <f t="shared" si="39"/>
        <v>0</v>
      </c>
      <c r="J286" s="106"/>
      <c r="K286" s="403"/>
      <c r="L286" s="243">
        <f t="shared" si="40"/>
        <v>0</v>
      </c>
      <c r="M286" s="463"/>
      <c r="N286" s="108"/>
      <c r="O286" s="243">
        <f t="shared" si="59"/>
        <v>0</v>
      </c>
      <c r="P286" s="382"/>
      <c r="R286" s="346"/>
    </row>
    <row r="287" spans="1:18" x14ac:dyDescent="0.25">
      <c r="A287" s="503"/>
      <c r="B287" s="504" t="s">
        <v>304</v>
      </c>
      <c r="C287" s="609">
        <f>SUM(C284,C271,C233,C198,C190,C176,C78,C56)</f>
        <v>254552</v>
      </c>
      <c r="D287" s="506">
        <f t="shared" ref="D287" si="60">SUM(D284,D271,D233,D198,D190,D176,D78,D56)</f>
        <v>254552</v>
      </c>
      <c r="E287" s="620">
        <f>SUM(E284,E271,E233,E198,E190,E176,E78,E56)</f>
        <v>0</v>
      </c>
      <c r="F287" s="621">
        <f t="shared" si="38"/>
        <v>254552</v>
      </c>
      <c r="G287" s="506">
        <f>SUM(G284,G271,G233,G198,G190,G176,G78,G56)</f>
        <v>0</v>
      </c>
      <c r="H287" s="507">
        <f>SUM(H284,H271,H233,H198,H190,H176,H78,H56)</f>
        <v>0</v>
      </c>
      <c r="I287" s="508">
        <f t="shared" si="39"/>
        <v>0</v>
      </c>
      <c r="J287" s="506">
        <f>SUM(J284,J271,J233,J198,J190,J176,J78,J56)</f>
        <v>0</v>
      </c>
      <c r="K287" s="507">
        <f>SUM(K284,K271,K233,K198,K190,K176,K78,K56)</f>
        <v>0</v>
      </c>
      <c r="L287" s="508">
        <f t="shared" si="40"/>
        <v>0</v>
      </c>
      <c r="M287" s="459">
        <f>SUM(M284,M271,M233,M198,M190,M176,M78,M56)</f>
        <v>0</v>
      </c>
      <c r="N287" s="266">
        <f>SUM(N284,N271,N233,N198,N190,N176,N78,N56)</f>
        <v>0</v>
      </c>
      <c r="O287" s="268">
        <f t="shared" si="59"/>
        <v>0</v>
      </c>
      <c r="P287" s="460"/>
      <c r="R287" s="346"/>
    </row>
    <row r="288" spans="1:18" hidden="1" x14ac:dyDescent="0.25">
      <c r="A288" s="509" t="s">
        <v>305</v>
      </c>
      <c r="B288" s="510"/>
      <c r="C288" s="622">
        <f t="shared" ref="C288" si="61">F288+I288+L288+O288</f>
        <v>0</v>
      </c>
      <c r="D288" s="512">
        <f>SUM(D28,D29,D45)-D54</f>
        <v>0</v>
      </c>
      <c r="E288" s="513">
        <f>SUM(E28,E29,E45)-E54</f>
        <v>0</v>
      </c>
      <c r="F288" s="514">
        <f t="shared" si="38"/>
        <v>0</v>
      </c>
      <c r="G288" s="512">
        <f>SUM(G28,G29,G45)-G54</f>
        <v>0</v>
      </c>
      <c r="H288" s="515">
        <f>SUM(H28,H29,H45)-H54</f>
        <v>0</v>
      </c>
      <c r="I288" s="516">
        <f t="shared" si="39"/>
        <v>0</v>
      </c>
      <c r="J288" s="512">
        <f>(J30+J46)-J54</f>
        <v>0</v>
      </c>
      <c r="K288" s="515">
        <f>(K30+K46)-K54</f>
        <v>0</v>
      </c>
      <c r="L288" s="516">
        <f t="shared" si="40"/>
        <v>0</v>
      </c>
      <c r="M288" s="511">
        <f>M48-M54</f>
        <v>0</v>
      </c>
      <c r="N288" s="513">
        <f>N48-N54</f>
        <v>0</v>
      </c>
      <c r="O288" s="516">
        <f t="shared" si="59"/>
        <v>0</v>
      </c>
      <c r="P288" s="517"/>
      <c r="R288" s="346"/>
    </row>
    <row r="289" spans="1:18" s="37" customFormat="1" hidden="1" x14ac:dyDescent="0.25">
      <c r="A289" s="509" t="s">
        <v>306</v>
      </c>
      <c r="B289" s="510"/>
      <c r="C289" s="622">
        <f>SUM(C290,C291)-C298+C299</f>
        <v>0</v>
      </c>
      <c r="D289" s="512">
        <f t="shared" ref="D289" si="62">SUM(D290,D291)-D298+D299</f>
        <v>0</v>
      </c>
      <c r="E289" s="513">
        <f>SUM(E290,E291)-E298+E299</f>
        <v>0</v>
      </c>
      <c r="F289" s="514">
        <f t="shared" si="38"/>
        <v>0</v>
      </c>
      <c r="G289" s="512">
        <f>SUM(G290,G291)-G298+G299</f>
        <v>0</v>
      </c>
      <c r="H289" s="515">
        <f>SUM(H290,H291)-H298+H299</f>
        <v>0</v>
      </c>
      <c r="I289" s="516">
        <f t="shared" si="39"/>
        <v>0</v>
      </c>
      <c r="J289" s="512">
        <f>SUM(J290,J291)-J298+J299</f>
        <v>0</v>
      </c>
      <c r="K289" s="515">
        <f>SUM(K290,K291)-K298+K299</f>
        <v>0</v>
      </c>
      <c r="L289" s="516">
        <f t="shared" si="40"/>
        <v>0</v>
      </c>
      <c r="M289" s="511">
        <f>SUM(M290,M291)-M298+M299</f>
        <v>0</v>
      </c>
      <c r="N289" s="513">
        <f>SUM(N290,N291)-N298+N299</f>
        <v>0</v>
      </c>
      <c r="O289" s="516">
        <f t="shared" si="59"/>
        <v>0</v>
      </c>
      <c r="P289" s="517"/>
      <c r="R289" s="346"/>
    </row>
    <row r="290" spans="1:18" s="37" customFormat="1" hidden="1" x14ac:dyDescent="0.25">
      <c r="A290" s="519" t="s">
        <v>307</v>
      </c>
      <c r="B290" s="519" t="s">
        <v>308</v>
      </c>
      <c r="C290" s="622">
        <f>C25-C284</f>
        <v>0</v>
      </c>
      <c r="D290" s="512">
        <f t="shared" ref="D290" si="63">D25-D284</f>
        <v>0</v>
      </c>
      <c r="E290" s="513">
        <f>E25-E284</f>
        <v>0</v>
      </c>
      <c r="F290" s="514">
        <f t="shared" si="38"/>
        <v>0</v>
      </c>
      <c r="G290" s="512">
        <f>G25-G284</f>
        <v>0</v>
      </c>
      <c r="H290" s="515">
        <f>H25-H284</f>
        <v>0</v>
      </c>
      <c r="I290" s="516">
        <f t="shared" si="39"/>
        <v>0</v>
      </c>
      <c r="J290" s="512">
        <f>J25-J284</f>
        <v>0</v>
      </c>
      <c r="K290" s="515">
        <f>K25-K284</f>
        <v>0</v>
      </c>
      <c r="L290" s="516">
        <f t="shared" si="40"/>
        <v>0</v>
      </c>
      <c r="M290" s="511">
        <f>M25-M284</f>
        <v>0</v>
      </c>
      <c r="N290" s="513">
        <f>N25-N284</f>
        <v>0</v>
      </c>
      <c r="O290" s="516">
        <f t="shared" si="59"/>
        <v>0</v>
      </c>
      <c r="P290" s="517"/>
      <c r="R290" s="346"/>
    </row>
    <row r="291" spans="1:18" s="37" customFormat="1" hidden="1" x14ac:dyDescent="0.25">
      <c r="A291" s="520" t="s">
        <v>309</v>
      </c>
      <c r="B291" s="520" t="s">
        <v>310</v>
      </c>
      <c r="C291" s="622">
        <f>SUM(C292,C294,C296)-SUM(C293,C295,C297)</f>
        <v>0</v>
      </c>
      <c r="D291" s="512">
        <f t="shared" ref="D291:E291" si="64">SUM(D292,D294,D296)-SUM(D293,D295,D297)</f>
        <v>0</v>
      </c>
      <c r="E291" s="513">
        <f t="shared" si="64"/>
        <v>0</v>
      </c>
      <c r="F291" s="514">
        <f t="shared" si="38"/>
        <v>0</v>
      </c>
      <c r="G291" s="512">
        <f t="shared" ref="G291:H291" si="65">SUM(G292,G294,G296)-SUM(G293,G295,G297)</f>
        <v>0</v>
      </c>
      <c r="H291" s="515">
        <f t="shared" si="65"/>
        <v>0</v>
      </c>
      <c r="I291" s="516">
        <f t="shared" si="39"/>
        <v>0</v>
      </c>
      <c r="J291" s="512">
        <f t="shared" ref="J291:K291" si="66">SUM(J292,J294,J296)-SUM(J293,J295,J297)</f>
        <v>0</v>
      </c>
      <c r="K291" s="515">
        <f t="shared" si="66"/>
        <v>0</v>
      </c>
      <c r="L291" s="516">
        <f t="shared" si="40"/>
        <v>0</v>
      </c>
      <c r="M291" s="511">
        <f t="shared" ref="M291:N291" si="67">SUM(M292,M294,M296)-SUM(M293,M295,M297)</f>
        <v>0</v>
      </c>
      <c r="N291" s="513">
        <f t="shared" si="67"/>
        <v>0</v>
      </c>
      <c r="O291" s="516">
        <f t="shared" si="59"/>
        <v>0</v>
      </c>
      <c r="P291" s="517"/>
      <c r="R291" s="346"/>
    </row>
    <row r="292" spans="1:18" s="37" customFormat="1" hidden="1" x14ac:dyDescent="0.25">
      <c r="A292" s="320" t="s">
        <v>311</v>
      </c>
      <c r="B292" s="164" t="s">
        <v>312</v>
      </c>
      <c r="C292" s="500">
        <f t="shared" ref="C292:C299" si="68">F292+I292+L292+O292</f>
        <v>0</v>
      </c>
      <c r="D292" s="128"/>
      <c r="E292" s="131"/>
      <c r="F292" s="501">
        <f t="shared" si="38"/>
        <v>0</v>
      </c>
      <c r="G292" s="128"/>
      <c r="H292" s="413"/>
      <c r="I292" s="414">
        <f t="shared" si="39"/>
        <v>0</v>
      </c>
      <c r="J292" s="128"/>
      <c r="K292" s="413"/>
      <c r="L292" s="414">
        <f t="shared" si="40"/>
        <v>0</v>
      </c>
      <c r="M292" s="502"/>
      <c r="N292" s="131"/>
      <c r="O292" s="414">
        <f t="shared" si="59"/>
        <v>0</v>
      </c>
      <c r="P292" s="416"/>
      <c r="R292" s="346"/>
    </row>
    <row r="293" spans="1:18" ht="24" hidden="1" x14ac:dyDescent="0.25">
      <c r="A293" s="275" t="s">
        <v>313</v>
      </c>
      <c r="B293" s="63" t="s">
        <v>314</v>
      </c>
      <c r="C293" s="227">
        <f t="shared" si="68"/>
        <v>0</v>
      </c>
      <c r="D293" s="116"/>
      <c r="E293" s="118"/>
      <c r="F293" s="229">
        <f t="shared" si="38"/>
        <v>0</v>
      </c>
      <c r="G293" s="116"/>
      <c r="H293" s="408"/>
      <c r="I293" s="230">
        <f t="shared" si="39"/>
        <v>0</v>
      </c>
      <c r="J293" s="116"/>
      <c r="K293" s="408"/>
      <c r="L293" s="230">
        <f t="shared" si="40"/>
        <v>0</v>
      </c>
      <c r="M293" s="464"/>
      <c r="N293" s="118"/>
      <c r="O293" s="230">
        <f t="shared" si="59"/>
        <v>0</v>
      </c>
      <c r="P293" s="387"/>
      <c r="R293" s="346"/>
    </row>
    <row r="294" spans="1:18" hidden="1" x14ac:dyDescent="0.25">
      <c r="A294" s="275" t="s">
        <v>315</v>
      </c>
      <c r="B294" s="63" t="s">
        <v>316</v>
      </c>
      <c r="C294" s="227">
        <f t="shared" si="68"/>
        <v>0</v>
      </c>
      <c r="D294" s="116"/>
      <c r="E294" s="118"/>
      <c r="F294" s="229">
        <f t="shared" si="38"/>
        <v>0</v>
      </c>
      <c r="G294" s="116"/>
      <c r="H294" s="408"/>
      <c r="I294" s="230">
        <f t="shared" si="39"/>
        <v>0</v>
      </c>
      <c r="J294" s="116"/>
      <c r="K294" s="408"/>
      <c r="L294" s="230">
        <f t="shared" si="40"/>
        <v>0</v>
      </c>
      <c r="M294" s="464"/>
      <c r="N294" s="118"/>
      <c r="O294" s="230">
        <f t="shared" si="59"/>
        <v>0</v>
      </c>
      <c r="P294" s="387"/>
      <c r="R294" s="346"/>
    </row>
    <row r="295" spans="1:18" ht="24" hidden="1" x14ac:dyDescent="0.25">
      <c r="A295" s="275" t="s">
        <v>317</v>
      </c>
      <c r="B295" s="63" t="s">
        <v>318</v>
      </c>
      <c r="C295" s="227">
        <f t="shared" si="68"/>
        <v>0</v>
      </c>
      <c r="D295" s="116"/>
      <c r="E295" s="118"/>
      <c r="F295" s="229">
        <f t="shared" si="38"/>
        <v>0</v>
      </c>
      <c r="G295" s="116"/>
      <c r="H295" s="408"/>
      <c r="I295" s="230">
        <f t="shared" si="39"/>
        <v>0</v>
      </c>
      <c r="J295" s="116"/>
      <c r="K295" s="408"/>
      <c r="L295" s="230">
        <f t="shared" si="40"/>
        <v>0</v>
      </c>
      <c r="M295" s="464"/>
      <c r="N295" s="118"/>
      <c r="O295" s="230">
        <f t="shared" si="59"/>
        <v>0</v>
      </c>
      <c r="P295" s="387"/>
      <c r="R295" s="346"/>
    </row>
    <row r="296" spans="1:18" hidden="1" x14ac:dyDescent="0.25">
      <c r="A296" s="275" t="s">
        <v>319</v>
      </c>
      <c r="B296" s="63" t="s">
        <v>320</v>
      </c>
      <c r="C296" s="227">
        <f t="shared" si="68"/>
        <v>0</v>
      </c>
      <c r="D296" s="116"/>
      <c r="E296" s="118"/>
      <c r="F296" s="229">
        <f t="shared" si="38"/>
        <v>0</v>
      </c>
      <c r="G296" s="116"/>
      <c r="H296" s="408"/>
      <c r="I296" s="230">
        <f t="shared" si="39"/>
        <v>0</v>
      </c>
      <c r="J296" s="116"/>
      <c r="K296" s="408"/>
      <c r="L296" s="230">
        <f t="shared" si="40"/>
        <v>0</v>
      </c>
      <c r="M296" s="464"/>
      <c r="N296" s="118"/>
      <c r="O296" s="230">
        <f t="shared" si="59"/>
        <v>0</v>
      </c>
      <c r="P296" s="387"/>
      <c r="R296" s="346"/>
    </row>
    <row r="297" spans="1:18" ht="24" hidden="1" x14ac:dyDescent="0.25">
      <c r="A297" s="321" t="s">
        <v>321</v>
      </c>
      <c r="B297" s="322" t="s">
        <v>322</v>
      </c>
      <c r="C297" s="618">
        <f t="shared" si="68"/>
        <v>0</v>
      </c>
      <c r="D297" s="257"/>
      <c r="E297" s="260"/>
      <c r="F297" s="482">
        <f t="shared" si="38"/>
        <v>0</v>
      </c>
      <c r="G297" s="257"/>
      <c r="H297" s="483"/>
      <c r="I297" s="479">
        <f t="shared" si="39"/>
        <v>0</v>
      </c>
      <c r="J297" s="257"/>
      <c r="K297" s="483"/>
      <c r="L297" s="479">
        <f t="shared" si="40"/>
        <v>0</v>
      </c>
      <c r="M297" s="484"/>
      <c r="N297" s="260"/>
      <c r="O297" s="479">
        <f t="shared" si="59"/>
        <v>0</v>
      </c>
      <c r="P297" s="480"/>
      <c r="R297" s="346"/>
    </row>
    <row r="298" spans="1:18" hidden="1" x14ac:dyDescent="0.25">
      <c r="A298" s="520" t="s">
        <v>323</v>
      </c>
      <c r="B298" s="520" t="s">
        <v>324</v>
      </c>
      <c r="C298" s="622">
        <f t="shared" si="68"/>
        <v>0</v>
      </c>
      <c r="D298" s="522"/>
      <c r="E298" s="523"/>
      <c r="F298" s="514">
        <f t="shared" si="38"/>
        <v>0</v>
      </c>
      <c r="G298" s="522"/>
      <c r="H298" s="524"/>
      <c r="I298" s="516">
        <f t="shared" si="39"/>
        <v>0</v>
      </c>
      <c r="J298" s="522"/>
      <c r="K298" s="524"/>
      <c r="L298" s="516">
        <f t="shared" si="40"/>
        <v>0</v>
      </c>
      <c r="M298" s="525"/>
      <c r="N298" s="523"/>
      <c r="O298" s="516">
        <f t="shared" si="59"/>
        <v>0</v>
      </c>
      <c r="P298" s="517"/>
      <c r="R298" s="346"/>
    </row>
    <row r="299" spans="1:18" s="37" customFormat="1" ht="48" hidden="1" x14ac:dyDescent="0.25">
      <c r="A299" s="520" t="s">
        <v>325</v>
      </c>
      <c r="B299" s="330" t="s">
        <v>326</v>
      </c>
      <c r="C299" s="315">
        <f t="shared" si="68"/>
        <v>0</v>
      </c>
      <c r="D299" s="527"/>
      <c r="E299" s="528"/>
      <c r="F299" s="317">
        <f t="shared" si="38"/>
        <v>0</v>
      </c>
      <c r="G299" s="522"/>
      <c r="H299" s="524"/>
      <c r="I299" s="516">
        <f t="shared" si="39"/>
        <v>0</v>
      </c>
      <c r="J299" s="522"/>
      <c r="K299" s="524"/>
      <c r="L299" s="516">
        <f t="shared" si="40"/>
        <v>0</v>
      </c>
      <c r="M299" s="525"/>
      <c r="N299" s="523"/>
      <c r="O299" s="516">
        <f t="shared" si="59"/>
        <v>0</v>
      </c>
      <c r="P299" s="517"/>
      <c r="R299" s="346"/>
    </row>
    <row r="300" spans="1:18"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8" x14ac:dyDescent="0.25">
      <c r="A301" s="833"/>
      <c r="B301" s="834"/>
      <c r="C301" s="834"/>
      <c r="D301" s="834"/>
      <c r="E301" s="834"/>
      <c r="F301" s="834"/>
      <c r="G301" s="834"/>
      <c r="H301" s="834"/>
      <c r="I301" s="834"/>
      <c r="J301" s="834"/>
      <c r="K301" s="834"/>
      <c r="L301" s="834"/>
      <c r="M301" s="834"/>
      <c r="N301" s="834"/>
      <c r="O301" s="834"/>
      <c r="P301" s="835"/>
      <c r="Q301" s="9"/>
    </row>
    <row r="302" spans="1:18" x14ac:dyDescent="0.25">
      <c r="A302" s="4"/>
      <c r="B302" s="4"/>
      <c r="C302" s="4"/>
      <c r="D302" s="4"/>
      <c r="E302" s="4"/>
      <c r="F302" s="4"/>
      <c r="G302" s="4"/>
      <c r="H302" s="4"/>
      <c r="I302" s="4"/>
      <c r="J302" s="4"/>
      <c r="K302" s="4"/>
      <c r="L302" s="4"/>
      <c r="M302" s="4"/>
      <c r="N302" s="4"/>
      <c r="O302" s="4"/>
    </row>
    <row r="303" spans="1:18" x14ac:dyDescent="0.25">
      <c r="A303" s="4"/>
      <c r="B303" s="4"/>
      <c r="C303" s="4"/>
      <c r="D303" s="4"/>
      <c r="E303" s="4"/>
      <c r="F303" s="4"/>
      <c r="G303" s="4"/>
      <c r="H303" s="4"/>
      <c r="I303" s="4"/>
      <c r="J303" s="4"/>
      <c r="K303" s="4"/>
      <c r="L303" s="4"/>
      <c r="M303" s="4"/>
      <c r="N303" s="4"/>
      <c r="O303" s="4"/>
    </row>
    <row r="304" spans="1:18"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fBKZ13nUWQZ3Hdg66jCEdZY+NBO7PPmlgkFZ4/Ge13OvZilO9aKJ86X72Tbo6yWowIoMDQQ5/CuaB0W3yBQx9g==" saltValue="JnqOvbN6UverChtgHLK+aA==" spinCount="100000" sheet="1" objects="1" scenarios="1" formatCells="0" formatColumns="0" formatRows="0"/>
  <autoFilter ref="A22:P300">
    <filterColumn colId="2">
      <filters blank="1">
        <filter val="1 770"/>
        <filter val="13 552"/>
        <filter val="146 620"/>
        <filter val="16 000"/>
        <filter val="20 380"/>
        <filter val="208 000"/>
        <filter val="213 000"/>
        <filter val="241 000"/>
        <filter val="25 000"/>
        <filter val="254 552"/>
        <filter val="26 230"/>
        <filter val="28 000"/>
        <filter val="28 500"/>
        <filter val="30 620"/>
        <filter val="45 380"/>
        <filter val="5 000"/>
        <filter val="87 50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40.pielikums Jūrmalas pilsētas domes
2016.gada 19.maija saistošajiem noteikumiem Nr.13
(protokols Nr.6, 8.punkts)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R6" sqref="R6:S6"/>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936</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937</v>
      </c>
      <c r="D6" s="1049"/>
      <c r="E6" s="1049"/>
      <c r="F6" s="1049"/>
      <c r="G6" s="1049"/>
      <c r="H6" s="1049"/>
      <c r="I6" s="1049"/>
      <c r="J6" s="1049"/>
      <c r="K6" s="1049"/>
      <c r="L6" s="1049"/>
      <c r="M6" s="1049"/>
      <c r="N6" s="1049"/>
      <c r="O6" s="1049"/>
      <c r="P6" s="1050"/>
      <c r="Q6" s="9"/>
    </row>
    <row r="7" spans="1:17" ht="12.75" x14ac:dyDescent="0.25">
      <c r="A7" s="12" t="s">
        <v>4</v>
      </c>
      <c r="B7" s="13"/>
      <c r="C7" s="1049" t="s">
        <v>485</v>
      </c>
      <c r="D7" s="1049"/>
      <c r="E7" s="1049"/>
      <c r="F7" s="1049"/>
      <c r="G7" s="1049"/>
      <c r="H7" s="1049"/>
      <c r="I7" s="1049"/>
      <c r="J7" s="1049"/>
      <c r="K7" s="1049"/>
      <c r="L7" s="1049"/>
      <c r="M7" s="1049"/>
      <c r="N7" s="1049"/>
      <c r="O7" s="1049"/>
      <c r="P7" s="1050"/>
      <c r="Q7" s="9"/>
    </row>
    <row r="8" spans="1:17" x14ac:dyDescent="0.25">
      <c r="A8" s="14" t="s">
        <v>6</v>
      </c>
      <c r="B8" s="15"/>
      <c r="C8" s="1044" t="s">
        <v>486</v>
      </c>
      <c r="D8" s="1044"/>
      <c r="E8" s="1044"/>
      <c r="F8" s="1044"/>
      <c r="G8" s="1044"/>
      <c r="H8" s="1044"/>
      <c r="I8" s="1044"/>
      <c r="J8" s="1044"/>
      <c r="K8" s="1044"/>
      <c r="L8" s="1044"/>
      <c r="M8" s="1044"/>
      <c r="N8" s="1044"/>
      <c r="O8" s="1044"/>
      <c r="P8" s="1045"/>
      <c r="Q8" s="9"/>
    </row>
    <row r="9" spans="1:17" x14ac:dyDescent="0.25">
      <c r="A9" s="14" t="s">
        <v>8</v>
      </c>
      <c r="B9" s="15"/>
      <c r="C9" s="1044" t="s">
        <v>938</v>
      </c>
      <c r="D9" s="1044"/>
      <c r="E9" s="1044"/>
      <c r="F9" s="1044"/>
      <c r="G9" s="1044"/>
      <c r="H9" s="1044"/>
      <c r="I9" s="1044"/>
      <c r="J9" s="1044"/>
      <c r="K9" s="1044"/>
      <c r="L9" s="1044"/>
      <c r="M9" s="1044"/>
      <c r="N9" s="1044"/>
      <c r="O9" s="1044"/>
      <c r="P9" s="1045"/>
      <c r="Q9" s="9"/>
    </row>
    <row r="10" spans="1:17" x14ac:dyDescent="0.25">
      <c r="A10" s="14" t="s">
        <v>10</v>
      </c>
      <c r="B10" s="15"/>
      <c r="C10" s="1049" t="s">
        <v>939</v>
      </c>
      <c r="D10" s="1049"/>
      <c r="E10" s="1049"/>
      <c r="F10" s="1049"/>
      <c r="G10" s="1049"/>
      <c r="H10" s="1049"/>
      <c r="I10" s="1049"/>
      <c r="J10" s="1049"/>
      <c r="K10" s="1049"/>
      <c r="L10" s="1049"/>
      <c r="M10" s="1049"/>
      <c r="N10" s="1049"/>
      <c r="O10" s="1049"/>
      <c r="P10" s="1050"/>
      <c r="Q10" s="9"/>
    </row>
    <row r="11" spans="1:17" x14ac:dyDescent="0.25">
      <c r="A11" s="14" t="s">
        <v>12</v>
      </c>
      <c r="B11" s="15"/>
      <c r="C11" s="1049" t="s">
        <v>940</v>
      </c>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490</v>
      </c>
      <c r="D13" s="1044"/>
      <c r="E13" s="1044"/>
      <c r="F13" s="1044"/>
      <c r="G13" s="1044"/>
      <c r="H13" s="1044"/>
      <c r="I13" s="1044"/>
      <c r="J13" s="1044"/>
      <c r="K13" s="1044"/>
      <c r="L13" s="1044"/>
      <c r="M13" s="1044"/>
      <c r="N13" s="1044"/>
      <c r="O13" s="1044"/>
      <c r="P13" s="1045"/>
      <c r="Q13" s="9"/>
    </row>
    <row r="14" spans="1:17" x14ac:dyDescent="0.25">
      <c r="A14" s="14"/>
      <c r="B14" s="15" t="s">
        <v>17</v>
      </c>
      <c r="C14" s="1044" t="s">
        <v>491</v>
      </c>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t="s">
        <v>492</v>
      </c>
      <c r="D16" s="1044"/>
      <c r="E16" s="1044"/>
      <c r="F16" s="1044"/>
      <c r="G16" s="1044"/>
      <c r="H16" s="1044"/>
      <c r="I16" s="1044"/>
      <c r="J16" s="1044"/>
      <c r="K16" s="1044"/>
      <c r="L16" s="1044"/>
      <c r="M16" s="1044"/>
      <c r="N16" s="1044"/>
      <c r="O16" s="1044"/>
      <c r="P16" s="1045"/>
      <c r="Q16" s="9"/>
    </row>
    <row r="17" spans="1:20" x14ac:dyDescent="0.25">
      <c r="A17" s="14"/>
      <c r="B17" s="15" t="s">
        <v>22</v>
      </c>
      <c r="C17" s="1044"/>
      <c r="D17" s="1044"/>
      <c r="E17" s="1044"/>
      <c r="F17" s="1044"/>
      <c r="G17" s="1044"/>
      <c r="H17" s="1044"/>
      <c r="I17" s="1044"/>
      <c r="J17" s="1044"/>
      <c r="K17" s="1044"/>
      <c r="L17" s="1044"/>
      <c r="M17" s="1044"/>
      <c r="N17" s="1044"/>
      <c r="O17" s="1044"/>
      <c r="P17" s="1045"/>
      <c r="Q17" s="9"/>
    </row>
    <row r="18" spans="1:20" x14ac:dyDescent="0.25">
      <c r="A18" s="17"/>
      <c r="B18" s="18"/>
      <c r="C18" s="1025"/>
      <c r="D18" s="1025"/>
      <c r="E18" s="1025"/>
      <c r="F18" s="1025"/>
      <c r="G18" s="1025"/>
      <c r="H18" s="1025"/>
      <c r="I18" s="1025"/>
      <c r="J18" s="1025"/>
      <c r="K18" s="1025"/>
      <c r="L18" s="1025"/>
      <c r="M18" s="1025"/>
      <c r="N18" s="1025"/>
      <c r="O18" s="1025"/>
      <c r="P18" s="1026"/>
      <c r="Q18" s="9"/>
    </row>
    <row r="19" spans="1:20"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20"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20"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20"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20" s="37" customFormat="1" x14ac:dyDescent="0.25">
      <c r="A23" s="28"/>
      <c r="B23" s="29" t="s">
        <v>40</v>
      </c>
      <c r="C23" s="332"/>
      <c r="D23" s="31"/>
      <c r="E23" s="32"/>
      <c r="F23" s="197"/>
      <c r="G23" s="31"/>
      <c r="H23" s="366"/>
      <c r="I23" s="367"/>
      <c r="J23" s="31"/>
      <c r="K23" s="368"/>
      <c r="L23" s="367"/>
      <c r="M23" s="368"/>
      <c r="N23" s="34"/>
      <c r="O23" s="367"/>
      <c r="P23" s="369"/>
    </row>
    <row r="24" spans="1:20" s="37" customFormat="1" ht="12.75" thickBot="1" x14ac:dyDescent="0.3">
      <c r="A24" s="38"/>
      <c r="B24" s="39" t="s">
        <v>41</v>
      </c>
      <c r="C24" s="370">
        <f>F24+I24+L24+O24</f>
        <v>891657</v>
      </c>
      <c r="D24" s="41">
        <f>SUM(D25,D28,D29,D45,D46)</f>
        <v>856325</v>
      </c>
      <c r="E24" s="42">
        <f>SUM(E25,E28,E29,E45,E46)</f>
        <v>556</v>
      </c>
      <c r="F24" s="43">
        <f t="shared" ref="F24:F29" si="0">D24+E24</f>
        <v>856881</v>
      </c>
      <c r="G24" s="41">
        <f>SUM(G25,G28,G46)</f>
        <v>8525</v>
      </c>
      <c r="H24" s="371">
        <f>SUM(H25,H28,H46)</f>
        <v>0</v>
      </c>
      <c r="I24" s="45">
        <f>G24+H24</f>
        <v>8525</v>
      </c>
      <c r="J24" s="41">
        <f>SUM(J25,J30,J46)</f>
        <v>26251</v>
      </c>
      <c r="K24" s="371">
        <f>SUM(K25,K30,K46)</f>
        <v>0</v>
      </c>
      <c r="L24" s="45">
        <f>J24+K24</f>
        <v>26251</v>
      </c>
      <c r="M24" s="372">
        <f>SUM(M25,M48)</f>
        <v>0</v>
      </c>
      <c r="N24" s="44">
        <f>SUM(N25,N48)</f>
        <v>0</v>
      </c>
      <c r="O24" s="45">
        <f>M24+N24</f>
        <v>0</v>
      </c>
      <c r="P24" s="373"/>
      <c r="R24" s="346"/>
      <c r="S24" s="346"/>
      <c r="T24" s="346"/>
    </row>
    <row r="25" spans="1:20" ht="12.75" thickTop="1" x14ac:dyDescent="0.25">
      <c r="A25" s="46"/>
      <c r="B25" s="47" t="s">
        <v>42</v>
      </c>
      <c r="C25" s="374">
        <f>F25+I25+L25+O25</f>
        <v>8704</v>
      </c>
      <c r="D25" s="49">
        <f>SUM(D26:D27)</f>
        <v>0</v>
      </c>
      <c r="E25" s="50">
        <f>SUM(E26:E27)</f>
        <v>0</v>
      </c>
      <c r="F25" s="51">
        <f t="shared" si="0"/>
        <v>0</v>
      </c>
      <c r="G25" s="49">
        <f>SUM(G26:G27)</f>
        <v>0</v>
      </c>
      <c r="H25" s="375">
        <f>SUM(H26:H27)</f>
        <v>0</v>
      </c>
      <c r="I25" s="53">
        <f>G25+H25</f>
        <v>0</v>
      </c>
      <c r="J25" s="49">
        <f>SUM(J26:J27)</f>
        <v>8704</v>
      </c>
      <c r="K25" s="375">
        <f>SUM(K26:K27)</f>
        <v>0</v>
      </c>
      <c r="L25" s="53">
        <f>J25+K25</f>
        <v>8704</v>
      </c>
      <c r="M25" s="376">
        <f>SUM(M26:M27)</f>
        <v>0</v>
      </c>
      <c r="N25" s="52">
        <f>SUM(N26:N27)</f>
        <v>0</v>
      </c>
      <c r="O25" s="53">
        <f>M25+N25</f>
        <v>0</v>
      </c>
      <c r="P25" s="377"/>
      <c r="R25" s="346"/>
      <c r="S25" s="346"/>
      <c r="T25" s="346"/>
    </row>
    <row r="26" spans="1:20" hidden="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c r="R26" s="346"/>
      <c r="S26" s="346"/>
      <c r="T26" s="346"/>
    </row>
    <row r="27" spans="1:20" x14ac:dyDescent="0.25">
      <c r="A27" s="63"/>
      <c r="B27" s="64" t="s">
        <v>44</v>
      </c>
      <c r="C27" s="383">
        <f>F27+I27+L27+O27</f>
        <v>8704</v>
      </c>
      <c r="D27" s="66"/>
      <c r="E27" s="67"/>
      <c r="F27" s="611">
        <f t="shared" si="0"/>
        <v>0</v>
      </c>
      <c r="G27" s="66"/>
      <c r="H27" s="384"/>
      <c r="I27" s="385">
        <f>G27+H27</f>
        <v>0</v>
      </c>
      <c r="J27" s="66">
        <v>8704</v>
      </c>
      <c r="K27" s="384"/>
      <c r="L27" s="385">
        <f>J27+K27</f>
        <v>8704</v>
      </c>
      <c r="M27" s="386"/>
      <c r="N27" s="69"/>
      <c r="O27" s="385">
        <f>M27+N27</f>
        <v>0</v>
      </c>
      <c r="P27" s="387"/>
      <c r="R27" s="346"/>
      <c r="S27" s="346"/>
      <c r="T27" s="346"/>
    </row>
    <row r="28" spans="1:20" s="37" customFormat="1" ht="24.75" thickBot="1" x14ac:dyDescent="0.3">
      <c r="A28" s="73">
        <v>19300</v>
      </c>
      <c r="B28" s="73" t="s">
        <v>45</v>
      </c>
      <c r="C28" s="388">
        <f>SUM(F28,I28)</f>
        <v>865406</v>
      </c>
      <c r="D28" s="75">
        <v>856325</v>
      </c>
      <c r="E28" s="76">
        <v>556</v>
      </c>
      <c r="F28" s="606">
        <f t="shared" si="0"/>
        <v>856881</v>
      </c>
      <c r="G28" s="75">
        <v>8525</v>
      </c>
      <c r="H28" s="389"/>
      <c r="I28" s="390">
        <f>G28+H28</f>
        <v>8525</v>
      </c>
      <c r="J28" s="80" t="s">
        <v>46</v>
      </c>
      <c r="K28" s="391" t="s">
        <v>46</v>
      </c>
      <c r="L28" s="84" t="s">
        <v>46</v>
      </c>
      <c r="M28" s="613" t="s">
        <v>46</v>
      </c>
      <c r="N28" s="83" t="s">
        <v>46</v>
      </c>
      <c r="O28" s="84" t="s">
        <v>46</v>
      </c>
      <c r="P28" s="392" t="s">
        <v>941</v>
      </c>
      <c r="R28" s="346"/>
      <c r="S28" s="346"/>
      <c r="T28" s="346"/>
    </row>
    <row r="29" spans="1:20" s="37" customFormat="1" ht="24.75" hidden="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c r="R29" s="346"/>
      <c r="S29" s="346"/>
      <c r="T29" s="346"/>
    </row>
    <row r="30" spans="1:20" s="37" customFormat="1" ht="36.75" thickTop="1" x14ac:dyDescent="0.25">
      <c r="A30" s="85">
        <v>21300</v>
      </c>
      <c r="B30" s="85" t="s">
        <v>48</v>
      </c>
      <c r="C30" s="393">
        <f t="shared" ref="C30:C44" si="1">L30</f>
        <v>17547</v>
      </c>
      <c r="D30" s="90" t="s">
        <v>46</v>
      </c>
      <c r="E30" s="92" t="s">
        <v>46</v>
      </c>
      <c r="F30" s="93" t="s">
        <v>46</v>
      </c>
      <c r="G30" s="90" t="s">
        <v>46</v>
      </c>
      <c r="H30" s="395" t="s">
        <v>46</v>
      </c>
      <c r="I30" s="94" t="s">
        <v>46</v>
      </c>
      <c r="J30" s="95">
        <f>SUM(J31,J35,J37,J40)</f>
        <v>17547</v>
      </c>
      <c r="K30" s="399">
        <f>SUM(K31,K35,K37,K40)</f>
        <v>0</v>
      </c>
      <c r="L30" s="99">
        <f t="shared" ref="L30:L44" si="2">J30+K30</f>
        <v>17547</v>
      </c>
      <c r="M30" s="396" t="s">
        <v>46</v>
      </c>
      <c r="N30" s="91" t="s">
        <v>46</v>
      </c>
      <c r="O30" s="94" t="s">
        <v>46</v>
      </c>
      <c r="P30" s="397"/>
      <c r="R30" s="346"/>
      <c r="S30" s="346"/>
      <c r="T30" s="346"/>
    </row>
    <row r="31" spans="1:20" s="37" customFormat="1" ht="24" hidden="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c r="S31" s="346"/>
      <c r="T31" s="346"/>
    </row>
    <row r="32" spans="1:20" hidden="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c r="S32" s="346"/>
      <c r="T32" s="346"/>
    </row>
    <row r="33" spans="1:20" hidden="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c r="S33" s="346"/>
      <c r="T33" s="346"/>
    </row>
    <row r="34" spans="1:20" ht="24" hidden="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c r="S34" s="346"/>
      <c r="T34" s="346"/>
    </row>
    <row r="35" spans="1:20" s="37" customFormat="1" ht="36" hidden="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c r="S35" s="346"/>
      <c r="T35" s="346"/>
    </row>
    <row r="36" spans="1:20" ht="36" hidden="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c r="S36" s="346"/>
      <c r="T36" s="346"/>
    </row>
    <row r="37" spans="1:20" s="37" customFormat="1" x14ac:dyDescent="0.25">
      <c r="A37" s="100">
        <v>21380</v>
      </c>
      <c r="B37" s="85" t="s">
        <v>55</v>
      </c>
      <c r="C37" s="393">
        <f t="shared" si="1"/>
        <v>10477</v>
      </c>
      <c r="D37" s="90" t="s">
        <v>46</v>
      </c>
      <c r="E37" s="92" t="s">
        <v>46</v>
      </c>
      <c r="F37" s="93" t="s">
        <v>46</v>
      </c>
      <c r="G37" s="90" t="s">
        <v>46</v>
      </c>
      <c r="H37" s="395" t="s">
        <v>46</v>
      </c>
      <c r="I37" s="94" t="s">
        <v>46</v>
      </c>
      <c r="J37" s="95">
        <f>SUM(J38:J39)</f>
        <v>10477</v>
      </c>
      <c r="K37" s="399">
        <f>SUM(K38:K39)</f>
        <v>0</v>
      </c>
      <c r="L37" s="99">
        <f t="shared" si="2"/>
        <v>10477</v>
      </c>
      <c r="M37" s="396" t="s">
        <v>46</v>
      </c>
      <c r="N37" s="91" t="s">
        <v>46</v>
      </c>
      <c r="O37" s="94" t="s">
        <v>46</v>
      </c>
      <c r="P37" s="397"/>
      <c r="R37" s="346"/>
      <c r="S37" s="346"/>
      <c r="T37" s="346"/>
    </row>
    <row r="38" spans="1:20" x14ac:dyDescent="0.25">
      <c r="A38" s="55">
        <v>21381</v>
      </c>
      <c r="B38" s="101" t="s">
        <v>56</v>
      </c>
      <c r="C38" s="400">
        <f t="shared" si="1"/>
        <v>8627</v>
      </c>
      <c r="D38" s="102" t="s">
        <v>46</v>
      </c>
      <c r="E38" s="103" t="s">
        <v>46</v>
      </c>
      <c r="F38" s="104" t="s">
        <v>46</v>
      </c>
      <c r="G38" s="102" t="s">
        <v>46</v>
      </c>
      <c r="H38" s="402" t="s">
        <v>46</v>
      </c>
      <c r="I38" s="109" t="s">
        <v>46</v>
      </c>
      <c r="J38" s="106">
        <v>8627</v>
      </c>
      <c r="K38" s="403"/>
      <c r="L38" s="243">
        <f t="shared" si="2"/>
        <v>8627</v>
      </c>
      <c r="M38" s="404" t="s">
        <v>46</v>
      </c>
      <c r="N38" s="105" t="s">
        <v>46</v>
      </c>
      <c r="O38" s="109" t="s">
        <v>46</v>
      </c>
      <c r="P38" s="382"/>
      <c r="R38" s="346"/>
      <c r="S38" s="346"/>
      <c r="T38" s="346"/>
    </row>
    <row r="39" spans="1:20" ht="24" x14ac:dyDescent="0.25">
      <c r="A39" s="64">
        <v>21383</v>
      </c>
      <c r="B39" s="111" t="s">
        <v>57</v>
      </c>
      <c r="C39" s="405">
        <f t="shared" si="1"/>
        <v>1850</v>
      </c>
      <c r="D39" s="112" t="s">
        <v>46</v>
      </c>
      <c r="E39" s="113" t="s">
        <v>46</v>
      </c>
      <c r="F39" s="114" t="s">
        <v>46</v>
      </c>
      <c r="G39" s="112" t="s">
        <v>46</v>
      </c>
      <c r="H39" s="407" t="s">
        <v>46</v>
      </c>
      <c r="I39" s="119" t="s">
        <v>46</v>
      </c>
      <c r="J39" s="116">
        <v>1850</v>
      </c>
      <c r="K39" s="408"/>
      <c r="L39" s="230">
        <f t="shared" si="2"/>
        <v>1850</v>
      </c>
      <c r="M39" s="409" t="s">
        <v>46</v>
      </c>
      <c r="N39" s="115" t="s">
        <v>46</v>
      </c>
      <c r="O39" s="119" t="s">
        <v>46</v>
      </c>
      <c r="P39" s="387"/>
      <c r="R39" s="346"/>
      <c r="S39" s="346"/>
      <c r="T39" s="346"/>
    </row>
    <row r="40" spans="1:20" s="37" customFormat="1" ht="24" x14ac:dyDescent="0.25">
      <c r="A40" s="100">
        <v>21390</v>
      </c>
      <c r="B40" s="85" t="s">
        <v>58</v>
      </c>
      <c r="C40" s="393">
        <f t="shared" si="1"/>
        <v>7070</v>
      </c>
      <c r="D40" s="90" t="s">
        <v>46</v>
      </c>
      <c r="E40" s="92" t="s">
        <v>46</v>
      </c>
      <c r="F40" s="93" t="s">
        <v>46</v>
      </c>
      <c r="G40" s="90" t="s">
        <v>46</v>
      </c>
      <c r="H40" s="395" t="s">
        <v>46</v>
      </c>
      <c r="I40" s="94" t="s">
        <v>46</v>
      </c>
      <c r="J40" s="95">
        <f>SUM(J41:J44)</f>
        <v>7070</v>
      </c>
      <c r="K40" s="399">
        <f>SUM(K41:K44)</f>
        <v>0</v>
      </c>
      <c r="L40" s="99">
        <f t="shared" si="2"/>
        <v>7070</v>
      </c>
      <c r="M40" s="396" t="s">
        <v>46</v>
      </c>
      <c r="N40" s="91" t="s">
        <v>46</v>
      </c>
      <c r="O40" s="94" t="s">
        <v>46</v>
      </c>
      <c r="P40" s="397"/>
      <c r="R40" s="346"/>
      <c r="S40" s="346"/>
      <c r="T40" s="346"/>
    </row>
    <row r="41" spans="1:20" ht="24" hidden="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c r="S41" s="346"/>
      <c r="T41" s="346"/>
    </row>
    <row r="42" spans="1:20" x14ac:dyDescent="0.25">
      <c r="A42" s="64">
        <v>21393</v>
      </c>
      <c r="B42" s="111" t="s">
        <v>60</v>
      </c>
      <c r="C42" s="405">
        <f t="shared" si="1"/>
        <v>1570</v>
      </c>
      <c r="D42" s="112" t="s">
        <v>46</v>
      </c>
      <c r="E42" s="113" t="s">
        <v>46</v>
      </c>
      <c r="F42" s="114" t="s">
        <v>46</v>
      </c>
      <c r="G42" s="112" t="s">
        <v>46</v>
      </c>
      <c r="H42" s="407" t="s">
        <v>46</v>
      </c>
      <c r="I42" s="119" t="s">
        <v>46</v>
      </c>
      <c r="J42" s="116">
        <v>1570</v>
      </c>
      <c r="K42" s="408"/>
      <c r="L42" s="230">
        <f t="shared" si="2"/>
        <v>1570</v>
      </c>
      <c r="M42" s="409" t="s">
        <v>46</v>
      </c>
      <c r="N42" s="115" t="s">
        <v>46</v>
      </c>
      <c r="O42" s="119" t="s">
        <v>46</v>
      </c>
      <c r="P42" s="387"/>
      <c r="R42" s="346"/>
      <c r="S42" s="346"/>
      <c r="T42" s="346"/>
    </row>
    <row r="43" spans="1:20" hidden="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c r="S43" s="346"/>
      <c r="T43" s="346"/>
    </row>
    <row r="44" spans="1:20" ht="24" x14ac:dyDescent="0.25">
      <c r="A44" s="64">
        <v>21399</v>
      </c>
      <c r="B44" s="111" t="s">
        <v>62</v>
      </c>
      <c r="C44" s="405">
        <f t="shared" si="1"/>
        <v>5500</v>
      </c>
      <c r="D44" s="112" t="s">
        <v>46</v>
      </c>
      <c r="E44" s="113" t="s">
        <v>46</v>
      </c>
      <c r="F44" s="114" t="s">
        <v>46</v>
      </c>
      <c r="G44" s="112" t="s">
        <v>46</v>
      </c>
      <c r="H44" s="407" t="s">
        <v>46</v>
      </c>
      <c r="I44" s="119" t="s">
        <v>46</v>
      </c>
      <c r="J44" s="116">
        <v>5500</v>
      </c>
      <c r="K44" s="408"/>
      <c r="L44" s="230">
        <f t="shared" si="2"/>
        <v>5500</v>
      </c>
      <c r="M44" s="409" t="s">
        <v>46</v>
      </c>
      <c r="N44" s="115" t="s">
        <v>46</v>
      </c>
      <c r="O44" s="119" t="s">
        <v>46</v>
      </c>
      <c r="P44" s="387"/>
      <c r="R44" s="346"/>
      <c r="S44" s="346"/>
      <c r="T44" s="346"/>
    </row>
    <row r="45" spans="1:20" s="37" customFormat="1" ht="24" hidden="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c r="R45" s="346"/>
      <c r="S45" s="346"/>
      <c r="T45" s="346"/>
    </row>
    <row r="46" spans="1:20" s="37" customFormat="1" ht="24" hidden="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c r="S46" s="346"/>
      <c r="T46" s="346"/>
    </row>
    <row r="47" spans="1:20" s="37" customFormat="1" ht="24" hidden="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c r="R47" s="346"/>
      <c r="S47" s="346"/>
      <c r="T47" s="346"/>
    </row>
    <row r="48" spans="1:20" ht="24" hidden="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c r="S48" s="346"/>
      <c r="T48" s="346"/>
    </row>
    <row r="49" spans="1:20" ht="24" hidden="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c r="S49" s="346"/>
      <c r="T49" s="346"/>
    </row>
    <row r="50" spans="1:20" ht="24" hidden="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c r="S50" s="346"/>
      <c r="T50" s="346"/>
    </row>
    <row r="51" spans="1:20" x14ac:dyDescent="0.25">
      <c r="A51" s="164"/>
      <c r="B51" s="156"/>
      <c r="C51" s="435"/>
      <c r="D51" s="436"/>
      <c r="E51" s="602"/>
      <c r="F51" s="167"/>
      <c r="G51" s="436"/>
      <c r="H51" s="437"/>
      <c r="I51" s="163"/>
      <c r="J51" s="162"/>
      <c r="K51" s="438"/>
      <c r="L51" s="169"/>
      <c r="M51" s="432"/>
      <c r="N51" s="433"/>
      <c r="O51" s="169"/>
      <c r="P51" s="434"/>
      <c r="R51" s="346"/>
      <c r="S51" s="346"/>
      <c r="T51" s="346"/>
    </row>
    <row r="52" spans="1:20" s="37" customFormat="1" x14ac:dyDescent="0.25">
      <c r="A52" s="170"/>
      <c r="B52" s="171" t="s">
        <v>69</v>
      </c>
      <c r="C52" s="439"/>
      <c r="D52" s="440"/>
      <c r="E52" s="603"/>
      <c r="F52" s="607"/>
      <c r="G52" s="440"/>
      <c r="H52" s="442"/>
      <c r="I52" s="180"/>
      <c r="J52" s="440"/>
      <c r="K52" s="442"/>
      <c r="L52" s="180"/>
      <c r="M52" s="443"/>
      <c r="N52" s="441"/>
      <c r="O52" s="180"/>
      <c r="P52" s="444"/>
      <c r="R52" s="346"/>
      <c r="S52" s="346"/>
      <c r="T52" s="346"/>
    </row>
    <row r="53" spans="1:20" s="37" customFormat="1" ht="12.75" thickBot="1" x14ac:dyDescent="0.3">
      <c r="A53" s="181"/>
      <c r="B53" s="38" t="s">
        <v>70</v>
      </c>
      <c r="C53" s="445">
        <f t="shared" ref="C53:C116" si="4">F53+I53+L53+O53</f>
        <v>891657</v>
      </c>
      <c r="D53" s="182">
        <f>SUM(D54,D284)</f>
        <v>856325</v>
      </c>
      <c r="E53" s="183">
        <f>SUM(E54,E284)</f>
        <v>556</v>
      </c>
      <c r="F53" s="184">
        <f t="shared" ref="F53:F117" si="5">D53+E53</f>
        <v>856881</v>
      </c>
      <c r="G53" s="182">
        <f>SUM(G54,G284)</f>
        <v>8525</v>
      </c>
      <c r="H53" s="446">
        <f>SUM(H54,H284)</f>
        <v>0</v>
      </c>
      <c r="I53" s="187">
        <f t="shared" ref="I53:I117" si="6">G53+H53</f>
        <v>8525</v>
      </c>
      <c r="J53" s="182">
        <f>SUM(J54,J284)</f>
        <v>26251</v>
      </c>
      <c r="K53" s="446">
        <f>SUM(K54,K284)</f>
        <v>0</v>
      </c>
      <c r="L53" s="187">
        <f t="shared" ref="L53:L117" si="7">J53+K53</f>
        <v>26251</v>
      </c>
      <c r="M53" s="447">
        <f>SUM(M54,M284)</f>
        <v>0</v>
      </c>
      <c r="N53" s="185">
        <f>SUM(N54,N284)</f>
        <v>0</v>
      </c>
      <c r="O53" s="187">
        <f t="shared" ref="O53:O117" si="8">M53+N53</f>
        <v>0</v>
      </c>
      <c r="P53" s="373"/>
      <c r="R53" s="346"/>
      <c r="S53" s="346"/>
      <c r="T53" s="346"/>
    </row>
    <row r="54" spans="1:20" s="37" customFormat="1" ht="36.75" thickTop="1" x14ac:dyDescent="0.25">
      <c r="A54" s="188"/>
      <c r="B54" s="189" t="s">
        <v>71</v>
      </c>
      <c r="C54" s="448">
        <f t="shared" si="4"/>
        <v>891657</v>
      </c>
      <c r="D54" s="191">
        <f>SUM(D55,D197)</f>
        <v>856325</v>
      </c>
      <c r="E54" s="192">
        <f>SUM(E55,E197)</f>
        <v>556</v>
      </c>
      <c r="F54" s="193">
        <f t="shared" si="5"/>
        <v>856881</v>
      </c>
      <c r="G54" s="191">
        <f>SUM(G55,G197)</f>
        <v>8525</v>
      </c>
      <c r="H54" s="449">
        <f>SUM(H55,H197)</f>
        <v>0</v>
      </c>
      <c r="I54" s="196">
        <f t="shared" si="6"/>
        <v>8525</v>
      </c>
      <c r="J54" s="191">
        <f>SUM(J55,J197)</f>
        <v>26251</v>
      </c>
      <c r="K54" s="449">
        <f>SUM(K55,K197)</f>
        <v>0</v>
      </c>
      <c r="L54" s="196">
        <f t="shared" si="7"/>
        <v>26251</v>
      </c>
      <c r="M54" s="450">
        <f>SUM(M55,M197)</f>
        <v>0</v>
      </c>
      <c r="N54" s="194">
        <f>SUM(N55,N197)</f>
        <v>0</v>
      </c>
      <c r="O54" s="196">
        <f t="shared" si="8"/>
        <v>0</v>
      </c>
      <c r="P54" s="451"/>
      <c r="R54" s="346"/>
      <c r="S54" s="346"/>
      <c r="T54" s="346"/>
    </row>
    <row r="55" spans="1:20" s="37" customFormat="1" ht="24" x14ac:dyDescent="0.25">
      <c r="A55" s="197"/>
      <c r="B55" s="28" t="s">
        <v>72</v>
      </c>
      <c r="C55" s="452">
        <f t="shared" si="4"/>
        <v>883867</v>
      </c>
      <c r="D55" s="173">
        <f>SUM(D56,D78,D176,D190)</f>
        <v>848535</v>
      </c>
      <c r="E55" s="174">
        <f>SUM(E56,E78,E176,E190)</f>
        <v>556</v>
      </c>
      <c r="F55" s="175">
        <f t="shared" si="5"/>
        <v>849091</v>
      </c>
      <c r="G55" s="173">
        <f>SUM(G56,G78,G176,G190)</f>
        <v>8525</v>
      </c>
      <c r="H55" s="453">
        <f>SUM(H56,H78,H176,H190)</f>
        <v>0</v>
      </c>
      <c r="I55" s="199">
        <f t="shared" si="6"/>
        <v>8525</v>
      </c>
      <c r="J55" s="173">
        <f>SUM(J56,J78,J176,J190)</f>
        <v>26251</v>
      </c>
      <c r="K55" s="453">
        <f>SUM(K56,K78,K176,K190)</f>
        <v>0</v>
      </c>
      <c r="L55" s="199">
        <f t="shared" si="7"/>
        <v>26251</v>
      </c>
      <c r="M55" s="346">
        <f>SUM(M56,M78,M176,M190)</f>
        <v>0</v>
      </c>
      <c r="N55" s="176">
        <f>SUM(N56,N78,N176,N190)</f>
        <v>0</v>
      </c>
      <c r="O55" s="199">
        <f t="shared" si="8"/>
        <v>0</v>
      </c>
      <c r="P55" s="454"/>
      <c r="R55" s="346"/>
      <c r="S55" s="346"/>
      <c r="T55" s="346"/>
    </row>
    <row r="56" spans="1:20" s="37" customFormat="1" x14ac:dyDescent="0.25">
      <c r="A56" s="200">
        <v>1000</v>
      </c>
      <c r="B56" s="200" t="s">
        <v>73</v>
      </c>
      <c r="C56" s="455">
        <f t="shared" si="4"/>
        <v>770001</v>
      </c>
      <c r="D56" s="206">
        <f>SUM(D57,D70)</f>
        <v>761476</v>
      </c>
      <c r="E56" s="604">
        <f>SUM(E57,E70)</f>
        <v>0</v>
      </c>
      <c r="F56" s="608">
        <f t="shared" si="5"/>
        <v>761476</v>
      </c>
      <c r="G56" s="206">
        <f>SUM(G57,G70)</f>
        <v>8525</v>
      </c>
      <c r="H56" s="456">
        <f>SUM(H57,H70)</f>
        <v>0</v>
      </c>
      <c r="I56" s="209">
        <f t="shared" si="6"/>
        <v>8525</v>
      </c>
      <c r="J56" s="206">
        <f>SUM(J57,J70)</f>
        <v>0</v>
      </c>
      <c r="K56" s="456">
        <f>SUM(K57,K70)</f>
        <v>0</v>
      </c>
      <c r="L56" s="209">
        <f t="shared" si="7"/>
        <v>0</v>
      </c>
      <c r="M56" s="457">
        <f>SUM(M57,M70)</f>
        <v>0</v>
      </c>
      <c r="N56" s="207">
        <f>SUM(N57,N70)</f>
        <v>0</v>
      </c>
      <c r="O56" s="209">
        <f t="shared" si="8"/>
        <v>0</v>
      </c>
      <c r="P56" s="458"/>
      <c r="R56" s="346"/>
      <c r="S56" s="346"/>
      <c r="T56" s="346"/>
    </row>
    <row r="57" spans="1:20" x14ac:dyDescent="0.25">
      <c r="A57" s="85">
        <v>1100</v>
      </c>
      <c r="B57" s="210" t="s">
        <v>74</v>
      </c>
      <c r="C57" s="393">
        <f t="shared" si="4"/>
        <v>600323</v>
      </c>
      <c r="D57" s="95">
        <f>SUM(D58,D61,D69)</f>
        <v>593382</v>
      </c>
      <c r="E57" s="96">
        <f>SUM(E58,E61,E69)</f>
        <v>0</v>
      </c>
      <c r="F57" s="97">
        <f t="shared" si="5"/>
        <v>593382</v>
      </c>
      <c r="G57" s="95">
        <f>SUM(G58,G61,G69)</f>
        <v>6941</v>
      </c>
      <c r="H57" s="399">
        <f>SUM(H58,H61,H69)</f>
        <v>0</v>
      </c>
      <c r="I57" s="99">
        <f t="shared" si="6"/>
        <v>6941</v>
      </c>
      <c r="J57" s="95">
        <f>SUM(J58,J61,J69)</f>
        <v>0</v>
      </c>
      <c r="K57" s="399">
        <f>SUM(K58,K61,K69)</f>
        <v>0</v>
      </c>
      <c r="L57" s="99">
        <f t="shared" si="7"/>
        <v>0</v>
      </c>
      <c r="M57" s="459">
        <f>SUM(M58,M61,M69)</f>
        <v>0</v>
      </c>
      <c r="N57" s="266">
        <f>SUM(N58,N61,N69)</f>
        <v>0</v>
      </c>
      <c r="O57" s="268">
        <f t="shared" si="8"/>
        <v>0</v>
      </c>
      <c r="P57" s="460"/>
      <c r="R57" s="346"/>
      <c r="S57" s="346"/>
      <c r="T57" s="346"/>
    </row>
    <row r="58" spans="1:20" x14ac:dyDescent="0.25">
      <c r="A58" s="213">
        <v>1110</v>
      </c>
      <c r="B58" s="156" t="s">
        <v>75</v>
      </c>
      <c r="C58" s="435">
        <f t="shared" si="4"/>
        <v>550804</v>
      </c>
      <c r="D58" s="214">
        <f>SUM(D59:D60)</f>
        <v>543863</v>
      </c>
      <c r="E58" s="215">
        <f>SUM(E59:E60)</f>
        <v>0</v>
      </c>
      <c r="F58" s="216">
        <f t="shared" si="5"/>
        <v>543863</v>
      </c>
      <c r="G58" s="214">
        <f>SUM(G59:G60)</f>
        <v>6941</v>
      </c>
      <c r="H58" s="461">
        <f>SUM(H59:H60)</f>
        <v>0</v>
      </c>
      <c r="I58" s="219">
        <f t="shared" si="6"/>
        <v>6941</v>
      </c>
      <c r="J58" s="214">
        <f>SUM(J59:J60)</f>
        <v>0</v>
      </c>
      <c r="K58" s="461">
        <f>SUM(K59:K60)</f>
        <v>0</v>
      </c>
      <c r="L58" s="219">
        <f t="shared" si="7"/>
        <v>0</v>
      </c>
      <c r="M58" s="462">
        <f>SUM(M59:M60)</f>
        <v>0</v>
      </c>
      <c r="N58" s="217">
        <f>SUM(N59:N60)</f>
        <v>0</v>
      </c>
      <c r="O58" s="219">
        <f t="shared" si="8"/>
        <v>0</v>
      </c>
      <c r="P58" s="434"/>
      <c r="R58" s="346"/>
      <c r="S58" s="346"/>
      <c r="T58" s="346"/>
    </row>
    <row r="59" spans="1:20"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c r="R59" s="346"/>
      <c r="S59" s="346"/>
      <c r="T59" s="346"/>
    </row>
    <row r="60" spans="1:20" ht="24" x14ac:dyDescent="0.25">
      <c r="A60" s="64">
        <v>1119</v>
      </c>
      <c r="B60" s="111" t="s">
        <v>77</v>
      </c>
      <c r="C60" s="405">
        <f t="shared" si="4"/>
        <v>550804</v>
      </c>
      <c r="D60" s="116">
        <v>543863</v>
      </c>
      <c r="E60" s="117"/>
      <c r="F60" s="227">
        <f t="shared" si="5"/>
        <v>543863</v>
      </c>
      <c r="G60" s="116">
        <v>6941</v>
      </c>
      <c r="H60" s="408"/>
      <c r="I60" s="230">
        <f t="shared" si="6"/>
        <v>6941</v>
      </c>
      <c r="J60" s="116"/>
      <c r="K60" s="408"/>
      <c r="L60" s="230">
        <f t="shared" si="7"/>
        <v>0</v>
      </c>
      <c r="M60" s="464"/>
      <c r="N60" s="118"/>
      <c r="O60" s="230">
        <f t="shared" si="8"/>
        <v>0</v>
      </c>
      <c r="P60" s="387"/>
      <c r="R60" s="346"/>
      <c r="S60" s="346"/>
      <c r="T60" s="346"/>
    </row>
    <row r="61" spans="1:20" ht="24" x14ac:dyDescent="0.25">
      <c r="A61" s="224">
        <v>1140</v>
      </c>
      <c r="B61" s="111" t="s">
        <v>78</v>
      </c>
      <c r="C61" s="405">
        <f t="shared" si="4"/>
        <v>49519</v>
      </c>
      <c r="D61" s="225">
        <f>SUM(D62:D68)</f>
        <v>49519</v>
      </c>
      <c r="E61" s="226">
        <f>SUM(E62:E68)</f>
        <v>0</v>
      </c>
      <c r="F61" s="227">
        <f>D61+E61</f>
        <v>49519</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c r="S61" s="346"/>
      <c r="T61" s="346"/>
    </row>
    <row r="62" spans="1:20" hidden="1" x14ac:dyDescent="0.25">
      <c r="A62" s="64">
        <v>1141</v>
      </c>
      <c r="B62" s="111" t="s">
        <v>79</v>
      </c>
      <c r="C62" s="405">
        <f t="shared" si="4"/>
        <v>0</v>
      </c>
      <c r="D62" s="116"/>
      <c r="E62" s="118"/>
      <c r="F62" s="229">
        <f t="shared" si="5"/>
        <v>0</v>
      </c>
      <c r="G62" s="116"/>
      <c r="H62" s="408"/>
      <c r="I62" s="230">
        <f t="shared" si="6"/>
        <v>0</v>
      </c>
      <c r="J62" s="116"/>
      <c r="K62" s="408"/>
      <c r="L62" s="230">
        <f t="shared" si="7"/>
        <v>0</v>
      </c>
      <c r="M62" s="464"/>
      <c r="N62" s="118"/>
      <c r="O62" s="230">
        <f t="shared" si="8"/>
        <v>0</v>
      </c>
      <c r="P62" s="387"/>
      <c r="R62" s="346"/>
      <c r="S62" s="346"/>
      <c r="T62" s="346"/>
    </row>
    <row r="63" spans="1:20" ht="24" hidden="1" x14ac:dyDescent="0.25">
      <c r="A63" s="64">
        <v>1142</v>
      </c>
      <c r="B63" s="111" t="s">
        <v>80</v>
      </c>
      <c r="C63" s="405">
        <f t="shared" si="4"/>
        <v>0</v>
      </c>
      <c r="D63" s="116"/>
      <c r="E63" s="118"/>
      <c r="F63" s="229">
        <f t="shared" si="5"/>
        <v>0</v>
      </c>
      <c r="G63" s="116"/>
      <c r="H63" s="408"/>
      <c r="I63" s="230">
        <f t="shared" si="6"/>
        <v>0</v>
      </c>
      <c r="J63" s="116"/>
      <c r="K63" s="408"/>
      <c r="L63" s="230">
        <f t="shared" si="7"/>
        <v>0</v>
      </c>
      <c r="M63" s="464"/>
      <c r="N63" s="118"/>
      <c r="O63" s="230">
        <f t="shared" si="8"/>
        <v>0</v>
      </c>
      <c r="P63" s="387"/>
      <c r="R63" s="346"/>
      <c r="S63" s="346"/>
      <c r="T63" s="346"/>
    </row>
    <row r="64" spans="1:20"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c r="R64" s="346"/>
      <c r="S64" s="346"/>
      <c r="T64" s="346"/>
    </row>
    <row r="65" spans="1:20"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c r="R65" s="346"/>
      <c r="S65" s="346"/>
      <c r="T65" s="346"/>
    </row>
    <row r="66" spans="1:20" x14ac:dyDescent="0.25">
      <c r="A66" s="64">
        <v>1147</v>
      </c>
      <c r="B66" s="111" t="s">
        <v>83</v>
      </c>
      <c r="C66" s="405">
        <f t="shared" si="4"/>
        <v>13013</v>
      </c>
      <c r="D66" s="116">
        <v>13013</v>
      </c>
      <c r="E66" s="117"/>
      <c r="F66" s="227">
        <f t="shared" si="5"/>
        <v>13013</v>
      </c>
      <c r="G66" s="116"/>
      <c r="H66" s="408"/>
      <c r="I66" s="230">
        <f t="shared" si="6"/>
        <v>0</v>
      </c>
      <c r="J66" s="116"/>
      <c r="K66" s="408"/>
      <c r="L66" s="230">
        <f t="shared" si="7"/>
        <v>0</v>
      </c>
      <c r="M66" s="464"/>
      <c r="N66" s="118"/>
      <c r="O66" s="230">
        <f t="shared" si="8"/>
        <v>0</v>
      </c>
      <c r="P66" s="387"/>
      <c r="R66" s="346"/>
      <c r="S66" s="346"/>
      <c r="T66" s="346"/>
    </row>
    <row r="67" spans="1:20" x14ac:dyDescent="0.25">
      <c r="A67" s="64">
        <v>1148</v>
      </c>
      <c r="B67" s="111" t="s">
        <v>84</v>
      </c>
      <c r="C67" s="405">
        <f t="shared" si="4"/>
        <v>36506</v>
      </c>
      <c r="D67" s="116">
        <v>36506</v>
      </c>
      <c r="E67" s="117"/>
      <c r="F67" s="227">
        <f t="shared" si="5"/>
        <v>36506</v>
      </c>
      <c r="G67" s="116"/>
      <c r="H67" s="408"/>
      <c r="I67" s="230">
        <f t="shared" si="6"/>
        <v>0</v>
      </c>
      <c r="J67" s="116"/>
      <c r="K67" s="408"/>
      <c r="L67" s="230">
        <f t="shared" si="7"/>
        <v>0</v>
      </c>
      <c r="M67" s="464"/>
      <c r="N67" s="118"/>
      <c r="O67" s="230">
        <f t="shared" si="8"/>
        <v>0</v>
      </c>
      <c r="P67" s="387"/>
      <c r="R67" s="346"/>
      <c r="S67" s="346"/>
      <c r="T67" s="346"/>
    </row>
    <row r="68" spans="1:20" ht="36" hidden="1" x14ac:dyDescent="0.25">
      <c r="A68" s="64">
        <v>1149</v>
      </c>
      <c r="B68" s="111" t="s">
        <v>85</v>
      </c>
      <c r="C68" s="405">
        <f t="shared" si="4"/>
        <v>0</v>
      </c>
      <c r="D68" s="116"/>
      <c r="E68" s="118"/>
      <c r="F68" s="229">
        <f t="shared" si="5"/>
        <v>0</v>
      </c>
      <c r="G68" s="116"/>
      <c r="H68" s="408"/>
      <c r="I68" s="230">
        <f t="shared" si="6"/>
        <v>0</v>
      </c>
      <c r="J68" s="116"/>
      <c r="K68" s="408"/>
      <c r="L68" s="230">
        <f t="shared" si="7"/>
        <v>0</v>
      </c>
      <c r="M68" s="464"/>
      <c r="N68" s="118"/>
      <c r="O68" s="230">
        <f t="shared" si="8"/>
        <v>0</v>
      </c>
      <c r="P68" s="387"/>
      <c r="R68" s="346"/>
      <c r="S68" s="346"/>
      <c r="T68" s="346"/>
    </row>
    <row r="69" spans="1:20" ht="36" hidden="1" x14ac:dyDescent="0.25">
      <c r="A69" s="213">
        <v>1150</v>
      </c>
      <c r="B69" s="156" t="s">
        <v>86</v>
      </c>
      <c r="C69" s="405">
        <f t="shared" si="4"/>
        <v>0</v>
      </c>
      <c r="D69" s="231"/>
      <c r="E69" s="234"/>
      <c r="F69" s="218">
        <f t="shared" si="5"/>
        <v>0</v>
      </c>
      <c r="G69" s="231"/>
      <c r="H69" s="467"/>
      <c r="I69" s="219">
        <f t="shared" si="6"/>
        <v>0</v>
      </c>
      <c r="J69" s="231"/>
      <c r="K69" s="467"/>
      <c r="L69" s="219">
        <f t="shared" si="7"/>
        <v>0</v>
      </c>
      <c r="M69" s="468"/>
      <c r="N69" s="234"/>
      <c r="O69" s="219">
        <f t="shared" si="8"/>
        <v>0</v>
      </c>
      <c r="P69" s="434"/>
      <c r="R69" s="346"/>
      <c r="S69" s="346"/>
      <c r="T69" s="346"/>
    </row>
    <row r="70" spans="1:20" ht="36" x14ac:dyDescent="0.25">
      <c r="A70" s="85">
        <v>1200</v>
      </c>
      <c r="B70" s="210" t="s">
        <v>87</v>
      </c>
      <c r="C70" s="393">
        <f t="shared" si="4"/>
        <v>169678</v>
      </c>
      <c r="D70" s="95">
        <f>SUM(D71:D72)</f>
        <v>168094</v>
      </c>
      <c r="E70" s="96">
        <f>SUM(E71:E72)</f>
        <v>0</v>
      </c>
      <c r="F70" s="97">
        <f>D70+E70</f>
        <v>168094</v>
      </c>
      <c r="G70" s="95">
        <f>SUM(G71:G72)</f>
        <v>1584</v>
      </c>
      <c r="H70" s="399">
        <f>SUM(H71:H72)</f>
        <v>0</v>
      </c>
      <c r="I70" s="99">
        <f t="shared" si="6"/>
        <v>1584</v>
      </c>
      <c r="J70" s="95">
        <f>SUM(J71:J72)</f>
        <v>0</v>
      </c>
      <c r="K70" s="399">
        <f>SUM(K71:K72)</f>
        <v>0</v>
      </c>
      <c r="L70" s="99">
        <f t="shared" si="7"/>
        <v>0</v>
      </c>
      <c r="M70" s="469">
        <f>SUM(M71:M72)</f>
        <v>0</v>
      </c>
      <c r="N70" s="98">
        <f>SUM(N71:N72)</f>
        <v>0</v>
      </c>
      <c r="O70" s="99">
        <f t="shared" si="8"/>
        <v>0</v>
      </c>
      <c r="P70" s="397"/>
      <c r="R70" s="346"/>
      <c r="S70" s="346"/>
      <c r="T70" s="346"/>
    </row>
    <row r="71" spans="1:20" ht="24" x14ac:dyDescent="0.25">
      <c r="A71" s="350">
        <v>1210</v>
      </c>
      <c r="B71" s="101" t="s">
        <v>88</v>
      </c>
      <c r="C71" s="400">
        <f t="shared" si="4"/>
        <v>145096</v>
      </c>
      <c r="D71" s="106">
        <v>143512</v>
      </c>
      <c r="E71" s="107"/>
      <c r="F71" s="240">
        <f t="shared" si="5"/>
        <v>143512</v>
      </c>
      <c r="G71" s="106">
        <v>1584</v>
      </c>
      <c r="H71" s="403"/>
      <c r="I71" s="243">
        <f t="shared" si="6"/>
        <v>1584</v>
      </c>
      <c r="J71" s="106"/>
      <c r="K71" s="403"/>
      <c r="L71" s="243">
        <f t="shared" si="7"/>
        <v>0</v>
      </c>
      <c r="M71" s="463"/>
      <c r="N71" s="108"/>
      <c r="O71" s="243">
        <f t="shared" si="8"/>
        <v>0</v>
      </c>
      <c r="P71" s="387"/>
      <c r="R71" s="346"/>
      <c r="S71" s="346"/>
      <c r="T71" s="346"/>
    </row>
    <row r="72" spans="1:20" ht="24" x14ac:dyDescent="0.25">
      <c r="A72" s="224">
        <v>1220</v>
      </c>
      <c r="B72" s="111" t="s">
        <v>89</v>
      </c>
      <c r="C72" s="405">
        <f t="shared" si="4"/>
        <v>24582</v>
      </c>
      <c r="D72" s="225">
        <f>SUM(D73:D77)</f>
        <v>24582</v>
      </c>
      <c r="E72" s="226">
        <f>SUM(E73:E77)</f>
        <v>0</v>
      </c>
      <c r="F72" s="227">
        <f t="shared" si="5"/>
        <v>24582</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c r="S72" s="346"/>
      <c r="T72" s="346"/>
    </row>
    <row r="73" spans="1:20" ht="60" x14ac:dyDescent="0.25">
      <c r="A73" s="64">
        <v>1221</v>
      </c>
      <c r="B73" s="111" t="s">
        <v>90</v>
      </c>
      <c r="C73" s="405">
        <f t="shared" si="4"/>
        <v>14550</v>
      </c>
      <c r="D73" s="116">
        <v>14550</v>
      </c>
      <c r="E73" s="117"/>
      <c r="F73" s="227">
        <f t="shared" si="5"/>
        <v>14550</v>
      </c>
      <c r="G73" s="116"/>
      <c r="H73" s="408"/>
      <c r="I73" s="230">
        <f t="shared" si="6"/>
        <v>0</v>
      </c>
      <c r="J73" s="116"/>
      <c r="K73" s="408"/>
      <c r="L73" s="230">
        <f t="shared" si="7"/>
        <v>0</v>
      </c>
      <c r="M73" s="464"/>
      <c r="N73" s="118"/>
      <c r="O73" s="230">
        <f t="shared" si="8"/>
        <v>0</v>
      </c>
      <c r="P73" s="387"/>
      <c r="R73" s="346"/>
      <c r="S73" s="346"/>
      <c r="T73" s="346"/>
    </row>
    <row r="74" spans="1:20"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c r="R74" s="346"/>
      <c r="S74" s="346"/>
      <c r="T74" s="346"/>
    </row>
    <row r="75" spans="1:20"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c r="R75" s="346"/>
      <c r="S75" s="346"/>
      <c r="T75" s="346"/>
    </row>
    <row r="76" spans="1:20" ht="36" x14ac:dyDescent="0.25">
      <c r="A76" s="64">
        <v>1227</v>
      </c>
      <c r="B76" s="111" t="s">
        <v>93</v>
      </c>
      <c r="C76" s="405">
        <f t="shared" si="4"/>
        <v>9605</v>
      </c>
      <c r="D76" s="116">
        <v>9605</v>
      </c>
      <c r="E76" s="117"/>
      <c r="F76" s="227">
        <f t="shared" si="5"/>
        <v>9605</v>
      </c>
      <c r="G76" s="116"/>
      <c r="H76" s="408"/>
      <c r="I76" s="230">
        <f t="shared" si="6"/>
        <v>0</v>
      </c>
      <c r="J76" s="116"/>
      <c r="K76" s="408"/>
      <c r="L76" s="230">
        <f t="shared" si="7"/>
        <v>0</v>
      </c>
      <c r="M76" s="464"/>
      <c r="N76" s="118"/>
      <c r="O76" s="230">
        <f t="shared" si="8"/>
        <v>0</v>
      </c>
      <c r="P76" s="387"/>
      <c r="R76" s="346"/>
      <c r="S76" s="346"/>
      <c r="T76" s="346"/>
    </row>
    <row r="77" spans="1:20" ht="60" x14ac:dyDescent="0.25">
      <c r="A77" s="64">
        <v>1228</v>
      </c>
      <c r="B77" s="111" t="s">
        <v>94</v>
      </c>
      <c r="C77" s="405">
        <f t="shared" si="4"/>
        <v>427</v>
      </c>
      <c r="D77" s="116">
        <v>427</v>
      </c>
      <c r="E77" s="117"/>
      <c r="F77" s="227">
        <f t="shared" si="5"/>
        <v>427</v>
      </c>
      <c r="G77" s="116"/>
      <c r="H77" s="408"/>
      <c r="I77" s="230">
        <f t="shared" si="6"/>
        <v>0</v>
      </c>
      <c r="J77" s="116"/>
      <c r="K77" s="408"/>
      <c r="L77" s="230">
        <f t="shared" si="7"/>
        <v>0</v>
      </c>
      <c r="M77" s="464"/>
      <c r="N77" s="118"/>
      <c r="O77" s="230">
        <f t="shared" si="8"/>
        <v>0</v>
      </c>
      <c r="P77" s="387"/>
      <c r="R77" s="346"/>
      <c r="S77" s="346"/>
      <c r="T77" s="346"/>
    </row>
    <row r="78" spans="1:20" x14ac:dyDescent="0.25">
      <c r="A78" s="200">
        <v>2000</v>
      </c>
      <c r="B78" s="200" t="s">
        <v>95</v>
      </c>
      <c r="C78" s="455">
        <f t="shared" si="4"/>
        <v>113866</v>
      </c>
      <c r="D78" s="206">
        <f>SUM(D79,D86,D133,D167,D168,D175)</f>
        <v>87059</v>
      </c>
      <c r="E78" s="604">
        <f>SUM(E79,E86,E133,E167,E168,E175)</f>
        <v>556</v>
      </c>
      <c r="F78" s="608">
        <f t="shared" si="5"/>
        <v>87615</v>
      </c>
      <c r="G78" s="206">
        <f>SUM(G79,G86,G133,G167,G168,G175)</f>
        <v>0</v>
      </c>
      <c r="H78" s="456">
        <f>SUM(H79,H86,H133,H167,H168,H175)</f>
        <v>0</v>
      </c>
      <c r="I78" s="209">
        <f t="shared" si="6"/>
        <v>0</v>
      </c>
      <c r="J78" s="206">
        <f>SUM(J79,J86,J133,J167,J168,J175)</f>
        <v>26251</v>
      </c>
      <c r="K78" s="456">
        <f>SUM(K79,K86,K133,K167,K168,K175)</f>
        <v>0</v>
      </c>
      <c r="L78" s="209">
        <f t="shared" si="7"/>
        <v>26251</v>
      </c>
      <c r="M78" s="457">
        <f>SUM(M79,M86,M133,M167,M168,M175)</f>
        <v>0</v>
      </c>
      <c r="N78" s="207">
        <f>SUM(N79,N86,N133,N167,N168,N175)</f>
        <v>0</v>
      </c>
      <c r="O78" s="209">
        <f t="shared" si="8"/>
        <v>0</v>
      </c>
      <c r="P78" s="458"/>
      <c r="R78" s="346"/>
      <c r="S78" s="346"/>
      <c r="T78" s="346"/>
    </row>
    <row r="79" spans="1:20" ht="24" hidden="1" x14ac:dyDescent="0.25">
      <c r="A79" s="85">
        <v>2100</v>
      </c>
      <c r="B79" s="210" t="s">
        <v>96</v>
      </c>
      <c r="C79" s="393">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c r="S79" s="346"/>
      <c r="T79" s="346"/>
    </row>
    <row r="80" spans="1:20" ht="24" hidden="1" x14ac:dyDescent="0.25">
      <c r="A80" s="350">
        <v>2110</v>
      </c>
      <c r="B80" s="101" t="s">
        <v>97</v>
      </c>
      <c r="C80" s="40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c r="S80" s="346"/>
      <c r="T80" s="346"/>
    </row>
    <row r="81" spans="1:20" hidden="1" x14ac:dyDescent="0.25">
      <c r="A81" s="64">
        <v>2111</v>
      </c>
      <c r="B81" s="111" t="s">
        <v>98</v>
      </c>
      <c r="C81" s="405">
        <f t="shared" si="4"/>
        <v>0</v>
      </c>
      <c r="D81" s="116"/>
      <c r="E81" s="118"/>
      <c r="F81" s="229">
        <f t="shared" si="5"/>
        <v>0</v>
      </c>
      <c r="G81" s="116"/>
      <c r="H81" s="408"/>
      <c r="I81" s="230">
        <f t="shared" si="6"/>
        <v>0</v>
      </c>
      <c r="J81" s="116"/>
      <c r="K81" s="408"/>
      <c r="L81" s="230">
        <f t="shared" si="7"/>
        <v>0</v>
      </c>
      <c r="M81" s="464"/>
      <c r="N81" s="118"/>
      <c r="O81" s="230">
        <f t="shared" si="8"/>
        <v>0</v>
      </c>
      <c r="P81" s="387"/>
      <c r="R81" s="346"/>
      <c r="S81" s="346"/>
      <c r="T81" s="346"/>
    </row>
    <row r="82" spans="1:20" ht="24" hidden="1" x14ac:dyDescent="0.25">
      <c r="A82" s="64">
        <v>2112</v>
      </c>
      <c r="B82" s="111" t="s">
        <v>99</v>
      </c>
      <c r="C82" s="405">
        <f t="shared" si="4"/>
        <v>0</v>
      </c>
      <c r="D82" s="116"/>
      <c r="E82" s="118"/>
      <c r="F82" s="229">
        <f t="shared" si="5"/>
        <v>0</v>
      </c>
      <c r="G82" s="116"/>
      <c r="H82" s="408"/>
      <c r="I82" s="230">
        <f t="shared" si="6"/>
        <v>0</v>
      </c>
      <c r="J82" s="116"/>
      <c r="K82" s="408"/>
      <c r="L82" s="230">
        <f t="shared" si="7"/>
        <v>0</v>
      </c>
      <c r="M82" s="464"/>
      <c r="N82" s="118"/>
      <c r="O82" s="230">
        <f t="shared" si="8"/>
        <v>0</v>
      </c>
      <c r="P82" s="387"/>
      <c r="R82" s="346"/>
      <c r="S82" s="346"/>
      <c r="T82" s="346"/>
    </row>
    <row r="83" spans="1:20"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c r="S83" s="346"/>
      <c r="T83" s="346"/>
    </row>
    <row r="84" spans="1:20"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c r="R84" s="346"/>
      <c r="S84" s="346"/>
      <c r="T84" s="346"/>
    </row>
    <row r="85" spans="1:20" ht="24" hidden="1" x14ac:dyDescent="0.25">
      <c r="A85" s="64">
        <v>2122</v>
      </c>
      <c r="B85" s="111" t="s">
        <v>99</v>
      </c>
      <c r="C85" s="405">
        <f t="shared" si="4"/>
        <v>0</v>
      </c>
      <c r="D85" s="116"/>
      <c r="E85" s="118"/>
      <c r="F85" s="229">
        <f t="shared" si="5"/>
        <v>0</v>
      </c>
      <c r="G85" s="116"/>
      <c r="H85" s="408"/>
      <c r="I85" s="230">
        <f t="shared" si="6"/>
        <v>0</v>
      </c>
      <c r="J85" s="116"/>
      <c r="K85" s="408"/>
      <c r="L85" s="230">
        <f t="shared" si="7"/>
        <v>0</v>
      </c>
      <c r="M85" s="464"/>
      <c r="N85" s="118"/>
      <c r="O85" s="230">
        <f t="shared" si="8"/>
        <v>0</v>
      </c>
      <c r="P85" s="387"/>
      <c r="R85" s="346"/>
      <c r="S85" s="346"/>
      <c r="T85" s="346"/>
    </row>
    <row r="86" spans="1:20" x14ac:dyDescent="0.25">
      <c r="A86" s="85">
        <v>2200</v>
      </c>
      <c r="B86" s="210" t="s">
        <v>101</v>
      </c>
      <c r="C86" s="290">
        <f t="shared" si="4"/>
        <v>88426</v>
      </c>
      <c r="D86" s="95">
        <f>SUM(D87,D92,D98,D106,D115,D119,D125,D131)</f>
        <v>64636</v>
      </c>
      <c r="E86" s="96">
        <f>SUM(E87,E92,E98,E106,E115,E119,E125,E131)</f>
        <v>556</v>
      </c>
      <c r="F86" s="97">
        <f t="shared" si="5"/>
        <v>65192</v>
      </c>
      <c r="G86" s="95">
        <f>SUM(G87,G92,G98,G106,G115,G119,G125,G131)</f>
        <v>0</v>
      </c>
      <c r="H86" s="399">
        <f>SUM(H87,H92,H98,H106,H115,H119,H125,H131)</f>
        <v>0</v>
      </c>
      <c r="I86" s="99">
        <f t="shared" si="6"/>
        <v>0</v>
      </c>
      <c r="J86" s="95">
        <f>SUM(J87,J92,J98,J106,J115,J119,J125,J131)</f>
        <v>22984</v>
      </c>
      <c r="K86" s="399">
        <f>SUM(K87,K92,K98,K106,K115,K119,K125,K131)</f>
        <v>250</v>
      </c>
      <c r="L86" s="99">
        <f t="shared" si="7"/>
        <v>23234</v>
      </c>
      <c r="M86" s="472">
        <f>SUM(M87,M92,M98,M106,M115,M119,M125,M131)</f>
        <v>0</v>
      </c>
      <c r="N86" s="291">
        <f>SUM(N87,N92,N98,N106,N115,N119,N125,N131)</f>
        <v>0</v>
      </c>
      <c r="O86" s="293">
        <f t="shared" si="8"/>
        <v>0</v>
      </c>
      <c r="P86" s="473"/>
      <c r="R86" s="346"/>
      <c r="S86" s="346"/>
      <c r="T86" s="346"/>
    </row>
    <row r="87" spans="1:20" ht="24" x14ac:dyDescent="0.25">
      <c r="A87" s="213">
        <v>2210</v>
      </c>
      <c r="B87" s="156" t="s">
        <v>102</v>
      </c>
      <c r="C87" s="435">
        <f t="shared" si="4"/>
        <v>7202</v>
      </c>
      <c r="D87" s="214">
        <f>SUM(D88:D91)</f>
        <v>6649</v>
      </c>
      <c r="E87" s="215">
        <f>SUM(E88:E91)</f>
        <v>0</v>
      </c>
      <c r="F87" s="216">
        <f t="shared" si="5"/>
        <v>6649</v>
      </c>
      <c r="G87" s="214">
        <f>SUM(G88:G91)</f>
        <v>0</v>
      </c>
      <c r="H87" s="461">
        <f>SUM(H88:H91)</f>
        <v>0</v>
      </c>
      <c r="I87" s="219">
        <f t="shared" si="6"/>
        <v>0</v>
      </c>
      <c r="J87" s="214">
        <f>SUM(J88:J91)</f>
        <v>553</v>
      </c>
      <c r="K87" s="461">
        <f>SUM(K88:K91)</f>
        <v>0</v>
      </c>
      <c r="L87" s="219">
        <f t="shared" si="7"/>
        <v>553</v>
      </c>
      <c r="M87" s="462">
        <f>SUM(M88:M91)</f>
        <v>0</v>
      </c>
      <c r="N87" s="217">
        <f>SUM(N88:N91)</f>
        <v>0</v>
      </c>
      <c r="O87" s="219">
        <f t="shared" si="8"/>
        <v>0</v>
      </c>
      <c r="P87" s="434"/>
      <c r="R87" s="346"/>
      <c r="S87" s="346"/>
      <c r="T87" s="346"/>
    </row>
    <row r="88" spans="1:20"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c r="R88" s="346"/>
      <c r="S88" s="346"/>
      <c r="T88" s="346"/>
    </row>
    <row r="89" spans="1:20" ht="36" x14ac:dyDescent="0.25">
      <c r="A89" s="64">
        <v>2212</v>
      </c>
      <c r="B89" s="111" t="s">
        <v>104</v>
      </c>
      <c r="C89" s="405">
        <f t="shared" si="4"/>
        <v>5452</v>
      </c>
      <c r="D89" s="116">
        <v>5077</v>
      </c>
      <c r="E89" s="117"/>
      <c r="F89" s="227">
        <f t="shared" si="5"/>
        <v>5077</v>
      </c>
      <c r="G89" s="116"/>
      <c r="H89" s="408"/>
      <c r="I89" s="230">
        <f t="shared" si="6"/>
        <v>0</v>
      </c>
      <c r="J89" s="116">
        <v>375</v>
      </c>
      <c r="K89" s="408"/>
      <c r="L89" s="230">
        <f t="shared" si="7"/>
        <v>375</v>
      </c>
      <c r="M89" s="464"/>
      <c r="N89" s="118"/>
      <c r="O89" s="230">
        <f t="shared" si="8"/>
        <v>0</v>
      </c>
      <c r="P89" s="387"/>
      <c r="R89" s="346"/>
      <c r="S89" s="346"/>
      <c r="T89" s="346"/>
    </row>
    <row r="90" spans="1:20" ht="24" x14ac:dyDescent="0.25">
      <c r="A90" s="64">
        <v>2214</v>
      </c>
      <c r="B90" s="111" t="s">
        <v>105</v>
      </c>
      <c r="C90" s="405">
        <f t="shared" si="4"/>
        <v>1570</v>
      </c>
      <c r="D90" s="116">
        <v>1427</v>
      </c>
      <c r="E90" s="117"/>
      <c r="F90" s="227">
        <f t="shared" si="5"/>
        <v>1427</v>
      </c>
      <c r="G90" s="116"/>
      <c r="H90" s="408"/>
      <c r="I90" s="230">
        <f t="shared" si="6"/>
        <v>0</v>
      </c>
      <c r="J90" s="116">
        <v>143</v>
      </c>
      <c r="K90" s="408"/>
      <c r="L90" s="230">
        <f t="shared" si="7"/>
        <v>143</v>
      </c>
      <c r="M90" s="464"/>
      <c r="N90" s="118"/>
      <c r="O90" s="230">
        <f t="shared" si="8"/>
        <v>0</v>
      </c>
      <c r="P90" s="387"/>
      <c r="R90" s="346"/>
      <c r="S90" s="346"/>
      <c r="T90" s="346"/>
    </row>
    <row r="91" spans="1:20" x14ac:dyDescent="0.25">
      <c r="A91" s="64">
        <v>2219</v>
      </c>
      <c r="B91" s="111" t="s">
        <v>106</v>
      </c>
      <c r="C91" s="405">
        <f t="shared" si="4"/>
        <v>180</v>
      </c>
      <c r="D91" s="116">
        <v>145</v>
      </c>
      <c r="E91" s="117"/>
      <c r="F91" s="227">
        <f t="shared" si="5"/>
        <v>145</v>
      </c>
      <c r="G91" s="116"/>
      <c r="H91" s="408"/>
      <c r="I91" s="230">
        <f t="shared" si="6"/>
        <v>0</v>
      </c>
      <c r="J91" s="116">
        <v>35</v>
      </c>
      <c r="K91" s="408"/>
      <c r="L91" s="230">
        <f t="shared" si="7"/>
        <v>35</v>
      </c>
      <c r="M91" s="464"/>
      <c r="N91" s="118"/>
      <c r="O91" s="230">
        <f t="shared" si="8"/>
        <v>0</v>
      </c>
      <c r="P91" s="387"/>
      <c r="R91" s="346"/>
      <c r="S91" s="346"/>
      <c r="T91" s="346"/>
    </row>
    <row r="92" spans="1:20" ht="24" x14ac:dyDescent="0.25">
      <c r="A92" s="224">
        <v>2220</v>
      </c>
      <c r="B92" s="111" t="s">
        <v>107</v>
      </c>
      <c r="C92" s="405">
        <f t="shared" si="4"/>
        <v>59288</v>
      </c>
      <c r="D92" s="225">
        <f>SUM(D93:D97)</f>
        <v>43407</v>
      </c>
      <c r="E92" s="226">
        <f>SUM(E93:E97)</f>
        <v>0</v>
      </c>
      <c r="F92" s="227">
        <f t="shared" si="5"/>
        <v>43407</v>
      </c>
      <c r="G92" s="225">
        <f>SUM(G93:G97)</f>
        <v>0</v>
      </c>
      <c r="H92" s="465">
        <f>SUM(H93:H97)</f>
        <v>0</v>
      </c>
      <c r="I92" s="230">
        <f t="shared" si="6"/>
        <v>0</v>
      </c>
      <c r="J92" s="225">
        <f>SUM(J93:J97)</f>
        <v>15881</v>
      </c>
      <c r="K92" s="465">
        <f>SUM(K93:K97)</f>
        <v>0</v>
      </c>
      <c r="L92" s="230">
        <f t="shared" si="7"/>
        <v>15881</v>
      </c>
      <c r="M92" s="466">
        <f>SUM(M93:M97)</f>
        <v>0</v>
      </c>
      <c r="N92" s="228">
        <f>SUM(N93:N97)</f>
        <v>0</v>
      </c>
      <c r="O92" s="230">
        <f t="shared" si="8"/>
        <v>0</v>
      </c>
      <c r="P92" s="387"/>
      <c r="R92" s="346"/>
      <c r="S92" s="346"/>
      <c r="T92" s="346"/>
    </row>
    <row r="93" spans="1:20" x14ac:dyDescent="0.25">
      <c r="A93" s="64">
        <v>2221</v>
      </c>
      <c r="B93" s="111" t="s">
        <v>108</v>
      </c>
      <c r="C93" s="405">
        <f t="shared" si="4"/>
        <v>36920</v>
      </c>
      <c r="D93" s="116">
        <v>27707</v>
      </c>
      <c r="E93" s="117"/>
      <c r="F93" s="227">
        <f t="shared" si="5"/>
        <v>27707</v>
      </c>
      <c r="G93" s="116"/>
      <c r="H93" s="408"/>
      <c r="I93" s="230">
        <f t="shared" si="6"/>
        <v>0</v>
      </c>
      <c r="J93" s="116">
        <v>9213</v>
      </c>
      <c r="K93" s="408"/>
      <c r="L93" s="230">
        <f t="shared" si="7"/>
        <v>9213</v>
      </c>
      <c r="M93" s="464"/>
      <c r="N93" s="118"/>
      <c r="O93" s="230">
        <f t="shared" si="8"/>
        <v>0</v>
      </c>
      <c r="P93" s="387"/>
      <c r="R93" s="346"/>
      <c r="S93" s="346"/>
      <c r="T93" s="346"/>
    </row>
    <row r="94" spans="1:20" x14ac:dyDescent="0.25">
      <c r="A94" s="64">
        <v>2222</v>
      </c>
      <c r="B94" s="111" t="s">
        <v>109</v>
      </c>
      <c r="C94" s="405">
        <f t="shared" si="4"/>
        <v>3006</v>
      </c>
      <c r="D94" s="116">
        <v>1700</v>
      </c>
      <c r="E94" s="117"/>
      <c r="F94" s="227">
        <f t="shared" si="5"/>
        <v>1700</v>
      </c>
      <c r="G94" s="116"/>
      <c r="H94" s="408"/>
      <c r="I94" s="230">
        <f t="shared" si="6"/>
        <v>0</v>
      </c>
      <c r="J94" s="116">
        <v>1306</v>
      </c>
      <c r="K94" s="408"/>
      <c r="L94" s="230">
        <f t="shared" si="7"/>
        <v>1306</v>
      </c>
      <c r="M94" s="464"/>
      <c r="N94" s="118"/>
      <c r="O94" s="230">
        <f t="shared" si="8"/>
        <v>0</v>
      </c>
      <c r="P94" s="387"/>
      <c r="R94" s="346"/>
      <c r="S94" s="346"/>
      <c r="T94" s="346"/>
    </row>
    <row r="95" spans="1:20" x14ac:dyDescent="0.25">
      <c r="A95" s="64">
        <v>2223</v>
      </c>
      <c r="B95" s="111" t="s">
        <v>110</v>
      </c>
      <c r="C95" s="405">
        <f t="shared" si="4"/>
        <v>17567</v>
      </c>
      <c r="D95" s="116">
        <v>13000</v>
      </c>
      <c r="E95" s="117"/>
      <c r="F95" s="227">
        <f t="shared" si="5"/>
        <v>13000</v>
      </c>
      <c r="G95" s="116"/>
      <c r="H95" s="408"/>
      <c r="I95" s="230">
        <f t="shared" si="6"/>
        <v>0</v>
      </c>
      <c r="J95" s="116">
        <v>4567</v>
      </c>
      <c r="K95" s="408"/>
      <c r="L95" s="230">
        <f t="shared" si="7"/>
        <v>4567</v>
      </c>
      <c r="M95" s="464"/>
      <c r="N95" s="118"/>
      <c r="O95" s="230">
        <f t="shared" si="8"/>
        <v>0</v>
      </c>
      <c r="P95" s="387"/>
      <c r="R95" s="346"/>
      <c r="S95" s="346"/>
      <c r="T95" s="346"/>
    </row>
    <row r="96" spans="1:20" ht="48" x14ac:dyDescent="0.25">
      <c r="A96" s="64">
        <v>2224</v>
      </c>
      <c r="B96" s="111" t="s">
        <v>111</v>
      </c>
      <c r="C96" s="405">
        <f t="shared" si="4"/>
        <v>1795</v>
      </c>
      <c r="D96" s="116">
        <v>1000</v>
      </c>
      <c r="E96" s="117"/>
      <c r="F96" s="227">
        <f t="shared" si="5"/>
        <v>1000</v>
      </c>
      <c r="G96" s="116"/>
      <c r="H96" s="408"/>
      <c r="I96" s="230">
        <f t="shared" si="6"/>
        <v>0</v>
      </c>
      <c r="J96" s="116">
        <v>795</v>
      </c>
      <c r="K96" s="408"/>
      <c r="L96" s="230">
        <f t="shared" si="7"/>
        <v>795</v>
      </c>
      <c r="M96" s="464"/>
      <c r="N96" s="118"/>
      <c r="O96" s="230">
        <f t="shared" si="8"/>
        <v>0</v>
      </c>
      <c r="P96" s="387"/>
      <c r="R96" s="346"/>
      <c r="S96" s="346"/>
      <c r="T96" s="346"/>
    </row>
    <row r="97" spans="1:20"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c r="R97" s="346"/>
      <c r="S97" s="346"/>
      <c r="T97" s="346"/>
    </row>
    <row r="98" spans="1:20" ht="36" x14ac:dyDescent="0.25">
      <c r="A98" s="224">
        <v>2230</v>
      </c>
      <c r="B98" s="111" t="s">
        <v>113</v>
      </c>
      <c r="C98" s="405">
        <f t="shared" si="4"/>
        <v>1026</v>
      </c>
      <c r="D98" s="225">
        <f>SUM(D99:D105)</f>
        <v>676</v>
      </c>
      <c r="E98" s="226">
        <f>SUM(E99:E105)</f>
        <v>0</v>
      </c>
      <c r="F98" s="227">
        <f t="shared" si="5"/>
        <v>676</v>
      </c>
      <c r="G98" s="225">
        <f>SUM(G99:G105)</f>
        <v>0</v>
      </c>
      <c r="H98" s="465">
        <f>SUM(H99:H105)</f>
        <v>0</v>
      </c>
      <c r="I98" s="230">
        <f t="shared" si="6"/>
        <v>0</v>
      </c>
      <c r="J98" s="225">
        <f>SUM(J99:J105)</f>
        <v>350</v>
      </c>
      <c r="K98" s="465">
        <f>SUM(K99:K105)</f>
        <v>0</v>
      </c>
      <c r="L98" s="230">
        <f t="shared" si="7"/>
        <v>350</v>
      </c>
      <c r="M98" s="466">
        <f>SUM(M99:M105)</f>
        <v>0</v>
      </c>
      <c r="N98" s="228">
        <f>SUM(N99:N105)</f>
        <v>0</v>
      </c>
      <c r="O98" s="230">
        <f t="shared" si="8"/>
        <v>0</v>
      </c>
      <c r="P98" s="387"/>
      <c r="R98" s="346"/>
      <c r="S98" s="346"/>
      <c r="T98" s="346"/>
    </row>
    <row r="99" spans="1:20" ht="24" hidden="1" x14ac:dyDescent="0.25">
      <c r="A99" s="64">
        <v>2231</v>
      </c>
      <c r="B99" s="111" t="s">
        <v>114</v>
      </c>
      <c r="C99" s="405">
        <f t="shared" si="4"/>
        <v>0</v>
      </c>
      <c r="D99" s="116"/>
      <c r="E99" s="118"/>
      <c r="F99" s="229">
        <f t="shared" si="5"/>
        <v>0</v>
      </c>
      <c r="G99" s="116"/>
      <c r="H99" s="408"/>
      <c r="I99" s="230">
        <f t="shared" si="6"/>
        <v>0</v>
      </c>
      <c r="J99" s="116"/>
      <c r="K99" s="408"/>
      <c r="L99" s="230">
        <f t="shared" si="7"/>
        <v>0</v>
      </c>
      <c r="M99" s="464"/>
      <c r="N99" s="118"/>
      <c r="O99" s="230">
        <f t="shared" si="8"/>
        <v>0</v>
      </c>
      <c r="P99" s="387"/>
      <c r="R99" s="346"/>
      <c r="S99" s="346"/>
      <c r="T99" s="346"/>
    </row>
    <row r="100" spans="1:20"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c r="R100" s="346"/>
      <c r="S100" s="346"/>
      <c r="T100" s="346"/>
    </row>
    <row r="101" spans="1:20"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c r="R101" s="346"/>
      <c r="S101" s="346"/>
      <c r="T101" s="346"/>
    </row>
    <row r="102" spans="1:20"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c r="R102" s="346"/>
      <c r="S102" s="346"/>
      <c r="T102" s="346"/>
    </row>
    <row r="103" spans="1:20" ht="24" x14ac:dyDescent="0.25">
      <c r="A103" s="64">
        <v>2235</v>
      </c>
      <c r="B103" s="111" t="s">
        <v>118</v>
      </c>
      <c r="C103" s="405">
        <f t="shared" si="4"/>
        <v>250</v>
      </c>
      <c r="D103" s="116">
        <v>250</v>
      </c>
      <c r="E103" s="117"/>
      <c r="F103" s="227">
        <f t="shared" si="5"/>
        <v>250</v>
      </c>
      <c r="G103" s="116"/>
      <c r="H103" s="408"/>
      <c r="I103" s="230">
        <f t="shared" si="6"/>
        <v>0</v>
      </c>
      <c r="J103" s="116"/>
      <c r="K103" s="408"/>
      <c r="L103" s="230">
        <f t="shared" si="7"/>
        <v>0</v>
      </c>
      <c r="M103" s="464"/>
      <c r="N103" s="118"/>
      <c r="O103" s="230">
        <f t="shared" si="8"/>
        <v>0</v>
      </c>
      <c r="P103" s="387"/>
      <c r="R103" s="346"/>
      <c r="S103" s="346"/>
      <c r="T103" s="346"/>
    </row>
    <row r="104" spans="1:20" x14ac:dyDescent="0.25">
      <c r="A104" s="64">
        <v>2236</v>
      </c>
      <c r="B104" s="111" t="s">
        <v>119</v>
      </c>
      <c r="C104" s="405">
        <f t="shared" si="4"/>
        <v>150</v>
      </c>
      <c r="D104" s="116"/>
      <c r="E104" s="117"/>
      <c r="F104" s="227">
        <f t="shared" si="5"/>
        <v>0</v>
      </c>
      <c r="G104" s="116"/>
      <c r="H104" s="408"/>
      <c r="I104" s="230">
        <f t="shared" si="6"/>
        <v>0</v>
      </c>
      <c r="J104" s="116">
        <v>150</v>
      </c>
      <c r="K104" s="408"/>
      <c r="L104" s="230">
        <f t="shared" si="7"/>
        <v>150</v>
      </c>
      <c r="M104" s="464"/>
      <c r="N104" s="118"/>
      <c r="O104" s="230">
        <f t="shared" si="8"/>
        <v>0</v>
      </c>
      <c r="P104" s="387"/>
      <c r="R104" s="346"/>
      <c r="S104" s="346"/>
      <c r="T104" s="346"/>
    </row>
    <row r="105" spans="1:20" ht="24" x14ac:dyDescent="0.25">
      <c r="A105" s="64">
        <v>2239</v>
      </c>
      <c r="B105" s="111" t="s">
        <v>120</v>
      </c>
      <c r="C105" s="405">
        <f t="shared" si="4"/>
        <v>626</v>
      </c>
      <c r="D105" s="116">
        <v>426</v>
      </c>
      <c r="E105" s="117"/>
      <c r="F105" s="227">
        <f t="shared" si="5"/>
        <v>426</v>
      </c>
      <c r="G105" s="116"/>
      <c r="H105" s="408"/>
      <c r="I105" s="230">
        <f t="shared" si="6"/>
        <v>0</v>
      </c>
      <c r="J105" s="116">
        <v>200</v>
      </c>
      <c r="K105" s="408"/>
      <c r="L105" s="230">
        <f t="shared" si="7"/>
        <v>200</v>
      </c>
      <c r="M105" s="464"/>
      <c r="N105" s="118"/>
      <c r="O105" s="230">
        <f t="shared" si="8"/>
        <v>0</v>
      </c>
      <c r="P105" s="387"/>
      <c r="R105" s="346"/>
      <c r="S105" s="346"/>
      <c r="T105" s="346"/>
    </row>
    <row r="106" spans="1:20" ht="36" x14ac:dyDescent="0.25">
      <c r="A106" s="224">
        <v>2240</v>
      </c>
      <c r="B106" s="111" t="s">
        <v>121</v>
      </c>
      <c r="C106" s="405">
        <f t="shared" si="4"/>
        <v>20400</v>
      </c>
      <c r="D106" s="225">
        <f>SUM(D107:D114)</f>
        <v>13587</v>
      </c>
      <c r="E106" s="226">
        <f>SUM(E107:E114)</f>
        <v>556</v>
      </c>
      <c r="F106" s="227">
        <f t="shared" si="5"/>
        <v>14143</v>
      </c>
      <c r="G106" s="225">
        <f>SUM(G107:G114)</f>
        <v>0</v>
      </c>
      <c r="H106" s="465">
        <f>SUM(H107:H114)</f>
        <v>0</v>
      </c>
      <c r="I106" s="230">
        <f t="shared" si="6"/>
        <v>0</v>
      </c>
      <c r="J106" s="225">
        <f>SUM(J107:J114)</f>
        <v>5157</v>
      </c>
      <c r="K106" s="465">
        <f>SUM(K107:K114)</f>
        <v>1100</v>
      </c>
      <c r="L106" s="230">
        <f t="shared" si="7"/>
        <v>6257</v>
      </c>
      <c r="M106" s="466">
        <f>SUM(M107:M114)</f>
        <v>0</v>
      </c>
      <c r="N106" s="228">
        <f>SUM(N107:N114)</f>
        <v>0</v>
      </c>
      <c r="O106" s="230">
        <f t="shared" si="8"/>
        <v>0</v>
      </c>
      <c r="P106" s="387"/>
      <c r="R106" s="346"/>
      <c r="S106" s="346"/>
      <c r="T106" s="346"/>
    </row>
    <row r="107" spans="1:20" ht="24" x14ac:dyDescent="0.25">
      <c r="A107" s="64">
        <v>2241</v>
      </c>
      <c r="B107" s="111" t="s">
        <v>122</v>
      </c>
      <c r="C107" s="405">
        <f t="shared" si="4"/>
        <v>1656</v>
      </c>
      <c r="D107" s="116"/>
      <c r="E107" s="117">
        <v>556</v>
      </c>
      <c r="F107" s="227">
        <f t="shared" si="5"/>
        <v>556</v>
      </c>
      <c r="G107" s="116"/>
      <c r="H107" s="408"/>
      <c r="I107" s="230">
        <f t="shared" si="6"/>
        <v>0</v>
      </c>
      <c r="J107" s="116"/>
      <c r="K107" s="408">
        <v>1100</v>
      </c>
      <c r="L107" s="230">
        <f t="shared" si="7"/>
        <v>1100</v>
      </c>
      <c r="M107" s="464"/>
      <c r="N107" s="118"/>
      <c r="O107" s="230">
        <f t="shared" si="8"/>
        <v>0</v>
      </c>
      <c r="P107" s="387" t="s">
        <v>942</v>
      </c>
      <c r="R107" s="346"/>
      <c r="S107" s="346"/>
      <c r="T107" s="346"/>
    </row>
    <row r="108" spans="1:20"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c r="R108" s="346"/>
      <c r="S108" s="346"/>
      <c r="T108" s="346"/>
    </row>
    <row r="109" spans="1:20" ht="24" x14ac:dyDescent="0.25">
      <c r="A109" s="64">
        <v>2243</v>
      </c>
      <c r="B109" s="111" t="s">
        <v>124</v>
      </c>
      <c r="C109" s="405">
        <f t="shared" si="4"/>
        <v>2030</v>
      </c>
      <c r="D109" s="116">
        <v>1210</v>
      </c>
      <c r="E109" s="117"/>
      <c r="F109" s="227">
        <f t="shared" si="5"/>
        <v>1210</v>
      </c>
      <c r="G109" s="116"/>
      <c r="H109" s="408"/>
      <c r="I109" s="230">
        <f t="shared" si="6"/>
        <v>0</v>
      </c>
      <c r="J109" s="116">
        <v>820</v>
      </c>
      <c r="K109" s="408"/>
      <c r="L109" s="230">
        <f t="shared" si="7"/>
        <v>820</v>
      </c>
      <c r="M109" s="464"/>
      <c r="N109" s="118"/>
      <c r="O109" s="230">
        <f t="shared" si="8"/>
        <v>0</v>
      </c>
      <c r="P109" s="387"/>
      <c r="R109" s="346"/>
      <c r="S109" s="346"/>
      <c r="T109" s="346"/>
    </row>
    <row r="110" spans="1:20" x14ac:dyDescent="0.25">
      <c r="A110" s="64">
        <v>2244</v>
      </c>
      <c r="B110" s="111" t="s">
        <v>125</v>
      </c>
      <c r="C110" s="405">
        <f t="shared" si="4"/>
        <v>14812</v>
      </c>
      <c r="D110" s="116">
        <v>11522</v>
      </c>
      <c r="E110" s="117"/>
      <c r="F110" s="227">
        <f t="shared" si="5"/>
        <v>11522</v>
      </c>
      <c r="G110" s="116"/>
      <c r="H110" s="408"/>
      <c r="I110" s="230">
        <f t="shared" si="6"/>
        <v>0</v>
      </c>
      <c r="J110" s="116">
        <v>3290</v>
      </c>
      <c r="K110" s="408"/>
      <c r="L110" s="230">
        <f t="shared" si="7"/>
        <v>3290</v>
      </c>
      <c r="M110" s="464"/>
      <c r="N110" s="118"/>
      <c r="O110" s="230">
        <f t="shared" si="8"/>
        <v>0</v>
      </c>
      <c r="P110" s="387"/>
      <c r="R110" s="346"/>
      <c r="S110" s="346"/>
      <c r="T110" s="346"/>
    </row>
    <row r="111" spans="1:20"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c r="R111" s="346"/>
      <c r="S111" s="346"/>
      <c r="T111" s="346"/>
    </row>
    <row r="112" spans="1:20"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c r="R112" s="346"/>
      <c r="S112" s="346"/>
      <c r="T112" s="346"/>
    </row>
    <row r="113" spans="1:20" ht="24" hidden="1" x14ac:dyDescent="0.25">
      <c r="A113" s="64">
        <v>2248</v>
      </c>
      <c r="B113" s="111" t="s">
        <v>128</v>
      </c>
      <c r="C113" s="405">
        <f t="shared" si="4"/>
        <v>0</v>
      </c>
      <c r="D113" s="116"/>
      <c r="E113" s="118"/>
      <c r="F113" s="229">
        <f t="shared" si="5"/>
        <v>0</v>
      </c>
      <c r="G113" s="116"/>
      <c r="H113" s="408"/>
      <c r="I113" s="230">
        <f t="shared" si="6"/>
        <v>0</v>
      </c>
      <c r="J113" s="116"/>
      <c r="K113" s="408"/>
      <c r="L113" s="230">
        <f t="shared" si="7"/>
        <v>0</v>
      </c>
      <c r="M113" s="464"/>
      <c r="N113" s="118"/>
      <c r="O113" s="230">
        <f t="shared" si="8"/>
        <v>0</v>
      </c>
      <c r="P113" s="387"/>
      <c r="R113" s="346"/>
      <c r="S113" s="346"/>
      <c r="T113" s="346"/>
    </row>
    <row r="114" spans="1:20" ht="24" x14ac:dyDescent="0.25">
      <c r="A114" s="64">
        <v>2249</v>
      </c>
      <c r="B114" s="111" t="s">
        <v>129</v>
      </c>
      <c r="C114" s="405">
        <f t="shared" si="4"/>
        <v>1902</v>
      </c>
      <c r="D114" s="116">
        <v>855</v>
      </c>
      <c r="E114" s="117"/>
      <c r="F114" s="227">
        <f t="shared" si="5"/>
        <v>855</v>
      </c>
      <c r="G114" s="116"/>
      <c r="H114" s="408"/>
      <c r="I114" s="230">
        <f t="shared" si="6"/>
        <v>0</v>
      </c>
      <c r="J114" s="116">
        <v>1047</v>
      </c>
      <c r="K114" s="408"/>
      <c r="L114" s="230">
        <f t="shared" si="7"/>
        <v>1047</v>
      </c>
      <c r="M114" s="464"/>
      <c r="N114" s="118"/>
      <c r="O114" s="230">
        <f t="shared" si="8"/>
        <v>0</v>
      </c>
      <c r="P114" s="387"/>
      <c r="R114" s="346"/>
      <c r="S114" s="346"/>
      <c r="T114" s="346"/>
    </row>
    <row r="115" spans="1:20" x14ac:dyDescent="0.25">
      <c r="A115" s="224">
        <v>2250</v>
      </c>
      <c r="B115" s="111" t="s">
        <v>130</v>
      </c>
      <c r="C115" s="405">
        <f t="shared" si="4"/>
        <v>286</v>
      </c>
      <c r="D115" s="225">
        <f>SUM(D116:D118)</f>
        <v>143</v>
      </c>
      <c r="E115" s="226">
        <f>SUM(E116:E118)</f>
        <v>0</v>
      </c>
      <c r="F115" s="227">
        <f t="shared" si="5"/>
        <v>143</v>
      </c>
      <c r="G115" s="225">
        <f>SUM(G116:G118)</f>
        <v>0</v>
      </c>
      <c r="H115" s="465">
        <f>SUM(H116:H118)</f>
        <v>0</v>
      </c>
      <c r="I115" s="230">
        <f t="shared" si="6"/>
        <v>0</v>
      </c>
      <c r="J115" s="225">
        <f>SUM(J116:J118)</f>
        <v>143</v>
      </c>
      <c r="K115" s="465">
        <f>SUM(K116:K118)</f>
        <v>0</v>
      </c>
      <c r="L115" s="230">
        <f t="shared" si="7"/>
        <v>143</v>
      </c>
      <c r="M115" s="466">
        <f>SUM(M116:M118)</f>
        <v>0</v>
      </c>
      <c r="N115" s="228">
        <f>SUM(N116:N118)</f>
        <v>0</v>
      </c>
      <c r="O115" s="230">
        <f t="shared" si="8"/>
        <v>0</v>
      </c>
      <c r="P115" s="387"/>
      <c r="R115" s="346"/>
      <c r="S115" s="346"/>
      <c r="T115" s="346"/>
    </row>
    <row r="116" spans="1:20" hidden="1" x14ac:dyDescent="0.25">
      <c r="A116" s="64">
        <v>2251</v>
      </c>
      <c r="B116" s="111" t="s">
        <v>131</v>
      </c>
      <c r="C116" s="405">
        <f t="shared" si="4"/>
        <v>0</v>
      </c>
      <c r="D116" s="116"/>
      <c r="E116" s="118"/>
      <c r="F116" s="229">
        <f t="shared" si="5"/>
        <v>0</v>
      </c>
      <c r="G116" s="116"/>
      <c r="H116" s="408"/>
      <c r="I116" s="230">
        <f t="shared" si="6"/>
        <v>0</v>
      </c>
      <c r="J116" s="116"/>
      <c r="K116" s="408"/>
      <c r="L116" s="230">
        <f t="shared" si="7"/>
        <v>0</v>
      </c>
      <c r="M116" s="464"/>
      <c r="N116" s="118"/>
      <c r="O116" s="230">
        <f t="shared" si="8"/>
        <v>0</v>
      </c>
      <c r="P116" s="387"/>
      <c r="R116" s="346"/>
      <c r="S116" s="346"/>
      <c r="T116" s="346"/>
    </row>
    <row r="117" spans="1:20"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c r="R117" s="346"/>
      <c r="S117" s="346"/>
      <c r="T117" s="346"/>
    </row>
    <row r="118" spans="1:20" ht="24" x14ac:dyDescent="0.25">
      <c r="A118" s="64">
        <v>2259</v>
      </c>
      <c r="B118" s="111" t="s">
        <v>133</v>
      </c>
      <c r="C118" s="405">
        <f t="shared" si="9"/>
        <v>286</v>
      </c>
      <c r="D118" s="116">
        <v>143</v>
      </c>
      <c r="E118" s="117"/>
      <c r="F118" s="227">
        <f t="shared" ref="F118:F182" si="10">D118+E118</f>
        <v>143</v>
      </c>
      <c r="G118" s="116"/>
      <c r="H118" s="408"/>
      <c r="I118" s="230">
        <f t="shared" ref="I118:I182" si="11">G118+H118</f>
        <v>0</v>
      </c>
      <c r="J118" s="116">
        <v>143</v>
      </c>
      <c r="K118" s="408"/>
      <c r="L118" s="230">
        <f t="shared" ref="L118:L182" si="12">J118+K118</f>
        <v>143</v>
      </c>
      <c r="M118" s="464"/>
      <c r="N118" s="118"/>
      <c r="O118" s="230">
        <f t="shared" ref="O118:O182" si="13">M118+N118</f>
        <v>0</v>
      </c>
      <c r="P118" s="387"/>
      <c r="R118" s="346"/>
      <c r="S118" s="346"/>
      <c r="T118" s="346"/>
    </row>
    <row r="119" spans="1:20" x14ac:dyDescent="0.25">
      <c r="A119" s="224">
        <v>2260</v>
      </c>
      <c r="B119" s="111" t="s">
        <v>134</v>
      </c>
      <c r="C119" s="405">
        <f t="shared" si="9"/>
        <v>74</v>
      </c>
      <c r="D119" s="225">
        <f>SUM(D120:D124)</f>
        <v>74</v>
      </c>
      <c r="E119" s="226">
        <f>SUM(E120:E124)</f>
        <v>0</v>
      </c>
      <c r="F119" s="227">
        <f t="shared" si="10"/>
        <v>74</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c r="S119" s="346"/>
      <c r="T119" s="346"/>
    </row>
    <row r="120" spans="1:20" hidden="1" x14ac:dyDescent="0.25">
      <c r="A120" s="64">
        <v>2261</v>
      </c>
      <c r="B120" s="111" t="s">
        <v>135</v>
      </c>
      <c r="C120" s="405">
        <f t="shared" si="9"/>
        <v>0</v>
      </c>
      <c r="D120" s="116"/>
      <c r="E120" s="118"/>
      <c r="F120" s="229">
        <f t="shared" si="10"/>
        <v>0</v>
      </c>
      <c r="G120" s="116"/>
      <c r="H120" s="408"/>
      <c r="I120" s="230">
        <f t="shared" si="11"/>
        <v>0</v>
      </c>
      <c r="J120" s="116"/>
      <c r="K120" s="408"/>
      <c r="L120" s="230">
        <f t="shared" si="12"/>
        <v>0</v>
      </c>
      <c r="M120" s="464"/>
      <c r="N120" s="118"/>
      <c r="O120" s="230">
        <f t="shared" si="13"/>
        <v>0</v>
      </c>
      <c r="P120" s="387"/>
      <c r="R120" s="346"/>
      <c r="S120" s="346"/>
      <c r="T120" s="346"/>
    </row>
    <row r="121" spans="1:20" hidden="1" x14ac:dyDescent="0.25">
      <c r="A121" s="64">
        <v>2262</v>
      </c>
      <c r="B121" s="111" t="s">
        <v>136</v>
      </c>
      <c r="C121" s="405">
        <f t="shared" si="9"/>
        <v>0</v>
      </c>
      <c r="D121" s="116"/>
      <c r="E121" s="118"/>
      <c r="F121" s="229">
        <f t="shared" si="10"/>
        <v>0</v>
      </c>
      <c r="G121" s="116"/>
      <c r="H121" s="408"/>
      <c r="I121" s="230">
        <f t="shared" si="11"/>
        <v>0</v>
      </c>
      <c r="J121" s="116"/>
      <c r="K121" s="408"/>
      <c r="L121" s="230">
        <f t="shared" si="12"/>
        <v>0</v>
      </c>
      <c r="M121" s="464"/>
      <c r="N121" s="118"/>
      <c r="O121" s="230">
        <f t="shared" si="13"/>
        <v>0</v>
      </c>
      <c r="P121" s="387"/>
      <c r="R121" s="346"/>
      <c r="S121" s="346"/>
      <c r="T121" s="346"/>
    </row>
    <row r="122" spans="1:20"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c r="R122" s="346"/>
      <c r="S122" s="346"/>
      <c r="T122" s="346"/>
    </row>
    <row r="123" spans="1:20" ht="24" hidden="1" x14ac:dyDescent="0.25">
      <c r="A123" s="64">
        <v>2264</v>
      </c>
      <c r="B123" s="111" t="s">
        <v>138</v>
      </c>
      <c r="C123" s="405">
        <f t="shared" si="9"/>
        <v>0</v>
      </c>
      <c r="D123" s="116"/>
      <c r="E123" s="118"/>
      <c r="F123" s="229">
        <f t="shared" si="10"/>
        <v>0</v>
      </c>
      <c r="G123" s="116"/>
      <c r="H123" s="408"/>
      <c r="I123" s="230">
        <f t="shared" si="11"/>
        <v>0</v>
      </c>
      <c r="J123" s="116"/>
      <c r="K123" s="408"/>
      <c r="L123" s="230">
        <f t="shared" si="12"/>
        <v>0</v>
      </c>
      <c r="M123" s="464"/>
      <c r="N123" s="118"/>
      <c r="O123" s="230">
        <f t="shared" si="13"/>
        <v>0</v>
      </c>
      <c r="P123" s="387"/>
      <c r="R123" s="346"/>
      <c r="S123" s="346"/>
      <c r="T123" s="346"/>
    </row>
    <row r="124" spans="1:20" x14ac:dyDescent="0.25">
      <c r="A124" s="64">
        <v>2269</v>
      </c>
      <c r="B124" s="111" t="s">
        <v>139</v>
      </c>
      <c r="C124" s="405">
        <f t="shared" si="9"/>
        <v>74</v>
      </c>
      <c r="D124" s="116">
        <v>74</v>
      </c>
      <c r="E124" s="117"/>
      <c r="F124" s="227">
        <f t="shared" si="10"/>
        <v>74</v>
      </c>
      <c r="G124" s="116"/>
      <c r="H124" s="408"/>
      <c r="I124" s="230">
        <f t="shared" si="11"/>
        <v>0</v>
      </c>
      <c r="J124" s="116"/>
      <c r="K124" s="408"/>
      <c r="L124" s="230">
        <f t="shared" si="12"/>
        <v>0</v>
      </c>
      <c r="M124" s="464"/>
      <c r="N124" s="118"/>
      <c r="O124" s="230">
        <f t="shared" si="13"/>
        <v>0</v>
      </c>
      <c r="P124" s="387"/>
      <c r="R124" s="346"/>
      <c r="S124" s="346"/>
      <c r="T124" s="346"/>
    </row>
    <row r="125" spans="1:20" x14ac:dyDescent="0.25">
      <c r="A125" s="224">
        <v>2270</v>
      </c>
      <c r="B125" s="111" t="s">
        <v>140</v>
      </c>
      <c r="C125" s="405">
        <f t="shared" si="9"/>
        <v>150</v>
      </c>
      <c r="D125" s="225">
        <f>SUM(D126:D130)</f>
        <v>100</v>
      </c>
      <c r="E125" s="226">
        <f>SUM(E126:E130)</f>
        <v>0</v>
      </c>
      <c r="F125" s="227">
        <f t="shared" si="10"/>
        <v>100</v>
      </c>
      <c r="G125" s="225">
        <f>SUM(G126:G130)</f>
        <v>0</v>
      </c>
      <c r="H125" s="465">
        <f>SUM(H126:H130)</f>
        <v>0</v>
      </c>
      <c r="I125" s="230">
        <f t="shared" si="11"/>
        <v>0</v>
      </c>
      <c r="J125" s="225">
        <f>SUM(J126:J130)</f>
        <v>900</v>
      </c>
      <c r="K125" s="465">
        <f>SUM(K126:K130)</f>
        <v>-850</v>
      </c>
      <c r="L125" s="230">
        <f t="shared" si="12"/>
        <v>50</v>
      </c>
      <c r="M125" s="466">
        <f>SUM(M126:M130)</f>
        <v>0</v>
      </c>
      <c r="N125" s="228">
        <f>SUM(N126:N130)</f>
        <v>0</v>
      </c>
      <c r="O125" s="230">
        <f t="shared" si="13"/>
        <v>0</v>
      </c>
      <c r="P125" s="387"/>
      <c r="R125" s="346"/>
      <c r="S125" s="346"/>
      <c r="T125" s="346"/>
    </row>
    <row r="126" spans="1:20"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c r="R126" s="346"/>
      <c r="S126" s="346"/>
      <c r="T126" s="346"/>
    </row>
    <row r="127" spans="1:20" ht="24" hidden="1" x14ac:dyDescent="0.25">
      <c r="A127" s="64">
        <v>2275</v>
      </c>
      <c r="B127" s="111" t="s">
        <v>142</v>
      </c>
      <c r="C127" s="405">
        <f t="shared" si="9"/>
        <v>0</v>
      </c>
      <c r="D127" s="116"/>
      <c r="E127" s="118"/>
      <c r="F127" s="229">
        <f t="shared" si="10"/>
        <v>0</v>
      </c>
      <c r="G127" s="116"/>
      <c r="H127" s="408"/>
      <c r="I127" s="230">
        <f t="shared" si="11"/>
        <v>0</v>
      </c>
      <c r="J127" s="116">
        <v>850</v>
      </c>
      <c r="K127" s="408">
        <v>-850</v>
      </c>
      <c r="L127" s="230">
        <f t="shared" si="12"/>
        <v>0</v>
      </c>
      <c r="M127" s="464"/>
      <c r="N127" s="118"/>
      <c r="O127" s="230">
        <f t="shared" si="13"/>
        <v>0</v>
      </c>
      <c r="P127" s="387" t="s">
        <v>943</v>
      </c>
      <c r="R127" s="346"/>
      <c r="S127" s="346"/>
      <c r="T127" s="346"/>
    </row>
    <row r="128" spans="1:20"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c r="R128" s="346"/>
      <c r="S128" s="346"/>
      <c r="T128" s="346"/>
    </row>
    <row r="129" spans="1:20"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c r="R129" s="346"/>
      <c r="S129" s="346"/>
      <c r="T129" s="346"/>
    </row>
    <row r="130" spans="1:20" ht="24" x14ac:dyDescent="0.25">
      <c r="A130" s="64">
        <v>2279</v>
      </c>
      <c r="B130" s="111" t="s">
        <v>145</v>
      </c>
      <c r="C130" s="405">
        <f t="shared" si="9"/>
        <v>150</v>
      </c>
      <c r="D130" s="116">
        <v>100</v>
      </c>
      <c r="E130" s="117"/>
      <c r="F130" s="227">
        <f t="shared" si="10"/>
        <v>100</v>
      </c>
      <c r="G130" s="116"/>
      <c r="H130" s="408"/>
      <c r="I130" s="230">
        <f t="shared" si="11"/>
        <v>0</v>
      </c>
      <c r="J130" s="116">
        <v>50</v>
      </c>
      <c r="K130" s="408"/>
      <c r="L130" s="230">
        <f t="shared" si="12"/>
        <v>50</v>
      </c>
      <c r="M130" s="464"/>
      <c r="N130" s="118"/>
      <c r="O130" s="230">
        <f t="shared" si="13"/>
        <v>0</v>
      </c>
      <c r="P130" s="387"/>
      <c r="R130" s="346"/>
      <c r="S130" s="346"/>
      <c r="T130" s="346"/>
    </row>
    <row r="131" spans="1:20"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c r="R131" s="346"/>
      <c r="S131" s="346"/>
      <c r="T131" s="346"/>
    </row>
    <row r="132" spans="1:20"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c r="R132" s="346"/>
      <c r="S132" s="346"/>
      <c r="T132" s="346"/>
    </row>
    <row r="133" spans="1:20" ht="36" x14ac:dyDescent="0.25">
      <c r="A133" s="85">
        <v>2300</v>
      </c>
      <c r="B133" s="210" t="s">
        <v>148</v>
      </c>
      <c r="C133" s="393">
        <f t="shared" si="9"/>
        <v>25440</v>
      </c>
      <c r="D133" s="95">
        <f>SUM(D134,D139,D143,D144,D147,D154,D162,D163,D166)</f>
        <v>22423</v>
      </c>
      <c r="E133" s="96">
        <f>SUM(E134,E139,E143,E144,E147,E154,E162,E163,E166)</f>
        <v>0</v>
      </c>
      <c r="F133" s="97">
        <f t="shared" si="10"/>
        <v>22423</v>
      </c>
      <c r="G133" s="95">
        <f>SUM(G134,G139,G143,G144,G147,G154,G162,G163,G166)</f>
        <v>0</v>
      </c>
      <c r="H133" s="399">
        <f>SUM(H134,H139,H143,H144,H147,H154,H162,H163,H166)</f>
        <v>0</v>
      </c>
      <c r="I133" s="99">
        <f t="shared" si="11"/>
        <v>0</v>
      </c>
      <c r="J133" s="95">
        <f>SUM(J134,J139,J143,J144,J147,J154,J162,J163,J166)</f>
        <v>3267</v>
      </c>
      <c r="K133" s="399">
        <f>SUM(K134,K139,K143,K144,K147,K154,K162,K163,K166)</f>
        <v>-250</v>
      </c>
      <c r="L133" s="99">
        <f t="shared" si="12"/>
        <v>3017</v>
      </c>
      <c r="M133" s="469">
        <f>SUM(M134,M139,M143,M144,M147,M154,M162,M163,M166)</f>
        <v>0</v>
      </c>
      <c r="N133" s="98">
        <f>SUM(N134,N139,N143,N144,N147,N154,N162,N163,N166)</f>
        <v>0</v>
      </c>
      <c r="O133" s="99">
        <f t="shared" si="13"/>
        <v>0</v>
      </c>
      <c r="P133" s="397"/>
      <c r="R133" s="346"/>
      <c r="S133" s="346"/>
      <c r="T133" s="346"/>
    </row>
    <row r="134" spans="1:20" ht="24" x14ac:dyDescent="0.25">
      <c r="A134" s="350">
        <v>2310</v>
      </c>
      <c r="B134" s="101" t="s">
        <v>149</v>
      </c>
      <c r="C134" s="400">
        <f t="shared" si="9"/>
        <v>6213</v>
      </c>
      <c r="D134" s="251">
        <f>SUM(D135:D138)</f>
        <v>5046</v>
      </c>
      <c r="E134" s="471">
        <f>SUM(E135:E138)</f>
        <v>0</v>
      </c>
      <c r="F134" s="240">
        <f t="shared" si="10"/>
        <v>5046</v>
      </c>
      <c r="G134" s="238">
        <f>SUM(G135:G138)</f>
        <v>0</v>
      </c>
      <c r="H134" s="470">
        <f>SUM(H135:H138)</f>
        <v>0</v>
      </c>
      <c r="I134" s="243">
        <f t="shared" si="11"/>
        <v>0</v>
      </c>
      <c r="J134" s="238">
        <f>SUM(J135:J138)</f>
        <v>1167</v>
      </c>
      <c r="K134" s="470">
        <f>SUM(K135:K138)</f>
        <v>0</v>
      </c>
      <c r="L134" s="243">
        <f t="shared" si="12"/>
        <v>1167</v>
      </c>
      <c r="M134" s="471">
        <f>SUM(M135:M138)</f>
        <v>0</v>
      </c>
      <c r="N134" s="241">
        <f>SUM(N135:N138)</f>
        <v>0</v>
      </c>
      <c r="O134" s="243">
        <f t="shared" si="13"/>
        <v>0</v>
      </c>
      <c r="P134" s="382"/>
      <c r="R134" s="346"/>
      <c r="S134" s="346"/>
      <c r="T134" s="346"/>
    </row>
    <row r="135" spans="1:20" x14ac:dyDescent="0.25">
      <c r="A135" s="64">
        <v>2311</v>
      </c>
      <c r="B135" s="111" t="s">
        <v>150</v>
      </c>
      <c r="C135" s="405">
        <f t="shared" si="9"/>
        <v>2050</v>
      </c>
      <c r="D135" s="116">
        <v>1850</v>
      </c>
      <c r="E135" s="117"/>
      <c r="F135" s="227">
        <f t="shared" si="10"/>
        <v>1850</v>
      </c>
      <c r="G135" s="116"/>
      <c r="H135" s="408"/>
      <c r="I135" s="230">
        <f t="shared" si="11"/>
        <v>0</v>
      </c>
      <c r="J135" s="116">
        <v>200</v>
      </c>
      <c r="K135" s="408"/>
      <c r="L135" s="230">
        <f t="shared" si="12"/>
        <v>200</v>
      </c>
      <c r="M135" s="464"/>
      <c r="N135" s="118"/>
      <c r="O135" s="230">
        <f t="shared" si="13"/>
        <v>0</v>
      </c>
      <c r="P135" s="387"/>
      <c r="R135" s="346"/>
      <c r="S135" s="346"/>
      <c r="T135" s="346"/>
    </row>
    <row r="136" spans="1:20" x14ac:dyDescent="0.25">
      <c r="A136" s="64">
        <v>2312</v>
      </c>
      <c r="B136" s="111" t="s">
        <v>151</v>
      </c>
      <c r="C136" s="405">
        <f t="shared" si="9"/>
        <v>3663</v>
      </c>
      <c r="D136" s="116">
        <v>3196</v>
      </c>
      <c r="E136" s="117"/>
      <c r="F136" s="227">
        <f t="shared" si="10"/>
        <v>3196</v>
      </c>
      <c r="G136" s="116"/>
      <c r="H136" s="408"/>
      <c r="I136" s="230">
        <f t="shared" si="11"/>
        <v>0</v>
      </c>
      <c r="J136" s="116">
        <v>467</v>
      </c>
      <c r="K136" s="408"/>
      <c r="L136" s="230">
        <f t="shared" si="12"/>
        <v>467</v>
      </c>
      <c r="M136" s="464"/>
      <c r="N136" s="118"/>
      <c r="O136" s="230">
        <f t="shared" si="13"/>
        <v>0</v>
      </c>
      <c r="P136" s="387"/>
      <c r="R136" s="346"/>
      <c r="S136" s="346"/>
      <c r="T136" s="346"/>
    </row>
    <row r="137" spans="1:20" hidden="1" x14ac:dyDescent="0.25">
      <c r="A137" s="64">
        <v>2313</v>
      </c>
      <c r="B137" s="111" t="s">
        <v>152</v>
      </c>
      <c r="C137" s="405">
        <f t="shared" si="9"/>
        <v>0</v>
      </c>
      <c r="D137" s="116"/>
      <c r="E137" s="118"/>
      <c r="F137" s="229">
        <f t="shared" si="10"/>
        <v>0</v>
      </c>
      <c r="G137" s="116"/>
      <c r="H137" s="408"/>
      <c r="I137" s="230">
        <f t="shared" si="11"/>
        <v>0</v>
      </c>
      <c r="J137" s="116"/>
      <c r="K137" s="408"/>
      <c r="L137" s="230">
        <f t="shared" si="12"/>
        <v>0</v>
      </c>
      <c r="M137" s="464"/>
      <c r="N137" s="118"/>
      <c r="O137" s="230">
        <f t="shared" si="13"/>
        <v>0</v>
      </c>
      <c r="P137" s="387"/>
      <c r="R137" s="346"/>
      <c r="S137" s="346"/>
      <c r="T137" s="346"/>
    </row>
    <row r="138" spans="1:20" ht="36" x14ac:dyDescent="0.25">
      <c r="A138" s="64">
        <v>2314</v>
      </c>
      <c r="B138" s="111" t="s">
        <v>153</v>
      </c>
      <c r="C138" s="405">
        <f t="shared" si="9"/>
        <v>500</v>
      </c>
      <c r="D138" s="116"/>
      <c r="E138" s="117"/>
      <c r="F138" s="227">
        <f t="shared" si="10"/>
        <v>0</v>
      </c>
      <c r="G138" s="116"/>
      <c r="H138" s="408"/>
      <c r="I138" s="230">
        <f t="shared" si="11"/>
        <v>0</v>
      </c>
      <c r="J138" s="116">
        <v>500</v>
      </c>
      <c r="K138" s="408"/>
      <c r="L138" s="230">
        <f t="shared" si="12"/>
        <v>500</v>
      </c>
      <c r="M138" s="464"/>
      <c r="N138" s="118"/>
      <c r="O138" s="230">
        <f t="shared" si="13"/>
        <v>0</v>
      </c>
      <c r="P138" s="387"/>
      <c r="R138" s="346"/>
      <c r="S138" s="346"/>
      <c r="T138" s="346"/>
    </row>
    <row r="139" spans="1:20" x14ac:dyDescent="0.25">
      <c r="A139" s="224">
        <v>2320</v>
      </c>
      <c r="B139" s="111" t="s">
        <v>154</v>
      </c>
      <c r="C139" s="405">
        <f t="shared" si="9"/>
        <v>3620</v>
      </c>
      <c r="D139" s="225">
        <f>SUM(D140:D142)</f>
        <v>3620</v>
      </c>
      <c r="E139" s="226">
        <f>SUM(E140:E142)</f>
        <v>0</v>
      </c>
      <c r="F139" s="227">
        <f t="shared" si="10"/>
        <v>3620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c r="S139" s="346"/>
      <c r="T139" s="346"/>
    </row>
    <row r="140" spans="1:20" hidden="1" x14ac:dyDescent="0.25">
      <c r="A140" s="64">
        <v>2321</v>
      </c>
      <c r="B140" s="111" t="s">
        <v>155</v>
      </c>
      <c r="C140" s="405">
        <f t="shared" si="9"/>
        <v>0</v>
      </c>
      <c r="D140" s="116"/>
      <c r="E140" s="118"/>
      <c r="F140" s="229">
        <f t="shared" si="10"/>
        <v>0</v>
      </c>
      <c r="G140" s="116"/>
      <c r="H140" s="408"/>
      <c r="I140" s="230">
        <f t="shared" si="11"/>
        <v>0</v>
      </c>
      <c r="J140" s="116"/>
      <c r="K140" s="408"/>
      <c r="L140" s="230">
        <f t="shared" si="12"/>
        <v>0</v>
      </c>
      <c r="M140" s="464"/>
      <c r="N140" s="118"/>
      <c r="O140" s="230">
        <f t="shared" si="13"/>
        <v>0</v>
      </c>
      <c r="P140" s="387"/>
      <c r="R140" s="346"/>
      <c r="S140" s="346"/>
      <c r="T140" s="346"/>
    </row>
    <row r="141" spans="1:20" x14ac:dyDescent="0.25">
      <c r="A141" s="64">
        <v>2322</v>
      </c>
      <c r="B141" s="111" t="s">
        <v>156</v>
      </c>
      <c r="C141" s="405">
        <f t="shared" si="9"/>
        <v>3620</v>
      </c>
      <c r="D141" s="116">
        <v>3620</v>
      </c>
      <c r="E141" s="117"/>
      <c r="F141" s="227">
        <f t="shared" si="10"/>
        <v>3620</v>
      </c>
      <c r="G141" s="116"/>
      <c r="H141" s="408"/>
      <c r="I141" s="230">
        <f t="shared" si="11"/>
        <v>0</v>
      </c>
      <c r="J141" s="116"/>
      <c r="K141" s="408"/>
      <c r="L141" s="230">
        <f t="shared" si="12"/>
        <v>0</v>
      </c>
      <c r="M141" s="464"/>
      <c r="N141" s="118"/>
      <c r="O141" s="230">
        <f t="shared" si="13"/>
        <v>0</v>
      </c>
      <c r="P141" s="387"/>
      <c r="R141" s="346"/>
      <c r="S141" s="346"/>
      <c r="T141" s="346"/>
    </row>
    <row r="142" spans="1:20"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c r="R142" s="346"/>
      <c r="S142" s="346"/>
      <c r="T142" s="346"/>
    </row>
    <row r="143" spans="1:20"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c r="R143" s="346"/>
      <c r="S143" s="346"/>
      <c r="T143" s="346"/>
    </row>
    <row r="144" spans="1:20"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c r="S144" s="346"/>
      <c r="T144" s="346"/>
    </row>
    <row r="145" spans="1:20" hidden="1" x14ac:dyDescent="0.25">
      <c r="A145" s="64">
        <v>2341</v>
      </c>
      <c r="B145" s="111" t="s">
        <v>160</v>
      </c>
      <c r="C145" s="405">
        <f t="shared" si="9"/>
        <v>0</v>
      </c>
      <c r="D145" s="116"/>
      <c r="E145" s="118"/>
      <c r="F145" s="229">
        <f t="shared" si="10"/>
        <v>0</v>
      </c>
      <c r="G145" s="116"/>
      <c r="H145" s="408"/>
      <c r="I145" s="230">
        <f t="shared" si="11"/>
        <v>0</v>
      </c>
      <c r="J145" s="116"/>
      <c r="K145" s="408"/>
      <c r="L145" s="230">
        <f t="shared" si="12"/>
        <v>0</v>
      </c>
      <c r="M145" s="464"/>
      <c r="N145" s="118"/>
      <c r="O145" s="230">
        <f t="shared" si="13"/>
        <v>0</v>
      </c>
      <c r="P145" s="387"/>
      <c r="R145" s="346"/>
      <c r="S145" s="346"/>
      <c r="T145" s="346"/>
    </row>
    <row r="146" spans="1:20"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c r="R146" s="346"/>
      <c r="S146" s="346"/>
      <c r="T146" s="346"/>
    </row>
    <row r="147" spans="1:20" ht="24" x14ac:dyDescent="0.25">
      <c r="A147" s="213">
        <v>2350</v>
      </c>
      <c r="B147" s="156" t="s">
        <v>162</v>
      </c>
      <c r="C147" s="405">
        <f t="shared" si="9"/>
        <v>7200</v>
      </c>
      <c r="D147" s="214">
        <f>SUM(D148:D153)</f>
        <v>5350</v>
      </c>
      <c r="E147" s="215">
        <f>SUM(E148:E153)</f>
        <v>0</v>
      </c>
      <c r="F147" s="216">
        <f t="shared" si="10"/>
        <v>5350</v>
      </c>
      <c r="G147" s="214">
        <f>SUM(G148:G153)</f>
        <v>0</v>
      </c>
      <c r="H147" s="461">
        <f>SUM(H148:H153)</f>
        <v>0</v>
      </c>
      <c r="I147" s="219">
        <f t="shared" si="11"/>
        <v>0</v>
      </c>
      <c r="J147" s="214">
        <f>SUM(J148:J153)</f>
        <v>2100</v>
      </c>
      <c r="K147" s="461">
        <f>SUM(K148:K153)</f>
        <v>-250</v>
      </c>
      <c r="L147" s="219">
        <f t="shared" si="12"/>
        <v>1850</v>
      </c>
      <c r="M147" s="462">
        <f>SUM(M148:M153)</f>
        <v>0</v>
      </c>
      <c r="N147" s="217">
        <f>SUM(N148:N153)</f>
        <v>0</v>
      </c>
      <c r="O147" s="219">
        <f t="shared" si="13"/>
        <v>0</v>
      </c>
      <c r="P147" s="434"/>
      <c r="R147" s="346"/>
      <c r="S147" s="346"/>
      <c r="T147" s="346"/>
    </row>
    <row r="148" spans="1:20" ht="24" x14ac:dyDescent="0.25">
      <c r="A148" s="55">
        <v>2351</v>
      </c>
      <c r="B148" s="101" t="s">
        <v>163</v>
      </c>
      <c r="C148" s="405">
        <f t="shared" si="9"/>
        <v>850</v>
      </c>
      <c r="D148" s="106">
        <v>700</v>
      </c>
      <c r="E148" s="107"/>
      <c r="F148" s="240">
        <f t="shared" si="10"/>
        <v>700</v>
      </c>
      <c r="G148" s="106"/>
      <c r="H148" s="403"/>
      <c r="I148" s="243">
        <f t="shared" si="11"/>
        <v>0</v>
      </c>
      <c r="J148" s="106">
        <v>400</v>
      </c>
      <c r="K148" s="403">
        <v>-250</v>
      </c>
      <c r="L148" s="243">
        <f t="shared" si="12"/>
        <v>150</v>
      </c>
      <c r="M148" s="463"/>
      <c r="N148" s="108"/>
      <c r="O148" s="243">
        <f t="shared" si="13"/>
        <v>0</v>
      </c>
      <c r="P148" s="387" t="s">
        <v>943</v>
      </c>
      <c r="R148" s="346"/>
      <c r="S148" s="346"/>
      <c r="T148" s="346"/>
    </row>
    <row r="149" spans="1:20" x14ac:dyDescent="0.25">
      <c r="A149" s="64">
        <v>2352</v>
      </c>
      <c r="B149" s="111" t="s">
        <v>164</v>
      </c>
      <c r="C149" s="405">
        <f t="shared" si="9"/>
        <v>6100</v>
      </c>
      <c r="D149" s="116">
        <v>4500</v>
      </c>
      <c r="E149" s="117"/>
      <c r="F149" s="227">
        <f t="shared" si="10"/>
        <v>4500</v>
      </c>
      <c r="G149" s="116"/>
      <c r="H149" s="408"/>
      <c r="I149" s="230">
        <f t="shared" si="11"/>
        <v>0</v>
      </c>
      <c r="J149" s="116">
        <v>1600</v>
      </c>
      <c r="K149" s="408"/>
      <c r="L149" s="230">
        <f t="shared" si="12"/>
        <v>1600</v>
      </c>
      <c r="M149" s="464"/>
      <c r="N149" s="118"/>
      <c r="O149" s="230">
        <f t="shared" si="13"/>
        <v>0</v>
      </c>
      <c r="P149" s="387"/>
      <c r="R149" s="346"/>
      <c r="S149" s="346"/>
      <c r="T149" s="346"/>
    </row>
    <row r="150" spans="1:20" ht="24" x14ac:dyDescent="0.25">
      <c r="A150" s="64">
        <v>2353</v>
      </c>
      <c r="B150" s="111" t="s">
        <v>165</v>
      </c>
      <c r="C150" s="405">
        <f t="shared" si="9"/>
        <v>200</v>
      </c>
      <c r="D150" s="116">
        <v>100</v>
      </c>
      <c r="E150" s="117"/>
      <c r="F150" s="227">
        <f t="shared" si="10"/>
        <v>100</v>
      </c>
      <c r="G150" s="116"/>
      <c r="H150" s="408"/>
      <c r="I150" s="230">
        <f t="shared" si="11"/>
        <v>0</v>
      </c>
      <c r="J150" s="116">
        <v>100</v>
      </c>
      <c r="K150" s="408"/>
      <c r="L150" s="230">
        <f t="shared" si="12"/>
        <v>100</v>
      </c>
      <c r="M150" s="464"/>
      <c r="N150" s="118"/>
      <c r="O150" s="230">
        <f t="shared" si="13"/>
        <v>0</v>
      </c>
      <c r="P150" s="387"/>
      <c r="R150" s="346"/>
      <c r="S150" s="346"/>
      <c r="T150" s="346"/>
    </row>
    <row r="151" spans="1:20"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c r="R151" s="346"/>
      <c r="S151" s="346"/>
      <c r="T151" s="346"/>
    </row>
    <row r="152" spans="1:20" ht="24" x14ac:dyDescent="0.25">
      <c r="A152" s="64">
        <v>2355</v>
      </c>
      <c r="B152" s="111" t="s">
        <v>167</v>
      </c>
      <c r="C152" s="405">
        <f t="shared" si="9"/>
        <v>50</v>
      </c>
      <c r="D152" s="116">
        <v>50</v>
      </c>
      <c r="E152" s="117"/>
      <c r="F152" s="227">
        <f t="shared" si="10"/>
        <v>50</v>
      </c>
      <c r="G152" s="116"/>
      <c r="H152" s="408"/>
      <c r="I152" s="230">
        <f t="shared" si="11"/>
        <v>0</v>
      </c>
      <c r="J152" s="116"/>
      <c r="K152" s="408"/>
      <c r="L152" s="230">
        <f t="shared" si="12"/>
        <v>0</v>
      </c>
      <c r="M152" s="464"/>
      <c r="N152" s="118"/>
      <c r="O152" s="230">
        <f t="shared" si="13"/>
        <v>0</v>
      </c>
      <c r="P152" s="387"/>
      <c r="R152" s="346"/>
      <c r="S152" s="346"/>
      <c r="T152" s="346"/>
    </row>
    <row r="153" spans="1:20"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c r="R153" s="346"/>
      <c r="S153" s="346"/>
      <c r="T153" s="346"/>
    </row>
    <row r="154" spans="1:20" ht="24" x14ac:dyDescent="0.25">
      <c r="A154" s="224">
        <v>2360</v>
      </c>
      <c r="B154" s="111" t="s">
        <v>169</v>
      </c>
      <c r="C154" s="405">
        <f t="shared" si="9"/>
        <v>8407</v>
      </c>
      <c r="D154" s="225">
        <f>SUM(D155:D161)</f>
        <v>8407</v>
      </c>
      <c r="E154" s="226">
        <f>SUM(E155:E161)</f>
        <v>0</v>
      </c>
      <c r="F154" s="227">
        <f t="shared" si="10"/>
        <v>8407</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c r="S154" s="346"/>
      <c r="T154" s="346"/>
    </row>
    <row r="155" spans="1:20" x14ac:dyDescent="0.25">
      <c r="A155" s="63">
        <v>2361</v>
      </c>
      <c r="B155" s="111" t="s">
        <v>170</v>
      </c>
      <c r="C155" s="405">
        <f t="shared" si="9"/>
        <v>8407</v>
      </c>
      <c r="D155" s="116">
        <v>8407</v>
      </c>
      <c r="E155" s="117"/>
      <c r="F155" s="227">
        <f t="shared" si="10"/>
        <v>8407</v>
      </c>
      <c r="G155" s="116"/>
      <c r="H155" s="408"/>
      <c r="I155" s="230">
        <f t="shared" si="11"/>
        <v>0</v>
      </c>
      <c r="J155" s="116"/>
      <c r="K155" s="408"/>
      <c r="L155" s="230">
        <f t="shared" si="12"/>
        <v>0</v>
      </c>
      <c r="M155" s="464"/>
      <c r="N155" s="118"/>
      <c r="O155" s="230">
        <f t="shared" si="13"/>
        <v>0</v>
      </c>
      <c r="P155" s="387"/>
      <c r="R155" s="346"/>
      <c r="S155" s="346"/>
      <c r="T155" s="346"/>
    </row>
    <row r="156" spans="1:20" ht="24" hidden="1" x14ac:dyDescent="0.25">
      <c r="A156" s="63">
        <v>2362</v>
      </c>
      <c r="B156" s="111" t="s">
        <v>171</v>
      </c>
      <c r="C156" s="405">
        <f t="shared" si="9"/>
        <v>0</v>
      </c>
      <c r="D156" s="116"/>
      <c r="E156" s="118"/>
      <c r="F156" s="229">
        <f t="shared" si="10"/>
        <v>0</v>
      </c>
      <c r="G156" s="116"/>
      <c r="H156" s="408"/>
      <c r="I156" s="230">
        <f t="shared" si="11"/>
        <v>0</v>
      </c>
      <c r="J156" s="116"/>
      <c r="K156" s="408"/>
      <c r="L156" s="230">
        <f t="shared" si="12"/>
        <v>0</v>
      </c>
      <c r="M156" s="464"/>
      <c r="N156" s="118"/>
      <c r="O156" s="230">
        <f t="shared" si="13"/>
        <v>0</v>
      </c>
      <c r="P156" s="387"/>
      <c r="R156" s="346"/>
      <c r="S156" s="346"/>
      <c r="T156" s="346"/>
    </row>
    <row r="157" spans="1:20" hidden="1" x14ac:dyDescent="0.25">
      <c r="A157" s="63">
        <v>2363</v>
      </c>
      <c r="B157" s="111" t="s">
        <v>172</v>
      </c>
      <c r="C157" s="405">
        <f t="shared" si="9"/>
        <v>0</v>
      </c>
      <c r="D157" s="116"/>
      <c r="E157" s="118"/>
      <c r="F157" s="229">
        <f t="shared" si="10"/>
        <v>0</v>
      </c>
      <c r="G157" s="116"/>
      <c r="H157" s="408"/>
      <c r="I157" s="230">
        <f t="shared" si="11"/>
        <v>0</v>
      </c>
      <c r="J157" s="116"/>
      <c r="K157" s="408"/>
      <c r="L157" s="230">
        <f t="shared" si="12"/>
        <v>0</v>
      </c>
      <c r="M157" s="464"/>
      <c r="N157" s="118"/>
      <c r="O157" s="230">
        <f t="shared" si="13"/>
        <v>0</v>
      </c>
      <c r="P157" s="387"/>
      <c r="R157" s="346"/>
      <c r="S157" s="346"/>
      <c r="T157" s="346"/>
    </row>
    <row r="158" spans="1:20"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c r="R158" s="346"/>
      <c r="S158" s="346"/>
      <c r="T158" s="346"/>
    </row>
    <row r="159" spans="1:20"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c r="R159" s="346"/>
      <c r="S159" s="346"/>
      <c r="T159" s="346"/>
    </row>
    <row r="160" spans="1:20"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c r="R160" s="346"/>
      <c r="S160" s="346"/>
      <c r="T160" s="346"/>
    </row>
    <row r="161" spans="1:20"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c r="R161" s="346"/>
      <c r="S161" s="346"/>
      <c r="T161" s="346"/>
    </row>
    <row r="162" spans="1:20" hidden="1" x14ac:dyDescent="0.25">
      <c r="A162" s="213">
        <v>2370</v>
      </c>
      <c r="B162" s="156" t="s">
        <v>177</v>
      </c>
      <c r="C162" s="405">
        <f t="shared" si="9"/>
        <v>0</v>
      </c>
      <c r="D162" s="231"/>
      <c r="E162" s="234"/>
      <c r="F162" s="218">
        <f t="shared" si="10"/>
        <v>0</v>
      </c>
      <c r="G162" s="231"/>
      <c r="H162" s="467"/>
      <c r="I162" s="219">
        <f t="shared" si="11"/>
        <v>0</v>
      </c>
      <c r="J162" s="231"/>
      <c r="K162" s="467"/>
      <c r="L162" s="219">
        <f t="shared" si="12"/>
        <v>0</v>
      </c>
      <c r="M162" s="468"/>
      <c r="N162" s="234"/>
      <c r="O162" s="219">
        <f t="shared" si="13"/>
        <v>0</v>
      </c>
      <c r="P162" s="434"/>
      <c r="R162" s="346"/>
      <c r="S162" s="346"/>
      <c r="T162" s="346"/>
    </row>
    <row r="163" spans="1:20"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c r="S163" s="346"/>
      <c r="T163" s="346"/>
    </row>
    <row r="164" spans="1:20"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c r="R164" s="346"/>
      <c r="S164" s="346"/>
      <c r="T164" s="346"/>
    </row>
    <row r="165" spans="1:20"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c r="R165" s="346"/>
      <c r="S165" s="346"/>
      <c r="T165" s="346"/>
    </row>
    <row r="166" spans="1:20" hidden="1" x14ac:dyDescent="0.25">
      <c r="A166" s="213">
        <v>2390</v>
      </c>
      <c r="B166" s="156" t="s">
        <v>181</v>
      </c>
      <c r="C166" s="405">
        <f t="shared" si="9"/>
        <v>0</v>
      </c>
      <c r="D166" s="231"/>
      <c r="E166" s="234"/>
      <c r="F166" s="218">
        <f t="shared" si="10"/>
        <v>0</v>
      </c>
      <c r="G166" s="231"/>
      <c r="H166" s="467"/>
      <c r="I166" s="219">
        <f t="shared" si="11"/>
        <v>0</v>
      </c>
      <c r="J166" s="231"/>
      <c r="K166" s="467"/>
      <c r="L166" s="219">
        <f t="shared" si="12"/>
        <v>0</v>
      </c>
      <c r="M166" s="468"/>
      <c r="N166" s="234"/>
      <c r="O166" s="219">
        <f t="shared" si="13"/>
        <v>0</v>
      </c>
      <c r="P166" s="434"/>
      <c r="R166" s="346"/>
      <c r="S166" s="346"/>
      <c r="T166" s="346"/>
    </row>
    <row r="167" spans="1:20"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99">
        <f t="shared" si="13"/>
        <v>0</v>
      </c>
      <c r="P167" s="397"/>
      <c r="R167" s="346"/>
      <c r="S167" s="346"/>
      <c r="T167" s="346"/>
    </row>
    <row r="168" spans="1:20" ht="24" hidden="1" x14ac:dyDescent="0.25">
      <c r="A168" s="85">
        <v>2500</v>
      </c>
      <c r="B168" s="210" t="s">
        <v>183</v>
      </c>
      <c r="C168" s="393">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c r="R168" s="346"/>
      <c r="S168" s="346"/>
      <c r="T168" s="346"/>
    </row>
    <row r="169" spans="1:20" hidden="1" x14ac:dyDescent="0.25">
      <c r="A169" s="350">
        <v>2510</v>
      </c>
      <c r="B169" s="101" t="s">
        <v>184</v>
      </c>
      <c r="C169" s="40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c r="R169" s="346"/>
      <c r="S169" s="346"/>
      <c r="T169" s="346"/>
    </row>
    <row r="170" spans="1:20"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c r="R170" s="346"/>
      <c r="S170" s="346"/>
      <c r="T170" s="346"/>
    </row>
    <row r="171" spans="1:20"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c r="R171" s="346"/>
      <c r="S171" s="346"/>
      <c r="T171" s="346"/>
    </row>
    <row r="172" spans="1:20" ht="24" hidden="1" x14ac:dyDescent="0.25">
      <c r="A172" s="64">
        <v>2515</v>
      </c>
      <c r="B172" s="111" t="s">
        <v>187</v>
      </c>
      <c r="C172" s="405">
        <f t="shared" si="9"/>
        <v>0</v>
      </c>
      <c r="D172" s="116"/>
      <c r="E172" s="118"/>
      <c r="F172" s="229">
        <f t="shared" si="10"/>
        <v>0</v>
      </c>
      <c r="G172" s="116"/>
      <c r="H172" s="408"/>
      <c r="I172" s="230">
        <f t="shared" si="11"/>
        <v>0</v>
      </c>
      <c r="J172" s="116"/>
      <c r="K172" s="408"/>
      <c r="L172" s="230">
        <f t="shared" si="12"/>
        <v>0</v>
      </c>
      <c r="M172" s="464"/>
      <c r="N172" s="118"/>
      <c r="O172" s="230">
        <f t="shared" si="13"/>
        <v>0</v>
      </c>
      <c r="P172" s="387"/>
      <c r="R172" s="346"/>
      <c r="S172" s="346"/>
      <c r="T172" s="346"/>
    </row>
    <row r="173" spans="1:20"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c r="R173" s="346"/>
      <c r="S173" s="346"/>
      <c r="T173" s="346"/>
    </row>
    <row r="174" spans="1:20"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c r="R174" s="346"/>
      <c r="S174" s="346"/>
      <c r="T174" s="346"/>
    </row>
    <row r="175" spans="1:20"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c r="R175" s="346"/>
      <c r="S175" s="346"/>
      <c r="T175" s="346"/>
    </row>
    <row r="176" spans="1:20"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c r="S176" s="346"/>
      <c r="T176" s="346"/>
    </row>
    <row r="177" spans="1:20"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c r="R177" s="346"/>
      <c r="S177" s="346"/>
      <c r="T177" s="346"/>
    </row>
    <row r="178" spans="1:20"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c r="S178" s="346"/>
      <c r="T178" s="346"/>
    </row>
    <row r="179" spans="1:20"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c r="R179" s="346"/>
      <c r="S179" s="346"/>
      <c r="T179" s="346"/>
    </row>
    <row r="180" spans="1:20"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c r="R180" s="346"/>
      <c r="S180" s="346"/>
      <c r="T180" s="346"/>
    </row>
    <row r="181" spans="1:20"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c r="R181" s="346"/>
      <c r="S181" s="346"/>
      <c r="T181" s="346"/>
    </row>
    <row r="182" spans="1:20"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c r="R182" s="346"/>
      <c r="S182" s="346"/>
      <c r="T182" s="346"/>
    </row>
    <row r="183" spans="1:20"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c r="R183" s="346"/>
      <c r="S183" s="346"/>
      <c r="T183" s="346"/>
    </row>
    <row r="184" spans="1:20"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c r="R184" s="346"/>
      <c r="S184" s="346"/>
      <c r="T184" s="346"/>
    </row>
    <row r="185" spans="1:20"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c r="R185" s="346"/>
      <c r="S185" s="346"/>
      <c r="T185" s="346"/>
    </row>
    <row r="186" spans="1:20"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c r="R186" s="346"/>
      <c r="S186" s="346"/>
      <c r="T186" s="346"/>
    </row>
    <row r="187" spans="1:20"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c r="R187" s="346"/>
      <c r="S187" s="346"/>
      <c r="T187" s="346"/>
    </row>
    <row r="188" spans="1:20" ht="48" hidden="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c r="R188" s="346"/>
      <c r="S188" s="346"/>
      <c r="T188" s="346"/>
    </row>
    <row r="189" spans="1:20"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c r="R189" s="346"/>
      <c r="S189" s="346"/>
      <c r="T189" s="346"/>
    </row>
    <row r="190" spans="1:20"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c r="R190" s="346"/>
      <c r="S190" s="346"/>
      <c r="T190" s="346"/>
    </row>
    <row r="191" spans="1:20"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c r="R191" s="346"/>
      <c r="S191" s="346"/>
      <c r="T191" s="346"/>
    </row>
    <row r="192" spans="1:20"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c r="R192" s="346"/>
      <c r="S192" s="346"/>
      <c r="T192" s="346"/>
    </row>
    <row r="193" spans="1:20"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c r="R193" s="346"/>
      <c r="S193" s="346"/>
      <c r="T193" s="346"/>
    </row>
    <row r="194" spans="1:20"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c r="R194" s="346"/>
      <c r="S194" s="346"/>
      <c r="T194" s="346"/>
    </row>
    <row r="195" spans="1:20"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c r="R195" s="346"/>
      <c r="S195" s="346"/>
      <c r="T195" s="346"/>
    </row>
    <row r="196" spans="1:20"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c r="R196" s="346"/>
      <c r="S196" s="346"/>
      <c r="T196" s="346"/>
    </row>
    <row r="197" spans="1:20" s="37" customFormat="1" ht="24" x14ac:dyDescent="0.25">
      <c r="A197" s="271"/>
      <c r="B197" s="29" t="s">
        <v>212</v>
      </c>
      <c r="C197" s="452">
        <f t="shared" si="26"/>
        <v>7790</v>
      </c>
      <c r="D197" s="173">
        <f>SUM(D198,D233,D271)</f>
        <v>7790</v>
      </c>
      <c r="E197" s="174">
        <f>SUM(E198,E233,E271)</f>
        <v>0</v>
      </c>
      <c r="F197" s="175">
        <f t="shared" si="30"/>
        <v>7790</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c r="R197" s="346"/>
      <c r="S197" s="346"/>
      <c r="T197" s="346"/>
    </row>
    <row r="198" spans="1:20" x14ac:dyDescent="0.25">
      <c r="A198" s="200">
        <v>5000</v>
      </c>
      <c r="B198" s="200" t="s">
        <v>213</v>
      </c>
      <c r="C198" s="455">
        <f>F198+I198+L198+O198</f>
        <v>7790</v>
      </c>
      <c r="D198" s="206">
        <f>D199+D207</f>
        <v>7790</v>
      </c>
      <c r="E198" s="604">
        <f>E199+E207</f>
        <v>0</v>
      </c>
      <c r="F198" s="608">
        <f t="shared" si="30"/>
        <v>7790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c r="R198" s="346"/>
      <c r="S198" s="346"/>
      <c r="T198" s="346"/>
    </row>
    <row r="199" spans="1:20" x14ac:dyDescent="0.25">
      <c r="A199" s="85">
        <v>5100</v>
      </c>
      <c r="B199" s="210" t="s">
        <v>214</v>
      </c>
      <c r="C199" s="393">
        <f t="shared" si="26"/>
        <v>170</v>
      </c>
      <c r="D199" s="95">
        <f>D200+D201+D204+D205+D206</f>
        <v>170</v>
      </c>
      <c r="E199" s="96">
        <f>E200+E201+E204+E205+E206</f>
        <v>0</v>
      </c>
      <c r="F199" s="97">
        <f t="shared" si="30"/>
        <v>170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c r="R199" s="346"/>
      <c r="S199" s="346"/>
      <c r="T199" s="346"/>
    </row>
    <row r="200" spans="1:20"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c r="R200" s="346"/>
      <c r="S200" s="346"/>
      <c r="T200" s="346"/>
    </row>
    <row r="201" spans="1:20" ht="24" x14ac:dyDescent="0.25">
      <c r="A201" s="224">
        <v>5120</v>
      </c>
      <c r="B201" s="111" t="s">
        <v>216</v>
      </c>
      <c r="C201" s="405">
        <f t="shared" si="26"/>
        <v>170</v>
      </c>
      <c r="D201" s="225">
        <f>D202+D203</f>
        <v>170</v>
      </c>
      <c r="E201" s="226">
        <f>E202+E203</f>
        <v>0</v>
      </c>
      <c r="F201" s="227">
        <f t="shared" si="30"/>
        <v>170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c r="R201" s="346"/>
      <c r="S201" s="346"/>
      <c r="T201" s="346"/>
    </row>
    <row r="202" spans="1:20" x14ac:dyDescent="0.25">
      <c r="A202" s="64">
        <v>5121</v>
      </c>
      <c r="B202" s="111" t="s">
        <v>217</v>
      </c>
      <c r="C202" s="405">
        <f t="shared" si="26"/>
        <v>170</v>
      </c>
      <c r="D202" s="116">
        <v>170</v>
      </c>
      <c r="E202" s="117"/>
      <c r="F202" s="227">
        <f t="shared" si="30"/>
        <v>170</v>
      </c>
      <c r="G202" s="116"/>
      <c r="H202" s="408"/>
      <c r="I202" s="230">
        <f t="shared" si="31"/>
        <v>0</v>
      </c>
      <c r="J202" s="116"/>
      <c r="K202" s="408"/>
      <c r="L202" s="230">
        <f t="shared" si="32"/>
        <v>0</v>
      </c>
      <c r="M202" s="464"/>
      <c r="N202" s="118"/>
      <c r="O202" s="230">
        <f t="shared" si="33"/>
        <v>0</v>
      </c>
      <c r="P202" s="387"/>
      <c r="R202" s="346"/>
      <c r="S202" s="346"/>
      <c r="T202" s="346"/>
    </row>
    <row r="203" spans="1:20" ht="24" hidden="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c r="R203" s="346"/>
      <c r="S203" s="346"/>
      <c r="T203" s="346"/>
    </row>
    <row r="204" spans="1:20"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c r="R204" s="346"/>
      <c r="S204" s="346"/>
      <c r="T204" s="346"/>
    </row>
    <row r="205" spans="1:20"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c r="R205" s="346"/>
      <c r="S205" s="346"/>
      <c r="T205" s="346"/>
    </row>
    <row r="206" spans="1:20"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c r="R206" s="346"/>
      <c r="S206" s="346"/>
      <c r="T206" s="346"/>
    </row>
    <row r="207" spans="1:20" x14ac:dyDescent="0.25">
      <c r="A207" s="85">
        <v>5200</v>
      </c>
      <c r="B207" s="210" t="s">
        <v>222</v>
      </c>
      <c r="C207" s="393">
        <f t="shared" si="26"/>
        <v>7620</v>
      </c>
      <c r="D207" s="95">
        <f>D208+D218+D219+D228+D229+D230+D232</f>
        <v>7620</v>
      </c>
      <c r="E207" s="96">
        <f>E208+E218+E219+E228+E229+E230+E232</f>
        <v>0</v>
      </c>
      <c r="F207" s="97">
        <f t="shared" si="30"/>
        <v>7620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c r="R207" s="346"/>
      <c r="S207" s="346"/>
      <c r="T207" s="346"/>
    </row>
    <row r="208" spans="1:20"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c r="R208" s="346"/>
      <c r="S208" s="346"/>
      <c r="T208" s="346"/>
    </row>
    <row r="209" spans="1:20"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c r="R209" s="346"/>
      <c r="S209" s="346"/>
      <c r="T209" s="346"/>
    </row>
    <row r="210" spans="1:20"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c r="R210" s="346"/>
      <c r="S210" s="346"/>
      <c r="T210" s="346"/>
    </row>
    <row r="211" spans="1:20"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c r="R211" s="346"/>
      <c r="S211" s="346"/>
      <c r="T211" s="346"/>
    </row>
    <row r="212" spans="1:20"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c r="R212" s="346"/>
      <c r="S212" s="346"/>
      <c r="T212" s="346"/>
    </row>
    <row r="213" spans="1:20"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c r="R213" s="346"/>
      <c r="S213" s="346"/>
      <c r="T213" s="346"/>
    </row>
    <row r="214" spans="1:20"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c r="R214" s="346"/>
      <c r="S214" s="346"/>
      <c r="T214" s="346"/>
    </row>
    <row r="215" spans="1:20"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c r="R215" s="346"/>
      <c r="S215" s="346"/>
      <c r="T215" s="346"/>
    </row>
    <row r="216" spans="1:20"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c r="R216" s="346"/>
      <c r="S216" s="346"/>
      <c r="T216" s="346"/>
    </row>
    <row r="217" spans="1:20"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c r="R217" s="346"/>
      <c r="S217" s="346"/>
      <c r="T217" s="346"/>
    </row>
    <row r="218" spans="1:20"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c r="R218" s="346"/>
      <c r="S218" s="346"/>
      <c r="T218" s="346"/>
    </row>
    <row r="219" spans="1:20" x14ac:dyDescent="0.25">
      <c r="A219" s="224">
        <v>5230</v>
      </c>
      <c r="B219" s="111" t="s">
        <v>234</v>
      </c>
      <c r="C219" s="227">
        <f t="shared" si="26"/>
        <v>7620</v>
      </c>
      <c r="D219" s="225">
        <f>SUM(D220:D227)</f>
        <v>7620</v>
      </c>
      <c r="E219" s="226">
        <f>SUM(E220:E227)</f>
        <v>0</v>
      </c>
      <c r="F219" s="227">
        <f t="shared" si="30"/>
        <v>7620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c r="R219" s="346"/>
      <c r="S219" s="346"/>
      <c r="T219" s="346"/>
    </row>
    <row r="220" spans="1:20"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c r="R220" s="346"/>
      <c r="S220" s="346"/>
      <c r="T220" s="346"/>
    </row>
    <row r="221" spans="1:20" x14ac:dyDescent="0.25">
      <c r="A221" s="64">
        <v>5232</v>
      </c>
      <c r="B221" s="111" t="s">
        <v>236</v>
      </c>
      <c r="C221" s="227">
        <f t="shared" si="26"/>
        <v>3500</v>
      </c>
      <c r="D221" s="116">
        <v>3500</v>
      </c>
      <c r="E221" s="117"/>
      <c r="F221" s="227">
        <f t="shared" si="30"/>
        <v>3500</v>
      </c>
      <c r="G221" s="116"/>
      <c r="H221" s="408"/>
      <c r="I221" s="230">
        <f t="shared" si="31"/>
        <v>0</v>
      </c>
      <c r="J221" s="116"/>
      <c r="K221" s="408"/>
      <c r="L221" s="230">
        <f t="shared" si="32"/>
        <v>0</v>
      </c>
      <c r="M221" s="464"/>
      <c r="N221" s="118"/>
      <c r="O221" s="230">
        <f t="shared" si="33"/>
        <v>0</v>
      </c>
      <c r="P221" s="387"/>
      <c r="R221" s="346"/>
      <c r="S221" s="346"/>
      <c r="T221" s="346"/>
    </row>
    <row r="222" spans="1:20" hidden="1" x14ac:dyDescent="0.25">
      <c r="A222" s="64">
        <v>5233</v>
      </c>
      <c r="B222" s="111" t="s">
        <v>237</v>
      </c>
      <c r="C222" s="227">
        <f t="shared" si="26"/>
        <v>0</v>
      </c>
      <c r="D222" s="116"/>
      <c r="E222" s="118"/>
      <c r="F222" s="229">
        <f t="shared" si="30"/>
        <v>0</v>
      </c>
      <c r="G222" s="116"/>
      <c r="H222" s="408"/>
      <c r="I222" s="230">
        <f t="shared" si="31"/>
        <v>0</v>
      </c>
      <c r="J222" s="116"/>
      <c r="K222" s="408"/>
      <c r="L222" s="230">
        <f t="shared" si="32"/>
        <v>0</v>
      </c>
      <c r="M222" s="464"/>
      <c r="N222" s="118"/>
      <c r="O222" s="230">
        <f t="shared" si="33"/>
        <v>0</v>
      </c>
      <c r="P222" s="387"/>
      <c r="R222" s="346"/>
      <c r="S222" s="346"/>
      <c r="T222" s="346"/>
    </row>
    <row r="223" spans="1:20"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c r="R223" s="346"/>
      <c r="S223" s="346"/>
      <c r="T223" s="346"/>
    </row>
    <row r="224" spans="1:20"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c r="R224" s="346"/>
      <c r="S224" s="346"/>
      <c r="T224" s="346"/>
    </row>
    <row r="225" spans="1:20"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c r="R225" s="346"/>
      <c r="S225" s="346"/>
      <c r="T225" s="346"/>
    </row>
    <row r="226" spans="1:20" ht="24" x14ac:dyDescent="0.25">
      <c r="A226" s="64">
        <v>5238</v>
      </c>
      <c r="B226" s="111" t="s">
        <v>241</v>
      </c>
      <c r="C226" s="227">
        <f t="shared" si="26"/>
        <v>4120</v>
      </c>
      <c r="D226" s="116">
        <v>4120</v>
      </c>
      <c r="E226" s="117"/>
      <c r="F226" s="227">
        <f t="shared" si="30"/>
        <v>4120</v>
      </c>
      <c r="G226" s="116"/>
      <c r="H226" s="408"/>
      <c r="I226" s="230">
        <f t="shared" si="31"/>
        <v>0</v>
      </c>
      <c r="J226" s="116"/>
      <c r="K226" s="408"/>
      <c r="L226" s="230">
        <f t="shared" si="32"/>
        <v>0</v>
      </c>
      <c r="M226" s="464"/>
      <c r="N226" s="118"/>
      <c r="O226" s="230">
        <f t="shared" si="33"/>
        <v>0</v>
      </c>
      <c r="P226" s="387"/>
      <c r="R226" s="346"/>
      <c r="S226" s="346"/>
      <c r="T226" s="346"/>
    </row>
    <row r="227" spans="1:20" ht="24" hidden="1" x14ac:dyDescent="0.25">
      <c r="A227" s="64">
        <v>5239</v>
      </c>
      <c r="B227" s="111" t="s">
        <v>242</v>
      </c>
      <c r="C227" s="227">
        <f t="shared" si="26"/>
        <v>0</v>
      </c>
      <c r="D227" s="116"/>
      <c r="E227" s="118"/>
      <c r="F227" s="229">
        <f t="shared" si="30"/>
        <v>0</v>
      </c>
      <c r="G227" s="116"/>
      <c r="H227" s="408"/>
      <c r="I227" s="230">
        <f t="shared" si="31"/>
        <v>0</v>
      </c>
      <c r="J227" s="116">
        <v>0</v>
      </c>
      <c r="K227" s="408"/>
      <c r="L227" s="230">
        <f t="shared" si="32"/>
        <v>0</v>
      </c>
      <c r="M227" s="464"/>
      <c r="N227" s="118"/>
      <c r="O227" s="230">
        <f t="shared" si="33"/>
        <v>0</v>
      </c>
      <c r="P227" s="387"/>
      <c r="R227" s="346"/>
      <c r="S227" s="346"/>
      <c r="T227" s="346"/>
    </row>
    <row r="228" spans="1:20"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c r="R228" s="346"/>
      <c r="S228" s="346"/>
      <c r="T228" s="346"/>
    </row>
    <row r="229" spans="1:20" hidden="1" x14ac:dyDescent="0.25">
      <c r="A229" s="224">
        <v>5250</v>
      </c>
      <c r="B229" s="111" t="s">
        <v>244</v>
      </c>
      <c r="C229" s="227">
        <f t="shared" si="26"/>
        <v>0</v>
      </c>
      <c r="D229" s="116"/>
      <c r="E229" s="118"/>
      <c r="F229" s="229">
        <f t="shared" si="30"/>
        <v>0</v>
      </c>
      <c r="G229" s="116"/>
      <c r="H229" s="408"/>
      <c r="I229" s="230">
        <f t="shared" si="31"/>
        <v>0</v>
      </c>
      <c r="J229" s="116"/>
      <c r="K229" s="408"/>
      <c r="L229" s="230">
        <f t="shared" si="32"/>
        <v>0</v>
      </c>
      <c r="M229" s="464"/>
      <c r="N229" s="118"/>
      <c r="O229" s="230">
        <f t="shared" si="33"/>
        <v>0</v>
      </c>
      <c r="P229" s="387"/>
      <c r="R229" s="346"/>
      <c r="S229" s="346"/>
      <c r="T229" s="346"/>
    </row>
    <row r="230" spans="1:20"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c r="R230" s="346"/>
      <c r="S230" s="346"/>
      <c r="T230" s="346"/>
    </row>
    <row r="231" spans="1:20"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c r="R231" s="346"/>
      <c r="S231" s="346"/>
      <c r="T231" s="346"/>
    </row>
    <row r="232" spans="1:20"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c r="R232" s="346"/>
      <c r="S232" s="346"/>
      <c r="T232" s="346"/>
    </row>
    <row r="233" spans="1:20" hidden="1" x14ac:dyDescent="0.25">
      <c r="A233" s="200">
        <v>6000</v>
      </c>
      <c r="B233" s="200" t="s">
        <v>248</v>
      </c>
      <c r="C233" s="455">
        <f t="shared" si="26"/>
        <v>0</v>
      </c>
      <c r="D233" s="206">
        <f>D234+D254+D261</f>
        <v>0</v>
      </c>
      <c r="E233" s="207">
        <f>E234+E254+E261</f>
        <v>0</v>
      </c>
      <c r="F233" s="208">
        <f t="shared" si="30"/>
        <v>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c r="R233" s="346"/>
      <c r="S233" s="346"/>
      <c r="T233" s="346"/>
    </row>
    <row r="234" spans="1:20"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c r="R234" s="346"/>
      <c r="S234" s="346"/>
      <c r="T234" s="346"/>
    </row>
    <row r="235" spans="1:20"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c r="R235" s="346"/>
      <c r="S235" s="346"/>
      <c r="T235" s="346"/>
    </row>
    <row r="236" spans="1:20"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c r="R236" s="346"/>
      <c r="S236" s="346"/>
      <c r="T236" s="346"/>
    </row>
    <row r="237" spans="1:20"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c r="R237" s="346"/>
      <c r="S237" s="346"/>
      <c r="T237" s="346"/>
    </row>
    <row r="238" spans="1:20"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c r="R238" s="346"/>
      <c r="S238" s="346"/>
      <c r="T238" s="346"/>
    </row>
    <row r="239" spans="1:20"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c r="R239" s="346"/>
      <c r="S239" s="346"/>
      <c r="T239" s="346"/>
    </row>
    <row r="240" spans="1:20"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c r="R240" s="346"/>
      <c r="S240" s="346"/>
      <c r="T240" s="346"/>
    </row>
    <row r="241" spans="1:20"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c r="R241" s="346"/>
      <c r="S241" s="346"/>
      <c r="T241" s="346"/>
    </row>
    <row r="242" spans="1:20"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c r="R242" s="346"/>
      <c r="S242" s="346"/>
      <c r="T242" s="346"/>
    </row>
    <row r="243" spans="1:20"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c r="R243" s="346"/>
      <c r="S243" s="346"/>
      <c r="T243" s="346"/>
    </row>
    <row r="244" spans="1:20"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c r="R244" s="346"/>
      <c r="S244" s="346"/>
      <c r="T244" s="346"/>
    </row>
    <row r="245" spans="1:20"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c r="R245" s="346"/>
      <c r="S245" s="346"/>
      <c r="T245" s="346"/>
    </row>
    <row r="246" spans="1:20"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c r="R246" s="346"/>
      <c r="S246" s="346"/>
      <c r="T246" s="346"/>
    </row>
    <row r="247" spans="1:20"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c r="R247" s="346"/>
      <c r="S247" s="346"/>
      <c r="T247" s="346"/>
    </row>
    <row r="248" spans="1:20"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c r="R248" s="346"/>
      <c r="S248" s="346"/>
      <c r="T248" s="346"/>
    </row>
    <row r="249" spans="1:20"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c r="R249" s="346"/>
      <c r="S249" s="346"/>
      <c r="T249" s="346"/>
    </row>
    <row r="250" spans="1:20"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c r="R250" s="346"/>
      <c r="S250" s="346"/>
      <c r="T250" s="346"/>
    </row>
    <row r="251" spans="1:20"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c r="R251" s="346"/>
      <c r="S251" s="346"/>
      <c r="T251" s="346"/>
    </row>
    <row r="252" spans="1:20"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c r="R252" s="346"/>
      <c r="S252" s="346"/>
      <c r="T252" s="346"/>
    </row>
    <row r="253" spans="1:20"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c r="R253" s="346"/>
      <c r="S253" s="346"/>
      <c r="T253" s="346"/>
    </row>
    <row r="254" spans="1:20"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c r="R254" s="346"/>
      <c r="S254" s="346"/>
      <c r="T254" s="346"/>
    </row>
    <row r="255" spans="1:20"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c r="R255" s="346"/>
      <c r="S255" s="346"/>
      <c r="T255" s="346"/>
    </row>
    <row r="256" spans="1:20"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c r="R256" s="346"/>
      <c r="S256" s="346"/>
      <c r="T256" s="346"/>
    </row>
    <row r="257" spans="1:20"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c r="R257" s="346"/>
      <c r="S257" s="346"/>
      <c r="T257" s="346"/>
    </row>
    <row r="258" spans="1:20"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c r="R258" s="346"/>
      <c r="S258" s="346"/>
      <c r="T258" s="346"/>
    </row>
    <row r="259" spans="1:20"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c r="R259" s="346"/>
      <c r="S259" s="346"/>
      <c r="T259" s="346"/>
    </row>
    <row r="260" spans="1:20"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c r="R260" s="346"/>
      <c r="S260" s="346"/>
      <c r="T260" s="346"/>
    </row>
    <row r="261" spans="1:20" ht="36" hidden="1" x14ac:dyDescent="0.25">
      <c r="A261" s="85">
        <v>6400</v>
      </c>
      <c r="B261" s="210" t="s">
        <v>276</v>
      </c>
      <c r="C261" s="393">
        <f t="shared" si="50"/>
        <v>0</v>
      </c>
      <c r="D261" s="95">
        <f>SUM(D262,D266)</f>
        <v>0</v>
      </c>
      <c r="E261" s="98">
        <f>SUM(E262,E266)</f>
        <v>0</v>
      </c>
      <c r="F261" s="212">
        <f t="shared" si="37"/>
        <v>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c r="R261" s="346"/>
      <c r="S261" s="346"/>
      <c r="T261" s="346"/>
    </row>
    <row r="262" spans="1:20"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c r="R262" s="346"/>
      <c r="S262" s="346"/>
      <c r="T262" s="346"/>
    </row>
    <row r="263" spans="1:20"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c r="R263" s="346"/>
      <c r="S263" s="346"/>
      <c r="T263" s="346"/>
    </row>
    <row r="264" spans="1:20"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c r="R264" s="346"/>
      <c r="S264" s="346"/>
      <c r="T264" s="346"/>
    </row>
    <row r="265" spans="1:20"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c r="R265" s="346"/>
      <c r="S265" s="346"/>
      <c r="T265" s="346"/>
    </row>
    <row r="266" spans="1:20" ht="36" hidden="1" x14ac:dyDescent="0.25">
      <c r="A266" s="224">
        <v>6420</v>
      </c>
      <c r="B266" s="111" t="s">
        <v>281</v>
      </c>
      <c r="C266" s="226">
        <f t="shared" si="50"/>
        <v>0</v>
      </c>
      <c r="D266" s="225">
        <f>SUM(D267:D270)</f>
        <v>0</v>
      </c>
      <c r="E266" s="228">
        <f>SUM(E267:E270)</f>
        <v>0</v>
      </c>
      <c r="F266" s="229">
        <f t="shared" si="37"/>
        <v>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c r="R266" s="346"/>
      <c r="S266" s="346"/>
      <c r="T266" s="346"/>
    </row>
    <row r="267" spans="1:20"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c r="R267" s="346"/>
      <c r="S267" s="346"/>
      <c r="T267" s="346"/>
    </row>
    <row r="268" spans="1:20" hidden="1" x14ac:dyDescent="0.25">
      <c r="A268" s="64">
        <v>6422</v>
      </c>
      <c r="B268" s="111" t="s">
        <v>283</v>
      </c>
      <c r="C268" s="226">
        <f t="shared" si="50"/>
        <v>0</v>
      </c>
      <c r="D268" s="116"/>
      <c r="E268" s="118"/>
      <c r="F268" s="229">
        <f t="shared" si="37"/>
        <v>0</v>
      </c>
      <c r="G268" s="116"/>
      <c r="H268" s="408"/>
      <c r="I268" s="230">
        <f t="shared" si="38"/>
        <v>0</v>
      </c>
      <c r="J268" s="116"/>
      <c r="K268" s="408"/>
      <c r="L268" s="230">
        <f t="shared" si="39"/>
        <v>0</v>
      </c>
      <c r="M268" s="464"/>
      <c r="N268" s="118"/>
      <c r="O268" s="230">
        <f t="shared" si="40"/>
        <v>0</v>
      </c>
      <c r="P268" s="387"/>
      <c r="R268" s="346"/>
      <c r="S268" s="346"/>
      <c r="T268" s="346"/>
    </row>
    <row r="269" spans="1:20"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c r="R269" s="346"/>
      <c r="S269" s="346"/>
      <c r="T269" s="346"/>
    </row>
    <row r="270" spans="1:20"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c r="R270" s="346"/>
      <c r="S270" s="346"/>
      <c r="T270" s="346"/>
    </row>
    <row r="271" spans="1:20" ht="36" hidden="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c r="R271" s="346"/>
      <c r="S271" s="346"/>
      <c r="T271" s="346"/>
    </row>
    <row r="272" spans="1:20"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c r="R272" s="346"/>
      <c r="S272" s="346"/>
      <c r="T272" s="346"/>
    </row>
    <row r="273" spans="1:20"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c r="R273" s="346"/>
      <c r="S273" s="346"/>
      <c r="T273" s="346"/>
    </row>
    <row r="274" spans="1:20"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c r="R274" s="346"/>
      <c r="S274" s="346"/>
      <c r="T274" s="346"/>
    </row>
    <row r="275" spans="1:20"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c r="R275" s="346"/>
      <c r="S275" s="346"/>
      <c r="T275" s="346"/>
    </row>
    <row r="276" spans="1:20"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c r="R276" s="346"/>
      <c r="S276" s="346"/>
      <c r="T276" s="346"/>
    </row>
    <row r="277" spans="1:20" s="286" customFormat="1" ht="24" hidden="1" x14ac:dyDescent="0.25">
      <c r="A277" s="224">
        <v>7230</v>
      </c>
      <c r="B277" s="111" t="s">
        <v>292</v>
      </c>
      <c r="C277" s="405">
        <f t="shared" si="50"/>
        <v>0</v>
      </c>
      <c r="D277" s="116"/>
      <c r="E277" s="118"/>
      <c r="F277" s="229">
        <f t="shared" si="37"/>
        <v>0</v>
      </c>
      <c r="G277" s="116"/>
      <c r="H277" s="408"/>
      <c r="I277" s="230">
        <f t="shared" si="38"/>
        <v>0</v>
      </c>
      <c r="J277" s="116"/>
      <c r="K277" s="408"/>
      <c r="L277" s="230">
        <f t="shared" si="39"/>
        <v>0</v>
      </c>
      <c r="M277" s="464"/>
      <c r="N277" s="118"/>
      <c r="O277" s="230">
        <f>M277+N277</f>
        <v>0</v>
      </c>
      <c r="P277" s="387"/>
      <c r="R277" s="346"/>
      <c r="S277" s="346"/>
      <c r="T277" s="346"/>
    </row>
    <row r="278" spans="1:20"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c r="R278" s="346"/>
      <c r="S278" s="346"/>
      <c r="T278" s="346"/>
    </row>
    <row r="279" spans="1:20"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c r="R279" s="346"/>
      <c r="S279" s="346"/>
      <c r="T279" s="346"/>
    </row>
    <row r="280" spans="1:20"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c r="R280" s="346"/>
      <c r="S280" s="346"/>
      <c r="T280" s="346"/>
    </row>
    <row r="281" spans="1:20"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c r="R281" s="346"/>
      <c r="S281" s="346"/>
      <c r="T281" s="346"/>
    </row>
    <row r="282" spans="1:20"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c r="R282" s="346"/>
      <c r="S282" s="346"/>
      <c r="T282" s="346"/>
    </row>
    <row r="283" spans="1:20"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c r="R283" s="346"/>
      <c r="S283" s="346"/>
      <c r="T283" s="346"/>
    </row>
    <row r="284" spans="1:20"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c r="R284" s="346"/>
      <c r="S284" s="346"/>
      <c r="T284" s="346"/>
    </row>
    <row r="285" spans="1:20"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c r="R285" s="346"/>
      <c r="S285" s="346"/>
      <c r="T285" s="346"/>
    </row>
    <row r="286" spans="1:20"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c r="R286" s="346"/>
      <c r="S286" s="346"/>
      <c r="T286" s="346"/>
    </row>
    <row r="287" spans="1:20" x14ac:dyDescent="0.25">
      <c r="A287" s="503"/>
      <c r="B287" s="504" t="s">
        <v>304</v>
      </c>
      <c r="C287" s="505">
        <f>SUM(C284,C271,C233,C198,C190,C176,C78,C56)</f>
        <v>891657</v>
      </c>
      <c r="D287" s="506">
        <f>SUM(D284,D271,D233,D198,D190,D176,D78,D56)</f>
        <v>856325</v>
      </c>
      <c r="E287" s="605">
        <f>SUM(E284,E271,E233,E198,E190,E176,E78,E56)</f>
        <v>556</v>
      </c>
      <c r="F287" s="609">
        <f t="shared" si="37"/>
        <v>856881</v>
      </c>
      <c r="G287" s="506">
        <f>SUM(G284,G271,G233,G198,G190,G176,G78,G56)</f>
        <v>8525</v>
      </c>
      <c r="H287" s="507">
        <f>SUM(H284,H271,H233,H198,H190,H176,H78,H56)</f>
        <v>0</v>
      </c>
      <c r="I287" s="508">
        <f t="shared" si="38"/>
        <v>8525</v>
      </c>
      <c r="J287" s="506">
        <f>SUM(J284,J271,J233,J198,J190,J176,J78,J56)</f>
        <v>26251</v>
      </c>
      <c r="K287" s="507">
        <f>SUM(K284,K271,K233,K198,K190,K176,K78,K56)</f>
        <v>0</v>
      </c>
      <c r="L287" s="508">
        <f t="shared" si="39"/>
        <v>26251</v>
      </c>
      <c r="M287" s="459">
        <f>SUM(M284,M271,M233,M198,M190,M176,M78,M56)</f>
        <v>0</v>
      </c>
      <c r="N287" s="266">
        <f>SUM(N284,N271,N233,N198,N190,N176,N78,N56)</f>
        <v>0</v>
      </c>
      <c r="O287" s="268">
        <f t="shared" si="58"/>
        <v>0</v>
      </c>
      <c r="P287" s="460"/>
      <c r="R287" s="346"/>
      <c r="S287" s="346"/>
      <c r="T287" s="346"/>
    </row>
    <row r="288" spans="1:20" x14ac:dyDescent="0.25">
      <c r="A288" s="509" t="s">
        <v>305</v>
      </c>
      <c r="B288" s="510"/>
      <c r="C288" s="511">
        <f t="shared" ref="C288" si="59">F288+I288+L288+O288</f>
        <v>-8704</v>
      </c>
      <c r="D288" s="512">
        <f>SUM(D28,D29,D45)-D54</f>
        <v>0</v>
      </c>
      <c r="E288" s="518">
        <f>SUM(E28,E29,E45)-E54</f>
        <v>0</v>
      </c>
      <c r="F288" s="622">
        <f t="shared" si="37"/>
        <v>0</v>
      </c>
      <c r="G288" s="512">
        <f>SUM(G28,G29,G45)-G54</f>
        <v>0</v>
      </c>
      <c r="H288" s="515">
        <f>SUM(H28,H29,H45)-H54</f>
        <v>0</v>
      </c>
      <c r="I288" s="516">
        <f t="shared" si="38"/>
        <v>0</v>
      </c>
      <c r="J288" s="512">
        <f>(J30+J46)-J54</f>
        <v>-8704</v>
      </c>
      <c r="K288" s="515">
        <f>(K30+K46)-K54</f>
        <v>0</v>
      </c>
      <c r="L288" s="516">
        <f t="shared" si="39"/>
        <v>-8704</v>
      </c>
      <c r="M288" s="511">
        <f>M48-M54</f>
        <v>0</v>
      </c>
      <c r="N288" s="513">
        <f>N48-N54</f>
        <v>0</v>
      </c>
      <c r="O288" s="516">
        <f t="shared" si="58"/>
        <v>0</v>
      </c>
      <c r="P288" s="517"/>
      <c r="R288" s="346"/>
      <c r="S288" s="346"/>
      <c r="T288" s="346"/>
    </row>
    <row r="289" spans="1:20" s="37" customFormat="1" x14ac:dyDescent="0.25">
      <c r="A289" s="509" t="s">
        <v>306</v>
      </c>
      <c r="B289" s="510"/>
      <c r="C289" s="518">
        <f>SUM(C290,C291)-C298+C299</f>
        <v>8704</v>
      </c>
      <c r="D289" s="512">
        <f>SUM(D290,D291)-D298+D299</f>
        <v>0</v>
      </c>
      <c r="E289" s="518">
        <f>SUM(E290,E291)-E298+E299</f>
        <v>0</v>
      </c>
      <c r="F289" s="622">
        <f t="shared" si="37"/>
        <v>0</v>
      </c>
      <c r="G289" s="512">
        <f>SUM(G290,G291)-G298+G299</f>
        <v>0</v>
      </c>
      <c r="H289" s="515">
        <f>SUM(H290,H291)-H298+H299</f>
        <v>0</v>
      </c>
      <c r="I289" s="516">
        <f t="shared" si="38"/>
        <v>0</v>
      </c>
      <c r="J289" s="512">
        <f>SUM(J290,J291)-J298+J299</f>
        <v>8704</v>
      </c>
      <c r="K289" s="515">
        <f>SUM(K290,K291)-K298+K299</f>
        <v>0</v>
      </c>
      <c r="L289" s="516">
        <f t="shared" si="39"/>
        <v>8704</v>
      </c>
      <c r="M289" s="511">
        <f>SUM(M290,M291)-M298+M299</f>
        <v>0</v>
      </c>
      <c r="N289" s="513">
        <f>SUM(N290,N291)-N298+N299</f>
        <v>0</v>
      </c>
      <c r="O289" s="516">
        <f t="shared" si="58"/>
        <v>0</v>
      </c>
      <c r="P289" s="517"/>
      <c r="R289" s="346"/>
      <c r="S289" s="346"/>
      <c r="T289" s="346"/>
    </row>
    <row r="290" spans="1:20" s="37" customFormat="1" x14ac:dyDescent="0.25">
      <c r="A290" s="519" t="s">
        <v>307</v>
      </c>
      <c r="B290" s="519" t="s">
        <v>308</v>
      </c>
      <c r="C290" s="518">
        <f>C25-C284</f>
        <v>8704</v>
      </c>
      <c r="D290" s="512">
        <f>D25-D284</f>
        <v>0</v>
      </c>
      <c r="E290" s="518">
        <f>E25-E284</f>
        <v>0</v>
      </c>
      <c r="F290" s="622">
        <f t="shared" si="37"/>
        <v>0</v>
      </c>
      <c r="G290" s="512">
        <f>G25-G284</f>
        <v>0</v>
      </c>
      <c r="H290" s="515">
        <f>H25-H284</f>
        <v>0</v>
      </c>
      <c r="I290" s="516">
        <f t="shared" si="38"/>
        <v>0</v>
      </c>
      <c r="J290" s="512">
        <f>J25-J284</f>
        <v>8704</v>
      </c>
      <c r="K290" s="515">
        <f>K25-K284</f>
        <v>0</v>
      </c>
      <c r="L290" s="516">
        <f t="shared" si="39"/>
        <v>8704</v>
      </c>
      <c r="M290" s="511">
        <f>M25-M284</f>
        <v>0</v>
      </c>
      <c r="N290" s="513">
        <f>N25-N284</f>
        <v>0</v>
      </c>
      <c r="O290" s="516">
        <f t="shared" si="58"/>
        <v>0</v>
      </c>
      <c r="P290" s="517"/>
      <c r="R290" s="346"/>
      <c r="S290" s="346"/>
      <c r="T290" s="346"/>
    </row>
    <row r="291" spans="1:20"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c r="R291" s="346"/>
      <c r="S291" s="346"/>
      <c r="T291" s="346"/>
    </row>
    <row r="292" spans="1:20"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c r="R292" s="346"/>
      <c r="S292" s="346"/>
      <c r="T292" s="346"/>
    </row>
    <row r="293" spans="1:20"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c r="R293" s="346"/>
      <c r="S293" s="346"/>
      <c r="T293" s="346"/>
    </row>
    <row r="294" spans="1:20"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c r="R294" s="346"/>
      <c r="S294" s="346"/>
      <c r="T294" s="346"/>
    </row>
    <row r="295" spans="1:20"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c r="R295" s="346"/>
      <c r="S295" s="346"/>
      <c r="T295" s="346"/>
    </row>
    <row r="296" spans="1:20"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c r="R296" s="346"/>
      <c r="S296" s="346"/>
      <c r="T296" s="346"/>
    </row>
    <row r="297" spans="1:20"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c r="R297" s="346"/>
      <c r="S297" s="346"/>
      <c r="T297" s="346"/>
    </row>
    <row r="298" spans="1:20"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c r="R298" s="346"/>
      <c r="S298" s="346"/>
      <c r="T298" s="346"/>
    </row>
    <row r="299" spans="1:20"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c r="R299" s="346"/>
      <c r="S299" s="346"/>
      <c r="T299" s="346"/>
    </row>
    <row r="300" spans="1:20"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20" ht="12.75" thickBot="1" x14ac:dyDescent="0.3">
      <c r="A301" s="530"/>
      <c r="B301" s="531"/>
      <c r="C301" s="531"/>
      <c r="D301" s="531"/>
      <c r="E301" s="531"/>
      <c r="F301" s="531"/>
      <c r="G301" s="531"/>
      <c r="H301" s="531"/>
      <c r="I301" s="531"/>
      <c r="J301" s="531"/>
      <c r="K301" s="531"/>
      <c r="L301" s="531"/>
      <c r="M301" s="531"/>
      <c r="N301" s="531"/>
      <c r="O301" s="531"/>
      <c r="P301" s="532"/>
      <c r="Q301" s="9"/>
    </row>
    <row r="302" spans="1:20" x14ac:dyDescent="0.25">
      <c r="A302" s="4"/>
      <c r="B302" s="4"/>
      <c r="C302" s="4"/>
      <c r="D302" s="4"/>
      <c r="E302" s="4"/>
      <c r="F302" s="4"/>
      <c r="G302" s="4"/>
      <c r="H302" s="4"/>
      <c r="I302" s="4"/>
      <c r="J302" s="4"/>
      <c r="K302" s="4"/>
      <c r="L302" s="4"/>
      <c r="M302" s="4"/>
      <c r="N302" s="4"/>
      <c r="O302" s="4"/>
    </row>
    <row r="303" spans="1:20" x14ac:dyDescent="0.25">
      <c r="A303" s="4"/>
      <c r="B303" s="4"/>
      <c r="C303" s="4"/>
      <c r="D303" s="4"/>
      <c r="E303" s="4"/>
      <c r="F303" s="4"/>
      <c r="G303" s="4"/>
      <c r="H303" s="4"/>
      <c r="I303" s="4"/>
      <c r="J303" s="4"/>
      <c r="K303" s="4"/>
      <c r="L303" s="4"/>
      <c r="M303" s="4"/>
      <c r="N303" s="4"/>
      <c r="O303" s="4"/>
    </row>
    <row r="304" spans="1:20"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WHFClNk3HLSaSBfP7iZ2I4F7BvMT2GTEQ2gdgdIf0wuq5c4/FGPLpWSOlAAia1MgPVjjVxNHvAuuOYbxz35zjA==" saltValue="m1fSdCM45dfMQ0jDMe8j6Q==" spinCount="100000" sheet="1" objects="1" scenarios="1" formatCells="0" formatColumns="0" formatRows="0"/>
  <autoFilter ref="A22:P300">
    <filterColumn colId="2">
      <filters blank="1">
        <filter val="1 026"/>
        <filter val="1 570"/>
        <filter val="1 656"/>
        <filter val="1 795"/>
        <filter val="1 850"/>
        <filter val="1 902"/>
        <filter val="10 477"/>
        <filter val="113 866"/>
        <filter val="13 013"/>
        <filter val="14 550"/>
        <filter val="14 812"/>
        <filter val="145 096"/>
        <filter val="150"/>
        <filter val="169 678"/>
        <filter val="17 547"/>
        <filter val="17 567"/>
        <filter val="170"/>
        <filter val="180"/>
        <filter val="2 030"/>
        <filter val="2 050"/>
        <filter val="20 400"/>
        <filter val="200"/>
        <filter val="24 582"/>
        <filter val="25 440"/>
        <filter val="250"/>
        <filter val="286"/>
        <filter val="3 006"/>
        <filter val="3 500"/>
        <filter val="3 620"/>
        <filter val="3 663"/>
        <filter val="36 506"/>
        <filter val="36 920"/>
        <filter val="4 120"/>
        <filter val="427"/>
        <filter val="49 519"/>
        <filter val="5 452"/>
        <filter val="5 500"/>
        <filter val="50"/>
        <filter val="500"/>
        <filter val="550 804"/>
        <filter val="59 288"/>
        <filter val="6 100"/>
        <filter val="6 213"/>
        <filter val="600 323"/>
        <filter val="626"/>
        <filter val="7 070"/>
        <filter val="7 200"/>
        <filter val="7 202"/>
        <filter val="7 620"/>
        <filter val="7 790"/>
        <filter val="74"/>
        <filter val="770 001"/>
        <filter val="8 407"/>
        <filter val="8 627"/>
        <filter val="8 704"/>
        <filter val="-8 704"/>
        <filter val="850"/>
        <filter val="865 406"/>
        <filter val="88 426"/>
        <filter val="883 867"/>
        <filter val="891 657"/>
        <filter val="9 605"/>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41.pielikums Jūrmalas pilsētas domes
2016.gada 19.maija saistošajiem noteikumiem Nr.13
(protokols Nr.6, 8.punkts)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6" sqref="S6"/>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483</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62" t="s">
        <v>484</v>
      </c>
      <c r="D6" s="1062"/>
      <c r="E6" s="1062"/>
      <c r="F6" s="1062"/>
      <c r="G6" s="1062"/>
      <c r="H6" s="1062"/>
      <c r="I6" s="1062"/>
      <c r="J6" s="1062"/>
      <c r="K6" s="1062"/>
      <c r="L6" s="1062"/>
      <c r="M6" s="1062"/>
      <c r="N6" s="1062"/>
      <c r="O6" s="1062"/>
      <c r="P6" s="1063"/>
      <c r="Q6" s="9"/>
    </row>
    <row r="7" spans="1:17" ht="12.75" x14ac:dyDescent="0.25">
      <c r="A7" s="12" t="s">
        <v>4</v>
      </c>
      <c r="B7" s="13"/>
      <c r="C7" s="1062" t="s">
        <v>485</v>
      </c>
      <c r="D7" s="1062"/>
      <c r="E7" s="1062"/>
      <c r="F7" s="1062"/>
      <c r="G7" s="1062"/>
      <c r="H7" s="1062"/>
      <c r="I7" s="1062"/>
      <c r="J7" s="1062"/>
      <c r="K7" s="1062"/>
      <c r="L7" s="1062"/>
      <c r="M7" s="1062"/>
      <c r="N7" s="1062"/>
      <c r="O7" s="1062"/>
      <c r="P7" s="1063"/>
      <c r="Q7" s="9"/>
    </row>
    <row r="8" spans="1:17" x14ac:dyDescent="0.25">
      <c r="A8" s="14" t="s">
        <v>6</v>
      </c>
      <c r="B8" s="15"/>
      <c r="C8" s="1060" t="s">
        <v>486</v>
      </c>
      <c r="D8" s="1060"/>
      <c r="E8" s="1060"/>
      <c r="F8" s="1060"/>
      <c r="G8" s="1060"/>
      <c r="H8" s="1060"/>
      <c r="I8" s="1060"/>
      <c r="J8" s="1060"/>
      <c r="K8" s="1060"/>
      <c r="L8" s="1060"/>
      <c r="M8" s="1060"/>
      <c r="N8" s="1060"/>
      <c r="O8" s="1060"/>
      <c r="P8" s="1061"/>
      <c r="Q8" s="9"/>
    </row>
    <row r="9" spans="1:17" x14ac:dyDescent="0.25">
      <c r="A9" s="14" t="s">
        <v>8</v>
      </c>
      <c r="B9" s="15"/>
      <c r="C9" s="1060" t="s">
        <v>487</v>
      </c>
      <c r="D9" s="1060"/>
      <c r="E9" s="1060"/>
      <c r="F9" s="1060"/>
      <c r="G9" s="1060"/>
      <c r="H9" s="1060"/>
      <c r="I9" s="1060"/>
      <c r="J9" s="1060"/>
      <c r="K9" s="1060"/>
      <c r="L9" s="1060"/>
      <c r="M9" s="1060"/>
      <c r="N9" s="1060"/>
      <c r="O9" s="1060"/>
      <c r="P9" s="1061"/>
      <c r="Q9" s="9"/>
    </row>
    <row r="10" spans="1:17" x14ac:dyDescent="0.25">
      <c r="A10" s="14" t="s">
        <v>10</v>
      </c>
      <c r="B10" s="15"/>
      <c r="C10" s="1062" t="s">
        <v>488</v>
      </c>
      <c r="D10" s="1062"/>
      <c r="E10" s="1062"/>
      <c r="F10" s="1062"/>
      <c r="G10" s="1062"/>
      <c r="H10" s="1062"/>
      <c r="I10" s="1062"/>
      <c r="J10" s="1062"/>
      <c r="K10" s="1062"/>
      <c r="L10" s="1062"/>
      <c r="M10" s="1062"/>
      <c r="N10" s="1062"/>
      <c r="O10" s="1062"/>
      <c r="P10" s="1063"/>
      <c r="Q10" s="9"/>
    </row>
    <row r="11" spans="1:17" x14ac:dyDescent="0.25">
      <c r="A11" s="14" t="s">
        <v>12</v>
      </c>
      <c r="B11" s="15"/>
      <c r="C11" s="623"/>
      <c r="D11" s="623"/>
      <c r="E11" s="623"/>
      <c r="F11" s="623"/>
      <c r="G11" s="623"/>
      <c r="H11" s="623"/>
      <c r="I11" s="623"/>
      <c r="J11" s="624" t="s">
        <v>489</v>
      </c>
      <c r="K11" s="623"/>
      <c r="L11" s="623"/>
      <c r="M11" s="623"/>
      <c r="N11" s="623"/>
      <c r="O11" s="623"/>
      <c r="P11" s="625"/>
      <c r="Q11" s="9"/>
    </row>
    <row r="12" spans="1:17" x14ac:dyDescent="0.25">
      <c r="A12" s="16" t="s">
        <v>14</v>
      </c>
      <c r="B12" s="15"/>
      <c r="C12" s="1060"/>
      <c r="D12" s="1060"/>
      <c r="E12" s="1060"/>
      <c r="F12" s="1060"/>
      <c r="G12" s="1060"/>
      <c r="H12" s="1060"/>
      <c r="I12" s="1060"/>
      <c r="J12" s="1060"/>
      <c r="K12" s="1060"/>
      <c r="L12" s="1060"/>
      <c r="M12" s="1060"/>
      <c r="N12" s="1060"/>
      <c r="O12" s="1060"/>
      <c r="P12" s="1061"/>
      <c r="Q12" s="9"/>
    </row>
    <row r="13" spans="1:17" x14ac:dyDescent="0.25">
      <c r="A13" s="14"/>
      <c r="B13" s="15" t="s">
        <v>15</v>
      </c>
      <c r="C13" s="1060" t="s">
        <v>490</v>
      </c>
      <c r="D13" s="1060"/>
      <c r="E13" s="1060"/>
      <c r="F13" s="1060"/>
      <c r="G13" s="1060"/>
      <c r="H13" s="1060"/>
      <c r="I13" s="1060"/>
      <c r="J13" s="1060"/>
      <c r="K13" s="1060"/>
      <c r="L13" s="1060"/>
      <c r="M13" s="1060"/>
      <c r="N13" s="1060"/>
      <c r="O13" s="1060"/>
      <c r="P13" s="1061"/>
      <c r="Q13" s="9"/>
    </row>
    <row r="14" spans="1:17" x14ac:dyDescent="0.25">
      <c r="A14" s="14"/>
      <c r="B14" s="15" t="s">
        <v>17</v>
      </c>
      <c r="C14" s="1060" t="s">
        <v>491</v>
      </c>
      <c r="D14" s="1060"/>
      <c r="E14" s="1060"/>
      <c r="F14" s="1060"/>
      <c r="G14" s="1060"/>
      <c r="H14" s="1060"/>
      <c r="I14" s="1060"/>
      <c r="J14" s="1060"/>
      <c r="K14" s="1060"/>
      <c r="L14" s="1060"/>
      <c r="M14" s="1060"/>
      <c r="N14" s="1060"/>
      <c r="O14" s="1060"/>
      <c r="P14" s="1061"/>
      <c r="Q14" s="9"/>
    </row>
    <row r="15" spans="1:17" x14ac:dyDescent="0.25">
      <c r="A15" s="14"/>
      <c r="B15" s="15" t="s">
        <v>19</v>
      </c>
      <c r="C15" s="1060"/>
      <c r="D15" s="1060"/>
      <c r="E15" s="1060"/>
      <c r="F15" s="1060"/>
      <c r="G15" s="1060"/>
      <c r="H15" s="1060"/>
      <c r="I15" s="1060"/>
      <c r="J15" s="1060"/>
      <c r="K15" s="1060"/>
      <c r="L15" s="1060"/>
      <c r="M15" s="1060"/>
      <c r="N15" s="1060"/>
      <c r="O15" s="1060"/>
      <c r="P15" s="1061"/>
      <c r="Q15" s="9"/>
    </row>
    <row r="16" spans="1:17" x14ac:dyDescent="0.25">
      <c r="A16" s="14"/>
      <c r="B16" s="15" t="s">
        <v>20</v>
      </c>
      <c r="C16" s="1060" t="s">
        <v>492</v>
      </c>
      <c r="D16" s="1060"/>
      <c r="E16" s="1060"/>
      <c r="F16" s="1060"/>
      <c r="G16" s="1060"/>
      <c r="H16" s="1060"/>
      <c r="I16" s="1060"/>
      <c r="J16" s="1060"/>
      <c r="K16" s="1060"/>
      <c r="L16" s="1060"/>
      <c r="M16" s="1060"/>
      <c r="N16" s="1060"/>
      <c r="O16" s="1060"/>
      <c r="P16" s="1061"/>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7"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332"/>
      <c r="D23" s="31"/>
      <c r="E23" s="32"/>
      <c r="F23" s="197"/>
      <c r="G23" s="31"/>
      <c r="H23" s="366"/>
      <c r="I23" s="367"/>
      <c r="J23" s="31"/>
      <c r="K23" s="368"/>
      <c r="L23" s="367"/>
      <c r="M23" s="368"/>
      <c r="N23" s="34"/>
      <c r="O23" s="367"/>
      <c r="P23" s="369"/>
    </row>
    <row r="24" spans="1:17" s="37" customFormat="1" ht="12.75" thickBot="1" x14ac:dyDescent="0.3">
      <c r="A24" s="38"/>
      <c r="B24" s="39" t="s">
        <v>41</v>
      </c>
      <c r="C24" s="370">
        <f>F24+I24+L24+O24</f>
        <v>443305</v>
      </c>
      <c r="D24" s="41">
        <f>SUM(D25,D28,D29,D45,D46)</f>
        <v>427285</v>
      </c>
      <c r="E24" s="42">
        <f>SUM(E25,E28,E29,E45,E46)</f>
        <v>0</v>
      </c>
      <c r="F24" s="43">
        <f t="shared" ref="F24:F29" si="0">D24+E24</f>
        <v>427285</v>
      </c>
      <c r="G24" s="41">
        <f>SUM(G25,G28,G46)</f>
        <v>0</v>
      </c>
      <c r="H24" s="371">
        <f>SUM(H25,H28,H46)</f>
        <v>0</v>
      </c>
      <c r="I24" s="45">
        <f>G24+H24</f>
        <v>0</v>
      </c>
      <c r="J24" s="41">
        <f>SUM(J25,J30,J46)</f>
        <v>16020</v>
      </c>
      <c r="K24" s="371">
        <f>SUM(K25,K30,K46)</f>
        <v>0</v>
      </c>
      <c r="L24" s="45">
        <f>J24+K24</f>
        <v>16020</v>
      </c>
      <c r="M24" s="372">
        <f>SUM(M25,M48)</f>
        <v>0</v>
      </c>
      <c r="N24" s="44">
        <f>SUM(N25,N48)</f>
        <v>0</v>
      </c>
      <c r="O24" s="45">
        <f>M24+N24</f>
        <v>0</v>
      </c>
      <c r="P24" s="373"/>
    </row>
    <row r="25" spans="1:17" ht="12.75" thickTop="1" x14ac:dyDescent="0.25">
      <c r="A25" s="46"/>
      <c r="B25" s="47" t="s">
        <v>42</v>
      </c>
      <c r="C25" s="374">
        <f>F25+I25+L25+O25</f>
        <v>5880</v>
      </c>
      <c r="D25" s="49">
        <f>SUM(D26:D27)</f>
        <v>0</v>
      </c>
      <c r="E25" s="50">
        <f>SUM(E26:E27)</f>
        <v>0</v>
      </c>
      <c r="F25" s="51">
        <f t="shared" si="0"/>
        <v>0</v>
      </c>
      <c r="G25" s="49">
        <f>SUM(G26:G27)</f>
        <v>0</v>
      </c>
      <c r="H25" s="375">
        <f>SUM(H26:H27)</f>
        <v>0</v>
      </c>
      <c r="I25" s="53">
        <f>G25+H25</f>
        <v>0</v>
      </c>
      <c r="J25" s="49">
        <f>SUM(J26:J27)</f>
        <v>5880</v>
      </c>
      <c r="K25" s="375">
        <f>SUM(K26:K27)</f>
        <v>0</v>
      </c>
      <c r="L25" s="53">
        <f>J25+K25</f>
        <v>5880</v>
      </c>
      <c r="M25" s="376">
        <f>SUM(M26:M27)</f>
        <v>0</v>
      </c>
      <c r="N25" s="52">
        <f>SUM(N26:N27)</f>
        <v>0</v>
      </c>
      <c r="O25" s="53">
        <f>M25+N25</f>
        <v>0</v>
      </c>
      <c r="P25" s="377"/>
    </row>
    <row r="26" spans="1:17" hidden="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row>
    <row r="27" spans="1:17" x14ac:dyDescent="0.25">
      <c r="A27" s="63"/>
      <c r="B27" s="64" t="s">
        <v>44</v>
      </c>
      <c r="C27" s="383">
        <f>F27+I27+L27+O27</f>
        <v>5880</v>
      </c>
      <c r="D27" s="66"/>
      <c r="E27" s="67"/>
      <c r="F27" s="611">
        <f t="shared" si="0"/>
        <v>0</v>
      </c>
      <c r="G27" s="66"/>
      <c r="H27" s="384"/>
      <c r="I27" s="385">
        <f>G27+H27</f>
        <v>0</v>
      </c>
      <c r="J27" s="66">
        <v>5880</v>
      </c>
      <c r="K27" s="384"/>
      <c r="L27" s="385">
        <f>J27+K27</f>
        <v>5880</v>
      </c>
      <c r="M27" s="386"/>
      <c r="N27" s="69"/>
      <c r="O27" s="385">
        <f>M27+N27</f>
        <v>0</v>
      </c>
      <c r="P27" s="387"/>
    </row>
    <row r="28" spans="1:17" s="37" customFormat="1" ht="24.75" thickBot="1" x14ac:dyDescent="0.3">
      <c r="A28" s="73">
        <v>19300</v>
      </c>
      <c r="B28" s="73" t="s">
        <v>45</v>
      </c>
      <c r="C28" s="388">
        <f>SUM(F28,I28)</f>
        <v>427285</v>
      </c>
      <c r="D28" s="75">
        <v>427285</v>
      </c>
      <c r="E28" s="76"/>
      <c r="F28" s="606">
        <f t="shared" si="0"/>
        <v>427285</v>
      </c>
      <c r="G28" s="75"/>
      <c r="H28" s="389"/>
      <c r="I28" s="390">
        <f>G28+H28</f>
        <v>0</v>
      </c>
      <c r="J28" s="80" t="s">
        <v>46</v>
      </c>
      <c r="K28" s="391" t="s">
        <v>46</v>
      </c>
      <c r="L28" s="84" t="s">
        <v>46</v>
      </c>
      <c r="M28" s="613" t="s">
        <v>46</v>
      </c>
      <c r="N28" s="83" t="s">
        <v>46</v>
      </c>
      <c r="O28" s="84" t="s">
        <v>46</v>
      </c>
      <c r="P28" s="392"/>
    </row>
    <row r="29" spans="1:17" s="37" customFormat="1" ht="40.5" hidden="1" customHeight="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row>
    <row r="30" spans="1:17" s="37" customFormat="1" ht="36.75" thickTop="1" x14ac:dyDescent="0.25">
      <c r="A30" s="85">
        <v>21300</v>
      </c>
      <c r="B30" s="85" t="s">
        <v>48</v>
      </c>
      <c r="C30" s="393">
        <f t="shared" ref="C30:C44" si="1">L30</f>
        <v>10140</v>
      </c>
      <c r="D30" s="90" t="s">
        <v>46</v>
      </c>
      <c r="E30" s="92" t="s">
        <v>46</v>
      </c>
      <c r="F30" s="93" t="s">
        <v>46</v>
      </c>
      <c r="G30" s="90" t="s">
        <v>46</v>
      </c>
      <c r="H30" s="395" t="s">
        <v>46</v>
      </c>
      <c r="I30" s="94" t="s">
        <v>46</v>
      </c>
      <c r="J30" s="95">
        <f>SUM(J31,J35,J37,J40)</f>
        <v>10140</v>
      </c>
      <c r="K30" s="399">
        <f>SUM(K31,K35,K37,K40)</f>
        <v>0</v>
      </c>
      <c r="L30" s="99">
        <f t="shared" ref="L30:L44" si="2">J30+K30</f>
        <v>10140</v>
      </c>
      <c r="M30" s="396" t="s">
        <v>46</v>
      </c>
      <c r="N30" s="91" t="s">
        <v>46</v>
      </c>
      <c r="O30" s="94" t="s">
        <v>46</v>
      </c>
      <c r="P30" s="397"/>
    </row>
    <row r="31" spans="1:17" s="37" customFormat="1" ht="24" hidden="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row>
    <row r="32" spans="1:17" hidden="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row>
    <row r="33" spans="1:16" hidden="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row>
    <row r="34" spans="1:16" ht="24" hidden="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row>
    <row r="35" spans="1:16" s="37" customFormat="1" ht="36" hidden="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row>
    <row r="36" spans="1:16" ht="36" hidden="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row>
    <row r="37" spans="1:16" s="37" customFormat="1" hidden="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row>
    <row r="38" spans="1:16" hidden="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row>
    <row r="39" spans="1:16" ht="24" hidden="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row>
    <row r="40" spans="1:16" s="37" customFormat="1" ht="24" x14ac:dyDescent="0.25">
      <c r="A40" s="100">
        <v>21390</v>
      </c>
      <c r="B40" s="85" t="s">
        <v>58</v>
      </c>
      <c r="C40" s="393">
        <f t="shared" si="1"/>
        <v>10140</v>
      </c>
      <c r="D40" s="90" t="s">
        <v>46</v>
      </c>
      <c r="E40" s="92" t="s">
        <v>46</v>
      </c>
      <c r="F40" s="93" t="s">
        <v>46</v>
      </c>
      <c r="G40" s="90" t="s">
        <v>46</v>
      </c>
      <c r="H40" s="395" t="s">
        <v>46</v>
      </c>
      <c r="I40" s="94" t="s">
        <v>46</v>
      </c>
      <c r="J40" s="95">
        <f>SUM(J41:J44)</f>
        <v>10140</v>
      </c>
      <c r="K40" s="399">
        <f>SUM(K41:K44)</f>
        <v>0</v>
      </c>
      <c r="L40" s="99">
        <f t="shared" si="2"/>
        <v>10140</v>
      </c>
      <c r="M40" s="396" t="s">
        <v>46</v>
      </c>
      <c r="N40" s="91" t="s">
        <v>46</v>
      </c>
      <c r="O40" s="94" t="s">
        <v>46</v>
      </c>
      <c r="P40" s="397"/>
    </row>
    <row r="41" spans="1:16" ht="24" hidden="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row>
    <row r="42" spans="1:16" x14ac:dyDescent="0.25">
      <c r="A42" s="64">
        <v>21393</v>
      </c>
      <c r="B42" s="111" t="s">
        <v>60</v>
      </c>
      <c r="C42" s="405">
        <f t="shared" si="1"/>
        <v>10140</v>
      </c>
      <c r="D42" s="112" t="s">
        <v>46</v>
      </c>
      <c r="E42" s="113" t="s">
        <v>46</v>
      </c>
      <c r="F42" s="114" t="s">
        <v>46</v>
      </c>
      <c r="G42" s="112" t="s">
        <v>46</v>
      </c>
      <c r="H42" s="407" t="s">
        <v>46</v>
      </c>
      <c r="I42" s="119" t="s">
        <v>46</v>
      </c>
      <c r="J42" s="116">
        <v>10140</v>
      </c>
      <c r="K42" s="408"/>
      <c r="L42" s="230">
        <f t="shared" si="2"/>
        <v>10140</v>
      </c>
      <c r="M42" s="409" t="s">
        <v>46</v>
      </c>
      <c r="N42" s="115" t="s">
        <v>46</v>
      </c>
      <c r="O42" s="119" t="s">
        <v>46</v>
      </c>
      <c r="P42" s="387"/>
    </row>
    <row r="43" spans="1:16" hidden="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row>
    <row r="44" spans="1:16" ht="24" hidden="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row>
    <row r="45" spans="1:16" s="37" customFormat="1" ht="24" hidden="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row>
    <row r="46" spans="1:16" s="37" customFormat="1" ht="24" hidden="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 hidden="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row>
    <row r="48" spans="1:16" ht="24" hidden="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row>
    <row r="49" spans="1:16" ht="24" hidden="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row>
    <row r="50" spans="1:16" ht="24" hidden="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row>
    <row r="51" spans="1:16" x14ac:dyDescent="0.25">
      <c r="A51" s="164"/>
      <c r="B51" s="156"/>
      <c r="C51" s="435"/>
      <c r="D51" s="436"/>
      <c r="E51" s="602"/>
      <c r="F51" s="167"/>
      <c r="G51" s="436"/>
      <c r="H51" s="437"/>
      <c r="I51" s="163"/>
      <c r="J51" s="162"/>
      <c r="K51" s="438"/>
      <c r="L51" s="169"/>
      <c r="M51" s="432"/>
      <c r="N51" s="433"/>
      <c r="O51" s="169"/>
      <c r="P51" s="434"/>
    </row>
    <row r="52" spans="1:16" s="37" customFormat="1" x14ac:dyDescent="0.25">
      <c r="A52" s="170"/>
      <c r="B52" s="171" t="s">
        <v>69</v>
      </c>
      <c r="C52" s="439"/>
      <c r="D52" s="440"/>
      <c r="E52" s="603"/>
      <c r="F52" s="607"/>
      <c r="G52" s="440"/>
      <c r="H52" s="442"/>
      <c r="I52" s="180"/>
      <c r="J52" s="440"/>
      <c r="K52" s="442"/>
      <c r="L52" s="180"/>
      <c r="M52" s="443"/>
      <c r="N52" s="441"/>
      <c r="O52" s="180"/>
      <c r="P52" s="444"/>
    </row>
    <row r="53" spans="1:16" s="37" customFormat="1" ht="12.75" thickBot="1" x14ac:dyDescent="0.3">
      <c r="A53" s="181"/>
      <c r="B53" s="38" t="s">
        <v>70</v>
      </c>
      <c r="C53" s="445">
        <f t="shared" ref="C53:C116" si="4">F53+I53+L53+O53</f>
        <v>443305</v>
      </c>
      <c r="D53" s="182">
        <f>SUM(D54,D284)</f>
        <v>427285</v>
      </c>
      <c r="E53" s="183">
        <f>SUM(E54,E284)</f>
        <v>0</v>
      </c>
      <c r="F53" s="184">
        <f t="shared" ref="F53:F117" si="5">D53+E53</f>
        <v>427285</v>
      </c>
      <c r="G53" s="182">
        <f>SUM(G54,G284)</f>
        <v>0</v>
      </c>
      <c r="H53" s="446">
        <f>SUM(H54,H284)</f>
        <v>0</v>
      </c>
      <c r="I53" s="187">
        <f t="shared" ref="I53:I117" si="6">G53+H53</f>
        <v>0</v>
      </c>
      <c r="J53" s="182">
        <f>SUM(J54,J284)</f>
        <v>16020</v>
      </c>
      <c r="K53" s="446">
        <f>SUM(K54,K284)</f>
        <v>0</v>
      </c>
      <c r="L53" s="187">
        <f t="shared" ref="L53:L117" si="7">J53+K53</f>
        <v>16020</v>
      </c>
      <c r="M53" s="447">
        <f>SUM(M54,M284)</f>
        <v>0</v>
      </c>
      <c r="N53" s="185">
        <f>SUM(N54,N284)</f>
        <v>0</v>
      </c>
      <c r="O53" s="187">
        <f t="shared" ref="O53:O117" si="8">M53+N53</f>
        <v>0</v>
      </c>
      <c r="P53" s="373"/>
    </row>
    <row r="54" spans="1:16" s="37" customFormat="1" ht="36.75" thickTop="1" x14ac:dyDescent="0.25">
      <c r="A54" s="188"/>
      <c r="B54" s="189" t="s">
        <v>71</v>
      </c>
      <c r="C54" s="448">
        <f t="shared" si="4"/>
        <v>443305</v>
      </c>
      <c r="D54" s="191">
        <f>SUM(D55,D197)</f>
        <v>427285</v>
      </c>
      <c r="E54" s="192">
        <f>SUM(E55,E197)</f>
        <v>0</v>
      </c>
      <c r="F54" s="193">
        <f t="shared" si="5"/>
        <v>427285</v>
      </c>
      <c r="G54" s="191">
        <f>SUM(G55,G197)</f>
        <v>0</v>
      </c>
      <c r="H54" s="449">
        <f>SUM(H55,H197)</f>
        <v>0</v>
      </c>
      <c r="I54" s="196">
        <f t="shared" si="6"/>
        <v>0</v>
      </c>
      <c r="J54" s="191">
        <f>SUM(J55,J197)</f>
        <v>16020</v>
      </c>
      <c r="K54" s="449">
        <f>SUM(K55,K197)</f>
        <v>0</v>
      </c>
      <c r="L54" s="196">
        <f t="shared" si="7"/>
        <v>16020</v>
      </c>
      <c r="M54" s="450">
        <f>SUM(M55,M197)</f>
        <v>0</v>
      </c>
      <c r="N54" s="194">
        <f>SUM(N55,N197)</f>
        <v>0</v>
      </c>
      <c r="O54" s="196">
        <f t="shared" si="8"/>
        <v>0</v>
      </c>
      <c r="P54" s="451"/>
    </row>
    <row r="55" spans="1:16" s="37" customFormat="1" ht="24" x14ac:dyDescent="0.25">
      <c r="A55" s="197"/>
      <c r="B55" s="28" t="s">
        <v>72</v>
      </c>
      <c r="C55" s="452">
        <f t="shared" si="4"/>
        <v>441305</v>
      </c>
      <c r="D55" s="173">
        <f>SUM(D56,D78,D176,D190)</f>
        <v>425285</v>
      </c>
      <c r="E55" s="174">
        <f>SUM(E56,E78,E176,E190)</f>
        <v>0</v>
      </c>
      <c r="F55" s="175">
        <f t="shared" si="5"/>
        <v>425285</v>
      </c>
      <c r="G55" s="173">
        <f>SUM(G56,G78,G176,G190)</f>
        <v>0</v>
      </c>
      <c r="H55" s="453">
        <f>SUM(H56,H78,H176,H190)</f>
        <v>0</v>
      </c>
      <c r="I55" s="199">
        <f t="shared" si="6"/>
        <v>0</v>
      </c>
      <c r="J55" s="173">
        <f>SUM(J56,J78,J176,J190)</f>
        <v>16020</v>
      </c>
      <c r="K55" s="453">
        <f>SUM(K56,K78,K176,K190)</f>
        <v>0</v>
      </c>
      <c r="L55" s="199">
        <f t="shared" si="7"/>
        <v>16020</v>
      </c>
      <c r="M55" s="346">
        <f>SUM(M56,M78,M176,M190)</f>
        <v>0</v>
      </c>
      <c r="N55" s="176">
        <f>SUM(N56,N78,N176,N190)</f>
        <v>0</v>
      </c>
      <c r="O55" s="199">
        <f t="shared" si="8"/>
        <v>0</v>
      </c>
      <c r="P55" s="454"/>
    </row>
    <row r="56" spans="1:16" s="37" customFormat="1" x14ac:dyDescent="0.25">
      <c r="A56" s="200">
        <v>1000</v>
      </c>
      <c r="B56" s="200" t="s">
        <v>73</v>
      </c>
      <c r="C56" s="455">
        <f t="shared" si="4"/>
        <v>54775</v>
      </c>
      <c r="D56" s="206">
        <f>SUM(D57,D70)</f>
        <v>51535</v>
      </c>
      <c r="E56" s="604">
        <f>SUM(E57,E70)</f>
        <v>115</v>
      </c>
      <c r="F56" s="608">
        <f t="shared" si="5"/>
        <v>51650</v>
      </c>
      <c r="G56" s="206">
        <f>SUM(G57,G70)</f>
        <v>0</v>
      </c>
      <c r="H56" s="456">
        <f>SUM(H57,H70)</f>
        <v>0</v>
      </c>
      <c r="I56" s="209">
        <f t="shared" si="6"/>
        <v>0</v>
      </c>
      <c r="J56" s="206">
        <f>SUM(J57,J70)</f>
        <v>3125</v>
      </c>
      <c r="K56" s="456">
        <f>SUM(K57,K70)</f>
        <v>0</v>
      </c>
      <c r="L56" s="209">
        <f t="shared" si="7"/>
        <v>3125</v>
      </c>
      <c r="M56" s="457">
        <f>SUM(M57,M70)</f>
        <v>0</v>
      </c>
      <c r="N56" s="207">
        <f>SUM(N57,N70)</f>
        <v>0</v>
      </c>
      <c r="O56" s="209">
        <f t="shared" si="8"/>
        <v>0</v>
      </c>
      <c r="P56" s="458"/>
    </row>
    <row r="57" spans="1:16" x14ac:dyDescent="0.25">
      <c r="A57" s="85">
        <v>1100</v>
      </c>
      <c r="B57" s="210" t="s">
        <v>74</v>
      </c>
      <c r="C57" s="393">
        <f t="shared" si="4"/>
        <v>54671</v>
      </c>
      <c r="D57" s="95">
        <f>SUM(D58,D61,D69)</f>
        <v>51431</v>
      </c>
      <c r="E57" s="96">
        <f>SUM(E58,E61,E69)</f>
        <v>115</v>
      </c>
      <c r="F57" s="97">
        <f t="shared" si="5"/>
        <v>51546</v>
      </c>
      <c r="G57" s="95">
        <f>SUM(G58,G61,G69)</f>
        <v>0</v>
      </c>
      <c r="H57" s="399">
        <f>SUM(H58,H61,H69)</f>
        <v>0</v>
      </c>
      <c r="I57" s="99">
        <f t="shared" si="6"/>
        <v>0</v>
      </c>
      <c r="J57" s="95">
        <f>SUM(J58,J61,J69)</f>
        <v>3125</v>
      </c>
      <c r="K57" s="399">
        <f>SUM(K58,K61,K69)</f>
        <v>0</v>
      </c>
      <c r="L57" s="99">
        <f t="shared" si="7"/>
        <v>3125</v>
      </c>
      <c r="M57" s="459">
        <f>SUM(M58,M61,M69)</f>
        <v>0</v>
      </c>
      <c r="N57" s="266">
        <f>SUM(N58,N61,N69)</f>
        <v>0</v>
      </c>
      <c r="O57" s="268">
        <f t="shared" si="8"/>
        <v>0</v>
      </c>
      <c r="P57" s="460"/>
    </row>
    <row r="58" spans="1:16" hidden="1" x14ac:dyDescent="0.25">
      <c r="A58" s="213">
        <v>1110</v>
      </c>
      <c r="B58" s="156" t="s">
        <v>75</v>
      </c>
      <c r="C58" s="435">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row>
    <row r="60" spans="1:16" ht="24" hidden="1" x14ac:dyDescent="0.25">
      <c r="A60" s="64">
        <v>1119</v>
      </c>
      <c r="B60" s="111" t="s">
        <v>77</v>
      </c>
      <c r="C60" s="405">
        <f t="shared" si="4"/>
        <v>0</v>
      </c>
      <c r="D60" s="116"/>
      <c r="E60" s="118"/>
      <c r="F60" s="229">
        <f t="shared" si="5"/>
        <v>0</v>
      </c>
      <c r="G60" s="116"/>
      <c r="H60" s="408"/>
      <c r="I60" s="230">
        <f t="shared" si="6"/>
        <v>0</v>
      </c>
      <c r="J60" s="116"/>
      <c r="K60" s="408"/>
      <c r="L60" s="230">
        <f t="shared" si="7"/>
        <v>0</v>
      </c>
      <c r="M60" s="464"/>
      <c r="N60" s="118"/>
      <c r="O60" s="230">
        <f t="shared" si="8"/>
        <v>0</v>
      </c>
      <c r="P60" s="387"/>
    </row>
    <row r="61" spans="1:16" ht="24" hidden="1" x14ac:dyDescent="0.25">
      <c r="A61" s="224">
        <v>1140</v>
      </c>
      <c r="B61" s="111" t="s">
        <v>78</v>
      </c>
      <c r="C61" s="405">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405">
        <f t="shared" si="4"/>
        <v>0</v>
      </c>
      <c r="D62" s="116"/>
      <c r="E62" s="118"/>
      <c r="F62" s="229">
        <f t="shared" si="5"/>
        <v>0</v>
      </c>
      <c r="G62" s="116"/>
      <c r="H62" s="408"/>
      <c r="I62" s="230">
        <f t="shared" si="6"/>
        <v>0</v>
      </c>
      <c r="J62" s="116"/>
      <c r="K62" s="408"/>
      <c r="L62" s="230">
        <f t="shared" si="7"/>
        <v>0</v>
      </c>
      <c r="M62" s="464"/>
      <c r="N62" s="118"/>
      <c r="O62" s="230">
        <f t="shared" si="8"/>
        <v>0</v>
      </c>
      <c r="P62" s="387"/>
    </row>
    <row r="63" spans="1:16" ht="24" hidden="1" x14ac:dyDescent="0.25">
      <c r="A63" s="64">
        <v>1142</v>
      </c>
      <c r="B63" s="111" t="s">
        <v>80</v>
      </c>
      <c r="C63" s="405">
        <f t="shared" si="4"/>
        <v>0</v>
      </c>
      <c r="D63" s="116"/>
      <c r="E63" s="118"/>
      <c r="F63" s="229">
        <f t="shared" si="5"/>
        <v>0</v>
      </c>
      <c r="G63" s="116"/>
      <c r="H63" s="408"/>
      <c r="I63" s="230">
        <f t="shared" si="6"/>
        <v>0</v>
      </c>
      <c r="J63" s="116"/>
      <c r="K63" s="408"/>
      <c r="L63" s="230">
        <f t="shared" si="7"/>
        <v>0</v>
      </c>
      <c r="M63" s="464"/>
      <c r="N63" s="118"/>
      <c r="O63" s="230">
        <f t="shared" si="8"/>
        <v>0</v>
      </c>
      <c r="P63" s="387"/>
    </row>
    <row r="64" spans="1:16"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row>
    <row r="65" spans="1:16"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row>
    <row r="66" spans="1:16" hidden="1" x14ac:dyDescent="0.25">
      <c r="A66" s="64">
        <v>1147</v>
      </c>
      <c r="B66" s="111" t="s">
        <v>83</v>
      </c>
      <c r="C66" s="405">
        <f t="shared" si="4"/>
        <v>0</v>
      </c>
      <c r="D66" s="116"/>
      <c r="E66" s="118"/>
      <c r="F66" s="229">
        <f t="shared" si="5"/>
        <v>0</v>
      </c>
      <c r="G66" s="116"/>
      <c r="H66" s="408"/>
      <c r="I66" s="230">
        <f t="shared" si="6"/>
        <v>0</v>
      </c>
      <c r="J66" s="116"/>
      <c r="K66" s="408"/>
      <c r="L66" s="230">
        <f t="shared" si="7"/>
        <v>0</v>
      </c>
      <c r="M66" s="464"/>
      <c r="N66" s="118"/>
      <c r="O66" s="230">
        <f t="shared" si="8"/>
        <v>0</v>
      </c>
      <c r="P66" s="387"/>
    </row>
    <row r="67" spans="1:16" hidden="1" x14ac:dyDescent="0.25">
      <c r="A67" s="64">
        <v>1148</v>
      </c>
      <c r="B67" s="111" t="s">
        <v>84</v>
      </c>
      <c r="C67" s="405">
        <f t="shared" si="4"/>
        <v>0</v>
      </c>
      <c r="D67" s="116"/>
      <c r="E67" s="118"/>
      <c r="F67" s="229">
        <f t="shared" si="5"/>
        <v>0</v>
      </c>
      <c r="G67" s="116"/>
      <c r="H67" s="408"/>
      <c r="I67" s="230">
        <f t="shared" si="6"/>
        <v>0</v>
      </c>
      <c r="J67" s="116"/>
      <c r="K67" s="408"/>
      <c r="L67" s="230">
        <f t="shared" si="7"/>
        <v>0</v>
      </c>
      <c r="M67" s="464"/>
      <c r="N67" s="118"/>
      <c r="O67" s="230">
        <f t="shared" si="8"/>
        <v>0</v>
      </c>
      <c r="P67" s="387"/>
    </row>
    <row r="68" spans="1:16" ht="36" hidden="1" x14ac:dyDescent="0.25">
      <c r="A68" s="64">
        <v>1149</v>
      </c>
      <c r="B68" s="111" t="s">
        <v>85</v>
      </c>
      <c r="C68" s="405">
        <f t="shared" si="4"/>
        <v>0</v>
      </c>
      <c r="D68" s="116"/>
      <c r="E68" s="118"/>
      <c r="F68" s="229">
        <f t="shared" si="5"/>
        <v>0</v>
      </c>
      <c r="G68" s="116"/>
      <c r="H68" s="408"/>
      <c r="I68" s="230">
        <f t="shared" si="6"/>
        <v>0</v>
      </c>
      <c r="J68" s="116"/>
      <c r="K68" s="408"/>
      <c r="L68" s="230">
        <f t="shared" si="7"/>
        <v>0</v>
      </c>
      <c r="M68" s="464"/>
      <c r="N68" s="118"/>
      <c r="O68" s="230">
        <f t="shared" si="8"/>
        <v>0</v>
      </c>
      <c r="P68" s="387"/>
    </row>
    <row r="69" spans="1:16" ht="36" x14ac:dyDescent="0.25">
      <c r="A69" s="213">
        <v>1150</v>
      </c>
      <c r="B69" s="156" t="s">
        <v>86</v>
      </c>
      <c r="C69" s="405">
        <f t="shared" si="4"/>
        <v>54671</v>
      </c>
      <c r="D69" s="231">
        <v>51431</v>
      </c>
      <c r="E69" s="232">
        <v>115</v>
      </c>
      <c r="F69" s="216">
        <f t="shared" si="5"/>
        <v>51546</v>
      </c>
      <c r="G69" s="231"/>
      <c r="H69" s="467"/>
      <c r="I69" s="219">
        <f t="shared" si="6"/>
        <v>0</v>
      </c>
      <c r="J69" s="231">
        <v>3125</v>
      </c>
      <c r="K69" s="467"/>
      <c r="L69" s="219">
        <f t="shared" si="7"/>
        <v>3125</v>
      </c>
      <c r="M69" s="468"/>
      <c r="N69" s="234"/>
      <c r="O69" s="219">
        <f t="shared" si="8"/>
        <v>0</v>
      </c>
      <c r="P69" s="434" t="s">
        <v>493</v>
      </c>
    </row>
    <row r="70" spans="1:16" ht="36" x14ac:dyDescent="0.25">
      <c r="A70" s="85">
        <v>1200</v>
      </c>
      <c r="B70" s="210" t="s">
        <v>87</v>
      </c>
      <c r="C70" s="393">
        <f t="shared" si="4"/>
        <v>104</v>
      </c>
      <c r="D70" s="95">
        <f>SUM(D71:D72)</f>
        <v>104</v>
      </c>
      <c r="E70" s="96">
        <f>SUM(E71:E72)</f>
        <v>0</v>
      </c>
      <c r="F70" s="97">
        <f>D70+E70</f>
        <v>104</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x14ac:dyDescent="0.25">
      <c r="A71" s="350">
        <v>1210</v>
      </c>
      <c r="B71" s="101" t="s">
        <v>88</v>
      </c>
      <c r="C71" s="400">
        <f t="shared" si="4"/>
        <v>104</v>
      </c>
      <c r="D71" s="106">
        <v>104</v>
      </c>
      <c r="E71" s="107"/>
      <c r="F71" s="240">
        <f t="shared" si="5"/>
        <v>104</v>
      </c>
      <c r="G71" s="106"/>
      <c r="H71" s="403"/>
      <c r="I71" s="243">
        <f t="shared" si="6"/>
        <v>0</v>
      </c>
      <c r="J71" s="106"/>
      <c r="K71" s="403"/>
      <c r="L71" s="243">
        <f t="shared" si="7"/>
        <v>0</v>
      </c>
      <c r="M71" s="463"/>
      <c r="N71" s="108"/>
      <c r="O71" s="243">
        <f t="shared" si="8"/>
        <v>0</v>
      </c>
      <c r="P71" s="382"/>
    </row>
    <row r="72" spans="1:16" ht="24" hidden="1" x14ac:dyDescent="0.25">
      <c r="A72" s="224">
        <v>1220</v>
      </c>
      <c r="B72" s="111" t="s">
        <v>89</v>
      </c>
      <c r="C72" s="405">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405">
        <f t="shared" si="4"/>
        <v>0</v>
      </c>
      <c r="D73" s="116"/>
      <c r="E73" s="118"/>
      <c r="F73" s="229">
        <f t="shared" si="5"/>
        <v>0</v>
      </c>
      <c r="G73" s="116"/>
      <c r="H73" s="408"/>
      <c r="I73" s="230">
        <f t="shared" si="6"/>
        <v>0</v>
      </c>
      <c r="J73" s="116"/>
      <c r="K73" s="408"/>
      <c r="L73" s="230">
        <f t="shared" si="7"/>
        <v>0</v>
      </c>
      <c r="M73" s="464"/>
      <c r="N73" s="118"/>
      <c r="O73" s="230">
        <f t="shared" si="8"/>
        <v>0</v>
      </c>
      <c r="P73" s="387"/>
    </row>
    <row r="74" spans="1:16"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row>
    <row r="75" spans="1:16"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row>
    <row r="76" spans="1:16" ht="36" hidden="1" x14ac:dyDescent="0.25">
      <c r="A76" s="64">
        <v>1227</v>
      </c>
      <c r="B76" s="111" t="s">
        <v>93</v>
      </c>
      <c r="C76" s="405">
        <f t="shared" si="4"/>
        <v>0</v>
      </c>
      <c r="D76" s="116"/>
      <c r="E76" s="118"/>
      <c r="F76" s="229">
        <f t="shared" si="5"/>
        <v>0</v>
      </c>
      <c r="G76" s="116"/>
      <c r="H76" s="408"/>
      <c r="I76" s="230">
        <f t="shared" si="6"/>
        <v>0</v>
      </c>
      <c r="J76" s="116"/>
      <c r="K76" s="408"/>
      <c r="L76" s="230">
        <f t="shared" si="7"/>
        <v>0</v>
      </c>
      <c r="M76" s="464"/>
      <c r="N76" s="118"/>
      <c r="O76" s="230">
        <f t="shared" si="8"/>
        <v>0</v>
      </c>
      <c r="P76" s="387"/>
    </row>
    <row r="77" spans="1:16" ht="60" hidden="1" x14ac:dyDescent="0.25">
      <c r="A77" s="64">
        <v>1228</v>
      </c>
      <c r="B77" s="111" t="s">
        <v>94</v>
      </c>
      <c r="C77" s="405">
        <f t="shared" si="4"/>
        <v>0</v>
      </c>
      <c r="D77" s="116"/>
      <c r="E77" s="118"/>
      <c r="F77" s="229">
        <f t="shared" si="5"/>
        <v>0</v>
      </c>
      <c r="G77" s="116"/>
      <c r="H77" s="408"/>
      <c r="I77" s="230">
        <f t="shared" si="6"/>
        <v>0</v>
      </c>
      <c r="J77" s="116"/>
      <c r="K77" s="408"/>
      <c r="L77" s="230">
        <f t="shared" si="7"/>
        <v>0</v>
      </c>
      <c r="M77" s="464"/>
      <c r="N77" s="118"/>
      <c r="O77" s="230">
        <f t="shared" si="8"/>
        <v>0</v>
      </c>
      <c r="P77" s="387"/>
    </row>
    <row r="78" spans="1:16" x14ac:dyDescent="0.25">
      <c r="A78" s="200">
        <v>2000</v>
      </c>
      <c r="B78" s="200" t="s">
        <v>95</v>
      </c>
      <c r="C78" s="455">
        <f t="shared" si="4"/>
        <v>386530</v>
      </c>
      <c r="D78" s="206">
        <f>SUM(D79,D86,D133,D167,D168,D175)</f>
        <v>373750</v>
      </c>
      <c r="E78" s="604">
        <f>SUM(E79,E86,E133,E167,E168,E175)</f>
        <v>-115</v>
      </c>
      <c r="F78" s="608">
        <f t="shared" si="5"/>
        <v>373635</v>
      </c>
      <c r="G78" s="206">
        <f>SUM(G79,G86,G133,G167,G168,G175)</f>
        <v>0</v>
      </c>
      <c r="H78" s="456">
        <f>SUM(H79,H86,H133,H167,H168,H175)</f>
        <v>0</v>
      </c>
      <c r="I78" s="209">
        <f t="shared" si="6"/>
        <v>0</v>
      </c>
      <c r="J78" s="206">
        <f>SUM(J79,J86,J133,J167,J168,J175)</f>
        <v>12895</v>
      </c>
      <c r="K78" s="456">
        <f>SUM(K79,K86,K133,K167,K168,K175)</f>
        <v>0</v>
      </c>
      <c r="L78" s="209">
        <f t="shared" si="7"/>
        <v>12895</v>
      </c>
      <c r="M78" s="457">
        <f>SUM(M79,M86,M133,M167,M168,M175)</f>
        <v>0</v>
      </c>
      <c r="N78" s="207">
        <f>SUM(N79,N86,N133,N167,N168,N175)</f>
        <v>0</v>
      </c>
      <c r="O78" s="209">
        <f t="shared" si="8"/>
        <v>0</v>
      </c>
      <c r="P78" s="458"/>
    </row>
    <row r="79" spans="1:16" ht="24" x14ac:dyDescent="0.25">
      <c r="A79" s="85">
        <v>2100</v>
      </c>
      <c r="B79" s="210" t="s">
        <v>96</v>
      </c>
      <c r="C79" s="393">
        <f t="shared" si="4"/>
        <v>1895</v>
      </c>
      <c r="D79" s="95">
        <f>SUM(D80,D83)</f>
        <v>1895</v>
      </c>
      <c r="E79" s="96">
        <f>SUM(E80,E83)</f>
        <v>0</v>
      </c>
      <c r="F79" s="97">
        <f t="shared" si="5"/>
        <v>1895</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x14ac:dyDescent="0.25">
      <c r="A80" s="350">
        <v>2110</v>
      </c>
      <c r="B80" s="101" t="s">
        <v>97</v>
      </c>
      <c r="C80" s="400">
        <f t="shared" si="4"/>
        <v>18</v>
      </c>
      <c r="D80" s="238">
        <f>SUM(D81:D82)</f>
        <v>18</v>
      </c>
      <c r="E80" s="239">
        <f>SUM(E81:E82)</f>
        <v>0</v>
      </c>
      <c r="F80" s="240">
        <f t="shared" si="5"/>
        <v>18</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x14ac:dyDescent="0.25">
      <c r="A81" s="64">
        <v>2111</v>
      </c>
      <c r="B81" s="111" t="s">
        <v>98</v>
      </c>
      <c r="C81" s="405">
        <f t="shared" si="4"/>
        <v>18</v>
      </c>
      <c r="D81" s="116">
        <v>18</v>
      </c>
      <c r="E81" s="117"/>
      <c r="F81" s="227">
        <f t="shared" si="5"/>
        <v>18</v>
      </c>
      <c r="G81" s="116"/>
      <c r="H81" s="408"/>
      <c r="I81" s="230">
        <f t="shared" si="6"/>
        <v>0</v>
      </c>
      <c r="J81" s="116"/>
      <c r="K81" s="408"/>
      <c r="L81" s="230">
        <f t="shared" si="7"/>
        <v>0</v>
      </c>
      <c r="M81" s="464"/>
      <c r="N81" s="118"/>
      <c r="O81" s="230">
        <f t="shared" si="8"/>
        <v>0</v>
      </c>
      <c r="P81" s="387"/>
    </row>
    <row r="82" spans="1:16" ht="24" hidden="1" x14ac:dyDescent="0.25">
      <c r="A82" s="64">
        <v>2112</v>
      </c>
      <c r="B82" s="111" t="s">
        <v>99</v>
      </c>
      <c r="C82" s="405">
        <f t="shared" si="4"/>
        <v>0</v>
      </c>
      <c r="D82" s="116"/>
      <c r="E82" s="118"/>
      <c r="F82" s="229">
        <f t="shared" si="5"/>
        <v>0</v>
      </c>
      <c r="G82" s="116"/>
      <c r="H82" s="408"/>
      <c r="I82" s="230">
        <f t="shared" si="6"/>
        <v>0</v>
      </c>
      <c r="J82" s="116"/>
      <c r="K82" s="408"/>
      <c r="L82" s="230">
        <f t="shared" si="7"/>
        <v>0</v>
      </c>
      <c r="M82" s="464"/>
      <c r="N82" s="118"/>
      <c r="O82" s="230">
        <f t="shared" si="8"/>
        <v>0</v>
      </c>
      <c r="P82" s="387"/>
    </row>
    <row r="83" spans="1:16" ht="24" x14ac:dyDescent="0.25">
      <c r="A83" s="224">
        <v>2120</v>
      </c>
      <c r="B83" s="111" t="s">
        <v>100</v>
      </c>
      <c r="C83" s="405">
        <f t="shared" si="4"/>
        <v>1877</v>
      </c>
      <c r="D83" s="225">
        <f>SUM(D84:D85)</f>
        <v>1877</v>
      </c>
      <c r="E83" s="226">
        <f>SUM(E84:E85)</f>
        <v>0</v>
      </c>
      <c r="F83" s="227">
        <f t="shared" si="5"/>
        <v>1877</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row>
    <row r="85" spans="1:16" ht="24" x14ac:dyDescent="0.25">
      <c r="A85" s="64">
        <v>2122</v>
      </c>
      <c r="B85" s="111" t="s">
        <v>99</v>
      </c>
      <c r="C85" s="405">
        <f t="shared" si="4"/>
        <v>1877</v>
      </c>
      <c r="D85" s="116">
        <v>1877</v>
      </c>
      <c r="E85" s="117"/>
      <c r="F85" s="227">
        <f t="shared" si="5"/>
        <v>1877</v>
      </c>
      <c r="G85" s="116"/>
      <c r="H85" s="408"/>
      <c r="I85" s="230">
        <f t="shared" si="6"/>
        <v>0</v>
      </c>
      <c r="J85" s="116"/>
      <c r="K85" s="408"/>
      <c r="L85" s="230">
        <f t="shared" si="7"/>
        <v>0</v>
      </c>
      <c r="M85" s="464"/>
      <c r="N85" s="118"/>
      <c r="O85" s="230">
        <f t="shared" si="8"/>
        <v>0</v>
      </c>
      <c r="P85" s="387"/>
    </row>
    <row r="86" spans="1:16" x14ac:dyDescent="0.25">
      <c r="A86" s="85">
        <v>2200</v>
      </c>
      <c r="B86" s="210" t="s">
        <v>101</v>
      </c>
      <c r="C86" s="290">
        <f t="shared" si="4"/>
        <v>339547</v>
      </c>
      <c r="D86" s="95">
        <f>SUM(D87,D92,D98,D106,D115,D119,D125,D131)</f>
        <v>332122</v>
      </c>
      <c r="E86" s="96">
        <f>SUM(E87,E92,E98,E106,E115,E119,E125,E131)</f>
        <v>0</v>
      </c>
      <c r="F86" s="97">
        <f t="shared" si="5"/>
        <v>332122</v>
      </c>
      <c r="G86" s="95">
        <f>SUM(G87,G92,G98,G106,G115,G119,G125,G131)</f>
        <v>0</v>
      </c>
      <c r="H86" s="399">
        <f>SUM(H87,H92,H98,H106,H115,H119,H125,H131)</f>
        <v>0</v>
      </c>
      <c r="I86" s="99">
        <f t="shared" si="6"/>
        <v>0</v>
      </c>
      <c r="J86" s="95">
        <f>SUM(J87,J92,J98,J106,J115,J119,J125,J131)</f>
        <v>7425</v>
      </c>
      <c r="K86" s="399">
        <f>SUM(K87,K92,K98,K106,K115,K119,K125,K131)</f>
        <v>0</v>
      </c>
      <c r="L86" s="99">
        <f t="shared" si="7"/>
        <v>7425</v>
      </c>
      <c r="M86" s="472">
        <f>SUM(M87,M92,M98,M106,M115,M119,M125,M131)</f>
        <v>0</v>
      </c>
      <c r="N86" s="291">
        <f>SUM(N87,N92,N98,N106,N115,N119,N125,N131)</f>
        <v>0</v>
      </c>
      <c r="O86" s="293">
        <f t="shared" si="8"/>
        <v>0</v>
      </c>
      <c r="P86" s="473"/>
    </row>
    <row r="87" spans="1:16" ht="24" hidden="1" x14ac:dyDescent="0.25">
      <c r="A87" s="213">
        <v>2210</v>
      </c>
      <c r="B87" s="156" t="s">
        <v>102</v>
      </c>
      <c r="C87" s="435">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row>
    <row r="89" spans="1:16" ht="36" hidden="1" x14ac:dyDescent="0.25">
      <c r="A89" s="64">
        <v>2212</v>
      </c>
      <c r="B89" s="111" t="s">
        <v>104</v>
      </c>
      <c r="C89" s="405">
        <f t="shared" si="4"/>
        <v>0</v>
      </c>
      <c r="D89" s="116"/>
      <c r="E89" s="118"/>
      <c r="F89" s="229">
        <f t="shared" si="5"/>
        <v>0</v>
      </c>
      <c r="G89" s="116"/>
      <c r="H89" s="408"/>
      <c r="I89" s="230">
        <f t="shared" si="6"/>
        <v>0</v>
      </c>
      <c r="J89" s="116"/>
      <c r="K89" s="408"/>
      <c r="L89" s="230">
        <f t="shared" si="7"/>
        <v>0</v>
      </c>
      <c r="M89" s="464"/>
      <c r="N89" s="118"/>
      <c r="O89" s="230">
        <f t="shared" si="8"/>
        <v>0</v>
      </c>
      <c r="P89" s="387"/>
    </row>
    <row r="90" spans="1:16" ht="24" hidden="1" x14ac:dyDescent="0.25">
      <c r="A90" s="64">
        <v>2214</v>
      </c>
      <c r="B90" s="111" t="s">
        <v>105</v>
      </c>
      <c r="C90" s="405">
        <f t="shared" si="4"/>
        <v>0</v>
      </c>
      <c r="D90" s="116"/>
      <c r="E90" s="118"/>
      <c r="F90" s="229">
        <f t="shared" si="5"/>
        <v>0</v>
      </c>
      <c r="G90" s="116"/>
      <c r="H90" s="408"/>
      <c r="I90" s="230">
        <f t="shared" si="6"/>
        <v>0</v>
      </c>
      <c r="J90" s="116"/>
      <c r="K90" s="408"/>
      <c r="L90" s="230">
        <f t="shared" si="7"/>
        <v>0</v>
      </c>
      <c r="M90" s="464"/>
      <c r="N90" s="118"/>
      <c r="O90" s="230">
        <f t="shared" si="8"/>
        <v>0</v>
      </c>
      <c r="P90" s="387"/>
    </row>
    <row r="91" spans="1:16" hidden="1" x14ac:dyDescent="0.25">
      <c r="A91" s="64">
        <v>2219</v>
      </c>
      <c r="B91" s="111" t="s">
        <v>106</v>
      </c>
      <c r="C91" s="405">
        <f t="shared" si="4"/>
        <v>0</v>
      </c>
      <c r="D91" s="116"/>
      <c r="E91" s="118"/>
      <c r="F91" s="229">
        <f t="shared" si="5"/>
        <v>0</v>
      </c>
      <c r="G91" s="116"/>
      <c r="H91" s="408"/>
      <c r="I91" s="230">
        <f t="shared" si="6"/>
        <v>0</v>
      </c>
      <c r="J91" s="116"/>
      <c r="K91" s="408"/>
      <c r="L91" s="230">
        <f t="shared" si="7"/>
        <v>0</v>
      </c>
      <c r="M91" s="464"/>
      <c r="N91" s="118"/>
      <c r="O91" s="230">
        <f t="shared" si="8"/>
        <v>0</v>
      </c>
      <c r="P91" s="387"/>
    </row>
    <row r="92" spans="1:16" ht="24" x14ac:dyDescent="0.25">
      <c r="A92" s="224">
        <v>2220</v>
      </c>
      <c r="B92" s="111" t="s">
        <v>107</v>
      </c>
      <c r="C92" s="405">
        <f t="shared" si="4"/>
        <v>200</v>
      </c>
      <c r="D92" s="225">
        <f>SUM(D93:D97)</f>
        <v>200</v>
      </c>
      <c r="E92" s="226">
        <f>SUM(E93:E97)</f>
        <v>0</v>
      </c>
      <c r="F92" s="227">
        <f t="shared" si="5"/>
        <v>200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405">
        <f t="shared" si="4"/>
        <v>0</v>
      </c>
      <c r="D93" s="116"/>
      <c r="E93" s="118"/>
      <c r="F93" s="229">
        <f t="shared" si="5"/>
        <v>0</v>
      </c>
      <c r="G93" s="116"/>
      <c r="H93" s="408"/>
      <c r="I93" s="230">
        <f t="shared" si="6"/>
        <v>0</v>
      </c>
      <c r="J93" s="116"/>
      <c r="K93" s="408"/>
      <c r="L93" s="230">
        <f t="shared" si="7"/>
        <v>0</v>
      </c>
      <c r="M93" s="464"/>
      <c r="N93" s="118"/>
      <c r="O93" s="230">
        <f t="shared" si="8"/>
        <v>0</v>
      </c>
      <c r="P93" s="387"/>
    </row>
    <row r="94" spans="1:16" hidden="1" x14ac:dyDescent="0.25">
      <c r="A94" s="64">
        <v>2222</v>
      </c>
      <c r="B94" s="111" t="s">
        <v>109</v>
      </c>
      <c r="C94" s="405">
        <f t="shared" si="4"/>
        <v>0</v>
      </c>
      <c r="D94" s="116"/>
      <c r="E94" s="118"/>
      <c r="F94" s="229">
        <f t="shared" si="5"/>
        <v>0</v>
      </c>
      <c r="G94" s="116"/>
      <c r="H94" s="408"/>
      <c r="I94" s="230">
        <f t="shared" si="6"/>
        <v>0</v>
      </c>
      <c r="J94" s="116"/>
      <c r="K94" s="408"/>
      <c r="L94" s="230">
        <f t="shared" si="7"/>
        <v>0</v>
      </c>
      <c r="M94" s="464"/>
      <c r="N94" s="118"/>
      <c r="O94" s="230">
        <f t="shared" si="8"/>
        <v>0</v>
      </c>
      <c r="P94" s="387"/>
    </row>
    <row r="95" spans="1:16" x14ac:dyDescent="0.25">
      <c r="A95" s="64">
        <v>2223</v>
      </c>
      <c r="B95" s="111" t="s">
        <v>110</v>
      </c>
      <c r="C95" s="405">
        <f t="shared" si="4"/>
        <v>200</v>
      </c>
      <c r="D95" s="116">
        <v>200</v>
      </c>
      <c r="E95" s="117"/>
      <c r="F95" s="227">
        <f t="shared" si="5"/>
        <v>200</v>
      </c>
      <c r="G95" s="116"/>
      <c r="H95" s="408"/>
      <c r="I95" s="230">
        <f t="shared" si="6"/>
        <v>0</v>
      </c>
      <c r="J95" s="116"/>
      <c r="K95" s="408"/>
      <c r="L95" s="230">
        <f t="shared" si="7"/>
        <v>0</v>
      </c>
      <c r="M95" s="464"/>
      <c r="N95" s="118"/>
      <c r="O95" s="230">
        <f t="shared" si="8"/>
        <v>0</v>
      </c>
      <c r="P95" s="387"/>
    </row>
    <row r="96" spans="1:16" ht="48" hidden="1" x14ac:dyDescent="0.25">
      <c r="A96" s="64">
        <v>2224</v>
      </c>
      <c r="B96" s="111" t="s">
        <v>111</v>
      </c>
      <c r="C96" s="405">
        <f t="shared" si="4"/>
        <v>0</v>
      </c>
      <c r="D96" s="116"/>
      <c r="E96" s="118"/>
      <c r="F96" s="229">
        <f t="shared" si="5"/>
        <v>0</v>
      </c>
      <c r="G96" s="116"/>
      <c r="H96" s="408"/>
      <c r="I96" s="230">
        <f t="shared" si="6"/>
        <v>0</v>
      </c>
      <c r="J96" s="116"/>
      <c r="K96" s="408"/>
      <c r="L96" s="230">
        <f t="shared" si="7"/>
        <v>0</v>
      </c>
      <c r="M96" s="464"/>
      <c r="N96" s="118"/>
      <c r="O96" s="230">
        <f t="shared" si="8"/>
        <v>0</v>
      </c>
      <c r="P96" s="387"/>
    </row>
    <row r="97" spans="1:16"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row>
    <row r="98" spans="1:16" ht="36" x14ac:dyDescent="0.25">
      <c r="A98" s="224">
        <v>2230</v>
      </c>
      <c r="B98" s="111" t="s">
        <v>113</v>
      </c>
      <c r="C98" s="405">
        <f t="shared" si="4"/>
        <v>54378</v>
      </c>
      <c r="D98" s="225">
        <f>SUM(D99:D105)</f>
        <v>54378</v>
      </c>
      <c r="E98" s="226">
        <f>SUM(E99:E105)</f>
        <v>0</v>
      </c>
      <c r="F98" s="227">
        <f t="shared" si="5"/>
        <v>54378</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x14ac:dyDescent="0.25">
      <c r="A99" s="64">
        <v>2231</v>
      </c>
      <c r="B99" s="111" t="s">
        <v>114</v>
      </c>
      <c r="C99" s="405">
        <f t="shared" si="4"/>
        <v>5378</v>
      </c>
      <c r="D99" s="116">
        <v>5378</v>
      </c>
      <c r="E99" s="117"/>
      <c r="F99" s="227">
        <f t="shared" si="5"/>
        <v>5378</v>
      </c>
      <c r="G99" s="116"/>
      <c r="H99" s="408"/>
      <c r="I99" s="230">
        <f t="shared" si="6"/>
        <v>0</v>
      </c>
      <c r="J99" s="116"/>
      <c r="K99" s="408"/>
      <c r="L99" s="230">
        <f t="shared" si="7"/>
        <v>0</v>
      </c>
      <c r="M99" s="464"/>
      <c r="N99" s="118"/>
      <c r="O99" s="230">
        <f t="shared" si="8"/>
        <v>0</v>
      </c>
      <c r="P99" s="387"/>
    </row>
    <row r="100" spans="1:16"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row>
    <row r="101" spans="1:16"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row>
    <row r="102" spans="1:16"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row>
    <row r="103" spans="1:16" ht="24" hidden="1" x14ac:dyDescent="0.25">
      <c r="A103" s="64">
        <v>2235</v>
      </c>
      <c r="B103" s="111" t="s">
        <v>118</v>
      </c>
      <c r="C103" s="405">
        <f t="shared" si="4"/>
        <v>0</v>
      </c>
      <c r="D103" s="116"/>
      <c r="E103" s="118"/>
      <c r="F103" s="229">
        <f t="shared" si="5"/>
        <v>0</v>
      </c>
      <c r="G103" s="116"/>
      <c r="H103" s="408"/>
      <c r="I103" s="230">
        <f t="shared" si="6"/>
        <v>0</v>
      </c>
      <c r="J103" s="116"/>
      <c r="K103" s="408"/>
      <c r="L103" s="230">
        <f t="shared" si="7"/>
        <v>0</v>
      </c>
      <c r="M103" s="464"/>
      <c r="N103" s="118"/>
      <c r="O103" s="230">
        <f t="shared" si="8"/>
        <v>0</v>
      </c>
      <c r="P103" s="387"/>
    </row>
    <row r="104" spans="1:16" hidden="1" x14ac:dyDescent="0.25">
      <c r="A104" s="64">
        <v>2236</v>
      </c>
      <c r="B104" s="111" t="s">
        <v>119</v>
      </c>
      <c r="C104" s="405">
        <f t="shared" si="4"/>
        <v>0</v>
      </c>
      <c r="D104" s="116"/>
      <c r="E104" s="118"/>
      <c r="F104" s="229">
        <f t="shared" si="5"/>
        <v>0</v>
      </c>
      <c r="G104" s="116"/>
      <c r="H104" s="408"/>
      <c r="I104" s="230">
        <f t="shared" si="6"/>
        <v>0</v>
      </c>
      <c r="J104" s="116"/>
      <c r="K104" s="408"/>
      <c r="L104" s="230">
        <f t="shared" si="7"/>
        <v>0</v>
      </c>
      <c r="M104" s="464"/>
      <c r="N104" s="118"/>
      <c r="O104" s="230">
        <f t="shared" si="8"/>
        <v>0</v>
      </c>
      <c r="P104" s="387"/>
    </row>
    <row r="105" spans="1:16" ht="24" x14ac:dyDescent="0.25">
      <c r="A105" s="64">
        <v>2239</v>
      </c>
      <c r="B105" s="111" t="s">
        <v>120</v>
      </c>
      <c r="C105" s="405">
        <f t="shared" si="4"/>
        <v>49000</v>
      </c>
      <c r="D105" s="116">
        <v>49000</v>
      </c>
      <c r="E105" s="117"/>
      <c r="F105" s="227">
        <f t="shared" si="5"/>
        <v>49000</v>
      </c>
      <c r="G105" s="116"/>
      <c r="H105" s="408"/>
      <c r="I105" s="230">
        <f t="shared" si="6"/>
        <v>0</v>
      </c>
      <c r="J105" s="116"/>
      <c r="K105" s="408"/>
      <c r="L105" s="230">
        <f t="shared" si="7"/>
        <v>0</v>
      </c>
      <c r="M105" s="464"/>
      <c r="N105" s="118"/>
      <c r="O105" s="230">
        <f t="shared" si="8"/>
        <v>0</v>
      </c>
      <c r="P105" s="387"/>
    </row>
    <row r="106" spans="1:16" ht="36" x14ac:dyDescent="0.25">
      <c r="A106" s="224">
        <v>2240</v>
      </c>
      <c r="B106" s="111" t="s">
        <v>121</v>
      </c>
      <c r="C106" s="405">
        <f t="shared" si="4"/>
        <v>600</v>
      </c>
      <c r="D106" s="225">
        <f>SUM(D107:D114)</f>
        <v>600</v>
      </c>
      <c r="E106" s="226">
        <f>SUM(E107:E114)</f>
        <v>0</v>
      </c>
      <c r="F106" s="227">
        <f t="shared" si="5"/>
        <v>600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405">
        <f t="shared" si="4"/>
        <v>0</v>
      </c>
      <c r="D107" s="116"/>
      <c r="E107" s="118"/>
      <c r="F107" s="229">
        <f t="shared" si="5"/>
        <v>0</v>
      </c>
      <c r="G107" s="116"/>
      <c r="H107" s="408"/>
      <c r="I107" s="230">
        <f t="shared" si="6"/>
        <v>0</v>
      </c>
      <c r="J107" s="116"/>
      <c r="K107" s="408"/>
      <c r="L107" s="230">
        <f t="shared" si="7"/>
        <v>0</v>
      </c>
      <c r="M107" s="464"/>
      <c r="N107" s="118"/>
      <c r="O107" s="230">
        <f t="shared" si="8"/>
        <v>0</v>
      </c>
      <c r="P107" s="387"/>
    </row>
    <row r="108" spans="1:16"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row>
    <row r="109" spans="1:16" ht="24" hidden="1" x14ac:dyDescent="0.25">
      <c r="A109" s="64">
        <v>2243</v>
      </c>
      <c r="B109" s="111" t="s">
        <v>124</v>
      </c>
      <c r="C109" s="405">
        <f t="shared" si="4"/>
        <v>0</v>
      </c>
      <c r="D109" s="116"/>
      <c r="E109" s="118"/>
      <c r="F109" s="229">
        <f t="shared" si="5"/>
        <v>0</v>
      </c>
      <c r="G109" s="116"/>
      <c r="H109" s="408"/>
      <c r="I109" s="230">
        <f t="shared" si="6"/>
        <v>0</v>
      </c>
      <c r="J109" s="116"/>
      <c r="K109" s="408"/>
      <c r="L109" s="230">
        <f t="shared" si="7"/>
        <v>0</v>
      </c>
      <c r="M109" s="464"/>
      <c r="N109" s="118"/>
      <c r="O109" s="230">
        <f t="shared" si="8"/>
        <v>0</v>
      </c>
      <c r="P109" s="387"/>
    </row>
    <row r="110" spans="1:16" hidden="1" x14ac:dyDescent="0.25">
      <c r="A110" s="64">
        <v>2244</v>
      </c>
      <c r="B110" s="111" t="s">
        <v>125</v>
      </c>
      <c r="C110" s="405">
        <f t="shared" si="4"/>
        <v>0</v>
      </c>
      <c r="D110" s="116"/>
      <c r="E110" s="118"/>
      <c r="F110" s="229">
        <f t="shared" si="5"/>
        <v>0</v>
      </c>
      <c r="G110" s="116"/>
      <c r="H110" s="408"/>
      <c r="I110" s="230">
        <f t="shared" si="6"/>
        <v>0</v>
      </c>
      <c r="J110" s="116"/>
      <c r="K110" s="408"/>
      <c r="L110" s="230">
        <f t="shared" si="7"/>
        <v>0</v>
      </c>
      <c r="M110" s="464"/>
      <c r="N110" s="118"/>
      <c r="O110" s="230">
        <f t="shared" si="8"/>
        <v>0</v>
      </c>
      <c r="P110" s="387"/>
    </row>
    <row r="111" spans="1:16"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row>
    <row r="112" spans="1:16"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row>
    <row r="113" spans="1:16" ht="24" x14ac:dyDescent="0.25">
      <c r="A113" s="64">
        <v>2248</v>
      </c>
      <c r="B113" s="111" t="s">
        <v>128</v>
      </c>
      <c r="C113" s="405">
        <f t="shared" si="4"/>
        <v>600</v>
      </c>
      <c r="D113" s="116">
        <v>600</v>
      </c>
      <c r="E113" s="117"/>
      <c r="F113" s="227">
        <f t="shared" si="5"/>
        <v>600</v>
      </c>
      <c r="G113" s="116"/>
      <c r="H113" s="408"/>
      <c r="I113" s="230">
        <f t="shared" si="6"/>
        <v>0</v>
      </c>
      <c r="J113" s="116"/>
      <c r="K113" s="408"/>
      <c r="L113" s="230">
        <f t="shared" si="7"/>
        <v>0</v>
      </c>
      <c r="M113" s="464"/>
      <c r="N113" s="118"/>
      <c r="O113" s="230">
        <f t="shared" si="8"/>
        <v>0</v>
      </c>
      <c r="P113" s="387"/>
    </row>
    <row r="114" spans="1:16" ht="24" hidden="1" x14ac:dyDescent="0.25">
      <c r="A114" s="64">
        <v>2249</v>
      </c>
      <c r="B114" s="111" t="s">
        <v>129</v>
      </c>
      <c r="C114" s="405">
        <f t="shared" si="4"/>
        <v>0</v>
      </c>
      <c r="D114" s="116"/>
      <c r="E114" s="118"/>
      <c r="F114" s="229">
        <f t="shared" si="5"/>
        <v>0</v>
      </c>
      <c r="G114" s="116"/>
      <c r="H114" s="408"/>
      <c r="I114" s="230">
        <f t="shared" si="6"/>
        <v>0</v>
      </c>
      <c r="J114" s="116"/>
      <c r="K114" s="408"/>
      <c r="L114" s="230">
        <f t="shared" si="7"/>
        <v>0</v>
      </c>
      <c r="M114" s="464"/>
      <c r="N114" s="118"/>
      <c r="O114" s="230">
        <f t="shared" si="8"/>
        <v>0</v>
      </c>
      <c r="P114" s="387"/>
    </row>
    <row r="115" spans="1:16" hidden="1" x14ac:dyDescent="0.25">
      <c r="A115" s="224">
        <v>2250</v>
      </c>
      <c r="B115" s="111" t="s">
        <v>130</v>
      </c>
      <c r="C115" s="405">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405">
        <f t="shared" si="4"/>
        <v>0</v>
      </c>
      <c r="D116" s="116"/>
      <c r="E116" s="118"/>
      <c r="F116" s="229">
        <f t="shared" si="5"/>
        <v>0</v>
      </c>
      <c r="G116" s="116"/>
      <c r="H116" s="408"/>
      <c r="I116" s="230">
        <f t="shared" si="6"/>
        <v>0</v>
      </c>
      <c r="J116" s="116"/>
      <c r="K116" s="408"/>
      <c r="L116" s="230">
        <f t="shared" si="7"/>
        <v>0</v>
      </c>
      <c r="M116" s="464"/>
      <c r="N116" s="118"/>
      <c r="O116" s="230">
        <f t="shared" si="8"/>
        <v>0</v>
      </c>
      <c r="P116" s="387"/>
    </row>
    <row r="117" spans="1:16"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row>
    <row r="118" spans="1:16" ht="24" hidden="1" x14ac:dyDescent="0.25">
      <c r="A118" s="64">
        <v>2259</v>
      </c>
      <c r="B118" s="111" t="s">
        <v>133</v>
      </c>
      <c r="C118" s="405">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row>
    <row r="119" spans="1:16" x14ac:dyDescent="0.25">
      <c r="A119" s="224">
        <v>2260</v>
      </c>
      <c r="B119" s="111" t="s">
        <v>134</v>
      </c>
      <c r="C119" s="405">
        <f t="shared" si="9"/>
        <v>148146</v>
      </c>
      <c r="D119" s="225">
        <f>SUM(D120:D124)</f>
        <v>146346</v>
      </c>
      <c r="E119" s="226">
        <f>SUM(E120:E124)</f>
        <v>0</v>
      </c>
      <c r="F119" s="227">
        <f t="shared" si="10"/>
        <v>146346</v>
      </c>
      <c r="G119" s="225">
        <f>SUM(G120:G124)</f>
        <v>0</v>
      </c>
      <c r="H119" s="465">
        <f>SUM(H120:H124)</f>
        <v>0</v>
      </c>
      <c r="I119" s="230">
        <f t="shared" si="11"/>
        <v>0</v>
      </c>
      <c r="J119" s="225">
        <f>SUM(J120:J124)</f>
        <v>1800</v>
      </c>
      <c r="K119" s="465">
        <f>SUM(K120:K124)</f>
        <v>0</v>
      </c>
      <c r="L119" s="230">
        <f t="shared" si="12"/>
        <v>1800</v>
      </c>
      <c r="M119" s="466">
        <f>SUM(M120:M124)</f>
        <v>0</v>
      </c>
      <c r="N119" s="228">
        <f>SUM(N120:N124)</f>
        <v>0</v>
      </c>
      <c r="O119" s="230">
        <f t="shared" si="13"/>
        <v>0</v>
      </c>
      <c r="P119" s="387"/>
    </row>
    <row r="120" spans="1:16" x14ac:dyDescent="0.25">
      <c r="A120" s="64">
        <v>2261</v>
      </c>
      <c r="B120" s="111" t="s">
        <v>135</v>
      </c>
      <c r="C120" s="405">
        <f t="shared" si="9"/>
        <v>112</v>
      </c>
      <c r="D120" s="116">
        <v>112</v>
      </c>
      <c r="E120" s="117"/>
      <c r="F120" s="227">
        <f t="shared" si="10"/>
        <v>112</v>
      </c>
      <c r="G120" s="116"/>
      <c r="H120" s="408"/>
      <c r="I120" s="230">
        <f t="shared" si="11"/>
        <v>0</v>
      </c>
      <c r="J120" s="116"/>
      <c r="K120" s="408"/>
      <c r="L120" s="230">
        <f t="shared" si="12"/>
        <v>0</v>
      </c>
      <c r="M120" s="464"/>
      <c r="N120" s="118"/>
      <c r="O120" s="230">
        <f t="shared" si="13"/>
        <v>0</v>
      </c>
      <c r="P120" s="387"/>
    </row>
    <row r="121" spans="1:16" x14ac:dyDescent="0.25">
      <c r="A121" s="64">
        <v>2262</v>
      </c>
      <c r="B121" s="111" t="s">
        <v>136</v>
      </c>
      <c r="C121" s="405">
        <f t="shared" si="9"/>
        <v>17687</v>
      </c>
      <c r="D121" s="116">
        <v>17387</v>
      </c>
      <c r="E121" s="117"/>
      <c r="F121" s="227">
        <f t="shared" si="10"/>
        <v>17387</v>
      </c>
      <c r="G121" s="116"/>
      <c r="H121" s="408"/>
      <c r="I121" s="230">
        <f t="shared" si="11"/>
        <v>0</v>
      </c>
      <c r="J121" s="116">
        <v>300</v>
      </c>
      <c r="K121" s="408"/>
      <c r="L121" s="230">
        <f t="shared" si="12"/>
        <v>300</v>
      </c>
      <c r="M121" s="464"/>
      <c r="N121" s="118"/>
      <c r="O121" s="230">
        <f t="shared" si="13"/>
        <v>0</v>
      </c>
      <c r="P121" s="387"/>
    </row>
    <row r="122" spans="1:16"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row>
    <row r="123" spans="1:16" ht="24" x14ac:dyDescent="0.25">
      <c r="A123" s="64">
        <v>2264</v>
      </c>
      <c r="B123" s="111" t="s">
        <v>138</v>
      </c>
      <c r="C123" s="405">
        <f t="shared" si="9"/>
        <v>126742</v>
      </c>
      <c r="D123" s="116">
        <v>126742</v>
      </c>
      <c r="E123" s="117"/>
      <c r="F123" s="227">
        <f t="shared" si="10"/>
        <v>126742</v>
      </c>
      <c r="G123" s="116"/>
      <c r="H123" s="408"/>
      <c r="I123" s="230">
        <f t="shared" si="11"/>
        <v>0</v>
      </c>
      <c r="J123" s="116"/>
      <c r="K123" s="408"/>
      <c r="L123" s="230">
        <f t="shared" si="12"/>
        <v>0</v>
      </c>
      <c r="M123" s="464"/>
      <c r="N123" s="118"/>
      <c r="O123" s="230">
        <f t="shared" si="13"/>
        <v>0</v>
      </c>
      <c r="P123" s="387"/>
    </row>
    <row r="124" spans="1:16" x14ac:dyDescent="0.25">
      <c r="A124" s="64">
        <v>2269</v>
      </c>
      <c r="B124" s="111" t="s">
        <v>139</v>
      </c>
      <c r="C124" s="405">
        <f t="shared" si="9"/>
        <v>3605</v>
      </c>
      <c r="D124" s="116">
        <v>2105</v>
      </c>
      <c r="E124" s="117"/>
      <c r="F124" s="227">
        <f t="shared" si="10"/>
        <v>2105</v>
      </c>
      <c r="G124" s="116"/>
      <c r="H124" s="408"/>
      <c r="I124" s="230">
        <f t="shared" si="11"/>
        <v>0</v>
      </c>
      <c r="J124" s="116">
        <v>1500</v>
      </c>
      <c r="K124" s="408"/>
      <c r="L124" s="230">
        <f t="shared" si="12"/>
        <v>1500</v>
      </c>
      <c r="M124" s="464"/>
      <c r="N124" s="118"/>
      <c r="O124" s="230">
        <f t="shared" si="13"/>
        <v>0</v>
      </c>
      <c r="P124" s="387"/>
    </row>
    <row r="125" spans="1:16" x14ac:dyDescent="0.25">
      <c r="A125" s="224">
        <v>2270</v>
      </c>
      <c r="B125" s="111" t="s">
        <v>140</v>
      </c>
      <c r="C125" s="405">
        <f t="shared" si="9"/>
        <v>136223</v>
      </c>
      <c r="D125" s="225">
        <f>SUM(D126:D130)</f>
        <v>130598</v>
      </c>
      <c r="E125" s="226">
        <f>SUM(E126:E130)</f>
        <v>0</v>
      </c>
      <c r="F125" s="227">
        <f t="shared" si="10"/>
        <v>130598</v>
      </c>
      <c r="G125" s="225">
        <f>SUM(G126:G130)</f>
        <v>0</v>
      </c>
      <c r="H125" s="465">
        <f>SUM(H126:H130)</f>
        <v>0</v>
      </c>
      <c r="I125" s="230">
        <f t="shared" si="11"/>
        <v>0</v>
      </c>
      <c r="J125" s="225">
        <f>SUM(J126:J130)</f>
        <v>5625</v>
      </c>
      <c r="K125" s="465">
        <f>SUM(K126:K130)</f>
        <v>0</v>
      </c>
      <c r="L125" s="230">
        <f t="shared" si="12"/>
        <v>5625</v>
      </c>
      <c r="M125" s="466">
        <f>SUM(M126:M130)</f>
        <v>0</v>
      </c>
      <c r="N125" s="228">
        <f>SUM(N126:N130)</f>
        <v>0</v>
      </c>
      <c r="O125" s="230">
        <f t="shared" si="13"/>
        <v>0</v>
      </c>
      <c r="P125" s="387"/>
    </row>
    <row r="126" spans="1:16"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row>
    <row r="127" spans="1:16" ht="24" x14ac:dyDescent="0.25">
      <c r="A127" s="64">
        <v>2275</v>
      </c>
      <c r="B127" s="111" t="s">
        <v>142</v>
      </c>
      <c r="C127" s="405">
        <f t="shared" si="9"/>
        <v>12000</v>
      </c>
      <c r="D127" s="116">
        <v>12000</v>
      </c>
      <c r="E127" s="117"/>
      <c r="F127" s="227">
        <f t="shared" si="10"/>
        <v>12000</v>
      </c>
      <c r="G127" s="116"/>
      <c r="H127" s="408"/>
      <c r="I127" s="230">
        <f t="shared" si="11"/>
        <v>0</v>
      </c>
      <c r="J127" s="116"/>
      <c r="K127" s="408"/>
      <c r="L127" s="230">
        <f t="shared" si="12"/>
        <v>0</v>
      </c>
      <c r="M127" s="464"/>
      <c r="N127" s="118"/>
      <c r="O127" s="230">
        <f t="shared" si="13"/>
        <v>0</v>
      </c>
      <c r="P127" s="387"/>
    </row>
    <row r="128" spans="1:16"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row>
    <row r="129" spans="1:16"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row>
    <row r="130" spans="1:16" ht="24" x14ac:dyDescent="0.25">
      <c r="A130" s="64">
        <v>2279</v>
      </c>
      <c r="B130" s="111" t="s">
        <v>145</v>
      </c>
      <c r="C130" s="405">
        <f t="shared" si="9"/>
        <v>124223</v>
      </c>
      <c r="D130" s="116">
        <v>118598</v>
      </c>
      <c r="E130" s="117"/>
      <c r="F130" s="227">
        <f t="shared" si="10"/>
        <v>118598</v>
      </c>
      <c r="G130" s="116"/>
      <c r="H130" s="408"/>
      <c r="I130" s="230">
        <f t="shared" si="11"/>
        <v>0</v>
      </c>
      <c r="J130" s="116">
        <v>5625</v>
      </c>
      <c r="K130" s="408"/>
      <c r="L130" s="230">
        <f t="shared" si="12"/>
        <v>5625</v>
      </c>
      <c r="M130" s="464"/>
      <c r="N130" s="118"/>
      <c r="O130" s="230">
        <f t="shared" si="13"/>
        <v>0</v>
      </c>
      <c r="P130" s="434"/>
    </row>
    <row r="131" spans="1:16"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row>
    <row r="132" spans="1:16"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row>
    <row r="133" spans="1:16" ht="36" x14ac:dyDescent="0.25">
      <c r="A133" s="85">
        <v>2300</v>
      </c>
      <c r="B133" s="210" t="s">
        <v>148</v>
      </c>
      <c r="C133" s="393">
        <f t="shared" si="9"/>
        <v>45088</v>
      </c>
      <c r="D133" s="95">
        <f>SUM(D134,D139,D143,D144,D147,D154,D162,D163,D166)</f>
        <v>39733</v>
      </c>
      <c r="E133" s="96">
        <f>SUM(E134,E139,E143,E144,E147,E154,E162,E163,E166)</f>
        <v>-115</v>
      </c>
      <c r="F133" s="97">
        <f t="shared" si="10"/>
        <v>39618</v>
      </c>
      <c r="G133" s="95">
        <f>SUM(G134,G139,G143,G144,G147,G154,G162,G163,G166)</f>
        <v>0</v>
      </c>
      <c r="H133" s="399">
        <f>SUM(H134,H139,H143,H144,H147,H154,H162,H163,H166)</f>
        <v>0</v>
      </c>
      <c r="I133" s="99">
        <f t="shared" si="11"/>
        <v>0</v>
      </c>
      <c r="J133" s="95">
        <f>SUM(J134,J139,J143,J144,J147,J154,J162,J163,J166)</f>
        <v>5470</v>
      </c>
      <c r="K133" s="399">
        <f>SUM(K134,K139,K143,K144,K147,K154,K162,K163,K166)</f>
        <v>0</v>
      </c>
      <c r="L133" s="99">
        <f t="shared" si="12"/>
        <v>5470</v>
      </c>
      <c r="M133" s="469">
        <f>SUM(M134,M139,M143,M144,M147,M154,M162,M163,M166)</f>
        <v>0</v>
      </c>
      <c r="N133" s="98">
        <f>SUM(N134,N139,N143,N144,N147,N154,N162,N163,N166)</f>
        <v>0</v>
      </c>
      <c r="O133" s="99">
        <f t="shared" si="13"/>
        <v>0</v>
      </c>
      <c r="P133" s="397"/>
    </row>
    <row r="134" spans="1:16" ht="24" x14ac:dyDescent="0.25">
      <c r="A134" s="350">
        <v>2310</v>
      </c>
      <c r="B134" s="101" t="s">
        <v>149</v>
      </c>
      <c r="C134" s="400">
        <f t="shared" si="9"/>
        <v>44197</v>
      </c>
      <c r="D134" s="251">
        <f>SUM(D135:D138)</f>
        <v>38842</v>
      </c>
      <c r="E134" s="471">
        <f>SUM(E135:E138)</f>
        <v>-115</v>
      </c>
      <c r="F134" s="240">
        <f t="shared" si="10"/>
        <v>38727</v>
      </c>
      <c r="G134" s="238">
        <f>SUM(G135:G138)</f>
        <v>0</v>
      </c>
      <c r="H134" s="470">
        <f>SUM(H135:H138)</f>
        <v>0</v>
      </c>
      <c r="I134" s="243">
        <f t="shared" si="11"/>
        <v>0</v>
      </c>
      <c r="J134" s="238">
        <f>SUM(J135:J138)</f>
        <v>5470</v>
      </c>
      <c r="K134" s="470">
        <f>SUM(K135:K138)</f>
        <v>0</v>
      </c>
      <c r="L134" s="243">
        <f t="shared" si="12"/>
        <v>5470</v>
      </c>
      <c r="M134" s="471">
        <f>SUM(M135:M138)</f>
        <v>0</v>
      </c>
      <c r="N134" s="241">
        <f>SUM(N135:N138)</f>
        <v>0</v>
      </c>
      <c r="O134" s="243">
        <f t="shared" si="13"/>
        <v>0</v>
      </c>
      <c r="P134" s="382"/>
    </row>
    <row r="135" spans="1:16" hidden="1" x14ac:dyDescent="0.25">
      <c r="A135" s="64">
        <v>2311</v>
      </c>
      <c r="B135" s="111" t="s">
        <v>150</v>
      </c>
      <c r="C135" s="405">
        <f t="shared" si="9"/>
        <v>0</v>
      </c>
      <c r="D135" s="116"/>
      <c r="E135" s="118"/>
      <c r="F135" s="229">
        <f t="shared" si="10"/>
        <v>0</v>
      </c>
      <c r="G135" s="116"/>
      <c r="H135" s="408"/>
      <c r="I135" s="230">
        <f t="shared" si="11"/>
        <v>0</v>
      </c>
      <c r="J135" s="116"/>
      <c r="K135" s="408"/>
      <c r="L135" s="230">
        <f t="shared" si="12"/>
        <v>0</v>
      </c>
      <c r="M135" s="464"/>
      <c r="N135" s="118"/>
      <c r="O135" s="230">
        <f t="shared" si="13"/>
        <v>0</v>
      </c>
      <c r="P135" s="387"/>
    </row>
    <row r="136" spans="1:16" x14ac:dyDescent="0.25">
      <c r="A136" s="64">
        <v>2312</v>
      </c>
      <c r="B136" s="111" t="s">
        <v>151</v>
      </c>
      <c r="C136" s="405">
        <f t="shared" si="9"/>
        <v>450</v>
      </c>
      <c r="D136" s="116"/>
      <c r="E136" s="117"/>
      <c r="F136" s="227">
        <f t="shared" si="10"/>
        <v>0</v>
      </c>
      <c r="G136" s="116"/>
      <c r="H136" s="408"/>
      <c r="I136" s="230">
        <f t="shared" si="11"/>
        <v>0</v>
      </c>
      <c r="J136" s="116">
        <v>450</v>
      </c>
      <c r="K136" s="408"/>
      <c r="L136" s="230">
        <f t="shared" si="12"/>
        <v>450</v>
      </c>
      <c r="M136" s="464"/>
      <c r="N136" s="118"/>
      <c r="O136" s="230">
        <f t="shared" si="13"/>
        <v>0</v>
      </c>
      <c r="P136" s="387"/>
    </row>
    <row r="137" spans="1:16" hidden="1" x14ac:dyDescent="0.25">
      <c r="A137" s="64">
        <v>2313</v>
      </c>
      <c r="B137" s="111" t="s">
        <v>152</v>
      </c>
      <c r="C137" s="405">
        <f t="shared" si="9"/>
        <v>0</v>
      </c>
      <c r="D137" s="116"/>
      <c r="E137" s="118"/>
      <c r="F137" s="229">
        <f t="shared" si="10"/>
        <v>0</v>
      </c>
      <c r="G137" s="116"/>
      <c r="H137" s="408"/>
      <c r="I137" s="230">
        <f t="shared" si="11"/>
        <v>0</v>
      </c>
      <c r="J137" s="116"/>
      <c r="K137" s="408"/>
      <c r="L137" s="230">
        <f t="shared" si="12"/>
        <v>0</v>
      </c>
      <c r="M137" s="464"/>
      <c r="N137" s="118"/>
      <c r="O137" s="230">
        <f t="shared" si="13"/>
        <v>0</v>
      </c>
      <c r="P137" s="387"/>
    </row>
    <row r="138" spans="1:16" ht="36" x14ac:dyDescent="0.25">
      <c r="A138" s="64">
        <v>2314</v>
      </c>
      <c r="B138" s="111" t="s">
        <v>153</v>
      </c>
      <c r="C138" s="405">
        <f t="shared" si="9"/>
        <v>43747</v>
      </c>
      <c r="D138" s="116">
        <v>38842</v>
      </c>
      <c r="E138" s="117">
        <v>-115</v>
      </c>
      <c r="F138" s="227">
        <f t="shared" si="10"/>
        <v>38727</v>
      </c>
      <c r="G138" s="116"/>
      <c r="H138" s="408"/>
      <c r="I138" s="230">
        <f t="shared" si="11"/>
        <v>0</v>
      </c>
      <c r="J138" s="116">
        <v>5020</v>
      </c>
      <c r="K138" s="408"/>
      <c r="L138" s="230">
        <f t="shared" si="12"/>
        <v>5020</v>
      </c>
      <c r="M138" s="464"/>
      <c r="N138" s="118"/>
      <c r="O138" s="230">
        <f t="shared" si="13"/>
        <v>0</v>
      </c>
      <c r="P138" s="434" t="s">
        <v>493</v>
      </c>
    </row>
    <row r="139" spans="1:16" hidden="1" x14ac:dyDescent="0.25">
      <c r="A139" s="224">
        <v>2320</v>
      </c>
      <c r="B139" s="111" t="s">
        <v>154</v>
      </c>
      <c r="C139" s="405">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405">
        <f t="shared" si="9"/>
        <v>0</v>
      </c>
      <c r="D140" s="116"/>
      <c r="E140" s="118"/>
      <c r="F140" s="229">
        <f t="shared" si="10"/>
        <v>0</v>
      </c>
      <c r="G140" s="116"/>
      <c r="H140" s="408"/>
      <c r="I140" s="230">
        <f t="shared" si="11"/>
        <v>0</v>
      </c>
      <c r="J140" s="116"/>
      <c r="K140" s="408"/>
      <c r="L140" s="230">
        <f t="shared" si="12"/>
        <v>0</v>
      </c>
      <c r="M140" s="464"/>
      <c r="N140" s="118"/>
      <c r="O140" s="230">
        <f t="shared" si="13"/>
        <v>0</v>
      </c>
      <c r="P140" s="387"/>
    </row>
    <row r="141" spans="1:16" hidden="1" x14ac:dyDescent="0.25">
      <c r="A141" s="64">
        <v>2322</v>
      </c>
      <c r="B141" s="111" t="s">
        <v>156</v>
      </c>
      <c r="C141" s="405">
        <f t="shared" si="9"/>
        <v>0</v>
      </c>
      <c r="D141" s="116"/>
      <c r="E141" s="118"/>
      <c r="F141" s="229">
        <f t="shared" si="10"/>
        <v>0</v>
      </c>
      <c r="G141" s="116"/>
      <c r="H141" s="408"/>
      <c r="I141" s="230">
        <f t="shared" si="11"/>
        <v>0</v>
      </c>
      <c r="J141" s="116"/>
      <c r="K141" s="408"/>
      <c r="L141" s="230">
        <f t="shared" si="12"/>
        <v>0</v>
      </c>
      <c r="M141" s="464"/>
      <c r="N141" s="118"/>
      <c r="O141" s="230">
        <f t="shared" si="13"/>
        <v>0</v>
      </c>
      <c r="P141" s="387"/>
    </row>
    <row r="142" spans="1:16"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row>
    <row r="143" spans="1:16"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row>
    <row r="144" spans="1:16"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405">
        <f t="shared" si="9"/>
        <v>0</v>
      </c>
      <c r="D145" s="116"/>
      <c r="E145" s="118"/>
      <c r="F145" s="229">
        <f t="shared" si="10"/>
        <v>0</v>
      </c>
      <c r="G145" s="116"/>
      <c r="H145" s="408"/>
      <c r="I145" s="230">
        <f t="shared" si="11"/>
        <v>0</v>
      </c>
      <c r="J145" s="116"/>
      <c r="K145" s="408"/>
      <c r="L145" s="230">
        <f t="shared" si="12"/>
        <v>0</v>
      </c>
      <c r="M145" s="464"/>
      <c r="N145" s="118"/>
      <c r="O145" s="230">
        <f t="shared" si="13"/>
        <v>0</v>
      </c>
      <c r="P145" s="387"/>
    </row>
    <row r="146" spans="1:16"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row>
    <row r="147" spans="1:16" ht="24" hidden="1" x14ac:dyDescent="0.25">
      <c r="A147" s="213">
        <v>2350</v>
      </c>
      <c r="B147" s="156" t="s">
        <v>162</v>
      </c>
      <c r="C147" s="405">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405">
        <f t="shared" si="9"/>
        <v>0</v>
      </c>
      <c r="D148" s="106"/>
      <c r="E148" s="108"/>
      <c r="F148" s="242">
        <f t="shared" si="10"/>
        <v>0</v>
      </c>
      <c r="G148" s="106"/>
      <c r="H148" s="403"/>
      <c r="I148" s="243">
        <f t="shared" si="11"/>
        <v>0</v>
      </c>
      <c r="J148" s="106"/>
      <c r="K148" s="403"/>
      <c r="L148" s="243">
        <f t="shared" si="12"/>
        <v>0</v>
      </c>
      <c r="M148" s="463"/>
      <c r="N148" s="108"/>
      <c r="O148" s="243">
        <f t="shared" si="13"/>
        <v>0</v>
      </c>
      <c r="P148" s="382"/>
    </row>
    <row r="149" spans="1:16" hidden="1" x14ac:dyDescent="0.25">
      <c r="A149" s="64">
        <v>2352</v>
      </c>
      <c r="B149" s="111" t="s">
        <v>164</v>
      </c>
      <c r="C149" s="405">
        <f t="shared" si="9"/>
        <v>0</v>
      </c>
      <c r="D149" s="116"/>
      <c r="E149" s="118"/>
      <c r="F149" s="229">
        <f t="shared" si="10"/>
        <v>0</v>
      </c>
      <c r="G149" s="116"/>
      <c r="H149" s="408"/>
      <c r="I149" s="230">
        <f t="shared" si="11"/>
        <v>0</v>
      </c>
      <c r="J149" s="116"/>
      <c r="K149" s="408"/>
      <c r="L149" s="230">
        <f t="shared" si="12"/>
        <v>0</v>
      </c>
      <c r="M149" s="464"/>
      <c r="N149" s="118"/>
      <c r="O149" s="230">
        <f t="shared" si="13"/>
        <v>0</v>
      </c>
      <c r="P149" s="387"/>
    </row>
    <row r="150" spans="1:16" ht="24" hidden="1" x14ac:dyDescent="0.25">
      <c r="A150" s="64">
        <v>2353</v>
      </c>
      <c r="B150" s="111" t="s">
        <v>165</v>
      </c>
      <c r="C150" s="405">
        <f t="shared" si="9"/>
        <v>0</v>
      </c>
      <c r="D150" s="116"/>
      <c r="E150" s="118"/>
      <c r="F150" s="229">
        <f t="shared" si="10"/>
        <v>0</v>
      </c>
      <c r="G150" s="116"/>
      <c r="H150" s="408"/>
      <c r="I150" s="230">
        <f t="shared" si="11"/>
        <v>0</v>
      </c>
      <c r="J150" s="116"/>
      <c r="K150" s="408"/>
      <c r="L150" s="230">
        <f t="shared" si="12"/>
        <v>0</v>
      </c>
      <c r="M150" s="464"/>
      <c r="N150" s="118"/>
      <c r="O150" s="230">
        <f t="shared" si="13"/>
        <v>0</v>
      </c>
      <c r="P150" s="387"/>
    </row>
    <row r="151" spans="1:16"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row>
    <row r="152" spans="1:16" ht="24" hidden="1" x14ac:dyDescent="0.25">
      <c r="A152" s="64">
        <v>2355</v>
      </c>
      <c r="B152" s="111" t="s">
        <v>167</v>
      </c>
      <c r="C152" s="405">
        <f t="shared" si="9"/>
        <v>0</v>
      </c>
      <c r="D152" s="116"/>
      <c r="E152" s="118"/>
      <c r="F152" s="229">
        <f t="shared" si="10"/>
        <v>0</v>
      </c>
      <c r="G152" s="116"/>
      <c r="H152" s="408"/>
      <c r="I152" s="230">
        <f t="shared" si="11"/>
        <v>0</v>
      </c>
      <c r="J152" s="116"/>
      <c r="K152" s="408"/>
      <c r="L152" s="230">
        <f t="shared" si="12"/>
        <v>0</v>
      </c>
      <c r="M152" s="464"/>
      <c r="N152" s="118"/>
      <c r="O152" s="230">
        <f t="shared" si="13"/>
        <v>0</v>
      </c>
      <c r="P152" s="387"/>
    </row>
    <row r="153" spans="1:16"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row>
    <row r="154" spans="1:16" ht="24" x14ac:dyDescent="0.25">
      <c r="A154" s="224">
        <v>2360</v>
      </c>
      <c r="B154" s="111" t="s">
        <v>169</v>
      </c>
      <c r="C154" s="405">
        <f t="shared" si="9"/>
        <v>891</v>
      </c>
      <c r="D154" s="225">
        <f>SUM(D155:D161)</f>
        <v>891</v>
      </c>
      <c r="E154" s="226">
        <f>SUM(E155:E161)</f>
        <v>0</v>
      </c>
      <c r="F154" s="227">
        <f t="shared" si="10"/>
        <v>891</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405">
        <f t="shared" si="9"/>
        <v>0</v>
      </c>
      <c r="D155" s="116"/>
      <c r="E155" s="118"/>
      <c r="F155" s="229">
        <f t="shared" si="10"/>
        <v>0</v>
      </c>
      <c r="G155" s="116"/>
      <c r="H155" s="408"/>
      <c r="I155" s="230">
        <f t="shared" si="11"/>
        <v>0</v>
      </c>
      <c r="J155" s="116"/>
      <c r="K155" s="408"/>
      <c r="L155" s="230">
        <f t="shared" si="12"/>
        <v>0</v>
      </c>
      <c r="M155" s="464"/>
      <c r="N155" s="118"/>
      <c r="O155" s="230">
        <f t="shared" si="13"/>
        <v>0</v>
      </c>
      <c r="P155" s="387"/>
    </row>
    <row r="156" spans="1:16" ht="24" hidden="1" x14ac:dyDescent="0.25">
      <c r="A156" s="63">
        <v>2362</v>
      </c>
      <c r="B156" s="111" t="s">
        <v>171</v>
      </c>
      <c r="C156" s="405">
        <f t="shared" si="9"/>
        <v>0</v>
      </c>
      <c r="D156" s="116"/>
      <c r="E156" s="118"/>
      <c r="F156" s="229">
        <f t="shared" si="10"/>
        <v>0</v>
      </c>
      <c r="G156" s="116"/>
      <c r="H156" s="408"/>
      <c r="I156" s="230">
        <f t="shared" si="11"/>
        <v>0</v>
      </c>
      <c r="J156" s="116"/>
      <c r="K156" s="408"/>
      <c r="L156" s="230">
        <f t="shared" si="12"/>
        <v>0</v>
      </c>
      <c r="M156" s="464"/>
      <c r="N156" s="118"/>
      <c r="O156" s="230">
        <f t="shared" si="13"/>
        <v>0</v>
      </c>
      <c r="P156" s="387"/>
    </row>
    <row r="157" spans="1:16" x14ac:dyDescent="0.25">
      <c r="A157" s="63">
        <v>2363</v>
      </c>
      <c r="B157" s="111" t="s">
        <v>172</v>
      </c>
      <c r="C157" s="405">
        <f t="shared" si="9"/>
        <v>891</v>
      </c>
      <c r="D157" s="116">
        <v>891</v>
      </c>
      <c r="E157" s="117"/>
      <c r="F157" s="227">
        <f t="shared" si="10"/>
        <v>891</v>
      </c>
      <c r="G157" s="116"/>
      <c r="H157" s="408"/>
      <c r="I157" s="230">
        <f t="shared" si="11"/>
        <v>0</v>
      </c>
      <c r="J157" s="116"/>
      <c r="K157" s="408"/>
      <c r="L157" s="230">
        <f t="shared" si="12"/>
        <v>0</v>
      </c>
      <c r="M157" s="464"/>
      <c r="N157" s="118"/>
      <c r="O157" s="230">
        <f t="shared" si="13"/>
        <v>0</v>
      </c>
      <c r="P157" s="387"/>
    </row>
    <row r="158" spans="1:16"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row>
    <row r="159" spans="1:16"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row>
    <row r="160" spans="1:16"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row>
    <row r="161" spans="1:16"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row>
    <row r="162" spans="1:16" hidden="1" x14ac:dyDescent="0.25">
      <c r="A162" s="213">
        <v>2370</v>
      </c>
      <c r="B162" s="156" t="s">
        <v>177</v>
      </c>
      <c r="C162" s="405">
        <f t="shared" si="9"/>
        <v>0</v>
      </c>
      <c r="D162" s="231"/>
      <c r="E162" s="234"/>
      <c r="F162" s="218">
        <f t="shared" si="10"/>
        <v>0</v>
      </c>
      <c r="G162" s="231"/>
      <c r="H162" s="467"/>
      <c r="I162" s="219">
        <f t="shared" si="11"/>
        <v>0</v>
      </c>
      <c r="J162" s="231"/>
      <c r="K162" s="467"/>
      <c r="L162" s="219">
        <f t="shared" si="12"/>
        <v>0</v>
      </c>
      <c r="M162" s="468"/>
      <c r="N162" s="234"/>
      <c r="O162" s="219">
        <f t="shared" si="13"/>
        <v>0</v>
      </c>
      <c r="P162" s="434"/>
    </row>
    <row r="163" spans="1:16"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row>
    <row r="165" spans="1:16"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row>
    <row r="166" spans="1:16" hidden="1" x14ac:dyDescent="0.25">
      <c r="A166" s="213">
        <v>2390</v>
      </c>
      <c r="B166" s="156" t="s">
        <v>181</v>
      </c>
      <c r="C166" s="405">
        <f t="shared" si="9"/>
        <v>0</v>
      </c>
      <c r="D166" s="231"/>
      <c r="E166" s="234"/>
      <c r="F166" s="218">
        <f t="shared" si="10"/>
        <v>0</v>
      </c>
      <c r="G166" s="231"/>
      <c r="H166" s="467"/>
      <c r="I166" s="219">
        <f t="shared" si="11"/>
        <v>0</v>
      </c>
      <c r="J166" s="231"/>
      <c r="K166" s="467"/>
      <c r="L166" s="219">
        <f t="shared" si="12"/>
        <v>0</v>
      </c>
      <c r="M166" s="468"/>
      <c r="N166" s="234"/>
      <c r="O166" s="219">
        <f t="shared" si="13"/>
        <v>0</v>
      </c>
      <c r="P166" s="434"/>
    </row>
    <row r="167" spans="1:16"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99">
        <f t="shared" si="13"/>
        <v>0</v>
      </c>
      <c r="P167" s="397"/>
    </row>
    <row r="168" spans="1:16" ht="24" hidden="1" x14ac:dyDescent="0.25">
      <c r="A168" s="85">
        <v>2500</v>
      </c>
      <c r="B168" s="210" t="s">
        <v>183</v>
      </c>
      <c r="C168" s="393">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row>
    <row r="169" spans="1:16" hidden="1" x14ac:dyDescent="0.25">
      <c r="A169" s="350">
        <v>2510</v>
      </c>
      <c r="B169" s="101" t="s">
        <v>184</v>
      </c>
      <c r="C169" s="40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row>
    <row r="170" spans="1:16"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row>
    <row r="172" spans="1:16" ht="24" hidden="1" x14ac:dyDescent="0.25">
      <c r="A172" s="64">
        <v>2515</v>
      </c>
      <c r="B172" s="111" t="s">
        <v>187</v>
      </c>
      <c r="C172" s="405">
        <f t="shared" si="9"/>
        <v>0</v>
      </c>
      <c r="D172" s="116"/>
      <c r="E172" s="118"/>
      <c r="F172" s="229">
        <f t="shared" si="10"/>
        <v>0</v>
      </c>
      <c r="G172" s="116"/>
      <c r="H172" s="408"/>
      <c r="I172" s="230">
        <f t="shared" si="11"/>
        <v>0</v>
      </c>
      <c r="J172" s="116"/>
      <c r="K172" s="408"/>
      <c r="L172" s="230">
        <f t="shared" si="12"/>
        <v>0</v>
      </c>
      <c r="M172" s="464"/>
      <c r="N172" s="118"/>
      <c r="O172" s="230">
        <f t="shared" si="13"/>
        <v>0</v>
      </c>
      <c r="P172" s="387"/>
    </row>
    <row r="173" spans="1:16"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row>
    <row r="174" spans="1:16"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row>
    <row r="175" spans="1:16"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row>
    <row r="176" spans="1:16"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row>
    <row r="178" spans="1:16"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row>
    <row r="180" spans="1:16"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row>
    <row r="181" spans="1:16"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row>
    <row r="182" spans="1:16"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row>
    <row r="183" spans="1:16"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row>
    <row r="184" spans="1:16"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row>
    <row r="185" spans="1:16"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row>
    <row r="186" spans="1:16"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row>
    <row r="187" spans="1:16"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row>
    <row r="188" spans="1:16" ht="48" hidden="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row>
    <row r="189" spans="1:16"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row>
    <row r="190" spans="1:16"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row>
    <row r="191" spans="1:16"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row>
    <row r="192" spans="1:16"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row>
    <row r="193" spans="1:16"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row>
    <row r="194" spans="1:16"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row>
    <row r="195" spans="1:16"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row>
    <row r="196" spans="1:16"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row>
    <row r="197" spans="1:16" s="37" customFormat="1" ht="24" x14ac:dyDescent="0.25">
      <c r="A197" s="271"/>
      <c r="B197" s="29" t="s">
        <v>212</v>
      </c>
      <c r="C197" s="452">
        <f t="shared" si="26"/>
        <v>2000</v>
      </c>
      <c r="D197" s="173">
        <f>SUM(D198,D233,D271)</f>
        <v>2000</v>
      </c>
      <c r="E197" s="174">
        <f>SUM(E198,E233,E271)</f>
        <v>0</v>
      </c>
      <c r="F197" s="175">
        <f t="shared" si="30"/>
        <v>2000</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row>
    <row r="198" spans="1:16" hidden="1" x14ac:dyDescent="0.25">
      <c r="A198" s="200">
        <v>5000</v>
      </c>
      <c r="B198" s="200" t="s">
        <v>213</v>
      </c>
      <c r="C198" s="455">
        <f>F198+I198+L198+O198</f>
        <v>0</v>
      </c>
      <c r="D198" s="206">
        <f>D199+D207</f>
        <v>0</v>
      </c>
      <c r="E198" s="207">
        <f>E199+E207</f>
        <v>0</v>
      </c>
      <c r="F198" s="208">
        <f t="shared" si="30"/>
        <v>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row>
    <row r="199" spans="1:16" hidden="1" x14ac:dyDescent="0.25">
      <c r="A199" s="85">
        <v>5100</v>
      </c>
      <c r="B199" s="210" t="s">
        <v>214</v>
      </c>
      <c r="C199" s="393">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row>
    <row r="200" spans="1:16"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row>
    <row r="201" spans="1:16" ht="24" hidden="1" x14ac:dyDescent="0.25">
      <c r="A201" s="224">
        <v>5120</v>
      </c>
      <c r="B201" s="111" t="s">
        <v>216</v>
      </c>
      <c r="C201" s="405">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row>
    <row r="202" spans="1:16" hidden="1" x14ac:dyDescent="0.25">
      <c r="A202" s="64">
        <v>5121</v>
      </c>
      <c r="B202" s="111" t="s">
        <v>217</v>
      </c>
      <c r="C202" s="405">
        <f t="shared" si="26"/>
        <v>0</v>
      </c>
      <c r="D202" s="116"/>
      <c r="E202" s="118"/>
      <c r="F202" s="229">
        <f t="shared" si="30"/>
        <v>0</v>
      </c>
      <c r="G202" s="116"/>
      <c r="H202" s="408"/>
      <c r="I202" s="230">
        <f t="shared" si="31"/>
        <v>0</v>
      </c>
      <c r="J202" s="116"/>
      <c r="K202" s="408"/>
      <c r="L202" s="230">
        <f t="shared" si="32"/>
        <v>0</v>
      </c>
      <c r="M202" s="464"/>
      <c r="N202" s="118"/>
      <c r="O202" s="230">
        <f t="shared" si="33"/>
        <v>0</v>
      </c>
      <c r="P202" s="387"/>
    </row>
    <row r="203" spans="1:16" ht="24" hidden="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row>
    <row r="204" spans="1:16"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row>
    <row r="205" spans="1:16"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row>
    <row r="206" spans="1:16"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row>
    <row r="207" spans="1:16" hidden="1" x14ac:dyDescent="0.25">
      <c r="A207" s="85">
        <v>5200</v>
      </c>
      <c r="B207" s="210" t="s">
        <v>222</v>
      </c>
      <c r="C207" s="393">
        <f t="shared" si="26"/>
        <v>0</v>
      </c>
      <c r="D207" s="95">
        <f>D208+D218+D219+D228+D229+D230+D232</f>
        <v>0</v>
      </c>
      <c r="E207" s="98">
        <f>E208+E218+E219+E228+E229+E230+E232</f>
        <v>0</v>
      </c>
      <c r="F207" s="212">
        <f t="shared" si="30"/>
        <v>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row>
    <row r="208" spans="1:16"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row>
    <row r="209" spans="1:16"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row>
    <row r="210" spans="1:16"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row>
    <row r="211" spans="1:16"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row>
    <row r="212" spans="1:16"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row>
    <row r="213" spans="1:16"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row>
    <row r="214" spans="1:16"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row>
    <row r="215" spans="1:16"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row>
    <row r="216" spans="1:16"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row>
    <row r="217" spans="1:16"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row>
    <row r="218" spans="1:16"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row>
    <row r="219" spans="1:16" hidden="1" x14ac:dyDescent="0.25">
      <c r="A219" s="224">
        <v>5230</v>
      </c>
      <c r="B219" s="111" t="s">
        <v>234</v>
      </c>
      <c r="C219" s="227">
        <f t="shared" si="26"/>
        <v>0</v>
      </c>
      <c r="D219" s="225">
        <f>SUM(D220:D227)</f>
        <v>0</v>
      </c>
      <c r="E219" s="228">
        <f>SUM(E220:E227)</f>
        <v>0</v>
      </c>
      <c r="F219" s="229">
        <f t="shared" si="30"/>
        <v>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row>
    <row r="220" spans="1:16"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row>
    <row r="221" spans="1:16" hidden="1" x14ac:dyDescent="0.25">
      <c r="A221" s="64">
        <v>5232</v>
      </c>
      <c r="B221" s="111" t="s">
        <v>236</v>
      </c>
      <c r="C221" s="227">
        <f t="shared" si="26"/>
        <v>0</v>
      </c>
      <c r="D221" s="116"/>
      <c r="E221" s="118"/>
      <c r="F221" s="229">
        <f t="shared" si="30"/>
        <v>0</v>
      </c>
      <c r="G221" s="116"/>
      <c r="H221" s="408"/>
      <c r="I221" s="230">
        <f t="shared" si="31"/>
        <v>0</v>
      </c>
      <c r="J221" s="116"/>
      <c r="K221" s="408"/>
      <c r="L221" s="230">
        <f t="shared" si="32"/>
        <v>0</v>
      </c>
      <c r="M221" s="464"/>
      <c r="N221" s="118"/>
      <c r="O221" s="230">
        <f t="shared" si="33"/>
        <v>0</v>
      </c>
      <c r="P221" s="387"/>
    </row>
    <row r="222" spans="1:16" hidden="1" x14ac:dyDescent="0.25">
      <c r="A222" s="64">
        <v>5233</v>
      </c>
      <c r="B222" s="111" t="s">
        <v>237</v>
      </c>
      <c r="C222" s="227">
        <f t="shared" si="26"/>
        <v>0</v>
      </c>
      <c r="D222" s="116"/>
      <c r="E222" s="118"/>
      <c r="F222" s="229">
        <f t="shared" si="30"/>
        <v>0</v>
      </c>
      <c r="G222" s="116"/>
      <c r="H222" s="408"/>
      <c r="I222" s="230">
        <f t="shared" si="31"/>
        <v>0</v>
      </c>
      <c r="J222" s="116"/>
      <c r="K222" s="408"/>
      <c r="L222" s="230">
        <f t="shared" si="32"/>
        <v>0</v>
      </c>
      <c r="M222" s="464"/>
      <c r="N222" s="118"/>
      <c r="O222" s="230">
        <f t="shared" si="33"/>
        <v>0</v>
      </c>
      <c r="P222" s="387"/>
    </row>
    <row r="223" spans="1:16"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row>
    <row r="224" spans="1:16"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row>
    <row r="225" spans="1:16"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row>
    <row r="226" spans="1:16" ht="24" hidden="1" x14ac:dyDescent="0.25">
      <c r="A226" s="64">
        <v>5238</v>
      </c>
      <c r="B226" s="111" t="s">
        <v>241</v>
      </c>
      <c r="C226" s="227">
        <f t="shared" si="26"/>
        <v>0</v>
      </c>
      <c r="D226" s="116"/>
      <c r="E226" s="118"/>
      <c r="F226" s="229">
        <f t="shared" si="30"/>
        <v>0</v>
      </c>
      <c r="G226" s="116"/>
      <c r="H226" s="408"/>
      <c r="I226" s="230">
        <f t="shared" si="31"/>
        <v>0</v>
      </c>
      <c r="J226" s="116"/>
      <c r="K226" s="408"/>
      <c r="L226" s="230">
        <f t="shared" si="32"/>
        <v>0</v>
      </c>
      <c r="M226" s="464"/>
      <c r="N226" s="118"/>
      <c r="O226" s="230">
        <f t="shared" si="33"/>
        <v>0</v>
      </c>
      <c r="P226" s="387"/>
    </row>
    <row r="227" spans="1:16" ht="24" hidden="1" x14ac:dyDescent="0.25">
      <c r="A227" s="64">
        <v>5239</v>
      </c>
      <c r="B227" s="111" t="s">
        <v>242</v>
      </c>
      <c r="C227" s="227">
        <f t="shared" si="26"/>
        <v>0</v>
      </c>
      <c r="D227" s="116"/>
      <c r="E227" s="118"/>
      <c r="F227" s="229">
        <f t="shared" si="30"/>
        <v>0</v>
      </c>
      <c r="G227" s="116"/>
      <c r="H227" s="408"/>
      <c r="I227" s="230">
        <f t="shared" si="31"/>
        <v>0</v>
      </c>
      <c r="J227" s="116"/>
      <c r="K227" s="408"/>
      <c r="L227" s="230">
        <f t="shared" si="32"/>
        <v>0</v>
      </c>
      <c r="M227" s="464"/>
      <c r="N227" s="118"/>
      <c r="O227" s="230">
        <f t="shared" si="33"/>
        <v>0</v>
      </c>
      <c r="P227" s="387"/>
    </row>
    <row r="228" spans="1:16"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row>
    <row r="229" spans="1:16" hidden="1" x14ac:dyDescent="0.25">
      <c r="A229" s="224">
        <v>5250</v>
      </c>
      <c r="B229" s="111" t="s">
        <v>244</v>
      </c>
      <c r="C229" s="227">
        <f t="shared" si="26"/>
        <v>0</v>
      </c>
      <c r="D229" s="116"/>
      <c r="E229" s="118"/>
      <c r="F229" s="229">
        <f t="shared" si="30"/>
        <v>0</v>
      </c>
      <c r="G229" s="116"/>
      <c r="H229" s="408"/>
      <c r="I229" s="230">
        <f t="shared" si="31"/>
        <v>0</v>
      </c>
      <c r="J229" s="116"/>
      <c r="K229" s="408"/>
      <c r="L229" s="230">
        <f t="shared" si="32"/>
        <v>0</v>
      </c>
      <c r="M229" s="464"/>
      <c r="N229" s="118"/>
      <c r="O229" s="230">
        <f t="shared" si="33"/>
        <v>0</v>
      </c>
      <c r="P229" s="387"/>
    </row>
    <row r="230" spans="1:16"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row>
    <row r="231" spans="1:16"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row>
    <row r="232" spans="1:16"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row>
    <row r="233" spans="1:16" x14ac:dyDescent="0.25">
      <c r="A233" s="200">
        <v>6000</v>
      </c>
      <c r="B233" s="200" t="s">
        <v>248</v>
      </c>
      <c r="C233" s="455">
        <f t="shared" si="26"/>
        <v>2000</v>
      </c>
      <c r="D233" s="206">
        <f>D234+D254+D261</f>
        <v>2000</v>
      </c>
      <c r="E233" s="604">
        <f>E234+E254+E261</f>
        <v>0</v>
      </c>
      <c r="F233" s="608">
        <f t="shared" si="30"/>
        <v>2000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row>
    <row r="234" spans="1:16"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row>
    <row r="235" spans="1:16"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row>
    <row r="236" spans="1:16"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row>
    <row r="237" spans="1:16"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row>
    <row r="238" spans="1:16"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row>
    <row r="239" spans="1:16"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row>
    <row r="240" spans="1:16"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row>
    <row r="241" spans="1:16"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row>
    <row r="242" spans="1:16"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row>
    <row r="243" spans="1:16"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row>
    <row r="244" spans="1:16"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row>
    <row r="245" spans="1:16"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row>
    <row r="246" spans="1:16"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row>
    <row r="247" spans="1:16"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row>
    <row r="248" spans="1:16"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row>
    <row r="249" spans="1:16"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row>
    <row r="250" spans="1:16"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row>
    <row r="251" spans="1:16"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row>
    <row r="252" spans="1:16"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row>
    <row r="253" spans="1:16"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row>
    <row r="254" spans="1:16"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row>
    <row r="255" spans="1:16"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row>
    <row r="256" spans="1:16"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row>
    <row r="257" spans="1:16"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row>
    <row r="258" spans="1:16"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row>
    <row r="259" spans="1:16"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row>
    <row r="260" spans="1:16"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row>
    <row r="261" spans="1:16" ht="36" x14ac:dyDescent="0.25">
      <c r="A261" s="85">
        <v>6400</v>
      </c>
      <c r="B261" s="210" t="s">
        <v>276</v>
      </c>
      <c r="C261" s="393">
        <f t="shared" si="50"/>
        <v>2000</v>
      </c>
      <c r="D261" s="95">
        <f>SUM(D262,D266)</f>
        <v>2000</v>
      </c>
      <c r="E261" s="96">
        <f>SUM(E262,E266)</f>
        <v>0</v>
      </c>
      <c r="F261" s="97">
        <f t="shared" si="37"/>
        <v>2000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row>
    <row r="262" spans="1:16"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row>
    <row r="263" spans="1:16"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row>
    <row r="264" spans="1:16"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row>
    <row r="265" spans="1:16"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row>
    <row r="266" spans="1:16" ht="36" x14ac:dyDescent="0.25">
      <c r="A266" s="224">
        <v>6420</v>
      </c>
      <c r="B266" s="111" t="s">
        <v>281</v>
      </c>
      <c r="C266" s="226">
        <f t="shared" si="50"/>
        <v>2000</v>
      </c>
      <c r="D266" s="225">
        <f>SUM(D267:D270)</f>
        <v>2000</v>
      </c>
      <c r="E266" s="226">
        <f>SUM(E267:E270)</f>
        <v>0</v>
      </c>
      <c r="F266" s="227">
        <f t="shared" si="37"/>
        <v>2000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row>
    <row r="267" spans="1:16"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row>
    <row r="268" spans="1:16" x14ac:dyDescent="0.25">
      <c r="A268" s="64">
        <v>6422</v>
      </c>
      <c r="B268" s="111" t="s">
        <v>283</v>
      </c>
      <c r="C268" s="226">
        <f t="shared" si="50"/>
        <v>2000</v>
      </c>
      <c r="D268" s="116">
        <v>2000</v>
      </c>
      <c r="E268" s="117"/>
      <c r="F268" s="227">
        <f t="shared" si="37"/>
        <v>2000</v>
      </c>
      <c r="G268" s="116"/>
      <c r="H268" s="408"/>
      <c r="I268" s="230">
        <f t="shared" si="38"/>
        <v>0</v>
      </c>
      <c r="J268" s="116"/>
      <c r="K268" s="408"/>
      <c r="L268" s="230">
        <f t="shared" si="39"/>
        <v>0</v>
      </c>
      <c r="M268" s="464"/>
      <c r="N268" s="118"/>
      <c r="O268" s="230">
        <f t="shared" si="40"/>
        <v>0</v>
      </c>
      <c r="P268" s="387"/>
    </row>
    <row r="269" spans="1:16"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row>
    <row r="270" spans="1:16"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row>
    <row r="271" spans="1:16" ht="36" hidden="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row>
    <row r="272" spans="1:16"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row>
    <row r="273" spans="1:16"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row>
    <row r="274" spans="1:16"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row>
    <row r="275" spans="1:16"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row>
    <row r="276" spans="1:16"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row>
    <row r="277" spans="1:16" s="286" customFormat="1" ht="24" hidden="1" x14ac:dyDescent="0.25">
      <c r="A277" s="224">
        <v>7230</v>
      </c>
      <c r="B277" s="111" t="s">
        <v>292</v>
      </c>
      <c r="C277" s="405">
        <f t="shared" si="50"/>
        <v>0</v>
      </c>
      <c r="D277" s="116"/>
      <c r="E277" s="118"/>
      <c r="F277" s="229">
        <f t="shared" si="37"/>
        <v>0</v>
      </c>
      <c r="G277" s="116"/>
      <c r="H277" s="408"/>
      <c r="I277" s="230">
        <f t="shared" si="38"/>
        <v>0</v>
      </c>
      <c r="J277" s="116"/>
      <c r="K277" s="408"/>
      <c r="L277" s="230">
        <f t="shared" si="39"/>
        <v>0</v>
      </c>
      <c r="M277" s="464"/>
      <c r="N277" s="118"/>
      <c r="O277" s="230">
        <f>M277+N277</f>
        <v>0</v>
      </c>
      <c r="P277" s="387"/>
    </row>
    <row r="278" spans="1:16"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row>
    <row r="279" spans="1:16"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row>
    <row r="280" spans="1:16"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row>
    <row r="281" spans="1:16"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row>
    <row r="282" spans="1:16"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row>
    <row r="283" spans="1:16"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row>
    <row r="284" spans="1:16"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row>
    <row r="285" spans="1:16"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row>
    <row r="286" spans="1:16"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row>
    <row r="287" spans="1:16" x14ac:dyDescent="0.25">
      <c r="A287" s="503"/>
      <c r="B287" s="504" t="s">
        <v>304</v>
      </c>
      <c r="C287" s="505">
        <f>SUM(C284,C271,C233,C198,C190,C176,C78,C56)</f>
        <v>443305</v>
      </c>
      <c r="D287" s="506">
        <f>SUM(D284,D271,D233,D198,D190,D176,D78,D56)</f>
        <v>427285</v>
      </c>
      <c r="E287" s="605">
        <f>SUM(E284,E271,E233,E198,E190,E176,E78,E56)</f>
        <v>0</v>
      </c>
      <c r="F287" s="609">
        <f t="shared" si="37"/>
        <v>427285</v>
      </c>
      <c r="G287" s="506">
        <f>SUM(G284,G271,G233,G198,G190,G176,G78,G56)</f>
        <v>0</v>
      </c>
      <c r="H287" s="507">
        <f>SUM(H284,H271,H233,H198,H190,H176,H78,H56)</f>
        <v>0</v>
      </c>
      <c r="I287" s="508">
        <f t="shared" si="38"/>
        <v>0</v>
      </c>
      <c r="J287" s="506">
        <f>SUM(J284,J271,J233,J198,J190,J176,J78,J56)</f>
        <v>16020</v>
      </c>
      <c r="K287" s="507">
        <f>SUM(K284,K271,K233,K198,K190,K176,K78,K56)</f>
        <v>0</v>
      </c>
      <c r="L287" s="508">
        <f t="shared" si="39"/>
        <v>16020</v>
      </c>
      <c r="M287" s="459">
        <f>SUM(M284,M271,M233,M198,M190,M176,M78,M56)</f>
        <v>0</v>
      </c>
      <c r="N287" s="266">
        <f>SUM(N284,N271,N233,N198,N190,N176,N78,N56)</f>
        <v>0</v>
      </c>
      <c r="O287" s="268">
        <f t="shared" si="58"/>
        <v>0</v>
      </c>
      <c r="P287" s="460"/>
    </row>
    <row r="288" spans="1:16" x14ac:dyDescent="0.25">
      <c r="A288" s="509" t="s">
        <v>305</v>
      </c>
      <c r="B288" s="510"/>
      <c r="C288" s="511">
        <f t="shared" ref="C288" si="59">F288+I288+L288+O288</f>
        <v>-5880</v>
      </c>
      <c r="D288" s="512">
        <f>SUM(D28,D29,D45)-D54</f>
        <v>0</v>
      </c>
      <c r="E288" s="518">
        <f>SUM(E28,E29,E45)-E54</f>
        <v>0</v>
      </c>
      <c r="F288" s="622">
        <f t="shared" si="37"/>
        <v>0</v>
      </c>
      <c r="G288" s="512">
        <f>SUM(G28,G29,G45)-G54</f>
        <v>0</v>
      </c>
      <c r="H288" s="515">
        <f>SUM(H28,H29,H45)-H54</f>
        <v>0</v>
      </c>
      <c r="I288" s="516">
        <f t="shared" si="38"/>
        <v>0</v>
      </c>
      <c r="J288" s="512">
        <f>(J30+J46)-J54</f>
        <v>-5880</v>
      </c>
      <c r="K288" s="515">
        <f>(K30+K46)-K54</f>
        <v>0</v>
      </c>
      <c r="L288" s="516">
        <f t="shared" si="39"/>
        <v>-5880</v>
      </c>
      <c r="M288" s="511">
        <f>M48-M54</f>
        <v>0</v>
      </c>
      <c r="N288" s="513">
        <f>N48-N54</f>
        <v>0</v>
      </c>
      <c r="O288" s="516">
        <f t="shared" si="58"/>
        <v>0</v>
      </c>
      <c r="P288" s="517"/>
    </row>
    <row r="289" spans="1:17" s="37" customFormat="1" x14ac:dyDescent="0.25">
      <c r="A289" s="509" t="s">
        <v>306</v>
      </c>
      <c r="B289" s="510"/>
      <c r="C289" s="518">
        <f>SUM(C290,C291)-C298+C299</f>
        <v>5880</v>
      </c>
      <c r="D289" s="512">
        <f>SUM(D290,D291)-D298+D299</f>
        <v>0</v>
      </c>
      <c r="E289" s="518">
        <f>SUM(E290,E291)-E298+E299</f>
        <v>0</v>
      </c>
      <c r="F289" s="622">
        <f t="shared" si="37"/>
        <v>0</v>
      </c>
      <c r="G289" s="512">
        <f>SUM(G290,G291)-G298+G299</f>
        <v>0</v>
      </c>
      <c r="H289" s="515">
        <f>SUM(H290,H291)-H298+H299</f>
        <v>0</v>
      </c>
      <c r="I289" s="516">
        <f t="shared" si="38"/>
        <v>0</v>
      </c>
      <c r="J289" s="512">
        <f>SUM(J290,J291)-J298+J299</f>
        <v>5880</v>
      </c>
      <c r="K289" s="515">
        <f>SUM(K290,K291)-K298+K299</f>
        <v>0</v>
      </c>
      <c r="L289" s="516">
        <f t="shared" si="39"/>
        <v>5880</v>
      </c>
      <c r="M289" s="511">
        <f>SUM(M290,M291)-M298+M299</f>
        <v>0</v>
      </c>
      <c r="N289" s="513">
        <f>SUM(N290,N291)-N298+N299</f>
        <v>0</v>
      </c>
      <c r="O289" s="516">
        <f t="shared" si="58"/>
        <v>0</v>
      </c>
      <c r="P289" s="517"/>
    </row>
    <row r="290" spans="1:17" s="37" customFormat="1" x14ac:dyDescent="0.25">
      <c r="A290" s="519" t="s">
        <v>307</v>
      </c>
      <c r="B290" s="519" t="s">
        <v>308</v>
      </c>
      <c r="C290" s="518">
        <f>C25-C284</f>
        <v>5880</v>
      </c>
      <c r="D290" s="512">
        <f>D25-D284</f>
        <v>0</v>
      </c>
      <c r="E290" s="518">
        <f>E25-E284</f>
        <v>0</v>
      </c>
      <c r="F290" s="622">
        <f t="shared" si="37"/>
        <v>0</v>
      </c>
      <c r="G290" s="512">
        <f>G25-G284</f>
        <v>0</v>
      </c>
      <c r="H290" s="515">
        <f>H25-H284</f>
        <v>0</v>
      </c>
      <c r="I290" s="516">
        <f t="shared" si="38"/>
        <v>0</v>
      </c>
      <c r="J290" s="512">
        <f>J25-J284</f>
        <v>5880</v>
      </c>
      <c r="K290" s="515">
        <f>K25-K284</f>
        <v>0</v>
      </c>
      <c r="L290" s="516">
        <f t="shared" si="39"/>
        <v>5880</v>
      </c>
      <c r="M290" s="511">
        <f>M25-M284</f>
        <v>0</v>
      </c>
      <c r="N290" s="513">
        <f>N25-N284</f>
        <v>0</v>
      </c>
      <c r="O290" s="516">
        <f t="shared" si="58"/>
        <v>0</v>
      </c>
      <c r="P290" s="517"/>
    </row>
    <row r="291" spans="1:17"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row>
    <row r="292" spans="1:17"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row>
    <row r="293" spans="1:17"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row>
    <row r="294" spans="1:17"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row>
    <row r="295" spans="1:17"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row>
    <row r="296" spans="1:17"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row>
    <row r="297" spans="1:17"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row>
    <row r="298" spans="1:17"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row>
    <row r="299" spans="1:17"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row>
    <row r="300" spans="1:17"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7" ht="12.75" thickBot="1" x14ac:dyDescent="0.3">
      <c r="A301" s="530"/>
      <c r="B301" s="531"/>
      <c r="C301" s="531"/>
      <c r="D301" s="531"/>
      <c r="E301" s="531"/>
      <c r="F301" s="531"/>
      <c r="G301" s="531"/>
      <c r="H301" s="531"/>
      <c r="I301" s="531"/>
      <c r="J301" s="531"/>
      <c r="K301" s="531"/>
      <c r="L301" s="531"/>
      <c r="M301" s="531"/>
      <c r="N301" s="531"/>
      <c r="O301" s="531"/>
      <c r="P301" s="532"/>
      <c r="Q301" s="9"/>
    </row>
    <row r="302" spans="1:17" x14ac:dyDescent="0.25">
      <c r="A302" s="4"/>
      <c r="B302" s="4"/>
      <c r="C302" s="4"/>
      <c r="D302" s="4"/>
      <c r="E302" s="4"/>
      <c r="F302" s="4"/>
      <c r="G302" s="4"/>
      <c r="H302" s="4"/>
      <c r="I302" s="4"/>
      <c r="J302" s="4"/>
      <c r="K302" s="4"/>
      <c r="L302" s="4"/>
      <c r="M302" s="4"/>
      <c r="N302" s="4"/>
      <c r="O302" s="4"/>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wGXJiIAi1vg95YCMjPNwmaRfzKoevM5CiMHDDPsofIg1CSlVRwDH8hxv8d0ifuofnBBrzmLWV4e6flTWHLs+nA==" saltValue="mD5xIwj+uJLWJNGH4Jiskg==" spinCount="100000" sheet="1" objects="1" scenarios="1" formatCells="0" formatColumns="0" formatRows="0"/>
  <autoFilter ref="A22:P300">
    <filterColumn colId="2">
      <filters blank="1">
        <filter val="1 877"/>
        <filter val="1 895"/>
        <filter val="10 140"/>
        <filter val="104"/>
        <filter val="112"/>
        <filter val="12 000"/>
        <filter val="124 223"/>
        <filter val="126 742"/>
        <filter val="136 223"/>
        <filter val="148 146"/>
        <filter val="17 687"/>
        <filter val="18"/>
        <filter val="2 000"/>
        <filter val="200"/>
        <filter val="3 605"/>
        <filter val="339 547"/>
        <filter val="386 530"/>
        <filter val="427 285"/>
        <filter val="43 747"/>
        <filter val="44 197"/>
        <filter val="441 305"/>
        <filter val="443 305"/>
        <filter val="45 088"/>
        <filter val="450"/>
        <filter val="49 000"/>
        <filter val="5 378"/>
        <filter val="5 880"/>
        <filter val="-5 880"/>
        <filter val="54 378"/>
        <filter val="54 671"/>
        <filter val="54 775"/>
        <filter val="600"/>
        <filter val="891"/>
      </filters>
    </filterColumn>
  </autoFilter>
  <mergeCells count="31">
    <mergeCell ref="C16:P16"/>
    <mergeCell ref="A3:P3"/>
    <mergeCell ref="A4:P4"/>
    <mergeCell ref="C6:P6"/>
    <mergeCell ref="C7:P7"/>
    <mergeCell ref="C8:P8"/>
    <mergeCell ref="C9:P9"/>
    <mergeCell ref="C10:P10"/>
    <mergeCell ref="C12:P12"/>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42.pielikums Jūrmalas pilsētas domes
2016.gada 19.maija saistošajiem noteikumiem Nr.13
(protokols Nr.6, 8.punkts)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Q7" sqref="Q7"/>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483</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62" t="s">
        <v>484</v>
      </c>
      <c r="D6" s="1062"/>
      <c r="E6" s="1062"/>
      <c r="F6" s="1062"/>
      <c r="G6" s="1062"/>
      <c r="H6" s="1062"/>
      <c r="I6" s="1062"/>
      <c r="J6" s="1062"/>
      <c r="K6" s="1062"/>
      <c r="L6" s="1062"/>
      <c r="M6" s="1062"/>
      <c r="N6" s="1062"/>
      <c r="O6" s="1062"/>
      <c r="P6" s="1063"/>
      <c r="Q6" s="9"/>
    </row>
    <row r="7" spans="1:17" ht="12.75" x14ac:dyDescent="0.25">
      <c r="A7" s="12" t="s">
        <v>4</v>
      </c>
      <c r="B7" s="13"/>
      <c r="C7" s="1062" t="s">
        <v>485</v>
      </c>
      <c r="D7" s="1062"/>
      <c r="E7" s="1062"/>
      <c r="F7" s="1062"/>
      <c r="G7" s="1062"/>
      <c r="H7" s="1062"/>
      <c r="I7" s="1062"/>
      <c r="J7" s="1062"/>
      <c r="K7" s="1062"/>
      <c r="L7" s="1062"/>
      <c r="M7" s="1062"/>
      <c r="N7" s="1062"/>
      <c r="O7" s="1062"/>
      <c r="P7" s="1063"/>
      <c r="Q7" s="9"/>
    </row>
    <row r="8" spans="1:17" x14ac:dyDescent="0.25">
      <c r="A8" s="14" t="s">
        <v>6</v>
      </c>
      <c r="B8" s="15"/>
      <c r="C8" s="1060" t="s">
        <v>486</v>
      </c>
      <c r="D8" s="1060"/>
      <c r="E8" s="1060"/>
      <c r="F8" s="1060"/>
      <c r="G8" s="1060"/>
      <c r="H8" s="1060"/>
      <c r="I8" s="1060"/>
      <c r="J8" s="1060"/>
      <c r="K8" s="1060"/>
      <c r="L8" s="1060"/>
      <c r="M8" s="1060"/>
      <c r="N8" s="1060"/>
      <c r="O8" s="1060"/>
      <c r="P8" s="1061"/>
      <c r="Q8" s="9"/>
    </row>
    <row r="9" spans="1:17" x14ac:dyDescent="0.25">
      <c r="A9" s="14" t="s">
        <v>8</v>
      </c>
      <c r="B9" s="15"/>
      <c r="C9" s="1060" t="s">
        <v>487</v>
      </c>
      <c r="D9" s="1060"/>
      <c r="E9" s="1060"/>
      <c r="F9" s="1060"/>
      <c r="G9" s="1060"/>
      <c r="H9" s="1060"/>
      <c r="I9" s="1060"/>
      <c r="J9" s="1060"/>
      <c r="K9" s="1060"/>
      <c r="L9" s="1060"/>
      <c r="M9" s="1060"/>
      <c r="N9" s="1060"/>
      <c r="O9" s="1060"/>
      <c r="P9" s="1061"/>
      <c r="Q9" s="9"/>
    </row>
    <row r="10" spans="1:17" x14ac:dyDescent="0.25">
      <c r="A10" s="14" t="s">
        <v>10</v>
      </c>
      <c r="B10" s="15"/>
      <c r="C10" s="1062" t="s">
        <v>488</v>
      </c>
      <c r="D10" s="1062"/>
      <c r="E10" s="1062"/>
      <c r="F10" s="1062"/>
      <c r="G10" s="1062"/>
      <c r="H10" s="1062"/>
      <c r="I10" s="1062"/>
      <c r="J10" s="1062"/>
      <c r="K10" s="1062"/>
      <c r="L10" s="1062"/>
      <c r="M10" s="1062"/>
      <c r="N10" s="1062"/>
      <c r="O10" s="1062"/>
      <c r="P10" s="1063"/>
      <c r="Q10" s="9"/>
    </row>
    <row r="11" spans="1:17" x14ac:dyDescent="0.25">
      <c r="A11" s="14" t="s">
        <v>12</v>
      </c>
      <c r="B11" s="15"/>
      <c r="C11" s="623"/>
      <c r="D11" s="623"/>
      <c r="E11" s="623"/>
      <c r="F11" s="623"/>
      <c r="G11" s="623"/>
      <c r="H11" s="623"/>
      <c r="I11" s="623"/>
      <c r="J11" s="624" t="s">
        <v>489</v>
      </c>
      <c r="K11" s="623"/>
      <c r="L11" s="623"/>
      <c r="M11" s="623"/>
      <c r="N11" s="623"/>
      <c r="O11" s="623"/>
      <c r="P11" s="625"/>
      <c r="Q11" s="9"/>
    </row>
    <row r="12" spans="1:17" x14ac:dyDescent="0.25">
      <c r="A12" s="16" t="s">
        <v>14</v>
      </c>
      <c r="B12" s="15"/>
      <c r="C12" s="1060"/>
      <c r="D12" s="1060"/>
      <c r="E12" s="1060"/>
      <c r="F12" s="1060"/>
      <c r="G12" s="1060"/>
      <c r="H12" s="1060"/>
      <c r="I12" s="1060"/>
      <c r="J12" s="1060"/>
      <c r="K12" s="1060"/>
      <c r="L12" s="1060"/>
      <c r="M12" s="1060"/>
      <c r="N12" s="1060"/>
      <c r="O12" s="1060"/>
      <c r="P12" s="1061"/>
      <c r="Q12" s="9"/>
    </row>
    <row r="13" spans="1:17" x14ac:dyDescent="0.25">
      <c r="A13" s="14"/>
      <c r="B13" s="15" t="s">
        <v>15</v>
      </c>
      <c r="C13" s="1060" t="s">
        <v>490</v>
      </c>
      <c r="D13" s="1060"/>
      <c r="E13" s="1060"/>
      <c r="F13" s="1060"/>
      <c r="G13" s="1060"/>
      <c r="H13" s="1060"/>
      <c r="I13" s="1060"/>
      <c r="J13" s="1060"/>
      <c r="K13" s="1060"/>
      <c r="L13" s="1060"/>
      <c r="M13" s="1060"/>
      <c r="N13" s="1060"/>
      <c r="O13" s="1060"/>
      <c r="P13" s="1061"/>
      <c r="Q13" s="9"/>
    </row>
    <row r="14" spans="1:17" x14ac:dyDescent="0.25">
      <c r="A14" s="14"/>
      <c r="B14" s="15" t="s">
        <v>17</v>
      </c>
      <c r="C14" s="1060" t="s">
        <v>491</v>
      </c>
      <c r="D14" s="1060"/>
      <c r="E14" s="1060"/>
      <c r="F14" s="1060"/>
      <c r="G14" s="1060"/>
      <c r="H14" s="1060"/>
      <c r="I14" s="1060"/>
      <c r="J14" s="1060"/>
      <c r="K14" s="1060"/>
      <c r="L14" s="1060"/>
      <c r="M14" s="1060"/>
      <c r="N14" s="1060"/>
      <c r="O14" s="1060"/>
      <c r="P14" s="1061"/>
      <c r="Q14" s="9"/>
    </row>
    <row r="15" spans="1:17" x14ac:dyDescent="0.25">
      <c r="A15" s="14"/>
      <c r="B15" s="15" t="s">
        <v>19</v>
      </c>
      <c r="C15" s="1060"/>
      <c r="D15" s="1060"/>
      <c r="E15" s="1060"/>
      <c r="F15" s="1060"/>
      <c r="G15" s="1060"/>
      <c r="H15" s="1060"/>
      <c r="I15" s="1060"/>
      <c r="J15" s="1060"/>
      <c r="K15" s="1060"/>
      <c r="L15" s="1060"/>
      <c r="M15" s="1060"/>
      <c r="N15" s="1060"/>
      <c r="O15" s="1060"/>
      <c r="P15" s="1061"/>
      <c r="Q15" s="9"/>
    </row>
    <row r="16" spans="1:17" x14ac:dyDescent="0.25">
      <c r="A16" s="14"/>
      <c r="B16" s="15" t="s">
        <v>20</v>
      </c>
      <c r="C16" s="1060" t="s">
        <v>492</v>
      </c>
      <c r="D16" s="1060"/>
      <c r="E16" s="1060"/>
      <c r="F16" s="1060"/>
      <c r="G16" s="1060"/>
      <c r="H16" s="1060"/>
      <c r="I16" s="1060"/>
      <c r="J16" s="1060"/>
      <c r="K16" s="1060"/>
      <c r="L16" s="1060"/>
      <c r="M16" s="1060"/>
      <c r="N16" s="1060"/>
      <c r="O16" s="1060"/>
      <c r="P16" s="1061"/>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7"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332"/>
      <c r="D23" s="31"/>
      <c r="E23" s="32"/>
      <c r="F23" s="197"/>
      <c r="G23" s="31"/>
      <c r="H23" s="366"/>
      <c r="I23" s="367"/>
      <c r="J23" s="31"/>
      <c r="K23" s="368"/>
      <c r="L23" s="367"/>
      <c r="M23" s="368"/>
      <c r="N23" s="34"/>
      <c r="O23" s="367"/>
      <c r="P23" s="369"/>
    </row>
    <row r="24" spans="1:17" s="37" customFormat="1" ht="12.75" thickBot="1" x14ac:dyDescent="0.3">
      <c r="A24" s="38"/>
      <c r="B24" s="39" t="s">
        <v>41</v>
      </c>
      <c r="C24" s="370">
        <f>F24+I24+L24+O24</f>
        <v>443305</v>
      </c>
      <c r="D24" s="41">
        <f>SUM(D25,D28,D29,D45,D46)</f>
        <v>427285</v>
      </c>
      <c r="E24" s="42">
        <f>SUM(E25,E28,E29,E45,E46)</f>
        <v>0</v>
      </c>
      <c r="F24" s="43">
        <f t="shared" ref="F24:F29" si="0">D24+E24</f>
        <v>427285</v>
      </c>
      <c r="G24" s="41">
        <f>SUM(G25,G28,G46)</f>
        <v>0</v>
      </c>
      <c r="H24" s="371">
        <f>SUM(H25,H28,H46)</f>
        <v>0</v>
      </c>
      <c r="I24" s="45">
        <f>G24+H24</f>
        <v>0</v>
      </c>
      <c r="J24" s="41">
        <f>SUM(J25,J30,J46)</f>
        <v>16020</v>
      </c>
      <c r="K24" s="371">
        <f>SUM(K25,K30,K46)</f>
        <v>0</v>
      </c>
      <c r="L24" s="45">
        <f>J24+K24</f>
        <v>16020</v>
      </c>
      <c r="M24" s="372">
        <f>SUM(M25,M48)</f>
        <v>0</v>
      </c>
      <c r="N24" s="44">
        <f>SUM(N25,N48)</f>
        <v>0</v>
      </c>
      <c r="O24" s="45">
        <f>M24+N24</f>
        <v>0</v>
      </c>
      <c r="P24" s="373"/>
    </row>
    <row r="25" spans="1:17" ht="12.75" thickTop="1" x14ac:dyDescent="0.25">
      <c r="A25" s="46"/>
      <c r="B25" s="47" t="s">
        <v>42</v>
      </c>
      <c r="C25" s="374">
        <f>F25+I25+L25+O25</f>
        <v>5880</v>
      </c>
      <c r="D25" s="49">
        <f>SUM(D26:D27)</f>
        <v>0</v>
      </c>
      <c r="E25" s="50">
        <f>SUM(E26:E27)</f>
        <v>0</v>
      </c>
      <c r="F25" s="51">
        <f t="shared" si="0"/>
        <v>0</v>
      </c>
      <c r="G25" s="49">
        <f>SUM(G26:G27)</f>
        <v>0</v>
      </c>
      <c r="H25" s="375">
        <f>SUM(H26:H27)</f>
        <v>0</v>
      </c>
      <c r="I25" s="53">
        <f>G25+H25</f>
        <v>0</v>
      </c>
      <c r="J25" s="49">
        <f>SUM(J26:J27)</f>
        <v>5880</v>
      </c>
      <c r="K25" s="375">
        <f>SUM(K26:K27)</f>
        <v>0</v>
      </c>
      <c r="L25" s="53">
        <f>J25+K25</f>
        <v>5880</v>
      </c>
      <c r="M25" s="376">
        <f>SUM(M26:M27)</f>
        <v>0</v>
      </c>
      <c r="N25" s="52">
        <f>SUM(N26:N27)</f>
        <v>0</v>
      </c>
      <c r="O25" s="53">
        <f>M25+N25</f>
        <v>0</v>
      </c>
      <c r="P25" s="377"/>
    </row>
    <row r="26" spans="1:17" hidden="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row>
    <row r="27" spans="1:17" x14ac:dyDescent="0.25">
      <c r="A27" s="63"/>
      <c r="B27" s="64" t="s">
        <v>44</v>
      </c>
      <c r="C27" s="383">
        <f>F27+I27+L27+O27</f>
        <v>5880</v>
      </c>
      <c r="D27" s="66"/>
      <c r="E27" s="67"/>
      <c r="F27" s="611">
        <f t="shared" si="0"/>
        <v>0</v>
      </c>
      <c r="G27" s="66"/>
      <c r="H27" s="384"/>
      <c r="I27" s="385">
        <f>G27+H27</f>
        <v>0</v>
      </c>
      <c r="J27" s="66">
        <v>5880</v>
      </c>
      <c r="K27" s="384"/>
      <c r="L27" s="385">
        <f>J27+K27</f>
        <v>5880</v>
      </c>
      <c r="M27" s="386"/>
      <c r="N27" s="69"/>
      <c r="O27" s="385">
        <f>M27+N27</f>
        <v>0</v>
      </c>
      <c r="P27" s="387"/>
    </row>
    <row r="28" spans="1:17" s="37" customFormat="1" ht="24.75" thickBot="1" x14ac:dyDescent="0.3">
      <c r="A28" s="73">
        <v>19300</v>
      </c>
      <c r="B28" s="73" t="s">
        <v>45</v>
      </c>
      <c r="C28" s="388">
        <f>SUM(F28,I28)</f>
        <v>427285</v>
      </c>
      <c r="D28" s="75">
        <v>427285</v>
      </c>
      <c r="E28" s="76"/>
      <c r="F28" s="606">
        <f t="shared" si="0"/>
        <v>427285</v>
      </c>
      <c r="G28" s="75"/>
      <c r="H28" s="389"/>
      <c r="I28" s="390">
        <f>G28+H28</f>
        <v>0</v>
      </c>
      <c r="J28" s="80" t="s">
        <v>46</v>
      </c>
      <c r="K28" s="391" t="s">
        <v>46</v>
      </c>
      <c r="L28" s="84" t="s">
        <v>46</v>
      </c>
      <c r="M28" s="613" t="s">
        <v>46</v>
      </c>
      <c r="N28" s="83" t="s">
        <v>46</v>
      </c>
      <c r="O28" s="84" t="s">
        <v>46</v>
      </c>
      <c r="P28" s="392"/>
    </row>
    <row r="29" spans="1:17" s="37" customFormat="1" ht="40.5" hidden="1" customHeight="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row>
    <row r="30" spans="1:17" s="37" customFormat="1" ht="36.75" thickTop="1" x14ac:dyDescent="0.25">
      <c r="A30" s="85">
        <v>21300</v>
      </c>
      <c r="B30" s="85" t="s">
        <v>48</v>
      </c>
      <c r="C30" s="393">
        <f t="shared" ref="C30:C44" si="1">L30</f>
        <v>10140</v>
      </c>
      <c r="D30" s="90" t="s">
        <v>46</v>
      </c>
      <c r="E30" s="92" t="s">
        <v>46</v>
      </c>
      <c r="F30" s="93" t="s">
        <v>46</v>
      </c>
      <c r="G30" s="90" t="s">
        <v>46</v>
      </c>
      <c r="H30" s="395" t="s">
        <v>46</v>
      </c>
      <c r="I30" s="94" t="s">
        <v>46</v>
      </c>
      <c r="J30" s="95">
        <f>SUM(J31,J35,J37,J40)</f>
        <v>10140</v>
      </c>
      <c r="K30" s="399">
        <f>SUM(K31,K35,K37,K40)</f>
        <v>0</v>
      </c>
      <c r="L30" s="99">
        <f t="shared" ref="L30:L44" si="2">J30+K30</f>
        <v>10140</v>
      </c>
      <c r="M30" s="396" t="s">
        <v>46</v>
      </c>
      <c r="N30" s="91" t="s">
        <v>46</v>
      </c>
      <c r="O30" s="94" t="s">
        <v>46</v>
      </c>
      <c r="P30" s="397"/>
    </row>
    <row r="31" spans="1:17" s="37" customFormat="1" ht="24" hidden="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row>
    <row r="32" spans="1:17" hidden="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row>
    <row r="33" spans="1:16" hidden="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row>
    <row r="34" spans="1:16" ht="24" hidden="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row>
    <row r="35" spans="1:16" s="37" customFormat="1" ht="36" hidden="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row>
    <row r="36" spans="1:16" ht="36" hidden="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row>
    <row r="37" spans="1:16" s="37" customFormat="1" hidden="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row>
    <row r="38" spans="1:16" hidden="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row>
    <row r="39" spans="1:16" ht="24" hidden="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row>
    <row r="40" spans="1:16" s="37" customFormat="1" ht="24" x14ac:dyDescent="0.25">
      <c r="A40" s="100">
        <v>21390</v>
      </c>
      <c r="B40" s="85" t="s">
        <v>58</v>
      </c>
      <c r="C40" s="393">
        <f t="shared" si="1"/>
        <v>10140</v>
      </c>
      <c r="D40" s="90" t="s">
        <v>46</v>
      </c>
      <c r="E40" s="92" t="s">
        <v>46</v>
      </c>
      <c r="F40" s="93" t="s">
        <v>46</v>
      </c>
      <c r="G40" s="90" t="s">
        <v>46</v>
      </c>
      <c r="H40" s="395" t="s">
        <v>46</v>
      </c>
      <c r="I40" s="94" t="s">
        <v>46</v>
      </c>
      <c r="J40" s="95">
        <f>SUM(J41:J44)</f>
        <v>10140</v>
      </c>
      <c r="K40" s="399">
        <f>SUM(K41:K44)</f>
        <v>0</v>
      </c>
      <c r="L40" s="99">
        <f t="shared" si="2"/>
        <v>10140</v>
      </c>
      <c r="M40" s="396" t="s">
        <v>46</v>
      </c>
      <c r="N40" s="91" t="s">
        <v>46</v>
      </c>
      <c r="O40" s="94" t="s">
        <v>46</v>
      </c>
      <c r="P40" s="397"/>
    </row>
    <row r="41" spans="1:16" ht="24" hidden="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row>
    <row r="42" spans="1:16" x14ac:dyDescent="0.25">
      <c r="A42" s="64">
        <v>21393</v>
      </c>
      <c r="B42" s="111" t="s">
        <v>60</v>
      </c>
      <c r="C42" s="405">
        <f t="shared" si="1"/>
        <v>10140</v>
      </c>
      <c r="D42" s="112" t="s">
        <v>46</v>
      </c>
      <c r="E42" s="113" t="s">
        <v>46</v>
      </c>
      <c r="F42" s="114" t="s">
        <v>46</v>
      </c>
      <c r="G42" s="112" t="s">
        <v>46</v>
      </c>
      <c r="H42" s="407" t="s">
        <v>46</v>
      </c>
      <c r="I42" s="119" t="s">
        <v>46</v>
      </c>
      <c r="J42" s="116">
        <v>10140</v>
      </c>
      <c r="K42" s="408"/>
      <c r="L42" s="230">
        <f t="shared" si="2"/>
        <v>10140</v>
      </c>
      <c r="M42" s="409" t="s">
        <v>46</v>
      </c>
      <c r="N42" s="115" t="s">
        <v>46</v>
      </c>
      <c r="O42" s="119" t="s">
        <v>46</v>
      </c>
      <c r="P42" s="387"/>
    </row>
    <row r="43" spans="1:16" hidden="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row>
    <row r="44" spans="1:16" ht="24" hidden="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row>
    <row r="45" spans="1:16" s="37" customFormat="1" ht="24" hidden="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row>
    <row r="46" spans="1:16" s="37" customFormat="1" ht="24" hidden="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 hidden="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row>
    <row r="48" spans="1:16" ht="24" hidden="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row>
    <row r="49" spans="1:16" ht="24" hidden="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row>
    <row r="50" spans="1:16" ht="24" hidden="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row>
    <row r="51" spans="1:16" x14ac:dyDescent="0.25">
      <c r="A51" s="164"/>
      <c r="B51" s="156"/>
      <c r="C51" s="435"/>
      <c r="D51" s="436"/>
      <c r="E51" s="602"/>
      <c r="F51" s="167"/>
      <c r="G51" s="436"/>
      <c r="H51" s="437"/>
      <c r="I51" s="163"/>
      <c r="J51" s="162"/>
      <c r="K51" s="438"/>
      <c r="L51" s="169"/>
      <c r="M51" s="432"/>
      <c r="N51" s="433"/>
      <c r="O51" s="169"/>
      <c r="P51" s="434"/>
    </row>
    <row r="52" spans="1:16" s="37" customFormat="1" x14ac:dyDescent="0.25">
      <c r="A52" s="170"/>
      <c r="B52" s="171" t="s">
        <v>69</v>
      </c>
      <c r="C52" s="439"/>
      <c r="D52" s="440"/>
      <c r="E52" s="603"/>
      <c r="F52" s="607"/>
      <c r="G52" s="440"/>
      <c r="H52" s="442"/>
      <c r="I52" s="180"/>
      <c r="J52" s="440"/>
      <c r="K52" s="442"/>
      <c r="L52" s="180"/>
      <c r="M52" s="443"/>
      <c r="N52" s="441"/>
      <c r="O52" s="180"/>
      <c r="P52" s="444"/>
    </row>
    <row r="53" spans="1:16" s="37" customFormat="1" ht="12.75" thickBot="1" x14ac:dyDescent="0.3">
      <c r="A53" s="181"/>
      <c r="B53" s="38" t="s">
        <v>70</v>
      </c>
      <c r="C53" s="445">
        <f t="shared" ref="C53:C116" si="4">F53+I53+L53+O53</f>
        <v>443305</v>
      </c>
      <c r="D53" s="182">
        <f>SUM(D54,D284)</f>
        <v>427285</v>
      </c>
      <c r="E53" s="183">
        <f>SUM(E54,E284)</f>
        <v>0</v>
      </c>
      <c r="F53" s="184">
        <f t="shared" ref="F53:F117" si="5">D53+E53</f>
        <v>427285</v>
      </c>
      <c r="G53" s="182">
        <f>SUM(G54,G284)</f>
        <v>0</v>
      </c>
      <c r="H53" s="446">
        <f>SUM(H54,H284)</f>
        <v>0</v>
      </c>
      <c r="I53" s="187">
        <f t="shared" ref="I53:I117" si="6">G53+H53</f>
        <v>0</v>
      </c>
      <c r="J53" s="182">
        <f>SUM(J54,J284)</f>
        <v>16020</v>
      </c>
      <c r="K53" s="446">
        <f>SUM(K54,K284)</f>
        <v>0</v>
      </c>
      <c r="L53" s="187">
        <f t="shared" ref="L53:L117" si="7">J53+K53</f>
        <v>16020</v>
      </c>
      <c r="M53" s="447">
        <f>SUM(M54,M284)</f>
        <v>0</v>
      </c>
      <c r="N53" s="185">
        <f>SUM(N54,N284)</f>
        <v>0</v>
      </c>
      <c r="O53" s="187">
        <f t="shared" ref="O53:O117" si="8">M53+N53</f>
        <v>0</v>
      </c>
      <c r="P53" s="373"/>
    </row>
    <row r="54" spans="1:16" s="37" customFormat="1" ht="36.75" thickTop="1" x14ac:dyDescent="0.25">
      <c r="A54" s="188"/>
      <c r="B54" s="189" t="s">
        <v>71</v>
      </c>
      <c r="C54" s="448">
        <f t="shared" si="4"/>
        <v>443305</v>
      </c>
      <c r="D54" s="191">
        <f>SUM(D55,D197)</f>
        <v>427285</v>
      </c>
      <c r="E54" s="192">
        <f>SUM(E55,E197)</f>
        <v>0</v>
      </c>
      <c r="F54" s="193">
        <f t="shared" si="5"/>
        <v>427285</v>
      </c>
      <c r="G54" s="191">
        <f>SUM(G55,G197)</f>
        <v>0</v>
      </c>
      <c r="H54" s="449">
        <f>SUM(H55,H197)</f>
        <v>0</v>
      </c>
      <c r="I54" s="196">
        <f t="shared" si="6"/>
        <v>0</v>
      </c>
      <c r="J54" s="191">
        <f>SUM(J55,J197)</f>
        <v>16020</v>
      </c>
      <c r="K54" s="449">
        <f>SUM(K55,K197)</f>
        <v>0</v>
      </c>
      <c r="L54" s="196">
        <f t="shared" si="7"/>
        <v>16020</v>
      </c>
      <c r="M54" s="450">
        <f>SUM(M55,M197)</f>
        <v>0</v>
      </c>
      <c r="N54" s="194">
        <f>SUM(N55,N197)</f>
        <v>0</v>
      </c>
      <c r="O54" s="196">
        <f t="shared" si="8"/>
        <v>0</v>
      </c>
      <c r="P54" s="451"/>
    </row>
    <row r="55" spans="1:16" s="37" customFormat="1" ht="24" x14ac:dyDescent="0.25">
      <c r="A55" s="197"/>
      <c r="B55" s="28" t="s">
        <v>72</v>
      </c>
      <c r="C55" s="452">
        <f t="shared" si="4"/>
        <v>441305</v>
      </c>
      <c r="D55" s="173">
        <f>SUM(D56,D78,D176,D190)</f>
        <v>425285</v>
      </c>
      <c r="E55" s="174">
        <f>SUM(E56,E78,E176,E190)</f>
        <v>0</v>
      </c>
      <c r="F55" s="175">
        <f t="shared" si="5"/>
        <v>425285</v>
      </c>
      <c r="G55" s="173">
        <f>SUM(G56,G78,G176,G190)</f>
        <v>0</v>
      </c>
      <c r="H55" s="453">
        <f>SUM(H56,H78,H176,H190)</f>
        <v>0</v>
      </c>
      <c r="I55" s="199">
        <f t="shared" si="6"/>
        <v>0</v>
      </c>
      <c r="J55" s="173">
        <f>SUM(J56,J78,J176,J190)</f>
        <v>16020</v>
      </c>
      <c r="K55" s="453">
        <f>SUM(K56,K78,K176,K190)</f>
        <v>0</v>
      </c>
      <c r="L55" s="199">
        <f t="shared" si="7"/>
        <v>16020</v>
      </c>
      <c r="M55" s="346">
        <f>SUM(M56,M78,M176,M190)</f>
        <v>0</v>
      </c>
      <c r="N55" s="176">
        <f>SUM(N56,N78,N176,N190)</f>
        <v>0</v>
      </c>
      <c r="O55" s="199">
        <f t="shared" si="8"/>
        <v>0</v>
      </c>
      <c r="P55" s="454"/>
    </row>
    <row r="56" spans="1:16" s="37" customFormat="1" x14ac:dyDescent="0.25">
      <c r="A56" s="200">
        <v>1000</v>
      </c>
      <c r="B56" s="200" t="s">
        <v>73</v>
      </c>
      <c r="C56" s="455">
        <f t="shared" si="4"/>
        <v>55475</v>
      </c>
      <c r="D56" s="206">
        <f>SUM(D57,D70)</f>
        <v>51650</v>
      </c>
      <c r="E56" s="604">
        <f>SUM(E57,E70)</f>
        <v>700</v>
      </c>
      <c r="F56" s="608">
        <f t="shared" si="5"/>
        <v>52350</v>
      </c>
      <c r="G56" s="206">
        <f>SUM(G57,G70)</f>
        <v>0</v>
      </c>
      <c r="H56" s="456">
        <f>SUM(H57,H70)</f>
        <v>0</v>
      </c>
      <c r="I56" s="209">
        <f t="shared" si="6"/>
        <v>0</v>
      </c>
      <c r="J56" s="206">
        <f>SUM(J57,J70)</f>
        <v>3125</v>
      </c>
      <c r="K56" s="456">
        <f>SUM(K57,K70)</f>
        <v>0</v>
      </c>
      <c r="L56" s="209">
        <f t="shared" si="7"/>
        <v>3125</v>
      </c>
      <c r="M56" s="457">
        <f>SUM(M57,M70)</f>
        <v>0</v>
      </c>
      <c r="N56" s="207">
        <f>SUM(N57,N70)</f>
        <v>0</v>
      </c>
      <c r="O56" s="209">
        <f t="shared" si="8"/>
        <v>0</v>
      </c>
      <c r="P56" s="458"/>
    </row>
    <row r="57" spans="1:16" x14ac:dyDescent="0.25">
      <c r="A57" s="85">
        <v>1100</v>
      </c>
      <c r="B57" s="210" t="s">
        <v>74</v>
      </c>
      <c r="C57" s="393">
        <f t="shared" si="4"/>
        <v>55371</v>
      </c>
      <c r="D57" s="95">
        <f>SUM(D58,D61,D69)</f>
        <v>51546</v>
      </c>
      <c r="E57" s="96">
        <f>SUM(E58,E61,E69)</f>
        <v>700</v>
      </c>
      <c r="F57" s="97">
        <f t="shared" si="5"/>
        <v>52246</v>
      </c>
      <c r="G57" s="95">
        <f>SUM(G58,G61,G69)</f>
        <v>0</v>
      </c>
      <c r="H57" s="399">
        <f>SUM(H58,H61,H69)</f>
        <v>0</v>
      </c>
      <c r="I57" s="99">
        <f t="shared" si="6"/>
        <v>0</v>
      </c>
      <c r="J57" s="95">
        <f>SUM(J58,J61,J69)</f>
        <v>3125</v>
      </c>
      <c r="K57" s="399">
        <f>SUM(K58,K61,K69)</f>
        <v>0</v>
      </c>
      <c r="L57" s="99">
        <f t="shared" si="7"/>
        <v>3125</v>
      </c>
      <c r="M57" s="459">
        <f>SUM(M58,M61,M69)</f>
        <v>0</v>
      </c>
      <c r="N57" s="266">
        <f>SUM(N58,N61,N69)</f>
        <v>0</v>
      </c>
      <c r="O57" s="268">
        <f t="shared" si="8"/>
        <v>0</v>
      </c>
      <c r="P57" s="460"/>
    </row>
    <row r="58" spans="1:16" hidden="1" x14ac:dyDescent="0.25">
      <c r="A58" s="213">
        <v>1110</v>
      </c>
      <c r="B58" s="156" t="s">
        <v>75</v>
      </c>
      <c r="C58" s="435">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row>
    <row r="60" spans="1:16" ht="24" hidden="1" x14ac:dyDescent="0.25">
      <c r="A60" s="64">
        <v>1119</v>
      </c>
      <c r="B60" s="111" t="s">
        <v>77</v>
      </c>
      <c r="C60" s="405">
        <f t="shared" si="4"/>
        <v>0</v>
      </c>
      <c r="D60" s="116"/>
      <c r="E60" s="118"/>
      <c r="F60" s="229">
        <f t="shared" si="5"/>
        <v>0</v>
      </c>
      <c r="G60" s="116"/>
      <c r="H60" s="408"/>
      <c r="I60" s="230">
        <f t="shared" si="6"/>
        <v>0</v>
      </c>
      <c r="J60" s="116"/>
      <c r="K60" s="408"/>
      <c r="L60" s="230">
        <f t="shared" si="7"/>
        <v>0</v>
      </c>
      <c r="M60" s="464"/>
      <c r="N60" s="118"/>
      <c r="O60" s="230">
        <f t="shared" si="8"/>
        <v>0</v>
      </c>
      <c r="P60" s="387"/>
    </row>
    <row r="61" spans="1:16" ht="24" hidden="1" x14ac:dyDescent="0.25">
      <c r="A61" s="224">
        <v>1140</v>
      </c>
      <c r="B61" s="111" t="s">
        <v>78</v>
      </c>
      <c r="C61" s="405">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405">
        <f t="shared" si="4"/>
        <v>0</v>
      </c>
      <c r="D62" s="116"/>
      <c r="E62" s="118"/>
      <c r="F62" s="229">
        <f t="shared" si="5"/>
        <v>0</v>
      </c>
      <c r="G62" s="116"/>
      <c r="H62" s="408"/>
      <c r="I62" s="230">
        <f t="shared" si="6"/>
        <v>0</v>
      </c>
      <c r="J62" s="116"/>
      <c r="K62" s="408"/>
      <c r="L62" s="230">
        <f t="shared" si="7"/>
        <v>0</v>
      </c>
      <c r="M62" s="464"/>
      <c r="N62" s="118"/>
      <c r="O62" s="230">
        <f t="shared" si="8"/>
        <v>0</v>
      </c>
      <c r="P62" s="387"/>
    </row>
    <row r="63" spans="1:16" ht="24" hidden="1" x14ac:dyDescent="0.25">
      <c r="A63" s="64">
        <v>1142</v>
      </c>
      <c r="B63" s="111" t="s">
        <v>80</v>
      </c>
      <c r="C63" s="405">
        <f t="shared" si="4"/>
        <v>0</v>
      </c>
      <c r="D63" s="116"/>
      <c r="E63" s="118"/>
      <c r="F63" s="229">
        <f t="shared" si="5"/>
        <v>0</v>
      </c>
      <c r="G63" s="116"/>
      <c r="H63" s="408"/>
      <c r="I63" s="230">
        <f t="shared" si="6"/>
        <v>0</v>
      </c>
      <c r="J63" s="116"/>
      <c r="K63" s="408"/>
      <c r="L63" s="230">
        <f t="shared" si="7"/>
        <v>0</v>
      </c>
      <c r="M63" s="464"/>
      <c r="N63" s="118"/>
      <c r="O63" s="230">
        <f t="shared" si="8"/>
        <v>0</v>
      </c>
      <c r="P63" s="387"/>
    </row>
    <row r="64" spans="1:16"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row>
    <row r="65" spans="1:16"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row>
    <row r="66" spans="1:16" hidden="1" x14ac:dyDescent="0.25">
      <c r="A66" s="64">
        <v>1147</v>
      </c>
      <c r="B66" s="111" t="s">
        <v>83</v>
      </c>
      <c r="C66" s="405">
        <f t="shared" si="4"/>
        <v>0</v>
      </c>
      <c r="D66" s="116"/>
      <c r="E66" s="118"/>
      <c r="F66" s="229">
        <f t="shared" si="5"/>
        <v>0</v>
      </c>
      <c r="G66" s="116"/>
      <c r="H66" s="408"/>
      <c r="I66" s="230">
        <f t="shared" si="6"/>
        <v>0</v>
      </c>
      <c r="J66" s="116"/>
      <c r="K66" s="408"/>
      <c r="L66" s="230">
        <f t="shared" si="7"/>
        <v>0</v>
      </c>
      <c r="M66" s="464"/>
      <c r="N66" s="118"/>
      <c r="O66" s="230">
        <f t="shared" si="8"/>
        <v>0</v>
      </c>
      <c r="P66" s="387"/>
    </row>
    <row r="67" spans="1:16" hidden="1" x14ac:dyDescent="0.25">
      <c r="A67" s="64">
        <v>1148</v>
      </c>
      <c r="B67" s="111" t="s">
        <v>84</v>
      </c>
      <c r="C67" s="405">
        <f t="shared" si="4"/>
        <v>0</v>
      </c>
      <c r="D67" s="116"/>
      <c r="E67" s="118"/>
      <c r="F67" s="229">
        <f t="shared" si="5"/>
        <v>0</v>
      </c>
      <c r="G67" s="116"/>
      <c r="H67" s="408"/>
      <c r="I67" s="230">
        <f t="shared" si="6"/>
        <v>0</v>
      </c>
      <c r="J67" s="116"/>
      <c r="K67" s="408"/>
      <c r="L67" s="230">
        <f t="shared" si="7"/>
        <v>0</v>
      </c>
      <c r="M67" s="464"/>
      <c r="N67" s="118"/>
      <c r="O67" s="230">
        <f t="shared" si="8"/>
        <v>0</v>
      </c>
      <c r="P67" s="387"/>
    </row>
    <row r="68" spans="1:16" ht="36" hidden="1" x14ac:dyDescent="0.25">
      <c r="A68" s="64">
        <v>1149</v>
      </c>
      <c r="B68" s="111" t="s">
        <v>85</v>
      </c>
      <c r="C68" s="405">
        <f t="shared" si="4"/>
        <v>0</v>
      </c>
      <c r="D68" s="116"/>
      <c r="E68" s="118"/>
      <c r="F68" s="229">
        <f t="shared" si="5"/>
        <v>0</v>
      </c>
      <c r="G68" s="116"/>
      <c r="H68" s="408"/>
      <c r="I68" s="230">
        <f t="shared" si="6"/>
        <v>0</v>
      </c>
      <c r="J68" s="116"/>
      <c r="K68" s="408"/>
      <c r="L68" s="230">
        <f t="shared" si="7"/>
        <v>0</v>
      </c>
      <c r="M68" s="464"/>
      <c r="N68" s="118"/>
      <c r="O68" s="230">
        <f t="shared" si="8"/>
        <v>0</v>
      </c>
      <c r="P68" s="387"/>
    </row>
    <row r="69" spans="1:16" ht="36" x14ac:dyDescent="0.25">
      <c r="A69" s="213">
        <v>1150</v>
      </c>
      <c r="B69" s="156" t="s">
        <v>86</v>
      </c>
      <c r="C69" s="405">
        <f t="shared" si="4"/>
        <v>55371</v>
      </c>
      <c r="D69" s="231">
        <v>51546</v>
      </c>
      <c r="E69" s="232">
        <v>700</v>
      </c>
      <c r="F69" s="216">
        <f t="shared" si="5"/>
        <v>52246</v>
      </c>
      <c r="G69" s="231"/>
      <c r="H69" s="467"/>
      <c r="I69" s="219">
        <f t="shared" si="6"/>
        <v>0</v>
      </c>
      <c r="J69" s="231">
        <v>3125</v>
      </c>
      <c r="K69" s="467"/>
      <c r="L69" s="219">
        <f t="shared" si="7"/>
        <v>3125</v>
      </c>
      <c r="M69" s="468"/>
      <c r="N69" s="234"/>
      <c r="O69" s="219">
        <f t="shared" si="8"/>
        <v>0</v>
      </c>
      <c r="P69" s="434" t="s">
        <v>493</v>
      </c>
    </row>
    <row r="70" spans="1:16" ht="36" x14ac:dyDescent="0.25">
      <c r="A70" s="85">
        <v>1200</v>
      </c>
      <c r="B70" s="210" t="s">
        <v>87</v>
      </c>
      <c r="C70" s="393">
        <f t="shared" si="4"/>
        <v>104</v>
      </c>
      <c r="D70" s="95">
        <f>SUM(D71:D72)</f>
        <v>104</v>
      </c>
      <c r="E70" s="96">
        <f>SUM(E71:E72)</f>
        <v>0</v>
      </c>
      <c r="F70" s="97">
        <f>D70+E70</f>
        <v>104</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x14ac:dyDescent="0.25">
      <c r="A71" s="350">
        <v>1210</v>
      </c>
      <c r="B71" s="101" t="s">
        <v>88</v>
      </c>
      <c r="C71" s="400">
        <f t="shared" si="4"/>
        <v>104</v>
      </c>
      <c r="D71" s="106">
        <v>104</v>
      </c>
      <c r="E71" s="107"/>
      <c r="F71" s="240">
        <f t="shared" si="5"/>
        <v>104</v>
      </c>
      <c r="G71" s="106"/>
      <c r="H71" s="403"/>
      <c r="I71" s="243">
        <f t="shared" si="6"/>
        <v>0</v>
      </c>
      <c r="J71" s="106"/>
      <c r="K71" s="403"/>
      <c r="L71" s="243">
        <f t="shared" si="7"/>
        <v>0</v>
      </c>
      <c r="M71" s="463"/>
      <c r="N71" s="108"/>
      <c r="O71" s="243">
        <f t="shared" si="8"/>
        <v>0</v>
      </c>
      <c r="P71" s="382"/>
    </row>
    <row r="72" spans="1:16" ht="24" hidden="1" x14ac:dyDescent="0.25">
      <c r="A72" s="224">
        <v>1220</v>
      </c>
      <c r="B72" s="111" t="s">
        <v>89</v>
      </c>
      <c r="C72" s="405">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405">
        <f t="shared" si="4"/>
        <v>0</v>
      </c>
      <c r="D73" s="116"/>
      <c r="E73" s="118"/>
      <c r="F73" s="229">
        <f t="shared" si="5"/>
        <v>0</v>
      </c>
      <c r="G73" s="116"/>
      <c r="H73" s="408"/>
      <c r="I73" s="230">
        <f t="shared" si="6"/>
        <v>0</v>
      </c>
      <c r="J73" s="116"/>
      <c r="K73" s="408"/>
      <c r="L73" s="230">
        <f t="shared" si="7"/>
        <v>0</v>
      </c>
      <c r="M73" s="464"/>
      <c r="N73" s="118"/>
      <c r="O73" s="230">
        <f t="shared" si="8"/>
        <v>0</v>
      </c>
      <c r="P73" s="387"/>
    </row>
    <row r="74" spans="1:16"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row>
    <row r="75" spans="1:16"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row>
    <row r="76" spans="1:16" ht="36" hidden="1" x14ac:dyDescent="0.25">
      <c r="A76" s="64">
        <v>1227</v>
      </c>
      <c r="B76" s="111" t="s">
        <v>93</v>
      </c>
      <c r="C76" s="405">
        <f t="shared" si="4"/>
        <v>0</v>
      </c>
      <c r="D76" s="116"/>
      <c r="E76" s="118"/>
      <c r="F76" s="229">
        <f t="shared" si="5"/>
        <v>0</v>
      </c>
      <c r="G76" s="116"/>
      <c r="H76" s="408"/>
      <c r="I76" s="230">
        <f t="shared" si="6"/>
        <v>0</v>
      </c>
      <c r="J76" s="116"/>
      <c r="K76" s="408"/>
      <c r="L76" s="230">
        <f t="shared" si="7"/>
        <v>0</v>
      </c>
      <c r="M76" s="464"/>
      <c r="N76" s="118"/>
      <c r="O76" s="230">
        <f t="shared" si="8"/>
        <v>0</v>
      </c>
      <c r="P76" s="387"/>
    </row>
    <row r="77" spans="1:16" ht="60" hidden="1" x14ac:dyDescent="0.25">
      <c r="A77" s="64">
        <v>1228</v>
      </c>
      <c r="B77" s="111" t="s">
        <v>94</v>
      </c>
      <c r="C77" s="405">
        <f t="shared" si="4"/>
        <v>0</v>
      </c>
      <c r="D77" s="116"/>
      <c r="E77" s="118"/>
      <c r="F77" s="229">
        <f t="shared" si="5"/>
        <v>0</v>
      </c>
      <c r="G77" s="116"/>
      <c r="H77" s="408"/>
      <c r="I77" s="230">
        <f t="shared" si="6"/>
        <v>0</v>
      </c>
      <c r="J77" s="116"/>
      <c r="K77" s="408"/>
      <c r="L77" s="230">
        <f t="shared" si="7"/>
        <v>0</v>
      </c>
      <c r="M77" s="464"/>
      <c r="N77" s="118"/>
      <c r="O77" s="230">
        <f t="shared" si="8"/>
        <v>0</v>
      </c>
      <c r="P77" s="387"/>
    </row>
    <row r="78" spans="1:16" x14ac:dyDescent="0.25">
      <c r="A78" s="200">
        <v>2000</v>
      </c>
      <c r="B78" s="200" t="s">
        <v>95</v>
      </c>
      <c r="C78" s="455">
        <f t="shared" si="4"/>
        <v>385830</v>
      </c>
      <c r="D78" s="206">
        <f>SUM(D79,D86,D133,D167,D168,D175)</f>
        <v>373635</v>
      </c>
      <c r="E78" s="604">
        <f>SUM(E79,E86,E133,E167,E168,E175)</f>
        <v>-700</v>
      </c>
      <c r="F78" s="608">
        <f t="shared" si="5"/>
        <v>372935</v>
      </c>
      <c r="G78" s="206">
        <f>SUM(G79,G86,G133,G167,G168,G175)</f>
        <v>0</v>
      </c>
      <c r="H78" s="456">
        <f>SUM(H79,H86,H133,H167,H168,H175)</f>
        <v>0</v>
      </c>
      <c r="I78" s="209">
        <f t="shared" si="6"/>
        <v>0</v>
      </c>
      <c r="J78" s="206">
        <f>SUM(J79,J86,J133,J167,J168,J175)</f>
        <v>12895</v>
      </c>
      <c r="K78" s="456">
        <f>SUM(K79,K86,K133,K167,K168,K175)</f>
        <v>0</v>
      </c>
      <c r="L78" s="209">
        <f t="shared" si="7"/>
        <v>12895</v>
      </c>
      <c r="M78" s="457">
        <f>SUM(M79,M86,M133,M167,M168,M175)</f>
        <v>0</v>
      </c>
      <c r="N78" s="207">
        <f>SUM(N79,N86,N133,N167,N168,N175)</f>
        <v>0</v>
      </c>
      <c r="O78" s="209">
        <f t="shared" si="8"/>
        <v>0</v>
      </c>
      <c r="P78" s="458"/>
    </row>
    <row r="79" spans="1:16" ht="24" x14ac:dyDescent="0.25">
      <c r="A79" s="85">
        <v>2100</v>
      </c>
      <c r="B79" s="210" t="s">
        <v>96</v>
      </c>
      <c r="C79" s="393">
        <f t="shared" si="4"/>
        <v>1895</v>
      </c>
      <c r="D79" s="95">
        <f>SUM(D80,D83)</f>
        <v>1895</v>
      </c>
      <c r="E79" s="96">
        <f>SUM(E80,E83)</f>
        <v>0</v>
      </c>
      <c r="F79" s="97">
        <f t="shared" si="5"/>
        <v>1895</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x14ac:dyDescent="0.25">
      <c r="A80" s="350">
        <v>2110</v>
      </c>
      <c r="B80" s="101" t="s">
        <v>97</v>
      </c>
      <c r="C80" s="400">
        <f t="shared" si="4"/>
        <v>18</v>
      </c>
      <c r="D80" s="238">
        <f>SUM(D81:D82)</f>
        <v>18</v>
      </c>
      <c r="E80" s="239">
        <f>SUM(E81:E82)</f>
        <v>0</v>
      </c>
      <c r="F80" s="240">
        <f t="shared" si="5"/>
        <v>18</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x14ac:dyDescent="0.25">
      <c r="A81" s="64">
        <v>2111</v>
      </c>
      <c r="B81" s="111" t="s">
        <v>98</v>
      </c>
      <c r="C81" s="405">
        <f t="shared" si="4"/>
        <v>18</v>
      </c>
      <c r="D81" s="116">
        <v>18</v>
      </c>
      <c r="E81" s="117"/>
      <c r="F81" s="227">
        <f t="shared" si="5"/>
        <v>18</v>
      </c>
      <c r="G81" s="116"/>
      <c r="H81" s="408"/>
      <c r="I81" s="230">
        <f t="shared" si="6"/>
        <v>0</v>
      </c>
      <c r="J81" s="116"/>
      <c r="K81" s="408"/>
      <c r="L81" s="230">
        <f t="shared" si="7"/>
        <v>0</v>
      </c>
      <c r="M81" s="464"/>
      <c r="N81" s="118"/>
      <c r="O81" s="230">
        <f t="shared" si="8"/>
        <v>0</v>
      </c>
      <c r="P81" s="387"/>
    </row>
    <row r="82" spans="1:16" ht="24" hidden="1" x14ac:dyDescent="0.25">
      <c r="A82" s="64">
        <v>2112</v>
      </c>
      <c r="B82" s="111" t="s">
        <v>99</v>
      </c>
      <c r="C82" s="405">
        <f t="shared" si="4"/>
        <v>0</v>
      </c>
      <c r="D82" s="116"/>
      <c r="E82" s="118"/>
      <c r="F82" s="229">
        <f t="shared" si="5"/>
        <v>0</v>
      </c>
      <c r="G82" s="116"/>
      <c r="H82" s="408"/>
      <c r="I82" s="230">
        <f t="shared" si="6"/>
        <v>0</v>
      </c>
      <c r="J82" s="116"/>
      <c r="K82" s="408"/>
      <c r="L82" s="230">
        <f t="shared" si="7"/>
        <v>0</v>
      </c>
      <c r="M82" s="464"/>
      <c r="N82" s="118"/>
      <c r="O82" s="230">
        <f t="shared" si="8"/>
        <v>0</v>
      </c>
      <c r="P82" s="387"/>
    </row>
    <row r="83" spans="1:16" ht="24" x14ac:dyDescent="0.25">
      <c r="A83" s="224">
        <v>2120</v>
      </c>
      <c r="B83" s="111" t="s">
        <v>100</v>
      </c>
      <c r="C83" s="405">
        <f t="shared" si="4"/>
        <v>1877</v>
      </c>
      <c r="D83" s="225">
        <f>SUM(D84:D85)</f>
        <v>1877</v>
      </c>
      <c r="E83" s="226">
        <f>SUM(E84:E85)</f>
        <v>0</v>
      </c>
      <c r="F83" s="227">
        <f t="shared" si="5"/>
        <v>1877</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row>
    <row r="85" spans="1:16" ht="24" x14ac:dyDescent="0.25">
      <c r="A85" s="64">
        <v>2122</v>
      </c>
      <c r="B85" s="111" t="s">
        <v>99</v>
      </c>
      <c r="C85" s="405">
        <f t="shared" si="4"/>
        <v>1877</v>
      </c>
      <c r="D85" s="116">
        <v>1877</v>
      </c>
      <c r="E85" s="117"/>
      <c r="F85" s="227">
        <f t="shared" si="5"/>
        <v>1877</v>
      </c>
      <c r="G85" s="116"/>
      <c r="H85" s="408"/>
      <c r="I85" s="230">
        <f t="shared" si="6"/>
        <v>0</v>
      </c>
      <c r="J85" s="116"/>
      <c r="K85" s="408"/>
      <c r="L85" s="230">
        <f t="shared" si="7"/>
        <v>0</v>
      </c>
      <c r="M85" s="464"/>
      <c r="N85" s="118"/>
      <c r="O85" s="230">
        <f t="shared" si="8"/>
        <v>0</v>
      </c>
      <c r="P85" s="387"/>
    </row>
    <row r="86" spans="1:16" x14ac:dyDescent="0.25">
      <c r="A86" s="85">
        <v>2200</v>
      </c>
      <c r="B86" s="210" t="s">
        <v>101</v>
      </c>
      <c r="C86" s="290">
        <f t="shared" si="4"/>
        <v>338847</v>
      </c>
      <c r="D86" s="95">
        <f>SUM(D87,D92,D98,D106,D115,D119,D125,D131)</f>
        <v>332122</v>
      </c>
      <c r="E86" s="96">
        <f>SUM(E87,E92,E98,E106,E115,E119,E125,E131)</f>
        <v>-700</v>
      </c>
      <c r="F86" s="97">
        <f t="shared" si="5"/>
        <v>331422</v>
      </c>
      <c r="G86" s="95">
        <f>SUM(G87,G92,G98,G106,G115,G119,G125,G131)</f>
        <v>0</v>
      </c>
      <c r="H86" s="399">
        <f>SUM(H87,H92,H98,H106,H115,H119,H125,H131)</f>
        <v>0</v>
      </c>
      <c r="I86" s="99">
        <f t="shared" si="6"/>
        <v>0</v>
      </c>
      <c r="J86" s="95">
        <f>SUM(J87,J92,J98,J106,J115,J119,J125,J131)</f>
        <v>7425</v>
      </c>
      <c r="K86" s="399">
        <f>SUM(K87,K92,K98,K106,K115,K119,K125,K131)</f>
        <v>0</v>
      </c>
      <c r="L86" s="99">
        <f t="shared" si="7"/>
        <v>7425</v>
      </c>
      <c r="M86" s="472">
        <f>SUM(M87,M92,M98,M106,M115,M119,M125,M131)</f>
        <v>0</v>
      </c>
      <c r="N86" s="291">
        <f>SUM(N87,N92,N98,N106,N115,N119,N125,N131)</f>
        <v>0</v>
      </c>
      <c r="O86" s="293">
        <f t="shared" si="8"/>
        <v>0</v>
      </c>
      <c r="P86" s="473"/>
    </row>
    <row r="87" spans="1:16" ht="24" hidden="1" x14ac:dyDescent="0.25">
      <c r="A87" s="213">
        <v>2210</v>
      </c>
      <c r="B87" s="156" t="s">
        <v>102</v>
      </c>
      <c r="C87" s="435">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row>
    <row r="89" spans="1:16" ht="36" hidden="1" x14ac:dyDescent="0.25">
      <c r="A89" s="64">
        <v>2212</v>
      </c>
      <c r="B89" s="111" t="s">
        <v>104</v>
      </c>
      <c r="C89" s="405">
        <f t="shared" si="4"/>
        <v>0</v>
      </c>
      <c r="D89" s="116"/>
      <c r="E89" s="118"/>
      <c r="F89" s="229">
        <f t="shared" si="5"/>
        <v>0</v>
      </c>
      <c r="G89" s="116"/>
      <c r="H89" s="408"/>
      <c r="I89" s="230">
        <f t="shared" si="6"/>
        <v>0</v>
      </c>
      <c r="J89" s="116"/>
      <c r="K89" s="408"/>
      <c r="L89" s="230">
        <f t="shared" si="7"/>
        <v>0</v>
      </c>
      <c r="M89" s="464"/>
      <c r="N89" s="118"/>
      <c r="O89" s="230">
        <f t="shared" si="8"/>
        <v>0</v>
      </c>
      <c r="P89" s="387"/>
    </row>
    <row r="90" spans="1:16" ht="24" hidden="1" x14ac:dyDescent="0.25">
      <c r="A90" s="64">
        <v>2214</v>
      </c>
      <c r="B90" s="111" t="s">
        <v>105</v>
      </c>
      <c r="C90" s="405">
        <f t="shared" si="4"/>
        <v>0</v>
      </c>
      <c r="D90" s="116"/>
      <c r="E90" s="118"/>
      <c r="F90" s="229">
        <f t="shared" si="5"/>
        <v>0</v>
      </c>
      <c r="G90" s="116"/>
      <c r="H90" s="408"/>
      <c r="I90" s="230">
        <f t="shared" si="6"/>
        <v>0</v>
      </c>
      <c r="J90" s="116"/>
      <c r="K90" s="408"/>
      <c r="L90" s="230">
        <f t="shared" si="7"/>
        <v>0</v>
      </c>
      <c r="M90" s="464"/>
      <c r="N90" s="118"/>
      <c r="O90" s="230">
        <f t="shared" si="8"/>
        <v>0</v>
      </c>
      <c r="P90" s="387"/>
    </row>
    <row r="91" spans="1:16" hidden="1" x14ac:dyDescent="0.25">
      <c r="A91" s="64">
        <v>2219</v>
      </c>
      <c r="B91" s="111" t="s">
        <v>106</v>
      </c>
      <c r="C91" s="405">
        <f t="shared" si="4"/>
        <v>0</v>
      </c>
      <c r="D91" s="116"/>
      <c r="E91" s="118"/>
      <c r="F91" s="229">
        <f t="shared" si="5"/>
        <v>0</v>
      </c>
      <c r="G91" s="116"/>
      <c r="H91" s="408"/>
      <c r="I91" s="230">
        <f t="shared" si="6"/>
        <v>0</v>
      </c>
      <c r="J91" s="116"/>
      <c r="K91" s="408"/>
      <c r="L91" s="230">
        <f t="shared" si="7"/>
        <v>0</v>
      </c>
      <c r="M91" s="464"/>
      <c r="N91" s="118"/>
      <c r="O91" s="230">
        <f t="shared" si="8"/>
        <v>0</v>
      </c>
      <c r="P91" s="387"/>
    </row>
    <row r="92" spans="1:16" ht="24" x14ac:dyDescent="0.25">
      <c r="A92" s="224">
        <v>2220</v>
      </c>
      <c r="B92" s="111" t="s">
        <v>107</v>
      </c>
      <c r="C92" s="405">
        <f t="shared" si="4"/>
        <v>200</v>
      </c>
      <c r="D92" s="225">
        <f>SUM(D93:D97)</f>
        <v>200</v>
      </c>
      <c r="E92" s="226">
        <f>SUM(E93:E97)</f>
        <v>0</v>
      </c>
      <c r="F92" s="227">
        <f t="shared" si="5"/>
        <v>200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405">
        <f t="shared" si="4"/>
        <v>0</v>
      </c>
      <c r="D93" s="116"/>
      <c r="E93" s="118"/>
      <c r="F93" s="229">
        <f t="shared" si="5"/>
        <v>0</v>
      </c>
      <c r="G93" s="116"/>
      <c r="H93" s="408"/>
      <c r="I93" s="230">
        <f t="shared" si="6"/>
        <v>0</v>
      </c>
      <c r="J93" s="116"/>
      <c r="K93" s="408"/>
      <c r="L93" s="230">
        <f t="shared" si="7"/>
        <v>0</v>
      </c>
      <c r="M93" s="464"/>
      <c r="N93" s="118"/>
      <c r="O93" s="230">
        <f t="shared" si="8"/>
        <v>0</v>
      </c>
      <c r="P93" s="387"/>
    </row>
    <row r="94" spans="1:16" hidden="1" x14ac:dyDescent="0.25">
      <c r="A94" s="64">
        <v>2222</v>
      </c>
      <c r="B94" s="111" t="s">
        <v>109</v>
      </c>
      <c r="C94" s="405">
        <f t="shared" si="4"/>
        <v>0</v>
      </c>
      <c r="D94" s="116"/>
      <c r="E94" s="118"/>
      <c r="F94" s="229">
        <f t="shared" si="5"/>
        <v>0</v>
      </c>
      <c r="G94" s="116"/>
      <c r="H94" s="408"/>
      <c r="I94" s="230">
        <f t="shared" si="6"/>
        <v>0</v>
      </c>
      <c r="J94" s="116"/>
      <c r="K94" s="408"/>
      <c r="L94" s="230">
        <f t="shared" si="7"/>
        <v>0</v>
      </c>
      <c r="M94" s="464"/>
      <c r="N94" s="118"/>
      <c r="O94" s="230">
        <f t="shared" si="8"/>
        <v>0</v>
      </c>
      <c r="P94" s="387"/>
    </row>
    <row r="95" spans="1:16" x14ac:dyDescent="0.25">
      <c r="A95" s="64">
        <v>2223</v>
      </c>
      <c r="B95" s="111" t="s">
        <v>110</v>
      </c>
      <c r="C95" s="405">
        <f t="shared" si="4"/>
        <v>200</v>
      </c>
      <c r="D95" s="116">
        <v>200</v>
      </c>
      <c r="E95" s="117"/>
      <c r="F95" s="227">
        <f t="shared" si="5"/>
        <v>200</v>
      </c>
      <c r="G95" s="116"/>
      <c r="H95" s="408"/>
      <c r="I95" s="230">
        <f t="shared" si="6"/>
        <v>0</v>
      </c>
      <c r="J95" s="116"/>
      <c r="K95" s="408"/>
      <c r="L95" s="230">
        <f t="shared" si="7"/>
        <v>0</v>
      </c>
      <c r="M95" s="464"/>
      <c r="N95" s="118"/>
      <c r="O95" s="230">
        <f t="shared" si="8"/>
        <v>0</v>
      </c>
      <c r="P95" s="387"/>
    </row>
    <row r="96" spans="1:16" ht="48" hidden="1" x14ac:dyDescent="0.25">
      <c r="A96" s="64">
        <v>2224</v>
      </c>
      <c r="B96" s="111" t="s">
        <v>111</v>
      </c>
      <c r="C96" s="405">
        <f t="shared" si="4"/>
        <v>0</v>
      </c>
      <c r="D96" s="116"/>
      <c r="E96" s="118"/>
      <c r="F96" s="229">
        <f t="shared" si="5"/>
        <v>0</v>
      </c>
      <c r="G96" s="116"/>
      <c r="H96" s="408"/>
      <c r="I96" s="230">
        <f t="shared" si="6"/>
        <v>0</v>
      </c>
      <c r="J96" s="116"/>
      <c r="K96" s="408"/>
      <c r="L96" s="230">
        <f t="shared" si="7"/>
        <v>0</v>
      </c>
      <c r="M96" s="464"/>
      <c r="N96" s="118"/>
      <c r="O96" s="230">
        <f t="shared" si="8"/>
        <v>0</v>
      </c>
      <c r="P96" s="387"/>
    </row>
    <row r="97" spans="1:16"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row>
    <row r="98" spans="1:16" ht="36" x14ac:dyDescent="0.25">
      <c r="A98" s="224">
        <v>2230</v>
      </c>
      <c r="B98" s="111" t="s">
        <v>113</v>
      </c>
      <c r="C98" s="405">
        <f t="shared" si="4"/>
        <v>54378</v>
      </c>
      <c r="D98" s="225">
        <f>SUM(D99:D105)</f>
        <v>54378</v>
      </c>
      <c r="E98" s="226">
        <f>SUM(E99:E105)</f>
        <v>0</v>
      </c>
      <c r="F98" s="227">
        <f t="shared" si="5"/>
        <v>54378</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x14ac:dyDescent="0.25">
      <c r="A99" s="64">
        <v>2231</v>
      </c>
      <c r="B99" s="111" t="s">
        <v>114</v>
      </c>
      <c r="C99" s="405">
        <f t="shared" si="4"/>
        <v>5378</v>
      </c>
      <c r="D99" s="116">
        <v>5378</v>
      </c>
      <c r="E99" s="117"/>
      <c r="F99" s="227">
        <f t="shared" si="5"/>
        <v>5378</v>
      </c>
      <c r="G99" s="116"/>
      <c r="H99" s="408"/>
      <c r="I99" s="230">
        <f t="shared" si="6"/>
        <v>0</v>
      </c>
      <c r="J99" s="116"/>
      <c r="K99" s="408"/>
      <c r="L99" s="230">
        <f t="shared" si="7"/>
        <v>0</v>
      </c>
      <c r="M99" s="464"/>
      <c r="N99" s="118"/>
      <c r="O99" s="230">
        <f t="shared" si="8"/>
        <v>0</v>
      </c>
      <c r="P99" s="387"/>
    </row>
    <row r="100" spans="1:16"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row>
    <row r="101" spans="1:16"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row>
    <row r="102" spans="1:16"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row>
    <row r="103" spans="1:16" ht="24" hidden="1" x14ac:dyDescent="0.25">
      <c r="A103" s="64">
        <v>2235</v>
      </c>
      <c r="B103" s="111" t="s">
        <v>118</v>
      </c>
      <c r="C103" s="405">
        <f t="shared" si="4"/>
        <v>0</v>
      </c>
      <c r="D103" s="116"/>
      <c r="E103" s="118"/>
      <c r="F103" s="229">
        <f t="shared" si="5"/>
        <v>0</v>
      </c>
      <c r="G103" s="116"/>
      <c r="H103" s="408"/>
      <c r="I103" s="230">
        <f t="shared" si="6"/>
        <v>0</v>
      </c>
      <c r="J103" s="116"/>
      <c r="K103" s="408"/>
      <c r="L103" s="230">
        <f t="shared" si="7"/>
        <v>0</v>
      </c>
      <c r="M103" s="464"/>
      <c r="N103" s="118"/>
      <c r="O103" s="230">
        <f t="shared" si="8"/>
        <v>0</v>
      </c>
      <c r="P103" s="387"/>
    </row>
    <row r="104" spans="1:16" hidden="1" x14ac:dyDescent="0.25">
      <c r="A104" s="64">
        <v>2236</v>
      </c>
      <c r="B104" s="111" t="s">
        <v>119</v>
      </c>
      <c r="C104" s="405">
        <f t="shared" si="4"/>
        <v>0</v>
      </c>
      <c r="D104" s="116"/>
      <c r="E104" s="118"/>
      <c r="F104" s="229">
        <f t="shared" si="5"/>
        <v>0</v>
      </c>
      <c r="G104" s="116"/>
      <c r="H104" s="408"/>
      <c r="I104" s="230">
        <f t="shared" si="6"/>
        <v>0</v>
      </c>
      <c r="J104" s="116"/>
      <c r="K104" s="408"/>
      <c r="L104" s="230">
        <f t="shared" si="7"/>
        <v>0</v>
      </c>
      <c r="M104" s="464"/>
      <c r="N104" s="118"/>
      <c r="O104" s="230">
        <f t="shared" si="8"/>
        <v>0</v>
      </c>
      <c r="P104" s="387"/>
    </row>
    <row r="105" spans="1:16" ht="24" x14ac:dyDescent="0.25">
      <c r="A105" s="64">
        <v>2239</v>
      </c>
      <c r="B105" s="111" t="s">
        <v>120</v>
      </c>
      <c r="C105" s="405">
        <f t="shared" si="4"/>
        <v>49000</v>
      </c>
      <c r="D105" s="116">
        <v>49000</v>
      </c>
      <c r="E105" s="117"/>
      <c r="F105" s="227">
        <f t="shared" si="5"/>
        <v>49000</v>
      </c>
      <c r="G105" s="116"/>
      <c r="H105" s="408"/>
      <c r="I105" s="230">
        <f t="shared" si="6"/>
        <v>0</v>
      </c>
      <c r="J105" s="116"/>
      <c r="K105" s="408"/>
      <c r="L105" s="230">
        <f t="shared" si="7"/>
        <v>0</v>
      </c>
      <c r="M105" s="464"/>
      <c r="N105" s="118"/>
      <c r="O105" s="230">
        <f t="shared" si="8"/>
        <v>0</v>
      </c>
      <c r="P105" s="387"/>
    </row>
    <row r="106" spans="1:16" ht="36" x14ac:dyDescent="0.25">
      <c r="A106" s="224">
        <v>2240</v>
      </c>
      <c r="B106" s="111" t="s">
        <v>121</v>
      </c>
      <c r="C106" s="405">
        <f t="shared" si="4"/>
        <v>600</v>
      </c>
      <c r="D106" s="225">
        <f>SUM(D107:D114)</f>
        <v>600</v>
      </c>
      <c r="E106" s="226">
        <f>SUM(E107:E114)</f>
        <v>0</v>
      </c>
      <c r="F106" s="227">
        <f t="shared" si="5"/>
        <v>600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405">
        <f t="shared" si="4"/>
        <v>0</v>
      </c>
      <c r="D107" s="116"/>
      <c r="E107" s="118"/>
      <c r="F107" s="229">
        <f t="shared" si="5"/>
        <v>0</v>
      </c>
      <c r="G107" s="116"/>
      <c r="H107" s="408"/>
      <c r="I107" s="230">
        <f t="shared" si="6"/>
        <v>0</v>
      </c>
      <c r="J107" s="116"/>
      <c r="K107" s="408"/>
      <c r="L107" s="230">
        <f t="shared" si="7"/>
        <v>0</v>
      </c>
      <c r="M107" s="464"/>
      <c r="N107" s="118"/>
      <c r="O107" s="230">
        <f t="shared" si="8"/>
        <v>0</v>
      </c>
      <c r="P107" s="387"/>
    </row>
    <row r="108" spans="1:16"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row>
    <row r="109" spans="1:16" ht="24" hidden="1" x14ac:dyDescent="0.25">
      <c r="A109" s="64">
        <v>2243</v>
      </c>
      <c r="B109" s="111" t="s">
        <v>124</v>
      </c>
      <c r="C109" s="405">
        <f t="shared" si="4"/>
        <v>0</v>
      </c>
      <c r="D109" s="116"/>
      <c r="E109" s="118"/>
      <c r="F109" s="229">
        <f t="shared" si="5"/>
        <v>0</v>
      </c>
      <c r="G109" s="116"/>
      <c r="H109" s="408"/>
      <c r="I109" s="230">
        <f t="shared" si="6"/>
        <v>0</v>
      </c>
      <c r="J109" s="116"/>
      <c r="K109" s="408"/>
      <c r="L109" s="230">
        <f t="shared" si="7"/>
        <v>0</v>
      </c>
      <c r="M109" s="464"/>
      <c r="N109" s="118"/>
      <c r="O109" s="230">
        <f t="shared" si="8"/>
        <v>0</v>
      </c>
      <c r="P109" s="387"/>
    </row>
    <row r="110" spans="1:16" hidden="1" x14ac:dyDescent="0.25">
      <c r="A110" s="64">
        <v>2244</v>
      </c>
      <c r="B110" s="111" t="s">
        <v>125</v>
      </c>
      <c r="C110" s="405">
        <f t="shared" si="4"/>
        <v>0</v>
      </c>
      <c r="D110" s="116"/>
      <c r="E110" s="118"/>
      <c r="F110" s="229">
        <f t="shared" si="5"/>
        <v>0</v>
      </c>
      <c r="G110" s="116"/>
      <c r="H110" s="408"/>
      <c r="I110" s="230">
        <f t="shared" si="6"/>
        <v>0</v>
      </c>
      <c r="J110" s="116"/>
      <c r="K110" s="408"/>
      <c r="L110" s="230">
        <f t="shared" si="7"/>
        <v>0</v>
      </c>
      <c r="M110" s="464"/>
      <c r="N110" s="118"/>
      <c r="O110" s="230">
        <f t="shared" si="8"/>
        <v>0</v>
      </c>
      <c r="P110" s="387"/>
    </row>
    <row r="111" spans="1:16"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row>
    <row r="112" spans="1:16"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row>
    <row r="113" spans="1:16" ht="24" x14ac:dyDescent="0.25">
      <c r="A113" s="64">
        <v>2248</v>
      </c>
      <c r="B113" s="111" t="s">
        <v>128</v>
      </c>
      <c r="C113" s="405">
        <f t="shared" si="4"/>
        <v>600</v>
      </c>
      <c r="D113" s="116">
        <v>600</v>
      </c>
      <c r="E113" s="117"/>
      <c r="F113" s="227">
        <f t="shared" si="5"/>
        <v>600</v>
      </c>
      <c r="G113" s="116"/>
      <c r="H113" s="408"/>
      <c r="I113" s="230">
        <f t="shared" si="6"/>
        <v>0</v>
      </c>
      <c r="J113" s="116"/>
      <c r="K113" s="408"/>
      <c r="L113" s="230">
        <f t="shared" si="7"/>
        <v>0</v>
      </c>
      <c r="M113" s="464"/>
      <c r="N113" s="118"/>
      <c r="O113" s="230">
        <f t="shared" si="8"/>
        <v>0</v>
      </c>
      <c r="P113" s="387"/>
    </row>
    <row r="114" spans="1:16" ht="24" hidden="1" x14ac:dyDescent="0.25">
      <c r="A114" s="64">
        <v>2249</v>
      </c>
      <c r="B114" s="111" t="s">
        <v>129</v>
      </c>
      <c r="C114" s="405">
        <f t="shared" si="4"/>
        <v>0</v>
      </c>
      <c r="D114" s="116"/>
      <c r="E114" s="118"/>
      <c r="F114" s="229">
        <f t="shared" si="5"/>
        <v>0</v>
      </c>
      <c r="G114" s="116"/>
      <c r="H114" s="408"/>
      <c r="I114" s="230">
        <f t="shared" si="6"/>
        <v>0</v>
      </c>
      <c r="J114" s="116"/>
      <c r="K114" s="408"/>
      <c r="L114" s="230">
        <f t="shared" si="7"/>
        <v>0</v>
      </c>
      <c r="M114" s="464"/>
      <c r="N114" s="118"/>
      <c r="O114" s="230">
        <f t="shared" si="8"/>
        <v>0</v>
      </c>
      <c r="P114" s="387"/>
    </row>
    <row r="115" spans="1:16" hidden="1" x14ac:dyDescent="0.25">
      <c r="A115" s="224">
        <v>2250</v>
      </c>
      <c r="B115" s="111" t="s">
        <v>130</v>
      </c>
      <c r="C115" s="405">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405">
        <f t="shared" si="4"/>
        <v>0</v>
      </c>
      <c r="D116" s="116"/>
      <c r="E116" s="118"/>
      <c r="F116" s="229">
        <f t="shared" si="5"/>
        <v>0</v>
      </c>
      <c r="G116" s="116"/>
      <c r="H116" s="408"/>
      <c r="I116" s="230">
        <f t="shared" si="6"/>
        <v>0</v>
      </c>
      <c r="J116" s="116"/>
      <c r="K116" s="408"/>
      <c r="L116" s="230">
        <f t="shared" si="7"/>
        <v>0</v>
      </c>
      <c r="M116" s="464"/>
      <c r="N116" s="118"/>
      <c r="O116" s="230">
        <f t="shared" si="8"/>
        <v>0</v>
      </c>
      <c r="P116" s="387"/>
    </row>
    <row r="117" spans="1:16"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row>
    <row r="118" spans="1:16" ht="24" hidden="1" x14ac:dyDescent="0.25">
      <c r="A118" s="64">
        <v>2259</v>
      </c>
      <c r="B118" s="111" t="s">
        <v>133</v>
      </c>
      <c r="C118" s="405">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row>
    <row r="119" spans="1:16" x14ac:dyDescent="0.25">
      <c r="A119" s="224">
        <v>2260</v>
      </c>
      <c r="B119" s="111" t="s">
        <v>134</v>
      </c>
      <c r="C119" s="405">
        <f t="shared" si="9"/>
        <v>148146</v>
      </c>
      <c r="D119" s="225">
        <f>SUM(D120:D124)</f>
        <v>146346</v>
      </c>
      <c r="E119" s="226">
        <f>SUM(E120:E124)</f>
        <v>0</v>
      </c>
      <c r="F119" s="227">
        <f t="shared" si="10"/>
        <v>146346</v>
      </c>
      <c r="G119" s="225">
        <f>SUM(G120:G124)</f>
        <v>0</v>
      </c>
      <c r="H119" s="465">
        <f>SUM(H120:H124)</f>
        <v>0</v>
      </c>
      <c r="I119" s="230">
        <f t="shared" si="11"/>
        <v>0</v>
      </c>
      <c r="J119" s="225">
        <f>SUM(J120:J124)</f>
        <v>1800</v>
      </c>
      <c r="K119" s="465">
        <f>SUM(K120:K124)</f>
        <v>0</v>
      </c>
      <c r="L119" s="230">
        <f t="shared" si="12"/>
        <v>1800</v>
      </c>
      <c r="M119" s="466">
        <f>SUM(M120:M124)</f>
        <v>0</v>
      </c>
      <c r="N119" s="228">
        <f>SUM(N120:N124)</f>
        <v>0</v>
      </c>
      <c r="O119" s="230">
        <f t="shared" si="13"/>
        <v>0</v>
      </c>
      <c r="P119" s="387"/>
    </row>
    <row r="120" spans="1:16" x14ac:dyDescent="0.25">
      <c r="A120" s="64">
        <v>2261</v>
      </c>
      <c r="B120" s="111" t="s">
        <v>135</v>
      </c>
      <c r="C120" s="405">
        <f t="shared" si="9"/>
        <v>112</v>
      </c>
      <c r="D120" s="116">
        <v>112</v>
      </c>
      <c r="E120" s="117"/>
      <c r="F120" s="227">
        <f t="shared" si="10"/>
        <v>112</v>
      </c>
      <c r="G120" s="116"/>
      <c r="H120" s="408"/>
      <c r="I120" s="230">
        <f t="shared" si="11"/>
        <v>0</v>
      </c>
      <c r="J120" s="116"/>
      <c r="K120" s="408"/>
      <c r="L120" s="230">
        <f t="shared" si="12"/>
        <v>0</v>
      </c>
      <c r="M120" s="464"/>
      <c r="N120" s="118"/>
      <c r="O120" s="230">
        <f t="shared" si="13"/>
        <v>0</v>
      </c>
      <c r="P120" s="387"/>
    </row>
    <row r="121" spans="1:16" x14ac:dyDescent="0.25">
      <c r="A121" s="64">
        <v>2262</v>
      </c>
      <c r="B121" s="111" t="s">
        <v>136</v>
      </c>
      <c r="C121" s="405">
        <f t="shared" si="9"/>
        <v>17687</v>
      </c>
      <c r="D121" s="116">
        <v>17387</v>
      </c>
      <c r="E121" s="117"/>
      <c r="F121" s="227">
        <f t="shared" si="10"/>
        <v>17387</v>
      </c>
      <c r="G121" s="116"/>
      <c r="H121" s="408"/>
      <c r="I121" s="230">
        <f t="shared" si="11"/>
        <v>0</v>
      </c>
      <c r="J121" s="116">
        <v>300</v>
      </c>
      <c r="K121" s="408"/>
      <c r="L121" s="230">
        <f t="shared" si="12"/>
        <v>300</v>
      </c>
      <c r="M121" s="464"/>
      <c r="N121" s="118"/>
      <c r="O121" s="230">
        <f t="shared" si="13"/>
        <v>0</v>
      </c>
      <c r="P121" s="387"/>
    </row>
    <row r="122" spans="1:16"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row>
    <row r="123" spans="1:16" ht="24" x14ac:dyDescent="0.25">
      <c r="A123" s="64">
        <v>2264</v>
      </c>
      <c r="B123" s="111" t="s">
        <v>138</v>
      </c>
      <c r="C123" s="405">
        <f t="shared" si="9"/>
        <v>126742</v>
      </c>
      <c r="D123" s="116">
        <v>126742</v>
      </c>
      <c r="E123" s="117"/>
      <c r="F123" s="227">
        <f t="shared" si="10"/>
        <v>126742</v>
      </c>
      <c r="G123" s="116"/>
      <c r="H123" s="408"/>
      <c r="I123" s="230">
        <f t="shared" si="11"/>
        <v>0</v>
      </c>
      <c r="J123" s="116"/>
      <c r="K123" s="408"/>
      <c r="L123" s="230">
        <f t="shared" si="12"/>
        <v>0</v>
      </c>
      <c r="M123" s="464"/>
      <c r="N123" s="118"/>
      <c r="O123" s="230">
        <f t="shared" si="13"/>
        <v>0</v>
      </c>
      <c r="P123" s="387"/>
    </row>
    <row r="124" spans="1:16" x14ac:dyDescent="0.25">
      <c r="A124" s="64">
        <v>2269</v>
      </c>
      <c r="B124" s="111" t="s">
        <v>139</v>
      </c>
      <c r="C124" s="405">
        <f t="shared" si="9"/>
        <v>3605</v>
      </c>
      <c r="D124" s="116">
        <v>2105</v>
      </c>
      <c r="E124" s="117"/>
      <c r="F124" s="227">
        <f t="shared" si="10"/>
        <v>2105</v>
      </c>
      <c r="G124" s="116"/>
      <c r="H124" s="408"/>
      <c r="I124" s="230">
        <f t="shared" si="11"/>
        <v>0</v>
      </c>
      <c r="J124" s="116">
        <v>1500</v>
      </c>
      <c r="K124" s="408"/>
      <c r="L124" s="230">
        <f t="shared" si="12"/>
        <v>1500</v>
      </c>
      <c r="M124" s="464"/>
      <c r="N124" s="118"/>
      <c r="O124" s="230">
        <f t="shared" si="13"/>
        <v>0</v>
      </c>
      <c r="P124" s="387"/>
    </row>
    <row r="125" spans="1:16" x14ac:dyDescent="0.25">
      <c r="A125" s="224">
        <v>2270</v>
      </c>
      <c r="B125" s="111" t="s">
        <v>140</v>
      </c>
      <c r="C125" s="405">
        <f t="shared" si="9"/>
        <v>135523</v>
      </c>
      <c r="D125" s="225">
        <f>SUM(D126:D130)</f>
        <v>130598</v>
      </c>
      <c r="E125" s="226">
        <f>SUM(E126:E130)</f>
        <v>-700</v>
      </c>
      <c r="F125" s="227">
        <f t="shared" si="10"/>
        <v>129898</v>
      </c>
      <c r="G125" s="225">
        <f>SUM(G126:G130)</f>
        <v>0</v>
      </c>
      <c r="H125" s="465">
        <f>SUM(H126:H130)</f>
        <v>0</v>
      </c>
      <c r="I125" s="230">
        <f t="shared" si="11"/>
        <v>0</v>
      </c>
      <c r="J125" s="225">
        <f>SUM(J126:J130)</f>
        <v>5625</v>
      </c>
      <c r="K125" s="465">
        <f>SUM(K126:K130)</f>
        <v>0</v>
      </c>
      <c r="L125" s="230">
        <f t="shared" si="12"/>
        <v>5625</v>
      </c>
      <c r="M125" s="466">
        <f>SUM(M126:M130)</f>
        <v>0</v>
      </c>
      <c r="N125" s="228">
        <f>SUM(N126:N130)</f>
        <v>0</v>
      </c>
      <c r="O125" s="230">
        <f t="shared" si="13"/>
        <v>0</v>
      </c>
      <c r="P125" s="387"/>
    </row>
    <row r="126" spans="1:16"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row>
    <row r="127" spans="1:16" ht="24" x14ac:dyDescent="0.25">
      <c r="A127" s="64">
        <v>2275</v>
      </c>
      <c r="B127" s="111" t="s">
        <v>142</v>
      </c>
      <c r="C127" s="405">
        <f t="shared" si="9"/>
        <v>12000</v>
      </c>
      <c r="D127" s="116">
        <v>12000</v>
      </c>
      <c r="E127" s="117"/>
      <c r="F127" s="227">
        <f t="shared" si="10"/>
        <v>12000</v>
      </c>
      <c r="G127" s="116"/>
      <c r="H127" s="408"/>
      <c r="I127" s="230">
        <f t="shared" si="11"/>
        <v>0</v>
      </c>
      <c r="J127" s="116"/>
      <c r="K127" s="408"/>
      <c r="L127" s="230">
        <f t="shared" si="12"/>
        <v>0</v>
      </c>
      <c r="M127" s="464"/>
      <c r="N127" s="118"/>
      <c r="O127" s="230">
        <f t="shared" si="13"/>
        <v>0</v>
      </c>
      <c r="P127" s="387"/>
    </row>
    <row r="128" spans="1:16"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row>
    <row r="129" spans="1:16"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row>
    <row r="130" spans="1:16" ht="24" x14ac:dyDescent="0.25">
      <c r="A130" s="64">
        <v>2279</v>
      </c>
      <c r="B130" s="111" t="s">
        <v>145</v>
      </c>
      <c r="C130" s="405">
        <f t="shared" si="9"/>
        <v>123523</v>
      </c>
      <c r="D130" s="116">
        <v>118598</v>
      </c>
      <c r="E130" s="117">
        <v>-700</v>
      </c>
      <c r="F130" s="227">
        <f t="shared" si="10"/>
        <v>117898</v>
      </c>
      <c r="G130" s="116"/>
      <c r="H130" s="408"/>
      <c r="I130" s="230">
        <f t="shared" si="11"/>
        <v>0</v>
      </c>
      <c r="J130" s="116">
        <v>5625</v>
      </c>
      <c r="K130" s="408"/>
      <c r="L130" s="230">
        <f t="shared" si="12"/>
        <v>5625</v>
      </c>
      <c r="M130" s="464"/>
      <c r="N130" s="118"/>
      <c r="O130" s="230">
        <f t="shared" si="13"/>
        <v>0</v>
      </c>
      <c r="P130" s="434" t="s">
        <v>493</v>
      </c>
    </row>
    <row r="131" spans="1:16"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row>
    <row r="132" spans="1:16"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row>
    <row r="133" spans="1:16" ht="36" x14ac:dyDescent="0.25">
      <c r="A133" s="85">
        <v>2300</v>
      </c>
      <c r="B133" s="210" t="s">
        <v>148</v>
      </c>
      <c r="C133" s="393">
        <f t="shared" si="9"/>
        <v>45088</v>
      </c>
      <c r="D133" s="95">
        <f>SUM(D134,D139,D143,D144,D147,D154,D162,D163,D166)</f>
        <v>39618</v>
      </c>
      <c r="E133" s="96">
        <f>SUM(E134,E139,E143,E144,E147,E154,E162,E163,E166)</f>
        <v>0</v>
      </c>
      <c r="F133" s="97">
        <f t="shared" si="10"/>
        <v>39618</v>
      </c>
      <c r="G133" s="95">
        <f>SUM(G134,G139,G143,G144,G147,G154,G162,G163,G166)</f>
        <v>0</v>
      </c>
      <c r="H133" s="399">
        <f>SUM(H134,H139,H143,H144,H147,H154,H162,H163,H166)</f>
        <v>0</v>
      </c>
      <c r="I133" s="99">
        <f t="shared" si="11"/>
        <v>0</v>
      </c>
      <c r="J133" s="95">
        <f>SUM(J134,J139,J143,J144,J147,J154,J162,J163,J166)</f>
        <v>5470</v>
      </c>
      <c r="K133" s="399">
        <f>SUM(K134,K139,K143,K144,K147,K154,K162,K163,K166)</f>
        <v>0</v>
      </c>
      <c r="L133" s="99">
        <f t="shared" si="12"/>
        <v>5470</v>
      </c>
      <c r="M133" s="469">
        <f>SUM(M134,M139,M143,M144,M147,M154,M162,M163,M166)</f>
        <v>0</v>
      </c>
      <c r="N133" s="98">
        <f>SUM(N134,N139,N143,N144,N147,N154,N162,N163,N166)</f>
        <v>0</v>
      </c>
      <c r="O133" s="99">
        <f t="shared" si="13"/>
        <v>0</v>
      </c>
      <c r="P133" s="397"/>
    </row>
    <row r="134" spans="1:16" ht="24" x14ac:dyDescent="0.25">
      <c r="A134" s="350">
        <v>2310</v>
      </c>
      <c r="B134" s="101" t="s">
        <v>149</v>
      </c>
      <c r="C134" s="400">
        <f t="shared" si="9"/>
        <v>44197</v>
      </c>
      <c r="D134" s="251">
        <f>SUM(D135:D138)</f>
        <v>38727</v>
      </c>
      <c r="E134" s="471">
        <f>SUM(E135:E138)</f>
        <v>0</v>
      </c>
      <c r="F134" s="240">
        <f t="shared" si="10"/>
        <v>38727</v>
      </c>
      <c r="G134" s="238">
        <f>SUM(G135:G138)</f>
        <v>0</v>
      </c>
      <c r="H134" s="470">
        <f>SUM(H135:H138)</f>
        <v>0</v>
      </c>
      <c r="I134" s="243">
        <f t="shared" si="11"/>
        <v>0</v>
      </c>
      <c r="J134" s="238">
        <f>SUM(J135:J138)</f>
        <v>5470</v>
      </c>
      <c r="K134" s="470">
        <f>SUM(K135:K138)</f>
        <v>0</v>
      </c>
      <c r="L134" s="243">
        <f t="shared" si="12"/>
        <v>5470</v>
      </c>
      <c r="M134" s="471">
        <f>SUM(M135:M138)</f>
        <v>0</v>
      </c>
      <c r="N134" s="241">
        <f>SUM(N135:N138)</f>
        <v>0</v>
      </c>
      <c r="O134" s="243">
        <f t="shared" si="13"/>
        <v>0</v>
      </c>
      <c r="P134" s="382"/>
    </row>
    <row r="135" spans="1:16" hidden="1" x14ac:dyDescent="0.25">
      <c r="A135" s="64">
        <v>2311</v>
      </c>
      <c r="B135" s="111" t="s">
        <v>150</v>
      </c>
      <c r="C135" s="405">
        <f t="shared" si="9"/>
        <v>0</v>
      </c>
      <c r="D135" s="116"/>
      <c r="E135" s="118"/>
      <c r="F135" s="229">
        <f t="shared" si="10"/>
        <v>0</v>
      </c>
      <c r="G135" s="116"/>
      <c r="H135" s="408"/>
      <c r="I135" s="230">
        <f t="shared" si="11"/>
        <v>0</v>
      </c>
      <c r="J135" s="116"/>
      <c r="K135" s="408"/>
      <c r="L135" s="230">
        <f t="shared" si="12"/>
        <v>0</v>
      </c>
      <c r="M135" s="464"/>
      <c r="N135" s="118"/>
      <c r="O135" s="230">
        <f t="shared" si="13"/>
        <v>0</v>
      </c>
      <c r="P135" s="387"/>
    </row>
    <row r="136" spans="1:16" x14ac:dyDescent="0.25">
      <c r="A136" s="64">
        <v>2312</v>
      </c>
      <c r="B136" s="111" t="s">
        <v>151</v>
      </c>
      <c r="C136" s="405">
        <f t="shared" si="9"/>
        <v>450</v>
      </c>
      <c r="D136" s="116"/>
      <c r="E136" s="117"/>
      <c r="F136" s="227">
        <f t="shared" si="10"/>
        <v>0</v>
      </c>
      <c r="G136" s="116"/>
      <c r="H136" s="408"/>
      <c r="I136" s="230">
        <f t="shared" si="11"/>
        <v>0</v>
      </c>
      <c r="J136" s="116">
        <v>450</v>
      </c>
      <c r="K136" s="408"/>
      <c r="L136" s="230">
        <f t="shared" si="12"/>
        <v>450</v>
      </c>
      <c r="M136" s="464"/>
      <c r="N136" s="118"/>
      <c r="O136" s="230">
        <f t="shared" si="13"/>
        <v>0</v>
      </c>
      <c r="P136" s="387"/>
    </row>
    <row r="137" spans="1:16" hidden="1" x14ac:dyDescent="0.25">
      <c r="A137" s="64">
        <v>2313</v>
      </c>
      <c r="B137" s="111" t="s">
        <v>152</v>
      </c>
      <c r="C137" s="405">
        <f t="shared" si="9"/>
        <v>0</v>
      </c>
      <c r="D137" s="116"/>
      <c r="E137" s="118"/>
      <c r="F137" s="229">
        <f t="shared" si="10"/>
        <v>0</v>
      </c>
      <c r="G137" s="116"/>
      <c r="H137" s="408"/>
      <c r="I137" s="230">
        <f t="shared" si="11"/>
        <v>0</v>
      </c>
      <c r="J137" s="116"/>
      <c r="K137" s="408"/>
      <c r="L137" s="230">
        <f t="shared" si="12"/>
        <v>0</v>
      </c>
      <c r="M137" s="464"/>
      <c r="N137" s="118"/>
      <c r="O137" s="230">
        <f t="shared" si="13"/>
        <v>0</v>
      </c>
      <c r="P137" s="387"/>
    </row>
    <row r="138" spans="1:16" ht="36" x14ac:dyDescent="0.25">
      <c r="A138" s="64">
        <v>2314</v>
      </c>
      <c r="B138" s="111" t="s">
        <v>153</v>
      </c>
      <c r="C138" s="405">
        <f t="shared" si="9"/>
        <v>43747</v>
      </c>
      <c r="D138" s="116">
        <v>38727</v>
      </c>
      <c r="E138" s="117"/>
      <c r="F138" s="227">
        <f t="shared" si="10"/>
        <v>38727</v>
      </c>
      <c r="G138" s="116"/>
      <c r="H138" s="408"/>
      <c r="I138" s="230">
        <f t="shared" si="11"/>
        <v>0</v>
      </c>
      <c r="J138" s="116">
        <v>5020</v>
      </c>
      <c r="K138" s="408"/>
      <c r="L138" s="230">
        <f t="shared" si="12"/>
        <v>5020</v>
      </c>
      <c r="M138" s="464"/>
      <c r="N138" s="118"/>
      <c r="O138" s="230">
        <f t="shared" si="13"/>
        <v>0</v>
      </c>
      <c r="P138" s="434"/>
    </row>
    <row r="139" spans="1:16" hidden="1" x14ac:dyDescent="0.25">
      <c r="A139" s="224">
        <v>2320</v>
      </c>
      <c r="B139" s="111" t="s">
        <v>154</v>
      </c>
      <c r="C139" s="405">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405">
        <f t="shared" si="9"/>
        <v>0</v>
      </c>
      <c r="D140" s="116"/>
      <c r="E140" s="118"/>
      <c r="F140" s="229">
        <f t="shared" si="10"/>
        <v>0</v>
      </c>
      <c r="G140" s="116"/>
      <c r="H140" s="408"/>
      <c r="I140" s="230">
        <f t="shared" si="11"/>
        <v>0</v>
      </c>
      <c r="J140" s="116"/>
      <c r="K140" s="408"/>
      <c r="L140" s="230">
        <f t="shared" si="12"/>
        <v>0</v>
      </c>
      <c r="M140" s="464"/>
      <c r="N140" s="118"/>
      <c r="O140" s="230">
        <f t="shared" si="13"/>
        <v>0</v>
      </c>
      <c r="P140" s="387"/>
    </row>
    <row r="141" spans="1:16" hidden="1" x14ac:dyDescent="0.25">
      <c r="A141" s="64">
        <v>2322</v>
      </c>
      <c r="B141" s="111" t="s">
        <v>156</v>
      </c>
      <c r="C141" s="405">
        <f t="shared" si="9"/>
        <v>0</v>
      </c>
      <c r="D141" s="116"/>
      <c r="E141" s="118"/>
      <c r="F141" s="229">
        <f t="shared" si="10"/>
        <v>0</v>
      </c>
      <c r="G141" s="116"/>
      <c r="H141" s="408"/>
      <c r="I141" s="230">
        <f t="shared" si="11"/>
        <v>0</v>
      </c>
      <c r="J141" s="116"/>
      <c r="K141" s="408"/>
      <c r="L141" s="230">
        <f t="shared" si="12"/>
        <v>0</v>
      </c>
      <c r="M141" s="464"/>
      <c r="N141" s="118"/>
      <c r="O141" s="230">
        <f t="shared" si="13"/>
        <v>0</v>
      </c>
      <c r="P141" s="387"/>
    </row>
    <row r="142" spans="1:16"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row>
    <row r="143" spans="1:16"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row>
    <row r="144" spans="1:16"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405">
        <f t="shared" si="9"/>
        <v>0</v>
      </c>
      <c r="D145" s="116"/>
      <c r="E145" s="118"/>
      <c r="F145" s="229">
        <f t="shared" si="10"/>
        <v>0</v>
      </c>
      <c r="G145" s="116"/>
      <c r="H145" s="408"/>
      <c r="I145" s="230">
        <f t="shared" si="11"/>
        <v>0</v>
      </c>
      <c r="J145" s="116"/>
      <c r="K145" s="408"/>
      <c r="L145" s="230">
        <f t="shared" si="12"/>
        <v>0</v>
      </c>
      <c r="M145" s="464"/>
      <c r="N145" s="118"/>
      <c r="O145" s="230">
        <f t="shared" si="13"/>
        <v>0</v>
      </c>
      <c r="P145" s="387"/>
    </row>
    <row r="146" spans="1:16"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row>
    <row r="147" spans="1:16" ht="24" hidden="1" x14ac:dyDescent="0.25">
      <c r="A147" s="213">
        <v>2350</v>
      </c>
      <c r="B147" s="156" t="s">
        <v>162</v>
      </c>
      <c r="C147" s="405">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405">
        <f t="shared" si="9"/>
        <v>0</v>
      </c>
      <c r="D148" s="106"/>
      <c r="E148" s="108"/>
      <c r="F148" s="242">
        <f t="shared" si="10"/>
        <v>0</v>
      </c>
      <c r="G148" s="106"/>
      <c r="H148" s="403"/>
      <c r="I148" s="243">
        <f t="shared" si="11"/>
        <v>0</v>
      </c>
      <c r="J148" s="106"/>
      <c r="K148" s="403"/>
      <c r="L148" s="243">
        <f t="shared" si="12"/>
        <v>0</v>
      </c>
      <c r="M148" s="463"/>
      <c r="N148" s="108"/>
      <c r="O148" s="243">
        <f t="shared" si="13"/>
        <v>0</v>
      </c>
      <c r="P148" s="382"/>
    </row>
    <row r="149" spans="1:16" hidden="1" x14ac:dyDescent="0.25">
      <c r="A149" s="64">
        <v>2352</v>
      </c>
      <c r="B149" s="111" t="s">
        <v>164</v>
      </c>
      <c r="C149" s="405">
        <f t="shared" si="9"/>
        <v>0</v>
      </c>
      <c r="D149" s="116"/>
      <c r="E149" s="118"/>
      <c r="F149" s="229">
        <f t="shared" si="10"/>
        <v>0</v>
      </c>
      <c r="G149" s="116"/>
      <c r="H149" s="408"/>
      <c r="I149" s="230">
        <f t="shared" si="11"/>
        <v>0</v>
      </c>
      <c r="J149" s="116"/>
      <c r="K149" s="408"/>
      <c r="L149" s="230">
        <f t="shared" si="12"/>
        <v>0</v>
      </c>
      <c r="M149" s="464"/>
      <c r="N149" s="118"/>
      <c r="O149" s="230">
        <f t="shared" si="13"/>
        <v>0</v>
      </c>
      <c r="P149" s="387"/>
    </row>
    <row r="150" spans="1:16" ht="24" hidden="1" x14ac:dyDescent="0.25">
      <c r="A150" s="64">
        <v>2353</v>
      </c>
      <c r="B150" s="111" t="s">
        <v>165</v>
      </c>
      <c r="C150" s="405">
        <f t="shared" si="9"/>
        <v>0</v>
      </c>
      <c r="D150" s="116"/>
      <c r="E150" s="118"/>
      <c r="F150" s="229">
        <f t="shared" si="10"/>
        <v>0</v>
      </c>
      <c r="G150" s="116"/>
      <c r="H150" s="408"/>
      <c r="I150" s="230">
        <f t="shared" si="11"/>
        <v>0</v>
      </c>
      <c r="J150" s="116"/>
      <c r="K150" s="408"/>
      <c r="L150" s="230">
        <f t="shared" si="12"/>
        <v>0</v>
      </c>
      <c r="M150" s="464"/>
      <c r="N150" s="118"/>
      <c r="O150" s="230">
        <f t="shared" si="13"/>
        <v>0</v>
      </c>
      <c r="P150" s="387"/>
    </row>
    <row r="151" spans="1:16"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row>
    <row r="152" spans="1:16" ht="24" hidden="1" x14ac:dyDescent="0.25">
      <c r="A152" s="64">
        <v>2355</v>
      </c>
      <c r="B152" s="111" t="s">
        <v>167</v>
      </c>
      <c r="C152" s="405">
        <f t="shared" si="9"/>
        <v>0</v>
      </c>
      <c r="D152" s="116"/>
      <c r="E152" s="118"/>
      <c r="F152" s="229">
        <f t="shared" si="10"/>
        <v>0</v>
      </c>
      <c r="G152" s="116"/>
      <c r="H152" s="408"/>
      <c r="I152" s="230">
        <f t="shared" si="11"/>
        <v>0</v>
      </c>
      <c r="J152" s="116"/>
      <c r="K152" s="408"/>
      <c r="L152" s="230">
        <f t="shared" si="12"/>
        <v>0</v>
      </c>
      <c r="M152" s="464"/>
      <c r="N152" s="118"/>
      <c r="O152" s="230">
        <f t="shared" si="13"/>
        <v>0</v>
      </c>
      <c r="P152" s="387"/>
    </row>
    <row r="153" spans="1:16"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row>
    <row r="154" spans="1:16" ht="24" x14ac:dyDescent="0.25">
      <c r="A154" s="224">
        <v>2360</v>
      </c>
      <c r="B154" s="111" t="s">
        <v>169</v>
      </c>
      <c r="C154" s="405">
        <f t="shared" si="9"/>
        <v>891</v>
      </c>
      <c r="D154" s="225">
        <f>SUM(D155:D161)</f>
        <v>891</v>
      </c>
      <c r="E154" s="226">
        <f>SUM(E155:E161)</f>
        <v>0</v>
      </c>
      <c r="F154" s="227">
        <f t="shared" si="10"/>
        <v>891</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405">
        <f t="shared" si="9"/>
        <v>0</v>
      </c>
      <c r="D155" s="116"/>
      <c r="E155" s="118"/>
      <c r="F155" s="229">
        <f t="shared" si="10"/>
        <v>0</v>
      </c>
      <c r="G155" s="116"/>
      <c r="H155" s="408"/>
      <c r="I155" s="230">
        <f t="shared" si="11"/>
        <v>0</v>
      </c>
      <c r="J155" s="116"/>
      <c r="K155" s="408"/>
      <c r="L155" s="230">
        <f t="shared" si="12"/>
        <v>0</v>
      </c>
      <c r="M155" s="464"/>
      <c r="N155" s="118"/>
      <c r="O155" s="230">
        <f t="shared" si="13"/>
        <v>0</v>
      </c>
      <c r="P155" s="387"/>
    </row>
    <row r="156" spans="1:16" ht="24" hidden="1" x14ac:dyDescent="0.25">
      <c r="A156" s="63">
        <v>2362</v>
      </c>
      <c r="B156" s="111" t="s">
        <v>171</v>
      </c>
      <c r="C156" s="405">
        <f t="shared" si="9"/>
        <v>0</v>
      </c>
      <c r="D156" s="116"/>
      <c r="E156" s="118"/>
      <c r="F156" s="229">
        <f t="shared" si="10"/>
        <v>0</v>
      </c>
      <c r="G156" s="116"/>
      <c r="H156" s="408"/>
      <c r="I156" s="230">
        <f t="shared" si="11"/>
        <v>0</v>
      </c>
      <c r="J156" s="116"/>
      <c r="K156" s="408"/>
      <c r="L156" s="230">
        <f t="shared" si="12"/>
        <v>0</v>
      </c>
      <c r="M156" s="464"/>
      <c r="N156" s="118"/>
      <c r="O156" s="230">
        <f t="shared" si="13"/>
        <v>0</v>
      </c>
      <c r="P156" s="387"/>
    </row>
    <row r="157" spans="1:16" x14ac:dyDescent="0.25">
      <c r="A157" s="63">
        <v>2363</v>
      </c>
      <c r="B157" s="111" t="s">
        <v>172</v>
      </c>
      <c r="C157" s="405">
        <f t="shared" si="9"/>
        <v>891</v>
      </c>
      <c r="D157" s="116">
        <v>891</v>
      </c>
      <c r="E157" s="117"/>
      <c r="F157" s="227">
        <f t="shared" si="10"/>
        <v>891</v>
      </c>
      <c r="G157" s="116"/>
      <c r="H157" s="408"/>
      <c r="I157" s="230">
        <f t="shared" si="11"/>
        <v>0</v>
      </c>
      <c r="J157" s="116"/>
      <c r="K157" s="408"/>
      <c r="L157" s="230">
        <f t="shared" si="12"/>
        <v>0</v>
      </c>
      <c r="M157" s="464"/>
      <c r="N157" s="118"/>
      <c r="O157" s="230">
        <f t="shared" si="13"/>
        <v>0</v>
      </c>
      <c r="P157" s="387"/>
    </row>
    <row r="158" spans="1:16"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row>
    <row r="159" spans="1:16"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row>
    <row r="160" spans="1:16"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row>
    <row r="161" spans="1:16"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row>
    <row r="162" spans="1:16" hidden="1" x14ac:dyDescent="0.25">
      <c r="A162" s="213">
        <v>2370</v>
      </c>
      <c r="B162" s="156" t="s">
        <v>177</v>
      </c>
      <c r="C162" s="405">
        <f t="shared" si="9"/>
        <v>0</v>
      </c>
      <c r="D162" s="231"/>
      <c r="E162" s="234"/>
      <c r="F162" s="218">
        <f t="shared" si="10"/>
        <v>0</v>
      </c>
      <c r="G162" s="231"/>
      <c r="H162" s="467"/>
      <c r="I162" s="219">
        <f t="shared" si="11"/>
        <v>0</v>
      </c>
      <c r="J162" s="231"/>
      <c r="K162" s="467"/>
      <c r="L162" s="219">
        <f t="shared" si="12"/>
        <v>0</v>
      </c>
      <c r="M162" s="468"/>
      <c r="N162" s="234"/>
      <c r="O162" s="219">
        <f t="shared" si="13"/>
        <v>0</v>
      </c>
      <c r="P162" s="434"/>
    </row>
    <row r="163" spans="1:16"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row>
    <row r="165" spans="1:16"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row>
    <row r="166" spans="1:16" hidden="1" x14ac:dyDescent="0.25">
      <c r="A166" s="213">
        <v>2390</v>
      </c>
      <c r="B166" s="156" t="s">
        <v>181</v>
      </c>
      <c r="C166" s="405">
        <f t="shared" si="9"/>
        <v>0</v>
      </c>
      <c r="D166" s="231"/>
      <c r="E166" s="234"/>
      <c r="F166" s="218">
        <f t="shared" si="10"/>
        <v>0</v>
      </c>
      <c r="G166" s="231"/>
      <c r="H166" s="467"/>
      <c r="I166" s="219">
        <f t="shared" si="11"/>
        <v>0</v>
      </c>
      <c r="J166" s="231"/>
      <c r="K166" s="467"/>
      <c r="L166" s="219">
        <f t="shared" si="12"/>
        <v>0</v>
      </c>
      <c r="M166" s="468"/>
      <c r="N166" s="234"/>
      <c r="O166" s="219">
        <f t="shared" si="13"/>
        <v>0</v>
      </c>
      <c r="P166" s="434"/>
    </row>
    <row r="167" spans="1:16"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99">
        <f t="shared" si="13"/>
        <v>0</v>
      </c>
      <c r="P167" s="397"/>
    </row>
    <row r="168" spans="1:16" ht="24" hidden="1" x14ac:dyDescent="0.25">
      <c r="A168" s="85">
        <v>2500</v>
      </c>
      <c r="B168" s="210" t="s">
        <v>183</v>
      </c>
      <c r="C168" s="393">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row>
    <row r="169" spans="1:16" hidden="1" x14ac:dyDescent="0.25">
      <c r="A169" s="350">
        <v>2510</v>
      </c>
      <c r="B169" s="101" t="s">
        <v>184</v>
      </c>
      <c r="C169" s="40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row>
    <row r="170" spans="1:16"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row>
    <row r="172" spans="1:16" ht="24" hidden="1" x14ac:dyDescent="0.25">
      <c r="A172" s="64">
        <v>2515</v>
      </c>
      <c r="B172" s="111" t="s">
        <v>187</v>
      </c>
      <c r="C172" s="405">
        <f t="shared" si="9"/>
        <v>0</v>
      </c>
      <c r="D172" s="116"/>
      <c r="E172" s="118"/>
      <c r="F172" s="229">
        <f t="shared" si="10"/>
        <v>0</v>
      </c>
      <c r="G172" s="116"/>
      <c r="H172" s="408"/>
      <c r="I172" s="230">
        <f t="shared" si="11"/>
        <v>0</v>
      </c>
      <c r="J172" s="116"/>
      <c r="K172" s="408"/>
      <c r="L172" s="230">
        <f t="shared" si="12"/>
        <v>0</v>
      </c>
      <c r="M172" s="464"/>
      <c r="N172" s="118"/>
      <c r="O172" s="230">
        <f t="shared" si="13"/>
        <v>0</v>
      </c>
      <c r="P172" s="387"/>
    </row>
    <row r="173" spans="1:16"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row>
    <row r="174" spans="1:16"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row>
    <row r="175" spans="1:16"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row>
    <row r="176" spans="1:16"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row>
    <row r="178" spans="1:16"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row>
    <row r="180" spans="1:16"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row>
    <row r="181" spans="1:16"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row>
    <row r="182" spans="1:16"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row>
    <row r="183" spans="1:16"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row>
    <row r="184" spans="1:16"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row>
    <row r="185" spans="1:16"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row>
    <row r="186" spans="1:16"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row>
    <row r="187" spans="1:16"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row>
    <row r="188" spans="1:16" ht="48" hidden="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row>
    <row r="189" spans="1:16"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row>
    <row r="190" spans="1:16"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row>
    <row r="191" spans="1:16"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row>
    <row r="192" spans="1:16"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row>
    <row r="193" spans="1:16"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row>
    <row r="194" spans="1:16"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row>
    <row r="195" spans="1:16"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row>
    <row r="196" spans="1:16"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row>
    <row r="197" spans="1:16" s="37" customFormat="1" ht="24" x14ac:dyDescent="0.25">
      <c r="A197" s="271"/>
      <c r="B197" s="29" t="s">
        <v>212</v>
      </c>
      <c r="C197" s="452">
        <f t="shared" si="26"/>
        <v>2000</v>
      </c>
      <c r="D197" s="173">
        <f>SUM(D198,D233,D271)</f>
        <v>2000</v>
      </c>
      <c r="E197" s="174">
        <f>SUM(E198,E233,E271)</f>
        <v>0</v>
      </c>
      <c r="F197" s="175">
        <f t="shared" si="30"/>
        <v>2000</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row>
    <row r="198" spans="1:16" hidden="1" x14ac:dyDescent="0.25">
      <c r="A198" s="200">
        <v>5000</v>
      </c>
      <c r="B198" s="200" t="s">
        <v>213</v>
      </c>
      <c r="C198" s="455">
        <f>F198+I198+L198+O198</f>
        <v>0</v>
      </c>
      <c r="D198" s="206">
        <f>D199+D207</f>
        <v>0</v>
      </c>
      <c r="E198" s="207">
        <f>E199+E207</f>
        <v>0</v>
      </c>
      <c r="F198" s="208">
        <f t="shared" si="30"/>
        <v>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row>
    <row r="199" spans="1:16" hidden="1" x14ac:dyDescent="0.25">
      <c r="A199" s="85">
        <v>5100</v>
      </c>
      <c r="B199" s="210" t="s">
        <v>214</v>
      </c>
      <c r="C199" s="393">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row>
    <row r="200" spans="1:16"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row>
    <row r="201" spans="1:16" ht="24" hidden="1" x14ac:dyDescent="0.25">
      <c r="A201" s="224">
        <v>5120</v>
      </c>
      <c r="B201" s="111" t="s">
        <v>216</v>
      </c>
      <c r="C201" s="405">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row>
    <row r="202" spans="1:16" hidden="1" x14ac:dyDescent="0.25">
      <c r="A202" s="64">
        <v>5121</v>
      </c>
      <c r="B202" s="111" t="s">
        <v>217</v>
      </c>
      <c r="C202" s="405">
        <f t="shared" si="26"/>
        <v>0</v>
      </c>
      <c r="D202" s="116"/>
      <c r="E202" s="118"/>
      <c r="F202" s="229">
        <f t="shared" si="30"/>
        <v>0</v>
      </c>
      <c r="G202" s="116"/>
      <c r="H202" s="408"/>
      <c r="I202" s="230">
        <f t="shared" si="31"/>
        <v>0</v>
      </c>
      <c r="J202" s="116"/>
      <c r="K202" s="408"/>
      <c r="L202" s="230">
        <f t="shared" si="32"/>
        <v>0</v>
      </c>
      <c r="M202" s="464"/>
      <c r="N202" s="118"/>
      <c r="O202" s="230">
        <f t="shared" si="33"/>
        <v>0</v>
      </c>
      <c r="P202" s="387"/>
    </row>
    <row r="203" spans="1:16" ht="24" hidden="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row>
    <row r="204" spans="1:16"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row>
    <row r="205" spans="1:16"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row>
    <row r="206" spans="1:16"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row>
    <row r="207" spans="1:16" hidden="1" x14ac:dyDescent="0.25">
      <c r="A207" s="85">
        <v>5200</v>
      </c>
      <c r="B207" s="210" t="s">
        <v>222</v>
      </c>
      <c r="C207" s="393">
        <f t="shared" si="26"/>
        <v>0</v>
      </c>
      <c r="D207" s="95">
        <f>D208+D218+D219+D228+D229+D230+D232</f>
        <v>0</v>
      </c>
      <c r="E207" s="98">
        <f>E208+E218+E219+E228+E229+E230+E232</f>
        <v>0</v>
      </c>
      <c r="F207" s="212">
        <f t="shared" si="30"/>
        <v>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row>
    <row r="208" spans="1:16"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row>
    <row r="209" spans="1:16"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row>
    <row r="210" spans="1:16"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row>
    <row r="211" spans="1:16"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row>
    <row r="212" spans="1:16"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row>
    <row r="213" spans="1:16"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row>
    <row r="214" spans="1:16"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row>
    <row r="215" spans="1:16"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row>
    <row r="216" spans="1:16"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row>
    <row r="217" spans="1:16"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row>
    <row r="218" spans="1:16"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row>
    <row r="219" spans="1:16" hidden="1" x14ac:dyDescent="0.25">
      <c r="A219" s="224">
        <v>5230</v>
      </c>
      <c r="B219" s="111" t="s">
        <v>234</v>
      </c>
      <c r="C219" s="227">
        <f t="shared" si="26"/>
        <v>0</v>
      </c>
      <c r="D219" s="225">
        <f>SUM(D220:D227)</f>
        <v>0</v>
      </c>
      <c r="E219" s="228">
        <f>SUM(E220:E227)</f>
        <v>0</v>
      </c>
      <c r="F219" s="229">
        <f t="shared" si="30"/>
        <v>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row>
    <row r="220" spans="1:16"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row>
    <row r="221" spans="1:16" hidden="1" x14ac:dyDescent="0.25">
      <c r="A221" s="64">
        <v>5232</v>
      </c>
      <c r="B221" s="111" t="s">
        <v>236</v>
      </c>
      <c r="C221" s="227">
        <f t="shared" si="26"/>
        <v>0</v>
      </c>
      <c r="D221" s="116"/>
      <c r="E221" s="118"/>
      <c r="F221" s="229">
        <f t="shared" si="30"/>
        <v>0</v>
      </c>
      <c r="G221" s="116"/>
      <c r="H221" s="408"/>
      <c r="I221" s="230">
        <f t="shared" si="31"/>
        <v>0</v>
      </c>
      <c r="J221" s="116"/>
      <c r="K221" s="408"/>
      <c r="L221" s="230">
        <f t="shared" si="32"/>
        <v>0</v>
      </c>
      <c r="M221" s="464"/>
      <c r="N221" s="118"/>
      <c r="O221" s="230">
        <f t="shared" si="33"/>
        <v>0</v>
      </c>
      <c r="P221" s="387"/>
    </row>
    <row r="222" spans="1:16" hidden="1" x14ac:dyDescent="0.25">
      <c r="A222" s="64">
        <v>5233</v>
      </c>
      <c r="B222" s="111" t="s">
        <v>237</v>
      </c>
      <c r="C222" s="227">
        <f t="shared" si="26"/>
        <v>0</v>
      </c>
      <c r="D222" s="116"/>
      <c r="E222" s="118"/>
      <c r="F222" s="229">
        <f t="shared" si="30"/>
        <v>0</v>
      </c>
      <c r="G222" s="116"/>
      <c r="H222" s="408"/>
      <c r="I222" s="230">
        <f t="shared" si="31"/>
        <v>0</v>
      </c>
      <c r="J222" s="116"/>
      <c r="K222" s="408"/>
      <c r="L222" s="230">
        <f t="shared" si="32"/>
        <v>0</v>
      </c>
      <c r="M222" s="464"/>
      <c r="N222" s="118"/>
      <c r="O222" s="230">
        <f t="shared" si="33"/>
        <v>0</v>
      </c>
      <c r="P222" s="387"/>
    </row>
    <row r="223" spans="1:16"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row>
    <row r="224" spans="1:16"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row>
    <row r="225" spans="1:16"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row>
    <row r="226" spans="1:16" ht="24" hidden="1" x14ac:dyDescent="0.25">
      <c r="A226" s="64">
        <v>5238</v>
      </c>
      <c r="B226" s="111" t="s">
        <v>241</v>
      </c>
      <c r="C226" s="227">
        <f t="shared" si="26"/>
        <v>0</v>
      </c>
      <c r="D226" s="116"/>
      <c r="E226" s="118"/>
      <c r="F226" s="229">
        <f t="shared" si="30"/>
        <v>0</v>
      </c>
      <c r="G226" s="116"/>
      <c r="H226" s="408"/>
      <c r="I226" s="230">
        <f t="shared" si="31"/>
        <v>0</v>
      </c>
      <c r="J226" s="116"/>
      <c r="K226" s="408"/>
      <c r="L226" s="230">
        <f t="shared" si="32"/>
        <v>0</v>
      </c>
      <c r="M226" s="464"/>
      <c r="N226" s="118"/>
      <c r="O226" s="230">
        <f t="shared" si="33"/>
        <v>0</v>
      </c>
      <c r="P226" s="387"/>
    </row>
    <row r="227" spans="1:16" ht="24" hidden="1" x14ac:dyDescent="0.25">
      <c r="A227" s="64">
        <v>5239</v>
      </c>
      <c r="B227" s="111" t="s">
        <v>242</v>
      </c>
      <c r="C227" s="227">
        <f t="shared" si="26"/>
        <v>0</v>
      </c>
      <c r="D227" s="116"/>
      <c r="E227" s="118"/>
      <c r="F227" s="229">
        <f t="shared" si="30"/>
        <v>0</v>
      </c>
      <c r="G227" s="116"/>
      <c r="H227" s="408"/>
      <c r="I227" s="230">
        <f t="shared" si="31"/>
        <v>0</v>
      </c>
      <c r="J227" s="116"/>
      <c r="K227" s="408"/>
      <c r="L227" s="230">
        <f t="shared" si="32"/>
        <v>0</v>
      </c>
      <c r="M227" s="464"/>
      <c r="N227" s="118"/>
      <c r="O227" s="230">
        <f t="shared" si="33"/>
        <v>0</v>
      </c>
      <c r="P227" s="387"/>
    </row>
    <row r="228" spans="1:16"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row>
    <row r="229" spans="1:16" hidden="1" x14ac:dyDescent="0.25">
      <c r="A229" s="224">
        <v>5250</v>
      </c>
      <c r="B229" s="111" t="s">
        <v>244</v>
      </c>
      <c r="C229" s="227">
        <f t="shared" si="26"/>
        <v>0</v>
      </c>
      <c r="D229" s="116"/>
      <c r="E229" s="118"/>
      <c r="F229" s="229">
        <f t="shared" si="30"/>
        <v>0</v>
      </c>
      <c r="G229" s="116"/>
      <c r="H229" s="408"/>
      <c r="I229" s="230">
        <f t="shared" si="31"/>
        <v>0</v>
      </c>
      <c r="J229" s="116"/>
      <c r="K229" s="408"/>
      <c r="L229" s="230">
        <f t="shared" si="32"/>
        <v>0</v>
      </c>
      <c r="M229" s="464"/>
      <c r="N229" s="118"/>
      <c r="O229" s="230">
        <f t="shared" si="33"/>
        <v>0</v>
      </c>
      <c r="P229" s="387"/>
    </row>
    <row r="230" spans="1:16"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row>
    <row r="231" spans="1:16"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row>
    <row r="232" spans="1:16"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row>
    <row r="233" spans="1:16" x14ac:dyDescent="0.25">
      <c r="A233" s="200">
        <v>6000</v>
      </c>
      <c r="B233" s="200" t="s">
        <v>248</v>
      </c>
      <c r="C233" s="455">
        <f t="shared" si="26"/>
        <v>2000</v>
      </c>
      <c r="D233" s="206">
        <f>D234+D254+D261</f>
        <v>2000</v>
      </c>
      <c r="E233" s="604">
        <f>E234+E254+E261</f>
        <v>0</v>
      </c>
      <c r="F233" s="608">
        <f t="shared" si="30"/>
        <v>2000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row>
    <row r="234" spans="1:16"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row>
    <row r="235" spans="1:16"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row>
    <row r="236" spans="1:16"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row>
    <row r="237" spans="1:16"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row>
    <row r="238" spans="1:16"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row>
    <row r="239" spans="1:16"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row>
    <row r="240" spans="1:16"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row>
    <row r="241" spans="1:16"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row>
    <row r="242" spans="1:16"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row>
    <row r="243" spans="1:16"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row>
    <row r="244" spans="1:16"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row>
    <row r="245" spans="1:16"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row>
    <row r="246" spans="1:16"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row>
    <row r="247" spans="1:16"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row>
    <row r="248" spans="1:16"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row>
    <row r="249" spans="1:16"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row>
    <row r="250" spans="1:16"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row>
    <row r="251" spans="1:16"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row>
    <row r="252" spans="1:16"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row>
    <row r="253" spans="1:16"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row>
    <row r="254" spans="1:16"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row>
    <row r="255" spans="1:16"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row>
    <row r="256" spans="1:16"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row>
    <row r="257" spans="1:16"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row>
    <row r="258" spans="1:16"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row>
    <row r="259" spans="1:16"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row>
    <row r="260" spans="1:16"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row>
    <row r="261" spans="1:16" ht="36" x14ac:dyDescent="0.25">
      <c r="A261" s="85">
        <v>6400</v>
      </c>
      <c r="B261" s="210" t="s">
        <v>276</v>
      </c>
      <c r="C261" s="393">
        <f t="shared" si="50"/>
        <v>2000</v>
      </c>
      <c r="D261" s="95">
        <f>SUM(D262,D266)</f>
        <v>2000</v>
      </c>
      <c r="E261" s="96">
        <f>SUM(E262,E266)</f>
        <v>0</v>
      </c>
      <c r="F261" s="97">
        <f t="shared" si="37"/>
        <v>2000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row>
    <row r="262" spans="1:16"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row>
    <row r="263" spans="1:16"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row>
    <row r="264" spans="1:16"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row>
    <row r="265" spans="1:16"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row>
    <row r="266" spans="1:16" ht="36" x14ac:dyDescent="0.25">
      <c r="A266" s="224">
        <v>6420</v>
      </c>
      <c r="B266" s="111" t="s">
        <v>281</v>
      </c>
      <c r="C266" s="226">
        <f t="shared" si="50"/>
        <v>2000</v>
      </c>
      <c r="D266" s="225">
        <f>SUM(D267:D270)</f>
        <v>2000</v>
      </c>
      <c r="E266" s="226">
        <f>SUM(E267:E270)</f>
        <v>0</v>
      </c>
      <c r="F266" s="227">
        <f t="shared" si="37"/>
        <v>2000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row>
    <row r="267" spans="1:16"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row>
    <row r="268" spans="1:16" x14ac:dyDescent="0.25">
      <c r="A268" s="64">
        <v>6422</v>
      </c>
      <c r="B268" s="111" t="s">
        <v>283</v>
      </c>
      <c r="C268" s="226">
        <f t="shared" si="50"/>
        <v>2000</v>
      </c>
      <c r="D268" s="116">
        <v>2000</v>
      </c>
      <c r="E268" s="117"/>
      <c r="F268" s="227">
        <f t="shared" si="37"/>
        <v>2000</v>
      </c>
      <c r="G268" s="116"/>
      <c r="H268" s="408"/>
      <c r="I268" s="230">
        <f t="shared" si="38"/>
        <v>0</v>
      </c>
      <c r="J268" s="116"/>
      <c r="K268" s="408"/>
      <c r="L268" s="230">
        <f t="shared" si="39"/>
        <v>0</v>
      </c>
      <c r="M268" s="464"/>
      <c r="N268" s="118"/>
      <c r="O268" s="230">
        <f t="shared" si="40"/>
        <v>0</v>
      </c>
      <c r="P268" s="387"/>
    </row>
    <row r="269" spans="1:16"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row>
    <row r="270" spans="1:16"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row>
    <row r="271" spans="1:16" ht="36" hidden="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row>
    <row r="272" spans="1:16"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row>
    <row r="273" spans="1:16"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row>
    <row r="274" spans="1:16"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row>
    <row r="275" spans="1:16"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row>
    <row r="276" spans="1:16"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row>
    <row r="277" spans="1:16" s="286" customFormat="1" ht="24" hidden="1" x14ac:dyDescent="0.25">
      <c r="A277" s="224">
        <v>7230</v>
      </c>
      <c r="B277" s="111" t="s">
        <v>292</v>
      </c>
      <c r="C277" s="405">
        <f t="shared" si="50"/>
        <v>0</v>
      </c>
      <c r="D277" s="116"/>
      <c r="E277" s="118"/>
      <c r="F277" s="229">
        <f t="shared" si="37"/>
        <v>0</v>
      </c>
      <c r="G277" s="116"/>
      <c r="H277" s="408"/>
      <c r="I277" s="230">
        <f t="shared" si="38"/>
        <v>0</v>
      </c>
      <c r="J277" s="116"/>
      <c r="K277" s="408"/>
      <c r="L277" s="230">
        <f t="shared" si="39"/>
        <v>0</v>
      </c>
      <c r="M277" s="464"/>
      <c r="N277" s="118"/>
      <c r="O277" s="230">
        <f>M277+N277</f>
        <v>0</v>
      </c>
      <c r="P277" s="387"/>
    </row>
    <row r="278" spans="1:16"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row>
    <row r="279" spans="1:16"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row>
    <row r="280" spans="1:16"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row>
    <row r="281" spans="1:16"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row>
    <row r="282" spans="1:16"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row>
    <row r="283" spans="1:16"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row>
    <row r="284" spans="1:16"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row>
    <row r="285" spans="1:16"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row>
    <row r="286" spans="1:16"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row>
    <row r="287" spans="1:16" x14ac:dyDescent="0.25">
      <c r="A287" s="503"/>
      <c r="B287" s="504" t="s">
        <v>304</v>
      </c>
      <c r="C287" s="505">
        <f>SUM(C284,C271,C233,C198,C190,C176,C78,C56)</f>
        <v>443305</v>
      </c>
      <c r="D287" s="506">
        <f>SUM(D284,D271,D233,D198,D190,D176,D78,D56)</f>
        <v>427285</v>
      </c>
      <c r="E287" s="605">
        <f>SUM(E284,E271,E233,E198,E190,E176,E78,E56)</f>
        <v>0</v>
      </c>
      <c r="F287" s="609">
        <f t="shared" si="37"/>
        <v>427285</v>
      </c>
      <c r="G287" s="506">
        <f>SUM(G284,G271,G233,G198,G190,G176,G78,G56)</f>
        <v>0</v>
      </c>
      <c r="H287" s="507">
        <f>SUM(H284,H271,H233,H198,H190,H176,H78,H56)</f>
        <v>0</v>
      </c>
      <c r="I287" s="508">
        <f t="shared" si="38"/>
        <v>0</v>
      </c>
      <c r="J287" s="506">
        <f>SUM(J284,J271,J233,J198,J190,J176,J78,J56)</f>
        <v>16020</v>
      </c>
      <c r="K287" s="507">
        <f>SUM(K284,K271,K233,K198,K190,K176,K78,K56)</f>
        <v>0</v>
      </c>
      <c r="L287" s="508">
        <f t="shared" si="39"/>
        <v>16020</v>
      </c>
      <c r="M287" s="459">
        <f>SUM(M284,M271,M233,M198,M190,M176,M78,M56)</f>
        <v>0</v>
      </c>
      <c r="N287" s="266">
        <f>SUM(N284,N271,N233,N198,N190,N176,N78,N56)</f>
        <v>0</v>
      </c>
      <c r="O287" s="268">
        <f t="shared" si="58"/>
        <v>0</v>
      </c>
      <c r="P287" s="460"/>
    </row>
    <row r="288" spans="1:16" x14ac:dyDescent="0.25">
      <c r="A288" s="509" t="s">
        <v>305</v>
      </c>
      <c r="B288" s="510"/>
      <c r="C288" s="511">
        <f t="shared" ref="C288" si="59">F288+I288+L288+O288</f>
        <v>-5880</v>
      </c>
      <c r="D288" s="512">
        <f>SUM(D28,D29,D45)-D54</f>
        <v>0</v>
      </c>
      <c r="E288" s="518">
        <f>SUM(E28,E29,E45)-E54</f>
        <v>0</v>
      </c>
      <c r="F288" s="622">
        <f t="shared" si="37"/>
        <v>0</v>
      </c>
      <c r="G288" s="512">
        <f>SUM(G28,G29,G45)-G54</f>
        <v>0</v>
      </c>
      <c r="H288" s="515">
        <f>SUM(H28,H29,H45)-H54</f>
        <v>0</v>
      </c>
      <c r="I288" s="516">
        <f t="shared" si="38"/>
        <v>0</v>
      </c>
      <c r="J288" s="512">
        <f>(J30+J46)-J54</f>
        <v>-5880</v>
      </c>
      <c r="K288" s="515">
        <f>(K30+K46)-K54</f>
        <v>0</v>
      </c>
      <c r="L288" s="516">
        <f t="shared" si="39"/>
        <v>-5880</v>
      </c>
      <c r="M288" s="511">
        <f>M48-M54</f>
        <v>0</v>
      </c>
      <c r="N288" s="513">
        <f>N48-N54</f>
        <v>0</v>
      </c>
      <c r="O288" s="516">
        <f t="shared" si="58"/>
        <v>0</v>
      </c>
      <c r="P288" s="517"/>
    </row>
    <row r="289" spans="1:17" s="37" customFormat="1" x14ac:dyDescent="0.25">
      <c r="A289" s="509" t="s">
        <v>306</v>
      </c>
      <c r="B289" s="510"/>
      <c r="C289" s="518">
        <f>SUM(C290,C291)-C298+C299</f>
        <v>5880</v>
      </c>
      <c r="D289" s="512">
        <f>SUM(D290,D291)-D298+D299</f>
        <v>0</v>
      </c>
      <c r="E289" s="518">
        <f>SUM(E290,E291)-E298+E299</f>
        <v>0</v>
      </c>
      <c r="F289" s="622">
        <f t="shared" si="37"/>
        <v>0</v>
      </c>
      <c r="G289" s="512">
        <f>SUM(G290,G291)-G298+G299</f>
        <v>0</v>
      </c>
      <c r="H289" s="515">
        <f>SUM(H290,H291)-H298+H299</f>
        <v>0</v>
      </c>
      <c r="I289" s="516">
        <f t="shared" si="38"/>
        <v>0</v>
      </c>
      <c r="J289" s="512">
        <f>SUM(J290,J291)-J298+J299</f>
        <v>5880</v>
      </c>
      <c r="K289" s="515">
        <f>SUM(K290,K291)-K298+K299</f>
        <v>0</v>
      </c>
      <c r="L289" s="516">
        <f t="shared" si="39"/>
        <v>5880</v>
      </c>
      <c r="M289" s="511">
        <f>SUM(M290,M291)-M298+M299</f>
        <v>0</v>
      </c>
      <c r="N289" s="513">
        <f>SUM(N290,N291)-N298+N299</f>
        <v>0</v>
      </c>
      <c r="O289" s="516">
        <f t="shared" si="58"/>
        <v>0</v>
      </c>
      <c r="P289" s="517"/>
    </row>
    <row r="290" spans="1:17" s="37" customFormat="1" x14ac:dyDescent="0.25">
      <c r="A290" s="519" t="s">
        <v>307</v>
      </c>
      <c r="B290" s="519" t="s">
        <v>308</v>
      </c>
      <c r="C290" s="518">
        <f>C25-C284</f>
        <v>5880</v>
      </c>
      <c r="D290" s="512">
        <f>D25-D284</f>
        <v>0</v>
      </c>
      <c r="E290" s="518">
        <f>E25-E284</f>
        <v>0</v>
      </c>
      <c r="F290" s="622">
        <f t="shared" si="37"/>
        <v>0</v>
      </c>
      <c r="G290" s="512">
        <f>G25-G284</f>
        <v>0</v>
      </c>
      <c r="H290" s="515">
        <f>H25-H284</f>
        <v>0</v>
      </c>
      <c r="I290" s="516">
        <f t="shared" si="38"/>
        <v>0</v>
      </c>
      <c r="J290" s="512">
        <f>J25-J284</f>
        <v>5880</v>
      </c>
      <c r="K290" s="515">
        <f>K25-K284</f>
        <v>0</v>
      </c>
      <c r="L290" s="516">
        <f t="shared" si="39"/>
        <v>5880</v>
      </c>
      <c r="M290" s="511">
        <f>M25-M284</f>
        <v>0</v>
      </c>
      <c r="N290" s="513">
        <f>N25-N284</f>
        <v>0</v>
      </c>
      <c r="O290" s="516">
        <f t="shared" si="58"/>
        <v>0</v>
      </c>
      <c r="P290" s="517"/>
    </row>
    <row r="291" spans="1:17"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row>
    <row r="292" spans="1:17"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row>
    <row r="293" spans="1:17"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row>
    <row r="294" spans="1:17"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row>
    <row r="295" spans="1:17"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row>
    <row r="296" spans="1:17"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row>
    <row r="297" spans="1:17"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row>
    <row r="298" spans="1:17"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row>
    <row r="299" spans="1:17"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row>
    <row r="300" spans="1:17"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7" ht="12.75" thickBot="1" x14ac:dyDescent="0.3">
      <c r="A301" s="530"/>
      <c r="B301" s="531"/>
      <c r="C301" s="531"/>
      <c r="D301" s="531"/>
      <c r="E301" s="531"/>
      <c r="F301" s="531"/>
      <c r="G301" s="531"/>
      <c r="H301" s="531"/>
      <c r="I301" s="531"/>
      <c r="J301" s="531"/>
      <c r="K301" s="531"/>
      <c r="L301" s="531"/>
      <c r="M301" s="531"/>
      <c r="N301" s="531"/>
      <c r="O301" s="531"/>
      <c r="P301" s="532"/>
      <c r="Q301" s="9"/>
    </row>
    <row r="302" spans="1:17" x14ac:dyDescent="0.25">
      <c r="A302" s="4"/>
      <c r="B302" s="4"/>
      <c r="C302" s="4"/>
      <c r="D302" s="4"/>
      <c r="E302" s="4"/>
      <c r="F302" s="4"/>
      <c r="G302" s="4"/>
      <c r="H302" s="4"/>
      <c r="I302" s="4"/>
      <c r="J302" s="4"/>
      <c r="K302" s="4"/>
      <c r="L302" s="4"/>
      <c r="M302" s="4"/>
      <c r="N302" s="4"/>
      <c r="O302" s="4"/>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FqAIJXZZETXr0GJ8AjqolTrkZH+XNsxPEwXFfUjxEZIFazXiquZUNm+rBTwQt6hvVega9dieuRtkjUZaUy1gw==" saltValue="IfY3/Y9UfivkZhSGcZcz5g==" spinCount="100000" sheet="1" objects="1" scenarios="1" formatCells="0" formatColumns="0" formatRows="0"/>
  <autoFilter ref="A22:P300">
    <filterColumn colId="2">
      <filters blank="1">
        <filter val="1 877"/>
        <filter val="1 895"/>
        <filter val="10 140"/>
        <filter val="104"/>
        <filter val="112"/>
        <filter val="12 000"/>
        <filter val="123 523"/>
        <filter val="126 742"/>
        <filter val="135 523"/>
        <filter val="148 146"/>
        <filter val="17 687"/>
        <filter val="18"/>
        <filter val="2 000"/>
        <filter val="200"/>
        <filter val="3 605"/>
        <filter val="338 847"/>
        <filter val="385 830"/>
        <filter val="427 285"/>
        <filter val="43 747"/>
        <filter val="44 197"/>
        <filter val="441 305"/>
        <filter val="443 305"/>
        <filter val="45 088"/>
        <filter val="450"/>
        <filter val="49 000"/>
        <filter val="5 378"/>
        <filter val="5 880"/>
        <filter val="-5 880"/>
        <filter val="54 378"/>
        <filter val="55 371"/>
        <filter val="55 475"/>
        <filter val="600"/>
        <filter val="891"/>
      </filters>
    </filterColumn>
  </autoFilter>
  <mergeCells count="31">
    <mergeCell ref="C16:P16"/>
    <mergeCell ref="A3:P3"/>
    <mergeCell ref="A4:P4"/>
    <mergeCell ref="C6:P6"/>
    <mergeCell ref="C7:P7"/>
    <mergeCell ref="C8:P8"/>
    <mergeCell ref="C9:P9"/>
    <mergeCell ref="C10:P10"/>
    <mergeCell ref="C12:P12"/>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43.pielikums Jūrmalas pilsētas domes
2016.gada 19.maija saistošajiem noteikumiem Nr.13
(protokols Nr.6, 8.punkts)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2"/>
  <sheetViews>
    <sheetView showGridLines="0" view="pageLayout" zoomScaleNormal="100" workbookViewId="0">
      <selection activeCell="U7" sqref="U7"/>
    </sheetView>
  </sheetViews>
  <sheetFormatPr defaultRowHeight="12" outlineLevelCol="1" x14ac:dyDescent="0.25"/>
  <cols>
    <col min="1" max="1" width="10.85546875" style="1" customWidth="1"/>
    <col min="2" max="2" width="28" style="1" customWidth="1"/>
    <col min="3" max="3" width="8.7109375" style="1" customWidth="1"/>
    <col min="4" max="4" width="7.85546875" style="1" hidden="1" customWidth="1" outlineLevel="1"/>
    <col min="5" max="5" width="7" style="1" hidden="1" customWidth="1" outlineLevel="1"/>
    <col min="6" max="6" width="8.140625" style="1" customWidth="1" collapsed="1"/>
    <col min="7" max="7" width="10.42578125" style="1" hidden="1" customWidth="1" outlineLevel="1"/>
    <col min="8" max="8" width="7" style="1" hidden="1" customWidth="1" outlineLevel="1"/>
    <col min="9" max="9" width="7" style="1" customWidth="1" collapsed="1"/>
    <col min="10" max="10" width="8.7109375" style="1" hidden="1" customWidth="1" outlineLevel="1"/>
    <col min="11" max="11" width="7" style="1" hidden="1" customWidth="1" outlineLevel="1"/>
    <col min="12" max="12" width="7" style="1" customWidth="1" collapsed="1"/>
    <col min="13" max="14" width="7" style="1" hidden="1" customWidth="1" outlineLevel="1"/>
    <col min="15" max="15" width="7" style="1" customWidth="1" collapsed="1"/>
    <col min="16" max="16" width="34.7109375" style="1" hidden="1" customWidth="1" outlineLevel="1"/>
    <col min="17" max="17" width="9.140625" style="4" customWidth="1" collapsed="1"/>
    <col min="18" max="16384" width="9.140625" style="4"/>
  </cols>
  <sheetData>
    <row r="1" spans="1:17" x14ac:dyDescent="0.25">
      <c r="B1" s="2"/>
      <c r="C1" s="2"/>
      <c r="D1" s="2"/>
      <c r="E1" s="2"/>
      <c r="F1" s="2"/>
      <c r="G1" s="2"/>
      <c r="H1" s="2"/>
      <c r="I1" s="2"/>
      <c r="J1" s="2"/>
      <c r="K1" s="2"/>
      <c r="L1" s="2"/>
      <c r="M1" s="2"/>
      <c r="N1" s="2"/>
      <c r="O1" s="3" t="s">
        <v>1229</v>
      </c>
      <c r="P1" s="2"/>
    </row>
    <row r="2" spans="1:17" x14ac:dyDescent="0.25">
      <c r="B2" s="2"/>
      <c r="C2" s="2"/>
      <c r="D2" s="2"/>
      <c r="E2" s="2"/>
      <c r="F2" s="2"/>
      <c r="G2" s="2"/>
      <c r="H2" s="2"/>
      <c r="I2" s="2"/>
      <c r="J2" s="2"/>
      <c r="K2" s="2"/>
      <c r="L2" s="2"/>
      <c r="M2" s="2"/>
      <c r="N2" s="2"/>
      <c r="O2" s="3"/>
      <c r="P2" s="2"/>
    </row>
    <row r="3" spans="1:17" x14ac:dyDescent="0.25">
      <c r="A3" s="5"/>
      <c r="B3" s="6"/>
      <c r="C3" s="6"/>
      <c r="D3" s="6"/>
      <c r="E3" s="6"/>
      <c r="F3" s="6"/>
      <c r="G3" s="6"/>
      <c r="H3" s="6"/>
      <c r="I3" s="6"/>
      <c r="J3" s="6"/>
      <c r="K3" s="6"/>
      <c r="L3" s="6"/>
      <c r="M3" s="6"/>
      <c r="N3" s="6"/>
      <c r="O3" s="7"/>
      <c r="P3" s="8"/>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customHeight="1" x14ac:dyDescent="0.25">
      <c r="A6" s="12" t="s">
        <v>2</v>
      </c>
      <c r="B6" s="13"/>
      <c r="C6" s="1049" t="s">
        <v>1230</v>
      </c>
      <c r="D6" s="1049"/>
      <c r="E6" s="1049"/>
      <c r="F6" s="1049"/>
      <c r="G6" s="1049"/>
      <c r="H6" s="1049"/>
      <c r="I6" s="1049"/>
      <c r="J6" s="1049"/>
      <c r="K6" s="1049"/>
      <c r="L6" s="1049"/>
      <c r="M6" s="1049"/>
      <c r="N6" s="1049"/>
      <c r="O6" s="1049"/>
      <c r="P6" s="1049"/>
      <c r="Q6" s="9"/>
    </row>
    <row r="7" spans="1:17" ht="12.75" customHeight="1" x14ac:dyDescent="0.25">
      <c r="A7" s="12" t="s">
        <v>4</v>
      </c>
      <c r="B7" s="13"/>
      <c r="C7" s="1049" t="s">
        <v>1231</v>
      </c>
      <c r="D7" s="1049"/>
      <c r="E7" s="1049"/>
      <c r="F7" s="1049"/>
      <c r="G7" s="1049"/>
      <c r="H7" s="1049"/>
      <c r="I7" s="1049"/>
      <c r="J7" s="1049"/>
      <c r="K7" s="1049"/>
      <c r="L7" s="1049"/>
      <c r="M7" s="1049"/>
      <c r="N7" s="1049"/>
      <c r="O7" s="1049"/>
      <c r="P7" s="1049"/>
      <c r="Q7" s="9"/>
    </row>
    <row r="8" spans="1:17" ht="12.75" customHeight="1" x14ac:dyDescent="0.25">
      <c r="A8" s="14" t="s">
        <v>6</v>
      </c>
      <c r="B8" s="15"/>
      <c r="C8" s="1044" t="s">
        <v>1232</v>
      </c>
      <c r="D8" s="1044"/>
      <c r="E8" s="1044"/>
      <c r="F8" s="1044"/>
      <c r="G8" s="1044"/>
      <c r="H8" s="1044"/>
      <c r="I8" s="1044"/>
      <c r="J8" s="1044"/>
      <c r="K8" s="1044"/>
      <c r="L8" s="1044"/>
      <c r="M8" s="1044"/>
      <c r="N8" s="1044"/>
      <c r="O8" s="1044"/>
      <c r="P8" s="1044"/>
      <c r="Q8" s="9"/>
    </row>
    <row r="9" spans="1:17" ht="12.75" customHeight="1" x14ac:dyDescent="0.25">
      <c r="A9" s="14" t="s">
        <v>8</v>
      </c>
      <c r="B9" s="15"/>
      <c r="C9" s="1044" t="s">
        <v>1233</v>
      </c>
      <c r="D9" s="1044"/>
      <c r="E9" s="1044"/>
      <c r="F9" s="1044"/>
      <c r="G9" s="1044"/>
      <c r="H9" s="1044"/>
      <c r="I9" s="1044"/>
      <c r="J9" s="1044"/>
      <c r="K9" s="1044"/>
      <c r="L9" s="1044"/>
      <c r="M9" s="1044"/>
      <c r="N9" s="1044"/>
      <c r="O9" s="1044"/>
      <c r="P9" s="1044"/>
      <c r="Q9" s="9"/>
    </row>
    <row r="10" spans="1:17" x14ac:dyDescent="0.25">
      <c r="A10" s="14" t="s">
        <v>10</v>
      </c>
      <c r="B10" s="15"/>
      <c r="C10" s="1049" t="s">
        <v>1234</v>
      </c>
      <c r="D10" s="1049"/>
      <c r="E10" s="1049"/>
      <c r="F10" s="1049"/>
      <c r="G10" s="1049"/>
      <c r="H10" s="1049"/>
      <c r="I10" s="1049"/>
      <c r="J10" s="1049"/>
      <c r="K10" s="1049"/>
      <c r="L10" s="1049"/>
      <c r="M10" s="1049"/>
      <c r="N10" s="1049"/>
      <c r="O10" s="1049"/>
      <c r="P10" s="1049"/>
      <c r="Q10" s="9"/>
    </row>
    <row r="11" spans="1:17" x14ac:dyDescent="0.25">
      <c r="A11" s="14" t="s">
        <v>12</v>
      </c>
      <c r="B11" s="15"/>
      <c r="C11" s="353"/>
      <c r="D11" s="353"/>
      <c r="E11" s="353"/>
      <c r="F11" s="353"/>
      <c r="H11" s="353"/>
      <c r="I11" s="353"/>
      <c r="J11" s="353"/>
      <c r="K11" s="353"/>
      <c r="L11" s="353"/>
      <c r="M11" s="353"/>
      <c r="N11" s="353"/>
      <c r="O11" s="353"/>
      <c r="P11" s="353"/>
      <c r="Q11" s="9"/>
    </row>
    <row r="12" spans="1:17" ht="12.75" customHeight="1" x14ac:dyDescent="0.25">
      <c r="A12" s="16" t="s">
        <v>14</v>
      </c>
      <c r="B12" s="15"/>
      <c r="C12" s="1084"/>
      <c r="D12" s="1084"/>
      <c r="E12" s="1084"/>
      <c r="F12" s="1084"/>
      <c r="G12" s="1084"/>
      <c r="H12" s="1084"/>
      <c r="I12" s="1084"/>
      <c r="J12" s="1084"/>
      <c r="K12" s="1084"/>
      <c r="L12" s="1084"/>
      <c r="M12" s="1084"/>
      <c r="N12" s="1084"/>
      <c r="O12" s="1084"/>
      <c r="P12" s="1084"/>
      <c r="Q12" s="9"/>
    </row>
    <row r="13" spans="1:17" ht="12.75" customHeight="1" x14ac:dyDescent="0.25">
      <c r="A13" s="14"/>
      <c r="B13" s="15" t="s">
        <v>15</v>
      </c>
      <c r="C13" s="1044" t="s">
        <v>1235</v>
      </c>
      <c r="D13" s="1044"/>
      <c r="E13" s="1044"/>
      <c r="F13" s="1044"/>
      <c r="G13" s="1044"/>
      <c r="H13" s="1044"/>
      <c r="I13" s="1044"/>
      <c r="J13" s="1044"/>
      <c r="K13" s="1044"/>
      <c r="L13" s="1044"/>
      <c r="M13" s="1044"/>
      <c r="N13" s="1044"/>
      <c r="O13" s="1044"/>
      <c r="P13" s="1044"/>
      <c r="Q13" s="9"/>
    </row>
    <row r="14" spans="1:17" ht="12.75" customHeight="1" x14ac:dyDescent="0.25">
      <c r="A14" s="14"/>
      <c r="B14" s="15" t="s">
        <v>17</v>
      </c>
      <c r="C14" s="1044"/>
      <c r="D14" s="1044"/>
      <c r="E14" s="1044"/>
      <c r="F14" s="1044"/>
      <c r="G14" s="1044"/>
      <c r="H14" s="1044"/>
      <c r="I14" s="1044"/>
      <c r="J14" s="1044"/>
      <c r="K14" s="1044"/>
      <c r="L14" s="1044"/>
      <c r="M14" s="1044"/>
      <c r="N14" s="1044"/>
      <c r="O14" s="1044"/>
      <c r="P14" s="1044"/>
      <c r="Q14" s="9"/>
    </row>
    <row r="15" spans="1:17" ht="12.75" customHeight="1" x14ac:dyDescent="0.25">
      <c r="A15" s="14"/>
      <c r="B15" s="15" t="s">
        <v>19</v>
      </c>
      <c r="C15" s="1084"/>
      <c r="D15" s="1084"/>
      <c r="E15" s="1084"/>
      <c r="F15" s="1084"/>
      <c r="G15" s="1084"/>
      <c r="H15" s="1084"/>
      <c r="I15" s="1084"/>
      <c r="J15" s="1084"/>
      <c r="K15" s="1084"/>
      <c r="L15" s="1084"/>
      <c r="M15" s="1084"/>
      <c r="N15" s="1084"/>
      <c r="O15" s="1084"/>
      <c r="P15" s="1084"/>
      <c r="Q15" s="9"/>
    </row>
    <row r="16" spans="1:17" ht="12.75" customHeight="1" x14ac:dyDescent="0.25">
      <c r="A16" s="14"/>
      <c r="B16" s="15" t="s">
        <v>20</v>
      </c>
      <c r="C16" s="1044" t="s">
        <v>1236</v>
      </c>
      <c r="D16" s="1044"/>
      <c r="E16" s="1044"/>
      <c r="F16" s="1044"/>
      <c r="G16" s="1044"/>
      <c r="H16" s="1044"/>
      <c r="I16" s="1044"/>
      <c r="J16" s="1044"/>
      <c r="K16" s="1044"/>
      <c r="L16" s="1044"/>
      <c r="M16" s="1044"/>
      <c r="N16" s="1044"/>
      <c r="O16" s="1044"/>
      <c r="P16" s="1044"/>
      <c r="Q16" s="9"/>
    </row>
    <row r="17" spans="1:19" ht="12.75" customHeight="1" x14ac:dyDescent="0.25">
      <c r="A17" s="14"/>
      <c r="B17" s="15" t="s">
        <v>22</v>
      </c>
      <c r="C17" s="1044" t="s">
        <v>1237</v>
      </c>
      <c r="D17" s="1044"/>
      <c r="E17" s="1044"/>
      <c r="F17" s="1044"/>
      <c r="G17" s="1044"/>
      <c r="H17" s="1044"/>
      <c r="I17" s="1044"/>
      <c r="J17" s="1044"/>
      <c r="K17" s="1044"/>
      <c r="L17" s="1044"/>
      <c r="M17" s="1044"/>
      <c r="N17" s="1044"/>
      <c r="O17" s="1044"/>
      <c r="P17" s="1044"/>
      <c r="Q17" s="9"/>
    </row>
    <row r="18" spans="1:19" ht="12.75" customHeight="1" x14ac:dyDescent="0.25">
      <c r="A18" s="17"/>
      <c r="B18" s="18"/>
      <c r="C18" s="19"/>
      <c r="D18" s="19"/>
      <c r="E18" s="19"/>
      <c r="F18" s="19"/>
      <c r="G18" s="19"/>
      <c r="H18" s="19"/>
      <c r="I18" s="19"/>
      <c r="J18" s="19"/>
      <c r="K18" s="19"/>
      <c r="L18" s="19"/>
      <c r="M18" s="19"/>
      <c r="N18" s="19"/>
      <c r="O18" s="19"/>
      <c r="P18" s="19"/>
      <c r="Q18" s="9"/>
    </row>
    <row r="19" spans="1:19" s="20" customFormat="1" ht="12.75" customHeight="1" x14ac:dyDescent="0.25">
      <c r="A19" s="1027" t="s">
        <v>23</v>
      </c>
      <c r="B19" s="1030" t="s">
        <v>24</v>
      </c>
      <c r="C19" s="1076" t="s">
        <v>25</v>
      </c>
      <c r="D19" s="1077"/>
      <c r="E19" s="1077"/>
      <c r="F19" s="1077"/>
      <c r="G19" s="1077"/>
      <c r="H19" s="1077"/>
      <c r="I19" s="1077"/>
      <c r="J19" s="1077"/>
      <c r="K19" s="1077"/>
      <c r="L19" s="1077"/>
      <c r="M19" s="1077"/>
      <c r="N19" s="1077"/>
      <c r="O19" s="1078"/>
      <c r="P19" s="1079" t="s">
        <v>26</v>
      </c>
    </row>
    <row r="20" spans="1:19" s="20" customFormat="1" ht="12.75" customHeight="1" x14ac:dyDescent="0.25">
      <c r="A20" s="1075"/>
      <c r="B20" s="1031"/>
      <c r="C20" s="1036" t="s">
        <v>27</v>
      </c>
      <c r="D20" s="1082" t="s">
        <v>28</v>
      </c>
      <c r="E20" s="1042" t="s">
        <v>29</v>
      </c>
      <c r="F20" s="1021" t="s">
        <v>30</v>
      </c>
      <c r="G20" s="1073" t="s">
        <v>31</v>
      </c>
      <c r="H20" s="1042" t="s">
        <v>32</v>
      </c>
      <c r="I20" s="1023" t="s">
        <v>33</v>
      </c>
      <c r="J20" s="1073" t="s">
        <v>34</v>
      </c>
      <c r="K20" s="1038" t="s">
        <v>35</v>
      </c>
      <c r="L20" s="1040" t="s">
        <v>36</v>
      </c>
      <c r="M20" s="1073" t="s">
        <v>37</v>
      </c>
      <c r="N20" s="1042" t="s">
        <v>38</v>
      </c>
      <c r="O20" s="1021" t="s">
        <v>39</v>
      </c>
      <c r="P20" s="1080"/>
    </row>
    <row r="21" spans="1:19" s="21" customFormat="1" ht="54" customHeight="1" thickBot="1" x14ac:dyDescent="0.3">
      <c r="A21" s="1029"/>
      <c r="B21" s="1031"/>
      <c r="C21" s="1037"/>
      <c r="D21" s="1083"/>
      <c r="E21" s="1043"/>
      <c r="F21" s="1022"/>
      <c r="G21" s="1074"/>
      <c r="H21" s="1043"/>
      <c r="I21" s="1024"/>
      <c r="J21" s="1074"/>
      <c r="K21" s="1039"/>
      <c r="L21" s="1041"/>
      <c r="M21" s="1074"/>
      <c r="N21" s="1043"/>
      <c r="O21" s="1022"/>
      <c r="P21" s="1081"/>
    </row>
    <row r="22" spans="1:19" s="21" customFormat="1" ht="9.75" customHeight="1" thickTop="1" x14ac:dyDescent="0.25">
      <c r="A22" s="22" t="s">
        <v>339</v>
      </c>
      <c r="B22" s="22">
        <v>2</v>
      </c>
      <c r="C22" s="23">
        <v>8</v>
      </c>
      <c r="D22" s="24">
        <v>9</v>
      </c>
      <c r="E22" s="26"/>
      <c r="F22" s="27">
        <v>4</v>
      </c>
      <c r="G22" s="24">
        <v>10</v>
      </c>
      <c r="H22" s="26"/>
      <c r="I22" s="25">
        <v>5</v>
      </c>
      <c r="J22" s="24">
        <v>11</v>
      </c>
      <c r="K22" s="25"/>
      <c r="L22" s="22">
        <v>6</v>
      </c>
      <c r="M22" s="24">
        <v>12</v>
      </c>
      <c r="N22" s="26"/>
      <c r="O22" s="23">
        <v>7</v>
      </c>
      <c r="P22" s="27"/>
    </row>
    <row r="23" spans="1:19" s="37" customFormat="1" x14ac:dyDescent="0.25">
      <c r="A23" s="28"/>
      <c r="B23" s="29" t="s">
        <v>40</v>
      </c>
      <c r="C23" s="30"/>
      <c r="D23" s="31"/>
      <c r="E23" s="34"/>
      <c r="F23" s="36"/>
      <c r="G23" s="31"/>
      <c r="H23" s="34"/>
      <c r="I23" s="32"/>
      <c r="J23" s="31"/>
      <c r="K23" s="32"/>
      <c r="L23" s="33"/>
      <c r="M23" s="31"/>
      <c r="N23" s="34"/>
      <c r="O23" s="35"/>
      <c r="P23" s="36"/>
    </row>
    <row r="24" spans="1:19" s="37" customFormat="1" ht="12.75" thickBot="1" x14ac:dyDescent="0.3">
      <c r="A24" s="38"/>
      <c r="B24" s="39" t="s">
        <v>41</v>
      </c>
      <c r="C24" s="40">
        <f t="shared" ref="C24:C50" si="0">SUM(F24,I24,L24,O24)</f>
        <v>51818</v>
      </c>
      <c r="D24" s="41">
        <f>SUM(D25,D28,D29,D45,D46)</f>
        <v>23815</v>
      </c>
      <c r="E24" s="44">
        <f>SUM(E25,E28,E29,E45,E46)</f>
        <v>0</v>
      </c>
      <c r="F24" s="45">
        <f>SUM(F25,F28,F29,F45,F46)</f>
        <v>23815</v>
      </c>
      <c r="G24" s="41">
        <f>SUM(G25,G28,G46)</f>
        <v>0</v>
      </c>
      <c r="H24" s="44">
        <f>SUM(H25,H28,H29,H45,H46)</f>
        <v>0</v>
      </c>
      <c r="I24" s="42">
        <f>SUM(I25,I28,I29,I45,I46)</f>
        <v>0</v>
      </c>
      <c r="J24" s="41">
        <f>SUM(J25,J30,J46)</f>
        <v>28003</v>
      </c>
      <c r="K24" s="42">
        <f>SUM(K25,K30,K46)</f>
        <v>0</v>
      </c>
      <c r="L24" s="43">
        <f>SUM(L25,L30,L46)</f>
        <v>28003</v>
      </c>
      <c r="M24" s="41">
        <f>SUM(M25,M48)</f>
        <v>0</v>
      </c>
      <c r="N24" s="44">
        <f>SUM(N25,N48)</f>
        <v>0</v>
      </c>
      <c r="O24" s="45">
        <f>SUM(O25,O48)</f>
        <v>0</v>
      </c>
      <c r="P24" s="45"/>
      <c r="R24" s="346"/>
      <c r="S24" s="346"/>
    </row>
    <row r="25" spans="1:19" ht="12.75" thickTop="1" x14ac:dyDescent="0.25">
      <c r="A25" s="46"/>
      <c r="B25" s="47" t="s">
        <v>42</v>
      </c>
      <c r="C25" s="48">
        <f t="shared" si="0"/>
        <v>3363</v>
      </c>
      <c r="D25" s="49">
        <f t="shared" ref="D25:O25" si="1">SUM(D26:D27)</f>
        <v>0</v>
      </c>
      <c r="E25" s="52">
        <f t="shared" si="1"/>
        <v>0</v>
      </c>
      <c r="F25" s="53">
        <f t="shared" si="1"/>
        <v>0</v>
      </c>
      <c r="G25" s="49">
        <f t="shared" si="1"/>
        <v>0</v>
      </c>
      <c r="H25" s="52">
        <f t="shared" si="1"/>
        <v>0</v>
      </c>
      <c r="I25" s="50">
        <f t="shared" si="1"/>
        <v>0</v>
      </c>
      <c r="J25" s="49">
        <f t="shared" si="1"/>
        <v>3363</v>
      </c>
      <c r="K25" s="50">
        <f t="shared" si="1"/>
        <v>0</v>
      </c>
      <c r="L25" s="51">
        <f t="shared" si="1"/>
        <v>3363</v>
      </c>
      <c r="M25" s="49">
        <f t="shared" si="1"/>
        <v>0</v>
      </c>
      <c r="N25" s="52">
        <f t="shared" si="1"/>
        <v>0</v>
      </c>
      <c r="O25" s="53">
        <f t="shared" si="1"/>
        <v>0</v>
      </c>
      <c r="P25" s="53"/>
      <c r="R25" s="346"/>
      <c r="S25" s="346"/>
    </row>
    <row r="26" spans="1:19" hidden="1" x14ac:dyDescent="0.25">
      <c r="A26" s="54"/>
      <c r="B26" s="55" t="s">
        <v>43</v>
      </c>
      <c r="C26" s="56">
        <f t="shared" si="0"/>
        <v>0</v>
      </c>
      <c r="D26" s="57"/>
      <c r="E26" s="60"/>
      <c r="F26" s="62">
        <f>D26+E26</f>
        <v>0</v>
      </c>
      <c r="G26" s="57"/>
      <c r="H26" s="60"/>
      <c r="I26" s="58">
        <f>G26+H26</f>
        <v>0</v>
      </c>
      <c r="J26" s="57"/>
      <c r="K26" s="60"/>
      <c r="L26" s="62">
        <f>J26+K26</f>
        <v>0</v>
      </c>
      <c r="M26" s="57"/>
      <c r="N26" s="60"/>
      <c r="O26" s="61">
        <f>N26+M26</f>
        <v>0</v>
      </c>
      <c r="P26" s="62"/>
      <c r="R26" s="346"/>
      <c r="S26" s="346"/>
    </row>
    <row r="27" spans="1:19" x14ac:dyDescent="0.25">
      <c r="A27" s="63"/>
      <c r="B27" s="64" t="s">
        <v>44</v>
      </c>
      <c r="C27" s="65">
        <f t="shared" si="0"/>
        <v>3363</v>
      </c>
      <c r="D27" s="66"/>
      <c r="E27" s="69"/>
      <c r="F27" s="72">
        <f>D27+E27</f>
        <v>0</v>
      </c>
      <c r="G27" s="66"/>
      <c r="H27" s="69"/>
      <c r="I27" s="67">
        <f>G27+H27</f>
        <v>0</v>
      </c>
      <c r="J27" s="66">
        <f>14952-11589</f>
        <v>3363</v>
      </c>
      <c r="K27" s="67"/>
      <c r="L27" s="68">
        <f>J27+K27</f>
        <v>3363</v>
      </c>
      <c r="M27" s="70"/>
      <c r="N27" s="69"/>
      <c r="O27" s="71">
        <f>N27+M27</f>
        <v>0</v>
      </c>
      <c r="P27" s="72"/>
      <c r="R27" s="346"/>
      <c r="S27" s="346"/>
    </row>
    <row r="28" spans="1:19" s="37" customFormat="1" ht="24.75" thickBot="1" x14ac:dyDescent="0.3">
      <c r="A28" s="73">
        <v>19300</v>
      </c>
      <c r="B28" s="73" t="s">
        <v>45</v>
      </c>
      <c r="C28" s="74">
        <f t="shared" si="0"/>
        <v>23815</v>
      </c>
      <c r="D28" s="75">
        <f>D54</f>
        <v>23815</v>
      </c>
      <c r="E28" s="78"/>
      <c r="F28" s="933">
        <f>D28+E28</f>
        <v>23815</v>
      </c>
      <c r="G28" s="75"/>
      <c r="H28" s="78"/>
      <c r="I28" s="79">
        <f>G28+H28</f>
        <v>0</v>
      </c>
      <c r="J28" s="80" t="s">
        <v>46</v>
      </c>
      <c r="K28" s="81" t="s">
        <v>46</v>
      </c>
      <c r="L28" s="82" t="s">
        <v>46</v>
      </c>
      <c r="M28" s="80" t="s">
        <v>46</v>
      </c>
      <c r="N28" s="83"/>
      <c r="O28" s="84" t="s">
        <v>46</v>
      </c>
      <c r="P28" s="84"/>
      <c r="R28" s="346"/>
      <c r="S28" s="346"/>
    </row>
    <row r="29" spans="1:19" s="37" customFormat="1" ht="24.75" hidden="1" thickTop="1" x14ac:dyDescent="0.25">
      <c r="A29" s="85"/>
      <c r="B29" s="85" t="s">
        <v>47</v>
      </c>
      <c r="C29" s="86">
        <f t="shared" si="0"/>
        <v>0</v>
      </c>
      <c r="D29" s="87"/>
      <c r="E29" s="394"/>
      <c r="F29" s="934">
        <f>D29+E29</f>
        <v>0</v>
      </c>
      <c r="G29" s="90" t="s">
        <v>46</v>
      </c>
      <c r="H29" s="91" t="s">
        <v>46</v>
      </c>
      <c r="I29" s="92" t="s">
        <v>46</v>
      </c>
      <c r="J29" s="90" t="s">
        <v>46</v>
      </c>
      <c r="K29" s="91" t="s">
        <v>46</v>
      </c>
      <c r="L29" s="94" t="s">
        <v>46</v>
      </c>
      <c r="M29" s="90" t="s">
        <v>46</v>
      </c>
      <c r="N29" s="91"/>
      <c r="O29" s="94" t="s">
        <v>46</v>
      </c>
      <c r="P29" s="94"/>
      <c r="R29" s="346"/>
      <c r="S29" s="346"/>
    </row>
    <row r="30" spans="1:19" s="37" customFormat="1" ht="36.75" thickTop="1" x14ac:dyDescent="0.25">
      <c r="A30" s="85">
        <v>21300</v>
      </c>
      <c r="B30" s="85" t="s">
        <v>48</v>
      </c>
      <c r="C30" s="86">
        <f t="shared" si="0"/>
        <v>24640</v>
      </c>
      <c r="D30" s="90" t="s">
        <v>46</v>
      </c>
      <c r="E30" s="91" t="s">
        <v>46</v>
      </c>
      <c r="F30" s="94" t="s">
        <v>46</v>
      </c>
      <c r="G30" s="90" t="s">
        <v>46</v>
      </c>
      <c r="H30" s="91" t="s">
        <v>46</v>
      </c>
      <c r="I30" s="92" t="s">
        <v>46</v>
      </c>
      <c r="J30" s="95">
        <f>SUM(J31,J35,J37,J40)</f>
        <v>24640</v>
      </c>
      <c r="K30" s="96">
        <f>SUM(K31,K35,K37,K40)</f>
        <v>0</v>
      </c>
      <c r="L30" s="97">
        <f>SUM(L31,L35,L37,L40)</f>
        <v>24640</v>
      </c>
      <c r="M30" s="90" t="s">
        <v>46</v>
      </c>
      <c r="N30" s="98"/>
      <c r="O30" s="94" t="s">
        <v>46</v>
      </c>
      <c r="P30" s="99"/>
      <c r="R30" s="346"/>
      <c r="S30" s="346"/>
    </row>
    <row r="31" spans="1:19" s="37" customFormat="1" ht="24" hidden="1" x14ac:dyDescent="0.25">
      <c r="A31" s="100">
        <v>21350</v>
      </c>
      <c r="B31" s="85" t="s">
        <v>49</v>
      </c>
      <c r="C31" s="86">
        <f t="shared" si="0"/>
        <v>0</v>
      </c>
      <c r="D31" s="90" t="s">
        <v>46</v>
      </c>
      <c r="E31" s="91" t="s">
        <v>46</v>
      </c>
      <c r="F31" s="94" t="s">
        <v>46</v>
      </c>
      <c r="G31" s="90" t="s">
        <v>46</v>
      </c>
      <c r="H31" s="91" t="s">
        <v>46</v>
      </c>
      <c r="I31" s="92" t="s">
        <v>46</v>
      </c>
      <c r="J31" s="95">
        <f>SUM(J32:J34)</f>
        <v>0</v>
      </c>
      <c r="K31" s="98">
        <f>SUM(K32:K34)</f>
        <v>0</v>
      </c>
      <c r="L31" s="99">
        <f>SUM(L32:L34)</f>
        <v>0</v>
      </c>
      <c r="M31" s="90" t="s">
        <v>46</v>
      </c>
      <c r="N31" s="98"/>
      <c r="O31" s="94" t="s">
        <v>46</v>
      </c>
      <c r="P31" s="99"/>
      <c r="R31" s="346"/>
      <c r="S31" s="346"/>
    </row>
    <row r="32" spans="1:19" hidden="1" x14ac:dyDescent="0.25">
      <c r="A32" s="54">
        <v>21351</v>
      </c>
      <c r="B32" s="101" t="s">
        <v>50</v>
      </c>
      <c r="C32" s="56">
        <f t="shared" si="0"/>
        <v>0</v>
      </c>
      <c r="D32" s="102" t="s">
        <v>46</v>
      </c>
      <c r="E32" s="105" t="s">
        <v>46</v>
      </c>
      <c r="F32" s="109" t="s">
        <v>46</v>
      </c>
      <c r="G32" s="102" t="s">
        <v>46</v>
      </c>
      <c r="H32" s="105" t="s">
        <v>46</v>
      </c>
      <c r="I32" s="103" t="s">
        <v>46</v>
      </c>
      <c r="J32" s="106"/>
      <c r="K32" s="108"/>
      <c r="L32" s="62">
        <f>J32+K32</f>
        <v>0</v>
      </c>
      <c r="M32" s="102" t="s">
        <v>46</v>
      </c>
      <c r="N32" s="108"/>
      <c r="O32" s="109" t="s">
        <v>46</v>
      </c>
      <c r="P32" s="110"/>
      <c r="R32" s="346"/>
      <c r="S32" s="346"/>
    </row>
    <row r="33" spans="1:19" hidden="1" x14ac:dyDescent="0.25">
      <c r="A33" s="63">
        <v>21352</v>
      </c>
      <c r="B33" s="111" t="s">
        <v>51</v>
      </c>
      <c r="C33" s="65">
        <f t="shared" si="0"/>
        <v>0</v>
      </c>
      <c r="D33" s="112" t="s">
        <v>46</v>
      </c>
      <c r="E33" s="115" t="s">
        <v>46</v>
      </c>
      <c r="F33" s="119" t="s">
        <v>46</v>
      </c>
      <c r="G33" s="112" t="s">
        <v>46</v>
      </c>
      <c r="H33" s="115" t="s">
        <v>46</v>
      </c>
      <c r="I33" s="113" t="s">
        <v>46</v>
      </c>
      <c r="J33" s="116"/>
      <c r="K33" s="118"/>
      <c r="L33" s="72">
        <f>J33+K33</f>
        <v>0</v>
      </c>
      <c r="M33" s="112" t="s">
        <v>46</v>
      </c>
      <c r="N33" s="118"/>
      <c r="O33" s="119" t="s">
        <v>46</v>
      </c>
      <c r="P33" s="120"/>
      <c r="R33" s="346"/>
      <c r="S33" s="346"/>
    </row>
    <row r="34" spans="1:19" ht="24" hidden="1" x14ac:dyDescent="0.25">
      <c r="A34" s="63">
        <v>21359</v>
      </c>
      <c r="B34" s="111" t="s">
        <v>52</v>
      </c>
      <c r="C34" s="65">
        <f t="shared" si="0"/>
        <v>0</v>
      </c>
      <c r="D34" s="112" t="s">
        <v>46</v>
      </c>
      <c r="E34" s="115" t="s">
        <v>46</v>
      </c>
      <c r="F34" s="119" t="s">
        <v>46</v>
      </c>
      <c r="G34" s="112" t="s">
        <v>46</v>
      </c>
      <c r="H34" s="115" t="s">
        <v>46</v>
      </c>
      <c r="I34" s="113" t="s">
        <v>46</v>
      </c>
      <c r="J34" s="116"/>
      <c r="K34" s="118"/>
      <c r="L34" s="72">
        <f>J34+K34</f>
        <v>0</v>
      </c>
      <c r="M34" s="112" t="s">
        <v>46</v>
      </c>
      <c r="N34" s="118"/>
      <c r="O34" s="119" t="s">
        <v>46</v>
      </c>
      <c r="P34" s="120"/>
      <c r="R34" s="346"/>
      <c r="S34" s="346"/>
    </row>
    <row r="35" spans="1:19" s="37" customFormat="1" ht="36" hidden="1" x14ac:dyDescent="0.25">
      <c r="A35" s="100">
        <v>21370</v>
      </c>
      <c r="B35" s="85" t="s">
        <v>53</v>
      </c>
      <c r="C35" s="86">
        <f t="shared" si="0"/>
        <v>0</v>
      </c>
      <c r="D35" s="90" t="s">
        <v>46</v>
      </c>
      <c r="E35" s="91" t="s">
        <v>46</v>
      </c>
      <c r="F35" s="94" t="s">
        <v>46</v>
      </c>
      <c r="G35" s="90" t="s">
        <v>46</v>
      </c>
      <c r="H35" s="91" t="s">
        <v>46</v>
      </c>
      <c r="I35" s="92" t="s">
        <v>46</v>
      </c>
      <c r="J35" s="95">
        <f>SUM(J36)</f>
        <v>0</v>
      </c>
      <c r="K35" s="98">
        <f>SUM(K36)</f>
        <v>0</v>
      </c>
      <c r="L35" s="99">
        <f>SUM(L36)</f>
        <v>0</v>
      </c>
      <c r="M35" s="90" t="s">
        <v>46</v>
      </c>
      <c r="N35" s="98"/>
      <c r="O35" s="94" t="s">
        <v>46</v>
      </c>
      <c r="P35" s="99"/>
      <c r="R35" s="346"/>
      <c r="S35" s="346"/>
    </row>
    <row r="36" spans="1:19" ht="36" hidden="1" x14ac:dyDescent="0.25">
      <c r="A36" s="121">
        <v>21379</v>
      </c>
      <c r="B36" s="122" t="s">
        <v>54</v>
      </c>
      <c r="C36" s="123">
        <f t="shared" si="0"/>
        <v>0</v>
      </c>
      <c r="D36" s="124" t="s">
        <v>46</v>
      </c>
      <c r="E36" s="127" t="s">
        <v>46</v>
      </c>
      <c r="F36" s="132" t="s">
        <v>46</v>
      </c>
      <c r="G36" s="124" t="s">
        <v>46</v>
      </c>
      <c r="H36" s="127" t="s">
        <v>46</v>
      </c>
      <c r="I36" s="125" t="s">
        <v>46</v>
      </c>
      <c r="J36" s="128"/>
      <c r="K36" s="131"/>
      <c r="L36" s="935">
        <f>J36+K36</f>
        <v>0</v>
      </c>
      <c r="M36" s="124" t="s">
        <v>46</v>
      </c>
      <c r="N36" s="131"/>
      <c r="O36" s="132" t="s">
        <v>46</v>
      </c>
      <c r="P36" s="133"/>
      <c r="R36" s="346"/>
      <c r="S36" s="346"/>
    </row>
    <row r="37" spans="1:19" s="37" customFormat="1" x14ac:dyDescent="0.25">
      <c r="A37" s="100">
        <v>21380</v>
      </c>
      <c r="B37" s="85" t="s">
        <v>55</v>
      </c>
      <c r="C37" s="86">
        <f t="shared" si="0"/>
        <v>24640</v>
      </c>
      <c r="D37" s="90" t="s">
        <v>46</v>
      </c>
      <c r="E37" s="91" t="s">
        <v>46</v>
      </c>
      <c r="F37" s="94" t="s">
        <v>46</v>
      </c>
      <c r="G37" s="90" t="s">
        <v>46</v>
      </c>
      <c r="H37" s="91" t="s">
        <v>46</v>
      </c>
      <c r="I37" s="92" t="s">
        <v>46</v>
      </c>
      <c r="J37" s="95">
        <f>SUM(J38:J39)</f>
        <v>24640</v>
      </c>
      <c r="K37" s="96">
        <f>SUM(K38:K39)</f>
        <v>0</v>
      </c>
      <c r="L37" s="97">
        <f>SUM(L38:L39)</f>
        <v>24640</v>
      </c>
      <c r="M37" s="90" t="s">
        <v>46</v>
      </c>
      <c r="N37" s="98"/>
      <c r="O37" s="94" t="s">
        <v>46</v>
      </c>
      <c r="P37" s="99"/>
      <c r="R37" s="346"/>
      <c r="S37" s="346"/>
    </row>
    <row r="38" spans="1:19" x14ac:dyDescent="0.25">
      <c r="A38" s="121">
        <v>21381</v>
      </c>
      <c r="B38" s="122" t="s">
        <v>56</v>
      </c>
      <c r="C38" s="123">
        <f t="shared" si="0"/>
        <v>24640</v>
      </c>
      <c r="D38" s="102" t="s">
        <v>46</v>
      </c>
      <c r="E38" s="105" t="s">
        <v>46</v>
      </c>
      <c r="F38" s="132" t="s">
        <v>46</v>
      </c>
      <c r="G38" s="102" t="s">
        <v>46</v>
      </c>
      <c r="H38" s="105" t="s">
        <v>46</v>
      </c>
      <c r="I38" s="411" t="s">
        <v>46</v>
      </c>
      <c r="J38" s="106">
        <f>38168-13528</f>
        <v>24640</v>
      </c>
      <c r="K38" s="107"/>
      <c r="L38" s="130">
        <f>J38+K38</f>
        <v>24640</v>
      </c>
      <c r="M38" s="102" t="s">
        <v>46</v>
      </c>
      <c r="N38" s="108"/>
      <c r="O38" s="132" t="s">
        <v>46</v>
      </c>
      <c r="P38" s="110"/>
      <c r="R38" s="346"/>
      <c r="S38" s="346"/>
    </row>
    <row r="39" spans="1:19" ht="24" hidden="1" x14ac:dyDescent="0.25">
      <c r="A39" s="64">
        <v>21383</v>
      </c>
      <c r="B39" s="111" t="s">
        <v>57</v>
      </c>
      <c r="C39" s="65">
        <f t="shared" si="0"/>
        <v>0</v>
      </c>
      <c r="D39" s="112" t="s">
        <v>46</v>
      </c>
      <c r="E39" s="115" t="s">
        <v>46</v>
      </c>
      <c r="F39" s="119" t="s">
        <v>46</v>
      </c>
      <c r="G39" s="112" t="s">
        <v>46</v>
      </c>
      <c r="H39" s="115" t="s">
        <v>46</v>
      </c>
      <c r="I39" s="113" t="s">
        <v>46</v>
      </c>
      <c r="J39" s="116"/>
      <c r="K39" s="118"/>
      <c r="L39" s="72">
        <f>J39+K39</f>
        <v>0</v>
      </c>
      <c r="M39" s="112" t="s">
        <v>46</v>
      </c>
      <c r="N39" s="118"/>
      <c r="O39" s="119" t="s">
        <v>46</v>
      </c>
      <c r="P39" s="120"/>
      <c r="R39" s="346"/>
      <c r="S39" s="346"/>
    </row>
    <row r="40" spans="1:19" s="37" customFormat="1" ht="24" hidden="1" x14ac:dyDescent="0.25">
      <c r="A40" s="100">
        <v>21390</v>
      </c>
      <c r="B40" s="85" t="s">
        <v>58</v>
      </c>
      <c r="C40" s="86">
        <f t="shared" si="0"/>
        <v>0</v>
      </c>
      <c r="D40" s="90" t="s">
        <v>46</v>
      </c>
      <c r="E40" s="91" t="s">
        <v>46</v>
      </c>
      <c r="F40" s="94" t="s">
        <v>46</v>
      </c>
      <c r="G40" s="90" t="s">
        <v>46</v>
      </c>
      <c r="H40" s="91" t="s">
        <v>46</v>
      </c>
      <c r="I40" s="92" t="s">
        <v>46</v>
      </c>
      <c r="J40" s="95">
        <f>SUM(J41:J44)</f>
        <v>0</v>
      </c>
      <c r="K40" s="98">
        <f>SUM(K41:K44)</f>
        <v>0</v>
      </c>
      <c r="L40" s="99">
        <f>SUM(L41:L44)</f>
        <v>0</v>
      </c>
      <c r="M40" s="90" t="s">
        <v>46</v>
      </c>
      <c r="N40" s="98"/>
      <c r="O40" s="94" t="s">
        <v>46</v>
      </c>
      <c r="P40" s="99"/>
      <c r="R40" s="346"/>
      <c r="S40" s="346"/>
    </row>
    <row r="41" spans="1:19" ht="24" hidden="1" x14ac:dyDescent="0.25">
      <c r="A41" s="55">
        <v>21391</v>
      </c>
      <c r="B41" s="101" t="s">
        <v>59</v>
      </c>
      <c r="C41" s="56">
        <f t="shared" si="0"/>
        <v>0</v>
      </c>
      <c r="D41" s="102" t="s">
        <v>46</v>
      </c>
      <c r="E41" s="105" t="s">
        <v>46</v>
      </c>
      <c r="F41" s="109" t="s">
        <v>46</v>
      </c>
      <c r="G41" s="102" t="s">
        <v>46</v>
      </c>
      <c r="H41" s="105" t="s">
        <v>46</v>
      </c>
      <c r="I41" s="103" t="s">
        <v>46</v>
      </c>
      <c r="J41" s="106"/>
      <c r="K41" s="108"/>
      <c r="L41" s="62">
        <f>J41+K41</f>
        <v>0</v>
      </c>
      <c r="M41" s="102" t="s">
        <v>46</v>
      </c>
      <c r="N41" s="108"/>
      <c r="O41" s="109" t="s">
        <v>46</v>
      </c>
      <c r="P41" s="110"/>
      <c r="R41" s="346"/>
      <c r="S41" s="346"/>
    </row>
    <row r="42" spans="1:19" hidden="1" x14ac:dyDescent="0.25">
      <c r="A42" s="64">
        <v>21393</v>
      </c>
      <c r="B42" s="111" t="s">
        <v>60</v>
      </c>
      <c r="C42" s="65">
        <f t="shared" si="0"/>
        <v>0</v>
      </c>
      <c r="D42" s="112" t="s">
        <v>46</v>
      </c>
      <c r="E42" s="115" t="s">
        <v>46</v>
      </c>
      <c r="F42" s="119" t="s">
        <v>46</v>
      </c>
      <c r="G42" s="112" t="s">
        <v>46</v>
      </c>
      <c r="H42" s="115" t="s">
        <v>46</v>
      </c>
      <c r="I42" s="113" t="s">
        <v>46</v>
      </c>
      <c r="J42" s="116"/>
      <c r="K42" s="118"/>
      <c r="L42" s="72">
        <f>J42+K42</f>
        <v>0</v>
      </c>
      <c r="M42" s="112" t="s">
        <v>46</v>
      </c>
      <c r="N42" s="118"/>
      <c r="O42" s="119" t="s">
        <v>46</v>
      </c>
      <c r="P42" s="120"/>
      <c r="R42" s="346"/>
      <c r="S42" s="346"/>
    </row>
    <row r="43" spans="1:19" hidden="1" x14ac:dyDescent="0.25">
      <c r="A43" s="64">
        <v>21395</v>
      </c>
      <c r="B43" s="111" t="s">
        <v>61</v>
      </c>
      <c r="C43" s="65">
        <f t="shared" si="0"/>
        <v>0</v>
      </c>
      <c r="D43" s="112" t="s">
        <v>46</v>
      </c>
      <c r="E43" s="115" t="s">
        <v>46</v>
      </c>
      <c r="F43" s="119" t="s">
        <v>46</v>
      </c>
      <c r="G43" s="112" t="s">
        <v>46</v>
      </c>
      <c r="H43" s="115" t="s">
        <v>46</v>
      </c>
      <c r="I43" s="113" t="s">
        <v>46</v>
      </c>
      <c r="J43" s="116"/>
      <c r="K43" s="118"/>
      <c r="L43" s="72">
        <f>J43+K43</f>
        <v>0</v>
      </c>
      <c r="M43" s="112" t="s">
        <v>46</v>
      </c>
      <c r="N43" s="118"/>
      <c r="O43" s="119" t="s">
        <v>46</v>
      </c>
      <c r="P43" s="120"/>
      <c r="R43" s="346"/>
      <c r="S43" s="346"/>
    </row>
    <row r="44" spans="1:19" ht="24" hidden="1" x14ac:dyDescent="0.25">
      <c r="A44" s="64">
        <v>21399</v>
      </c>
      <c r="B44" s="111" t="s">
        <v>62</v>
      </c>
      <c r="C44" s="65">
        <f t="shared" si="0"/>
        <v>0</v>
      </c>
      <c r="D44" s="112" t="s">
        <v>46</v>
      </c>
      <c r="E44" s="115" t="s">
        <v>46</v>
      </c>
      <c r="F44" s="119" t="s">
        <v>46</v>
      </c>
      <c r="G44" s="112" t="s">
        <v>46</v>
      </c>
      <c r="H44" s="115" t="s">
        <v>46</v>
      </c>
      <c r="I44" s="113" t="s">
        <v>46</v>
      </c>
      <c r="J44" s="116"/>
      <c r="K44" s="118"/>
      <c r="L44" s="72">
        <f>J44+K44</f>
        <v>0</v>
      </c>
      <c r="M44" s="112" t="s">
        <v>46</v>
      </c>
      <c r="N44" s="118"/>
      <c r="O44" s="119" t="s">
        <v>46</v>
      </c>
      <c r="P44" s="120"/>
      <c r="R44" s="346"/>
      <c r="S44" s="346"/>
    </row>
    <row r="45" spans="1:19" s="37" customFormat="1" ht="24" hidden="1" x14ac:dyDescent="0.25">
      <c r="A45" s="100">
        <v>21420</v>
      </c>
      <c r="B45" s="85" t="s">
        <v>63</v>
      </c>
      <c r="C45" s="86">
        <f t="shared" si="0"/>
        <v>0</v>
      </c>
      <c r="D45" s="134"/>
      <c r="E45" s="418"/>
      <c r="F45" s="934">
        <f>D45+E45</f>
        <v>0</v>
      </c>
      <c r="G45" s="90" t="s">
        <v>46</v>
      </c>
      <c r="H45" s="91" t="s">
        <v>46</v>
      </c>
      <c r="I45" s="92" t="s">
        <v>46</v>
      </c>
      <c r="J45" s="90" t="s">
        <v>46</v>
      </c>
      <c r="K45" s="91" t="s">
        <v>46</v>
      </c>
      <c r="L45" s="94" t="s">
        <v>46</v>
      </c>
      <c r="M45" s="90" t="s">
        <v>46</v>
      </c>
      <c r="N45" s="91"/>
      <c r="O45" s="94" t="s">
        <v>46</v>
      </c>
      <c r="P45" s="94"/>
      <c r="R45" s="346"/>
      <c r="S45" s="346"/>
    </row>
    <row r="46" spans="1:19" s="37" customFormat="1" ht="24" hidden="1" x14ac:dyDescent="0.25">
      <c r="A46" s="136">
        <v>21490</v>
      </c>
      <c r="B46" s="137" t="s">
        <v>64</v>
      </c>
      <c r="C46" s="86">
        <f t="shared" si="0"/>
        <v>0</v>
      </c>
      <c r="D46" s="138">
        <f t="shared" ref="D46:L46" si="2">D47</f>
        <v>0</v>
      </c>
      <c r="E46" s="141">
        <f t="shared" si="2"/>
        <v>0</v>
      </c>
      <c r="F46" s="420">
        <f t="shared" si="2"/>
        <v>0</v>
      </c>
      <c r="G46" s="138">
        <f t="shared" si="2"/>
        <v>0</v>
      </c>
      <c r="H46" s="141">
        <f t="shared" si="2"/>
        <v>0</v>
      </c>
      <c r="I46" s="139">
        <f t="shared" si="2"/>
        <v>0</v>
      </c>
      <c r="J46" s="138">
        <f t="shared" si="2"/>
        <v>0</v>
      </c>
      <c r="K46" s="144">
        <f t="shared" si="2"/>
        <v>0</v>
      </c>
      <c r="L46" s="145">
        <f t="shared" si="2"/>
        <v>0</v>
      </c>
      <c r="M46" s="90" t="s">
        <v>46</v>
      </c>
      <c r="N46" s="144"/>
      <c r="O46" s="94" t="s">
        <v>46</v>
      </c>
      <c r="P46" s="145"/>
      <c r="R46" s="346"/>
      <c r="S46" s="346"/>
    </row>
    <row r="47" spans="1:19" s="37" customFormat="1" ht="24" hidden="1" x14ac:dyDescent="0.25">
      <c r="A47" s="64">
        <v>21499</v>
      </c>
      <c r="B47" s="111" t="s">
        <v>65</v>
      </c>
      <c r="C47" s="123">
        <f t="shared" si="0"/>
        <v>0</v>
      </c>
      <c r="D47" s="146"/>
      <c r="E47" s="936"/>
      <c r="F47" s="935">
        <f>D47+E47</f>
        <v>0</v>
      </c>
      <c r="G47" s="148"/>
      <c r="H47" s="149"/>
      <c r="I47" s="147">
        <f>G47+H47</f>
        <v>0</v>
      </c>
      <c r="J47" s="146"/>
      <c r="K47" s="149"/>
      <c r="L47" s="935">
        <f>J47+K47</f>
        <v>0</v>
      </c>
      <c r="M47" s="124" t="s">
        <v>46</v>
      </c>
      <c r="N47" s="149"/>
      <c r="O47" s="132" t="s">
        <v>46</v>
      </c>
      <c r="P47" s="151"/>
      <c r="R47" s="346"/>
      <c r="S47" s="346"/>
    </row>
    <row r="48" spans="1:19" ht="24" hidden="1" x14ac:dyDescent="0.25">
      <c r="A48" s="152">
        <v>23000</v>
      </c>
      <c r="B48" s="153" t="s">
        <v>66</v>
      </c>
      <c r="C48" s="86">
        <f t="shared" si="0"/>
        <v>0</v>
      </c>
      <c r="D48" s="90" t="s">
        <v>46</v>
      </c>
      <c r="E48" s="91" t="s">
        <v>46</v>
      </c>
      <c r="F48" s="94" t="s">
        <v>46</v>
      </c>
      <c r="G48" s="90" t="s">
        <v>46</v>
      </c>
      <c r="H48" s="91" t="s">
        <v>46</v>
      </c>
      <c r="I48" s="92" t="s">
        <v>46</v>
      </c>
      <c r="J48" s="90" t="s">
        <v>46</v>
      </c>
      <c r="K48" s="91" t="s">
        <v>46</v>
      </c>
      <c r="L48" s="94" t="s">
        <v>46</v>
      </c>
      <c r="M48" s="154">
        <f>SUM(M49:M50)</f>
        <v>0</v>
      </c>
      <c r="N48" s="144">
        <f>SUM(N49:N50)</f>
        <v>0</v>
      </c>
      <c r="O48" s="145">
        <f>SUM(O49:O50)</f>
        <v>0</v>
      </c>
      <c r="P48" s="94"/>
      <c r="R48" s="346"/>
      <c r="S48" s="346"/>
    </row>
    <row r="49" spans="1:19" ht="24" hidden="1" x14ac:dyDescent="0.25">
      <c r="A49" s="155">
        <v>23410</v>
      </c>
      <c r="B49" s="156" t="s">
        <v>67</v>
      </c>
      <c r="C49" s="157">
        <f t="shared" si="0"/>
        <v>0</v>
      </c>
      <c r="D49" s="158" t="s">
        <v>46</v>
      </c>
      <c r="E49" s="161" t="s">
        <v>46</v>
      </c>
      <c r="F49" s="163" t="s">
        <v>46</v>
      </c>
      <c r="G49" s="158" t="s">
        <v>46</v>
      </c>
      <c r="H49" s="161" t="s">
        <v>46</v>
      </c>
      <c r="I49" s="159" t="s">
        <v>46</v>
      </c>
      <c r="J49" s="158" t="s">
        <v>46</v>
      </c>
      <c r="K49" s="161" t="s">
        <v>46</v>
      </c>
      <c r="L49" s="163" t="s">
        <v>46</v>
      </c>
      <c r="M49" s="162"/>
      <c r="N49" s="161"/>
      <c r="O49" s="157">
        <f>N49+M49</f>
        <v>0</v>
      </c>
      <c r="P49" s="163"/>
      <c r="R49" s="346"/>
      <c r="S49" s="346"/>
    </row>
    <row r="50" spans="1:19" ht="24" hidden="1" x14ac:dyDescent="0.25">
      <c r="A50" s="155">
        <v>23510</v>
      </c>
      <c r="B50" s="156" t="s">
        <v>68</v>
      </c>
      <c r="C50" s="157">
        <f t="shared" si="0"/>
        <v>0</v>
      </c>
      <c r="D50" s="158" t="s">
        <v>46</v>
      </c>
      <c r="E50" s="161" t="s">
        <v>46</v>
      </c>
      <c r="F50" s="163" t="s">
        <v>46</v>
      </c>
      <c r="G50" s="158" t="s">
        <v>46</v>
      </c>
      <c r="H50" s="161" t="s">
        <v>46</v>
      </c>
      <c r="I50" s="159" t="s">
        <v>46</v>
      </c>
      <c r="J50" s="158" t="s">
        <v>46</v>
      </c>
      <c r="K50" s="161" t="s">
        <v>46</v>
      </c>
      <c r="L50" s="163" t="s">
        <v>46</v>
      </c>
      <c r="M50" s="162"/>
      <c r="N50" s="161"/>
      <c r="O50" s="157">
        <f>N50+M50</f>
        <v>0</v>
      </c>
      <c r="P50" s="163"/>
      <c r="R50" s="346"/>
      <c r="S50" s="346"/>
    </row>
    <row r="51" spans="1:19" x14ac:dyDescent="0.25">
      <c r="A51" s="164"/>
      <c r="B51" s="156"/>
      <c r="C51" s="157"/>
      <c r="D51" s="158"/>
      <c r="E51" s="161"/>
      <c r="F51" s="163"/>
      <c r="G51" s="158"/>
      <c r="H51" s="161"/>
      <c r="I51" s="159"/>
      <c r="J51" s="165"/>
      <c r="K51" s="166"/>
      <c r="L51" s="167"/>
      <c r="M51" s="165"/>
      <c r="N51" s="168"/>
      <c r="O51" s="157"/>
      <c r="P51" s="169"/>
      <c r="R51" s="346"/>
      <c r="S51" s="346"/>
    </row>
    <row r="52" spans="1:19" s="37" customFormat="1" x14ac:dyDescent="0.25">
      <c r="A52" s="170"/>
      <c r="B52" s="171" t="s">
        <v>69</v>
      </c>
      <c r="C52" s="172"/>
      <c r="D52" s="173"/>
      <c r="E52" s="176"/>
      <c r="F52" s="199"/>
      <c r="G52" s="173"/>
      <c r="H52" s="176"/>
      <c r="I52" s="174"/>
      <c r="J52" s="173"/>
      <c r="K52" s="174"/>
      <c r="L52" s="175"/>
      <c r="M52" s="177"/>
      <c r="N52" s="178"/>
      <c r="O52" s="179"/>
      <c r="P52" s="180"/>
      <c r="R52" s="346"/>
      <c r="S52" s="346"/>
    </row>
    <row r="53" spans="1:19" s="37" customFormat="1" ht="12.75" thickBot="1" x14ac:dyDescent="0.3">
      <c r="A53" s="181"/>
      <c r="B53" s="38" t="s">
        <v>70</v>
      </c>
      <c r="C53" s="40">
        <f t="shared" ref="C53:C116" si="3">SUM(F53,I53,L53,O53)</f>
        <v>51818</v>
      </c>
      <c r="D53" s="182">
        <f t="shared" ref="D53:O53" si="4">SUM(D54,D284)</f>
        <v>23815</v>
      </c>
      <c r="E53" s="185">
        <f t="shared" si="4"/>
        <v>0</v>
      </c>
      <c r="F53" s="187">
        <f t="shared" si="4"/>
        <v>23815</v>
      </c>
      <c r="G53" s="182">
        <f t="shared" si="4"/>
        <v>0</v>
      </c>
      <c r="H53" s="185">
        <f t="shared" si="4"/>
        <v>0</v>
      </c>
      <c r="I53" s="183">
        <f t="shared" si="4"/>
        <v>0</v>
      </c>
      <c r="J53" s="182">
        <f t="shared" si="4"/>
        <v>28003</v>
      </c>
      <c r="K53" s="183">
        <f t="shared" si="4"/>
        <v>0</v>
      </c>
      <c r="L53" s="184">
        <f t="shared" si="4"/>
        <v>28003</v>
      </c>
      <c r="M53" s="182">
        <f t="shared" si="4"/>
        <v>0</v>
      </c>
      <c r="N53" s="185">
        <f t="shared" si="4"/>
        <v>0</v>
      </c>
      <c r="O53" s="186">
        <f t="shared" si="4"/>
        <v>0</v>
      </c>
      <c r="P53" s="187"/>
      <c r="R53" s="346"/>
      <c r="S53" s="346"/>
    </row>
    <row r="54" spans="1:19" s="37" customFormat="1" ht="36.75" thickTop="1" x14ac:dyDescent="0.25">
      <c r="A54" s="188"/>
      <c r="B54" s="189" t="s">
        <v>71</v>
      </c>
      <c r="C54" s="190">
        <f t="shared" si="3"/>
        <v>51818</v>
      </c>
      <c r="D54" s="191">
        <f t="shared" ref="D54:O54" si="5">SUM(D55,D197)</f>
        <v>23815</v>
      </c>
      <c r="E54" s="194">
        <f t="shared" si="5"/>
        <v>0</v>
      </c>
      <c r="F54" s="196">
        <f t="shared" si="5"/>
        <v>23815</v>
      </c>
      <c r="G54" s="191">
        <f t="shared" si="5"/>
        <v>0</v>
      </c>
      <c r="H54" s="194">
        <f t="shared" si="5"/>
        <v>0</v>
      </c>
      <c r="I54" s="192">
        <f t="shared" si="5"/>
        <v>0</v>
      </c>
      <c r="J54" s="191">
        <f t="shared" si="5"/>
        <v>28003</v>
      </c>
      <c r="K54" s="192">
        <f t="shared" si="5"/>
        <v>0</v>
      </c>
      <c r="L54" s="193">
        <f t="shared" si="5"/>
        <v>28003</v>
      </c>
      <c r="M54" s="191">
        <f t="shared" si="5"/>
        <v>0</v>
      </c>
      <c r="N54" s="194">
        <f t="shared" si="5"/>
        <v>0</v>
      </c>
      <c r="O54" s="195">
        <f t="shared" si="5"/>
        <v>0</v>
      </c>
      <c r="P54" s="196"/>
      <c r="R54" s="346"/>
      <c r="S54" s="346"/>
    </row>
    <row r="55" spans="1:19" s="37" customFormat="1" ht="24" x14ac:dyDescent="0.25">
      <c r="A55" s="197"/>
      <c r="B55" s="28" t="s">
        <v>72</v>
      </c>
      <c r="C55" s="172">
        <f t="shared" si="3"/>
        <v>47518</v>
      </c>
      <c r="D55" s="173">
        <f t="shared" ref="D55:O55" si="6">SUM(D56,D78,D176,D190)</f>
        <v>23815</v>
      </c>
      <c r="E55" s="176">
        <f t="shared" si="6"/>
        <v>0</v>
      </c>
      <c r="F55" s="199">
        <f t="shared" si="6"/>
        <v>23815</v>
      </c>
      <c r="G55" s="173">
        <f t="shared" si="6"/>
        <v>0</v>
      </c>
      <c r="H55" s="176">
        <f t="shared" si="6"/>
        <v>0</v>
      </c>
      <c r="I55" s="174">
        <f t="shared" si="6"/>
        <v>0</v>
      </c>
      <c r="J55" s="173">
        <f t="shared" si="6"/>
        <v>23703</v>
      </c>
      <c r="K55" s="174">
        <f t="shared" si="6"/>
        <v>0</v>
      </c>
      <c r="L55" s="175">
        <f t="shared" si="6"/>
        <v>23703</v>
      </c>
      <c r="M55" s="173">
        <f t="shared" si="6"/>
        <v>0</v>
      </c>
      <c r="N55" s="176">
        <f t="shared" si="6"/>
        <v>0</v>
      </c>
      <c r="O55" s="198">
        <f t="shared" si="6"/>
        <v>0</v>
      </c>
      <c r="P55" s="199"/>
      <c r="R55" s="346"/>
      <c r="S55" s="346"/>
    </row>
    <row r="56" spans="1:19" s="37" customFormat="1" hidden="1" x14ac:dyDescent="0.25">
      <c r="A56" s="200">
        <v>1000</v>
      </c>
      <c r="B56" s="200" t="s">
        <v>73</v>
      </c>
      <c r="C56" s="201">
        <f t="shared" si="3"/>
        <v>0</v>
      </c>
      <c r="D56" s="202">
        <f t="shared" ref="D56:O56" si="7">SUM(D57,D70)</f>
        <v>0</v>
      </c>
      <c r="E56" s="205">
        <f t="shared" si="7"/>
        <v>0</v>
      </c>
      <c r="F56" s="654">
        <f t="shared" si="7"/>
        <v>0</v>
      </c>
      <c r="G56" s="202">
        <f t="shared" si="7"/>
        <v>0</v>
      </c>
      <c r="H56" s="205">
        <f t="shared" si="7"/>
        <v>0</v>
      </c>
      <c r="I56" s="203">
        <f t="shared" si="7"/>
        <v>0</v>
      </c>
      <c r="J56" s="202">
        <f t="shared" si="7"/>
        <v>0</v>
      </c>
      <c r="K56" s="205">
        <f t="shared" si="7"/>
        <v>0</v>
      </c>
      <c r="L56" s="654">
        <f t="shared" si="7"/>
        <v>0</v>
      </c>
      <c r="M56" s="206">
        <f t="shared" si="7"/>
        <v>0</v>
      </c>
      <c r="N56" s="207">
        <f t="shared" si="7"/>
        <v>0</v>
      </c>
      <c r="O56" s="208">
        <f t="shared" si="7"/>
        <v>0</v>
      </c>
      <c r="P56" s="209"/>
      <c r="R56" s="346"/>
      <c r="S56" s="346"/>
    </row>
    <row r="57" spans="1:19" hidden="1" x14ac:dyDescent="0.25">
      <c r="A57" s="85">
        <v>1100</v>
      </c>
      <c r="B57" s="210" t="s">
        <v>74</v>
      </c>
      <c r="C57" s="86">
        <f t="shared" si="3"/>
        <v>0</v>
      </c>
      <c r="D57" s="95">
        <f t="shared" ref="D57:O57" si="8">SUM(D58,D61,D69)</f>
        <v>0</v>
      </c>
      <c r="E57" s="98">
        <f t="shared" si="8"/>
        <v>0</v>
      </c>
      <c r="F57" s="99">
        <f t="shared" si="8"/>
        <v>0</v>
      </c>
      <c r="G57" s="95">
        <f t="shared" si="8"/>
        <v>0</v>
      </c>
      <c r="H57" s="98">
        <f t="shared" si="8"/>
        <v>0</v>
      </c>
      <c r="I57" s="96">
        <f t="shared" si="8"/>
        <v>0</v>
      </c>
      <c r="J57" s="95">
        <f t="shared" si="8"/>
        <v>0</v>
      </c>
      <c r="K57" s="98">
        <f t="shared" si="8"/>
        <v>0</v>
      </c>
      <c r="L57" s="99">
        <f t="shared" si="8"/>
        <v>0</v>
      </c>
      <c r="M57" s="211">
        <f t="shared" si="8"/>
        <v>0</v>
      </c>
      <c r="N57" s="98">
        <f t="shared" si="8"/>
        <v>0</v>
      </c>
      <c r="O57" s="212">
        <f t="shared" si="8"/>
        <v>0</v>
      </c>
      <c r="P57" s="99"/>
      <c r="R57" s="346"/>
      <c r="S57" s="346"/>
    </row>
    <row r="58" spans="1:19" hidden="1" x14ac:dyDescent="0.25">
      <c r="A58" s="213">
        <v>1110</v>
      </c>
      <c r="B58" s="156" t="s">
        <v>75</v>
      </c>
      <c r="C58" s="157">
        <f t="shared" si="3"/>
        <v>0</v>
      </c>
      <c r="D58" s="214">
        <f t="shared" ref="D58:O58" si="9">SUM(D59:D60)</f>
        <v>0</v>
      </c>
      <c r="E58" s="217">
        <f t="shared" si="9"/>
        <v>0</v>
      </c>
      <c r="F58" s="219">
        <f t="shared" si="9"/>
        <v>0</v>
      </c>
      <c r="G58" s="214">
        <f t="shared" si="9"/>
        <v>0</v>
      </c>
      <c r="H58" s="217">
        <f t="shared" si="9"/>
        <v>0</v>
      </c>
      <c r="I58" s="215">
        <f t="shared" si="9"/>
        <v>0</v>
      </c>
      <c r="J58" s="214">
        <f t="shared" si="9"/>
        <v>0</v>
      </c>
      <c r="K58" s="217">
        <f t="shared" si="9"/>
        <v>0</v>
      </c>
      <c r="L58" s="219">
        <f t="shared" si="9"/>
        <v>0</v>
      </c>
      <c r="M58" s="214">
        <f t="shared" si="9"/>
        <v>0</v>
      </c>
      <c r="N58" s="217">
        <f t="shared" si="9"/>
        <v>0</v>
      </c>
      <c r="O58" s="218">
        <f t="shared" si="9"/>
        <v>0</v>
      </c>
      <c r="P58" s="219"/>
      <c r="R58" s="346"/>
      <c r="S58" s="346"/>
    </row>
    <row r="59" spans="1:19" hidden="1" x14ac:dyDescent="0.25">
      <c r="A59" s="55">
        <v>1111</v>
      </c>
      <c r="B59" s="101" t="s">
        <v>76</v>
      </c>
      <c r="C59" s="56">
        <f t="shared" si="3"/>
        <v>0</v>
      </c>
      <c r="D59" s="106"/>
      <c r="E59" s="108"/>
      <c r="F59" s="110">
        <f>D59+E59</f>
        <v>0</v>
      </c>
      <c r="G59" s="106"/>
      <c r="H59" s="108"/>
      <c r="I59" s="107">
        <f>G59+H59</f>
        <v>0</v>
      </c>
      <c r="J59" s="106"/>
      <c r="K59" s="108"/>
      <c r="L59" s="110">
        <f>J59+K59</f>
        <v>0</v>
      </c>
      <c r="M59" s="106"/>
      <c r="N59" s="108"/>
      <c r="O59" s="221">
        <f>N59+M59</f>
        <v>0</v>
      </c>
      <c r="P59" s="110"/>
      <c r="R59" s="346"/>
      <c r="S59" s="346"/>
    </row>
    <row r="60" spans="1:19" ht="24" hidden="1" customHeight="1" x14ac:dyDescent="0.25">
      <c r="A60" s="64">
        <v>1119</v>
      </c>
      <c r="B60" s="111" t="s">
        <v>77</v>
      </c>
      <c r="C60" s="65">
        <f t="shared" si="3"/>
        <v>0</v>
      </c>
      <c r="D60" s="116"/>
      <c r="E60" s="118"/>
      <c r="F60" s="120">
        <f>D60+E60</f>
        <v>0</v>
      </c>
      <c r="G60" s="116"/>
      <c r="H60" s="118"/>
      <c r="I60" s="117">
        <f>G60+H60</f>
        <v>0</v>
      </c>
      <c r="J60" s="116"/>
      <c r="K60" s="118"/>
      <c r="L60" s="120">
        <f>J60+K60</f>
        <v>0</v>
      </c>
      <c r="M60" s="116"/>
      <c r="N60" s="118"/>
      <c r="O60" s="223">
        <f>N60+M60</f>
        <v>0</v>
      </c>
      <c r="P60" s="120"/>
      <c r="R60" s="346"/>
      <c r="S60" s="346"/>
    </row>
    <row r="61" spans="1:19" ht="23.25" hidden="1" customHeight="1" x14ac:dyDescent="0.25">
      <c r="A61" s="224">
        <v>1140</v>
      </c>
      <c r="B61" s="111" t="s">
        <v>78</v>
      </c>
      <c r="C61" s="65">
        <f t="shared" si="3"/>
        <v>0</v>
      </c>
      <c r="D61" s="225">
        <f t="shared" ref="D61:O61" si="10">SUM(D62:D68)</f>
        <v>0</v>
      </c>
      <c r="E61" s="228">
        <f t="shared" si="10"/>
        <v>0</v>
      </c>
      <c r="F61" s="230">
        <f t="shared" si="10"/>
        <v>0</v>
      </c>
      <c r="G61" s="225">
        <f t="shared" si="10"/>
        <v>0</v>
      </c>
      <c r="H61" s="228">
        <f t="shared" si="10"/>
        <v>0</v>
      </c>
      <c r="I61" s="226">
        <f t="shared" si="10"/>
        <v>0</v>
      </c>
      <c r="J61" s="225">
        <f t="shared" si="10"/>
        <v>0</v>
      </c>
      <c r="K61" s="228">
        <f t="shared" si="10"/>
        <v>0</v>
      </c>
      <c r="L61" s="230">
        <f t="shared" si="10"/>
        <v>0</v>
      </c>
      <c r="M61" s="225">
        <f t="shared" si="10"/>
        <v>0</v>
      </c>
      <c r="N61" s="228">
        <f t="shared" si="10"/>
        <v>0</v>
      </c>
      <c r="O61" s="229">
        <f t="shared" si="10"/>
        <v>0</v>
      </c>
      <c r="P61" s="230"/>
      <c r="R61" s="346"/>
      <c r="S61" s="346"/>
    </row>
    <row r="62" spans="1:19" hidden="1" x14ac:dyDescent="0.25">
      <c r="A62" s="64">
        <v>1141</v>
      </c>
      <c r="B62" s="111" t="s">
        <v>79</v>
      </c>
      <c r="C62" s="65">
        <f t="shared" si="3"/>
        <v>0</v>
      </c>
      <c r="D62" s="116"/>
      <c r="E62" s="118"/>
      <c r="F62" s="120">
        <f t="shared" ref="F62:F69" si="11">D62+E62</f>
        <v>0</v>
      </c>
      <c r="G62" s="116"/>
      <c r="H62" s="118"/>
      <c r="I62" s="117">
        <f t="shared" ref="I62:I69" si="12">G62+H62</f>
        <v>0</v>
      </c>
      <c r="J62" s="116"/>
      <c r="K62" s="118"/>
      <c r="L62" s="120">
        <f t="shared" ref="L62:L69" si="13">J62+K62</f>
        <v>0</v>
      </c>
      <c r="M62" s="116"/>
      <c r="N62" s="118"/>
      <c r="O62" s="223">
        <f t="shared" ref="O62:O69" si="14">N62+M62</f>
        <v>0</v>
      </c>
      <c r="P62" s="120"/>
      <c r="R62" s="346"/>
      <c r="S62" s="346"/>
    </row>
    <row r="63" spans="1:19" ht="24.75" hidden="1" customHeight="1" x14ac:dyDescent="0.25">
      <c r="A63" s="64">
        <v>1142</v>
      </c>
      <c r="B63" s="111" t="s">
        <v>80</v>
      </c>
      <c r="C63" s="65">
        <f t="shared" si="3"/>
        <v>0</v>
      </c>
      <c r="D63" s="116"/>
      <c r="E63" s="118"/>
      <c r="F63" s="120">
        <f t="shared" si="11"/>
        <v>0</v>
      </c>
      <c r="G63" s="116"/>
      <c r="H63" s="118"/>
      <c r="I63" s="117">
        <f t="shared" si="12"/>
        <v>0</v>
      </c>
      <c r="J63" s="116"/>
      <c r="K63" s="118"/>
      <c r="L63" s="120">
        <f t="shared" si="13"/>
        <v>0</v>
      </c>
      <c r="M63" s="116"/>
      <c r="N63" s="118"/>
      <c r="O63" s="223">
        <f t="shared" si="14"/>
        <v>0</v>
      </c>
      <c r="P63" s="120"/>
      <c r="R63" s="346"/>
      <c r="S63" s="346"/>
    </row>
    <row r="64" spans="1:19" ht="24" hidden="1" x14ac:dyDescent="0.25">
      <c r="A64" s="64">
        <v>1145</v>
      </c>
      <c r="B64" s="111" t="s">
        <v>81</v>
      </c>
      <c r="C64" s="65">
        <f t="shared" si="3"/>
        <v>0</v>
      </c>
      <c r="D64" s="116"/>
      <c r="E64" s="118"/>
      <c r="F64" s="120">
        <f t="shared" si="11"/>
        <v>0</v>
      </c>
      <c r="G64" s="116"/>
      <c r="H64" s="118"/>
      <c r="I64" s="117">
        <f t="shared" si="12"/>
        <v>0</v>
      </c>
      <c r="J64" s="116"/>
      <c r="K64" s="118"/>
      <c r="L64" s="120">
        <f t="shared" si="13"/>
        <v>0</v>
      </c>
      <c r="M64" s="116"/>
      <c r="N64" s="118"/>
      <c r="O64" s="223">
        <f t="shared" si="14"/>
        <v>0</v>
      </c>
      <c r="P64" s="120"/>
      <c r="R64" s="346"/>
      <c r="S64" s="346"/>
    </row>
    <row r="65" spans="1:19" ht="27.75" hidden="1" customHeight="1" x14ac:dyDescent="0.25">
      <c r="A65" s="64">
        <v>1146</v>
      </c>
      <c r="B65" s="111" t="s">
        <v>82</v>
      </c>
      <c r="C65" s="65">
        <f t="shared" si="3"/>
        <v>0</v>
      </c>
      <c r="D65" s="116"/>
      <c r="E65" s="118"/>
      <c r="F65" s="120">
        <f t="shared" si="11"/>
        <v>0</v>
      </c>
      <c r="G65" s="116"/>
      <c r="H65" s="118"/>
      <c r="I65" s="117">
        <f t="shared" si="12"/>
        <v>0</v>
      </c>
      <c r="J65" s="116"/>
      <c r="K65" s="118"/>
      <c r="L65" s="120">
        <f t="shared" si="13"/>
        <v>0</v>
      </c>
      <c r="M65" s="116"/>
      <c r="N65" s="118"/>
      <c r="O65" s="223">
        <f t="shared" si="14"/>
        <v>0</v>
      </c>
      <c r="P65" s="120"/>
      <c r="R65" s="346"/>
      <c r="S65" s="346"/>
    </row>
    <row r="66" spans="1:19" hidden="1" x14ac:dyDescent="0.25">
      <c r="A66" s="64">
        <v>1147</v>
      </c>
      <c r="B66" s="111" t="s">
        <v>83</v>
      </c>
      <c r="C66" s="65">
        <f t="shared" si="3"/>
        <v>0</v>
      </c>
      <c r="D66" s="116"/>
      <c r="E66" s="118"/>
      <c r="F66" s="120">
        <f t="shared" si="11"/>
        <v>0</v>
      </c>
      <c r="G66" s="116"/>
      <c r="H66" s="118"/>
      <c r="I66" s="117">
        <f t="shared" si="12"/>
        <v>0</v>
      </c>
      <c r="J66" s="116"/>
      <c r="K66" s="118"/>
      <c r="L66" s="120">
        <f t="shared" si="13"/>
        <v>0</v>
      </c>
      <c r="M66" s="116"/>
      <c r="N66" s="118"/>
      <c r="O66" s="223">
        <f t="shared" si="14"/>
        <v>0</v>
      </c>
      <c r="P66" s="120"/>
      <c r="R66" s="346"/>
      <c r="S66" s="346"/>
    </row>
    <row r="67" spans="1:19" hidden="1" x14ac:dyDescent="0.25">
      <c r="A67" s="64">
        <v>1148</v>
      </c>
      <c r="B67" s="111" t="s">
        <v>84</v>
      </c>
      <c r="C67" s="65">
        <f t="shared" si="3"/>
        <v>0</v>
      </c>
      <c r="D67" s="116"/>
      <c r="E67" s="118"/>
      <c r="F67" s="120">
        <f t="shared" si="11"/>
        <v>0</v>
      </c>
      <c r="G67" s="116"/>
      <c r="H67" s="118"/>
      <c r="I67" s="117">
        <f t="shared" si="12"/>
        <v>0</v>
      </c>
      <c r="J67" s="116"/>
      <c r="K67" s="118"/>
      <c r="L67" s="120">
        <f t="shared" si="13"/>
        <v>0</v>
      </c>
      <c r="M67" s="116"/>
      <c r="N67" s="118"/>
      <c r="O67" s="223">
        <f t="shared" si="14"/>
        <v>0</v>
      </c>
      <c r="P67" s="120"/>
      <c r="R67" s="346"/>
      <c r="S67" s="346"/>
    </row>
    <row r="68" spans="1:19" ht="36" hidden="1" x14ac:dyDescent="0.25">
      <c r="A68" s="64">
        <v>1149</v>
      </c>
      <c r="B68" s="111" t="s">
        <v>85</v>
      </c>
      <c r="C68" s="65">
        <f t="shared" si="3"/>
        <v>0</v>
      </c>
      <c r="D68" s="116"/>
      <c r="E68" s="118"/>
      <c r="F68" s="120">
        <f t="shared" si="11"/>
        <v>0</v>
      </c>
      <c r="G68" s="116"/>
      <c r="H68" s="118"/>
      <c r="I68" s="117">
        <f t="shared" si="12"/>
        <v>0</v>
      </c>
      <c r="J68" s="116"/>
      <c r="K68" s="118"/>
      <c r="L68" s="120">
        <f t="shared" si="13"/>
        <v>0</v>
      </c>
      <c r="M68" s="116"/>
      <c r="N68" s="118"/>
      <c r="O68" s="223">
        <f t="shared" si="14"/>
        <v>0</v>
      </c>
      <c r="P68" s="120"/>
      <c r="R68" s="346"/>
      <c r="S68" s="346"/>
    </row>
    <row r="69" spans="1:19" ht="36" hidden="1" x14ac:dyDescent="0.25">
      <c r="A69" s="213">
        <v>1150</v>
      </c>
      <c r="B69" s="156" t="s">
        <v>86</v>
      </c>
      <c r="C69" s="157">
        <f t="shared" si="3"/>
        <v>0</v>
      </c>
      <c r="D69" s="231"/>
      <c r="E69" s="234"/>
      <c r="F69" s="236">
        <f t="shared" si="11"/>
        <v>0</v>
      </c>
      <c r="G69" s="231"/>
      <c r="H69" s="234"/>
      <c r="I69" s="232">
        <f t="shared" si="12"/>
        <v>0</v>
      </c>
      <c r="J69" s="231"/>
      <c r="K69" s="234"/>
      <c r="L69" s="236">
        <f t="shared" si="13"/>
        <v>0</v>
      </c>
      <c r="M69" s="231"/>
      <c r="N69" s="234"/>
      <c r="O69" s="235">
        <f t="shared" si="14"/>
        <v>0</v>
      </c>
      <c r="P69" s="236"/>
      <c r="R69" s="346"/>
      <c r="S69" s="346"/>
    </row>
    <row r="70" spans="1:19" ht="36" hidden="1" x14ac:dyDescent="0.25">
      <c r="A70" s="85">
        <v>1200</v>
      </c>
      <c r="B70" s="210" t="s">
        <v>87</v>
      </c>
      <c r="C70" s="86">
        <f t="shared" si="3"/>
        <v>0</v>
      </c>
      <c r="D70" s="95">
        <f t="shared" ref="D70:O70" si="15">SUM(D71:D72)</f>
        <v>0</v>
      </c>
      <c r="E70" s="98">
        <f t="shared" si="15"/>
        <v>0</v>
      </c>
      <c r="F70" s="99">
        <f t="shared" si="15"/>
        <v>0</v>
      </c>
      <c r="G70" s="95">
        <f t="shared" si="15"/>
        <v>0</v>
      </c>
      <c r="H70" s="98">
        <f t="shared" si="15"/>
        <v>0</v>
      </c>
      <c r="I70" s="96">
        <f t="shared" si="15"/>
        <v>0</v>
      </c>
      <c r="J70" s="95">
        <f t="shared" si="15"/>
        <v>0</v>
      </c>
      <c r="K70" s="98">
        <f t="shared" si="15"/>
        <v>0</v>
      </c>
      <c r="L70" s="99">
        <f t="shared" si="15"/>
        <v>0</v>
      </c>
      <c r="M70" s="95">
        <f t="shared" si="15"/>
        <v>0</v>
      </c>
      <c r="N70" s="98">
        <f t="shared" si="15"/>
        <v>0</v>
      </c>
      <c r="O70" s="212">
        <f t="shared" si="15"/>
        <v>0</v>
      </c>
      <c r="P70" s="99"/>
      <c r="R70" s="346"/>
      <c r="S70" s="346"/>
    </row>
    <row r="71" spans="1:19" ht="24" hidden="1" x14ac:dyDescent="0.25">
      <c r="A71" s="350">
        <v>1210</v>
      </c>
      <c r="B71" s="101" t="s">
        <v>88</v>
      </c>
      <c r="C71" s="56">
        <f t="shared" si="3"/>
        <v>0</v>
      </c>
      <c r="D71" s="106"/>
      <c r="E71" s="108"/>
      <c r="F71" s="110">
        <f>D71+E71</f>
        <v>0</v>
      </c>
      <c r="G71" s="106"/>
      <c r="H71" s="108"/>
      <c r="I71" s="107">
        <f>G71+H71</f>
        <v>0</v>
      </c>
      <c r="J71" s="106"/>
      <c r="K71" s="108"/>
      <c r="L71" s="110">
        <f>J71+K71</f>
        <v>0</v>
      </c>
      <c r="M71" s="106"/>
      <c r="N71" s="108"/>
      <c r="O71" s="221">
        <f>N71+M71</f>
        <v>0</v>
      </c>
      <c r="P71" s="110"/>
      <c r="R71" s="346"/>
      <c r="S71" s="346"/>
    </row>
    <row r="72" spans="1:19" ht="24" hidden="1" x14ac:dyDescent="0.25">
      <c r="A72" s="224">
        <v>1220</v>
      </c>
      <c r="B72" s="111" t="s">
        <v>89</v>
      </c>
      <c r="C72" s="65">
        <f t="shared" si="3"/>
        <v>0</v>
      </c>
      <c r="D72" s="225">
        <f t="shared" ref="D72:O72" si="16">SUM(D73:D77)</f>
        <v>0</v>
      </c>
      <c r="E72" s="228">
        <f t="shared" si="16"/>
        <v>0</v>
      </c>
      <c r="F72" s="230">
        <f t="shared" si="16"/>
        <v>0</v>
      </c>
      <c r="G72" s="225">
        <f t="shared" si="16"/>
        <v>0</v>
      </c>
      <c r="H72" s="228">
        <f t="shared" si="16"/>
        <v>0</v>
      </c>
      <c r="I72" s="226">
        <f t="shared" si="16"/>
        <v>0</v>
      </c>
      <c r="J72" s="225">
        <f t="shared" si="16"/>
        <v>0</v>
      </c>
      <c r="K72" s="228">
        <f t="shared" si="16"/>
        <v>0</v>
      </c>
      <c r="L72" s="230">
        <f t="shared" si="16"/>
        <v>0</v>
      </c>
      <c r="M72" s="225">
        <f t="shared" si="16"/>
        <v>0</v>
      </c>
      <c r="N72" s="228">
        <f t="shared" si="16"/>
        <v>0</v>
      </c>
      <c r="O72" s="229">
        <f t="shared" si="16"/>
        <v>0</v>
      </c>
      <c r="P72" s="230"/>
      <c r="R72" s="346"/>
      <c r="S72" s="346"/>
    </row>
    <row r="73" spans="1:19" ht="60" hidden="1" x14ac:dyDescent="0.25">
      <c r="A73" s="64">
        <v>1221</v>
      </c>
      <c r="B73" s="111" t="s">
        <v>90</v>
      </c>
      <c r="C73" s="65">
        <f t="shared" si="3"/>
        <v>0</v>
      </c>
      <c r="D73" s="116"/>
      <c r="E73" s="118"/>
      <c r="F73" s="120">
        <f>D73+E73</f>
        <v>0</v>
      </c>
      <c r="G73" s="116"/>
      <c r="H73" s="118"/>
      <c r="I73" s="117">
        <f>G73+H73</f>
        <v>0</v>
      </c>
      <c r="J73" s="116"/>
      <c r="K73" s="118"/>
      <c r="L73" s="120">
        <f>J73+K73</f>
        <v>0</v>
      </c>
      <c r="M73" s="116"/>
      <c r="N73" s="118"/>
      <c r="O73" s="223">
        <f>N73+M73</f>
        <v>0</v>
      </c>
      <c r="P73" s="120"/>
      <c r="R73" s="346"/>
      <c r="S73" s="346"/>
    </row>
    <row r="74" spans="1:19" hidden="1" x14ac:dyDescent="0.25">
      <c r="A74" s="64">
        <v>1223</v>
      </c>
      <c r="B74" s="111" t="s">
        <v>91</v>
      </c>
      <c r="C74" s="65">
        <f t="shared" si="3"/>
        <v>0</v>
      </c>
      <c r="D74" s="116"/>
      <c r="E74" s="118"/>
      <c r="F74" s="120">
        <f>D74+E74</f>
        <v>0</v>
      </c>
      <c r="G74" s="116"/>
      <c r="H74" s="118"/>
      <c r="I74" s="117">
        <f>G74+H74</f>
        <v>0</v>
      </c>
      <c r="J74" s="116"/>
      <c r="K74" s="118"/>
      <c r="L74" s="120">
        <f>J74+K74</f>
        <v>0</v>
      </c>
      <c r="M74" s="116"/>
      <c r="N74" s="118"/>
      <c r="O74" s="223">
        <f>N74+M74</f>
        <v>0</v>
      </c>
      <c r="P74" s="120"/>
      <c r="R74" s="346"/>
      <c r="S74" s="346"/>
    </row>
    <row r="75" spans="1:19" hidden="1" x14ac:dyDescent="0.25">
      <c r="A75" s="64">
        <v>1225</v>
      </c>
      <c r="B75" s="111" t="s">
        <v>92</v>
      </c>
      <c r="C75" s="65">
        <f t="shared" si="3"/>
        <v>0</v>
      </c>
      <c r="D75" s="116"/>
      <c r="E75" s="118"/>
      <c r="F75" s="120">
        <f>D75+E75</f>
        <v>0</v>
      </c>
      <c r="G75" s="116"/>
      <c r="H75" s="118"/>
      <c r="I75" s="117">
        <f>G75+H75</f>
        <v>0</v>
      </c>
      <c r="J75" s="116"/>
      <c r="K75" s="118"/>
      <c r="L75" s="120">
        <f>J75+K75</f>
        <v>0</v>
      </c>
      <c r="M75" s="116"/>
      <c r="N75" s="118"/>
      <c r="O75" s="223">
        <f>N75+M75</f>
        <v>0</v>
      </c>
      <c r="P75" s="120"/>
      <c r="R75" s="346"/>
      <c r="S75" s="346"/>
    </row>
    <row r="76" spans="1:19" ht="36" hidden="1" x14ac:dyDescent="0.25">
      <c r="A76" s="64">
        <v>1227</v>
      </c>
      <c r="B76" s="111" t="s">
        <v>93</v>
      </c>
      <c r="C76" s="65">
        <f t="shared" si="3"/>
        <v>0</v>
      </c>
      <c r="D76" s="116"/>
      <c r="E76" s="118"/>
      <c r="F76" s="120">
        <f>D76+E76</f>
        <v>0</v>
      </c>
      <c r="G76" s="116"/>
      <c r="H76" s="118"/>
      <c r="I76" s="117">
        <f>G76+H76</f>
        <v>0</v>
      </c>
      <c r="J76" s="116"/>
      <c r="K76" s="118"/>
      <c r="L76" s="120">
        <f>J76+K76</f>
        <v>0</v>
      </c>
      <c r="M76" s="116"/>
      <c r="N76" s="118"/>
      <c r="O76" s="223">
        <f>N76+M76</f>
        <v>0</v>
      </c>
      <c r="P76" s="120"/>
      <c r="R76" s="346"/>
      <c r="S76" s="346"/>
    </row>
    <row r="77" spans="1:19" ht="60" hidden="1" x14ac:dyDescent="0.25">
      <c r="A77" s="64">
        <v>1228</v>
      </c>
      <c r="B77" s="111" t="s">
        <v>94</v>
      </c>
      <c r="C77" s="65">
        <f t="shared" si="3"/>
        <v>0</v>
      </c>
      <c r="D77" s="116"/>
      <c r="E77" s="118"/>
      <c r="F77" s="120">
        <f>D77+E77</f>
        <v>0</v>
      </c>
      <c r="G77" s="116"/>
      <c r="H77" s="118"/>
      <c r="I77" s="117">
        <f>G77+H77</f>
        <v>0</v>
      </c>
      <c r="J77" s="116"/>
      <c r="K77" s="118"/>
      <c r="L77" s="120">
        <f>J77+K77</f>
        <v>0</v>
      </c>
      <c r="M77" s="116"/>
      <c r="N77" s="118"/>
      <c r="O77" s="223">
        <f>N77+M77</f>
        <v>0</v>
      </c>
      <c r="P77" s="120"/>
      <c r="R77" s="346"/>
      <c r="S77" s="346"/>
    </row>
    <row r="78" spans="1:19" x14ac:dyDescent="0.25">
      <c r="A78" s="200">
        <v>2000</v>
      </c>
      <c r="B78" s="200" t="s">
        <v>95</v>
      </c>
      <c r="C78" s="201">
        <f t="shared" si="3"/>
        <v>47518</v>
      </c>
      <c r="D78" s="202">
        <f t="shared" ref="D78:O78" si="17">SUM(D79,D86,D133,D167,D168,D175)</f>
        <v>23815</v>
      </c>
      <c r="E78" s="205">
        <f t="shared" si="17"/>
        <v>0</v>
      </c>
      <c r="F78" s="654">
        <f t="shared" si="17"/>
        <v>23815</v>
      </c>
      <c r="G78" s="202">
        <f t="shared" si="17"/>
        <v>0</v>
      </c>
      <c r="H78" s="205">
        <f t="shared" si="17"/>
        <v>0</v>
      </c>
      <c r="I78" s="203">
        <f t="shared" si="17"/>
        <v>0</v>
      </c>
      <c r="J78" s="202">
        <f t="shared" si="17"/>
        <v>23703</v>
      </c>
      <c r="K78" s="203">
        <f t="shared" si="17"/>
        <v>0</v>
      </c>
      <c r="L78" s="204">
        <f t="shared" si="17"/>
        <v>23703</v>
      </c>
      <c r="M78" s="206">
        <f t="shared" si="17"/>
        <v>0</v>
      </c>
      <c r="N78" s="207">
        <f t="shared" si="17"/>
        <v>0</v>
      </c>
      <c r="O78" s="208">
        <f t="shared" si="17"/>
        <v>0</v>
      </c>
      <c r="P78" s="209"/>
      <c r="R78" s="346"/>
      <c r="S78" s="346"/>
    </row>
    <row r="79" spans="1:19" ht="24" hidden="1" x14ac:dyDescent="0.25">
      <c r="A79" s="85">
        <v>2100</v>
      </c>
      <c r="B79" s="210" t="s">
        <v>96</v>
      </c>
      <c r="C79" s="86">
        <f t="shared" si="3"/>
        <v>0</v>
      </c>
      <c r="D79" s="95">
        <f t="shared" ref="D79:O79" si="18">SUM(D80,D83)</f>
        <v>0</v>
      </c>
      <c r="E79" s="98">
        <f t="shared" si="18"/>
        <v>0</v>
      </c>
      <c r="F79" s="99">
        <f t="shared" si="18"/>
        <v>0</v>
      </c>
      <c r="G79" s="95">
        <f t="shared" si="18"/>
        <v>0</v>
      </c>
      <c r="H79" s="98">
        <f t="shared" si="18"/>
        <v>0</v>
      </c>
      <c r="I79" s="96">
        <f t="shared" si="18"/>
        <v>0</v>
      </c>
      <c r="J79" s="95">
        <f t="shared" si="18"/>
        <v>0</v>
      </c>
      <c r="K79" s="98">
        <f t="shared" si="18"/>
        <v>0</v>
      </c>
      <c r="L79" s="99">
        <f t="shared" si="18"/>
        <v>0</v>
      </c>
      <c r="M79" s="95">
        <f t="shared" si="18"/>
        <v>0</v>
      </c>
      <c r="N79" s="98">
        <f t="shared" si="18"/>
        <v>0</v>
      </c>
      <c r="O79" s="212">
        <f t="shared" si="18"/>
        <v>0</v>
      </c>
      <c r="P79" s="99"/>
      <c r="R79" s="346"/>
      <c r="S79" s="346"/>
    </row>
    <row r="80" spans="1:19" ht="24" hidden="1" x14ac:dyDescent="0.25">
      <c r="A80" s="350">
        <v>2110</v>
      </c>
      <c r="B80" s="101" t="s">
        <v>97</v>
      </c>
      <c r="C80" s="56">
        <f t="shared" si="3"/>
        <v>0</v>
      </c>
      <c r="D80" s="238">
        <f t="shared" ref="D80:O80" si="19">SUM(D81:D82)</f>
        <v>0</v>
      </c>
      <c r="E80" s="241">
        <f t="shared" si="19"/>
        <v>0</v>
      </c>
      <c r="F80" s="243">
        <f t="shared" si="19"/>
        <v>0</v>
      </c>
      <c r="G80" s="238">
        <f t="shared" si="19"/>
        <v>0</v>
      </c>
      <c r="H80" s="241">
        <f t="shared" si="19"/>
        <v>0</v>
      </c>
      <c r="I80" s="239">
        <f t="shared" si="19"/>
        <v>0</v>
      </c>
      <c r="J80" s="238">
        <f t="shared" si="19"/>
        <v>0</v>
      </c>
      <c r="K80" s="241">
        <f t="shared" si="19"/>
        <v>0</v>
      </c>
      <c r="L80" s="243">
        <f t="shared" si="19"/>
        <v>0</v>
      </c>
      <c r="M80" s="238">
        <f t="shared" si="19"/>
        <v>0</v>
      </c>
      <c r="N80" s="241">
        <f t="shared" si="19"/>
        <v>0</v>
      </c>
      <c r="O80" s="242">
        <f t="shared" si="19"/>
        <v>0</v>
      </c>
      <c r="P80" s="243"/>
      <c r="R80" s="346"/>
      <c r="S80" s="346"/>
    </row>
    <row r="81" spans="1:19" hidden="1" x14ac:dyDescent="0.25">
      <c r="A81" s="64">
        <v>2111</v>
      </c>
      <c r="B81" s="111" t="s">
        <v>98</v>
      </c>
      <c r="C81" s="65">
        <f t="shared" si="3"/>
        <v>0</v>
      </c>
      <c r="D81" s="116"/>
      <c r="E81" s="118"/>
      <c r="F81" s="120">
        <f>D81+E81</f>
        <v>0</v>
      </c>
      <c r="G81" s="116"/>
      <c r="H81" s="118"/>
      <c r="I81" s="117">
        <f>G81+H81</f>
        <v>0</v>
      </c>
      <c r="J81" s="116"/>
      <c r="K81" s="118"/>
      <c r="L81" s="120">
        <f>J81+K81</f>
        <v>0</v>
      </c>
      <c r="M81" s="116"/>
      <c r="N81" s="118"/>
      <c r="O81" s="223">
        <f>N81+M81</f>
        <v>0</v>
      </c>
      <c r="P81" s="120"/>
      <c r="R81" s="346"/>
      <c r="S81" s="346"/>
    </row>
    <row r="82" spans="1:19" ht="24" hidden="1" x14ac:dyDescent="0.25">
      <c r="A82" s="64">
        <v>2112</v>
      </c>
      <c r="B82" s="111" t="s">
        <v>99</v>
      </c>
      <c r="C82" s="65">
        <f t="shared" si="3"/>
        <v>0</v>
      </c>
      <c r="D82" s="116"/>
      <c r="E82" s="118"/>
      <c r="F82" s="120">
        <f>D82+E82</f>
        <v>0</v>
      </c>
      <c r="G82" s="116"/>
      <c r="H82" s="118"/>
      <c r="I82" s="117">
        <f>G82+H82</f>
        <v>0</v>
      </c>
      <c r="J82" s="116"/>
      <c r="K82" s="118"/>
      <c r="L82" s="120">
        <f>J82+K82</f>
        <v>0</v>
      </c>
      <c r="M82" s="116"/>
      <c r="N82" s="118"/>
      <c r="O82" s="223">
        <f>N82+M82</f>
        <v>0</v>
      </c>
      <c r="P82" s="120"/>
      <c r="R82" s="346"/>
      <c r="S82" s="346"/>
    </row>
    <row r="83" spans="1:19" ht="24" hidden="1" x14ac:dyDescent="0.25">
      <c r="A83" s="224">
        <v>2120</v>
      </c>
      <c r="B83" s="111" t="s">
        <v>100</v>
      </c>
      <c r="C83" s="65">
        <f t="shared" si="3"/>
        <v>0</v>
      </c>
      <c r="D83" s="225">
        <f t="shared" ref="D83:O83" si="20">SUM(D84:D85)</f>
        <v>0</v>
      </c>
      <c r="E83" s="228">
        <f t="shared" si="20"/>
        <v>0</v>
      </c>
      <c r="F83" s="230">
        <f t="shared" si="20"/>
        <v>0</v>
      </c>
      <c r="G83" s="225">
        <f t="shared" si="20"/>
        <v>0</v>
      </c>
      <c r="H83" s="228">
        <f t="shared" si="20"/>
        <v>0</v>
      </c>
      <c r="I83" s="226">
        <f t="shared" si="20"/>
        <v>0</v>
      </c>
      <c r="J83" s="225">
        <f t="shared" si="20"/>
        <v>0</v>
      </c>
      <c r="K83" s="228">
        <f t="shared" si="20"/>
        <v>0</v>
      </c>
      <c r="L83" s="230">
        <f t="shared" si="20"/>
        <v>0</v>
      </c>
      <c r="M83" s="225">
        <f t="shared" si="20"/>
        <v>0</v>
      </c>
      <c r="N83" s="228">
        <f t="shared" si="20"/>
        <v>0</v>
      </c>
      <c r="O83" s="229">
        <f t="shared" si="20"/>
        <v>0</v>
      </c>
      <c r="P83" s="230"/>
      <c r="R83" s="346"/>
      <c r="S83" s="346"/>
    </row>
    <row r="84" spans="1:19" hidden="1" x14ac:dyDescent="0.25">
      <c r="A84" s="64">
        <v>2121</v>
      </c>
      <c r="B84" s="111" t="s">
        <v>98</v>
      </c>
      <c r="C84" s="65">
        <f t="shared" si="3"/>
        <v>0</v>
      </c>
      <c r="D84" s="116"/>
      <c r="E84" s="118"/>
      <c r="F84" s="120">
        <f>D84+E84</f>
        <v>0</v>
      </c>
      <c r="G84" s="116"/>
      <c r="H84" s="118"/>
      <c r="I84" s="117">
        <f>G84+H84</f>
        <v>0</v>
      </c>
      <c r="J84" s="116"/>
      <c r="K84" s="118"/>
      <c r="L84" s="120">
        <f>J84+K84</f>
        <v>0</v>
      </c>
      <c r="M84" s="116"/>
      <c r="N84" s="118"/>
      <c r="O84" s="223">
        <f>N84+M84</f>
        <v>0</v>
      </c>
      <c r="P84" s="120"/>
      <c r="R84" s="346"/>
      <c r="S84" s="346"/>
    </row>
    <row r="85" spans="1:19" ht="24" hidden="1" x14ac:dyDescent="0.25">
      <c r="A85" s="64">
        <v>2122</v>
      </c>
      <c r="B85" s="111" t="s">
        <v>99</v>
      </c>
      <c r="C85" s="65">
        <f t="shared" si="3"/>
        <v>0</v>
      </c>
      <c r="D85" s="116"/>
      <c r="E85" s="118"/>
      <c r="F85" s="120">
        <f>D85+E85</f>
        <v>0</v>
      </c>
      <c r="G85" s="116"/>
      <c r="H85" s="118"/>
      <c r="I85" s="117">
        <f>G85+H85</f>
        <v>0</v>
      </c>
      <c r="J85" s="116"/>
      <c r="K85" s="118"/>
      <c r="L85" s="120">
        <f>J85+K85</f>
        <v>0</v>
      </c>
      <c r="M85" s="116"/>
      <c r="N85" s="118"/>
      <c r="O85" s="223">
        <f>N85+M85</f>
        <v>0</v>
      </c>
      <c r="P85" s="120"/>
      <c r="R85" s="346"/>
      <c r="S85" s="346"/>
    </row>
    <row r="86" spans="1:19" x14ac:dyDescent="0.25">
      <c r="A86" s="85">
        <v>2200</v>
      </c>
      <c r="B86" s="210" t="s">
        <v>101</v>
      </c>
      <c r="C86" s="86">
        <f t="shared" si="3"/>
        <v>45418</v>
      </c>
      <c r="D86" s="95">
        <f t="shared" ref="D86:O86" si="21">SUM(D87,D92,D98,D106,D115,D119,D125,D131)</f>
        <v>23815</v>
      </c>
      <c r="E86" s="98">
        <f t="shared" si="21"/>
        <v>0</v>
      </c>
      <c r="F86" s="99">
        <f t="shared" si="21"/>
        <v>23815</v>
      </c>
      <c r="G86" s="95">
        <f t="shared" si="21"/>
        <v>0</v>
      </c>
      <c r="H86" s="98">
        <f t="shared" si="21"/>
        <v>0</v>
      </c>
      <c r="I86" s="96">
        <f t="shared" si="21"/>
        <v>0</v>
      </c>
      <c r="J86" s="95">
        <f t="shared" si="21"/>
        <v>21603</v>
      </c>
      <c r="K86" s="96">
        <f t="shared" si="21"/>
        <v>0</v>
      </c>
      <c r="L86" s="97">
        <f t="shared" si="21"/>
        <v>21603</v>
      </c>
      <c r="M86" s="244">
        <f t="shared" si="21"/>
        <v>0</v>
      </c>
      <c r="N86" s="98">
        <f t="shared" si="21"/>
        <v>0</v>
      </c>
      <c r="O86" s="212">
        <f t="shared" si="21"/>
        <v>0</v>
      </c>
      <c r="P86" s="99"/>
      <c r="R86" s="346"/>
      <c r="S86" s="346"/>
    </row>
    <row r="87" spans="1:19" ht="24" hidden="1" x14ac:dyDescent="0.25">
      <c r="A87" s="213">
        <v>2210</v>
      </c>
      <c r="B87" s="156" t="s">
        <v>102</v>
      </c>
      <c r="C87" s="157">
        <f t="shared" si="3"/>
        <v>0</v>
      </c>
      <c r="D87" s="214">
        <f t="shared" ref="D87:O87" si="22">SUM(D88:D91)</f>
        <v>0</v>
      </c>
      <c r="E87" s="217">
        <f t="shared" si="22"/>
        <v>0</v>
      </c>
      <c r="F87" s="219">
        <f t="shared" si="22"/>
        <v>0</v>
      </c>
      <c r="G87" s="214">
        <f t="shared" si="22"/>
        <v>0</v>
      </c>
      <c r="H87" s="217">
        <f t="shared" si="22"/>
        <v>0</v>
      </c>
      <c r="I87" s="215">
        <f t="shared" si="22"/>
        <v>0</v>
      </c>
      <c r="J87" s="214">
        <f t="shared" si="22"/>
        <v>0</v>
      </c>
      <c r="K87" s="217">
        <f t="shared" si="22"/>
        <v>0</v>
      </c>
      <c r="L87" s="219">
        <f t="shared" si="22"/>
        <v>0</v>
      </c>
      <c r="M87" s="214">
        <f t="shared" si="22"/>
        <v>0</v>
      </c>
      <c r="N87" s="217">
        <f t="shared" si="22"/>
        <v>0</v>
      </c>
      <c r="O87" s="218">
        <f t="shared" si="22"/>
        <v>0</v>
      </c>
      <c r="P87" s="219"/>
      <c r="R87" s="346"/>
      <c r="S87" s="346"/>
    </row>
    <row r="88" spans="1:19" ht="24" hidden="1" x14ac:dyDescent="0.25">
      <c r="A88" s="55">
        <v>2211</v>
      </c>
      <c r="B88" s="101" t="s">
        <v>103</v>
      </c>
      <c r="C88" s="56">
        <f t="shared" si="3"/>
        <v>0</v>
      </c>
      <c r="D88" s="106"/>
      <c r="E88" s="108"/>
      <c r="F88" s="110">
        <f>D88+E88</f>
        <v>0</v>
      </c>
      <c r="G88" s="106"/>
      <c r="H88" s="108"/>
      <c r="I88" s="107">
        <f>G88+H88</f>
        <v>0</v>
      </c>
      <c r="J88" s="106"/>
      <c r="K88" s="108"/>
      <c r="L88" s="110">
        <f>J88+K88</f>
        <v>0</v>
      </c>
      <c r="M88" s="106"/>
      <c r="N88" s="108"/>
      <c r="O88" s="221">
        <f>N88+M88</f>
        <v>0</v>
      </c>
      <c r="P88" s="110"/>
      <c r="R88" s="346"/>
      <c r="S88" s="346"/>
    </row>
    <row r="89" spans="1:19" ht="36" hidden="1" x14ac:dyDescent="0.25">
      <c r="A89" s="64">
        <v>2212</v>
      </c>
      <c r="B89" s="111" t="s">
        <v>104</v>
      </c>
      <c r="C89" s="65">
        <f t="shared" si="3"/>
        <v>0</v>
      </c>
      <c r="D89" s="116">
        <v>0</v>
      </c>
      <c r="E89" s="118"/>
      <c r="F89" s="120">
        <f>D89+E89</f>
        <v>0</v>
      </c>
      <c r="G89" s="116"/>
      <c r="H89" s="118"/>
      <c r="I89" s="117">
        <f>G89+H89</f>
        <v>0</v>
      </c>
      <c r="J89" s="116">
        <v>0</v>
      </c>
      <c r="K89" s="118"/>
      <c r="L89" s="120">
        <f>J89+K89</f>
        <v>0</v>
      </c>
      <c r="M89" s="116"/>
      <c r="N89" s="118"/>
      <c r="O89" s="223">
        <f>N89+M89</f>
        <v>0</v>
      </c>
      <c r="P89" s="120"/>
      <c r="R89" s="346"/>
      <c r="S89" s="346"/>
    </row>
    <row r="90" spans="1:19" ht="24" hidden="1" x14ac:dyDescent="0.25">
      <c r="A90" s="64">
        <v>2214</v>
      </c>
      <c r="B90" s="111" t="s">
        <v>105</v>
      </c>
      <c r="C90" s="65">
        <f t="shared" si="3"/>
        <v>0</v>
      </c>
      <c r="D90" s="116"/>
      <c r="E90" s="118"/>
      <c r="F90" s="120">
        <f>D90+E90</f>
        <v>0</v>
      </c>
      <c r="G90" s="116"/>
      <c r="H90" s="118"/>
      <c r="I90" s="117">
        <f>G90+H90</f>
        <v>0</v>
      </c>
      <c r="J90" s="116">
        <v>0</v>
      </c>
      <c r="K90" s="118"/>
      <c r="L90" s="120">
        <f>J90+K90</f>
        <v>0</v>
      </c>
      <c r="M90" s="116"/>
      <c r="N90" s="118"/>
      <c r="O90" s="223">
        <f>N90+M90</f>
        <v>0</v>
      </c>
      <c r="P90" s="120"/>
      <c r="R90" s="346"/>
      <c r="S90" s="346"/>
    </row>
    <row r="91" spans="1:19" hidden="1" x14ac:dyDescent="0.25">
      <c r="A91" s="64">
        <v>2219</v>
      </c>
      <c r="B91" s="111" t="s">
        <v>106</v>
      </c>
      <c r="C91" s="65">
        <f t="shared" si="3"/>
        <v>0</v>
      </c>
      <c r="D91" s="116"/>
      <c r="E91" s="118"/>
      <c r="F91" s="120">
        <f>D91+E91</f>
        <v>0</v>
      </c>
      <c r="G91" s="116"/>
      <c r="H91" s="118"/>
      <c r="I91" s="117">
        <f>G91+H91</f>
        <v>0</v>
      </c>
      <c r="J91" s="116">
        <v>0</v>
      </c>
      <c r="K91" s="118"/>
      <c r="L91" s="120">
        <f>J91+K91</f>
        <v>0</v>
      </c>
      <c r="M91" s="116"/>
      <c r="N91" s="118"/>
      <c r="O91" s="223">
        <f>N91+M91</f>
        <v>0</v>
      </c>
      <c r="P91" s="120"/>
      <c r="R91" s="346"/>
      <c r="S91" s="346"/>
    </row>
    <row r="92" spans="1:19" ht="24" x14ac:dyDescent="0.25">
      <c r="A92" s="224">
        <v>2220</v>
      </c>
      <c r="B92" s="111" t="s">
        <v>107</v>
      </c>
      <c r="C92" s="65">
        <f t="shared" si="3"/>
        <v>31034</v>
      </c>
      <c r="D92" s="225">
        <f t="shared" ref="D92:O92" si="23">SUM(D93:D97)</f>
        <v>16300</v>
      </c>
      <c r="E92" s="228">
        <f t="shared" si="23"/>
        <v>0</v>
      </c>
      <c r="F92" s="230">
        <f t="shared" si="23"/>
        <v>16300</v>
      </c>
      <c r="G92" s="225">
        <f t="shared" si="23"/>
        <v>0</v>
      </c>
      <c r="H92" s="228">
        <f t="shared" si="23"/>
        <v>0</v>
      </c>
      <c r="I92" s="226">
        <f t="shared" si="23"/>
        <v>0</v>
      </c>
      <c r="J92" s="225">
        <f t="shared" si="23"/>
        <v>14734</v>
      </c>
      <c r="K92" s="226">
        <f t="shared" si="23"/>
        <v>0</v>
      </c>
      <c r="L92" s="227">
        <f t="shared" si="23"/>
        <v>14734</v>
      </c>
      <c r="M92" s="225">
        <f t="shared" si="23"/>
        <v>0</v>
      </c>
      <c r="N92" s="228">
        <f t="shared" si="23"/>
        <v>0</v>
      </c>
      <c r="O92" s="229">
        <f t="shared" si="23"/>
        <v>0</v>
      </c>
      <c r="P92" s="230"/>
      <c r="R92" s="346"/>
      <c r="S92" s="346"/>
    </row>
    <row r="93" spans="1:19" x14ac:dyDescent="0.25">
      <c r="A93" s="64">
        <v>2221</v>
      </c>
      <c r="B93" s="111" t="s">
        <v>108</v>
      </c>
      <c r="C93" s="65">
        <f t="shared" si="3"/>
        <v>13500</v>
      </c>
      <c r="D93" s="116">
        <v>7087</v>
      </c>
      <c r="E93" s="118"/>
      <c r="F93" s="120">
        <f>D93+E93</f>
        <v>7087</v>
      </c>
      <c r="G93" s="116"/>
      <c r="H93" s="118"/>
      <c r="I93" s="117">
        <f>G93+H93</f>
        <v>0</v>
      </c>
      <c r="J93" s="116">
        <v>6413</v>
      </c>
      <c r="K93" s="117"/>
      <c r="L93" s="222">
        <f>J93+K93</f>
        <v>6413</v>
      </c>
      <c r="M93" s="116"/>
      <c r="N93" s="118"/>
      <c r="O93" s="223">
        <f>N93+M93</f>
        <v>0</v>
      </c>
      <c r="P93" s="120"/>
      <c r="R93" s="346"/>
      <c r="S93" s="346"/>
    </row>
    <row r="94" spans="1:19" x14ac:dyDescent="0.25">
      <c r="A94" s="64">
        <v>2222</v>
      </c>
      <c r="B94" s="111" t="s">
        <v>109</v>
      </c>
      <c r="C94" s="65">
        <f t="shared" si="3"/>
        <v>5382</v>
      </c>
      <c r="D94" s="116">
        <v>3382</v>
      </c>
      <c r="E94" s="118"/>
      <c r="F94" s="120">
        <f>D94+E94</f>
        <v>3382</v>
      </c>
      <c r="G94" s="116"/>
      <c r="H94" s="118"/>
      <c r="I94" s="117">
        <f>G94+H94</f>
        <v>0</v>
      </c>
      <c r="J94" s="116">
        <v>2000</v>
      </c>
      <c r="K94" s="117"/>
      <c r="L94" s="222">
        <f>J94+K94</f>
        <v>2000</v>
      </c>
      <c r="M94" s="116"/>
      <c r="N94" s="118"/>
      <c r="O94" s="223">
        <f>N94+M94</f>
        <v>0</v>
      </c>
      <c r="P94" s="120"/>
      <c r="R94" s="346"/>
      <c r="S94" s="346"/>
    </row>
    <row r="95" spans="1:19" x14ac:dyDescent="0.25">
      <c r="A95" s="64">
        <v>2223</v>
      </c>
      <c r="B95" s="111" t="s">
        <v>110</v>
      </c>
      <c r="C95" s="65">
        <f t="shared" si="3"/>
        <v>11632</v>
      </c>
      <c r="D95" s="116">
        <v>5831</v>
      </c>
      <c r="E95" s="118"/>
      <c r="F95" s="120">
        <f>D95+E95</f>
        <v>5831</v>
      </c>
      <c r="G95" s="116"/>
      <c r="H95" s="118"/>
      <c r="I95" s="117">
        <f>G95+H95</f>
        <v>0</v>
      </c>
      <c r="J95" s="116">
        <f>6238-437</f>
        <v>5801</v>
      </c>
      <c r="K95" s="117"/>
      <c r="L95" s="222">
        <f>J95+K95</f>
        <v>5801</v>
      </c>
      <c r="M95" s="116"/>
      <c r="N95" s="118"/>
      <c r="O95" s="223">
        <f>N95+M95</f>
        <v>0</v>
      </c>
      <c r="P95" s="120"/>
      <c r="R95" s="346"/>
      <c r="S95" s="346"/>
    </row>
    <row r="96" spans="1:19" ht="48" x14ac:dyDescent="0.25">
      <c r="A96" s="64">
        <v>2224</v>
      </c>
      <c r="B96" s="111" t="s">
        <v>111</v>
      </c>
      <c r="C96" s="65">
        <f t="shared" si="3"/>
        <v>520</v>
      </c>
      <c r="D96" s="116"/>
      <c r="E96" s="118"/>
      <c r="F96" s="120">
        <f>D96+E96</f>
        <v>0</v>
      </c>
      <c r="G96" s="116"/>
      <c r="H96" s="118"/>
      <c r="I96" s="117">
        <f>G96+H96</f>
        <v>0</v>
      </c>
      <c r="J96" s="116">
        <v>520</v>
      </c>
      <c r="K96" s="117"/>
      <c r="L96" s="222">
        <f>J96+K96</f>
        <v>520</v>
      </c>
      <c r="M96" s="116"/>
      <c r="N96" s="118"/>
      <c r="O96" s="223">
        <f>N96+M96</f>
        <v>0</v>
      </c>
      <c r="P96" s="120"/>
      <c r="R96" s="346"/>
      <c r="S96" s="346"/>
    </row>
    <row r="97" spans="1:19" ht="24" hidden="1" x14ac:dyDescent="0.25">
      <c r="A97" s="64">
        <v>2229</v>
      </c>
      <c r="B97" s="111" t="s">
        <v>112</v>
      </c>
      <c r="C97" s="65">
        <f t="shared" si="3"/>
        <v>0</v>
      </c>
      <c r="D97" s="116"/>
      <c r="E97" s="118"/>
      <c r="F97" s="120">
        <f>D97+E97</f>
        <v>0</v>
      </c>
      <c r="G97" s="116"/>
      <c r="H97" s="118"/>
      <c r="I97" s="117">
        <f>G97+H97</f>
        <v>0</v>
      </c>
      <c r="J97" s="116"/>
      <c r="K97" s="118"/>
      <c r="L97" s="120">
        <f>J97+K97</f>
        <v>0</v>
      </c>
      <c r="M97" s="116"/>
      <c r="N97" s="118"/>
      <c r="O97" s="223">
        <f>N97+M97</f>
        <v>0</v>
      </c>
      <c r="P97" s="120"/>
      <c r="R97" s="346"/>
      <c r="S97" s="346"/>
    </row>
    <row r="98" spans="1:19" ht="36" hidden="1" x14ac:dyDescent="0.25">
      <c r="A98" s="224">
        <v>2230</v>
      </c>
      <c r="B98" s="111" t="s">
        <v>113</v>
      </c>
      <c r="C98" s="65">
        <f t="shared" si="3"/>
        <v>0</v>
      </c>
      <c r="D98" s="225">
        <f t="shared" ref="D98:O98" si="24">SUM(D99:D105)</f>
        <v>0</v>
      </c>
      <c r="E98" s="228">
        <f t="shared" si="24"/>
        <v>0</v>
      </c>
      <c r="F98" s="230">
        <f t="shared" si="24"/>
        <v>0</v>
      </c>
      <c r="G98" s="225">
        <f t="shared" si="24"/>
        <v>0</v>
      </c>
      <c r="H98" s="228">
        <f t="shared" si="24"/>
        <v>0</v>
      </c>
      <c r="I98" s="226">
        <f t="shared" si="24"/>
        <v>0</v>
      </c>
      <c r="J98" s="225">
        <f t="shared" si="24"/>
        <v>0</v>
      </c>
      <c r="K98" s="228">
        <f t="shared" si="24"/>
        <v>0</v>
      </c>
      <c r="L98" s="230">
        <f t="shared" si="24"/>
        <v>0</v>
      </c>
      <c r="M98" s="225">
        <f t="shared" si="24"/>
        <v>0</v>
      </c>
      <c r="N98" s="228">
        <f t="shared" si="24"/>
        <v>0</v>
      </c>
      <c r="O98" s="229">
        <f t="shared" si="24"/>
        <v>0</v>
      </c>
      <c r="P98" s="230"/>
      <c r="R98" s="346"/>
      <c r="S98" s="346"/>
    </row>
    <row r="99" spans="1:19" ht="24" hidden="1" x14ac:dyDescent="0.25">
      <c r="A99" s="64">
        <v>2231</v>
      </c>
      <c r="B99" s="111" t="s">
        <v>114</v>
      </c>
      <c r="C99" s="65">
        <f t="shared" si="3"/>
        <v>0</v>
      </c>
      <c r="D99" s="116"/>
      <c r="E99" s="118"/>
      <c r="F99" s="120">
        <f t="shared" ref="F99:F105" si="25">D99+E99</f>
        <v>0</v>
      </c>
      <c r="G99" s="116"/>
      <c r="H99" s="118"/>
      <c r="I99" s="117">
        <f t="shared" ref="I99:I105" si="26">G99+H99</f>
        <v>0</v>
      </c>
      <c r="J99" s="116"/>
      <c r="K99" s="118"/>
      <c r="L99" s="120">
        <f t="shared" ref="L99:L105" si="27">J99+K99</f>
        <v>0</v>
      </c>
      <c r="M99" s="116"/>
      <c r="N99" s="118"/>
      <c r="O99" s="223">
        <f t="shared" ref="O99:O105" si="28">N99+M99</f>
        <v>0</v>
      </c>
      <c r="P99" s="120"/>
      <c r="R99" s="346"/>
      <c r="S99" s="346"/>
    </row>
    <row r="100" spans="1:19" ht="36" hidden="1" x14ac:dyDescent="0.25">
      <c r="A100" s="64">
        <v>2232</v>
      </c>
      <c r="B100" s="111" t="s">
        <v>115</v>
      </c>
      <c r="C100" s="65">
        <f t="shared" si="3"/>
        <v>0</v>
      </c>
      <c r="D100" s="116"/>
      <c r="E100" s="118"/>
      <c r="F100" s="120">
        <f t="shared" si="25"/>
        <v>0</v>
      </c>
      <c r="G100" s="116"/>
      <c r="H100" s="118"/>
      <c r="I100" s="117">
        <f t="shared" si="26"/>
        <v>0</v>
      </c>
      <c r="J100" s="116"/>
      <c r="K100" s="118"/>
      <c r="L100" s="120">
        <f t="shared" si="27"/>
        <v>0</v>
      </c>
      <c r="M100" s="116"/>
      <c r="N100" s="118"/>
      <c r="O100" s="223">
        <f t="shared" si="28"/>
        <v>0</v>
      </c>
      <c r="P100" s="120"/>
      <c r="R100" s="346"/>
      <c r="S100" s="346"/>
    </row>
    <row r="101" spans="1:19" ht="24" hidden="1" x14ac:dyDescent="0.25">
      <c r="A101" s="55">
        <v>2233</v>
      </c>
      <c r="B101" s="101" t="s">
        <v>116</v>
      </c>
      <c r="C101" s="56">
        <f t="shared" si="3"/>
        <v>0</v>
      </c>
      <c r="D101" s="106"/>
      <c r="E101" s="108"/>
      <c r="F101" s="110">
        <f t="shared" si="25"/>
        <v>0</v>
      </c>
      <c r="G101" s="106"/>
      <c r="H101" s="108"/>
      <c r="I101" s="107">
        <f t="shared" si="26"/>
        <v>0</v>
      </c>
      <c r="J101" s="106"/>
      <c r="K101" s="108"/>
      <c r="L101" s="110">
        <f t="shared" si="27"/>
        <v>0</v>
      </c>
      <c r="M101" s="106"/>
      <c r="N101" s="108"/>
      <c r="O101" s="221">
        <f t="shared" si="28"/>
        <v>0</v>
      </c>
      <c r="P101" s="110"/>
      <c r="R101" s="346"/>
      <c r="S101" s="346"/>
    </row>
    <row r="102" spans="1:19" ht="36" hidden="1" x14ac:dyDescent="0.25">
      <c r="A102" s="64">
        <v>2234</v>
      </c>
      <c r="B102" s="111" t="s">
        <v>117</v>
      </c>
      <c r="C102" s="65">
        <f t="shared" si="3"/>
        <v>0</v>
      </c>
      <c r="D102" s="116"/>
      <c r="E102" s="118"/>
      <c r="F102" s="120">
        <f t="shared" si="25"/>
        <v>0</v>
      </c>
      <c r="G102" s="116"/>
      <c r="H102" s="118"/>
      <c r="I102" s="117">
        <f t="shared" si="26"/>
        <v>0</v>
      </c>
      <c r="J102" s="116"/>
      <c r="K102" s="118"/>
      <c r="L102" s="120">
        <f t="shared" si="27"/>
        <v>0</v>
      </c>
      <c r="M102" s="116"/>
      <c r="N102" s="118"/>
      <c r="O102" s="223">
        <f t="shared" si="28"/>
        <v>0</v>
      </c>
      <c r="P102" s="120"/>
      <c r="R102" s="346"/>
      <c r="S102" s="346"/>
    </row>
    <row r="103" spans="1:19" ht="24" hidden="1" x14ac:dyDescent="0.25">
      <c r="A103" s="64">
        <v>2235</v>
      </c>
      <c r="B103" s="111" t="s">
        <v>118</v>
      </c>
      <c r="C103" s="65">
        <f t="shared" si="3"/>
        <v>0</v>
      </c>
      <c r="D103" s="116"/>
      <c r="E103" s="118"/>
      <c r="F103" s="120">
        <f t="shared" si="25"/>
        <v>0</v>
      </c>
      <c r="G103" s="116"/>
      <c r="H103" s="118"/>
      <c r="I103" s="117">
        <f t="shared" si="26"/>
        <v>0</v>
      </c>
      <c r="J103" s="116">
        <v>0</v>
      </c>
      <c r="K103" s="118"/>
      <c r="L103" s="120">
        <f t="shared" si="27"/>
        <v>0</v>
      </c>
      <c r="M103" s="116"/>
      <c r="N103" s="118"/>
      <c r="O103" s="223">
        <f t="shared" si="28"/>
        <v>0</v>
      </c>
      <c r="P103" s="120"/>
      <c r="R103" s="346"/>
      <c r="S103" s="346"/>
    </row>
    <row r="104" spans="1:19" hidden="1" x14ac:dyDescent="0.25">
      <c r="A104" s="64">
        <v>2236</v>
      </c>
      <c r="B104" s="111" t="s">
        <v>119</v>
      </c>
      <c r="C104" s="65">
        <f t="shared" si="3"/>
        <v>0</v>
      </c>
      <c r="D104" s="116"/>
      <c r="E104" s="118"/>
      <c r="F104" s="120">
        <f t="shared" si="25"/>
        <v>0</v>
      </c>
      <c r="G104" s="116"/>
      <c r="H104" s="118"/>
      <c r="I104" s="117">
        <f t="shared" si="26"/>
        <v>0</v>
      </c>
      <c r="J104" s="116">
        <v>0</v>
      </c>
      <c r="K104" s="118"/>
      <c r="L104" s="120">
        <f t="shared" si="27"/>
        <v>0</v>
      </c>
      <c r="M104" s="116"/>
      <c r="N104" s="118"/>
      <c r="O104" s="223">
        <f t="shared" si="28"/>
        <v>0</v>
      </c>
      <c r="P104" s="120"/>
      <c r="R104" s="346"/>
      <c r="S104" s="346"/>
    </row>
    <row r="105" spans="1:19" ht="24" hidden="1" x14ac:dyDescent="0.25">
      <c r="A105" s="64">
        <v>2239</v>
      </c>
      <c r="B105" s="111" t="s">
        <v>120</v>
      </c>
      <c r="C105" s="65">
        <f t="shared" si="3"/>
        <v>0</v>
      </c>
      <c r="D105" s="116"/>
      <c r="E105" s="118"/>
      <c r="F105" s="120">
        <f t="shared" si="25"/>
        <v>0</v>
      </c>
      <c r="G105" s="116"/>
      <c r="H105" s="118"/>
      <c r="I105" s="117">
        <f t="shared" si="26"/>
        <v>0</v>
      </c>
      <c r="J105" s="116">
        <v>0</v>
      </c>
      <c r="K105" s="118"/>
      <c r="L105" s="120">
        <f t="shared" si="27"/>
        <v>0</v>
      </c>
      <c r="M105" s="116"/>
      <c r="N105" s="118"/>
      <c r="O105" s="223">
        <f t="shared" si="28"/>
        <v>0</v>
      </c>
      <c r="P105" s="120"/>
      <c r="R105" s="346"/>
      <c r="S105" s="346"/>
    </row>
    <row r="106" spans="1:19" ht="36" x14ac:dyDescent="0.25">
      <c r="A106" s="224">
        <v>2240</v>
      </c>
      <c r="B106" s="111" t="s">
        <v>121</v>
      </c>
      <c r="C106" s="65">
        <f t="shared" si="3"/>
        <v>14043</v>
      </c>
      <c r="D106" s="225">
        <f t="shared" ref="D106:O106" si="29">SUM(D107:D114)</f>
        <v>7515</v>
      </c>
      <c r="E106" s="228">
        <f t="shared" si="29"/>
        <v>0</v>
      </c>
      <c r="F106" s="230">
        <f t="shared" si="29"/>
        <v>7515</v>
      </c>
      <c r="G106" s="225">
        <f t="shared" si="29"/>
        <v>0</v>
      </c>
      <c r="H106" s="228">
        <f t="shared" si="29"/>
        <v>0</v>
      </c>
      <c r="I106" s="226">
        <f t="shared" si="29"/>
        <v>0</v>
      </c>
      <c r="J106" s="225">
        <f t="shared" si="29"/>
        <v>6828</v>
      </c>
      <c r="K106" s="226">
        <f t="shared" si="29"/>
        <v>-300</v>
      </c>
      <c r="L106" s="227">
        <f t="shared" si="29"/>
        <v>6528</v>
      </c>
      <c r="M106" s="225">
        <f t="shared" si="29"/>
        <v>0</v>
      </c>
      <c r="N106" s="228">
        <f t="shared" si="29"/>
        <v>0</v>
      </c>
      <c r="O106" s="229">
        <f t="shared" si="29"/>
        <v>0</v>
      </c>
      <c r="P106" s="230"/>
      <c r="R106" s="346"/>
      <c r="S106" s="346"/>
    </row>
    <row r="107" spans="1:19" hidden="1" x14ac:dyDescent="0.25">
      <c r="A107" s="64">
        <v>2241</v>
      </c>
      <c r="B107" s="111" t="s">
        <v>122</v>
      </c>
      <c r="C107" s="65">
        <f t="shared" si="3"/>
        <v>0</v>
      </c>
      <c r="D107" s="116"/>
      <c r="E107" s="118"/>
      <c r="F107" s="120">
        <f t="shared" ref="F107:F114" si="30">D107+E107</f>
        <v>0</v>
      </c>
      <c r="G107" s="116"/>
      <c r="H107" s="118"/>
      <c r="I107" s="117">
        <f t="shared" ref="I107:I114" si="31">G107+H107</f>
        <v>0</v>
      </c>
      <c r="J107" s="116"/>
      <c r="K107" s="118"/>
      <c r="L107" s="120">
        <f t="shared" ref="L107:L114" si="32">J107+K107</f>
        <v>0</v>
      </c>
      <c r="M107" s="116"/>
      <c r="N107" s="118"/>
      <c r="O107" s="223">
        <f t="shared" ref="O107:O114" si="33">N107+M107</f>
        <v>0</v>
      </c>
      <c r="P107" s="120"/>
      <c r="R107" s="346"/>
      <c r="S107" s="346"/>
    </row>
    <row r="108" spans="1:19" ht="24" hidden="1" x14ac:dyDescent="0.25">
      <c r="A108" s="64">
        <v>2242</v>
      </c>
      <c r="B108" s="111" t="s">
        <v>123</v>
      </c>
      <c r="C108" s="65">
        <f t="shared" si="3"/>
        <v>0</v>
      </c>
      <c r="D108" s="116"/>
      <c r="E108" s="118"/>
      <c r="F108" s="120">
        <f t="shared" si="30"/>
        <v>0</v>
      </c>
      <c r="G108" s="116"/>
      <c r="H108" s="118"/>
      <c r="I108" s="117">
        <f t="shared" si="31"/>
        <v>0</v>
      </c>
      <c r="J108" s="116"/>
      <c r="K108" s="118"/>
      <c r="L108" s="120">
        <f t="shared" si="32"/>
        <v>0</v>
      </c>
      <c r="M108" s="116"/>
      <c r="N108" s="118"/>
      <c r="O108" s="223">
        <f t="shared" si="33"/>
        <v>0</v>
      </c>
      <c r="P108" s="120"/>
      <c r="R108" s="346"/>
      <c r="S108" s="346"/>
    </row>
    <row r="109" spans="1:19" ht="24.75" customHeight="1" x14ac:dyDescent="0.25">
      <c r="A109" s="64">
        <v>2243</v>
      </c>
      <c r="B109" s="111" t="s">
        <v>124</v>
      </c>
      <c r="C109" s="65">
        <f t="shared" si="3"/>
        <v>3635</v>
      </c>
      <c r="D109" s="116">
        <v>1700</v>
      </c>
      <c r="E109" s="118"/>
      <c r="F109" s="120">
        <f t="shared" si="30"/>
        <v>1700</v>
      </c>
      <c r="G109" s="116"/>
      <c r="H109" s="118"/>
      <c r="I109" s="117">
        <f t="shared" si="31"/>
        <v>0</v>
      </c>
      <c r="J109" s="116">
        <v>2235</v>
      </c>
      <c r="K109" s="117">
        <v>-300</v>
      </c>
      <c r="L109" s="222">
        <f t="shared" si="32"/>
        <v>1935</v>
      </c>
      <c r="M109" s="116"/>
      <c r="N109" s="118"/>
      <c r="O109" s="223">
        <f t="shared" si="33"/>
        <v>0</v>
      </c>
      <c r="P109" s="657" t="s">
        <v>1238</v>
      </c>
      <c r="R109" s="346"/>
      <c r="S109" s="346"/>
    </row>
    <row r="110" spans="1:19" x14ac:dyDescent="0.25">
      <c r="A110" s="64">
        <v>2244</v>
      </c>
      <c r="B110" s="111" t="s">
        <v>125</v>
      </c>
      <c r="C110" s="65">
        <f t="shared" si="3"/>
        <v>10408</v>
      </c>
      <c r="D110" s="116">
        <v>5815</v>
      </c>
      <c r="E110" s="118"/>
      <c r="F110" s="120">
        <f t="shared" si="30"/>
        <v>5815</v>
      </c>
      <c r="G110" s="116"/>
      <c r="H110" s="118"/>
      <c r="I110" s="117">
        <f t="shared" si="31"/>
        <v>0</v>
      </c>
      <c r="J110" s="116">
        <f>6593-2000</f>
        <v>4593</v>
      </c>
      <c r="K110" s="117"/>
      <c r="L110" s="222">
        <f t="shared" si="32"/>
        <v>4593</v>
      </c>
      <c r="M110" s="116"/>
      <c r="N110" s="118"/>
      <c r="O110" s="223">
        <f t="shared" si="33"/>
        <v>0</v>
      </c>
      <c r="P110" s="120"/>
      <c r="R110" s="346"/>
      <c r="S110" s="346"/>
    </row>
    <row r="111" spans="1:19" ht="24" hidden="1" x14ac:dyDescent="0.25">
      <c r="A111" s="64">
        <v>2246</v>
      </c>
      <c r="B111" s="111" t="s">
        <v>126</v>
      </c>
      <c r="C111" s="65">
        <f t="shared" si="3"/>
        <v>0</v>
      </c>
      <c r="D111" s="116"/>
      <c r="E111" s="118"/>
      <c r="F111" s="120">
        <f t="shared" si="30"/>
        <v>0</v>
      </c>
      <c r="G111" s="116"/>
      <c r="H111" s="118"/>
      <c r="I111" s="117">
        <f t="shared" si="31"/>
        <v>0</v>
      </c>
      <c r="J111" s="116"/>
      <c r="K111" s="118"/>
      <c r="L111" s="120">
        <f t="shared" si="32"/>
        <v>0</v>
      </c>
      <c r="M111" s="116"/>
      <c r="N111" s="118"/>
      <c r="O111" s="223">
        <f t="shared" si="33"/>
        <v>0</v>
      </c>
      <c r="P111" s="120"/>
      <c r="R111" s="346"/>
      <c r="S111" s="346"/>
    </row>
    <row r="112" spans="1:19" hidden="1" x14ac:dyDescent="0.25">
      <c r="A112" s="64">
        <v>2247</v>
      </c>
      <c r="B112" s="111" t="s">
        <v>127</v>
      </c>
      <c r="C112" s="65">
        <f t="shared" si="3"/>
        <v>0</v>
      </c>
      <c r="D112" s="116"/>
      <c r="E112" s="118"/>
      <c r="F112" s="120">
        <f t="shared" si="30"/>
        <v>0</v>
      </c>
      <c r="G112" s="116"/>
      <c r="H112" s="118"/>
      <c r="I112" s="117">
        <f t="shared" si="31"/>
        <v>0</v>
      </c>
      <c r="J112" s="116"/>
      <c r="K112" s="118"/>
      <c r="L112" s="120">
        <f t="shared" si="32"/>
        <v>0</v>
      </c>
      <c r="M112" s="116"/>
      <c r="N112" s="118"/>
      <c r="O112" s="223">
        <f t="shared" si="33"/>
        <v>0</v>
      </c>
      <c r="P112" s="120"/>
      <c r="R112" s="346"/>
      <c r="S112" s="346"/>
    </row>
    <row r="113" spans="1:19" ht="24" hidden="1" x14ac:dyDescent="0.25">
      <c r="A113" s="64">
        <v>2248</v>
      </c>
      <c r="B113" s="111" t="s">
        <v>128</v>
      </c>
      <c r="C113" s="65">
        <f t="shared" si="3"/>
        <v>0</v>
      </c>
      <c r="D113" s="116"/>
      <c r="E113" s="118"/>
      <c r="F113" s="120">
        <f t="shared" si="30"/>
        <v>0</v>
      </c>
      <c r="G113" s="116"/>
      <c r="H113" s="118"/>
      <c r="I113" s="117">
        <f t="shared" si="31"/>
        <v>0</v>
      </c>
      <c r="J113" s="116"/>
      <c r="K113" s="118"/>
      <c r="L113" s="120">
        <f t="shared" si="32"/>
        <v>0</v>
      </c>
      <c r="M113" s="116"/>
      <c r="N113" s="118"/>
      <c r="O113" s="223">
        <f t="shared" si="33"/>
        <v>0</v>
      </c>
      <c r="P113" s="120"/>
      <c r="R113" s="346"/>
      <c r="S113" s="346"/>
    </row>
    <row r="114" spans="1:19" ht="24" hidden="1" x14ac:dyDescent="0.25">
      <c r="A114" s="64">
        <v>2249</v>
      </c>
      <c r="B114" s="111" t="s">
        <v>129</v>
      </c>
      <c r="C114" s="65">
        <f t="shared" si="3"/>
        <v>0</v>
      </c>
      <c r="D114" s="116"/>
      <c r="E114" s="118"/>
      <c r="F114" s="120">
        <f t="shared" si="30"/>
        <v>0</v>
      </c>
      <c r="G114" s="116"/>
      <c r="H114" s="118"/>
      <c r="I114" s="117">
        <f t="shared" si="31"/>
        <v>0</v>
      </c>
      <c r="J114" s="116"/>
      <c r="K114" s="118"/>
      <c r="L114" s="120">
        <f t="shared" si="32"/>
        <v>0</v>
      </c>
      <c r="M114" s="116"/>
      <c r="N114" s="118"/>
      <c r="O114" s="223">
        <f t="shared" si="33"/>
        <v>0</v>
      </c>
      <c r="P114" s="120"/>
      <c r="R114" s="346"/>
      <c r="S114" s="346"/>
    </row>
    <row r="115" spans="1:19" hidden="1" x14ac:dyDescent="0.25">
      <c r="A115" s="224">
        <v>2250</v>
      </c>
      <c r="B115" s="111" t="s">
        <v>130</v>
      </c>
      <c r="C115" s="65">
        <f t="shared" si="3"/>
        <v>0</v>
      </c>
      <c r="D115" s="225">
        <f t="shared" ref="D115:O115" si="34">SUM(D116:D118)</f>
        <v>0</v>
      </c>
      <c r="E115" s="228">
        <f t="shared" si="34"/>
        <v>0</v>
      </c>
      <c r="F115" s="230">
        <f t="shared" si="34"/>
        <v>0</v>
      </c>
      <c r="G115" s="225">
        <f t="shared" si="34"/>
        <v>0</v>
      </c>
      <c r="H115" s="228">
        <f t="shared" si="34"/>
        <v>0</v>
      </c>
      <c r="I115" s="226">
        <f t="shared" si="34"/>
        <v>0</v>
      </c>
      <c r="J115" s="225">
        <f t="shared" si="34"/>
        <v>0</v>
      </c>
      <c r="K115" s="228">
        <f t="shared" si="34"/>
        <v>0</v>
      </c>
      <c r="L115" s="230">
        <f t="shared" si="34"/>
        <v>0</v>
      </c>
      <c r="M115" s="225">
        <f t="shared" si="34"/>
        <v>0</v>
      </c>
      <c r="N115" s="228">
        <f t="shared" si="34"/>
        <v>0</v>
      </c>
      <c r="O115" s="229">
        <f t="shared" si="34"/>
        <v>0</v>
      </c>
      <c r="P115" s="230"/>
      <c r="R115" s="346"/>
      <c r="S115" s="346"/>
    </row>
    <row r="116" spans="1:19" hidden="1" x14ac:dyDescent="0.25">
      <c r="A116" s="64">
        <v>2251</v>
      </c>
      <c r="B116" s="111" t="s">
        <v>131</v>
      </c>
      <c r="C116" s="65">
        <f t="shared" si="3"/>
        <v>0</v>
      </c>
      <c r="D116" s="116"/>
      <c r="E116" s="118"/>
      <c r="F116" s="120">
        <f>D116+E116</f>
        <v>0</v>
      </c>
      <c r="G116" s="116"/>
      <c r="H116" s="118"/>
      <c r="I116" s="117">
        <f>G116+H116</f>
        <v>0</v>
      </c>
      <c r="J116" s="116"/>
      <c r="K116" s="118"/>
      <c r="L116" s="120">
        <f>J116+K116</f>
        <v>0</v>
      </c>
      <c r="M116" s="116"/>
      <c r="N116" s="118"/>
      <c r="O116" s="223">
        <f>N116+M116</f>
        <v>0</v>
      </c>
      <c r="P116" s="120"/>
      <c r="R116" s="346"/>
      <c r="S116" s="346"/>
    </row>
    <row r="117" spans="1:19" ht="24" hidden="1" x14ac:dyDescent="0.25">
      <c r="A117" s="64">
        <v>2252</v>
      </c>
      <c r="B117" s="111" t="s">
        <v>132</v>
      </c>
      <c r="C117" s="65">
        <f t="shared" ref="C117:C180" si="35">SUM(F117,I117,L117,O117)</f>
        <v>0</v>
      </c>
      <c r="D117" s="116"/>
      <c r="E117" s="118"/>
      <c r="F117" s="120">
        <f>D117+E117</f>
        <v>0</v>
      </c>
      <c r="G117" s="116"/>
      <c r="H117" s="118"/>
      <c r="I117" s="117">
        <f>G117+H117</f>
        <v>0</v>
      </c>
      <c r="J117" s="116"/>
      <c r="K117" s="118"/>
      <c r="L117" s="120">
        <f>J117+K117</f>
        <v>0</v>
      </c>
      <c r="M117" s="116"/>
      <c r="N117" s="118"/>
      <c r="O117" s="223">
        <f>N117+M117</f>
        <v>0</v>
      </c>
      <c r="P117" s="120"/>
      <c r="R117" s="346"/>
      <c r="S117" s="346"/>
    </row>
    <row r="118" spans="1:19" ht="24" hidden="1" x14ac:dyDescent="0.25">
      <c r="A118" s="64">
        <v>2259</v>
      </c>
      <c r="B118" s="111" t="s">
        <v>133</v>
      </c>
      <c r="C118" s="65">
        <f t="shared" si="35"/>
        <v>0</v>
      </c>
      <c r="D118" s="116"/>
      <c r="E118" s="118"/>
      <c r="F118" s="120">
        <f>D118+E118</f>
        <v>0</v>
      </c>
      <c r="G118" s="116"/>
      <c r="H118" s="118"/>
      <c r="I118" s="117">
        <f>G118+H118</f>
        <v>0</v>
      </c>
      <c r="J118" s="116"/>
      <c r="K118" s="118"/>
      <c r="L118" s="120">
        <f>J118+K118</f>
        <v>0</v>
      </c>
      <c r="M118" s="116"/>
      <c r="N118" s="118"/>
      <c r="O118" s="223">
        <f>N118+M118</f>
        <v>0</v>
      </c>
      <c r="P118" s="120"/>
      <c r="R118" s="346"/>
      <c r="S118" s="346"/>
    </row>
    <row r="119" spans="1:19" x14ac:dyDescent="0.25">
      <c r="A119" s="224">
        <v>2260</v>
      </c>
      <c r="B119" s="111" t="s">
        <v>134</v>
      </c>
      <c r="C119" s="65">
        <f t="shared" si="35"/>
        <v>41</v>
      </c>
      <c r="D119" s="225">
        <f t="shared" ref="D119:O119" si="36">SUM(D120:D124)</f>
        <v>0</v>
      </c>
      <c r="E119" s="228">
        <f t="shared" si="36"/>
        <v>0</v>
      </c>
      <c r="F119" s="230">
        <f t="shared" si="36"/>
        <v>0</v>
      </c>
      <c r="G119" s="225">
        <f t="shared" si="36"/>
        <v>0</v>
      </c>
      <c r="H119" s="228">
        <f t="shared" si="36"/>
        <v>0</v>
      </c>
      <c r="I119" s="226">
        <f t="shared" si="36"/>
        <v>0</v>
      </c>
      <c r="J119" s="225">
        <f t="shared" si="36"/>
        <v>41</v>
      </c>
      <c r="K119" s="226">
        <f t="shared" si="36"/>
        <v>0</v>
      </c>
      <c r="L119" s="227">
        <f t="shared" si="36"/>
        <v>41</v>
      </c>
      <c r="M119" s="225">
        <f t="shared" si="36"/>
        <v>0</v>
      </c>
      <c r="N119" s="228">
        <f t="shared" si="36"/>
        <v>0</v>
      </c>
      <c r="O119" s="229">
        <f t="shared" si="36"/>
        <v>0</v>
      </c>
      <c r="P119" s="230"/>
      <c r="R119" s="346"/>
      <c r="S119" s="346"/>
    </row>
    <row r="120" spans="1:19" hidden="1" x14ac:dyDescent="0.25">
      <c r="A120" s="64">
        <v>2261</v>
      </c>
      <c r="B120" s="111" t="s">
        <v>135</v>
      </c>
      <c r="C120" s="65">
        <f t="shared" si="35"/>
        <v>0</v>
      </c>
      <c r="D120" s="116"/>
      <c r="E120" s="118"/>
      <c r="F120" s="120">
        <f>D120+E120</f>
        <v>0</v>
      </c>
      <c r="G120" s="116"/>
      <c r="H120" s="118"/>
      <c r="I120" s="117">
        <f>G120+H120</f>
        <v>0</v>
      </c>
      <c r="J120" s="116"/>
      <c r="K120" s="118"/>
      <c r="L120" s="120">
        <f>J120+K120</f>
        <v>0</v>
      </c>
      <c r="M120" s="116"/>
      <c r="N120" s="118"/>
      <c r="O120" s="223">
        <f>N120+M120</f>
        <v>0</v>
      </c>
      <c r="P120" s="120"/>
      <c r="R120" s="346"/>
      <c r="S120" s="346"/>
    </row>
    <row r="121" spans="1:19" hidden="1" x14ac:dyDescent="0.25">
      <c r="A121" s="64">
        <v>2262</v>
      </c>
      <c r="B121" s="111" t="s">
        <v>136</v>
      </c>
      <c r="C121" s="65">
        <f t="shared" si="35"/>
        <v>0</v>
      </c>
      <c r="D121" s="116"/>
      <c r="E121" s="118"/>
      <c r="F121" s="120">
        <f>D121+E121</f>
        <v>0</v>
      </c>
      <c r="G121" s="116"/>
      <c r="H121" s="118"/>
      <c r="I121" s="117">
        <f>G121+H121</f>
        <v>0</v>
      </c>
      <c r="J121" s="116"/>
      <c r="K121" s="118"/>
      <c r="L121" s="120">
        <f>J121+K121</f>
        <v>0</v>
      </c>
      <c r="M121" s="116"/>
      <c r="N121" s="118"/>
      <c r="O121" s="223">
        <f>N121+M121</f>
        <v>0</v>
      </c>
      <c r="P121" s="120"/>
      <c r="R121" s="346"/>
      <c r="S121" s="346"/>
    </row>
    <row r="122" spans="1:19" hidden="1" x14ac:dyDescent="0.25">
      <c r="A122" s="64">
        <v>2263</v>
      </c>
      <c r="B122" s="111" t="s">
        <v>137</v>
      </c>
      <c r="C122" s="65">
        <f t="shared" si="35"/>
        <v>0</v>
      </c>
      <c r="D122" s="116"/>
      <c r="E122" s="118"/>
      <c r="F122" s="120">
        <f>D122+E122</f>
        <v>0</v>
      </c>
      <c r="G122" s="116"/>
      <c r="H122" s="118"/>
      <c r="I122" s="117">
        <f>G122+H122</f>
        <v>0</v>
      </c>
      <c r="J122" s="116"/>
      <c r="K122" s="118"/>
      <c r="L122" s="120">
        <f>J122+K122</f>
        <v>0</v>
      </c>
      <c r="M122" s="116"/>
      <c r="N122" s="118"/>
      <c r="O122" s="223">
        <f>N122+M122</f>
        <v>0</v>
      </c>
      <c r="P122" s="120"/>
      <c r="R122" s="346"/>
      <c r="S122" s="346"/>
    </row>
    <row r="123" spans="1:19" ht="24" hidden="1" x14ac:dyDescent="0.25">
      <c r="A123" s="64">
        <v>2264</v>
      </c>
      <c r="B123" s="111" t="s">
        <v>138</v>
      </c>
      <c r="C123" s="65">
        <f t="shared" si="35"/>
        <v>0</v>
      </c>
      <c r="D123" s="116"/>
      <c r="E123" s="118"/>
      <c r="F123" s="120">
        <f>D123+E123</f>
        <v>0</v>
      </c>
      <c r="G123" s="116"/>
      <c r="H123" s="118"/>
      <c r="I123" s="117">
        <f>G123+H123</f>
        <v>0</v>
      </c>
      <c r="J123" s="116"/>
      <c r="K123" s="118"/>
      <c r="L123" s="120">
        <f>J123+K123</f>
        <v>0</v>
      </c>
      <c r="M123" s="116"/>
      <c r="N123" s="118"/>
      <c r="O123" s="223">
        <f>N123+M123</f>
        <v>0</v>
      </c>
      <c r="P123" s="120"/>
      <c r="R123" s="346"/>
      <c r="S123" s="346"/>
    </row>
    <row r="124" spans="1:19" x14ac:dyDescent="0.25">
      <c r="A124" s="64">
        <v>2269</v>
      </c>
      <c r="B124" s="111" t="s">
        <v>139</v>
      </c>
      <c r="C124" s="65">
        <f t="shared" si="35"/>
        <v>41</v>
      </c>
      <c r="D124" s="116"/>
      <c r="E124" s="118"/>
      <c r="F124" s="120">
        <f>D124+E124</f>
        <v>0</v>
      </c>
      <c r="G124" s="116"/>
      <c r="H124" s="118"/>
      <c r="I124" s="117">
        <f>G124+H124</f>
        <v>0</v>
      </c>
      <c r="J124" s="116">
        <v>41</v>
      </c>
      <c r="K124" s="117"/>
      <c r="L124" s="222">
        <f>J124+K124</f>
        <v>41</v>
      </c>
      <c r="M124" s="116"/>
      <c r="N124" s="118"/>
      <c r="O124" s="223">
        <f>N124+M124</f>
        <v>0</v>
      </c>
      <c r="P124" s="120"/>
      <c r="R124" s="346"/>
      <c r="S124" s="346"/>
    </row>
    <row r="125" spans="1:19" x14ac:dyDescent="0.25">
      <c r="A125" s="224">
        <v>2270</v>
      </c>
      <c r="B125" s="111" t="s">
        <v>140</v>
      </c>
      <c r="C125" s="65">
        <f t="shared" si="35"/>
        <v>300</v>
      </c>
      <c r="D125" s="225">
        <f t="shared" ref="D125:O125" si="37">SUM(D126:D130)</f>
        <v>0</v>
      </c>
      <c r="E125" s="228">
        <f t="shared" si="37"/>
        <v>0</v>
      </c>
      <c r="F125" s="230">
        <f t="shared" si="37"/>
        <v>0</v>
      </c>
      <c r="G125" s="225">
        <f t="shared" si="37"/>
        <v>0</v>
      </c>
      <c r="H125" s="228">
        <f t="shared" si="37"/>
        <v>0</v>
      </c>
      <c r="I125" s="226">
        <f t="shared" si="37"/>
        <v>0</v>
      </c>
      <c r="J125" s="225">
        <f t="shared" si="37"/>
        <v>0</v>
      </c>
      <c r="K125" s="226">
        <f t="shared" si="37"/>
        <v>300</v>
      </c>
      <c r="L125" s="227">
        <f t="shared" si="37"/>
        <v>300</v>
      </c>
      <c r="M125" s="225">
        <f t="shared" si="37"/>
        <v>0</v>
      </c>
      <c r="N125" s="228">
        <f t="shared" si="37"/>
        <v>0</v>
      </c>
      <c r="O125" s="229">
        <f t="shared" si="37"/>
        <v>0</v>
      </c>
      <c r="P125" s="230"/>
      <c r="R125" s="346"/>
      <c r="S125" s="346"/>
    </row>
    <row r="126" spans="1:19" hidden="1" x14ac:dyDescent="0.25">
      <c r="A126" s="64">
        <v>2272</v>
      </c>
      <c r="B126" s="275" t="s">
        <v>141</v>
      </c>
      <c r="C126" s="385">
        <f t="shared" si="35"/>
        <v>0</v>
      </c>
      <c r="D126" s="116"/>
      <c r="E126" s="118"/>
      <c r="F126" s="120">
        <f>D126+E126</f>
        <v>0</v>
      </c>
      <c r="G126" s="116"/>
      <c r="H126" s="118"/>
      <c r="I126" s="117">
        <f>G126+H126</f>
        <v>0</v>
      </c>
      <c r="J126" s="116"/>
      <c r="K126" s="118"/>
      <c r="L126" s="120">
        <f>J126+K126</f>
        <v>0</v>
      </c>
      <c r="M126" s="116"/>
      <c r="N126" s="118"/>
      <c r="O126" s="223">
        <f>N126+M126</f>
        <v>0</v>
      </c>
      <c r="P126" s="120"/>
      <c r="R126" s="346"/>
      <c r="S126" s="346"/>
    </row>
    <row r="127" spans="1:19" ht="24" hidden="1" x14ac:dyDescent="0.25">
      <c r="A127" s="64">
        <v>2275</v>
      </c>
      <c r="B127" s="111" t="s">
        <v>142</v>
      </c>
      <c r="C127" s="65">
        <f t="shared" si="35"/>
        <v>0</v>
      </c>
      <c r="D127" s="116"/>
      <c r="E127" s="118"/>
      <c r="F127" s="120">
        <f>D127+E127</f>
        <v>0</v>
      </c>
      <c r="G127" s="116"/>
      <c r="H127" s="118"/>
      <c r="I127" s="117">
        <f>G127+H127</f>
        <v>0</v>
      </c>
      <c r="J127" s="116">
        <v>0</v>
      </c>
      <c r="K127" s="118"/>
      <c r="L127" s="120">
        <f>J127+K127</f>
        <v>0</v>
      </c>
      <c r="M127" s="116"/>
      <c r="N127" s="118"/>
      <c r="O127" s="223">
        <f>N127+M127</f>
        <v>0</v>
      </c>
      <c r="P127" s="120"/>
      <c r="R127" s="346"/>
      <c r="S127" s="346"/>
    </row>
    <row r="128" spans="1:19" ht="36" hidden="1" x14ac:dyDescent="0.25">
      <c r="A128" s="64">
        <v>2276</v>
      </c>
      <c r="B128" s="111" t="s">
        <v>143</v>
      </c>
      <c r="C128" s="65">
        <f t="shared" si="35"/>
        <v>0</v>
      </c>
      <c r="D128" s="116"/>
      <c r="E128" s="118"/>
      <c r="F128" s="120">
        <f>D128+E128</f>
        <v>0</v>
      </c>
      <c r="G128" s="116"/>
      <c r="H128" s="118"/>
      <c r="I128" s="117">
        <f>G128+H128</f>
        <v>0</v>
      </c>
      <c r="J128" s="116"/>
      <c r="K128" s="118"/>
      <c r="L128" s="120">
        <f>J128+K128</f>
        <v>0</v>
      </c>
      <c r="M128" s="116"/>
      <c r="N128" s="118"/>
      <c r="O128" s="223">
        <f>N128+M128</f>
        <v>0</v>
      </c>
      <c r="P128" s="120"/>
      <c r="R128" s="346"/>
      <c r="S128" s="346"/>
    </row>
    <row r="129" spans="1:19" ht="24" hidden="1" customHeight="1" x14ac:dyDescent="0.25">
      <c r="A129" s="64">
        <v>2278</v>
      </c>
      <c r="B129" s="111" t="s">
        <v>144</v>
      </c>
      <c r="C129" s="65">
        <f t="shared" si="35"/>
        <v>0</v>
      </c>
      <c r="D129" s="116"/>
      <c r="E129" s="118"/>
      <c r="F129" s="120">
        <f>D129+E129</f>
        <v>0</v>
      </c>
      <c r="G129" s="116"/>
      <c r="H129" s="118"/>
      <c r="I129" s="117">
        <f>G129+H129</f>
        <v>0</v>
      </c>
      <c r="J129" s="116"/>
      <c r="K129" s="118"/>
      <c r="L129" s="120">
        <f>J129+K129</f>
        <v>0</v>
      </c>
      <c r="M129" s="116"/>
      <c r="N129" s="118"/>
      <c r="O129" s="223">
        <f>N129+M129</f>
        <v>0</v>
      </c>
      <c r="P129" s="120"/>
      <c r="R129" s="346"/>
      <c r="S129" s="346"/>
    </row>
    <row r="130" spans="1:19" ht="24" x14ac:dyDescent="0.25">
      <c r="A130" s="64">
        <v>2279</v>
      </c>
      <c r="B130" s="111" t="s">
        <v>145</v>
      </c>
      <c r="C130" s="65">
        <f t="shared" si="35"/>
        <v>300</v>
      </c>
      <c r="D130" s="116"/>
      <c r="E130" s="118"/>
      <c r="F130" s="120">
        <f>D130+E130</f>
        <v>0</v>
      </c>
      <c r="G130" s="116"/>
      <c r="H130" s="118"/>
      <c r="I130" s="117">
        <f>G130+H130</f>
        <v>0</v>
      </c>
      <c r="J130" s="116"/>
      <c r="K130" s="117">
        <v>300</v>
      </c>
      <c r="L130" s="222">
        <f>J130+K130</f>
        <v>300</v>
      </c>
      <c r="M130" s="116"/>
      <c r="N130" s="118"/>
      <c r="O130" s="223">
        <f>N130+M130</f>
        <v>0</v>
      </c>
      <c r="P130" s="657" t="s">
        <v>1239</v>
      </c>
      <c r="R130" s="346"/>
      <c r="S130" s="346"/>
    </row>
    <row r="131" spans="1:19" ht="24" hidden="1" x14ac:dyDescent="0.25">
      <c r="A131" s="350">
        <v>2280</v>
      </c>
      <c r="B131" s="101" t="s">
        <v>146</v>
      </c>
      <c r="C131" s="56">
        <f t="shared" si="35"/>
        <v>0</v>
      </c>
      <c r="D131" s="238">
        <f t="shared" ref="D131:O131" si="38">SUM(D132)</f>
        <v>0</v>
      </c>
      <c r="E131" s="241">
        <f t="shared" si="38"/>
        <v>0</v>
      </c>
      <c r="F131" s="243">
        <f t="shared" si="38"/>
        <v>0</v>
      </c>
      <c r="G131" s="238">
        <f t="shared" si="38"/>
        <v>0</v>
      </c>
      <c r="H131" s="241">
        <f t="shared" si="38"/>
        <v>0</v>
      </c>
      <c r="I131" s="239">
        <f t="shared" si="38"/>
        <v>0</v>
      </c>
      <c r="J131" s="238">
        <f t="shared" si="38"/>
        <v>0</v>
      </c>
      <c r="K131" s="241">
        <f t="shared" si="38"/>
        <v>0</v>
      </c>
      <c r="L131" s="243">
        <f t="shared" si="38"/>
        <v>0</v>
      </c>
      <c r="M131" s="225">
        <f t="shared" si="38"/>
        <v>0</v>
      </c>
      <c r="N131" s="241">
        <f t="shared" si="38"/>
        <v>0</v>
      </c>
      <c r="O131" s="242">
        <f t="shared" si="38"/>
        <v>0</v>
      </c>
      <c r="P131" s="243"/>
      <c r="R131" s="346"/>
      <c r="S131" s="346"/>
    </row>
    <row r="132" spans="1:19" ht="24" hidden="1" x14ac:dyDescent="0.25">
      <c r="A132" s="64">
        <v>2283</v>
      </c>
      <c r="B132" s="111" t="s">
        <v>147</v>
      </c>
      <c r="C132" s="65">
        <f t="shared" si="35"/>
        <v>0</v>
      </c>
      <c r="D132" s="116"/>
      <c r="E132" s="118"/>
      <c r="F132" s="120">
        <f>D132+E132</f>
        <v>0</v>
      </c>
      <c r="G132" s="116"/>
      <c r="H132" s="118"/>
      <c r="I132" s="117">
        <f>G132+H132</f>
        <v>0</v>
      </c>
      <c r="J132" s="116"/>
      <c r="K132" s="118"/>
      <c r="L132" s="120">
        <f>J132+K132</f>
        <v>0</v>
      </c>
      <c r="M132" s="116"/>
      <c r="N132" s="118"/>
      <c r="O132" s="223">
        <f>N132+M132</f>
        <v>0</v>
      </c>
      <c r="P132" s="120"/>
      <c r="R132" s="346"/>
      <c r="S132" s="346"/>
    </row>
    <row r="133" spans="1:19" ht="38.25" customHeight="1" x14ac:dyDescent="0.25">
      <c r="A133" s="85">
        <v>2300</v>
      </c>
      <c r="B133" s="210" t="s">
        <v>148</v>
      </c>
      <c r="C133" s="86">
        <f t="shared" si="35"/>
        <v>2100</v>
      </c>
      <c r="D133" s="95">
        <f t="shared" ref="D133:O133" si="39">SUM(D134,D139,D143,D144,D147,D154,D162,D163,D166)</f>
        <v>0</v>
      </c>
      <c r="E133" s="98">
        <f t="shared" si="39"/>
        <v>0</v>
      </c>
      <c r="F133" s="99">
        <f t="shared" si="39"/>
        <v>0</v>
      </c>
      <c r="G133" s="95">
        <f t="shared" si="39"/>
        <v>0</v>
      </c>
      <c r="H133" s="98">
        <f t="shared" si="39"/>
        <v>0</v>
      </c>
      <c r="I133" s="96">
        <f t="shared" si="39"/>
        <v>0</v>
      </c>
      <c r="J133" s="95">
        <f t="shared" si="39"/>
        <v>2100</v>
      </c>
      <c r="K133" s="96">
        <f t="shared" si="39"/>
        <v>0</v>
      </c>
      <c r="L133" s="97">
        <f t="shared" si="39"/>
        <v>2100</v>
      </c>
      <c r="M133" s="95">
        <f t="shared" si="39"/>
        <v>0</v>
      </c>
      <c r="N133" s="98">
        <f t="shared" si="39"/>
        <v>0</v>
      </c>
      <c r="O133" s="212">
        <f t="shared" si="39"/>
        <v>0</v>
      </c>
      <c r="P133" s="99"/>
      <c r="R133" s="346"/>
      <c r="S133" s="346"/>
    </row>
    <row r="134" spans="1:19" ht="24" x14ac:dyDescent="0.25">
      <c r="A134" s="350">
        <v>2310</v>
      </c>
      <c r="B134" s="101" t="s">
        <v>149</v>
      </c>
      <c r="C134" s="56">
        <f t="shared" si="35"/>
        <v>600</v>
      </c>
      <c r="D134" s="238">
        <f t="shared" ref="D134:O134" si="40">SUM(D135:D138)</f>
        <v>0</v>
      </c>
      <c r="E134" s="241">
        <f t="shared" si="40"/>
        <v>0</v>
      </c>
      <c r="F134" s="243">
        <f t="shared" si="40"/>
        <v>0</v>
      </c>
      <c r="G134" s="238">
        <f t="shared" si="40"/>
        <v>0</v>
      </c>
      <c r="H134" s="241">
        <f t="shared" si="40"/>
        <v>0</v>
      </c>
      <c r="I134" s="239">
        <f t="shared" si="40"/>
        <v>0</v>
      </c>
      <c r="J134" s="238">
        <f t="shared" si="40"/>
        <v>600</v>
      </c>
      <c r="K134" s="239">
        <f t="shared" si="40"/>
        <v>0</v>
      </c>
      <c r="L134" s="240">
        <f t="shared" si="40"/>
        <v>600</v>
      </c>
      <c r="M134" s="238">
        <f t="shared" si="40"/>
        <v>0</v>
      </c>
      <c r="N134" s="241">
        <f t="shared" si="40"/>
        <v>0</v>
      </c>
      <c r="O134" s="242">
        <f t="shared" si="40"/>
        <v>0</v>
      </c>
      <c r="P134" s="243"/>
      <c r="R134" s="346"/>
      <c r="S134" s="346"/>
    </row>
    <row r="135" spans="1:19" hidden="1" x14ac:dyDescent="0.25">
      <c r="A135" s="64">
        <v>2311</v>
      </c>
      <c r="B135" s="111" t="s">
        <v>150</v>
      </c>
      <c r="C135" s="65">
        <f t="shared" si="35"/>
        <v>0</v>
      </c>
      <c r="D135" s="116"/>
      <c r="E135" s="118"/>
      <c r="F135" s="120">
        <f>D135+E135</f>
        <v>0</v>
      </c>
      <c r="G135" s="116"/>
      <c r="H135" s="118"/>
      <c r="I135" s="117">
        <f>G135+H135</f>
        <v>0</v>
      </c>
      <c r="J135" s="116">
        <v>0</v>
      </c>
      <c r="K135" s="118"/>
      <c r="L135" s="120">
        <f>J135+K135</f>
        <v>0</v>
      </c>
      <c r="M135" s="116"/>
      <c r="N135" s="118"/>
      <c r="O135" s="223">
        <f>N135+M135</f>
        <v>0</v>
      </c>
      <c r="P135" s="120"/>
      <c r="R135" s="346"/>
      <c r="S135" s="346"/>
    </row>
    <row r="136" spans="1:19" x14ac:dyDescent="0.25">
      <c r="A136" s="64">
        <v>2312</v>
      </c>
      <c r="B136" s="111" t="s">
        <v>151</v>
      </c>
      <c r="C136" s="65">
        <f t="shared" si="35"/>
        <v>600</v>
      </c>
      <c r="D136" s="116"/>
      <c r="E136" s="118"/>
      <c r="F136" s="120">
        <f>D136+E136</f>
        <v>0</v>
      </c>
      <c r="G136" s="116"/>
      <c r="H136" s="118"/>
      <c r="I136" s="117">
        <f>G136+H136</f>
        <v>0</v>
      </c>
      <c r="J136" s="116">
        <f>1100-500</f>
        <v>600</v>
      </c>
      <c r="K136" s="117"/>
      <c r="L136" s="222">
        <f>J136+K136</f>
        <v>600</v>
      </c>
      <c r="M136" s="116"/>
      <c r="N136" s="118"/>
      <c r="O136" s="223">
        <f>N136+M136</f>
        <v>0</v>
      </c>
      <c r="P136" s="120"/>
      <c r="R136" s="346"/>
      <c r="S136" s="346"/>
    </row>
    <row r="137" spans="1:19" hidden="1" x14ac:dyDescent="0.25">
      <c r="A137" s="64">
        <v>2313</v>
      </c>
      <c r="B137" s="111" t="s">
        <v>152</v>
      </c>
      <c r="C137" s="65">
        <f t="shared" si="35"/>
        <v>0</v>
      </c>
      <c r="D137" s="116"/>
      <c r="E137" s="118"/>
      <c r="F137" s="120">
        <f>D137+E137</f>
        <v>0</v>
      </c>
      <c r="G137" s="116"/>
      <c r="H137" s="118"/>
      <c r="I137" s="117">
        <f>G137+H137</f>
        <v>0</v>
      </c>
      <c r="J137" s="116">
        <v>0</v>
      </c>
      <c r="K137" s="118"/>
      <c r="L137" s="120">
        <f>J137+K137</f>
        <v>0</v>
      </c>
      <c r="M137" s="116"/>
      <c r="N137" s="118"/>
      <c r="O137" s="223">
        <f>N137+M137</f>
        <v>0</v>
      </c>
      <c r="P137" s="120"/>
      <c r="R137" s="346"/>
      <c r="S137" s="346"/>
    </row>
    <row r="138" spans="1:19" ht="36" hidden="1" x14ac:dyDescent="0.25">
      <c r="A138" s="64">
        <v>2314</v>
      </c>
      <c r="B138" s="111" t="s">
        <v>153</v>
      </c>
      <c r="C138" s="65">
        <f t="shared" si="35"/>
        <v>0</v>
      </c>
      <c r="D138" s="116"/>
      <c r="E138" s="118"/>
      <c r="F138" s="120">
        <f>D138+E138</f>
        <v>0</v>
      </c>
      <c r="G138" s="116"/>
      <c r="H138" s="118"/>
      <c r="I138" s="117">
        <f>G138+H138</f>
        <v>0</v>
      </c>
      <c r="J138" s="116"/>
      <c r="K138" s="118"/>
      <c r="L138" s="120">
        <f>J138+K138</f>
        <v>0</v>
      </c>
      <c r="M138" s="116"/>
      <c r="N138" s="118"/>
      <c r="O138" s="223">
        <f>N138+M138</f>
        <v>0</v>
      </c>
      <c r="P138" s="120"/>
      <c r="R138" s="346"/>
      <c r="S138" s="346"/>
    </row>
    <row r="139" spans="1:19" x14ac:dyDescent="0.25">
      <c r="A139" s="224">
        <v>2320</v>
      </c>
      <c r="B139" s="111" t="s">
        <v>154</v>
      </c>
      <c r="C139" s="65">
        <f t="shared" si="35"/>
        <v>1000</v>
      </c>
      <c r="D139" s="225">
        <f t="shared" ref="D139:O139" si="41">SUM(D140:D142)</f>
        <v>0</v>
      </c>
      <c r="E139" s="228">
        <f t="shared" si="41"/>
        <v>0</v>
      </c>
      <c r="F139" s="230">
        <f t="shared" si="41"/>
        <v>0</v>
      </c>
      <c r="G139" s="225">
        <f t="shared" si="41"/>
        <v>0</v>
      </c>
      <c r="H139" s="228">
        <f t="shared" si="41"/>
        <v>0</v>
      </c>
      <c r="I139" s="226">
        <f t="shared" si="41"/>
        <v>0</v>
      </c>
      <c r="J139" s="225">
        <f t="shared" si="41"/>
        <v>1000</v>
      </c>
      <c r="K139" s="226">
        <f t="shared" si="41"/>
        <v>0</v>
      </c>
      <c r="L139" s="227">
        <f t="shared" si="41"/>
        <v>1000</v>
      </c>
      <c r="M139" s="225">
        <f t="shared" si="41"/>
        <v>0</v>
      </c>
      <c r="N139" s="228">
        <f t="shared" si="41"/>
        <v>0</v>
      </c>
      <c r="O139" s="229">
        <f t="shared" si="41"/>
        <v>0</v>
      </c>
      <c r="P139" s="230"/>
      <c r="R139" s="346"/>
      <c r="S139" s="346"/>
    </row>
    <row r="140" spans="1:19" hidden="1" x14ac:dyDescent="0.25">
      <c r="A140" s="64">
        <v>2321</v>
      </c>
      <c r="B140" s="111" t="s">
        <v>155</v>
      </c>
      <c r="C140" s="65">
        <f t="shared" si="35"/>
        <v>0</v>
      </c>
      <c r="D140" s="116"/>
      <c r="E140" s="118"/>
      <c r="F140" s="120">
        <f>D140+E140</f>
        <v>0</v>
      </c>
      <c r="G140" s="116"/>
      <c r="H140" s="118"/>
      <c r="I140" s="117">
        <f>G140+H140</f>
        <v>0</v>
      </c>
      <c r="J140" s="116"/>
      <c r="K140" s="118"/>
      <c r="L140" s="120">
        <f>J140+K140</f>
        <v>0</v>
      </c>
      <c r="M140" s="116"/>
      <c r="N140" s="118"/>
      <c r="O140" s="223">
        <f>N140+M140</f>
        <v>0</v>
      </c>
      <c r="P140" s="120"/>
      <c r="R140" s="346"/>
      <c r="S140" s="346"/>
    </row>
    <row r="141" spans="1:19" x14ac:dyDescent="0.25">
      <c r="A141" s="64">
        <v>2322</v>
      </c>
      <c r="B141" s="111" t="s">
        <v>156</v>
      </c>
      <c r="C141" s="65">
        <f t="shared" si="35"/>
        <v>1000</v>
      </c>
      <c r="D141" s="116"/>
      <c r="E141" s="118"/>
      <c r="F141" s="120">
        <f>D141+E141</f>
        <v>0</v>
      </c>
      <c r="G141" s="116"/>
      <c r="H141" s="118"/>
      <c r="I141" s="117">
        <f>G141+H141</f>
        <v>0</v>
      </c>
      <c r="J141" s="116">
        <v>1000</v>
      </c>
      <c r="K141" s="117"/>
      <c r="L141" s="222">
        <f>J141+K141</f>
        <v>1000</v>
      </c>
      <c r="M141" s="116"/>
      <c r="N141" s="118"/>
      <c r="O141" s="223">
        <f>N141+M141</f>
        <v>0</v>
      </c>
      <c r="P141" s="120"/>
      <c r="R141" s="346"/>
      <c r="S141" s="346"/>
    </row>
    <row r="142" spans="1:19" ht="10.5" hidden="1" customHeight="1" x14ac:dyDescent="0.25">
      <c r="A142" s="64">
        <v>2329</v>
      </c>
      <c r="B142" s="111" t="s">
        <v>157</v>
      </c>
      <c r="C142" s="65">
        <f t="shared" si="35"/>
        <v>0</v>
      </c>
      <c r="D142" s="116"/>
      <c r="E142" s="118"/>
      <c r="F142" s="120">
        <f>D142+E142</f>
        <v>0</v>
      </c>
      <c r="G142" s="116"/>
      <c r="H142" s="118"/>
      <c r="I142" s="117">
        <f>G142+H142</f>
        <v>0</v>
      </c>
      <c r="J142" s="116"/>
      <c r="K142" s="118"/>
      <c r="L142" s="120">
        <f>J142+K142</f>
        <v>0</v>
      </c>
      <c r="M142" s="116"/>
      <c r="N142" s="118"/>
      <c r="O142" s="223">
        <f>N142+M142</f>
        <v>0</v>
      </c>
      <c r="P142" s="120"/>
      <c r="R142" s="346"/>
      <c r="S142" s="346"/>
    </row>
    <row r="143" spans="1:19" hidden="1" x14ac:dyDescent="0.25">
      <c r="A143" s="224">
        <v>2330</v>
      </c>
      <c r="B143" s="111" t="s">
        <v>158</v>
      </c>
      <c r="C143" s="65">
        <f t="shared" si="35"/>
        <v>0</v>
      </c>
      <c r="D143" s="116"/>
      <c r="E143" s="118"/>
      <c r="F143" s="120">
        <f>D143+E143</f>
        <v>0</v>
      </c>
      <c r="G143" s="116"/>
      <c r="H143" s="118"/>
      <c r="I143" s="117">
        <f>G143+H143</f>
        <v>0</v>
      </c>
      <c r="J143" s="116"/>
      <c r="K143" s="118"/>
      <c r="L143" s="120">
        <f>J143+K143</f>
        <v>0</v>
      </c>
      <c r="M143" s="116"/>
      <c r="N143" s="118"/>
      <c r="O143" s="223">
        <f>N143+M143</f>
        <v>0</v>
      </c>
      <c r="P143" s="120"/>
      <c r="R143" s="346"/>
      <c r="S143" s="346"/>
    </row>
    <row r="144" spans="1:19" ht="48" hidden="1" x14ac:dyDescent="0.25">
      <c r="A144" s="224">
        <v>2340</v>
      </c>
      <c r="B144" s="111" t="s">
        <v>159</v>
      </c>
      <c r="C144" s="65">
        <f t="shared" si="35"/>
        <v>0</v>
      </c>
      <c r="D144" s="225">
        <f t="shared" ref="D144:O144" si="42">SUM(D145:D146)</f>
        <v>0</v>
      </c>
      <c r="E144" s="228">
        <f t="shared" si="42"/>
        <v>0</v>
      </c>
      <c r="F144" s="230">
        <f t="shared" si="42"/>
        <v>0</v>
      </c>
      <c r="G144" s="225">
        <f t="shared" si="42"/>
        <v>0</v>
      </c>
      <c r="H144" s="228">
        <f t="shared" si="42"/>
        <v>0</v>
      </c>
      <c r="I144" s="226">
        <f t="shared" si="42"/>
        <v>0</v>
      </c>
      <c r="J144" s="225">
        <f t="shared" si="42"/>
        <v>0</v>
      </c>
      <c r="K144" s="228">
        <f t="shared" si="42"/>
        <v>0</v>
      </c>
      <c r="L144" s="230">
        <f t="shared" si="42"/>
        <v>0</v>
      </c>
      <c r="M144" s="225">
        <f t="shared" si="42"/>
        <v>0</v>
      </c>
      <c r="N144" s="228">
        <f t="shared" si="42"/>
        <v>0</v>
      </c>
      <c r="O144" s="229">
        <f t="shared" si="42"/>
        <v>0</v>
      </c>
      <c r="P144" s="230"/>
      <c r="R144" s="346"/>
      <c r="S144" s="346"/>
    </row>
    <row r="145" spans="1:19" hidden="1" x14ac:dyDescent="0.25">
      <c r="A145" s="64">
        <v>2341</v>
      </c>
      <c r="B145" s="111" t="s">
        <v>160</v>
      </c>
      <c r="C145" s="65">
        <f t="shared" si="35"/>
        <v>0</v>
      </c>
      <c r="D145" s="116"/>
      <c r="E145" s="118"/>
      <c r="F145" s="120">
        <f>D145+E145</f>
        <v>0</v>
      </c>
      <c r="G145" s="116"/>
      <c r="H145" s="118"/>
      <c r="I145" s="117">
        <f>G145+H145</f>
        <v>0</v>
      </c>
      <c r="J145" s="116">
        <v>0</v>
      </c>
      <c r="K145" s="118"/>
      <c r="L145" s="120">
        <f>J145+K145</f>
        <v>0</v>
      </c>
      <c r="M145" s="116"/>
      <c r="N145" s="118"/>
      <c r="O145" s="223">
        <f>N145+M145</f>
        <v>0</v>
      </c>
      <c r="P145" s="120"/>
      <c r="R145" s="346"/>
      <c r="S145" s="346"/>
    </row>
    <row r="146" spans="1:19" ht="24" hidden="1" x14ac:dyDescent="0.25">
      <c r="A146" s="64">
        <v>2344</v>
      </c>
      <c r="B146" s="111" t="s">
        <v>161</v>
      </c>
      <c r="C146" s="65">
        <f t="shared" si="35"/>
        <v>0</v>
      </c>
      <c r="D146" s="116"/>
      <c r="E146" s="118"/>
      <c r="F146" s="120">
        <f>D146+E146</f>
        <v>0</v>
      </c>
      <c r="G146" s="116"/>
      <c r="H146" s="118"/>
      <c r="I146" s="117">
        <f>G146+H146</f>
        <v>0</v>
      </c>
      <c r="J146" s="116"/>
      <c r="K146" s="118"/>
      <c r="L146" s="120">
        <f>J146+K146</f>
        <v>0</v>
      </c>
      <c r="M146" s="116"/>
      <c r="N146" s="118"/>
      <c r="O146" s="223">
        <f>N146+M146</f>
        <v>0</v>
      </c>
      <c r="P146" s="120"/>
      <c r="R146" s="346"/>
      <c r="S146" s="346"/>
    </row>
    <row r="147" spans="1:19" ht="24" x14ac:dyDescent="0.25">
      <c r="A147" s="213">
        <v>2350</v>
      </c>
      <c r="B147" s="156" t="s">
        <v>162</v>
      </c>
      <c r="C147" s="157">
        <f t="shared" si="35"/>
        <v>500</v>
      </c>
      <c r="D147" s="214">
        <f t="shared" ref="D147:O147" si="43">SUM(D148:D153)</f>
        <v>0</v>
      </c>
      <c r="E147" s="217">
        <f t="shared" si="43"/>
        <v>0</v>
      </c>
      <c r="F147" s="219">
        <f t="shared" si="43"/>
        <v>0</v>
      </c>
      <c r="G147" s="214">
        <f t="shared" si="43"/>
        <v>0</v>
      </c>
      <c r="H147" s="217">
        <f t="shared" si="43"/>
        <v>0</v>
      </c>
      <c r="I147" s="215">
        <f t="shared" si="43"/>
        <v>0</v>
      </c>
      <c r="J147" s="214">
        <f t="shared" si="43"/>
        <v>500</v>
      </c>
      <c r="K147" s="215">
        <f t="shared" si="43"/>
        <v>0</v>
      </c>
      <c r="L147" s="216">
        <f t="shared" si="43"/>
        <v>500</v>
      </c>
      <c r="M147" s="214">
        <f t="shared" si="43"/>
        <v>0</v>
      </c>
      <c r="N147" s="217">
        <f t="shared" si="43"/>
        <v>0</v>
      </c>
      <c r="O147" s="218">
        <f t="shared" si="43"/>
        <v>0</v>
      </c>
      <c r="P147" s="219"/>
      <c r="R147" s="346"/>
      <c r="S147" s="346"/>
    </row>
    <row r="148" spans="1:19" hidden="1" x14ac:dyDescent="0.25">
      <c r="A148" s="55">
        <v>2351</v>
      </c>
      <c r="B148" s="101" t="s">
        <v>163</v>
      </c>
      <c r="C148" s="56">
        <f t="shared" si="35"/>
        <v>0</v>
      </c>
      <c r="D148" s="106"/>
      <c r="E148" s="108"/>
      <c r="F148" s="110">
        <f t="shared" ref="F148:F153" si="44">D148+E148</f>
        <v>0</v>
      </c>
      <c r="G148" s="106"/>
      <c r="H148" s="108"/>
      <c r="I148" s="107">
        <f t="shared" ref="I148:I153" si="45">G148+H148</f>
        <v>0</v>
      </c>
      <c r="J148" s="106">
        <v>0</v>
      </c>
      <c r="K148" s="108"/>
      <c r="L148" s="110">
        <f t="shared" ref="L148:L153" si="46">J148+K148</f>
        <v>0</v>
      </c>
      <c r="M148" s="106"/>
      <c r="N148" s="108"/>
      <c r="O148" s="221">
        <f t="shared" ref="O148:O153" si="47">N148+M148</f>
        <v>0</v>
      </c>
      <c r="P148" s="110"/>
      <c r="R148" s="346"/>
      <c r="S148" s="346"/>
    </row>
    <row r="149" spans="1:19" hidden="1" x14ac:dyDescent="0.25">
      <c r="A149" s="64">
        <v>2352</v>
      </c>
      <c r="B149" s="111" t="s">
        <v>164</v>
      </c>
      <c r="C149" s="65">
        <f t="shared" si="35"/>
        <v>0</v>
      </c>
      <c r="D149" s="116">
        <v>0</v>
      </c>
      <c r="E149" s="118"/>
      <c r="F149" s="120">
        <f t="shared" si="44"/>
        <v>0</v>
      </c>
      <c r="G149" s="116"/>
      <c r="H149" s="118"/>
      <c r="I149" s="117">
        <f t="shared" si="45"/>
        <v>0</v>
      </c>
      <c r="J149" s="116">
        <v>0</v>
      </c>
      <c r="K149" s="118"/>
      <c r="L149" s="120">
        <f t="shared" si="46"/>
        <v>0</v>
      </c>
      <c r="M149" s="116"/>
      <c r="N149" s="118"/>
      <c r="O149" s="223">
        <f t="shared" si="47"/>
        <v>0</v>
      </c>
      <c r="P149" s="120"/>
      <c r="R149" s="346"/>
      <c r="S149" s="346"/>
    </row>
    <row r="150" spans="1:19" ht="24" x14ac:dyDescent="0.25">
      <c r="A150" s="64">
        <v>2353</v>
      </c>
      <c r="B150" s="111" t="s">
        <v>165</v>
      </c>
      <c r="C150" s="65">
        <f t="shared" si="35"/>
        <v>500</v>
      </c>
      <c r="D150" s="116"/>
      <c r="E150" s="118"/>
      <c r="F150" s="120">
        <f t="shared" si="44"/>
        <v>0</v>
      </c>
      <c r="G150" s="116"/>
      <c r="H150" s="118"/>
      <c r="I150" s="117">
        <f t="shared" si="45"/>
        <v>0</v>
      </c>
      <c r="J150" s="116">
        <v>500</v>
      </c>
      <c r="K150" s="117"/>
      <c r="L150" s="222">
        <f t="shared" si="46"/>
        <v>500</v>
      </c>
      <c r="M150" s="116"/>
      <c r="N150" s="118"/>
      <c r="O150" s="223">
        <f t="shared" si="47"/>
        <v>0</v>
      </c>
      <c r="P150" s="120"/>
      <c r="R150" s="346"/>
      <c r="S150" s="346"/>
    </row>
    <row r="151" spans="1:19" ht="24" hidden="1" x14ac:dyDescent="0.25">
      <c r="A151" s="64">
        <v>2354</v>
      </c>
      <c r="B151" s="111" t="s">
        <v>166</v>
      </c>
      <c r="C151" s="65">
        <f t="shared" si="35"/>
        <v>0</v>
      </c>
      <c r="D151" s="116"/>
      <c r="E151" s="118"/>
      <c r="F151" s="120">
        <f t="shared" si="44"/>
        <v>0</v>
      </c>
      <c r="G151" s="116"/>
      <c r="H151" s="118"/>
      <c r="I151" s="117">
        <f t="shared" si="45"/>
        <v>0</v>
      </c>
      <c r="J151" s="116"/>
      <c r="K151" s="118"/>
      <c r="L151" s="120">
        <f t="shared" si="46"/>
        <v>0</v>
      </c>
      <c r="M151" s="116"/>
      <c r="N151" s="118"/>
      <c r="O151" s="223">
        <f t="shared" si="47"/>
        <v>0</v>
      </c>
      <c r="P151" s="120"/>
      <c r="R151" s="346"/>
      <c r="S151" s="346"/>
    </row>
    <row r="152" spans="1:19" ht="24" hidden="1" x14ac:dyDescent="0.25">
      <c r="A152" s="64">
        <v>2355</v>
      </c>
      <c r="B152" s="111" t="s">
        <v>167</v>
      </c>
      <c r="C152" s="65">
        <f t="shared" si="35"/>
        <v>0</v>
      </c>
      <c r="D152" s="116"/>
      <c r="E152" s="118"/>
      <c r="F152" s="120">
        <f t="shared" si="44"/>
        <v>0</v>
      </c>
      <c r="G152" s="116"/>
      <c r="H152" s="118"/>
      <c r="I152" s="117">
        <f t="shared" si="45"/>
        <v>0</v>
      </c>
      <c r="J152" s="116"/>
      <c r="K152" s="118"/>
      <c r="L152" s="120">
        <f t="shared" si="46"/>
        <v>0</v>
      </c>
      <c r="M152" s="116"/>
      <c r="N152" s="118"/>
      <c r="O152" s="223">
        <f t="shared" si="47"/>
        <v>0</v>
      </c>
      <c r="P152" s="120"/>
      <c r="R152" s="346"/>
      <c r="S152" s="346"/>
    </row>
    <row r="153" spans="1:19" ht="24" hidden="1" x14ac:dyDescent="0.25">
      <c r="A153" s="64">
        <v>2359</v>
      </c>
      <c r="B153" s="111" t="s">
        <v>168</v>
      </c>
      <c r="C153" s="65">
        <f t="shared" si="35"/>
        <v>0</v>
      </c>
      <c r="D153" s="116"/>
      <c r="E153" s="118"/>
      <c r="F153" s="120">
        <f t="shared" si="44"/>
        <v>0</v>
      </c>
      <c r="G153" s="116"/>
      <c r="H153" s="118"/>
      <c r="I153" s="117">
        <f t="shared" si="45"/>
        <v>0</v>
      </c>
      <c r="J153" s="116"/>
      <c r="K153" s="118"/>
      <c r="L153" s="120">
        <f t="shared" si="46"/>
        <v>0</v>
      </c>
      <c r="M153" s="116"/>
      <c r="N153" s="118"/>
      <c r="O153" s="223">
        <f t="shared" si="47"/>
        <v>0</v>
      </c>
      <c r="P153" s="120"/>
      <c r="R153" s="346"/>
      <c r="S153" s="346"/>
    </row>
    <row r="154" spans="1:19" ht="24.75" hidden="1" customHeight="1" x14ac:dyDescent="0.25">
      <c r="A154" s="224">
        <v>2360</v>
      </c>
      <c r="B154" s="111" t="s">
        <v>169</v>
      </c>
      <c r="C154" s="65">
        <f t="shared" si="35"/>
        <v>0</v>
      </c>
      <c r="D154" s="225">
        <f t="shared" ref="D154:O154" si="48">SUM(D155:D161)</f>
        <v>0</v>
      </c>
      <c r="E154" s="228">
        <f t="shared" si="48"/>
        <v>0</v>
      </c>
      <c r="F154" s="230">
        <f t="shared" si="48"/>
        <v>0</v>
      </c>
      <c r="G154" s="225">
        <f t="shared" si="48"/>
        <v>0</v>
      </c>
      <c r="H154" s="228">
        <f t="shared" si="48"/>
        <v>0</v>
      </c>
      <c r="I154" s="226">
        <f t="shared" si="48"/>
        <v>0</v>
      </c>
      <c r="J154" s="225">
        <f t="shared" si="48"/>
        <v>0</v>
      </c>
      <c r="K154" s="228">
        <f t="shared" si="48"/>
        <v>0</v>
      </c>
      <c r="L154" s="230">
        <f t="shared" si="48"/>
        <v>0</v>
      </c>
      <c r="M154" s="225">
        <f t="shared" si="48"/>
        <v>0</v>
      </c>
      <c r="N154" s="228">
        <f t="shared" si="48"/>
        <v>0</v>
      </c>
      <c r="O154" s="229">
        <f t="shared" si="48"/>
        <v>0</v>
      </c>
      <c r="P154" s="230"/>
      <c r="R154" s="346"/>
      <c r="S154" s="346"/>
    </row>
    <row r="155" spans="1:19" hidden="1" x14ac:dyDescent="0.25">
      <c r="A155" s="63">
        <v>2361</v>
      </c>
      <c r="B155" s="111" t="s">
        <v>170</v>
      </c>
      <c r="C155" s="65">
        <f t="shared" si="35"/>
        <v>0</v>
      </c>
      <c r="D155" s="116"/>
      <c r="E155" s="118"/>
      <c r="F155" s="120">
        <f t="shared" ref="F155:F162" si="49">D155+E155</f>
        <v>0</v>
      </c>
      <c r="G155" s="116"/>
      <c r="H155" s="118"/>
      <c r="I155" s="117">
        <f t="shared" ref="I155:I162" si="50">G155+H155</f>
        <v>0</v>
      </c>
      <c r="J155" s="116"/>
      <c r="K155" s="118"/>
      <c r="L155" s="120">
        <f t="shared" ref="L155:L162" si="51">J155+K155</f>
        <v>0</v>
      </c>
      <c r="M155" s="116"/>
      <c r="N155" s="118"/>
      <c r="O155" s="223">
        <f t="shared" ref="O155:O162" si="52">N155+M155</f>
        <v>0</v>
      </c>
      <c r="P155" s="120"/>
      <c r="R155" s="346"/>
      <c r="S155" s="346"/>
    </row>
    <row r="156" spans="1:19" ht="24" hidden="1" x14ac:dyDescent="0.25">
      <c r="A156" s="63">
        <v>2362</v>
      </c>
      <c r="B156" s="111" t="s">
        <v>171</v>
      </c>
      <c r="C156" s="65">
        <f t="shared" si="35"/>
        <v>0</v>
      </c>
      <c r="D156" s="116"/>
      <c r="E156" s="118"/>
      <c r="F156" s="120">
        <f t="shared" si="49"/>
        <v>0</v>
      </c>
      <c r="G156" s="116"/>
      <c r="H156" s="118"/>
      <c r="I156" s="117">
        <f t="shared" si="50"/>
        <v>0</v>
      </c>
      <c r="J156" s="116"/>
      <c r="K156" s="118"/>
      <c r="L156" s="120">
        <f t="shared" si="51"/>
        <v>0</v>
      </c>
      <c r="M156" s="116"/>
      <c r="N156" s="118"/>
      <c r="O156" s="223">
        <f t="shared" si="52"/>
        <v>0</v>
      </c>
      <c r="P156" s="120"/>
      <c r="R156" s="346"/>
      <c r="S156" s="346"/>
    </row>
    <row r="157" spans="1:19" hidden="1" x14ac:dyDescent="0.25">
      <c r="A157" s="63">
        <v>2363</v>
      </c>
      <c r="B157" s="111" t="s">
        <v>172</v>
      </c>
      <c r="C157" s="65">
        <f t="shared" si="35"/>
        <v>0</v>
      </c>
      <c r="D157" s="116"/>
      <c r="E157" s="118"/>
      <c r="F157" s="120">
        <f t="shared" si="49"/>
        <v>0</v>
      </c>
      <c r="G157" s="116"/>
      <c r="H157" s="118"/>
      <c r="I157" s="117">
        <f t="shared" si="50"/>
        <v>0</v>
      </c>
      <c r="J157" s="116"/>
      <c r="K157" s="118"/>
      <c r="L157" s="120">
        <f t="shared" si="51"/>
        <v>0</v>
      </c>
      <c r="M157" s="116"/>
      <c r="N157" s="118"/>
      <c r="O157" s="223">
        <f t="shared" si="52"/>
        <v>0</v>
      </c>
      <c r="P157" s="120"/>
      <c r="R157" s="346"/>
      <c r="S157" s="346"/>
    </row>
    <row r="158" spans="1:19" hidden="1" x14ac:dyDescent="0.25">
      <c r="A158" s="63">
        <v>2364</v>
      </c>
      <c r="B158" s="111" t="s">
        <v>173</v>
      </c>
      <c r="C158" s="65">
        <f t="shared" si="35"/>
        <v>0</v>
      </c>
      <c r="D158" s="116"/>
      <c r="E158" s="118"/>
      <c r="F158" s="120">
        <f t="shared" si="49"/>
        <v>0</v>
      </c>
      <c r="G158" s="116"/>
      <c r="H158" s="118"/>
      <c r="I158" s="117">
        <f t="shared" si="50"/>
        <v>0</v>
      </c>
      <c r="J158" s="116"/>
      <c r="K158" s="118"/>
      <c r="L158" s="120">
        <f t="shared" si="51"/>
        <v>0</v>
      </c>
      <c r="M158" s="116"/>
      <c r="N158" s="118"/>
      <c r="O158" s="223">
        <f t="shared" si="52"/>
        <v>0</v>
      </c>
      <c r="P158" s="120"/>
      <c r="R158" s="346"/>
      <c r="S158" s="346"/>
    </row>
    <row r="159" spans="1:19" ht="12.75" hidden="1" customHeight="1" x14ac:dyDescent="0.25">
      <c r="A159" s="63">
        <v>2365</v>
      </c>
      <c r="B159" s="111" t="s">
        <v>174</v>
      </c>
      <c r="C159" s="65">
        <f t="shared" si="35"/>
        <v>0</v>
      </c>
      <c r="D159" s="116"/>
      <c r="E159" s="118"/>
      <c r="F159" s="120">
        <f t="shared" si="49"/>
        <v>0</v>
      </c>
      <c r="G159" s="116"/>
      <c r="H159" s="118"/>
      <c r="I159" s="117">
        <f t="shared" si="50"/>
        <v>0</v>
      </c>
      <c r="J159" s="116"/>
      <c r="K159" s="118"/>
      <c r="L159" s="120">
        <f t="shared" si="51"/>
        <v>0</v>
      </c>
      <c r="M159" s="116"/>
      <c r="N159" s="118"/>
      <c r="O159" s="223">
        <f t="shared" si="52"/>
        <v>0</v>
      </c>
      <c r="P159" s="120"/>
      <c r="R159" s="346"/>
      <c r="S159" s="346"/>
    </row>
    <row r="160" spans="1:19" ht="36" hidden="1" x14ac:dyDescent="0.25">
      <c r="A160" s="63">
        <v>2366</v>
      </c>
      <c r="B160" s="111" t="s">
        <v>175</v>
      </c>
      <c r="C160" s="65">
        <f t="shared" si="35"/>
        <v>0</v>
      </c>
      <c r="D160" s="116"/>
      <c r="E160" s="118"/>
      <c r="F160" s="120">
        <f t="shared" si="49"/>
        <v>0</v>
      </c>
      <c r="G160" s="116"/>
      <c r="H160" s="118"/>
      <c r="I160" s="117">
        <f t="shared" si="50"/>
        <v>0</v>
      </c>
      <c r="J160" s="116"/>
      <c r="K160" s="118"/>
      <c r="L160" s="120">
        <f t="shared" si="51"/>
        <v>0</v>
      </c>
      <c r="M160" s="116"/>
      <c r="N160" s="118"/>
      <c r="O160" s="223">
        <f t="shared" si="52"/>
        <v>0</v>
      </c>
      <c r="P160" s="120"/>
      <c r="R160" s="346"/>
      <c r="S160" s="346"/>
    </row>
    <row r="161" spans="1:19" ht="48" hidden="1" x14ac:dyDescent="0.25">
      <c r="A161" s="63">
        <v>2369</v>
      </c>
      <c r="B161" s="111" t="s">
        <v>176</v>
      </c>
      <c r="C161" s="65">
        <f t="shared" si="35"/>
        <v>0</v>
      </c>
      <c r="D161" s="116"/>
      <c r="E161" s="118"/>
      <c r="F161" s="120">
        <f t="shared" si="49"/>
        <v>0</v>
      </c>
      <c r="G161" s="116"/>
      <c r="H161" s="118"/>
      <c r="I161" s="117">
        <f t="shared" si="50"/>
        <v>0</v>
      </c>
      <c r="J161" s="116"/>
      <c r="K161" s="118"/>
      <c r="L161" s="120">
        <f t="shared" si="51"/>
        <v>0</v>
      </c>
      <c r="M161" s="116"/>
      <c r="N161" s="118"/>
      <c r="O161" s="223">
        <f t="shared" si="52"/>
        <v>0</v>
      </c>
      <c r="P161" s="120"/>
      <c r="R161" s="346"/>
      <c r="S161" s="346"/>
    </row>
    <row r="162" spans="1:19" hidden="1" x14ac:dyDescent="0.25">
      <c r="A162" s="213">
        <v>2370</v>
      </c>
      <c r="B162" s="156" t="s">
        <v>177</v>
      </c>
      <c r="C162" s="157">
        <f t="shared" si="35"/>
        <v>0</v>
      </c>
      <c r="D162" s="231"/>
      <c r="E162" s="234"/>
      <c r="F162" s="236">
        <f t="shared" si="49"/>
        <v>0</v>
      </c>
      <c r="G162" s="231"/>
      <c r="H162" s="234"/>
      <c r="I162" s="232">
        <f t="shared" si="50"/>
        <v>0</v>
      </c>
      <c r="J162" s="231"/>
      <c r="K162" s="234"/>
      <c r="L162" s="236">
        <f t="shared" si="51"/>
        <v>0</v>
      </c>
      <c r="M162" s="231"/>
      <c r="N162" s="234"/>
      <c r="O162" s="235">
        <f t="shared" si="52"/>
        <v>0</v>
      </c>
      <c r="P162" s="236"/>
      <c r="R162" s="346"/>
      <c r="S162" s="346"/>
    </row>
    <row r="163" spans="1:19" hidden="1" x14ac:dyDescent="0.25">
      <c r="A163" s="213">
        <v>2380</v>
      </c>
      <c r="B163" s="156" t="s">
        <v>178</v>
      </c>
      <c r="C163" s="157">
        <f t="shared" si="35"/>
        <v>0</v>
      </c>
      <c r="D163" s="214">
        <f t="shared" ref="D163:O163" si="53">SUM(D164:D165)</f>
        <v>0</v>
      </c>
      <c r="E163" s="217">
        <f t="shared" si="53"/>
        <v>0</v>
      </c>
      <c r="F163" s="219">
        <f t="shared" si="53"/>
        <v>0</v>
      </c>
      <c r="G163" s="214">
        <f t="shared" si="53"/>
        <v>0</v>
      </c>
      <c r="H163" s="217">
        <f t="shared" si="53"/>
        <v>0</v>
      </c>
      <c r="I163" s="215">
        <f t="shared" si="53"/>
        <v>0</v>
      </c>
      <c r="J163" s="214">
        <f t="shared" si="53"/>
        <v>0</v>
      </c>
      <c r="K163" s="217">
        <f t="shared" si="53"/>
        <v>0</v>
      </c>
      <c r="L163" s="219">
        <f t="shared" si="53"/>
        <v>0</v>
      </c>
      <c r="M163" s="214">
        <f t="shared" si="53"/>
        <v>0</v>
      </c>
      <c r="N163" s="217">
        <f t="shared" si="53"/>
        <v>0</v>
      </c>
      <c r="O163" s="218">
        <f t="shared" si="53"/>
        <v>0</v>
      </c>
      <c r="P163" s="219"/>
      <c r="R163" s="346"/>
      <c r="S163" s="346"/>
    </row>
    <row r="164" spans="1:19" hidden="1" x14ac:dyDescent="0.25">
      <c r="A164" s="54">
        <v>2381</v>
      </c>
      <c r="B164" s="101" t="s">
        <v>179</v>
      </c>
      <c r="C164" s="56">
        <f t="shared" si="35"/>
        <v>0</v>
      </c>
      <c r="D164" s="106"/>
      <c r="E164" s="108"/>
      <c r="F164" s="110">
        <f>D164+E164</f>
        <v>0</v>
      </c>
      <c r="G164" s="106"/>
      <c r="H164" s="108"/>
      <c r="I164" s="107">
        <f>G164+H164</f>
        <v>0</v>
      </c>
      <c r="J164" s="106"/>
      <c r="K164" s="108"/>
      <c r="L164" s="110">
        <f>J164+K164</f>
        <v>0</v>
      </c>
      <c r="M164" s="106"/>
      <c r="N164" s="108"/>
      <c r="O164" s="221">
        <f>N164+M164</f>
        <v>0</v>
      </c>
      <c r="P164" s="110"/>
      <c r="R164" s="346"/>
      <c r="S164" s="346"/>
    </row>
    <row r="165" spans="1:19" ht="24" hidden="1" x14ac:dyDescent="0.25">
      <c r="A165" s="63">
        <v>2389</v>
      </c>
      <c r="B165" s="111" t="s">
        <v>180</v>
      </c>
      <c r="C165" s="65">
        <f t="shared" si="35"/>
        <v>0</v>
      </c>
      <c r="D165" s="116"/>
      <c r="E165" s="118"/>
      <c r="F165" s="120">
        <f>D165+E165</f>
        <v>0</v>
      </c>
      <c r="G165" s="116"/>
      <c r="H165" s="118"/>
      <c r="I165" s="117">
        <f>G165+H165</f>
        <v>0</v>
      </c>
      <c r="J165" s="116"/>
      <c r="K165" s="118"/>
      <c r="L165" s="120">
        <f>J165+K165</f>
        <v>0</v>
      </c>
      <c r="M165" s="116"/>
      <c r="N165" s="118"/>
      <c r="O165" s="223">
        <f>N165+M165</f>
        <v>0</v>
      </c>
      <c r="P165" s="120"/>
      <c r="R165" s="346"/>
      <c r="S165" s="346"/>
    </row>
    <row r="166" spans="1:19" hidden="1" x14ac:dyDescent="0.25">
      <c r="A166" s="213">
        <v>2390</v>
      </c>
      <c r="B166" s="156" t="s">
        <v>181</v>
      </c>
      <c r="C166" s="157">
        <f t="shared" si="35"/>
        <v>0</v>
      </c>
      <c r="D166" s="231"/>
      <c r="E166" s="234"/>
      <c r="F166" s="236">
        <f>D166+E166</f>
        <v>0</v>
      </c>
      <c r="G166" s="231"/>
      <c r="H166" s="234"/>
      <c r="I166" s="232">
        <f>G166+H166</f>
        <v>0</v>
      </c>
      <c r="J166" s="231"/>
      <c r="K166" s="234"/>
      <c r="L166" s="236">
        <f>J166+K166</f>
        <v>0</v>
      </c>
      <c r="M166" s="231"/>
      <c r="N166" s="234"/>
      <c r="O166" s="235">
        <f>N166+M166</f>
        <v>0</v>
      </c>
      <c r="P166" s="236"/>
      <c r="R166" s="346"/>
      <c r="S166" s="346"/>
    </row>
    <row r="167" spans="1:19" hidden="1" x14ac:dyDescent="0.25">
      <c r="A167" s="85">
        <v>2400</v>
      </c>
      <c r="B167" s="210" t="s">
        <v>182</v>
      </c>
      <c r="C167" s="86">
        <f t="shared" si="35"/>
        <v>0</v>
      </c>
      <c r="D167" s="245"/>
      <c r="E167" s="248"/>
      <c r="F167" s="250">
        <f>D167+E167</f>
        <v>0</v>
      </c>
      <c r="G167" s="245"/>
      <c r="H167" s="248"/>
      <c r="I167" s="246">
        <f>G167+H167</f>
        <v>0</v>
      </c>
      <c r="J167" s="245"/>
      <c r="K167" s="248"/>
      <c r="L167" s="250">
        <f>J167+K167</f>
        <v>0</v>
      </c>
      <c r="M167" s="245"/>
      <c r="N167" s="248"/>
      <c r="O167" s="249">
        <f>N167+M167</f>
        <v>0</v>
      </c>
      <c r="P167" s="250"/>
      <c r="R167" s="346"/>
      <c r="S167" s="346"/>
    </row>
    <row r="168" spans="1:19" ht="24" hidden="1" x14ac:dyDescent="0.25">
      <c r="A168" s="85">
        <v>2500</v>
      </c>
      <c r="B168" s="210" t="s">
        <v>183</v>
      </c>
      <c r="C168" s="86">
        <f t="shared" si="35"/>
        <v>0</v>
      </c>
      <c r="D168" s="95">
        <f t="shared" ref="D168:O168" si="54">SUM(D169,D174)</f>
        <v>0</v>
      </c>
      <c r="E168" s="98">
        <f t="shared" si="54"/>
        <v>0</v>
      </c>
      <c r="F168" s="99">
        <f t="shared" si="54"/>
        <v>0</v>
      </c>
      <c r="G168" s="95">
        <f t="shared" si="54"/>
        <v>0</v>
      </c>
      <c r="H168" s="98">
        <f t="shared" si="54"/>
        <v>0</v>
      </c>
      <c r="I168" s="96">
        <f t="shared" si="54"/>
        <v>0</v>
      </c>
      <c r="J168" s="95">
        <f t="shared" si="54"/>
        <v>0</v>
      </c>
      <c r="K168" s="98">
        <f t="shared" si="54"/>
        <v>0</v>
      </c>
      <c r="L168" s="99">
        <f t="shared" si="54"/>
        <v>0</v>
      </c>
      <c r="M168" s="211">
        <f t="shared" si="54"/>
        <v>0</v>
      </c>
      <c r="N168" s="98">
        <f t="shared" si="54"/>
        <v>0</v>
      </c>
      <c r="O168" s="212">
        <f t="shared" si="54"/>
        <v>0</v>
      </c>
      <c r="P168" s="99"/>
      <c r="R168" s="346"/>
      <c r="S168" s="346"/>
    </row>
    <row r="169" spans="1:19" ht="16.5" hidden="1" customHeight="1" x14ac:dyDescent="0.25">
      <c r="A169" s="350">
        <v>2510</v>
      </c>
      <c r="B169" s="101" t="s">
        <v>184</v>
      </c>
      <c r="C169" s="56">
        <f t="shared" si="35"/>
        <v>0</v>
      </c>
      <c r="D169" s="238">
        <f t="shared" ref="D169:O169" si="55">SUM(D170:D173)</f>
        <v>0</v>
      </c>
      <c r="E169" s="241">
        <f t="shared" si="55"/>
        <v>0</v>
      </c>
      <c r="F169" s="243">
        <f t="shared" si="55"/>
        <v>0</v>
      </c>
      <c r="G169" s="238">
        <f t="shared" si="55"/>
        <v>0</v>
      </c>
      <c r="H169" s="241">
        <f t="shared" si="55"/>
        <v>0</v>
      </c>
      <c r="I169" s="239">
        <f t="shared" si="55"/>
        <v>0</v>
      </c>
      <c r="J169" s="238">
        <f t="shared" si="55"/>
        <v>0</v>
      </c>
      <c r="K169" s="241">
        <f t="shared" si="55"/>
        <v>0</v>
      </c>
      <c r="L169" s="243">
        <f t="shared" si="55"/>
        <v>0</v>
      </c>
      <c r="M169" s="251">
        <f t="shared" si="55"/>
        <v>0</v>
      </c>
      <c r="N169" s="241">
        <f t="shared" si="55"/>
        <v>0</v>
      </c>
      <c r="O169" s="242">
        <f t="shared" si="55"/>
        <v>0</v>
      </c>
      <c r="P169" s="243"/>
      <c r="R169" s="346"/>
      <c r="S169" s="346"/>
    </row>
    <row r="170" spans="1:19" ht="24" hidden="1" x14ac:dyDescent="0.25">
      <c r="A170" s="64">
        <v>2512</v>
      </c>
      <c r="B170" s="111" t="s">
        <v>185</v>
      </c>
      <c r="C170" s="65">
        <f t="shared" si="35"/>
        <v>0</v>
      </c>
      <c r="D170" s="116"/>
      <c r="E170" s="118"/>
      <c r="F170" s="120">
        <f t="shared" ref="F170:F175" si="56">D170+E170</f>
        <v>0</v>
      </c>
      <c r="G170" s="116"/>
      <c r="H170" s="118"/>
      <c r="I170" s="117">
        <f t="shared" ref="I170:I175" si="57">G170+H170</f>
        <v>0</v>
      </c>
      <c r="J170" s="116">
        <v>0</v>
      </c>
      <c r="K170" s="118"/>
      <c r="L170" s="120">
        <f t="shared" ref="L170:L175" si="58">J170+K170</f>
        <v>0</v>
      </c>
      <c r="M170" s="116"/>
      <c r="N170" s="118"/>
      <c r="O170" s="223">
        <f t="shared" ref="O170:O175" si="59">N170+M170</f>
        <v>0</v>
      </c>
      <c r="P170" s="120"/>
      <c r="R170" s="346"/>
      <c r="S170" s="346"/>
    </row>
    <row r="171" spans="1:19" ht="36" hidden="1" x14ac:dyDescent="0.25">
      <c r="A171" s="64">
        <v>2513</v>
      </c>
      <c r="B171" s="111" t="s">
        <v>186</v>
      </c>
      <c r="C171" s="65">
        <f t="shared" si="35"/>
        <v>0</v>
      </c>
      <c r="D171" s="116"/>
      <c r="E171" s="118"/>
      <c r="F171" s="120">
        <f t="shared" si="56"/>
        <v>0</v>
      </c>
      <c r="G171" s="116"/>
      <c r="H171" s="118"/>
      <c r="I171" s="117">
        <f t="shared" si="57"/>
        <v>0</v>
      </c>
      <c r="J171" s="116"/>
      <c r="K171" s="118"/>
      <c r="L171" s="120">
        <f t="shared" si="58"/>
        <v>0</v>
      </c>
      <c r="M171" s="116"/>
      <c r="N171" s="118"/>
      <c r="O171" s="223">
        <f t="shared" si="59"/>
        <v>0</v>
      </c>
      <c r="P171" s="120"/>
      <c r="R171" s="346"/>
      <c r="S171" s="346"/>
    </row>
    <row r="172" spans="1:19" ht="24" hidden="1" x14ac:dyDescent="0.25">
      <c r="A172" s="64">
        <v>2515</v>
      </c>
      <c r="B172" s="111" t="s">
        <v>187</v>
      </c>
      <c r="C172" s="65">
        <f t="shared" si="35"/>
        <v>0</v>
      </c>
      <c r="D172" s="116"/>
      <c r="E172" s="118"/>
      <c r="F172" s="120">
        <f t="shared" si="56"/>
        <v>0</v>
      </c>
      <c r="G172" s="116"/>
      <c r="H172" s="118"/>
      <c r="I172" s="117">
        <f t="shared" si="57"/>
        <v>0</v>
      </c>
      <c r="J172" s="116">
        <v>0</v>
      </c>
      <c r="K172" s="118"/>
      <c r="L172" s="120">
        <f t="shared" si="58"/>
        <v>0</v>
      </c>
      <c r="M172" s="116"/>
      <c r="N172" s="118"/>
      <c r="O172" s="223">
        <f t="shared" si="59"/>
        <v>0</v>
      </c>
      <c r="P172" s="120"/>
      <c r="R172" s="346"/>
      <c r="S172" s="346"/>
    </row>
    <row r="173" spans="1:19" ht="24" hidden="1" x14ac:dyDescent="0.25">
      <c r="A173" s="64">
        <v>2519</v>
      </c>
      <c r="B173" s="111" t="s">
        <v>188</v>
      </c>
      <c r="C173" s="65">
        <f t="shared" si="35"/>
        <v>0</v>
      </c>
      <c r="D173" s="116"/>
      <c r="E173" s="118"/>
      <c r="F173" s="120">
        <f t="shared" si="56"/>
        <v>0</v>
      </c>
      <c r="G173" s="116"/>
      <c r="H173" s="118"/>
      <c r="I173" s="117">
        <f t="shared" si="57"/>
        <v>0</v>
      </c>
      <c r="J173" s="116"/>
      <c r="K173" s="118"/>
      <c r="L173" s="120">
        <f t="shared" si="58"/>
        <v>0</v>
      </c>
      <c r="M173" s="116"/>
      <c r="N173" s="118"/>
      <c r="O173" s="223">
        <f t="shared" si="59"/>
        <v>0</v>
      </c>
      <c r="P173" s="120"/>
      <c r="R173" s="346"/>
      <c r="S173" s="346"/>
    </row>
    <row r="174" spans="1:19" ht="24" hidden="1" x14ac:dyDescent="0.25">
      <c r="A174" s="224">
        <v>2520</v>
      </c>
      <c r="B174" s="111" t="s">
        <v>189</v>
      </c>
      <c r="C174" s="65">
        <f t="shared" si="35"/>
        <v>0</v>
      </c>
      <c r="D174" s="116"/>
      <c r="E174" s="118"/>
      <c r="F174" s="120">
        <f t="shared" si="56"/>
        <v>0</v>
      </c>
      <c r="G174" s="116"/>
      <c r="H174" s="118"/>
      <c r="I174" s="117">
        <f t="shared" si="57"/>
        <v>0</v>
      </c>
      <c r="J174" s="116"/>
      <c r="K174" s="118"/>
      <c r="L174" s="120">
        <f t="shared" si="58"/>
        <v>0</v>
      </c>
      <c r="M174" s="116"/>
      <c r="N174" s="118"/>
      <c r="O174" s="223">
        <f t="shared" si="59"/>
        <v>0</v>
      </c>
      <c r="P174" s="120"/>
      <c r="R174" s="346"/>
      <c r="S174" s="346"/>
    </row>
    <row r="175" spans="1:19" s="252" customFormat="1" ht="48" hidden="1" x14ac:dyDescent="0.25">
      <c r="A175" s="29">
        <v>2800</v>
      </c>
      <c r="B175" s="101" t="s">
        <v>190</v>
      </c>
      <c r="C175" s="56">
        <f t="shared" si="35"/>
        <v>0</v>
      </c>
      <c r="D175" s="57"/>
      <c r="E175" s="60"/>
      <c r="F175" s="62">
        <f t="shared" si="56"/>
        <v>0</v>
      </c>
      <c r="G175" s="57"/>
      <c r="H175" s="60"/>
      <c r="I175" s="58">
        <f t="shared" si="57"/>
        <v>0</v>
      </c>
      <c r="J175" s="57"/>
      <c r="K175" s="60"/>
      <c r="L175" s="62">
        <f t="shared" si="58"/>
        <v>0</v>
      </c>
      <c r="M175" s="57"/>
      <c r="N175" s="60"/>
      <c r="O175" s="61">
        <f t="shared" si="59"/>
        <v>0</v>
      </c>
      <c r="P175" s="62"/>
      <c r="R175" s="346"/>
      <c r="S175" s="346"/>
    </row>
    <row r="176" spans="1:19" hidden="1" x14ac:dyDescent="0.25">
      <c r="A176" s="200">
        <v>3000</v>
      </c>
      <c r="B176" s="200" t="s">
        <v>191</v>
      </c>
      <c r="C176" s="201">
        <f t="shared" si="35"/>
        <v>0</v>
      </c>
      <c r="D176" s="202">
        <f t="shared" ref="D176:O176" si="60">SUM(D177,D187)</f>
        <v>0</v>
      </c>
      <c r="E176" s="205">
        <f t="shared" si="60"/>
        <v>0</v>
      </c>
      <c r="F176" s="654">
        <f t="shared" si="60"/>
        <v>0</v>
      </c>
      <c r="G176" s="202">
        <f t="shared" si="60"/>
        <v>0</v>
      </c>
      <c r="H176" s="205">
        <f t="shared" si="60"/>
        <v>0</v>
      </c>
      <c r="I176" s="203">
        <f t="shared" si="60"/>
        <v>0</v>
      </c>
      <c r="J176" s="202">
        <f t="shared" si="60"/>
        <v>0</v>
      </c>
      <c r="K176" s="205">
        <f t="shared" si="60"/>
        <v>0</v>
      </c>
      <c r="L176" s="654">
        <f t="shared" si="60"/>
        <v>0</v>
      </c>
      <c r="M176" s="206">
        <f t="shared" si="60"/>
        <v>0</v>
      </c>
      <c r="N176" s="207">
        <f t="shared" si="60"/>
        <v>0</v>
      </c>
      <c r="O176" s="208">
        <f t="shared" si="60"/>
        <v>0</v>
      </c>
      <c r="P176" s="209"/>
      <c r="R176" s="346"/>
      <c r="S176" s="346"/>
    </row>
    <row r="177" spans="1:19" ht="24" hidden="1" x14ac:dyDescent="0.25">
      <c r="A177" s="85">
        <v>3200</v>
      </c>
      <c r="B177" s="253" t="s">
        <v>192</v>
      </c>
      <c r="C177" s="86">
        <f t="shared" si="35"/>
        <v>0</v>
      </c>
      <c r="D177" s="95">
        <f t="shared" ref="D177:O177" si="61">SUM(D178,D182)</f>
        <v>0</v>
      </c>
      <c r="E177" s="98">
        <f t="shared" si="61"/>
        <v>0</v>
      </c>
      <c r="F177" s="99">
        <f t="shared" si="61"/>
        <v>0</v>
      </c>
      <c r="G177" s="95">
        <f t="shared" si="61"/>
        <v>0</v>
      </c>
      <c r="H177" s="98">
        <f t="shared" si="61"/>
        <v>0</v>
      </c>
      <c r="I177" s="96">
        <f t="shared" si="61"/>
        <v>0</v>
      </c>
      <c r="J177" s="95">
        <f t="shared" si="61"/>
        <v>0</v>
      </c>
      <c r="K177" s="98">
        <f t="shared" si="61"/>
        <v>0</v>
      </c>
      <c r="L177" s="99">
        <f t="shared" si="61"/>
        <v>0</v>
      </c>
      <c r="M177" s="211">
        <f t="shared" si="61"/>
        <v>0</v>
      </c>
      <c r="N177" s="98">
        <f t="shared" si="61"/>
        <v>0</v>
      </c>
      <c r="O177" s="212">
        <f t="shared" si="61"/>
        <v>0</v>
      </c>
      <c r="P177" s="99"/>
      <c r="R177" s="346"/>
      <c r="S177" s="346"/>
    </row>
    <row r="178" spans="1:19" ht="36" hidden="1" x14ac:dyDescent="0.25">
      <c r="A178" s="350">
        <v>3260</v>
      </c>
      <c r="B178" s="101" t="s">
        <v>193</v>
      </c>
      <c r="C178" s="56">
        <f t="shared" si="35"/>
        <v>0</v>
      </c>
      <c r="D178" s="238">
        <f t="shared" ref="D178:O178" si="62">SUM(D179:D181)</f>
        <v>0</v>
      </c>
      <c r="E178" s="241">
        <f t="shared" si="62"/>
        <v>0</v>
      </c>
      <c r="F178" s="243">
        <f t="shared" si="62"/>
        <v>0</v>
      </c>
      <c r="G178" s="238">
        <f t="shared" si="62"/>
        <v>0</v>
      </c>
      <c r="H178" s="241">
        <f t="shared" si="62"/>
        <v>0</v>
      </c>
      <c r="I178" s="239">
        <f t="shared" si="62"/>
        <v>0</v>
      </c>
      <c r="J178" s="238">
        <f t="shared" si="62"/>
        <v>0</v>
      </c>
      <c r="K178" s="241">
        <f t="shared" si="62"/>
        <v>0</v>
      </c>
      <c r="L178" s="243">
        <f t="shared" si="62"/>
        <v>0</v>
      </c>
      <c r="M178" s="238">
        <f t="shared" si="62"/>
        <v>0</v>
      </c>
      <c r="N178" s="241">
        <f t="shared" si="62"/>
        <v>0</v>
      </c>
      <c r="O178" s="242">
        <f t="shared" si="62"/>
        <v>0</v>
      </c>
      <c r="P178" s="243"/>
      <c r="R178" s="346"/>
      <c r="S178" s="346"/>
    </row>
    <row r="179" spans="1:19" ht="24" hidden="1" x14ac:dyDescent="0.25">
      <c r="A179" s="64">
        <v>3261</v>
      </c>
      <c r="B179" s="111" t="s">
        <v>194</v>
      </c>
      <c r="C179" s="65">
        <f t="shared" si="35"/>
        <v>0</v>
      </c>
      <c r="D179" s="116"/>
      <c r="E179" s="118"/>
      <c r="F179" s="120">
        <f>D179+E179</f>
        <v>0</v>
      </c>
      <c r="G179" s="116"/>
      <c r="H179" s="118"/>
      <c r="I179" s="117">
        <f>G179+H179</f>
        <v>0</v>
      </c>
      <c r="J179" s="116"/>
      <c r="K179" s="118"/>
      <c r="L179" s="120">
        <f>J179+K179</f>
        <v>0</v>
      </c>
      <c r="M179" s="116"/>
      <c r="N179" s="118"/>
      <c r="O179" s="223">
        <f>N179+M179</f>
        <v>0</v>
      </c>
      <c r="P179" s="120"/>
      <c r="R179" s="346"/>
      <c r="S179" s="346"/>
    </row>
    <row r="180" spans="1:19" ht="36" hidden="1" x14ac:dyDescent="0.25">
      <c r="A180" s="64">
        <v>3262</v>
      </c>
      <c r="B180" s="111" t="s">
        <v>195</v>
      </c>
      <c r="C180" s="65">
        <f t="shared" si="35"/>
        <v>0</v>
      </c>
      <c r="D180" s="116"/>
      <c r="E180" s="118"/>
      <c r="F180" s="120">
        <f>D180+E180</f>
        <v>0</v>
      </c>
      <c r="G180" s="116"/>
      <c r="H180" s="118"/>
      <c r="I180" s="117">
        <f>G180+H180</f>
        <v>0</v>
      </c>
      <c r="J180" s="116"/>
      <c r="K180" s="118"/>
      <c r="L180" s="120">
        <f>J180+K180</f>
        <v>0</v>
      </c>
      <c r="M180" s="116"/>
      <c r="N180" s="118"/>
      <c r="O180" s="223">
        <f>N180+M180</f>
        <v>0</v>
      </c>
      <c r="P180" s="120"/>
      <c r="R180" s="346"/>
      <c r="S180" s="346"/>
    </row>
    <row r="181" spans="1:19" ht="24" hidden="1" x14ac:dyDescent="0.25">
      <c r="A181" s="64">
        <v>3263</v>
      </c>
      <c r="B181" s="111" t="s">
        <v>196</v>
      </c>
      <c r="C181" s="65">
        <f t="shared" ref="C181:C244" si="63">SUM(F181,I181,L181,O181)</f>
        <v>0</v>
      </c>
      <c r="D181" s="116"/>
      <c r="E181" s="118"/>
      <c r="F181" s="120">
        <f>D181+E181</f>
        <v>0</v>
      </c>
      <c r="G181" s="116"/>
      <c r="H181" s="118"/>
      <c r="I181" s="117">
        <f>G181+H181</f>
        <v>0</v>
      </c>
      <c r="J181" s="116"/>
      <c r="K181" s="118"/>
      <c r="L181" s="120">
        <f>J181+K181</f>
        <v>0</v>
      </c>
      <c r="M181" s="116"/>
      <c r="N181" s="118"/>
      <c r="O181" s="223">
        <f>N181+M181</f>
        <v>0</v>
      </c>
      <c r="P181" s="120"/>
      <c r="R181" s="346"/>
      <c r="S181" s="346"/>
    </row>
    <row r="182" spans="1:19" ht="84" hidden="1" x14ac:dyDescent="0.25">
      <c r="A182" s="350">
        <v>3290</v>
      </c>
      <c r="B182" s="101" t="s">
        <v>197</v>
      </c>
      <c r="C182" s="254">
        <f t="shared" si="63"/>
        <v>0</v>
      </c>
      <c r="D182" s="238">
        <f t="shared" ref="D182:O182" si="64">SUM(D183:D186)</f>
        <v>0</v>
      </c>
      <c r="E182" s="241">
        <f t="shared" si="64"/>
        <v>0</v>
      </c>
      <c r="F182" s="243">
        <f t="shared" si="64"/>
        <v>0</v>
      </c>
      <c r="G182" s="238">
        <f t="shared" si="64"/>
        <v>0</v>
      </c>
      <c r="H182" s="241">
        <f t="shared" si="64"/>
        <v>0</v>
      </c>
      <c r="I182" s="239">
        <f t="shared" si="64"/>
        <v>0</v>
      </c>
      <c r="J182" s="238">
        <f t="shared" si="64"/>
        <v>0</v>
      </c>
      <c r="K182" s="241">
        <f t="shared" si="64"/>
        <v>0</v>
      </c>
      <c r="L182" s="243">
        <f t="shared" si="64"/>
        <v>0</v>
      </c>
      <c r="M182" s="255">
        <f t="shared" si="64"/>
        <v>0</v>
      </c>
      <c r="N182" s="241">
        <f t="shared" si="64"/>
        <v>0</v>
      </c>
      <c r="O182" s="242">
        <f t="shared" si="64"/>
        <v>0</v>
      </c>
      <c r="P182" s="243"/>
      <c r="R182" s="346"/>
      <c r="S182" s="346"/>
    </row>
    <row r="183" spans="1:19" ht="72" hidden="1" x14ac:dyDescent="0.25">
      <c r="A183" s="64">
        <v>3291</v>
      </c>
      <c r="B183" s="111" t="s">
        <v>198</v>
      </c>
      <c r="C183" s="65">
        <f t="shared" si="63"/>
        <v>0</v>
      </c>
      <c r="D183" s="116"/>
      <c r="E183" s="118"/>
      <c r="F183" s="120">
        <f>D183+E183</f>
        <v>0</v>
      </c>
      <c r="G183" s="116"/>
      <c r="H183" s="118"/>
      <c r="I183" s="117">
        <f>G183+H183</f>
        <v>0</v>
      </c>
      <c r="J183" s="116"/>
      <c r="K183" s="118"/>
      <c r="L183" s="120">
        <f>J183+K183</f>
        <v>0</v>
      </c>
      <c r="M183" s="116"/>
      <c r="N183" s="118"/>
      <c r="O183" s="223">
        <f>N183+M183</f>
        <v>0</v>
      </c>
      <c r="P183" s="120"/>
      <c r="R183" s="346"/>
      <c r="S183" s="346"/>
    </row>
    <row r="184" spans="1:19" ht="72" hidden="1" x14ac:dyDescent="0.25">
      <c r="A184" s="64">
        <v>3292</v>
      </c>
      <c r="B184" s="111" t="s">
        <v>199</v>
      </c>
      <c r="C184" s="65">
        <f t="shared" si="63"/>
        <v>0</v>
      </c>
      <c r="D184" s="116"/>
      <c r="E184" s="118"/>
      <c r="F184" s="120">
        <f>D184+E184</f>
        <v>0</v>
      </c>
      <c r="G184" s="116"/>
      <c r="H184" s="118"/>
      <c r="I184" s="117">
        <f>G184+H184</f>
        <v>0</v>
      </c>
      <c r="J184" s="116"/>
      <c r="K184" s="118"/>
      <c r="L184" s="120">
        <f>J184+K184</f>
        <v>0</v>
      </c>
      <c r="M184" s="116"/>
      <c r="N184" s="118"/>
      <c r="O184" s="223">
        <f>N184+M184</f>
        <v>0</v>
      </c>
      <c r="P184" s="120"/>
      <c r="R184" s="346"/>
      <c r="S184" s="346"/>
    </row>
    <row r="185" spans="1:19" ht="72" hidden="1" x14ac:dyDescent="0.25">
      <c r="A185" s="64">
        <v>3293</v>
      </c>
      <c r="B185" s="111" t="s">
        <v>200</v>
      </c>
      <c r="C185" s="65">
        <f t="shared" si="63"/>
        <v>0</v>
      </c>
      <c r="D185" s="116"/>
      <c r="E185" s="118"/>
      <c r="F185" s="120">
        <f>D185+E185</f>
        <v>0</v>
      </c>
      <c r="G185" s="116"/>
      <c r="H185" s="118"/>
      <c r="I185" s="117">
        <f>G185+H185</f>
        <v>0</v>
      </c>
      <c r="J185" s="116"/>
      <c r="K185" s="118"/>
      <c r="L185" s="120">
        <f>J185+K185</f>
        <v>0</v>
      </c>
      <c r="M185" s="116"/>
      <c r="N185" s="118"/>
      <c r="O185" s="223">
        <f>N185+M185</f>
        <v>0</v>
      </c>
      <c r="P185" s="120"/>
      <c r="R185" s="346"/>
      <c r="S185" s="346"/>
    </row>
    <row r="186" spans="1:19" ht="60" hidden="1" x14ac:dyDescent="0.25">
      <c r="A186" s="256">
        <v>3294</v>
      </c>
      <c r="B186" s="111" t="s">
        <v>201</v>
      </c>
      <c r="C186" s="254">
        <f t="shared" si="63"/>
        <v>0</v>
      </c>
      <c r="D186" s="257"/>
      <c r="E186" s="260"/>
      <c r="F186" s="262">
        <f>D186+E186</f>
        <v>0</v>
      </c>
      <c r="G186" s="257"/>
      <c r="H186" s="260"/>
      <c r="I186" s="258">
        <f>G186+H186</f>
        <v>0</v>
      </c>
      <c r="J186" s="257"/>
      <c r="K186" s="260"/>
      <c r="L186" s="262">
        <f>J186+K186</f>
        <v>0</v>
      </c>
      <c r="M186" s="257"/>
      <c r="N186" s="260"/>
      <c r="O186" s="261">
        <f>N186+M186</f>
        <v>0</v>
      </c>
      <c r="P186" s="262"/>
      <c r="R186" s="346"/>
      <c r="S186" s="346"/>
    </row>
    <row r="187" spans="1:19" ht="48" hidden="1" x14ac:dyDescent="0.25">
      <c r="A187" s="137">
        <v>3300</v>
      </c>
      <c r="B187" s="253" t="s">
        <v>202</v>
      </c>
      <c r="C187" s="263">
        <f t="shared" si="63"/>
        <v>0</v>
      </c>
      <c r="D187" s="211">
        <f t="shared" ref="D187:O187" si="65">SUM(D188:D189)</f>
        <v>0</v>
      </c>
      <c r="E187" s="266">
        <f t="shared" si="65"/>
        <v>0</v>
      </c>
      <c r="F187" s="268">
        <f t="shared" si="65"/>
        <v>0</v>
      </c>
      <c r="G187" s="211">
        <f t="shared" si="65"/>
        <v>0</v>
      </c>
      <c r="H187" s="266">
        <f t="shared" si="65"/>
        <v>0</v>
      </c>
      <c r="I187" s="264">
        <f t="shared" si="65"/>
        <v>0</v>
      </c>
      <c r="J187" s="211">
        <f t="shared" si="65"/>
        <v>0</v>
      </c>
      <c r="K187" s="266">
        <f t="shared" si="65"/>
        <v>0</v>
      </c>
      <c r="L187" s="268">
        <f t="shared" si="65"/>
        <v>0</v>
      </c>
      <c r="M187" s="211">
        <f t="shared" si="65"/>
        <v>0</v>
      </c>
      <c r="N187" s="266">
        <f t="shared" si="65"/>
        <v>0</v>
      </c>
      <c r="O187" s="267">
        <f t="shared" si="65"/>
        <v>0</v>
      </c>
      <c r="P187" s="268"/>
      <c r="R187" s="346"/>
      <c r="S187" s="346"/>
    </row>
    <row r="188" spans="1:19" ht="48" hidden="1" x14ac:dyDescent="0.25">
      <c r="A188" s="155">
        <v>3310</v>
      </c>
      <c r="B188" s="156" t="s">
        <v>203</v>
      </c>
      <c r="C188" s="157">
        <f t="shared" si="63"/>
        <v>0</v>
      </c>
      <c r="D188" s="231"/>
      <c r="E188" s="234"/>
      <c r="F188" s="236">
        <f>D188+E188</f>
        <v>0</v>
      </c>
      <c r="G188" s="231"/>
      <c r="H188" s="234"/>
      <c r="I188" s="232">
        <f>G188+H188</f>
        <v>0</v>
      </c>
      <c r="J188" s="231"/>
      <c r="K188" s="234"/>
      <c r="L188" s="236">
        <f>J188+K188</f>
        <v>0</v>
      </c>
      <c r="M188" s="231"/>
      <c r="N188" s="234"/>
      <c r="O188" s="235">
        <f>N188+M188</f>
        <v>0</v>
      </c>
      <c r="P188" s="236"/>
      <c r="R188" s="346"/>
      <c r="S188" s="346"/>
    </row>
    <row r="189" spans="1:19" ht="60" hidden="1" x14ac:dyDescent="0.25">
      <c r="A189" s="55">
        <v>3320</v>
      </c>
      <c r="B189" s="101" t="s">
        <v>204</v>
      </c>
      <c r="C189" s="56">
        <f t="shared" si="63"/>
        <v>0</v>
      </c>
      <c r="D189" s="106"/>
      <c r="E189" s="108"/>
      <c r="F189" s="110">
        <f>D189+E189</f>
        <v>0</v>
      </c>
      <c r="G189" s="106"/>
      <c r="H189" s="108"/>
      <c r="I189" s="107">
        <f>G189+H189</f>
        <v>0</v>
      </c>
      <c r="J189" s="106"/>
      <c r="K189" s="108"/>
      <c r="L189" s="110">
        <f>J189+K189</f>
        <v>0</v>
      </c>
      <c r="M189" s="106"/>
      <c r="N189" s="108"/>
      <c r="O189" s="221">
        <f>N189+M189</f>
        <v>0</v>
      </c>
      <c r="P189" s="110"/>
      <c r="R189" s="346"/>
      <c r="S189" s="346"/>
    </row>
    <row r="190" spans="1:19" hidden="1" x14ac:dyDescent="0.25">
      <c r="A190" s="269">
        <v>4000</v>
      </c>
      <c r="B190" s="200" t="s">
        <v>205</v>
      </c>
      <c r="C190" s="201">
        <f t="shared" si="63"/>
        <v>0</v>
      </c>
      <c r="D190" s="202">
        <f t="shared" ref="D190:O190" si="66">SUM(D191,D194)</f>
        <v>0</v>
      </c>
      <c r="E190" s="205">
        <f t="shared" si="66"/>
        <v>0</v>
      </c>
      <c r="F190" s="654">
        <f t="shared" si="66"/>
        <v>0</v>
      </c>
      <c r="G190" s="202">
        <f t="shared" si="66"/>
        <v>0</v>
      </c>
      <c r="H190" s="205">
        <f t="shared" si="66"/>
        <v>0</v>
      </c>
      <c r="I190" s="203">
        <f t="shared" si="66"/>
        <v>0</v>
      </c>
      <c r="J190" s="202">
        <f t="shared" si="66"/>
        <v>0</v>
      </c>
      <c r="K190" s="205">
        <f t="shared" si="66"/>
        <v>0</v>
      </c>
      <c r="L190" s="654">
        <f t="shared" si="66"/>
        <v>0</v>
      </c>
      <c r="M190" s="206">
        <f t="shared" si="66"/>
        <v>0</v>
      </c>
      <c r="N190" s="207">
        <f t="shared" si="66"/>
        <v>0</v>
      </c>
      <c r="O190" s="208">
        <f t="shared" si="66"/>
        <v>0</v>
      </c>
      <c r="P190" s="209"/>
      <c r="R190" s="346"/>
      <c r="S190" s="346"/>
    </row>
    <row r="191" spans="1:19" ht="24" hidden="1" x14ac:dyDescent="0.25">
      <c r="A191" s="270">
        <v>4200</v>
      </c>
      <c r="B191" s="210" t="s">
        <v>206</v>
      </c>
      <c r="C191" s="86">
        <f t="shared" si="63"/>
        <v>0</v>
      </c>
      <c r="D191" s="95">
        <f t="shared" ref="D191:O191" si="67">SUM(D192,D193)</f>
        <v>0</v>
      </c>
      <c r="E191" s="98">
        <f t="shared" si="67"/>
        <v>0</v>
      </c>
      <c r="F191" s="99">
        <f t="shared" si="67"/>
        <v>0</v>
      </c>
      <c r="G191" s="95">
        <f t="shared" si="67"/>
        <v>0</v>
      </c>
      <c r="H191" s="98">
        <f t="shared" si="67"/>
        <v>0</v>
      </c>
      <c r="I191" s="96">
        <f t="shared" si="67"/>
        <v>0</v>
      </c>
      <c r="J191" s="95">
        <f t="shared" si="67"/>
        <v>0</v>
      </c>
      <c r="K191" s="98">
        <f t="shared" si="67"/>
        <v>0</v>
      </c>
      <c r="L191" s="99">
        <f t="shared" si="67"/>
        <v>0</v>
      </c>
      <c r="M191" s="95">
        <f t="shared" si="67"/>
        <v>0</v>
      </c>
      <c r="N191" s="98">
        <f t="shared" si="67"/>
        <v>0</v>
      </c>
      <c r="O191" s="212">
        <f t="shared" si="67"/>
        <v>0</v>
      </c>
      <c r="P191" s="99"/>
      <c r="R191" s="346"/>
      <c r="S191" s="346"/>
    </row>
    <row r="192" spans="1:19" ht="36" hidden="1" x14ac:dyDescent="0.25">
      <c r="A192" s="350">
        <v>4240</v>
      </c>
      <c r="B192" s="101" t="s">
        <v>207</v>
      </c>
      <c r="C192" s="56">
        <f t="shared" si="63"/>
        <v>0</v>
      </c>
      <c r="D192" s="106"/>
      <c r="E192" s="108"/>
      <c r="F192" s="110"/>
      <c r="G192" s="106"/>
      <c r="H192" s="108"/>
      <c r="I192" s="107">
        <f>G192+H192</f>
        <v>0</v>
      </c>
      <c r="J192" s="106"/>
      <c r="K192" s="108"/>
      <c r="L192" s="110">
        <f>J192+K192</f>
        <v>0</v>
      </c>
      <c r="M192" s="106"/>
      <c r="N192" s="108"/>
      <c r="O192" s="221">
        <f>N192+M192</f>
        <v>0</v>
      </c>
      <c r="P192" s="110"/>
      <c r="R192" s="346"/>
      <c r="S192" s="346"/>
    </row>
    <row r="193" spans="1:19" ht="24" hidden="1" x14ac:dyDescent="0.25">
      <c r="A193" s="224">
        <v>4250</v>
      </c>
      <c r="B193" s="111" t="s">
        <v>208</v>
      </c>
      <c r="C193" s="65">
        <f t="shared" si="63"/>
        <v>0</v>
      </c>
      <c r="D193" s="116"/>
      <c r="E193" s="118"/>
      <c r="F193" s="120"/>
      <c r="G193" s="116"/>
      <c r="H193" s="118"/>
      <c r="I193" s="117">
        <f>G193+H193</f>
        <v>0</v>
      </c>
      <c r="J193" s="116"/>
      <c r="K193" s="118"/>
      <c r="L193" s="120">
        <f>J193+K193</f>
        <v>0</v>
      </c>
      <c r="M193" s="116"/>
      <c r="N193" s="118"/>
      <c r="O193" s="223">
        <f>N193+M193</f>
        <v>0</v>
      </c>
      <c r="P193" s="120"/>
      <c r="R193" s="346"/>
      <c r="S193" s="346"/>
    </row>
    <row r="194" spans="1:19" hidden="1" x14ac:dyDescent="0.25">
      <c r="A194" s="85">
        <v>4300</v>
      </c>
      <c r="B194" s="210" t="s">
        <v>209</v>
      </c>
      <c r="C194" s="86">
        <f t="shared" si="63"/>
        <v>0</v>
      </c>
      <c r="D194" s="95">
        <f t="shared" ref="D194:O194" si="68">SUM(D195)</f>
        <v>0</v>
      </c>
      <c r="E194" s="98">
        <f t="shared" si="68"/>
        <v>0</v>
      </c>
      <c r="F194" s="99">
        <f t="shared" si="68"/>
        <v>0</v>
      </c>
      <c r="G194" s="95">
        <f t="shared" si="68"/>
        <v>0</v>
      </c>
      <c r="H194" s="98">
        <f t="shared" si="68"/>
        <v>0</v>
      </c>
      <c r="I194" s="96">
        <f t="shared" si="68"/>
        <v>0</v>
      </c>
      <c r="J194" s="95">
        <f t="shared" si="68"/>
        <v>0</v>
      </c>
      <c r="K194" s="98">
        <f t="shared" si="68"/>
        <v>0</v>
      </c>
      <c r="L194" s="99">
        <f t="shared" si="68"/>
        <v>0</v>
      </c>
      <c r="M194" s="95">
        <f t="shared" si="68"/>
        <v>0</v>
      </c>
      <c r="N194" s="98">
        <f t="shared" si="68"/>
        <v>0</v>
      </c>
      <c r="O194" s="212">
        <f t="shared" si="68"/>
        <v>0</v>
      </c>
      <c r="P194" s="99"/>
      <c r="R194" s="346"/>
      <c r="S194" s="346"/>
    </row>
    <row r="195" spans="1:19" ht="24" hidden="1" x14ac:dyDescent="0.25">
      <c r="A195" s="350">
        <v>4310</v>
      </c>
      <c r="B195" s="101" t="s">
        <v>210</v>
      </c>
      <c r="C195" s="56">
        <f t="shared" si="63"/>
        <v>0</v>
      </c>
      <c r="D195" s="238">
        <f t="shared" ref="D195:O195" si="69">SUM(D196:D196)</f>
        <v>0</v>
      </c>
      <c r="E195" s="241">
        <f t="shared" si="69"/>
        <v>0</v>
      </c>
      <c r="F195" s="243">
        <f t="shared" si="69"/>
        <v>0</v>
      </c>
      <c r="G195" s="238">
        <f t="shared" si="69"/>
        <v>0</v>
      </c>
      <c r="H195" s="241">
        <f t="shared" si="69"/>
        <v>0</v>
      </c>
      <c r="I195" s="239">
        <f t="shared" si="69"/>
        <v>0</v>
      </c>
      <c r="J195" s="238">
        <f t="shared" si="69"/>
        <v>0</v>
      </c>
      <c r="K195" s="241">
        <f t="shared" si="69"/>
        <v>0</v>
      </c>
      <c r="L195" s="243">
        <f t="shared" si="69"/>
        <v>0</v>
      </c>
      <c r="M195" s="238">
        <f t="shared" si="69"/>
        <v>0</v>
      </c>
      <c r="N195" s="241">
        <f t="shared" si="69"/>
        <v>0</v>
      </c>
      <c r="O195" s="242">
        <f t="shared" si="69"/>
        <v>0</v>
      </c>
      <c r="P195" s="243"/>
      <c r="R195" s="346"/>
      <c r="S195" s="346"/>
    </row>
    <row r="196" spans="1:19" ht="36" hidden="1" x14ac:dyDescent="0.25">
      <c r="A196" s="64">
        <v>4311</v>
      </c>
      <c r="B196" s="111" t="s">
        <v>211</v>
      </c>
      <c r="C196" s="65">
        <f t="shared" si="63"/>
        <v>0</v>
      </c>
      <c r="D196" s="116"/>
      <c r="E196" s="118"/>
      <c r="F196" s="120"/>
      <c r="G196" s="116"/>
      <c r="H196" s="118"/>
      <c r="I196" s="117">
        <f>G196+H196</f>
        <v>0</v>
      </c>
      <c r="J196" s="116"/>
      <c r="K196" s="118"/>
      <c r="L196" s="120">
        <f>J196+K196</f>
        <v>0</v>
      </c>
      <c r="M196" s="116"/>
      <c r="N196" s="118"/>
      <c r="O196" s="223">
        <f>N196+M196</f>
        <v>0</v>
      </c>
      <c r="P196" s="120"/>
      <c r="R196" s="346"/>
      <c r="S196" s="346"/>
    </row>
    <row r="197" spans="1:19" s="37" customFormat="1" ht="24" x14ac:dyDescent="0.25">
      <c r="A197" s="271"/>
      <c r="B197" s="29" t="s">
        <v>212</v>
      </c>
      <c r="C197" s="172">
        <f t="shared" si="63"/>
        <v>4300</v>
      </c>
      <c r="D197" s="173">
        <f t="shared" ref="D197:O197" si="70">SUM(D198,D233,D271)</f>
        <v>0</v>
      </c>
      <c r="E197" s="176">
        <f t="shared" si="70"/>
        <v>0</v>
      </c>
      <c r="F197" s="199">
        <f t="shared" si="70"/>
        <v>0</v>
      </c>
      <c r="G197" s="173">
        <f t="shared" si="70"/>
        <v>0</v>
      </c>
      <c r="H197" s="176">
        <f t="shared" si="70"/>
        <v>0</v>
      </c>
      <c r="I197" s="174">
        <f t="shared" si="70"/>
        <v>0</v>
      </c>
      <c r="J197" s="173">
        <f t="shared" si="70"/>
        <v>4300</v>
      </c>
      <c r="K197" s="174">
        <f t="shared" si="70"/>
        <v>0</v>
      </c>
      <c r="L197" s="175">
        <f t="shared" si="70"/>
        <v>4300</v>
      </c>
      <c r="M197" s="272">
        <f t="shared" si="70"/>
        <v>0</v>
      </c>
      <c r="N197" s="176">
        <f t="shared" si="70"/>
        <v>0</v>
      </c>
      <c r="O197" s="198">
        <f t="shared" si="70"/>
        <v>0</v>
      </c>
      <c r="P197" s="199"/>
      <c r="R197" s="346"/>
      <c r="S197" s="346"/>
    </row>
    <row r="198" spans="1:19" x14ac:dyDescent="0.25">
      <c r="A198" s="200">
        <v>5000</v>
      </c>
      <c r="B198" s="200" t="s">
        <v>213</v>
      </c>
      <c r="C198" s="201">
        <f t="shared" si="63"/>
        <v>4300</v>
      </c>
      <c r="D198" s="202">
        <f t="shared" ref="D198:O198" si="71">D199+D207</f>
        <v>0</v>
      </c>
      <c r="E198" s="205">
        <f t="shared" si="71"/>
        <v>0</v>
      </c>
      <c r="F198" s="654">
        <f t="shared" si="71"/>
        <v>0</v>
      </c>
      <c r="G198" s="202">
        <f t="shared" si="71"/>
        <v>0</v>
      </c>
      <c r="H198" s="205">
        <f t="shared" si="71"/>
        <v>0</v>
      </c>
      <c r="I198" s="203">
        <f t="shared" si="71"/>
        <v>0</v>
      </c>
      <c r="J198" s="202">
        <f t="shared" si="71"/>
        <v>4300</v>
      </c>
      <c r="K198" s="203">
        <f t="shared" si="71"/>
        <v>0</v>
      </c>
      <c r="L198" s="204">
        <f t="shared" si="71"/>
        <v>4300</v>
      </c>
      <c r="M198" s="206">
        <f t="shared" si="71"/>
        <v>0</v>
      </c>
      <c r="N198" s="207">
        <f t="shared" si="71"/>
        <v>0</v>
      </c>
      <c r="O198" s="208">
        <f t="shared" si="71"/>
        <v>0</v>
      </c>
      <c r="P198" s="209"/>
      <c r="R198" s="346"/>
      <c r="S198" s="346"/>
    </row>
    <row r="199" spans="1:19" hidden="1" x14ac:dyDescent="0.25">
      <c r="A199" s="85">
        <v>5100</v>
      </c>
      <c r="B199" s="210" t="s">
        <v>214</v>
      </c>
      <c r="C199" s="86">
        <f t="shared" si="63"/>
        <v>0</v>
      </c>
      <c r="D199" s="95">
        <f t="shared" ref="D199:O199" si="72">D200+D201+D204+D205+D206</f>
        <v>0</v>
      </c>
      <c r="E199" s="98">
        <f t="shared" si="72"/>
        <v>0</v>
      </c>
      <c r="F199" s="99">
        <f t="shared" si="72"/>
        <v>0</v>
      </c>
      <c r="G199" s="95">
        <f t="shared" si="72"/>
        <v>0</v>
      </c>
      <c r="H199" s="98">
        <f t="shared" si="72"/>
        <v>0</v>
      </c>
      <c r="I199" s="96">
        <f t="shared" si="72"/>
        <v>0</v>
      </c>
      <c r="J199" s="95">
        <f t="shared" si="72"/>
        <v>0</v>
      </c>
      <c r="K199" s="98">
        <f t="shared" si="72"/>
        <v>0</v>
      </c>
      <c r="L199" s="99">
        <f t="shared" si="72"/>
        <v>0</v>
      </c>
      <c r="M199" s="95">
        <f t="shared" si="72"/>
        <v>0</v>
      </c>
      <c r="N199" s="98">
        <f t="shared" si="72"/>
        <v>0</v>
      </c>
      <c r="O199" s="212">
        <f t="shared" si="72"/>
        <v>0</v>
      </c>
      <c r="P199" s="99"/>
      <c r="R199" s="346"/>
      <c r="S199" s="346"/>
    </row>
    <row r="200" spans="1:19" hidden="1" x14ac:dyDescent="0.25">
      <c r="A200" s="350">
        <v>5110</v>
      </c>
      <c r="B200" s="101" t="s">
        <v>215</v>
      </c>
      <c r="C200" s="56">
        <f t="shared" si="63"/>
        <v>0</v>
      </c>
      <c r="D200" s="106"/>
      <c r="E200" s="108"/>
      <c r="F200" s="110">
        <f>D200+E200</f>
        <v>0</v>
      </c>
      <c r="G200" s="106"/>
      <c r="H200" s="108"/>
      <c r="I200" s="107">
        <f>G200+H200</f>
        <v>0</v>
      </c>
      <c r="J200" s="106"/>
      <c r="K200" s="108"/>
      <c r="L200" s="110">
        <f>J200+K200</f>
        <v>0</v>
      </c>
      <c r="M200" s="106"/>
      <c r="N200" s="108"/>
      <c r="O200" s="221">
        <f>N200+M200</f>
        <v>0</v>
      </c>
      <c r="P200" s="110"/>
      <c r="R200" s="346"/>
      <c r="S200" s="346"/>
    </row>
    <row r="201" spans="1:19" ht="24" hidden="1" x14ac:dyDescent="0.25">
      <c r="A201" s="224">
        <v>5120</v>
      </c>
      <c r="B201" s="111" t="s">
        <v>216</v>
      </c>
      <c r="C201" s="65">
        <f t="shared" si="63"/>
        <v>0</v>
      </c>
      <c r="D201" s="225">
        <f t="shared" ref="D201:O201" si="73">D202+D203</f>
        <v>0</v>
      </c>
      <c r="E201" s="228">
        <f t="shared" si="73"/>
        <v>0</v>
      </c>
      <c r="F201" s="230">
        <f t="shared" si="73"/>
        <v>0</v>
      </c>
      <c r="G201" s="225">
        <f t="shared" si="73"/>
        <v>0</v>
      </c>
      <c r="H201" s="228">
        <f t="shared" si="73"/>
        <v>0</v>
      </c>
      <c r="I201" s="226">
        <f t="shared" si="73"/>
        <v>0</v>
      </c>
      <c r="J201" s="225">
        <f t="shared" si="73"/>
        <v>0</v>
      </c>
      <c r="K201" s="228">
        <f t="shared" si="73"/>
        <v>0</v>
      </c>
      <c r="L201" s="230">
        <f t="shared" si="73"/>
        <v>0</v>
      </c>
      <c r="M201" s="225">
        <f t="shared" si="73"/>
        <v>0</v>
      </c>
      <c r="N201" s="228">
        <f t="shared" si="73"/>
        <v>0</v>
      </c>
      <c r="O201" s="229">
        <f t="shared" si="73"/>
        <v>0</v>
      </c>
      <c r="P201" s="230"/>
      <c r="R201" s="346"/>
      <c r="S201" s="346"/>
    </row>
    <row r="202" spans="1:19" hidden="1" x14ac:dyDescent="0.25">
      <c r="A202" s="64">
        <v>5121</v>
      </c>
      <c r="B202" s="111" t="s">
        <v>217</v>
      </c>
      <c r="C202" s="65">
        <f t="shared" si="63"/>
        <v>0</v>
      </c>
      <c r="D202" s="116"/>
      <c r="E202" s="118"/>
      <c r="F202" s="120">
        <f>D202+E202</f>
        <v>0</v>
      </c>
      <c r="G202" s="116"/>
      <c r="H202" s="118"/>
      <c r="I202" s="117">
        <f>G202+H202</f>
        <v>0</v>
      </c>
      <c r="J202" s="116"/>
      <c r="K202" s="118"/>
      <c r="L202" s="120">
        <f>J202+K202</f>
        <v>0</v>
      </c>
      <c r="M202" s="116"/>
      <c r="N202" s="118"/>
      <c r="O202" s="223">
        <f>N202+M202</f>
        <v>0</v>
      </c>
      <c r="P202" s="120"/>
      <c r="R202" s="346"/>
      <c r="S202" s="346"/>
    </row>
    <row r="203" spans="1:19" ht="24" hidden="1" x14ac:dyDescent="0.25">
      <c r="A203" s="64">
        <v>5129</v>
      </c>
      <c r="B203" s="111" t="s">
        <v>218</v>
      </c>
      <c r="C203" s="65">
        <f t="shared" si="63"/>
        <v>0</v>
      </c>
      <c r="D203" s="116"/>
      <c r="E203" s="118"/>
      <c r="F203" s="120">
        <f>D203+E203</f>
        <v>0</v>
      </c>
      <c r="G203" s="116"/>
      <c r="H203" s="118"/>
      <c r="I203" s="117">
        <f>G203+H203</f>
        <v>0</v>
      </c>
      <c r="J203" s="116"/>
      <c r="K203" s="118"/>
      <c r="L203" s="120">
        <f>J203+K203</f>
        <v>0</v>
      </c>
      <c r="M203" s="116"/>
      <c r="N203" s="118"/>
      <c r="O203" s="223">
        <f>N203+M203</f>
        <v>0</v>
      </c>
      <c r="P203" s="120"/>
      <c r="R203" s="346"/>
      <c r="S203" s="346"/>
    </row>
    <row r="204" spans="1:19" hidden="1" x14ac:dyDescent="0.25">
      <c r="A204" s="224">
        <v>5130</v>
      </c>
      <c r="B204" s="111" t="s">
        <v>219</v>
      </c>
      <c r="C204" s="65">
        <f t="shared" si="63"/>
        <v>0</v>
      </c>
      <c r="D204" s="116"/>
      <c r="E204" s="118"/>
      <c r="F204" s="120">
        <f>D204+E204</f>
        <v>0</v>
      </c>
      <c r="G204" s="116"/>
      <c r="H204" s="118"/>
      <c r="I204" s="117">
        <f>G204+H204</f>
        <v>0</v>
      </c>
      <c r="J204" s="116"/>
      <c r="K204" s="118"/>
      <c r="L204" s="120">
        <f>J204+K204</f>
        <v>0</v>
      </c>
      <c r="M204" s="116"/>
      <c r="N204" s="118"/>
      <c r="O204" s="223">
        <f>N204+M204</f>
        <v>0</v>
      </c>
      <c r="P204" s="120"/>
      <c r="R204" s="346"/>
      <c r="S204" s="346"/>
    </row>
    <row r="205" spans="1:19" hidden="1" x14ac:dyDescent="0.25">
      <c r="A205" s="224">
        <v>5140</v>
      </c>
      <c r="B205" s="111" t="s">
        <v>220</v>
      </c>
      <c r="C205" s="65">
        <f t="shared" si="63"/>
        <v>0</v>
      </c>
      <c r="D205" s="116"/>
      <c r="E205" s="118"/>
      <c r="F205" s="120">
        <f>D205+E205</f>
        <v>0</v>
      </c>
      <c r="G205" s="116"/>
      <c r="H205" s="118"/>
      <c r="I205" s="117">
        <f>G205+H205</f>
        <v>0</v>
      </c>
      <c r="J205" s="116"/>
      <c r="K205" s="118"/>
      <c r="L205" s="120">
        <f>J205+K205</f>
        <v>0</v>
      </c>
      <c r="M205" s="116"/>
      <c r="N205" s="118"/>
      <c r="O205" s="223">
        <f>N205+M205</f>
        <v>0</v>
      </c>
      <c r="P205" s="120"/>
      <c r="R205" s="346"/>
      <c r="S205" s="346"/>
    </row>
    <row r="206" spans="1:19" ht="24" hidden="1" x14ac:dyDescent="0.25">
      <c r="A206" s="224">
        <v>5170</v>
      </c>
      <c r="B206" s="111" t="s">
        <v>221</v>
      </c>
      <c r="C206" s="65">
        <f t="shared" si="63"/>
        <v>0</v>
      </c>
      <c r="D206" s="116"/>
      <c r="E206" s="118"/>
      <c r="F206" s="120">
        <f>D206+E206</f>
        <v>0</v>
      </c>
      <c r="G206" s="116"/>
      <c r="H206" s="118"/>
      <c r="I206" s="117">
        <f>G206+H206</f>
        <v>0</v>
      </c>
      <c r="J206" s="116"/>
      <c r="K206" s="118"/>
      <c r="L206" s="120">
        <f>J206+K206</f>
        <v>0</v>
      </c>
      <c r="M206" s="116"/>
      <c r="N206" s="118"/>
      <c r="O206" s="223">
        <f>N206+M206</f>
        <v>0</v>
      </c>
      <c r="P206" s="120"/>
      <c r="R206" s="346"/>
      <c r="S206" s="346"/>
    </row>
    <row r="207" spans="1:19" x14ac:dyDescent="0.25">
      <c r="A207" s="85">
        <v>5200</v>
      </c>
      <c r="B207" s="210" t="s">
        <v>222</v>
      </c>
      <c r="C207" s="86">
        <f t="shared" si="63"/>
        <v>4300</v>
      </c>
      <c r="D207" s="95">
        <f t="shared" ref="D207:O207" si="74">D208+D218+D219+D228+D229+D230+D232</f>
        <v>0</v>
      </c>
      <c r="E207" s="98">
        <f t="shared" si="74"/>
        <v>0</v>
      </c>
      <c r="F207" s="99">
        <f t="shared" si="74"/>
        <v>0</v>
      </c>
      <c r="G207" s="95">
        <f t="shared" si="74"/>
        <v>0</v>
      </c>
      <c r="H207" s="98">
        <f t="shared" si="74"/>
        <v>0</v>
      </c>
      <c r="I207" s="96">
        <f t="shared" si="74"/>
        <v>0</v>
      </c>
      <c r="J207" s="95">
        <f t="shared" si="74"/>
        <v>4300</v>
      </c>
      <c r="K207" s="96">
        <f t="shared" si="74"/>
        <v>0</v>
      </c>
      <c r="L207" s="97">
        <f t="shared" si="74"/>
        <v>4300</v>
      </c>
      <c r="M207" s="95">
        <f t="shared" si="74"/>
        <v>0</v>
      </c>
      <c r="N207" s="98">
        <f t="shared" si="74"/>
        <v>0</v>
      </c>
      <c r="O207" s="212">
        <f t="shared" si="74"/>
        <v>0</v>
      </c>
      <c r="P207" s="99"/>
      <c r="R207" s="346"/>
      <c r="S207" s="346"/>
    </row>
    <row r="208" spans="1:19" hidden="1" x14ac:dyDescent="0.25">
      <c r="A208" s="213">
        <v>5210</v>
      </c>
      <c r="B208" s="156" t="s">
        <v>223</v>
      </c>
      <c r="C208" s="157">
        <f t="shared" si="63"/>
        <v>0</v>
      </c>
      <c r="D208" s="214">
        <f t="shared" ref="D208:O208" si="75">SUM(D209:D217)</f>
        <v>0</v>
      </c>
      <c r="E208" s="217">
        <f t="shared" si="75"/>
        <v>0</v>
      </c>
      <c r="F208" s="219">
        <f t="shared" si="75"/>
        <v>0</v>
      </c>
      <c r="G208" s="214">
        <f t="shared" si="75"/>
        <v>0</v>
      </c>
      <c r="H208" s="217">
        <f t="shared" si="75"/>
        <v>0</v>
      </c>
      <c r="I208" s="215">
        <f t="shared" si="75"/>
        <v>0</v>
      </c>
      <c r="J208" s="214">
        <f t="shared" si="75"/>
        <v>0</v>
      </c>
      <c r="K208" s="217">
        <f t="shared" si="75"/>
        <v>0</v>
      </c>
      <c r="L208" s="219">
        <f t="shared" si="75"/>
        <v>0</v>
      </c>
      <c r="M208" s="214">
        <f t="shared" si="75"/>
        <v>0</v>
      </c>
      <c r="N208" s="217">
        <f t="shared" si="75"/>
        <v>0</v>
      </c>
      <c r="O208" s="218">
        <f t="shared" si="75"/>
        <v>0</v>
      </c>
      <c r="P208" s="219"/>
      <c r="R208" s="346"/>
      <c r="S208" s="346"/>
    </row>
    <row r="209" spans="1:19" hidden="1" x14ac:dyDescent="0.25">
      <c r="A209" s="55">
        <v>5211</v>
      </c>
      <c r="B209" s="101" t="s">
        <v>224</v>
      </c>
      <c r="C209" s="56">
        <f t="shared" si="63"/>
        <v>0</v>
      </c>
      <c r="D209" s="106"/>
      <c r="E209" s="108"/>
      <c r="F209" s="110">
        <f t="shared" ref="F209:F218" si="76">D209+E209</f>
        <v>0</v>
      </c>
      <c r="G209" s="106"/>
      <c r="H209" s="108"/>
      <c r="I209" s="107">
        <f t="shared" ref="I209:I218" si="77">G209+H209</f>
        <v>0</v>
      </c>
      <c r="J209" s="106"/>
      <c r="K209" s="108"/>
      <c r="L209" s="110">
        <f t="shared" ref="L209:L218" si="78">J209+K209</f>
        <v>0</v>
      </c>
      <c r="M209" s="106"/>
      <c r="N209" s="108"/>
      <c r="O209" s="221">
        <f t="shared" ref="O209:O218" si="79">N209+M209</f>
        <v>0</v>
      </c>
      <c r="P209" s="110"/>
      <c r="R209" s="346"/>
      <c r="S209" s="346"/>
    </row>
    <row r="210" spans="1:19" hidden="1" x14ac:dyDescent="0.25">
      <c r="A210" s="64">
        <v>5212</v>
      </c>
      <c r="B210" s="111" t="s">
        <v>225</v>
      </c>
      <c r="C210" s="65">
        <f t="shared" si="63"/>
        <v>0</v>
      </c>
      <c r="D210" s="116"/>
      <c r="E210" s="118"/>
      <c r="F210" s="120">
        <f t="shared" si="76"/>
        <v>0</v>
      </c>
      <c r="G210" s="116"/>
      <c r="H210" s="118"/>
      <c r="I210" s="117">
        <f t="shared" si="77"/>
        <v>0</v>
      </c>
      <c r="J210" s="116"/>
      <c r="K210" s="118"/>
      <c r="L210" s="120">
        <f t="shared" si="78"/>
        <v>0</v>
      </c>
      <c r="M210" s="116"/>
      <c r="N210" s="118"/>
      <c r="O210" s="223">
        <f t="shared" si="79"/>
        <v>0</v>
      </c>
      <c r="P210" s="120"/>
      <c r="R210" s="346"/>
      <c r="S210" s="346"/>
    </row>
    <row r="211" spans="1:19" hidden="1" x14ac:dyDescent="0.25">
      <c r="A211" s="64">
        <v>5213</v>
      </c>
      <c r="B211" s="111" t="s">
        <v>226</v>
      </c>
      <c r="C211" s="65">
        <f t="shared" si="63"/>
        <v>0</v>
      </c>
      <c r="D211" s="116"/>
      <c r="E211" s="118"/>
      <c r="F211" s="120">
        <f t="shared" si="76"/>
        <v>0</v>
      </c>
      <c r="G211" s="116"/>
      <c r="H211" s="118"/>
      <c r="I211" s="117">
        <f t="shared" si="77"/>
        <v>0</v>
      </c>
      <c r="J211" s="116"/>
      <c r="K211" s="118"/>
      <c r="L211" s="120">
        <f t="shared" si="78"/>
        <v>0</v>
      </c>
      <c r="M211" s="116"/>
      <c r="N211" s="118"/>
      <c r="O211" s="223">
        <f t="shared" si="79"/>
        <v>0</v>
      </c>
      <c r="P211" s="120"/>
      <c r="R211" s="346"/>
      <c r="S211" s="346"/>
    </row>
    <row r="212" spans="1:19" hidden="1" x14ac:dyDescent="0.25">
      <c r="A212" s="64">
        <v>5214</v>
      </c>
      <c r="B212" s="111" t="s">
        <v>227</v>
      </c>
      <c r="C212" s="65">
        <f t="shared" si="63"/>
        <v>0</v>
      </c>
      <c r="D212" s="116"/>
      <c r="E212" s="118"/>
      <c r="F212" s="120">
        <f t="shared" si="76"/>
        <v>0</v>
      </c>
      <c r="G212" s="116"/>
      <c r="H212" s="118"/>
      <c r="I212" s="117">
        <f t="shared" si="77"/>
        <v>0</v>
      </c>
      <c r="J212" s="116"/>
      <c r="K212" s="118"/>
      <c r="L212" s="120">
        <f t="shared" si="78"/>
        <v>0</v>
      </c>
      <c r="M212" s="116"/>
      <c r="N212" s="118"/>
      <c r="O212" s="223">
        <f t="shared" si="79"/>
        <v>0</v>
      </c>
      <c r="P212" s="120"/>
      <c r="R212" s="346"/>
      <c r="S212" s="346"/>
    </row>
    <row r="213" spans="1:19" hidden="1" x14ac:dyDescent="0.25">
      <c r="A213" s="64">
        <v>5215</v>
      </c>
      <c r="B213" s="111" t="s">
        <v>228</v>
      </c>
      <c r="C213" s="65">
        <f t="shared" si="63"/>
        <v>0</v>
      </c>
      <c r="D213" s="116"/>
      <c r="E213" s="118"/>
      <c r="F213" s="120">
        <f t="shared" si="76"/>
        <v>0</v>
      </c>
      <c r="G213" s="116"/>
      <c r="H213" s="118"/>
      <c r="I213" s="117">
        <f t="shared" si="77"/>
        <v>0</v>
      </c>
      <c r="J213" s="116"/>
      <c r="K213" s="118"/>
      <c r="L213" s="120">
        <f t="shared" si="78"/>
        <v>0</v>
      </c>
      <c r="M213" s="116"/>
      <c r="N213" s="118"/>
      <c r="O213" s="223">
        <f t="shared" si="79"/>
        <v>0</v>
      </c>
      <c r="P213" s="120"/>
      <c r="R213" s="346"/>
      <c r="S213" s="346"/>
    </row>
    <row r="214" spans="1:19" ht="24" hidden="1" x14ac:dyDescent="0.25">
      <c r="A214" s="64">
        <v>5216</v>
      </c>
      <c r="B214" s="111" t="s">
        <v>229</v>
      </c>
      <c r="C214" s="65">
        <f t="shared" si="63"/>
        <v>0</v>
      </c>
      <c r="D214" s="116"/>
      <c r="E214" s="118"/>
      <c r="F214" s="120">
        <f t="shared" si="76"/>
        <v>0</v>
      </c>
      <c r="G214" s="116"/>
      <c r="H214" s="118"/>
      <c r="I214" s="117">
        <f t="shared" si="77"/>
        <v>0</v>
      </c>
      <c r="J214" s="116"/>
      <c r="K214" s="118"/>
      <c r="L214" s="120">
        <f t="shared" si="78"/>
        <v>0</v>
      </c>
      <c r="M214" s="116"/>
      <c r="N214" s="118"/>
      <c r="O214" s="223">
        <f t="shared" si="79"/>
        <v>0</v>
      </c>
      <c r="P214" s="120"/>
      <c r="R214" s="346"/>
      <c r="S214" s="346"/>
    </row>
    <row r="215" spans="1:19" hidden="1" x14ac:dyDescent="0.25">
      <c r="A215" s="64">
        <v>5217</v>
      </c>
      <c r="B215" s="111" t="s">
        <v>230</v>
      </c>
      <c r="C215" s="65">
        <f t="shared" si="63"/>
        <v>0</v>
      </c>
      <c r="D215" s="116"/>
      <c r="E215" s="118"/>
      <c r="F215" s="120">
        <f t="shared" si="76"/>
        <v>0</v>
      </c>
      <c r="G215" s="116"/>
      <c r="H215" s="118"/>
      <c r="I215" s="117">
        <f t="shared" si="77"/>
        <v>0</v>
      </c>
      <c r="J215" s="116"/>
      <c r="K215" s="118"/>
      <c r="L215" s="120">
        <f t="shared" si="78"/>
        <v>0</v>
      </c>
      <c r="M215" s="116"/>
      <c r="N215" s="118"/>
      <c r="O215" s="223">
        <f t="shared" si="79"/>
        <v>0</v>
      </c>
      <c r="P215" s="120"/>
      <c r="R215" s="346"/>
      <c r="S215" s="346"/>
    </row>
    <row r="216" spans="1:19" hidden="1" x14ac:dyDescent="0.25">
      <c r="A216" s="64">
        <v>5218</v>
      </c>
      <c r="B216" s="111" t="s">
        <v>231</v>
      </c>
      <c r="C216" s="65">
        <f t="shared" si="63"/>
        <v>0</v>
      </c>
      <c r="D216" s="116"/>
      <c r="E216" s="118"/>
      <c r="F216" s="120">
        <f t="shared" si="76"/>
        <v>0</v>
      </c>
      <c r="G216" s="116"/>
      <c r="H216" s="118"/>
      <c r="I216" s="117">
        <f t="shared" si="77"/>
        <v>0</v>
      </c>
      <c r="J216" s="116"/>
      <c r="K216" s="118"/>
      <c r="L216" s="120">
        <f t="shared" si="78"/>
        <v>0</v>
      </c>
      <c r="M216" s="116"/>
      <c r="N216" s="118"/>
      <c r="O216" s="223">
        <f t="shared" si="79"/>
        <v>0</v>
      </c>
      <c r="P216" s="120"/>
      <c r="R216" s="346"/>
      <c r="S216" s="346"/>
    </row>
    <row r="217" spans="1:19" hidden="1" x14ac:dyDescent="0.25">
      <c r="A217" s="64">
        <v>5219</v>
      </c>
      <c r="B217" s="111" t="s">
        <v>232</v>
      </c>
      <c r="C217" s="65">
        <f t="shared" si="63"/>
        <v>0</v>
      </c>
      <c r="D217" s="116"/>
      <c r="E217" s="118"/>
      <c r="F217" s="120">
        <f t="shared" si="76"/>
        <v>0</v>
      </c>
      <c r="G217" s="116"/>
      <c r="H217" s="118"/>
      <c r="I217" s="117">
        <f t="shared" si="77"/>
        <v>0</v>
      </c>
      <c r="J217" s="116"/>
      <c r="K217" s="118"/>
      <c r="L217" s="120">
        <f t="shared" si="78"/>
        <v>0</v>
      </c>
      <c r="M217" s="116"/>
      <c r="N217" s="118"/>
      <c r="O217" s="223">
        <f t="shared" si="79"/>
        <v>0</v>
      </c>
      <c r="P217" s="120"/>
      <c r="R217" s="346"/>
      <c r="S217" s="346"/>
    </row>
    <row r="218" spans="1:19" ht="13.5" hidden="1" customHeight="1" x14ac:dyDescent="0.25">
      <c r="A218" s="224">
        <v>5220</v>
      </c>
      <c r="B218" s="111" t="s">
        <v>233</v>
      </c>
      <c r="C218" s="65">
        <f t="shared" si="63"/>
        <v>0</v>
      </c>
      <c r="D218" s="116"/>
      <c r="E218" s="118"/>
      <c r="F218" s="120">
        <f t="shared" si="76"/>
        <v>0</v>
      </c>
      <c r="G218" s="116"/>
      <c r="H218" s="118"/>
      <c r="I218" s="117">
        <f t="shared" si="77"/>
        <v>0</v>
      </c>
      <c r="J218" s="116"/>
      <c r="K218" s="118"/>
      <c r="L218" s="120">
        <f t="shared" si="78"/>
        <v>0</v>
      </c>
      <c r="M218" s="116"/>
      <c r="N218" s="118"/>
      <c r="O218" s="223">
        <f t="shared" si="79"/>
        <v>0</v>
      </c>
      <c r="P218" s="120"/>
      <c r="R218" s="346"/>
      <c r="S218" s="346"/>
    </row>
    <row r="219" spans="1:19" x14ac:dyDescent="0.25">
      <c r="A219" s="224">
        <v>5230</v>
      </c>
      <c r="B219" s="111" t="s">
        <v>234</v>
      </c>
      <c r="C219" s="65">
        <f t="shared" si="63"/>
        <v>4300</v>
      </c>
      <c r="D219" s="225">
        <f t="shared" ref="D219:O219" si="80">SUM(D220:D227)</f>
        <v>0</v>
      </c>
      <c r="E219" s="228">
        <f t="shared" si="80"/>
        <v>0</v>
      </c>
      <c r="F219" s="230">
        <f t="shared" si="80"/>
        <v>0</v>
      </c>
      <c r="G219" s="225">
        <f t="shared" si="80"/>
        <v>0</v>
      </c>
      <c r="H219" s="228">
        <f t="shared" si="80"/>
        <v>0</v>
      </c>
      <c r="I219" s="226">
        <f t="shared" si="80"/>
        <v>0</v>
      </c>
      <c r="J219" s="225">
        <f t="shared" si="80"/>
        <v>4300</v>
      </c>
      <c r="K219" s="226">
        <f t="shared" si="80"/>
        <v>0</v>
      </c>
      <c r="L219" s="227">
        <f t="shared" si="80"/>
        <v>4300</v>
      </c>
      <c r="M219" s="225">
        <f t="shared" si="80"/>
        <v>0</v>
      </c>
      <c r="N219" s="228">
        <f t="shared" si="80"/>
        <v>0</v>
      </c>
      <c r="O219" s="229">
        <f t="shared" si="80"/>
        <v>0</v>
      </c>
      <c r="P219" s="230"/>
      <c r="R219" s="346"/>
      <c r="S219" s="346"/>
    </row>
    <row r="220" spans="1:19" hidden="1" x14ac:dyDescent="0.25">
      <c r="A220" s="64">
        <v>5231</v>
      </c>
      <c r="B220" s="111" t="s">
        <v>235</v>
      </c>
      <c r="C220" s="65">
        <f t="shared" si="63"/>
        <v>0</v>
      </c>
      <c r="D220" s="116"/>
      <c r="E220" s="118"/>
      <c r="F220" s="120">
        <f t="shared" ref="F220:F229" si="81">D220+E220</f>
        <v>0</v>
      </c>
      <c r="G220" s="116"/>
      <c r="H220" s="118"/>
      <c r="I220" s="117">
        <f t="shared" ref="I220:I229" si="82">G220+H220</f>
        <v>0</v>
      </c>
      <c r="J220" s="116"/>
      <c r="K220" s="118"/>
      <c r="L220" s="120">
        <f t="shared" ref="L220:L229" si="83">J220+K220</f>
        <v>0</v>
      </c>
      <c r="M220" s="116"/>
      <c r="N220" s="118"/>
      <c r="O220" s="223">
        <f t="shared" ref="O220:O229" si="84">N220+M220</f>
        <v>0</v>
      </c>
      <c r="P220" s="120"/>
      <c r="R220" s="346"/>
      <c r="S220" s="346"/>
    </row>
    <row r="221" spans="1:19" hidden="1" x14ac:dyDescent="0.25">
      <c r="A221" s="64">
        <v>5232</v>
      </c>
      <c r="B221" s="111" t="s">
        <v>236</v>
      </c>
      <c r="C221" s="65">
        <f t="shared" si="63"/>
        <v>0</v>
      </c>
      <c r="D221" s="116"/>
      <c r="E221" s="118"/>
      <c r="F221" s="120">
        <f t="shared" si="81"/>
        <v>0</v>
      </c>
      <c r="G221" s="116"/>
      <c r="H221" s="118"/>
      <c r="I221" s="117">
        <f t="shared" si="82"/>
        <v>0</v>
      </c>
      <c r="J221" s="116"/>
      <c r="K221" s="118"/>
      <c r="L221" s="120">
        <f t="shared" si="83"/>
        <v>0</v>
      </c>
      <c r="M221" s="116"/>
      <c r="N221" s="118"/>
      <c r="O221" s="223">
        <f t="shared" si="84"/>
        <v>0</v>
      </c>
      <c r="P221" s="120"/>
      <c r="R221" s="346"/>
      <c r="S221" s="346"/>
    </row>
    <row r="222" spans="1:19" hidden="1" x14ac:dyDescent="0.25">
      <c r="A222" s="64">
        <v>5233</v>
      </c>
      <c r="B222" s="111" t="s">
        <v>237</v>
      </c>
      <c r="C222" s="65">
        <f t="shared" si="63"/>
        <v>0</v>
      </c>
      <c r="D222" s="116"/>
      <c r="E222" s="118"/>
      <c r="F222" s="120">
        <f t="shared" si="81"/>
        <v>0</v>
      </c>
      <c r="G222" s="116"/>
      <c r="H222" s="118"/>
      <c r="I222" s="117">
        <f t="shared" si="82"/>
        <v>0</v>
      </c>
      <c r="J222" s="116"/>
      <c r="K222" s="118"/>
      <c r="L222" s="120">
        <f t="shared" si="83"/>
        <v>0</v>
      </c>
      <c r="M222" s="116"/>
      <c r="N222" s="118"/>
      <c r="O222" s="223">
        <f t="shared" si="84"/>
        <v>0</v>
      </c>
      <c r="P222" s="120"/>
      <c r="R222" s="346"/>
      <c r="S222" s="346"/>
    </row>
    <row r="223" spans="1:19" ht="24" hidden="1" x14ac:dyDescent="0.25">
      <c r="A223" s="64">
        <v>5234</v>
      </c>
      <c r="B223" s="111" t="s">
        <v>238</v>
      </c>
      <c r="C223" s="65">
        <f t="shared" si="63"/>
        <v>0</v>
      </c>
      <c r="D223" s="116"/>
      <c r="E223" s="118"/>
      <c r="F223" s="120">
        <f t="shared" si="81"/>
        <v>0</v>
      </c>
      <c r="G223" s="116"/>
      <c r="H223" s="118"/>
      <c r="I223" s="117">
        <f t="shared" si="82"/>
        <v>0</v>
      </c>
      <c r="J223" s="116"/>
      <c r="K223" s="118"/>
      <c r="L223" s="120">
        <f t="shared" si="83"/>
        <v>0</v>
      </c>
      <c r="M223" s="116"/>
      <c r="N223" s="118"/>
      <c r="O223" s="223">
        <f t="shared" si="84"/>
        <v>0</v>
      </c>
      <c r="P223" s="120"/>
      <c r="R223" s="346"/>
      <c r="S223" s="346"/>
    </row>
    <row r="224" spans="1:19" ht="14.25" hidden="1" customHeight="1" x14ac:dyDescent="0.25">
      <c r="A224" s="64">
        <v>5236</v>
      </c>
      <c r="B224" s="111" t="s">
        <v>239</v>
      </c>
      <c r="C224" s="65">
        <f t="shared" si="63"/>
        <v>0</v>
      </c>
      <c r="D224" s="116"/>
      <c r="E224" s="118"/>
      <c r="F224" s="120">
        <f t="shared" si="81"/>
        <v>0</v>
      </c>
      <c r="G224" s="116"/>
      <c r="H224" s="118"/>
      <c r="I224" s="117">
        <f t="shared" si="82"/>
        <v>0</v>
      </c>
      <c r="J224" s="116"/>
      <c r="K224" s="118"/>
      <c r="L224" s="120">
        <f t="shared" si="83"/>
        <v>0</v>
      </c>
      <c r="M224" s="116"/>
      <c r="N224" s="118"/>
      <c r="O224" s="223">
        <f t="shared" si="84"/>
        <v>0</v>
      </c>
      <c r="P224" s="120"/>
      <c r="R224" s="346"/>
      <c r="S224" s="346"/>
    </row>
    <row r="225" spans="1:19" ht="14.25" hidden="1" customHeight="1" x14ac:dyDescent="0.25">
      <c r="A225" s="64">
        <v>5237</v>
      </c>
      <c r="B225" s="111" t="s">
        <v>240</v>
      </c>
      <c r="C225" s="65">
        <f t="shared" si="63"/>
        <v>0</v>
      </c>
      <c r="D225" s="116"/>
      <c r="E225" s="118"/>
      <c r="F225" s="120">
        <f t="shared" si="81"/>
        <v>0</v>
      </c>
      <c r="G225" s="116"/>
      <c r="H225" s="118"/>
      <c r="I225" s="117">
        <f t="shared" si="82"/>
        <v>0</v>
      </c>
      <c r="J225" s="116"/>
      <c r="K225" s="118"/>
      <c r="L225" s="120">
        <f t="shared" si="83"/>
        <v>0</v>
      </c>
      <c r="M225" s="116"/>
      <c r="N225" s="118"/>
      <c r="O225" s="223">
        <f t="shared" si="84"/>
        <v>0</v>
      </c>
      <c r="P225" s="120"/>
      <c r="R225" s="346"/>
      <c r="S225" s="346"/>
    </row>
    <row r="226" spans="1:19" ht="24" hidden="1" x14ac:dyDescent="0.25">
      <c r="A226" s="64">
        <v>5238</v>
      </c>
      <c r="B226" s="111" t="s">
        <v>241</v>
      </c>
      <c r="C226" s="65">
        <f t="shared" si="63"/>
        <v>0</v>
      </c>
      <c r="D226" s="116"/>
      <c r="E226" s="118"/>
      <c r="F226" s="120">
        <f t="shared" si="81"/>
        <v>0</v>
      </c>
      <c r="G226" s="116"/>
      <c r="H226" s="118"/>
      <c r="I226" s="117">
        <f t="shared" si="82"/>
        <v>0</v>
      </c>
      <c r="J226" s="116"/>
      <c r="K226" s="118"/>
      <c r="L226" s="120">
        <f t="shared" si="83"/>
        <v>0</v>
      </c>
      <c r="M226" s="116"/>
      <c r="N226" s="118"/>
      <c r="O226" s="223">
        <f t="shared" si="84"/>
        <v>0</v>
      </c>
      <c r="P226" s="120"/>
      <c r="R226" s="346"/>
      <c r="S226" s="346"/>
    </row>
    <row r="227" spans="1:19" ht="24" x14ac:dyDescent="0.25">
      <c r="A227" s="64">
        <v>5239</v>
      </c>
      <c r="B227" s="111" t="s">
        <v>242</v>
      </c>
      <c r="C227" s="65">
        <f t="shared" si="63"/>
        <v>4300</v>
      </c>
      <c r="D227" s="116"/>
      <c r="E227" s="118"/>
      <c r="F227" s="120">
        <f t="shared" si="81"/>
        <v>0</v>
      </c>
      <c r="G227" s="116"/>
      <c r="H227" s="118"/>
      <c r="I227" s="117">
        <f t="shared" si="82"/>
        <v>0</v>
      </c>
      <c r="J227" s="116">
        <f>800+3500</f>
        <v>4300</v>
      </c>
      <c r="K227" s="117"/>
      <c r="L227" s="222">
        <f t="shared" si="83"/>
        <v>4300</v>
      </c>
      <c r="M227" s="116"/>
      <c r="N227" s="118"/>
      <c r="O227" s="223">
        <f t="shared" si="84"/>
        <v>0</v>
      </c>
      <c r="P227" s="120"/>
      <c r="R227" s="346"/>
      <c r="S227" s="346"/>
    </row>
    <row r="228" spans="1:19" ht="24" hidden="1" x14ac:dyDescent="0.25">
      <c r="A228" s="224">
        <v>5240</v>
      </c>
      <c r="B228" s="111" t="s">
        <v>243</v>
      </c>
      <c r="C228" s="65">
        <f t="shared" si="63"/>
        <v>0</v>
      </c>
      <c r="D228" s="116"/>
      <c r="E228" s="118"/>
      <c r="F228" s="120">
        <f t="shared" si="81"/>
        <v>0</v>
      </c>
      <c r="G228" s="116"/>
      <c r="H228" s="118"/>
      <c r="I228" s="117">
        <f t="shared" si="82"/>
        <v>0</v>
      </c>
      <c r="J228" s="116"/>
      <c r="K228" s="118"/>
      <c r="L228" s="120">
        <f t="shared" si="83"/>
        <v>0</v>
      </c>
      <c r="M228" s="116"/>
      <c r="N228" s="118"/>
      <c r="O228" s="223">
        <f t="shared" si="84"/>
        <v>0</v>
      </c>
      <c r="P228" s="120"/>
      <c r="R228" s="346"/>
      <c r="S228" s="346"/>
    </row>
    <row r="229" spans="1:19" hidden="1" x14ac:dyDescent="0.25">
      <c r="A229" s="224">
        <v>5250</v>
      </c>
      <c r="B229" s="111" t="s">
        <v>244</v>
      </c>
      <c r="C229" s="65">
        <f t="shared" si="63"/>
        <v>0</v>
      </c>
      <c r="D229" s="116"/>
      <c r="E229" s="118"/>
      <c r="F229" s="120">
        <f t="shared" si="81"/>
        <v>0</v>
      </c>
      <c r="G229" s="116"/>
      <c r="H229" s="118"/>
      <c r="I229" s="117">
        <f t="shared" si="82"/>
        <v>0</v>
      </c>
      <c r="J229" s="116"/>
      <c r="K229" s="118"/>
      <c r="L229" s="120">
        <f t="shared" si="83"/>
        <v>0</v>
      </c>
      <c r="M229" s="116"/>
      <c r="N229" s="118"/>
      <c r="O229" s="223">
        <f t="shared" si="84"/>
        <v>0</v>
      </c>
      <c r="P229" s="120"/>
      <c r="R229" s="346"/>
      <c r="S229" s="346"/>
    </row>
    <row r="230" spans="1:19" hidden="1" x14ac:dyDescent="0.25">
      <c r="A230" s="224">
        <v>5260</v>
      </c>
      <c r="B230" s="111" t="s">
        <v>245</v>
      </c>
      <c r="C230" s="65">
        <f t="shared" si="63"/>
        <v>0</v>
      </c>
      <c r="D230" s="225">
        <f t="shared" ref="D230:O230" si="85">SUM(D231)</f>
        <v>0</v>
      </c>
      <c r="E230" s="228">
        <f t="shared" si="85"/>
        <v>0</v>
      </c>
      <c r="F230" s="230">
        <f t="shared" si="85"/>
        <v>0</v>
      </c>
      <c r="G230" s="225">
        <f t="shared" si="85"/>
        <v>0</v>
      </c>
      <c r="H230" s="228">
        <f t="shared" si="85"/>
        <v>0</v>
      </c>
      <c r="I230" s="226">
        <f t="shared" si="85"/>
        <v>0</v>
      </c>
      <c r="J230" s="225">
        <f t="shared" si="85"/>
        <v>0</v>
      </c>
      <c r="K230" s="228">
        <f t="shared" si="85"/>
        <v>0</v>
      </c>
      <c r="L230" s="230">
        <f t="shared" si="85"/>
        <v>0</v>
      </c>
      <c r="M230" s="225">
        <f t="shared" si="85"/>
        <v>0</v>
      </c>
      <c r="N230" s="228">
        <f t="shared" si="85"/>
        <v>0</v>
      </c>
      <c r="O230" s="229">
        <f t="shared" si="85"/>
        <v>0</v>
      </c>
      <c r="P230" s="230"/>
      <c r="R230" s="346"/>
      <c r="S230" s="346"/>
    </row>
    <row r="231" spans="1:19" ht="24" hidden="1" x14ac:dyDescent="0.25">
      <c r="A231" s="64">
        <v>5269</v>
      </c>
      <c r="B231" s="111" t="s">
        <v>246</v>
      </c>
      <c r="C231" s="65">
        <f t="shared" si="63"/>
        <v>0</v>
      </c>
      <c r="D231" s="116"/>
      <c r="E231" s="118"/>
      <c r="F231" s="120">
        <f>D231+E231</f>
        <v>0</v>
      </c>
      <c r="G231" s="116"/>
      <c r="H231" s="118"/>
      <c r="I231" s="117">
        <f>G231+H231</f>
        <v>0</v>
      </c>
      <c r="J231" s="116"/>
      <c r="K231" s="118"/>
      <c r="L231" s="120">
        <f>J231+K231</f>
        <v>0</v>
      </c>
      <c r="M231" s="116"/>
      <c r="N231" s="118"/>
      <c r="O231" s="223">
        <f>N231+M231</f>
        <v>0</v>
      </c>
      <c r="P231" s="120"/>
      <c r="R231" s="346"/>
      <c r="S231" s="346"/>
    </row>
    <row r="232" spans="1:19" ht="24" hidden="1" x14ac:dyDescent="0.25">
      <c r="A232" s="213">
        <v>5270</v>
      </c>
      <c r="B232" s="156" t="s">
        <v>247</v>
      </c>
      <c r="C232" s="157">
        <f t="shared" si="63"/>
        <v>0</v>
      </c>
      <c r="D232" s="231"/>
      <c r="E232" s="234"/>
      <c r="F232" s="236">
        <f>D232+E232</f>
        <v>0</v>
      </c>
      <c r="G232" s="231"/>
      <c r="H232" s="234"/>
      <c r="I232" s="232">
        <f>G232+H232</f>
        <v>0</v>
      </c>
      <c r="J232" s="231"/>
      <c r="K232" s="234"/>
      <c r="L232" s="236">
        <f>J232+K232</f>
        <v>0</v>
      </c>
      <c r="M232" s="231"/>
      <c r="N232" s="234"/>
      <c r="O232" s="235">
        <f>N232+M232</f>
        <v>0</v>
      </c>
      <c r="P232" s="236"/>
      <c r="R232" s="346"/>
      <c r="S232" s="346"/>
    </row>
    <row r="233" spans="1:19" hidden="1" x14ac:dyDescent="0.25">
      <c r="A233" s="200">
        <v>6000</v>
      </c>
      <c r="B233" s="200" t="s">
        <v>248</v>
      </c>
      <c r="C233" s="201">
        <f t="shared" si="63"/>
        <v>0</v>
      </c>
      <c r="D233" s="202">
        <f t="shared" ref="D233:O233" si="86">D234+D254+D261</f>
        <v>0</v>
      </c>
      <c r="E233" s="205">
        <f t="shared" si="86"/>
        <v>0</v>
      </c>
      <c r="F233" s="654">
        <f t="shared" si="86"/>
        <v>0</v>
      </c>
      <c r="G233" s="202">
        <f t="shared" si="86"/>
        <v>0</v>
      </c>
      <c r="H233" s="205">
        <f t="shared" si="86"/>
        <v>0</v>
      </c>
      <c r="I233" s="203">
        <f t="shared" si="86"/>
        <v>0</v>
      </c>
      <c r="J233" s="202">
        <f t="shared" si="86"/>
        <v>0</v>
      </c>
      <c r="K233" s="205">
        <f t="shared" si="86"/>
        <v>0</v>
      </c>
      <c r="L233" s="654">
        <f t="shared" si="86"/>
        <v>0</v>
      </c>
      <c r="M233" s="206">
        <f t="shared" si="86"/>
        <v>0</v>
      </c>
      <c r="N233" s="207">
        <f t="shared" si="86"/>
        <v>0</v>
      </c>
      <c r="O233" s="208">
        <f t="shared" si="86"/>
        <v>0</v>
      </c>
      <c r="P233" s="209"/>
      <c r="R233" s="346"/>
      <c r="S233" s="346"/>
    </row>
    <row r="234" spans="1:19" ht="14.25" hidden="1" customHeight="1" x14ac:dyDescent="0.25">
      <c r="A234" s="137">
        <v>6200</v>
      </c>
      <c r="B234" s="253" t="s">
        <v>249</v>
      </c>
      <c r="C234" s="263">
        <f t="shared" si="63"/>
        <v>0</v>
      </c>
      <c r="D234" s="211">
        <f t="shared" ref="D234:O234" si="87">SUM(D235,D236,D238,D241,D247,D248,D249)</f>
        <v>0</v>
      </c>
      <c r="E234" s="266">
        <f t="shared" si="87"/>
        <v>0</v>
      </c>
      <c r="F234" s="268">
        <f t="shared" si="87"/>
        <v>0</v>
      </c>
      <c r="G234" s="211">
        <f t="shared" si="87"/>
        <v>0</v>
      </c>
      <c r="H234" s="266">
        <f t="shared" si="87"/>
        <v>0</v>
      </c>
      <c r="I234" s="264">
        <f t="shared" si="87"/>
        <v>0</v>
      </c>
      <c r="J234" s="211">
        <f t="shared" si="87"/>
        <v>0</v>
      </c>
      <c r="K234" s="266">
        <f t="shared" si="87"/>
        <v>0</v>
      </c>
      <c r="L234" s="268">
        <f t="shared" si="87"/>
        <v>0</v>
      </c>
      <c r="M234" s="211">
        <f t="shared" si="87"/>
        <v>0</v>
      </c>
      <c r="N234" s="266">
        <f t="shared" si="87"/>
        <v>0</v>
      </c>
      <c r="O234" s="267">
        <f t="shared" si="87"/>
        <v>0</v>
      </c>
      <c r="P234" s="268"/>
      <c r="R234" s="346"/>
      <c r="S234" s="346"/>
    </row>
    <row r="235" spans="1:19" ht="24" hidden="1" x14ac:dyDescent="0.25">
      <c r="A235" s="350">
        <v>6220</v>
      </c>
      <c r="B235" s="101" t="s">
        <v>250</v>
      </c>
      <c r="C235" s="56">
        <f t="shared" si="63"/>
        <v>0</v>
      </c>
      <c r="D235" s="106"/>
      <c r="E235" s="108"/>
      <c r="F235" s="110">
        <f>D235+E235</f>
        <v>0</v>
      </c>
      <c r="G235" s="106"/>
      <c r="H235" s="108"/>
      <c r="I235" s="107">
        <f>G235+H235</f>
        <v>0</v>
      </c>
      <c r="J235" s="106"/>
      <c r="K235" s="108"/>
      <c r="L235" s="110">
        <f>J235+K235</f>
        <v>0</v>
      </c>
      <c r="M235" s="106"/>
      <c r="N235" s="108"/>
      <c r="O235" s="221">
        <f>N235+M235</f>
        <v>0</v>
      </c>
      <c r="P235" s="110"/>
      <c r="R235" s="346"/>
      <c r="S235" s="346"/>
    </row>
    <row r="236" spans="1:19" hidden="1" x14ac:dyDescent="0.25">
      <c r="A236" s="224">
        <v>6230</v>
      </c>
      <c r="B236" s="111" t="s">
        <v>251</v>
      </c>
      <c r="C236" s="65">
        <f t="shared" si="63"/>
        <v>0</v>
      </c>
      <c r="D236" s="225">
        <f t="shared" ref="D236:O236" si="88">SUM(D237)</f>
        <v>0</v>
      </c>
      <c r="E236" s="228">
        <f t="shared" si="88"/>
        <v>0</v>
      </c>
      <c r="F236" s="230">
        <f t="shared" si="88"/>
        <v>0</v>
      </c>
      <c r="G236" s="225">
        <f t="shared" si="88"/>
        <v>0</v>
      </c>
      <c r="H236" s="228">
        <f t="shared" si="88"/>
        <v>0</v>
      </c>
      <c r="I236" s="226">
        <f t="shared" si="88"/>
        <v>0</v>
      </c>
      <c r="J236" s="225">
        <f t="shared" si="88"/>
        <v>0</v>
      </c>
      <c r="K236" s="228">
        <f t="shared" si="88"/>
        <v>0</v>
      </c>
      <c r="L236" s="230">
        <f t="shared" si="88"/>
        <v>0</v>
      </c>
      <c r="M236" s="225">
        <f t="shared" si="88"/>
        <v>0</v>
      </c>
      <c r="N236" s="228">
        <f t="shared" si="88"/>
        <v>0</v>
      </c>
      <c r="O236" s="229">
        <f t="shared" si="88"/>
        <v>0</v>
      </c>
      <c r="P236" s="230"/>
      <c r="R236" s="346"/>
      <c r="S236" s="346"/>
    </row>
    <row r="237" spans="1:19" ht="24" hidden="1" x14ac:dyDescent="0.25">
      <c r="A237" s="64">
        <v>6239</v>
      </c>
      <c r="B237" s="101" t="s">
        <v>252</v>
      </c>
      <c r="C237" s="65">
        <f t="shared" si="63"/>
        <v>0</v>
      </c>
      <c r="D237" s="106"/>
      <c r="E237" s="108"/>
      <c r="F237" s="110">
        <f>D237+E237</f>
        <v>0</v>
      </c>
      <c r="G237" s="106"/>
      <c r="H237" s="108"/>
      <c r="I237" s="107">
        <f>G237+H237</f>
        <v>0</v>
      </c>
      <c r="J237" s="106"/>
      <c r="K237" s="108"/>
      <c r="L237" s="110">
        <f>J237+K237</f>
        <v>0</v>
      </c>
      <c r="M237" s="106"/>
      <c r="N237" s="108"/>
      <c r="O237" s="221">
        <f>N237+M237</f>
        <v>0</v>
      </c>
      <c r="P237" s="110"/>
      <c r="R237" s="346"/>
      <c r="S237" s="346"/>
    </row>
    <row r="238" spans="1:19" ht="24" hidden="1" x14ac:dyDescent="0.25">
      <c r="A238" s="224">
        <v>6240</v>
      </c>
      <c r="B238" s="111" t="s">
        <v>253</v>
      </c>
      <c r="C238" s="65">
        <f t="shared" si="63"/>
        <v>0</v>
      </c>
      <c r="D238" s="225">
        <f t="shared" ref="D238:O238" si="89">SUM(D239:D240)</f>
        <v>0</v>
      </c>
      <c r="E238" s="228">
        <f t="shared" si="89"/>
        <v>0</v>
      </c>
      <c r="F238" s="230">
        <f t="shared" si="89"/>
        <v>0</v>
      </c>
      <c r="G238" s="225">
        <f t="shared" si="89"/>
        <v>0</v>
      </c>
      <c r="H238" s="228">
        <f t="shared" si="89"/>
        <v>0</v>
      </c>
      <c r="I238" s="226">
        <f t="shared" si="89"/>
        <v>0</v>
      </c>
      <c r="J238" s="225">
        <f t="shared" si="89"/>
        <v>0</v>
      </c>
      <c r="K238" s="228">
        <f t="shared" si="89"/>
        <v>0</v>
      </c>
      <c r="L238" s="230">
        <f t="shared" si="89"/>
        <v>0</v>
      </c>
      <c r="M238" s="225">
        <f t="shared" si="89"/>
        <v>0</v>
      </c>
      <c r="N238" s="228">
        <f t="shared" si="89"/>
        <v>0</v>
      </c>
      <c r="O238" s="229">
        <f t="shared" si="89"/>
        <v>0</v>
      </c>
      <c r="P238" s="230"/>
      <c r="R238" s="346"/>
      <c r="S238" s="346"/>
    </row>
    <row r="239" spans="1:19" hidden="1" x14ac:dyDescent="0.25">
      <c r="A239" s="64">
        <v>6241</v>
      </c>
      <c r="B239" s="111" t="s">
        <v>254</v>
      </c>
      <c r="C239" s="65">
        <f t="shared" si="63"/>
        <v>0</v>
      </c>
      <c r="D239" s="116"/>
      <c r="E239" s="118"/>
      <c r="F239" s="120">
        <f>D239+E239</f>
        <v>0</v>
      </c>
      <c r="G239" s="116"/>
      <c r="H239" s="118"/>
      <c r="I239" s="117">
        <f>G239+H239</f>
        <v>0</v>
      </c>
      <c r="J239" s="116"/>
      <c r="K239" s="118"/>
      <c r="L239" s="120">
        <f>J239+K239</f>
        <v>0</v>
      </c>
      <c r="M239" s="116"/>
      <c r="N239" s="118"/>
      <c r="O239" s="223">
        <f>N239+M239</f>
        <v>0</v>
      </c>
      <c r="P239" s="120"/>
      <c r="R239" s="346"/>
      <c r="S239" s="346"/>
    </row>
    <row r="240" spans="1:19" hidden="1" x14ac:dyDescent="0.25">
      <c r="A240" s="64">
        <v>6242</v>
      </c>
      <c r="B240" s="111" t="s">
        <v>255</v>
      </c>
      <c r="C240" s="65">
        <f t="shared" si="63"/>
        <v>0</v>
      </c>
      <c r="D240" s="116"/>
      <c r="E240" s="118"/>
      <c r="F240" s="120">
        <f>D240+E240</f>
        <v>0</v>
      </c>
      <c r="G240" s="116"/>
      <c r="H240" s="118"/>
      <c r="I240" s="117">
        <f>G240+H240</f>
        <v>0</v>
      </c>
      <c r="J240" s="116"/>
      <c r="K240" s="118"/>
      <c r="L240" s="120">
        <f>J240+K240</f>
        <v>0</v>
      </c>
      <c r="M240" s="116"/>
      <c r="N240" s="118"/>
      <c r="O240" s="223">
        <f>N240+M240</f>
        <v>0</v>
      </c>
      <c r="P240" s="120"/>
      <c r="R240" s="346"/>
      <c r="S240" s="346"/>
    </row>
    <row r="241" spans="1:19" ht="25.5" hidden="1" customHeight="1" x14ac:dyDescent="0.25">
      <c r="A241" s="224">
        <v>6250</v>
      </c>
      <c r="B241" s="111" t="s">
        <v>256</v>
      </c>
      <c r="C241" s="65">
        <f t="shared" si="63"/>
        <v>0</v>
      </c>
      <c r="D241" s="225">
        <f t="shared" ref="D241:O241" si="90">SUM(D242:D246)</f>
        <v>0</v>
      </c>
      <c r="E241" s="228">
        <f t="shared" si="90"/>
        <v>0</v>
      </c>
      <c r="F241" s="230">
        <f t="shared" si="90"/>
        <v>0</v>
      </c>
      <c r="G241" s="225">
        <f t="shared" si="90"/>
        <v>0</v>
      </c>
      <c r="H241" s="228">
        <f t="shared" si="90"/>
        <v>0</v>
      </c>
      <c r="I241" s="226">
        <f t="shared" si="90"/>
        <v>0</v>
      </c>
      <c r="J241" s="225">
        <f t="shared" si="90"/>
        <v>0</v>
      </c>
      <c r="K241" s="228">
        <f t="shared" si="90"/>
        <v>0</v>
      </c>
      <c r="L241" s="230">
        <f t="shared" si="90"/>
        <v>0</v>
      </c>
      <c r="M241" s="225">
        <f t="shared" si="90"/>
        <v>0</v>
      </c>
      <c r="N241" s="228">
        <f t="shared" si="90"/>
        <v>0</v>
      </c>
      <c r="O241" s="229">
        <f t="shared" si="90"/>
        <v>0</v>
      </c>
      <c r="P241" s="230"/>
      <c r="R241" s="346"/>
      <c r="S241" s="346"/>
    </row>
    <row r="242" spans="1:19" ht="14.25" hidden="1" customHeight="1" x14ac:dyDescent="0.25">
      <c r="A242" s="64">
        <v>6252</v>
      </c>
      <c r="B242" s="111" t="s">
        <v>257</v>
      </c>
      <c r="C242" s="65">
        <f t="shared" si="63"/>
        <v>0</v>
      </c>
      <c r="D242" s="116"/>
      <c r="E242" s="118"/>
      <c r="F242" s="120">
        <f t="shared" ref="F242:F248" si="91">D242+E242</f>
        <v>0</v>
      </c>
      <c r="G242" s="116"/>
      <c r="H242" s="118"/>
      <c r="I242" s="117">
        <f t="shared" ref="I242:I248" si="92">G242+H242</f>
        <v>0</v>
      </c>
      <c r="J242" s="116"/>
      <c r="K242" s="118"/>
      <c r="L242" s="120">
        <f t="shared" ref="L242:L248" si="93">J242+K242</f>
        <v>0</v>
      </c>
      <c r="M242" s="116"/>
      <c r="N242" s="118"/>
      <c r="O242" s="223">
        <f t="shared" ref="O242:O248" si="94">N242+M242</f>
        <v>0</v>
      </c>
      <c r="P242" s="120"/>
      <c r="R242" s="346"/>
      <c r="S242" s="346"/>
    </row>
    <row r="243" spans="1:19" ht="14.25" hidden="1" customHeight="1" x14ac:dyDescent="0.25">
      <c r="A243" s="64">
        <v>6253</v>
      </c>
      <c r="B243" s="111" t="s">
        <v>258</v>
      </c>
      <c r="C243" s="65">
        <f t="shared" si="63"/>
        <v>0</v>
      </c>
      <c r="D243" s="116"/>
      <c r="E243" s="118"/>
      <c r="F243" s="120">
        <f t="shared" si="91"/>
        <v>0</v>
      </c>
      <c r="G243" s="116"/>
      <c r="H243" s="118"/>
      <c r="I243" s="117">
        <f t="shared" si="92"/>
        <v>0</v>
      </c>
      <c r="J243" s="116"/>
      <c r="K243" s="118"/>
      <c r="L243" s="120">
        <f t="shared" si="93"/>
        <v>0</v>
      </c>
      <c r="M243" s="116"/>
      <c r="N243" s="118"/>
      <c r="O243" s="223">
        <f t="shared" si="94"/>
        <v>0</v>
      </c>
      <c r="P243" s="120"/>
      <c r="R243" s="346"/>
      <c r="S243" s="346"/>
    </row>
    <row r="244" spans="1:19" ht="24" hidden="1" x14ac:dyDescent="0.25">
      <c r="A244" s="64">
        <v>6254</v>
      </c>
      <c r="B244" s="111" t="s">
        <v>259</v>
      </c>
      <c r="C244" s="65">
        <f t="shared" si="63"/>
        <v>0</v>
      </c>
      <c r="D244" s="116"/>
      <c r="E244" s="118"/>
      <c r="F244" s="120">
        <f t="shared" si="91"/>
        <v>0</v>
      </c>
      <c r="G244" s="116"/>
      <c r="H244" s="118"/>
      <c r="I244" s="117">
        <f t="shared" si="92"/>
        <v>0</v>
      </c>
      <c r="J244" s="116"/>
      <c r="K244" s="118"/>
      <c r="L244" s="120">
        <f t="shared" si="93"/>
        <v>0</v>
      </c>
      <c r="M244" s="116"/>
      <c r="N244" s="118"/>
      <c r="O244" s="223">
        <f t="shared" si="94"/>
        <v>0</v>
      </c>
      <c r="P244" s="120"/>
      <c r="R244" s="346"/>
      <c r="S244" s="346"/>
    </row>
    <row r="245" spans="1:19" ht="24" hidden="1" x14ac:dyDescent="0.25">
      <c r="A245" s="64">
        <v>6255</v>
      </c>
      <c r="B245" s="111" t="s">
        <v>260</v>
      </c>
      <c r="C245" s="65">
        <f t="shared" ref="C245:C299" si="95">SUM(F245,I245,L245,O245)</f>
        <v>0</v>
      </c>
      <c r="D245" s="116"/>
      <c r="E245" s="118"/>
      <c r="F245" s="120">
        <f t="shared" si="91"/>
        <v>0</v>
      </c>
      <c r="G245" s="116"/>
      <c r="H245" s="118"/>
      <c r="I245" s="117">
        <f t="shared" si="92"/>
        <v>0</v>
      </c>
      <c r="J245" s="116"/>
      <c r="K245" s="118"/>
      <c r="L245" s="120">
        <f t="shared" si="93"/>
        <v>0</v>
      </c>
      <c r="M245" s="116"/>
      <c r="N245" s="118"/>
      <c r="O245" s="223">
        <f t="shared" si="94"/>
        <v>0</v>
      </c>
      <c r="P245" s="120"/>
      <c r="R245" s="346"/>
      <c r="S245" s="346"/>
    </row>
    <row r="246" spans="1:19" hidden="1" x14ac:dyDescent="0.25">
      <c r="A246" s="64">
        <v>6259</v>
      </c>
      <c r="B246" s="111" t="s">
        <v>261</v>
      </c>
      <c r="C246" s="65">
        <f t="shared" si="95"/>
        <v>0</v>
      </c>
      <c r="D246" s="116"/>
      <c r="E246" s="118"/>
      <c r="F246" s="120">
        <f t="shared" si="91"/>
        <v>0</v>
      </c>
      <c r="G246" s="116"/>
      <c r="H246" s="118"/>
      <c r="I246" s="117">
        <f t="shared" si="92"/>
        <v>0</v>
      </c>
      <c r="J246" s="116"/>
      <c r="K246" s="118"/>
      <c r="L246" s="120">
        <f t="shared" si="93"/>
        <v>0</v>
      </c>
      <c r="M246" s="116"/>
      <c r="N246" s="118"/>
      <c r="O246" s="223">
        <f t="shared" si="94"/>
        <v>0</v>
      </c>
      <c r="P246" s="120"/>
      <c r="R246" s="346"/>
      <c r="S246" s="346"/>
    </row>
    <row r="247" spans="1:19" ht="24" hidden="1" x14ac:dyDescent="0.25">
      <c r="A247" s="224">
        <v>6260</v>
      </c>
      <c r="B247" s="111" t="s">
        <v>262</v>
      </c>
      <c r="C247" s="65">
        <f t="shared" si="95"/>
        <v>0</v>
      </c>
      <c r="D247" s="116"/>
      <c r="E247" s="118"/>
      <c r="F247" s="120">
        <f t="shared" si="91"/>
        <v>0</v>
      </c>
      <c r="G247" s="116"/>
      <c r="H247" s="118"/>
      <c r="I247" s="117">
        <f t="shared" si="92"/>
        <v>0</v>
      </c>
      <c r="J247" s="116"/>
      <c r="K247" s="118"/>
      <c r="L247" s="120">
        <f t="shared" si="93"/>
        <v>0</v>
      </c>
      <c r="M247" s="116"/>
      <c r="N247" s="118"/>
      <c r="O247" s="223">
        <f t="shared" si="94"/>
        <v>0</v>
      </c>
      <c r="P247" s="120"/>
      <c r="R247" s="346"/>
      <c r="S247" s="346"/>
    </row>
    <row r="248" spans="1:19" hidden="1" x14ac:dyDescent="0.25">
      <c r="A248" s="224">
        <v>6270</v>
      </c>
      <c r="B248" s="111" t="s">
        <v>263</v>
      </c>
      <c r="C248" s="65">
        <f t="shared" si="95"/>
        <v>0</v>
      </c>
      <c r="D248" s="116"/>
      <c r="E248" s="118"/>
      <c r="F248" s="120">
        <f t="shared" si="91"/>
        <v>0</v>
      </c>
      <c r="G248" s="116"/>
      <c r="H248" s="118"/>
      <c r="I248" s="117">
        <f t="shared" si="92"/>
        <v>0</v>
      </c>
      <c r="J248" s="116"/>
      <c r="K248" s="118"/>
      <c r="L248" s="120">
        <f t="shared" si="93"/>
        <v>0</v>
      </c>
      <c r="M248" s="116"/>
      <c r="N248" s="118"/>
      <c r="O248" s="223">
        <f t="shared" si="94"/>
        <v>0</v>
      </c>
      <c r="P248" s="120"/>
      <c r="R248" s="346"/>
      <c r="S248" s="346"/>
    </row>
    <row r="249" spans="1:19" ht="24" hidden="1" x14ac:dyDescent="0.25">
      <c r="A249" s="350">
        <v>6290</v>
      </c>
      <c r="B249" s="101" t="s">
        <v>264</v>
      </c>
      <c r="C249" s="254">
        <f t="shared" si="95"/>
        <v>0</v>
      </c>
      <c r="D249" s="238">
        <f t="shared" ref="D249:O249" si="96">SUM(D250:D253)</f>
        <v>0</v>
      </c>
      <c r="E249" s="241">
        <f t="shared" si="96"/>
        <v>0</v>
      </c>
      <c r="F249" s="243">
        <f t="shared" si="96"/>
        <v>0</v>
      </c>
      <c r="G249" s="238">
        <f t="shared" si="96"/>
        <v>0</v>
      </c>
      <c r="H249" s="241">
        <f t="shared" si="96"/>
        <v>0</v>
      </c>
      <c r="I249" s="239">
        <f t="shared" si="96"/>
        <v>0</v>
      </c>
      <c r="J249" s="238">
        <f t="shared" si="96"/>
        <v>0</v>
      </c>
      <c r="K249" s="241">
        <f t="shared" si="96"/>
        <v>0</v>
      </c>
      <c r="L249" s="243">
        <f t="shared" si="96"/>
        <v>0</v>
      </c>
      <c r="M249" s="255">
        <f t="shared" si="96"/>
        <v>0</v>
      </c>
      <c r="N249" s="241">
        <f t="shared" si="96"/>
        <v>0</v>
      </c>
      <c r="O249" s="242">
        <f t="shared" si="96"/>
        <v>0</v>
      </c>
      <c r="P249" s="243"/>
      <c r="R249" s="346"/>
      <c r="S249" s="346"/>
    </row>
    <row r="250" spans="1:19" hidden="1" x14ac:dyDescent="0.25">
      <c r="A250" s="64">
        <v>6291</v>
      </c>
      <c r="B250" s="111" t="s">
        <v>265</v>
      </c>
      <c r="C250" s="65">
        <f t="shared" si="95"/>
        <v>0</v>
      </c>
      <c r="D250" s="116"/>
      <c r="E250" s="118"/>
      <c r="F250" s="120">
        <f>D250+E250</f>
        <v>0</v>
      </c>
      <c r="G250" s="116"/>
      <c r="H250" s="118"/>
      <c r="I250" s="117">
        <f>G250+H250</f>
        <v>0</v>
      </c>
      <c r="J250" s="116"/>
      <c r="K250" s="118"/>
      <c r="L250" s="120">
        <f>J250+K250</f>
        <v>0</v>
      </c>
      <c r="M250" s="116"/>
      <c r="N250" s="118"/>
      <c r="O250" s="223">
        <f>N250+M250</f>
        <v>0</v>
      </c>
      <c r="P250" s="120"/>
      <c r="R250" s="346"/>
      <c r="S250" s="346"/>
    </row>
    <row r="251" spans="1:19" hidden="1" x14ac:dyDescent="0.25">
      <c r="A251" s="64">
        <v>6292</v>
      </c>
      <c r="B251" s="111" t="s">
        <v>266</v>
      </c>
      <c r="C251" s="65">
        <f t="shared" si="95"/>
        <v>0</v>
      </c>
      <c r="D251" s="116"/>
      <c r="E251" s="118"/>
      <c r="F251" s="120">
        <f>D251+E251</f>
        <v>0</v>
      </c>
      <c r="G251" s="116"/>
      <c r="H251" s="118"/>
      <c r="I251" s="117">
        <f>G251+H251</f>
        <v>0</v>
      </c>
      <c r="J251" s="116"/>
      <c r="K251" s="118"/>
      <c r="L251" s="120">
        <f>J251+K251</f>
        <v>0</v>
      </c>
      <c r="M251" s="116"/>
      <c r="N251" s="118"/>
      <c r="O251" s="223">
        <f>N251+M251</f>
        <v>0</v>
      </c>
      <c r="P251" s="120"/>
      <c r="R251" s="346"/>
      <c r="S251" s="346"/>
    </row>
    <row r="252" spans="1:19" ht="72" hidden="1" x14ac:dyDescent="0.25">
      <c r="A252" s="64">
        <v>6296</v>
      </c>
      <c r="B252" s="111" t="s">
        <v>267</v>
      </c>
      <c r="C252" s="65">
        <f t="shared" si="95"/>
        <v>0</v>
      </c>
      <c r="D252" s="116"/>
      <c r="E252" s="118"/>
      <c r="F252" s="120">
        <f>D252+E252</f>
        <v>0</v>
      </c>
      <c r="G252" s="116"/>
      <c r="H252" s="118"/>
      <c r="I252" s="117">
        <f>G252+H252</f>
        <v>0</v>
      </c>
      <c r="J252" s="116"/>
      <c r="K252" s="118"/>
      <c r="L252" s="120">
        <f>J252+K252</f>
        <v>0</v>
      </c>
      <c r="M252" s="116"/>
      <c r="N252" s="118"/>
      <c r="O252" s="223">
        <f>N252+M252</f>
        <v>0</v>
      </c>
      <c r="P252" s="120"/>
      <c r="R252" s="346"/>
      <c r="S252" s="346"/>
    </row>
    <row r="253" spans="1:19" ht="39.75" hidden="1" customHeight="1" x14ac:dyDescent="0.25">
      <c r="A253" s="64">
        <v>6299</v>
      </c>
      <c r="B253" s="111" t="s">
        <v>268</v>
      </c>
      <c r="C253" s="65">
        <f t="shared" si="95"/>
        <v>0</v>
      </c>
      <c r="D253" s="116"/>
      <c r="E253" s="118"/>
      <c r="F253" s="120">
        <f>D253+E253</f>
        <v>0</v>
      </c>
      <c r="G253" s="116"/>
      <c r="H253" s="118"/>
      <c r="I253" s="117">
        <f>G253+H253</f>
        <v>0</v>
      </c>
      <c r="J253" s="116"/>
      <c r="K253" s="118"/>
      <c r="L253" s="120">
        <f>J253+K253</f>
        <v>0</v>
      </c>
      <c r="M253" s="116"/>
      <c r="N253" s="118"/>
      <c r="O253" s="223">
        <f>N253+M253</f>
        <v>0</v>
      </c>
      <c r="P253" s="120"/>
      <c r="R253" s="346"/>
      <c r="S253" s="346"/>
    </row>
    <row r="254" spans="1:19" hidden="1" x14ac:dyDescent="0.25">
      <c r="A254" s="85">
        <v>6300</v>
      </c>
      <c r="B254" s="210" t="s">
        <v>269</v>
      </c>
      <c r="C254" s="86">
        <f t="shared" si="95"/>
        <v>0</v>
      </c>
      <c r="D254" s="95">
        <f t="shared" ref="D254:O254" si="97">SUM(D255,D259,D260)</f>
        <v>0</v>
      </c>
      <c r="E254" s="98">
        <f t="shared" si="97"/>
        <v>0</v>
      </c>
      <c r="F254" s="99">
        <f t="shared" si="97"/>
        <v>0</v>
      </c>
      <c r="G254" s="95">
        <f t="shared" si="97"/>
        <v>0</v>
      </c>
      <c r="H254" s="98">
        <f t="shared" si="97"/>
        <v>0</v>
      </c>
      <c r="I254" s="96">
        <f t="shared" si="97"/>
        <v>0</v>
      </c>
      <c r="J254" s="95">
        <f t="shared" si="97"/>
        <v>0</v>
      </c>
      <c r="K254" s="98">
        <f t="shared" si="97"/>
        <v>0</v>
      </c>
      <c r="L254" s="99">
        <f t="shared" si="97"/>
        <v>0</v>
      </c>
      <c r="M254" s="244">
        <f t="shared" si="97"/>
        <v>0</v>
      </c>
      <c r="N254" s="98">
        <f t="shared" si="97"/>
        <v>0</v>
      </c>
      <c r="O254" s="212">
        <f t="shared" si="97"/>
        <v>0</v>
      </c>
      <c r="P254" s="99"/>
      <c r="R254" s="346"/>
      <c r="S254" s="346"/>
    </row>
    <row r="255" spans="1:19" ht="24" hidden="1" x14ac:dyDescent="0.25">
      <c r="A255" s="350">
        <v>6320</v>
      </c>
      <c r="B255" s="101" t="s">
        <v>270</v>
      </c>
      <c r="C255" s="254">
        <f t="shared" si="95"/>
        <v>0</v>
      </c>
      <c r="D255" s="238">
        <f t="shared" ref="D255:O255" si="98">SUM(D256:D258)</f>
        <v>0</v>
      </c>
      <c r="E255" s="241">
        <f t="shared" si="98"/>
        <v>0</v>
      </c>
      <c r="F255" s="243">
        <f t="shared" si="98"/>
        <v>0</v>
      </c>
      <c r="G255" s="238">
        <f t="shared" si="98"/>
        <v>0</v>
      </c>
      <c r="H255" s="241">
        <f t="shared" si="98"/>
        <v>0</v>
      </c>
      <c r="I255" s="239">
        <f t="shared" si="98"/>
        <v>0</v>
      </c>
      <c r="J255" s="238">
        <f t="shared" si="98"/>
        <v>0</v>
      </c>
      <c r="K255" s="241">
        <f t="shared" si="98"/>
        <v>0</v>
      </c>
      <c r="L255" s="243">
        <f t="shared" si="98"/>
        <v>0</v>
      </c>
      <c r="M255" s="238">
        <f t="shared" si="98"/>
        <v>0</v>
      </c>
      <c r="N255" s="241">
        <f t="shared" si="98"/>
        <v>0</v>
      </c>
      <c r="O255" s="242">
        <f t="shared" si="98"/>
        <v>0</v>
      </c>
      <c r="P255" s="243"/>
      <c r="R255" s="346"/>
      <c r="S255" s="346"/>
    </row>
    <row r="256" spans="1:19" hidden="1" x14ac:dyDescent="0.25">
      <c r="A256" s="64">
        <v>6322</v>
      </c>
      <c r="B256" s="111" t="s">
        <v>271</v>
      </c>
      <c r="C256" s="65">
        <f t="shared" si="95"/>
        <v>0</v>
      </c>
      <c r="D256" s="116"/>
      <c r="E256" s="118"/>
      <c r="F256" s="120">
        <f>D256+E256</f>
        <v>0</v>
      </c>
      <c r="G256" s="116"/>
      <c r="H256" s="118"/>
      <c r="I256" s="117">
        <f>G256+H256</f>
        <v>0</v>
      </c>
      <c r="J256" s="116"/>
      <c r="K256" s="118"/>
      <c r="L256" s="120">
        <f>J256+K256</f>
        <v>0</v>
      </c>
      <c r="M256" s="116"/>
      <c r="N256" s="118"/>
      <c r="O256" s="223">
        <f>N256+M256</f>
        <v>0</v>
      </c>
      <c r="P256" s="120"/>
      <c r="R256" s="346"/>
      <c r="S256" s="346"/>
    </row>
    <row r="257" spans="1:19" ht="24" hidden="1" x14ac:dyDescent="0.25">
      <c r="A257" s="64">
        <v>6323</v>
      </c>
      <c r="B257" s="111" t="s">
        <v>272</v>
      </c>
      <c r="C257" s="65">
        <f t="shared" si="95"/>
        <v>0</v>
      </c>
      <c r="D257" s="116"/>
      <c r="E257" s="118"/>
      <c r="F257" s="120">
        <f>D257+E257</f>
        <v>0</v>
      </c>
      <c r="G257" s="116"/>
      <c r="H257" s="118"/>
      <c r="I257" s="117">
        <f>G257+H257</f>
        <v>0</v>
      </c>
      <c r="J257" s="116"/>
      <c r="K257" s="118"/>
      <c r="L257" s="120">
        <f>J257+K257</f>
        <v>0</v>
      </c>
      <c r="M257" s="116"/>
      <c r="N257" s="118"/>
      <c r="O257" s="223">
        <f>N257+M257</f>
        <v>0</v>
      </c>
      <c r="P257" s="120"/>
      <c r="R257" s="346"/>
      <c r="S257" s="346"/>
    </row>
    <row r="258" spans="1:19" ht="24" hidden="1" x14ac:dyDescent="0.25">
      <c r="A258" s="55">
        <v>6324</v>
      </c>
      <c r="B258" s="101" t="s">
        <v>273</v>
      </c>
      <c r="C258" s="56">
        <f t="shared" si="95"/>
        <v>0</v>
      </c>
      <c r="D258" s="106"/>
      <c r="E258" s="108"/>
      <c r="F258" s="110">
        <f>D258+E258</f>
        <v>0</v>
      </c>
      <c r="G258" s="106"/>
      <c r="H258" s="108"/>
      <c r="I258" s="107">
        <f>G258+H258</f>
        <v>0</v>
      </c>
      <c r="J258" s="106"/>
      <c r="K258" s="108"/>
      <c r="L258" s="110">
        <f>J258+K258</f>
        <v>0</v>
      </c>
      <c r="M258" s="106"/>
      <c r="N258" s="108"/>
      <c r="O258" s="221">
        <f>N258+M258</f>
        <v>0</v>
      </c>
      <c r="P258" s="110"/>
      <c r="R258" s="346"/>
      <c r="S258" s="346"/>
    </row>
    <row r="259" spans="1:19" ht="24" hidden="1" x14ac:dyDescent="0.25">
      <c r="A259" s="273">
        <v>6330</v>
      </c>
      <c r="B259" s="274" t="s">
        <v>274</v>
      </c>
      <c r="C259" s="254">
        <f t="shared" si="95"/>
        <v>0</v>
      </c>
      <c r="D259" s="257"/>
      <c r="E259" s="260"/>
      <c r="F259" s="262">
        <f>D259+E259</f>
        <v>0</v>
      </c>
      <c r="G259" s="257"/>
      <c r="H259" s="260"/>
      <c r="I259" s="258">
        <f>G259+H259</f>
        <v>0</v>
      </c>
      <c r="J259" s="257"/>
      <c r="K259" s="260"/>
      <c r="L259" s="262">
        <f>J259+K259</f>
        <v>0</v>
      </c>
      <c r="M259" s="257"/>
      <c r="N259" s="260"/>
      <c r="O259" s="261">
        <f>N259+M259</f>
        <v>0</v>
      </c>
      <c r="P259" s="262"/>
      <c r="R259" s="346"/>
      <c r="S259" s="346"/>
    </row>
    <row r="260" spans="1:19" hidden="1" x14ac:dyDescent="0.25">
      <c r="A260" s="224">
        <v>6360</v>
      </c>
      <c r="B260" s="111" t="s">
        <v>275</v>
      </c>
      <c r="C260" s="65">
        <f t="shared" si="95"/>
        <v>0</v>
      </c>
      <c r="D260" s="116"/>
      <c r="E260" s="118"/>
      <c r="F260" s="120">
        <f>D260+E260</f>
        <v>0</v>
      </c>
      <c r="G260" s="116"/>
      <c r="H260" s="118"/>
      <c r="I260" s="117">
        <f>G260+H260</f>
        <v>0</v>
      </c>
      <c r="J260" s="116"/>
      <c r="K260" s="118"/>
      <c r="L260" s="120">
        <f>J260+K260</f>
        <v>0</v>
      </c>
      <c r="M260" s="116"/>
      <c r="N260" s="118"/>
      <c r="O260" s="223">
        <f>N260+M260</f>
        <v>0</v>
      </c>
      <c r="P260" s="120"/>
      <c r="R260" s="346"/>
      <c r="S260" s="346"/>
    </row>
    <row r="261" spans="1:19" ht="36" hidden="1" x14ac:dyDescent="0.25">
      <c r="A261" s="85">
        <v>6400</v>
      </c>
      <c r="B261" s="210" t="s">
        <v>276</v>
      </c>
      <c r="C261" s="86">
        <f t="shared" si="95"/>
        <v>0</v>
      </c>
      <c r="D261" s="95">
        <f t="shared" ref="D261:O261" si="99">SUM(D262,D266)</f>
        <v>0</v>
      </c>
      <c r="E261" s="98">
        <f t="shared" si="99"/>
        <v>0</v>
      </c>
      <c r="F261" s="99">
        <f t="shared" si="99"/>
        <v>0</v>
      </c>
      <c r="G261" s="95">
        <f t="shared" si="99"/>
        <v>0</v>
      </c>
      <c r="H261" s="98">
        <f t="shared" si="99"/>
        <v>0</v>
      </c>
      <c r="I261" s="96">
        <f t="shared" si="99"/>
        <v>0</v>
      </c>
      <c r="J261" s="95">
        <f t="shared" si="99"/>
        <v>0</v>
      </c>
      <c r="K261" s="98">
        <f t="shared" si="99"/>
        <v>0</v>
      </c>
      <c r="L261" s="99">
        <f t="shared" si="99"/>
        <v>0</v>
      </c>
      <c r="M261" s="244">
        <f t="shared" si="99"/>
        <v>0</v>
      </c>
      <c r="N261" s="98">
        <f t="shared" si="99"/>
        <v>0</v>
      </c>
      <c r="O261" s="212">
        <f t="shared" si="99"/>
        <v>0</v>
      </c>
      <c r="P261" s="99"/>
      <c r="R261" s="346"/>
      <c r="S261" s="346"/>
    </row>
    <row r="262" spans="1:19" ht="24" hidden="1" x14ac:dyDescent="0.25">
      <c r="A262" s="350">
        <v>6410</v>
      </c>
      <c r="B262" s="101" t="s">
        <v>277</v>
      </c>
      <c r="C262" s="56">
        <f t="shared" si="95"/>
        <v>0</v>
      </c>
      <c r="D262" s="238">
        <f t="shared" ref="D262:O262" si="100">SUM(D263:D265)</f>
        <v>0</v>
      </c>
      <c r="E262" s="241">
        <f t="shared" si="100"/>
        <v>0</v>
      </c>
      <c r="F262" s="243">
        <f t="shared" si="100"/>
        <v>0</v>
      </c>
      <c r="G262" s="238">
        <f t="shared" si="100"/>
        <v>0</v>
      </c>
      <c r="H262" s="241">
        <f t="shared" si="100"/>
        <v>0</v>
      </c>
      <c r="I262" s="239">
        <f t="shared" si="100"/>
        <v>0</v>
      </c>
      <c r="J262" s="238">
        <f t="shared" si="100"/>
        <v>0</v>
      </c>
      <c r="K262" s="241">
        <f t="shared" si="100"/>
        <v>0</v>
      </c>
      <c r="L262" s="243">
        <f t="shared" si="100"/>
        <v>0</v>
      </c>
      <c r="M262" s="251">
        <f t="shared" si="100"/>
        <v>0</v>
      </c>
      <c r="N262" s="241">
        <f t="shared" si="100"/>
        <v>0</v>
      </c>
      <c r="O262" s="242">
        <f t="shared" si="100"/>
        <v>0</v>
      </c>
      <c r="P262" s="243"/>
      <c r="R262" s="346"/>
      <c r="S262" s="346"/>
    </row>
    <row r="263" spans="1:19" hidden="1" x14ac:dyDescent="0.25">
      <c r="A263" s="64">
        <v>6411</v>
      </c>
      <c r="B263" s="275" t="s">
        <v>278</v>
      </c>
      <c r="C263" s="65">
        <f t="shared" si="95"/>
        <v>0</v>
      </c>
      <c r="D263" s="116"/>
      <c r="E263" s="118"/>
      <c r="F263" s="120">
        <f>D263+E263</f>
        <v>0</v>
      </c>
      <c r="G263" s="116"/>
      <c r="H263" s="118"/>
      <c r="I263" s="117">
        <f>G263+H263</f>
        <v>0</v>
      </c>
      <c r="J263" s="116"/>
      <c r="K263" s="118"/>
      <c r="L263" s="120">
        <f>J263+K263</f>
        <v>0</v>
      </c>
      <c r="M263" s="116"/>
      <c r="N263" s="118"/>
      <c r="O263" s="223">
        <f>N263+M263</f>
        <v>0</v>
      </c>
      <c r="P263" s="120"/>
      <c r="R263" s="346"/>
      <c r="S263" s="346"/>
    </row>
    <row r="264" spans="1:19" ht="36" hidden="1" x14ac:dyDescent="0.25">
      <c r="A264" s="64">
        <v>6412</v>
      </c>
      <c r="B264" s="111" t="s">
        <v>279</v>
      </c>
      <c r="C264" s="65">
        <f t="shared" si="95"/>
        <v>0</v>
      </c>
      <c r="D264" s="116"/>
      <c r="E264" s="118"/>
      <c r="F264" s="120">
        <f>D264+E264</f>
        <v>0</v>
      </c>
      <c r="G264" s="116"/>
      <c r="H264" s="118"/>
      <c r="I264" s="117">
        <f>G264+H264</f>
        <v>0</v>
      </c>
      <c r="J264" s="116"/>
      <c r="K264" s="118"/>
      <c r="L264" s="120">
        <f>J264+K264</f>
        <v>0</v>
      </c>
      <c r="M264" s="116"/>
      <c r="N264" s="118"/>
      <c r="O264" s="223">
        <f>N264+M264</f>
        <v>0</v>
      </c>
      <c r="P264" s="120"/>
      <c r="R264" s="346"/>
      <c r="S264" s="346"/>
    </row>
    <row r="265" spans="1:19" ht="36" hidden="1" x14ac:dyDescent="0.25">
      <c r="A265" s="64">
        <v>6419</v>
      </c>
      <c r="B265" s="111" t="s">
        <v>280</v>
      </c>
      <c r="C265" s="65">
        <f t="shared" si="95"/>
        <v>0</v>
      </c>
      <c r="D265" s="116"/>
      <c r="E265" s="118"/>
      <c r="F265" s="120">
        <f>D265+E265</f>
        <v>0</v>
      </c>
      <c r="G265" s="116"/>
      <c r="H265" s="118"/>
      <c r="I265" s="117">
        <f>G265+H265</f>
        <v>0</v>
      </c>
      <c r="J265" s="116"/>
      <c r="K265" s="118"/>
      <c r="L265" s="120">
        <f>J265+K265</f>
        <v>0</v>
      </c>
      <c r="M265" s="116"/>
      <c r="N265" s="118"/>
      <c r="O265" s="223">
        <f>N265+M265</f>
        <v>0</v>
      </c>
      <c r="P265" s="120"/>
      <c r="R265" s="346"/>
      <c r="S265" s="346"/>
    </row>
    <row r="266" spans="1:19" ht="36" hidden="1" x14ac:dyDescent="0.25">
      <c r="A266" s="224">
        <v>6420</v>
      </c>
      <c r="B266" s="111" t="s">
        <v>281</v>
      </c>
      <c r="C266" s="65">
        <f t="shared" si="95"/>
        <v>0</v>
      </c>
      <c r="D266" s="225">
        <f t="shared" ref="D266:O266" si="101">SUM(D267:D270)</f>
        <v>0</v>
      </c>
      <c r="E266" s="228">
        <f t="shared" si="101"/>
        <v>0</v>
      </c>
      <c r="F266" s="230">
        <f t="shared" si="101"/>
        <v>0</v>
      </c>
      <c r="G266" s="225">
        <f t="shared" si="101"/>
        <v>0</v>
      </c>
      <c r="H266" s="228">
        <f t="shared" si="101"/>
        <v>0</v>
      </c>
      <c r="I266" s="226">
        <f t="shared" si="101"/>
        <v>0</v>
      </c>
      <c r="J266" s="225">
        <f t="shared" si="101"/>
        <v>0</v>
      </c>
      <c r="K266" s="228">
        <f t="shared" si="101"/>
        <v>0</v>
      </c>
      <c r="L266" s="230">
        <f t="shared" si="101"/>
        <v>0</v>
      </c>
      <c r="M266" s="225">
        <f t="shared" si="101"/>
        <v>0</v>
      </c>
      <c r="N266" s="228">
        <f t="shared" si="101"/>
        <v>0</v>
      </c>
      <c r="O266" s="229">
        <f t="shared" si="101"/>
        <v>0</v>
      </c>
      <c r="P266" s="230"/>
      <c r="R266" s="346"/>
      <c r="S266" s="346"/>
    </row>
    <row r="267" spans="1:19" hidden="1" x14ac:dyDescent="0.25">
      <c r="A267" s="64">
        <v>6421</v>
      </c>
      <c r="B267" s="111" t="s">
        <v>282</v>
      </c>
      <c r="C267" s="65">
        <f t="shared" si="95"/>
        <v>0</v>
      </c>
      <c r="D267" s="116"/>
      <c r="E267" s="118"/>
      <c r="F267" s="120">
        <f>D267+E267</f>
        <v>0</v>
      </c>
      <c r="G267" s="116"/>
      <c r="H267" s="118"/>
      <c r="I267" s="117">
        <f>G267+H267</f>
        <v>0</v>
      </c>
      <c r="J267" s="116"/>
      <c r="K267" s="118"/>
      <c r="L267" s="120">
        <f>J267+K267</f>
        <v>0</v>
      </c>
      <c r="M267" s="116"/>
      <c r="N267" s="118"/>
      <c r="O267" s="223">
        <f>N267+M267</f>
        <v>0</v>
      </c>
      <c r="P267" s="120"/>
      <c r="R267" s="346"/>
      <c r="S267" s="346"/>
    </row>
    <row r="268" spans="1:19" hidden="1" x14ac:dyDescent="0.25">
      <c r="A268" s="64">
        <v>6422</v>
      </c>
      <c r="B268" s="111" t="s">
        <v>283</v>
      </c>
      <c r="C268" s="65">
        <f t="shared" si="95"/>
        <v>0</v>
      </c>
      <c r="D268" s="116"/>
      <c r="E268" s="118"/>
      <c r="F268" s="120">
        <f>D268+E268</f>
        <v>0</v>
      </c>
      <c r="G268" s="116"/>
      <c r="H268" s="118"/>
      <c r="I268" s="117">
        <f>G268+H268</f>
        <v>0</v>
      </c>
      <c r="J268" s="116"/>
      <c r="K268" s="118"/>
      <c r="L268" s="120">
        <f>J268+K268</f>
        <v>0</v>
      </c>
      <c r="M268" s="116"/>
      <c r="N268" s="118"/>
      <c r="O268" s="223">
        <f>N268+M268</f>
        <v>0</v>
      </c>
      <c r="P268" s="120"/>
      <c r="R268" s="346"/>
      <c r="S268" s="346"/>
    </row>
    <row r="269" spans="1:19" ht="24" hidden="1" x14ac:dyDescent="0.25">
      <c r="A269" s="64">
        <v>6423</v>
      </c>
      <c r="B269" s="111" t="s">
        <v>284</v>
      </c>
      <c r="C269" s="65">
        <f t="shared" si="95"/>
        <v>0</v>
      </c>
      <c r="D269" s="116"/>
      <c r="E269" s="118"/>
      <c r="F269" s="120">
        <f>D269+E269</f>
        <v>0</v>
      </c>
      <c r="G269" s="116"/>
      <c r="H269" s="118"/>
      <c r="I269" s="117">
        <f>G269+H269</f>
        <v>0</v>
      </c>
      <c r="J269" s="116"/>
      <c r="K269" s="118"/>
      <c r="L269" s="120">
        <f>J269+K269</f>
        <v>0</v>
      </c>
      <c r="M269" s="116"/>
      <c r="N269" s="118"/>
      <c r="O269" s="223">
        <f>N269+M269</f>
        <v>0</v>
      </c>
      <c r="P269" s="120"/>
      <c r="R269" s="346"/>
      <c r="S269" s="346"/>
    </row>
    <row r="270" spans="1:19" ht="36" hidden="1" x14ac:dyDescent="0.25">
      <c r="A270" s="64">
        <v>6424</v>
      </c>
      <c r="B270" s="111" t="s">
        <v>285</v>
      </c>
      <c r="C270" s="65">
        <f t="shared" si="95"/>
        <v>0</v>
      </c>
      <c r="D270" s="116"/>
      <c r="E270" s="118"/>
      <c r="F270" s="120">
        <f>D270+E270</f>
        <v>0</v>
      </c>
      <c r="G270" s="116"/>
      <c r="H270" s="118"/>
      <c r="I270" s="117">
        <f>G270+H270</f>
        <v>0</v>
      </c>
      <c r="J270" s="116"/>
      <c r="K270" s="118"/>
      <c r="L270" s="120">
        <f>J270+K270</f>
        <v>0</v>
      </c>
      <c r="M270" s="116"/>
      <c r="N270" s="118"/>
      <c r="O270" s="223">
        <f>N270+M270</f>
        <v>0</v>
      </c>
      <c r="P270" s="120"/>
      <c r="Q270" s="286"/>
      <c r="R270" s="346"/>
      <c r="S270" s="346"/>
    </row>
    <row r="271" spans="1:19" ht="36" hidden="1" x14ac:dyDescent="0.25">
      <c r="A271" s="276">
        <v>7000</v>
      </c>
      <c r="B271" s="276" t="s">
        <v>286</v>
      </c>
      <c r="C271" s="277">
        <f t="shared" si="95"/>
        <v>0</v>
      </c>
      <c r="D271" s="278">
        <f t="shared" ref="D271:O271" si="102">SUM(D272,D282)</f>
        <v>0</v>
      </c>
      <c r="E271" s="281">
        <f t="shared" si="102"/>
        <v>0</v>
      </c>
      <c r="F271" s="673">
        <f t="shared" si="102"/>
        <v>0</v>
      </c>
      <c r="G271" s="278">
        <f t="shared" si="102"/>
        <v>0</v>
      </c>
      <c r="H271" s="281">
        <f t="shared" si="102"/>
        <v>0</v>
      </c>
      <c r="I271" s="279">
        <f t="shared" si="102"/>
        <v>0</v>
      </c>
      <c r="J271" s="278">
        <f t="shared" si="102"/>
        <v>0</v>
      </c>
      <c r="K271" s="281">
        <f t="shared" si="102"/>
        <v>0</v>
      </c>
      <c r="L271" s="673">
        <f t="shared" si="102"/>
        <v>0</v>
      </c>
      <c r="M271" s="282">
        <f t="shared" si="102"/>
        <v>0</v>
      </c>
      <c r="N271" s="283">
        <f t="shared" si="102"/>
        <v>0</v>
      </c>
      <c r="O271" s="284">
        <f t="shared" si="102"/>
        <v>0</v>
      </c>
      <c r="P271" s="285"/>
      <c r="R271" s="346"/>
      <c r="S271" s="346"/>
    </row>
    <row r="272" spans="1:19" ht="24" hidden="1" x14ac:dyDescent="0.25">
      <c r="A272" s="85">
        <v>7200</v>
      </c>
      <c r="B272" s="210" t="s">
        <v>287</v>
      </c>
      <c r="C272" s="86">
        <f t="shared" si="95"/>
        <v>0</v>
      </c>
      <c r="D272" s="95">
        <f t="shared" ref="D272:O272" si="103">SUM(D273,D274,D277,D278,D281)</f>
        <v>0</v>
      </c>
      <c r="E272" s="98">
        <f t="shared" si="103"/>
        <v>0</v>
      </c>
      <c r="F272" s="99">
        <f t="shared" si="103"/>
        <v>0</v>
      </c>
      <c r="G272" s="95">
        <f t="shared" si="103"/>
        <v>0</v>
      </c>
      <c r="H272" s="98">
        <f t="shared" si="103"/>
        <v>0</v>
      </c>
      <c r="I272" s="96">
        <f t="shared" si="103"/>
        <v>0</v>
      </c>
      <c r="J272" s="95">
        <f t="shared" si="103"/>
        <v>0</v>
      </c>
      <c r="K272" s="98">
        <f t="shared" si="103"/>
        <v>0</v>
      </c>
      <c r="L272" s="99">
        <f t="shared" si="103"/>
        <v>0</v>
      </c>
      <c r="M272" s="211">
        <f t="shared" si="103"/>
        <v>0</v>
      </c>
      <c r="N272" s="98">
        <f t="shared" si="103"/>
        <v>0</v>
      </c>
      <c r="O272" s="212">
        <f t="shared" si="103"/>
        <v>0</v>
      </c>
      <c r="P272" s="99"/>
      <c r="R272" s="346"/>
      <c r="S272" s="346"/>
    </row>
    <row r="273" spans="1:19" ht="24" hidden="1" x14ac:dyDescent="0.25">
      <c r="A273" s="350">
        <v>7210</v>
      </c>
      <c r="B273" s="101" t="s">
        <v>288</v>
      </c>
      <c r="C273" s="56">
        <f t="shared" si="95"/>
        <v>0</v>
      </c>
      <c r="D273" s="106"/>
      <c r="E273" s="108"/>
      <c r="F273" s="110">
        <f>D273+E273</f>
        <v>0</v>
      </c>
      <c r="G273" s="106"/>
      <c r="H273" s="108"/>
      <c r="I273" s="107">
        <f>G273+H273</f>
        <v>0</v>
      </c>
      <c r="J273" s="106"/>
      <c r="K273" s="108"/>
      <c r="L273" s="110">
        <f>J273+K273</f>
        <v>0</v>
      </c>
      <c r="M273" s="106"/>
      <c r="N273" s="108"/>
      <c r="O273" s="221">
        <f>N273+M273</f>
        <v>0</v>
      </c>
      <c r="P273" s="110"/>
      <c r="R273" s="346"/>
      <c r="S273" s="346"/>
    </row>
    <row r="274" spans="1:19" s="286" customFormat="1" ht="36" hidden="1" x14ac:dyDescent="0.25">
      <c r="A274" s="224">
        <v>7220</v>
      </c>
      <c r="B274" s="111" t="s">
        <v>289</v>
      </c>
      <c r="C274" s="65">
        <f t="shared" si="95"/>
        <v>0</v>
      </c>
      <c r="D274" s="225">
        <f t="shared" ref="D274:O274" si="104">SUM(D275:D276)</f>
        <v>0</v>
      </c>
      <c r="E274" s="228">
        <f t="shared" si="104"/>
        <v>0</v>
      </c>
      <c r="F274" s="230">
        <f t="shared" si="104"/>
        <v>0</v>
      </c>
      <c r="G274" s="225">
        <f t="shared" si="104"/>
        <v>0</v>
      </c>
      <c r="H274" s="228">
        <f t="shared" si="104"/>
        <v>0</v>
      </c>
      <c r="I274" s="226">
        <f t="shared" si="104"/>
        <v>0</v>
      </c>
      <c r="J274" s="225">
        <f t="shared" si="104"/>
        <v>0</v>
      </c>
      <c r="K274" s="228">
        <f t="shared" si="104"/>
        <v>0</v>
      </c>
      <c r="L274" s="230">
        <f t="shared" si="104"/>
        <v>0</v>
      </c>
      <c r="M274" s="225">
        <f t="shared" si="104"/>
        <v>0</v>
      </c>
      <c r="N274" s="228">
        <f t="shared" si="104"/>
        <v>0</v>
      </c>
      <c r="O274" s="229">
        <f t="shared" si="104"/>
        <v>0</v>
      </c>
      <c r="P274" s="230"/>
      <c r="R274" s="346"/>
      <c r="S274" s="346"/>
    </row>
    <row r="275" spans="1:19" s="286" customFormat="1" ht="36" hidden="1" x14ac:dyDescent="0.25">
      <c r="A275" s="64">
        <v>7221</v>
      </c>
      <c r="B275" s="111" t="s">
        <v>290</v>
      </c>
      <c r="C275" s="65">
        <f t="shared" si="95"/>
        <v>0</v>
      </c>
      <c r="D275" s="116"/>
      <c r="E275" s="118"/>
      <c r="F275" s="120">
        <f>D275+E275</f>
        <v>0</v>
      </c>
      <c r="G275" s="116"/>
      <c r="H275" s="118"/>
      <c r="I275" s="117">
        <f>G275+H275</f>
        <v>0</v>
      </c>
      <c r="J275" s="116"/>
      <c r="K275" s="118"/>
      <c r="L275" s="120">
        <f>J275+K275</f>
        <v>0</v>
      </c>
      <c r="M275" s="116"/>
      <c r="N275" s="118"/>
      <c r="O275" s="223">
        <f>N275+M275</f>
        <v>0</v>
      </c>
      <c r="P275" s="120"/>
      <c r="R275" s="346"/>
      <c r="S275" s="346"/>
    </row>
    <row r="276" spans="1:19" s="286" customFormat="1" ht="36" hidden="1" x14ac:dyDescent="0.25">
      <c r="A276" s="64">
        <v>7222</v>
      </c>
      <c r="B276" s="111" t="s">
        <v>291</v>
      </c>
      <c r="C276" s="65">
        <f t="shared" si="95"/>
        <v>0</v>
      </c>
      <c r="D276" s="116"/>
      <c r="E276" s="118"/>
      <c r="F276" s="120">
        <f>D276+E276</f>
        <v>0</v>
      </c>
      <c r="G276" s="116"/>
      <c r="H276" s="118"/>
      <c r="I276" s="117">
        <f>G276+H276</f>
        <v>0</v>
      </c>
      <c r="J276" s="116"/>
      <c r="K276" s="118"/>
      <c r="L276" s="120">
        <f>J276+K276</f>
        <v>0</v>
      </c>
      <c r="M276" s="116"/>
      <c r="N276" s="118"/>
      <c r="O276" s="223">
        <f>N276+M276</f>
        <v>0</v>
      </c>
      <c r="P276" s="120"/>
      <c r="R276" s="346"/>
      <c r="S276" s="346"/>
    </row>
    <row r="277" spans="1:19" ht="24" hidden="1" x14ac:dyDescent="0.25">
      <c r="A277" s="224">
        <v>7230</v>
      </c>
      <c r="B277" s="111" t="s">
        <v>292</v>
      </c>
      <c r="C277" s="65">
        <f t="shared" si="95"/>
        <v>0</v>
      </c>
      <c r="D277" s="116"/>
      <c r="E277" s="118"/>
      <c r="F277" s="120">
        <f>D277+E277</f>
        <v>0</v>
      </c>
      <c r="G277" s="116"/>
      <c r="H277" s="118"/>
      <c r="I277" s="117">
        <f>G277+H277</f>
        <v>0</v>
      </c>
      <c r="J277" s="116"/>
      <c r="K277" s="118"/>
      <c r="L277" s="120">
        <f>J277+K277</f>
        <v>0</v>
      </c>
      <c r="M277" s="116"/>
      <c r="N277" s="118"/>
      <c r="O277" s="223">
        <f>N277+M277</f>
        <v>0</v>
      </c>
      <c r="P277" s="120"/>
      <c r="R277" s="346"/>
      <c r="S277" s="346"/>
    </row>
    <row r="278" spans="1:19" ht="24" hidden="1" x14ac:dyDescent="0.25">
      <c r="A278" s="224">
        <v>7240</v>
      </c>
      <c r="B278" s="111" t="s">
        <v>293</v>
      </c>
      <c r="C278" s="65">
        <f t="shared" si="95"/>
        <v>0</v>
      </c>
      <c r="D278" s="225">
        <f t="shared" ref="D278:O278" si="105">SUM(D279:D280)</f>
        <v>0</v>
      </c>
      <c r="E278" s="228">
        <f t="shared" si="105"/>
        <v>0</v>
      </c>
      <c r="F278" s="230">
        <f t="shared" si="105"/>
        <v>0</v>
      </c>
      <c r="G278" s="225">
        <f t="shared" si="105"/>
        <v>0</v>
      </c>
      <c r="H278" s="228">
        <f t="shared" si="105"/>
        <v>0</v>
      </c>
      <c r="I278" s="226">
        <f t="shared" si="105"/>
        <v>0</v>
      </c>
      <c r="J278" s="225">
        <f t="shared" si="105"/>
        <v>0</v>
      </c>
      <c r="K278" s="228">
        <f t="shared" si="105"/>
        <v>0</v>
      </c>
      <c r="L278" s="230">
        <f t="shared" si="105"/>
        <v>0</v>
      </c>
      <c r="M278" s="225">
        <f t="shared" si="105"/>
        <v>0</v>
      </c>
      <c r="N278" s="228">
        <f t="shared" si="105"/>
        <v>0</v>
      </c>
      <c r="O278" s="229">
        <f t="shared" si="105"/>
        <v>0</v>
      </c>
      <c r="P278" s="230"/>
      <c r="R278" s="346"/>
      <c r="S278" s="346"/>
    </row>
    <row r="279" spans="1:19" ht="48" hidden="1" x14ac:dyDescent="0.25">
      <c r="A279" s="64">
        <v>7245</v>
      </c>
      <c r="B279" s="111" t="s">
        <v>294</v>
      </c>
      <c r="C279" s="65">
        <f t="shared" si="95"/>
        <v>0</v>
      </c>
      <c r="D279" s="116"/>
      <c r="E279" s="118"/>
      <c r="F279" s="120">
        <f>D279+E279</f>
        <v>0</v>
      </c>
      <c r="G279" s="116"/>
      <c r="H279" s="118"/>
      <c r="I279" s="117">
        <f>G279+H279</f>
        <v>0</v>
      </c>
      <c r="J279" s="116"/>
      <c r="K279" s="118"/>
      <c r="L279" s="120">
        <f>J279+K279</f>
        <v>0</v>
      </c>
      <c r="M279" s="116"/>
      <c r="N279" s="118"/>
      <c r="O279" s="223">
        <f>N279+M279</f>
        <v>0</v>
      </c>
      <c r="P279" s="120"/>
      <c r="R279" s="346"/>
      <c r="S279" s="346"/>
    </row>
    <row r="280" spans="1:19" ht="96" hidden="1" x14ac:dyDescent="0.25">
      <c r="A280" s="64">
        <v>7246</v>
      </c>
      <c r="B280" s="111" t="s">
        <v>295</v>
      </c>
      <c r="C280" s="65">
        <f t="shared" si="95"/>
        <v>0</v>
      </c>
      <c r="D280" s="116"/>
      <c r="E280" s="118"/>
      <c r="F280" s="120">
        <f>D280+E280</f>
        <v>0</v>
      </c>
      <c r="G280" s="116"/>
      <c r="H280" s="118"/>
      <c r="I280" s="117">
        <f>G280+H280</f>
        <v>0</v>
      </c>
      <c r="J280" s="116"/>
      <c r="K280" s="118"/>
      <c r="L280" s="120">
        <f>J280+K280</f>
        <v>0</v>
      </c>
      <c r="M280" s="116"/>
      <c r="N280" s="118"/>
      <c r="O280" s="223">
        <f>N280+M280</f>
        <v>0</v>
      </c>
      <c r="P280" s="120"/>
      <c r="R280" s="346"/>
      <c r="S280" s="346"/>
    </row>
    <row r="281" spans="1:19" ht="24" hidden="1" x14ac:dyDescent="0.25">
      <c r="A281" s="273">
        <v>7260</v>
      </c>
      <c r="B281" s="101" t="s">
        <v>296</v>
      </c>
      <c r="C281" s="56">
        <f t="shared" si="95"/>
        <v>0</v>
      </c>
      <c r="D281" s="106"/>
      <c r="E281" s="108"/>
      <c r="F281" s="110">
        <f>D281+E281</f>
        <v>0</v>
      </c>
      <c r="G281" s="106"/>
      <c r="H281" s="108"/>
      <c r="I281" s="107">
        <f>G281+H281</f>
        <v>0</v>
      </c>
      <c r="J281" s="106"/>
      <c r="K281" s="108"/>
      <c r="L281" s="110">
        <f>J281+K281</f>
        <v>0</v>
      </c>
      <c r="M281" s="106"/>
      <c r="N281" s="108"/>
      <c r="O281" s="221">
        <f>N281+M281</f>
        <v>0</v>
      </c>
      <c r="P281" s="110"/>
      <c r="R281" s="346"/>
      <c r="S281" s="346"/>
    </row>
    <row r="282" spans="1:19" hidden="1" x14ac:dyDescent="0.25">
      <c r="A282" s="153">
        <v>7700</v>
      </c>
      <c r="B282" s="287" t="s">
        <v>297</v>
      </c>
      <c r="C282" s="288">
        <f t="shared" si="95"/>
        <v>0</v>
      </c>
      <c r="D282" s="244">
        <f t="shared" ref="D282:O282" si="106">D283</f>
        <v>0</v>
      </c>
      <c r="E282" s="291">
        <f t="shared" si="106"/>
        <v>0</v>
      </c>
      <c r="F282" s="293">
        <f t="shared" si="106"/>
        <v>0</v>
      </c>
      <c r="G282" s="244">
        <f t="shared" si="106"/>
        <v>0</v>
      </c>
      <c r="H282" s="291">
        <f t="shared" si="106"/>
        <v>0</v>
      </c>
      <c r="I282" s="289">
        <f t="shared" si="106"/>
        <v>0</v>
      </c>
      <c r="J282" s="244">
        <f t="shared" si="106"/>
        <v>0</v>
      </c>
      <c r="K282" s="291">
        <f t="shared" si="106"/>
        <v>0</v>
      </c>
      <c r="L282" s="293">
        <f t="shared" si="106"/>
        <v>0</v>
      </c>
      <c r="M282" s="244">
        <f t="shared" si="106"/>
        <v>0</v>
      </c>
      <c r="N282" s="291">
        <f t="shared" si="106"/>
        <v>0</v>
      </c>
      <c r="O282" s="292">
        <f t="shared" si="106"/>
        <v>0</v>
      </c>
      <c r="P282" s="293"/>
      <c r="R282" s="346"/>
      <c r="S282" s="346"/>
    </row>
    <row r="283" spans="1:19" hidden="1" x14ac:dyDescent="0.25">
      <c r="A283" s="213">
        <v>7720</v>
      </c>
      <c r="B283" s="101" t="s">
        <v>298</v>
      </c>
      <c r="C283" s="123">
        <f t="shared" si="95"/>
        <v>0</v>
      </c>
      <c r="D283" s="128"/>
      <c r="E283" s="131"/>
      <c r="F283" s="133">
        <f>D283+E283</f>
        <v>0</v>
      </c>
      <c r="G283" s="128"/>
      <c r="H283" s="131"/>
      <c r="I283" s="129">
        <f>G283+H283</f>
        <v>0</v>
      </c>
      <c r="J283" s="128"/>
      <c r="K283" s="131"/>
      <c r="L283" s="133">
        <f>J283+K283</f>
        <v>0</v>
      </c>
      <c r="M283" s="128"/>
      <c r="N283" s="131"/>
      <c r="O283" s="295">
        <f>N283+M283</f>
        <v>0</v>
      </c>
      <c r="P283" s="133"/>
      <c r="R283" s="346"/>
      <c r="S283" s="346"/>
    </row>
    <row r="284" spans="1:19" hidden="1" x14ac:dyDescent="0.25">
      <c r="A284" s="275"/>
      <c r="B284" s="111" t="s">
        <v>299</v>
      </c>
      <c r="C284" s="65">
        <f t="shared" si="95"/>
        <v>0</v>
      </c>
      <c r="D284" s="225">
        <f t="shared" ref="D284:O284" si="107">SUM(D285:D286)</f>
        <v>0</v>
      </c>
      <c r="E284" s="228">
        <f t="shared" si="107"/>
        <v>0</v>
      </c>
      <c r="F284" s="230">
        <f t="shared" si="107"/>
        <v>0</v>
      </c>
      <c r="G284" s="225">
        <f t="shared" si="107"/>
        <v>0</v>
      </c>
      <c r="H284" s="228">
        <f t="shared" si="107"/>
        <v>0</v>
      </c>
      <c r="I284" s="226">
        <f t="shared" si="107"/>
        <v>0</v>
      </c>
      <c r="J284" s="225">
        <f t="shared" si="107"/>
        <v>0</v>
      </c>
      <c r="K284" s="228">
        <f t="shared" si="107"/>
        <v>0</v>
      </c>
      <c r="L284" s="230">
        <f t="shared" si="107"/>
        <v>0</v>
      </c>
      <c r="M284" s="225">
        <f t="shared" si="107"/>
        <v>0</v>
      </c>
      <c r="N284" s="228">
        <f t="shared" si="107"/>
        <v>0</v>
      </c>
      <c r="O284" s="229">
        <f t="shared" si="107"/>
        <v>0</v>
      </c>
      <c r="P284" s="230"/>
      <c r="R284" s="346"/>
      <c r="S284" s="346"/>
    </row>
    <row r="285" spans="1:19" hidden="1" x14ac:dyDescent="0.25">
      <c r="A285" s="275" t="s">
        <v>300</v>
      </c>
      <c r="B285" s="64" t="s">
        <v>301</v>
      </c>
      <c r="C285" s="65">
        <f t="shared" si="95"/>
        <v>0</v>
      </c>
      <c r="D285" s="116"/>
      <c r="E285" s="118"/>
      <c r="F285" s="120">
        <f>D285+E285</f>
        <v>0</v>
      </c>
      <c r="G285" s="116"/>
      <c r="H285" s="118"/>
      <c r="I285" s="117">
        <f>G285+H285</f>
        <v>0</v>
      </c>
      <c r="J285" s="116"/>
      <c r="K285" s="118"/>
      <c r="L285" s="120">
        <f>J285+K285</f>
        <v>0</v>
      </c>
      <c r="M285" s="116"/>
      <c r="N285" s="118"/>
      <c r="O285" s="223">
        <f>N285+M285</f>
        <v>0</v>
      </c>
      <c r="P285" s="120"/>
      <c r="R285" s="346"/>
      <c r="S285" s="346"/>
    </row>
    <row r="286" spans="1:19" ht="24" hidden="1" x14ac:dyDescent="0.25">
      <c r="A286" s="275" t="s">
        <v>302</v>
      </c>
      <c r="B286" s="296" t="s">
        <v>303</v>
      </c>
      <c r="C286" s="56">
        <f t="shared" si="95"/>
        <v>0</v>
      </c>
      <c r="D286" s="106"/>
      <c r="E286" s="108"/>
      <c r="F286" s="110">
        <f>D286+E286</f>
        <v>0</v>
      </c>
      <c r="G286" s="106"/>
      <c r="H286" s="108"/>
      <c r="I286" s="107">
        <f>G286+H286</f>
        <v>0</v>
      </c>
      <c r="J286" s="106"/>
      <c r="K286" s="108"/>
      <c r="L286" s="110">
        <f>J286+K286</f>
        <v>0</v>
      </c>
      <c r="M286" s="106"/>
      <c r="N286" s="108"/>
      <c r="O286" s="221">
        <f>N286+M286</f>
        <v>0</v>
      </c>
      <c r="P286" s="110"/>
      <c r="R286" s="346"/>
      <c r="S286" s="346"/>
    </row>
    <row r="287" spans="1:19" ht="12.75" thickBot="1" x14ac:dyDescent="0.3">
      <c r="A287" s="297"/>
      <c r="B287" s="297" t="s">
        <v>304</v>
      </c>
      <c r="C287" s="298">
        <f t="shared" si="95"/>
        <v>51818</v>
      </c>
      <c r="D287" s="299">
        <f t="shared" ref="D287:O287" si="108">SUM(D284,D271,D233,D198,D190,D176,D78,D56)</f>
        <v>23815</v>
      </c>
      <c r="E287" s="302">
        <f t="shared" si="108"/>
        <v>0</v>
      </c>
      <c r="F287" s="304">
        <f t="shared" si="108"/>
        <v>23815</v>
      </c>
      <c r="G287" s="299">
        <f t="shared" si="108"/>
        <v>0</v>
      </c>
      <c r="H287" s="302">
        <f t="shared" si="108"/>
        <v>0</v>
      </c>
      <c r="I287" s="300">
        <f t="shared" si="108"/>
        <v>0</v>
      </c>
      <c r="J287" s="299">
        <f t="shared" si="108"/>
        <v>28003</v>
      </c>
      <c r="K287" s="300">
        <f t="shared" si="108"/>
        <v>0</v>
      </c>
      <c r="L287" s="301">
        <f t="shared" si="108"/>
        <v>28003</v>
      </c>
      <c r="M287" s="299">
        <f t="shared" si="108"/>
        <v>0</v>
      </c>
      <c r="N287" s="302">
        <f t="shared" si="108"/>
        <v>0</v>
      </c>
      <c r="O287" s="303">
        <f t="shared" si="108"/>
        <v>0</v>
      </c>
      <c r="P287" s="304"/>
      <c r="R287" s="346"/>
      <c r="S287" s="346"/>
    </row>
    <row r="288" spans="1:19" s="37" customFormat="1" ht="13.5" thickTop="1" thickBot="1" x14ac:dyDescent="0.3">
      <c r="A288" s="1064" t="s">
        <v>305</v>
      </c>
      <c r="B288" s="1065"/>
      <c r="C288" s="305">
        <f t="shared" si="95"/>
        <v>-3363</v>
      </c>
      <c r="D288" s="306">
        <f t="shared" ref="D288:I288" si="109">SUM(D28,D29,D45)-D54</f>
        <v>0</v>
      </c>
      <c r="E288" s="309">
        <f t="shared" si="109"/>
        <v>0</v>
      </c>
      <c r="F288" s="311">
        <f t="shared" si="109"/>
        <v>0</v>
      </c>
      <c r="G288" s="306">
        <f t="shared" si="109"/>
        <v>0</v>
      </c>
      <c r="H288" s="309">
        <f t="shared" si="109"/>
        <v>0</v>
      </c>
      <c r="I288" s="307">
        <f t="shared" si="109"/>
        <v>0</v>
      </c>
      <c r="J288" s="306">
        <f>(J30+J46)-J54</f>
        <v>-3363</v>
      </c>
      <c r="K288" s="307">
        <f>(K30+K46)-K54</f>
        <v>0</v>
      </c>
      <c r="L288" s="308">
        <f>(L30+L46)-L54</f>
        <v>-3363</v>
      </c>
      <c r="M288" s="306">
        <f>M48-M54</f>
        <v>0</v>
      </c>
      <c r="N288" s="309">
        <f>N48-N54</f>
        <v>0</v>
      </c>
      <c r="O288" s="310">
        <f>O48-O54</f>
        <v>0</v>
      </c>
      <c r="P288" s="311"/>
      <c r="R288" s="346"/>
      <c r="S288" s="346"/>
    </row>
    <row r="289" spans="1:19" s="37" customFormat="1" ht="12.75" thickTop="1" x14ac:dyDescent="0.25">
      <c r="A289" s="1066" t="s">
        <v>306</v>
      </c>
      <c r="B289" s="1067"/>
      <c r="C289" s="312">
        <f t="shared" si="95"/>
        <v>3363</v>
      </c>
      <c r="D289" s="313">
        <f t="shared" ref="D289:O289" si="110">SUM(D290,D291)-D298+D299</f>
        <v>0</v>
      </c>
      <c r="E289" s="316">
        <f t="shared" si="110"/>
        <v>0</v>
      </c>
      <c r="F289" s="318">
        <f t="shared" si="110"/>
        <v>0</v>
      </c>
      <c r="G289" s="313">
        <f t="shared" si="110"/>
        <v>0</v>
      </c>
      <c r="H289" s="316">
        <f t="shared" si="110"/>
        <v>0</v>
      </c>
      <c r="I289" s="314">
        <f t="shared" si="110"/>
        <v>0</v>
      </c>
      <c r="J289" s="313">
        <f t="shared" si="110"/>
        <v>3363</v>
      </c>
      <c r="K289" s="314">
        <f t="shared" si="110"/>
        <v>0</v>
      </c>
      <c r="L289" s="315">
        <f t="shared" si="110"/>
        <v>3363</v>
      </c>
      <c r="M289" s="313">
        <f t="shared" si="110"/>
        <v>0</v>
      </c>
      <c r="N289" s="316">
        <f t="shared" si="110"/>
        <v>0</v>
      </c>
      <c r="O289" s="317">
        <f t="shared" si="110"/>
        <v>0</v>
      </c>
      <c r="P289" s="318"/>
      <c r="R289" s="346"/>
      <c r="S289" s="346"/>
    </row>
    <row r="290" spans="1:19" s="37" customFormat="1" ht="12.75" thickBot="1" x14ac:dyDescent="0.3">
      <c r="A290" s="181" t="s">
        <v>307</v>
      </c>
      <c r="B290" s="181" t="s">
        <v>308</v>
      </c>
      <c r="C290" s="40">
        <f t="shared" si="95"/>
        <v>3363</v>
      </c>
      <c r="D290" s="182">
        <f t="shared" ref="D290:O290" si="111">D25-D284</f>
        <v>0</v>
      </c>
      <c r="E290" s="185">
        <f t="shared" si="111"/>
        <v>0</v>
      </c>
      <c r="F290" s="187">
        <f t="shared" si="111"/>
        <v>0</v>
      </c>
      <c r="G290" s="182">
        <f t="shared" si="111"/>
        <v>0</v>
      </c>
      <c r="H290" s="185">
        <f t="shared" si="111"/>
        <v>0</v>
      </c>
      <c r="I290" s="183">
        <f t="shared" si="111"/>
        <v>0</v>
      </c>
      <c r="J290" s="182">
        <f t="shared" si="111"/>
        <v>3363</v>
      </c>
      <c r="K290" s="183">
        <f t="shared" si="111"/>
        <v>0</v>
      </c>
      <c r="L290" s="184">
        <f t="shared" si="111"/>
        <v>3363</v>
      </c>
      <c r="M290" s="182">
        <f t="shared" si="111"/>
        <v>0</v>
      </c>
      <c r="N290" s="185">
        <f t="shared" si="111"/>
        <v>0</v>
      </c>
      <c r="O290" s="186">
        <f t="shared" si="111"/>
        <v>0</v>
      </c>
      <c r="P290" s="187"/>
      <c r="R290" s="346"/>
      <c r="S290" s="346"/>
    </row>
    <row r="291" spans="1:19" s="37" customFormat="1" ht="12.75" hidden="1" thickTop="1" x14ac:dyDescent="0.25">
      <c r="A291" s="319" t="s">
        <v>309</v>
      </c>
      <c r="B291" s="319" t="s">
        <v>310</v>
      </c>
      <c r="C291" s="312">
        <f t="shared" si="95"/>
        <v>0</v>
      </c>
      <c r="D291" s="313">
        <f t="shared" ref="D291:O291" si="112">SUM(D292,D294,D296)-SUM(D293,D295,D297)</f>
        <v>0</v>
      </c>
      <c r="E291" s="316">
        <f t="shared" si="112"/>
        <v>0</v>
      </c>
      <c r="F291" s="318">
        <f t="shared" si="112"/>
        <v>0</v>
      </c>
      <c r="G291" s="313">
        <f t="shared" si="112"/>
        <v>0</v>
      </c>
      <c r="H291" s="316">
        <f t="shared" si="112"/>
        <v>0</v>
      </c>
      <c r="I291" s="314">
        <f t="shared" si="112"/>
        <v>0</v>
      </c>
      <c r="J291" s="313">
        <f t="shared" si="112"/>
        <v>0</v>
      </c>
      <c r="K291" s="316">
        <f t="shared" si="112"/>
        <v>0</v>
      </c>
      <c r="L291" s="318">
        <f t="shared" si="112"/>
        <v>0</v>
      </c>
      <c r="M291" s="313">
        <f t="shared" si="112"/>
        <v>0</v>
      </c>
      <c r="N291" s="316">
        <f t="shared" si="112"/>
        <v>0</v>
      </c>
      <c r="O291" s="317">
        <f t="shared" si="112"/>
        <v>0</v>
      </c>
      <c r="P291" s="318"/>
      <c r="R291" s="346"/>
      <c r="S291" s="346"/>
    </row>
    <row r="292" spans="1:19" ht="12.75" hidden="1" thickTop="1" x14ac:dyDescent="0.25">
      <c r="A292" s="320" t="s">
        <v>311</v>
      </c>
      <c r="B292" s="164" t="s">
        <v>312</v>
      </c>
      <c r="C292" s="123">
        <f t="shared" si="95"/>
        <v>0</v>
      </c>
      <c r="D292" s="128"/>
      <c r="E292" s="131"/>
      <c r="F292" s="133">
        <f t="shared" ref="F292:F299" si="113">D292+E292</f>
        <v>0</v>
      </c>
      <c r="G292" s="128"/>
      <c r="H292" s="131"/>
      <c r="I292" s="129">
        <f t="shared" ref="I292:I299" si="114">G292+H292</f>
        <v>0</v>
      </c>
      <c r="J292" s="128"/>
      <c r="K292" s="131"/>
      <c r="L292" s="133">
        <f t="shared" ref="L292:L299" si="115">J292+K292</f>
        <v>0</v>
      </c>
      <c r="M292" s="128"/>
      <c r="N292" s="131"/>
      <c r="O292" s="295">
        <f t="shared" ref="O292:O299" si="116">N292+M292</f>
        <v>0</v>
      </c>
      <c r="P292" s="133"/>
      <c r="R292" s="346"/>
      <c r="S292" s="346"/>
    </row>
    <row r="293" spans="1:19" ht="24.75" hidden="1" thickTop="1" x14ac:dyDescent="0.25">
      <c r="A293" s="275" t="s">
        <v>313</v>
      </c>
      <c r="B293" s="63" t="s">
        <v>314</v>
      </c>
      <c r="C293" s="65">
        <f t="shared" si="95"/>
        <v>0</v>
      </c>
      <c r="D293" s="116"/>
      <c r="E293" s="118"/>
      <c r="F293" s="120">
        <f t="shared" si="113"/>
        <v>0</v>
      </c>
      <c r="G293" s="116"/>
      <c r="H293" s="118"/>
      <c r="I293" s="117">
        <f t="shared" si="114"/>
        <v>0</v>
      </c>
      <c r="J293" s="116"/>
      <c r="K293" s="118"/>
      <c r="L293" s="120">
        <f t="shared" si="115"/>
        <v>0</v>
      </c>
      <c r="M293" s="116"/>
      <c r="N293" s="118"/>
      <c r="O293" s="223">
        <f t="shared" si="116"/>
        <v>0</v>
      </c>
      <c r="P293" s="120"/>
      <c r="R293" s="346"/>
      <c r="S293" s="346"/>
    </row>
    <row r="294" spans="1:19" ht="12.75" hidden="1" thickTop="1" x14ac:dyDescent="0.25">
      <c r="A294" s="275" t="s">
        <v>315</v>
      </c>
      <c r="B294" s="63" t="s">
        <v>316</v>
      </c>
      <c r="C294" s="65">
        <f t="shared" si="95"/>
        <v>0</v>
      </c>
      <c r="D294" s="116"/>
      <c r="E294" s="118"/>
      <c r="F294" s="120">
        <f t="shared" si="113"/>
        <v>0</v>
      </c>
      <c r="G294" s="116"/>
      <c r="H294" s="118"/>
      <c r="I294" s="117">
        <f t="shared" si="114"/>
        <v>0</v>
      </c>
      <c r="J294" s="116"/>
      <c r="K294" s="118"/>
      <c r="L294" s="120">
        <f t="shared" si="115"/>
        <v>0</v>
      </c>
      <c r="M294" s="116"/>
      <c r="N294" s="118"/>
      <c r="O294" s="223">
        <f t="shared" si="116"/>
        <v>0</v>
      </c>
      <c r="P294" s="120"/>
      <c r="R294" s="346"/>
      <c r="S294" s="346"/>
    </row>
    <row r="295" spans="1:19" ht="24.75" hidden="1" thickTop="1" x14ac:dyDescent="0.25">
      <c r="A295" s="275" t="s">
        <v>317</v>
      </c>
      <c r="B295" s="63" t="s">
        <v>318</v>
      </c>
      <c r="C295" s="65">
        <f t="shared" si="95"/>
        <v>0</v>
      </c>
      <c r="D295" s="116"/>
      <c r="E295" s="118"/>
      <c r="F295" s="120">
        <f t="shared" si="113"/>
        <v>0</v>
      </c>
      <c r="G295" s="116"/>
      <c r="H295" s="118"/>
      <c r="I295" s="117">
        <f t="shared" si="114"/>
        <v>0</v>
      </c>
      <c r="J295" s="116"/>
      <c r="K295" s="118"/>
      <c r="L295" s="120">
        <f t="shared" si="115"/>
        <v>0</v>
      </c>
      <c r="M295" s="116"/>
      <c r="N295" s="118"/>
      <c r="O295" s="223">
        <f t="shared" si="116"/>
        <v>0</v>
      </c>
      <c r="P295" s="120"/>
      <c r="R295" s="346"/>
      <c r="S295" s="346"/>
    </row>
    <row r="296" spans="1:19" ht="12.75" hidden="1" thickTop="1" x14ac:dyDescent="0.25">
      <c r="A296" s="275" t="s">
        <v>319</v>
      </c>
      <c r="B296" s="63" t="s">
        <v>320</v>
      </c>
      <c r="C296" s="65">
        <f t="shared" si="95"/>
        <v>0</v>
      </c>
      <c r="D296" s="116"/>
      <c r="E296" s="118"/>
      <c r="F296" s="120">
        <f t="shared" si="113"/>
        <v>0</v>
      </c>
      <c r="G296" s="116"/>
      <c r="H296" s="118"/>
      <c r="I296" s="117">
        <f t="shared" si="114"/>
        <v>0</v>
      </c>
      <c r="J296" s="116"/>
      <c r="K296" s="118"/>
      <c r="L296" s="120">
        <f t="shared" si="115"/>
        <v>0</v>
      </c>
      <c r="M296" s="116"/>
      <c r="N296" s="118"/>
      <c r="O296" s="223">
        <f t="shared" si="116"/>
        <v>0</v>
      </c>
      <c r="P296" s="120"/>
      <c r="R296" s="346"/>
      <c r="S296" s="346"/>
    </row>
    <row r="297" spans="1:19" ht="24.75" hidden="1" thickTop="1" x14ac:dyDescent="0.25">
      <c r="A297" s="321" t="s">
        <v>321</v>
      </c>
      <c r="B297" s="322" t="s">
        <v>322</v>
      </c>
      <c r="C297" s="254">
        <f t="shared" si="95"/>
        <v>0</v>
      </c>
      <c r="D297" s="257"/>
      <c r="E297" s="260"/>
      <c r="F297" s="262">
        <f t="shared" si="113"/>
        <v>0</v>
      </c>
      <c r="G297" s="257"/>
      <c r="H297" s="260"/>
      <c r="I297" s="258">
        <f t="shared" si="114"/>
        <v>0</v>
      </c>
      <c r="J297" s="257"/>
      <c r="K297" s="260"/>
      <c r="L297" s="262">
        <f t="shared" si="115"/>
        <v>0</v>
      </c>
      <c r="M297" s="257"/>
      <c r="N297" s="260"/>
      <c r="O297" s="261">
        <f t="shared" si="116"/>
        <v>0</v>
      </c>
      <c r="P297" s="262"/>
      <c r="R297" s="346"/>
      <c r="S297" s="346"/>
    </row>
    <row r="298" spans="1:19" s="37" customFormat="1" ht="13.5" hidden="1" thickTop="1" thickBot="1" x14ac:dyDescent="0.3">
      <c r="A298" s="323" t="s">
        <v>323</v>
      </c>
      <c r="B298" s="323" t="s">
        <v>324</v>
      </c>
      <c r="C298" s="305">
        <f t="shared" si="95"/>
        <v>0</v>
      </c>
      <c r="D298" s="324"/>
      <c r="E298" s="327"/>
      <c r="F298" s="329">
        <f t="shared" si="113"/>
        <v>0</v>
      </c>
      <c r="G298" s="324"/>
      <c r="H298" s="327"/>
      <c r="I298" s="325">
        <f t="shared" si="114"/>
        <v>0</v>
      </c>
      <c r="J298" s="324"/>
      <c r="K298" s="327"/>
      <c r="L298" s="329">
        <f t="shared" si="115"/>
        <v>0</v>
      </c>
      <c r="M298" s="324"/>
      <c r="N298" s="327"/>
      <c r="O298" s="328">
        <f t="shared" si="116"/>
        <v>0</v>
      </c>
      <c r="P298" s="329"/>
      <c r="R298" s="346"/>
      <c r="S298" s="346"/>
    </row>
    <row r="299" spans="1:19" s="37" customFormat="1" ht="48.75" hidden="1" thickTop="1" x14ac:dyDescent="0.25">
      <c r="A299" s="319" t="s">
        <v>325</v>
      </c>
      <c r="B299" s="330" t="s">
        <v>326</v>
      </c>
      <c r="C299" s="312">
        <f t="shared" si="95"/>
        <v>0</v>
      </c>
      <c r="D299" s="245"/>
      <c r="E299" s="248"/>
      <c r="F299" s="250">
        <f t="shared" si="113"/>
        <v>0</v>
      </c>
      <c r="G299" s="245"/>
      <c r="H299" s="248"/>
      <c r="I299" s="246">
        <f t="shared" si="114"/>
        <v>0</v>
      </c>
      <c r="J299" s="245"/>
      <c r="K299" s="248"/>
      <c r="L299" s="250">
        <f t="shared" si="115"/>
        <v>0</v>
      </c>
      <c r="M299" s="245"/>
      <c r="N299" s="248"/>
      <c r="O299" s="249">
        <f t="shared" si="116"/>
        <v>0</v>
      </c>
      <c r="P299" s="250"/>
      <c r="R299" s="346"/>
      <c r="S299" s="346"/>
    </row>
    <row r="300" spans="1:19" ht="12.75" thickTop="1" x14ac:dyDescent="0.2">
      <c r="A300" s="333" t="s">
        <v>327</v>
      </c>
      <c r="B300" s="334"/>
      <c r="C300" s="334"/>
      <c r="D300" s="334"/>
      <c r="E300" s="334"/>
      <c r="F300" s="334"/>
      <c r="G300" s="334"/>
      <c r="H300" s="334"/>
      <c r="I300" s="334"/>
      <c r="J300" s="334"/>
      <c r="K300" s="334"/>
      <c r="L300" s="334"/>
      <c r="M300" s="334"/>
      <c r="N300" s="334"/>
      <c r="O300" s="334"/>
      <c r="P300" s="335"/>
      <c r="Q300" s="9"/>
    </row>
    <row r="301" spans="1:19" ht="12.75" x14ac:dyDescent="0.25">
      <c r="A301" s="1068" t="s">
        <v>1240</v>
      </c>
      <c r="B301" s="1069"/>
      <c r="C301" s="1069"/>
      <c r="D301" s="1070"/>
      <c r="E301" s="1070"/>
      <c r="F301" s="1069"/>
      <c r="G301" s="1070"/>
      <c r="H301" s="1070"/>
      <c r="I301" s="1069"/>
      <c r="J301" s="1070"/>
      <c r="K301" s="1070"/>
      <c r="L301" s="1069"/>
      <c r="M301" s="1070"/>
      <c r="N301" s="1070"/>
      <c r="O301" s="1071"/>
      <c r="P301" s="1072"/>
      <c r="Q301" s="9"/>
    </row>
    <row r="302" spans="1:19" ht="12.75" x14ac:dyDescent="0.25">
      <c r="A302" s="937" t="s">
        <v>1241</v>
      </c>
      <c r="B302" s="938"/>
      <c r="C302" s="938"/>
      <c r="D302" s="939"/>
      <c r="E302" s="939"/>
      <c r="F302" s="938"/>
      <c r="G302" s="939"/>
      <c r="H302" s="939"/>
      <c r="I302" s="938"/>
      <c r="J302" s="939"/>
      <c r="K302" s="939"/>
      <c r="L302" s="938"/>
      <c r="M302" s="939"/>
      <c r="N302" s="939"/>
      <c r="O302" s="938"/>
      <c r="P302" s="940"/>
      <c r="Q302" s="9"/>
    </row>
    <row r="303" spans="1:19" ht="6" customHeight="1" thickBot="1" x14ac:dyDescent="0.3">
      <c r="A303" s="343"/>
      <c r="B303" s="344"/>
      <c r="C303" s="344"/>
      <c r="D303" s="344"/>
      <c r="E303" s="344"/>
      <c r="F303" s="344"/>
      <c r="G303" s="344"/>
      <c r="H303" s="344"/>
      <c r="I303" s="344"/>
      <c r="J303" s="344"/>
      <c r="K303" s="344"/>
      <c r="L303" s="344"/>
      <c r="M303" s="344"/>
      <c r="N303" s="344"/>
      <c r="O303" s="344"/>
      <c r="P303" s="345"/>
      <c r="Q303" s="9"/>
    </row>
    <row r="304" spans="1:19" x14ac:dyDescent="0.25">
      <c r="A304" s="4"/>
      <c r="B304" s="4"/>
      <c r="C304" s="4"/>
      <c r="D304" s="4"/>
      <c r="E304" s="4"/>
      <c r="F304" s="4"/>
      <c r="G304" s="4"/>
      <c r="H304" s="4"/>
      <c r="I304" s="4"/>
      <c r="J304" s="4"/>
      <c r="K304" s="4"/>
      <c r="L304" s="4"/>
      <c r="M304" s="4"/>
      <c r="N304" s="4"/>
      <c r="O304" s="4"/>
      <c r="P304" s="692"/>
    </row>
    <row r="305" spans="1:16" x14ac:dyDescent="0.25">
      <c r="A305" s="4"/>
      <c r="B305" s="4"/>
      <c r="C305" s="4"/>
      <c r="D305" s="4"/>
      <c r="E305" s="4"/>
      <c r="F305" s="4"/>
      <c r="G305" s="4"/>
      <c r="H305" s="4"/>
      <c r="I305" s="4"/>
      <c r="J305" s="4"/>
      <c r="K305" s="4"/>
      <c r="L305" s="4"/>
      <c r="M305" s="4"/>
      <c r="N305" s="4"/>
      <c r="O305" s="4"/>
      <c r="P305" s="4"/>
    </row>
    <row r="306" spans="1:16" x14ac:dyDescent="0.25">
      <c r="A306" s="4"/>
      <c r="B306" s="4"/>
      <c r="C306" s="4"/>
      <c r="D306" s="4"/>
      <c r="E306" s="4"/>
      <c r="F306" s="4"/>
      <c r="G306" s="4"/>
      <c r="H306" s="4"/>
      <c r="I306" s="4"/>
      <c r="J306" s="4"/>
      <c r="K306" s="4"/>
      <c r="L306" s="4"/>
      <c r="M306" s="4"/>
      <c r="N306" s="4"/>
      <c r="O306" s="4"/>
      <c r="P306" s="4"/>
    </row>
    <row r="307" spans="1:16" x14ac:dyDescent="0.25">
      <c r="A307" s="4"/>
      <c r="B307" s="4"/>
      <c r="C307" s="4"/>
      <c r="D307" s="4"/>
      <c r="E307" s="4"/>
      <c r="F307" s="4"/>
      <c r="G307" s="4"/>
      <c r="H307" s="4"/>
      <c r="I307" s="4"/>
      <c r="J307" s="4"/>
      <c r="K307" s="4"/>
      <c r="L307" s="4"/>
      <c r="M307" s="4"/>
      <c r="N307" s="4"/>
      <c r="O307" s="4"/>
      <c r="P307" s="4"/>
    </row>
    <row r="308" spans="1:16" x14ac:dyDescent="0.25">
      <c r="A308" s="4"/>
      <c r="B308" s="4"/>
      <c r="C308" s="4"/>
      <c r="D308" s="4"/>
      <c r="E308" s="4"/>
      <c r="F308" s="4"/>
      <c r="G308" s="4"/>
      <c r="H308" s="4"/>
      <c r="I308" s="4"/>
      <c r="J308" s="4"/>
      <c r="K308" s="4"/>
      <c r="L308" s="4"/>
      <c r="M308" s="4"/>
      <c r="N308" s="4"/>
      <c r="O308" s="4"/>
      <c r="P308" s="4"/>
    </row>
    <row r="309" spans="1:16" x14ac:dyDescent="0.25">
      <c r="A309" s="4"/>
      <c r="B309" s="4"/>
      <c r="C309" s="4"/>
      <c r="D309" s="4"/>
      <c r="E309" s="4"/>
      <c r="F309" s="4"/>
      <c r="G309" s="4"/>
      <c r="H309" s="4"/>
      <c r="I309" s="4"/>
      <c r="J309" s="4"/>
      <c r="K309" s="4"/>
      <c r="L309" s="4"/>
      <c r="M309" s="4"/>
      <c r="N309" s="4"/>
      <c r="O309" s="4"/>
      <c r="P309" s="4"/>
    </row>
    <row r="310" spans="1:16" x14ac:dyDescent="0.25">
      <c r="A310" s="4"/>
      <c r="B310" s="4"/>
      <c r="C310" s="4"/>
      <c r="D310" s="4"/>
      <c r="E310" s="4"/>
      <c r="F310" s="4"/>
      <c r="G310" s="4"/>
      <c r="H310" s="4"/>
      <c r="I310" s="4"/>
      <c r="J310" s="4"/>
      <c r="K310" s="4"/>
      <c r="L310" s="4"/>
      <c r="M310" s="4"/>
      <c r="N310" s="4"/>
      <c r="O310" s="4"/>
      <c r="P310" s="4"/>
    </row>
    <row r="311" spans="1:16" x14ac:dyDescent="0.25">
      <c r="A311" s="4"/>
      <c r="B311" s="4"/>
      <c r="C311" s="4"/>
      <c r="D311" s="4"/>
      <c r="E311" s="4"/>
      <c r="F311" s="4"/>
      <c r="G311" s="4"/>
      <c r="H311" s="4"/>
      <c r="I311" s="4"/>
      <c r="J311" s="4"/>
      <c r="K311" s="4"/>
      <c r="L311" s="4"/>
      <c r="M311" s="4"/>
      <c r="N311" s="4"/>
      <c r="O311" s="4"/>
      <c r="P311" s="4"/>
    </row>
    <row r="312" spans="1:16" x14ac:dyDescent="0.25">
      <c r="A312" s="4"/>
      <c r="B312" s="4"/>
      <c r="C312" s="4"/>
      <c r="D312" s="4"/>
      <c r="E312" s="4"/>
      <c r="F312" s="4"/>
      <c r="G312" s="4"/>
      <c r="H312" s="4"/>
      <c r="I312" s="4"/>
      <c r="J312" s="4"/>
      <c r="K312" s="4"/>
      <c r="L312" s="4"/>
      <c r="M312" s="4"/>
      <c r="N312" s="4"/>
      <c r="O312" s="4"/>
      <c r="P312" s="4"/>
    </row>
    <row r="313" spans="1:16" x14ac:dyDescent="0.25">
      <c r="A313" s="4"/>
      <c r="B313" s="4"/>
      <c r="C313" s="4"/>
      <c r="D313" s="4"/>
      <c r="E313" s="4"/>
      <c r="F313" s="4"/>
      <c r="G313" s="4"/>
      <c r="H313" s="4"/>
      <c r="I313" s="4"/>
      <c r="J313" s="4"/>
      <c r="K313" s="4"/>
      <c r="L313" s="4"/>
      <c r="M313" s="4"/>
      <c r="N313" s="4"/>
      <c r="O313" s="4"/>
      <c r="P313" s="4"/>
    </row>
    <row r="314" spans="1:16" x14ac:dyDescent="0.25">
      <c r="A314" s="4"/>
      <c r="B314" s="4"/>
      <c r="C314" s="4"/>
      <c r="D314" s="4"/>
      <c r="E314" s="4"/>
      <c r="F314" s="4"/>
      <c r="G314" s="4"/>
      <c r="H314" s="4"/>
      <c r="I314" s="4"/>
      <c r="J314" s="4"/>
      <c r="K314" s="4"/>
      <c r="L314" s="4"/>
      <c r="M314" s="4"/>
      <c r="N314" s="4"/>
      <c r="O314" s="4"/>
      <c r="P314" s="4"/>
    </row>
    <row r="315" spans="1:16" x14ac:dyDescent="0.25">
      <c r="A315" s="4"/>
      <c r="B315" s="4"/>
      <c r="C315" s="4"/>
      <c r="D315" s="4"/>
      <c r="E315" s="4"/>
      <c r="F315" s="4"/>
      <c r="G315" s="4"/>
      <c r="H315" s="4"/>
      <c r="I315" s="4"/>
      <c r="J315" s="4"/>
      <c r="K315" s="4"/>
      <c r="L315" s="4"/>
      <c r="M315" s="4"/>
      <c r="N315" s="4"/>
      <c r="O315" s="4"/>
      <c r="P315" s="4"/>
    </row>
    <row r="316" spans="1:16" x14ac:dyDescent="0.25">
      <c r="A316" s="4"/>
      <c r="B316" s="4"/>
      <c r="C316" s="4"/>
      <c r="D316" s="4"/>
      <c r="E316" s="4"/>
      <c r="F316" s="4"/>
      <c r="G316" s="4"/>
      <c r="H316" s="4"/>
      <c r="I316" s="4"/>
      <c r="J316" s="4"/>
      <c r="K316" s="4"/>
      <c r="L316" s="4"/>
      <c r="M316" s="4"/>
      <c r="N316" s="4"/>
      <c r="O316" s="4"/>
      <c r="P316" s="4"/>
    </row>
    <row r="317" spans="1:16" x14ac:dyDescent="0.25">
      <c r="A317" s="4"/>
      <c r="B317" s="4"/>
      <c r="C317" s="4"/>
      <c r="D317" s="4"/>
      <c r="E317" s="4"/>
      <c r="F317" s="4"/>
      <c r="G317" s="4"/>
      <c r="H317" s="4"/>
      <c r="I317" s="4"/>
      <c r="J317" s="4"/>
      <c r="K317" s="4"/>
      <c r="L317" s="4"/>
      <c r="M317" s="4"/>
      <c r="N317" s="4"/>
      <c r="O317" s="4"/>
      <c r="P317" s="4"/>
    </row>
    <row r="318" spans="1:16" x14ac:dyDescent="0.25">
      <c r="A318" s="4"/>
      <c r="B318" s="4"/>
      <c r="C318" s="4"/>
      <c r="D318" s="4"/>
      <c r="E318" s="4"/>
      <c r="F318" s="4"/>
      <c r="G318" s="4"/>
      <c r="H318" s="4"/>
      <c r="I318" s="4"/>
      <c r="J318" s="4"/>
      <c r="K318" s="4"/>
      <c r="L318" s="4"/>
      <c r="M318" s="4"/>
      <c r="N318" s="4"/>
      <c r="O318" s="4"/>
      <c r="P318" s="4"/>
    </row>
    <row r="319" spans="1:16" x14ac:dyDescent="0.25">
      <c r="A319" s="4"/>
      <c r="B319" s="4"/>
      <c r="C319" s="4"/>
      <c r="D319" s="4"/>
      <c r="E319" s="4"/>
      <c r="F319" s="4"/>
      <c r="G319" s="4"/>
      <c r="H319" s="4"/>
      <c r="I319" s="4"/>
      <c r="J319" s="4"/>
      <c r="K319" s="4"/>
      <c r="L319" s="4"/>
      <c r="M319" s="4"/>
      <c r="N319" s="4"/>
      <c r="O319" s="4"/>
      <c r="P319" s="4"/>
    </row>
    <row r="320" spans="1:16" x14ac:dyDescent="0.25">
      <c r="A320" s="4"/>
      <c r="B320" s="4"/>
      <c r="C320" s="4"/>
      <c r="D320" s="4"/>
      <c r="E320" s="4"/>
      <c r="F320" s="4"/>
      <c r="G320" s="4"/>
      <c r="H320" s="4"/>
      <c r="I320" s="4"/>
      <c r="J320" s="4"/>
      <c r="K320" s="4"/>
      <c r="L320" s="4"/>
      <c r="M320" s="4"/>
      <c r="N320" s="4"/>
      <c r="O320" s="4"/>
      <c r="P320" s="4"/>
    </row>
    <row r="321" spans="1:16" x14ac:dyDescent="0.25">
      <c r="A321" s="4"/>
      <c r="B321" s="4"/>
      <c r="C321" s="4"/>
      <c r="D321" s="4"/>
      <c r="E321" s="4"/>
      <c r="F321" s="4"/>
      <c r="G321" s="4"/>
      <c r="H321" s="4"/>
      <c r="I321" s="4"/>
      <c r="J321" s="4"/>
      <c r="K321" s="4"/>
      <c r="L321" s="4"/>
      <c r="M321" s="4"/>
      <c r="N321" s="4"/>
      <c r="O321" s="4"/>
      <c r="P321" s="4"/>
    </row>
    <row r="322" spans="1:16" x14ac:dyDescent="0.25">
      <c r="A322" s="4"/>
      <c r="B322" s="4"/>
      <c r="C322" s="4"/>
      <c r="D322" s="4"/>
      <c r="E322" s="4"/>
      <c r="F322" s="4"/>
      <c r="G322" s="4"/>
      <c r="H322" s="4"/>
      <c r="I322" s="4"/>
      <c r="J322" s="4"/>
      <c r="K322" s="4"/>
      <c r="L322" s="4"/>
      <c r="M322" s="4"/>
      <c r="N322" s="4"/>
      <c r="O322" s="4"/>
      <c r="P322" s="4"/>
    </row>
  </sheetData>
  <sheetProtection algorithmName="SHA-512" hashValue="emcNn0cGbakO/WGqlHJbaAtNGp3Dj2XB9EkZrUQrZmNi6lTG4ULe1uKr1nYcjBXJLiQDFsEOUcPPiWNU8tqlaA==" saltValue="FjJYvPtSzaVVbMNSWNFnQQ==" spinCount="100000" sheet="1" objects="1" scenarios="1" formatCells="0" formatColumns="0" formatRows="0"/>
  <autoFilter ref="A22:P301">
    <filterColumn colId="2">
      <filters blank="1">
        <filter val="1 000"/>
        <filter val="10 408"/>
        <filter val="11 632"/>
        <filter val="13 500"/>
        <filter val="14 043"/>
        <filter val="2 100"/>
        <filter val="23 815"/>
        <filter val="24 640"/>
        <filter val="3 363"/>
        <filter val="-3 363"/>
        <filter val="3 635"/>
        <filter val="300"/>
        <filter val="31 034"/>
        <filter val="4 300"/>
        <filter val="41"/>
        <filter val="45 418"/>
        <filter val="47 518"/>
        <filter val="5 382"/>
        <filter val="500"/>
        <filter val="51 818"/>
        <filter val="520"/>
        <filter val="600"/>
      </filters>
    </filterColumn>
  </autoFilter>
  <mergeCells count="32">
    <mergeCell ref="C10:P10"/>
    <mergeCell ref="A4:P4"/>
    <mergeCell ref="C6:P6"/>
    <mergeCell ref="C7:P7"/>
    <mergeCell ref="C8:P8"/>
    <mergeCell ref="C9:P9"/>
    <mergeCell ref="F20:F21"/>
    <mergeCell ref="G20:G21"/>
    <mergeCell ref="H20:H21"/>
    <mergeCell ref="C12:P12"/>
    <mergeCell ref="C13:P13"/>
    <mergeCell ref="C14:P14"/>
    <mergeCell ref="C15:P15"/>
    <mergeCell ref="C16:P16"/>
    <mergeCell ref="C17:P17"/>
    <mergeCell ref="O20:O21"/>
    <mergeCell ref="A288:B288"/>
    <mergeCell ref="A289:B289"/>
    <mergeCell ref="A301:P301"/>
    <mergeCell ref="I20:I21"/>
    <mergeCell ref="J20:J21"/>
    <mergeCell ref="K20:K21"/>
    <mergeCell ref="L20:L21"/>
    <mergeCell ref="M20:M21"/>
    <mergeCell ref="N20:N21"/>
    <mergeCell ref="A19:A21"/>
    <mergeCell ref="B19:B21"/>
    <mergeCell ref="C19:O19"/>
    <mergeCell ref="P19:P21"/>
    <mergeCell ref="C20:C21"/>
    <mergeCell ref="D20:D21"/>
    <mergeCell ref="E20:E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44.pielikums Jūrmalas pilsētas domes
2016.gada 19.maija saistošajiem noteikumiem Nr.13
(protokols Nr.6, 8.punkts)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319"/>
  <sheetViews>
    <sheetView view="pageLayout" zoomScaleNormal="90" workbookViewId="0">
      <selection activeCell="T8" sqref="T8"/>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865</v>
      </c>
    </row>
    <row r="2" spans="1:17" ht="39.75" customHeight="1" x14ac:dyDescent="0.25">
      <c r="A2" s="1046" t="s">
        <v>1</v>
      </c>
      <c r="B2" s="1047"/>
      <c r="C2" s="1047"/>
      <c r="D2" s="1047"/>
      <c r="E2" s="1047"/>
      <c r="F2" s="1047"/>
      <c r="G2" s="1047"/>
      <c r="H2" s="1047"/>
      <c r="I2" s="1047"/>
      <c r="J2" s="1047"/>
      <c r="K2" s="1047"/>
      <c r="L2" s="1047"/>
      <c r="M2" s="1047"/>
      <c r="N2" s="1047"/>
      <c r="O2" s="1047"/>
      <c r="P2" s="1047"/>
      <c r="Q2" s="9"/>
    </row>
    <row r="3" spans="1:17" ht="26.25" customHeight="1" x14ac:dyDescent="0.25">
      <c r="A3" s="12" t="s">
        <v>2</v>
      </c>
      <c r="B3" s="13"/>
      <c r="C3" s="1049" t="s">
        <v>866</v>
      </c>
      <c r="D3" s="1049"/>
      <c r="E3" s="1049"/>
      <c r="F3" s="1049"/>
      <c r="G3" s="1049"/>
      <c r="H3" s="1049"/>
      <c r="I3" s="1049"/>
      <c r="J3" s="1049"/>
      <c r="K3" s="1049"/>
      <c r="L3" s="1049"/>
      <c r="M3" s="1049"/>
      <c r="N3" s="1049"/>
      <c r="O3" s="1049"/>
      <c r="P3" s="1049"/>
      <c r="Q3" s="9"/>
    </row>
    <row r="4" spans="1:17" ht="12.75" x14ac:dyDescent="0.25">
      <c r="A4" s="12" t="s">
        <v>4</v>
      </c>
      <c r="B4" s="13"/>
      <c r="C4" s="1049" t="s">
        <v>867</v>
      </c>
      <c r="D4" s="1049"/>
      <c r="E4" s="1049"/>
      <c r="F4" s="1049"/>
      <c r="G4" s="1049"/>
      <c r="H4" s="1049"/>
      <c r="I4" s="1049"/>
      <c r="J4" s="1049"/>
      <c r="K4" s="1049"/>
      <c r="L4" s="1049"/>
      <c r="M4" s="1049"/>
      <c r="N4" s="1049"/>
      <c r="O4" s="1049"/>
      <c r="P4" s="1049"/>
      <c r="Q4" s="9"/>
    </row>
    <row r="5" spans="1:17" x14ac:dyDescent="0.25">
      <c r="A5" s="14" t="s">
        <v>6</v>
      </c>
      <c r="B5" s="15"/>
      <c r="C5" s="1044" t="s">
        <v>868</v>
      </c>
      <c r="D5" s="1044"/>
      <c r="E5" s="1044"/>
      <c r="F5" s="1044"/>
      <c r="G5" s="1044"/>
      <c r="H5" s="1044"/>
      <c r="I5" s="1044"/>
      <c r="J5" s="1044"/>
      <c r="K5" s="1044"/>
      <c r="L5" s="1044"/>
      <c r="M5" s="1044"/>
      <c r="N5" s="1044"/>
      <c r="O5" s="1044"/>
      <c r="P5" s="1044"/>
      <c r="Q5" s="9"/>
    </row>
    <row r="6" spans="1:17" x14ac:dyDescent="0.25">
      <c r="A6" s="14" t="s">
        <v>8</v>
      </c>
      <c r="B6" s="15"/>
      <c r="C6" s="1044" t="s">
        <v>487</v>
      </c>
      <c r="D6" s="1044"/>
      <c r="E6" s="1044"/>
      <c r="F6" s="1044"/>
      <c r="G6" s="1044"/>
      <c r="H6" s="1044"/>
      <c r="I6" s="1044"/>
      <c r="J6" s="1044"/>
      <c r="K6" s="1044"/>
      <c r="L6" s="1044"/>
      <c r="M6" s="1044"/>
      <c r="N6" s="1044"/>
      <c r="O6" s="1044"/>
      <c r="P6" s="1044"/>
      <c r="Q6" s="9"/>
    </row>
    <row r="7" spans="1:17" ht="24" customHeight="1" x14ac:dyDescent="0.25">
      <c r="A7" s="14" t="s">
        <v>10</v>
      </c>
      <c r="B7" s="15"/>
      <c r="C7" s="1049" t="s">
        <v>869</v>
      </c>
      <c r="D7" s="1049"/>
      <c r="E7" s="1049"/>
      <c r="F7" s="1049"/>
      <c r="G7" s="1049"/>
      <c r="H7" s="1049"/>
      <c r="I7" s="1049"/>
      <c r="J7" s="1049"/>
      <c r="K7" s="1049"/>
      <c r="L7" s="1049"/>
      <c r="M7" s="1049"/>
      <c r="N7" s="1049"/>
      <c r="O7" s="1049"/>
      <c r="P7" s="1049"/>
      <c r="Q7" s="9"/>
    </row>
    <row r="8" spans="1:17" x14ac:dyDescent="0.25">
      <c r="A8" s="14" t="s">
        <v>12</v>
      </c>
      <c r="B8" s="15"/>
      <c r="C8" s="1049" t="s">
        <v>870</v>
      </c>
      <c r="D8" s="1049"/>
      <c r="E8" s="1049"/>
      <c r="F8" s="1049"/>
      <c r="G8" s="1049"/>
      <c r="H8" s="1049"/>
      <c r="I8" s="1049"/>
      <c r="J8" s="1049"/>
      <c r="K8" s="1049"/>
      <c r="L8" s="1049"/>
      <c r="M8" s="1049"/>
      <c r="N8" s="1049"/>
      <c r="O8" s="1049"/>
      <c r="P8" s="1049"/>
      <c r="Q8" s="9"/>
    </row>
    <row r="9" spans="1:17" x14ac:dyDescent="0.25">
      <c r="A9" s="16" t="s">
        <v>14</v>
      </c>
      <c r="B9" s="15"/>
      <c r="C9" s="361"/>
      <c r="D9" s="361"/>
      <c r="E9" s="361"/>
      <c r="F9" s="361"/>
      <c r="G9" s="361"/>
      <c r="H9" s="361"/>
      <c r="I9" s="361"/>
      <c r="J9" s="361"/>
      <c r="K9" s="361"/>
      <c r="L9" s="361"/>
      <c r="M9" s="361"/>
      <c r="N9" s="361"/>
      <c r="O9" s="361"/>
      <c r="P9" s="630"/>
      <c r="Q9" s="9"/>
    </row>
    <row r="10" spans="1:17" x14ac:dyDescent="0.25">
      <c r="A10" s="14"/>
      <c r="B10" s="15" t="s">
        <v>15</v>
      </c>
      <c r="C10" s="1044" t="s">
        <v>871</v>
      </c>
      <c r="D10" s="1044"/>
      <c r="E10" s="1044"/>
      <c r="F10" s="1044"/>
      <c r="G10" s="1044"/>
      <c r="H10" s="1044"/>
      <c r="I10" s="1044"/>
      <c r="J10" s="1044"/>
      <c r="K10" s="1044"/>
      <c r="L10" s="1044"/>
      <c r="M10" s="1044"/>
      <c r="N10" s="1044"/>
      <c r="O10" s="1044"/>
      <c r="P10" s="1044"/>
      <c r="Q10" s="9"/>
    </row>
    <row r="11" spans="1:17" x14ac:dyDescent="0.25">
      <c r="A11" s="14"/>
      <c r="B11" s="15" t="s">
        <v>17</v>
      </c>
      <c r="C11" s="1044"/>
      <c r="D11" s="1044"/>
      <c r="E11" s="1044"/>
      <c r="F11" s="1044"/>
      <c r="G11" s="1044"/>
      <c r="H11" s="1044"/>
      <c r="I11" s="1044"/>
      <c r="J11" s="1044"/>
      <c r="K11" s="1044"/>
      <c r="L11" s="1044"/>
      <c r="M11" s="1044"/>
      <c r="N11" s="1044"/>
      <c r="O11" s="1044"/>
      <c r="P11" s="1044"/>
      <c r="Q11" s="9"/>
    </row>
    <row r="12" spans="1:17" x14ac:dyDescent="0.25">
      <c r="A12" s="14"/>
      <c r="B12" s="15" t="s">
        <v>19</v>
      </c>
      <c r="C12" s="1044"/>
      <c r="D12" s="1044"/>
      <c r="E12" s="1044"/>
      <c r="F12" s="1044"/>
      <c r="G12" s="1044"/>
      <c r="H12" s="1044"/>
      <c r="I12" s="1044"/>
      <c r="J12" s="1044"/>
      <c r="K12" s="1044"/>
      <c r="L12" s="1044"/>
      <c r="M12" s="1044"/>
      <c r="N12" s="1044"/>
      <c r="O12" s="1044"/>
      <c r="P12" s="1044"/>
      <c r="Q12" s="9"/>
    </row>
    <row r="13" spans="1:17" x14ac:dyDescent="0.25">
      <c r="A13" s="14"/>
      <c r="B13" s="15" t="s">
        <v>20</v>
      </c>
      <c r="C13" s="1044"/>
      <c r="D13" s="1044"/>
      <c r="E13" s="1044"/>
      <c r="F13" s="1044"/>
      <c r="G13" s="1044"/>
      <c r="H13" s="1044"/>
      <c r="I13" s="1044"/>
      <c r="J13" s="1044"/>
      <c r="K13" s="1044"/>
      <c r="L13" s="1044"/>
      <c r="M13" s="1044"/>
      <c r="N13" s="1044"/>
      <c r="O13" s="1044"/>
      <c r="P13" s="1044"/>
      <c r="Q13" s="9"/>
    </row>
    <row r="14" spans="1:17" x14ac:dyDescent="0.25">
      <c r="A14" s="14"/>
      <c r="B14" s="15" t="s">
        <v>22</v>
      </c>
      <c r="C14" s="1044"/>
      <c r="D14" s="1044"/>
      <c r="E14" s="1044"/>
      <c r="F14" s="1044"/>
      <c r="G14" s="1044"/>
      <c r="H14" s="1044"/>
      <c r="I14" s="1044"/>
      <c r="J14" s="1044"/>
      <c r="K14" s="1044"/>
      <c r="L14" s="1044"/>
      <c r="M14" s="1044"/>
      <c r="N14" s="1044"/>
      <c r="O14" s="1044"/>
      <c r="P14" s="1044"/>
      <c r="Q14" s="9"/>
    </row>
    <row r="15" spans="1:17" x14ac:dyDescent="0.25">
      <c r="A15" s="17"/>
      <c r="B15" s="18"/>
      <c r="C15" s="1025"/>
      <c r="D15" s="1025"/>
      <c r="E15" s="1025"/>
      <c r="F15" s="1025"/>
      <c r="G15" s="1025"/>
      <c r="H15" s="1025"/>
      <c r="I15" s="1025"/>
      <c r="J15" s="1025"/>
      <c r="K15" s="1025"/>
      <c r="L15" s="1025"/>
      <c r="M15" s="1025"/>
      <c r="N15" s="1025"/>
      <c r="O15" s="1025"/>
      <c r="P15" s="1025"/>
      <c r="Q15" s="9"/>
    </row>
    <row r="16" spans="1:17" s="20" customFormat="1" x14ac:dyDescent="0.25">
      <c r="A16" s="1027" t="s">
        <v>23</v>
      </c>
      <c r="B16" s="1030" t="s">
        <v>24</v>
      </c>
      <c r="C16" s="1033" t="s">
        <v>25</v>
      </c>
      <c r="D16" s="1034"/>
      <c r="E16" s="1034"/>
      <c r="F16" s="1034"/>
      <c r="G16" s="1034"/>
      <c r="H16" s="1034"/>
      <c r="I16" s="1034"/>
      <c r="J16" s="1034"/>
      <c r="K16" s="1034"/>
      <c r="L16" s="1034"/>
      <c r="M16" s="1034"/>
      <c r="N16" s="1034"/>
      <c r="O16" s="1035"/>
      <c r="P16" s="1030" t="s">
        <v>26</v>
      </c>
      <c r="Q16" s="772"/>
    </row>
    <row r="17" spans="1:16" s="20" customFormat="1" x14ac:dyDescent="0.25">
      <c r="A17" s="1028"/>
      <c r="B17" s="1031"/>
      <c r="C17" s="1036" t="s">
        <v>27</v>
      </c>
      <c r="D17" s="1023" t="s">
        <v>28</v>
      </c>
      <c r="E17" s="1042" t="s">
        <v>29</v>
      </c>
      <c r="F17" s="1021" t="s">
        <v>30</v>
      </c>
      <c r="G17" s="1023" t="s">
        <v>31</v>
      </c>
      <c r="H17" s="1042" t="s">
        <v>32</v>
      </c>
      <c r="I17" s="1021" t="s">
        <v>33</v>
      </c>
      <c r="J17" s="1023" t="s">
        <v>34</v>
      </c>
      <c r="K17" s="1042" t="s">
        <v>35</v>
      </c>
      <c r="L17" s="1021" t="s">
        <v>36</v>
      </c>
      <c r="M17" s="1023" t="s">
        <v>37</v>
      </c>
      <c r="N17" s="1042" t="s">
        <v>38</v>
      </c>
      <c r="O17" s="1021" t="s">
        <v>39</v>
      </c>
      <c r="P17" s="1031"/>
    </row>
    <row r="18" spans="1:16" s="21" customFormat="1" ht="70.5" customHeight="1" thickBot="1" x14ac:dyDescent="0.3">
      <c r="A18" s="1029"/>
      <c r="B18" s="1032"/>
      <c r="C18" s="1037"/>
      <c r="D18" s="1024"/>
      <c r="E18" s="1043"/>
      <c r="F18" s="1022"/>
      <c r="G18" s="1024"/>
      <c r="H18" s="1043"/>
      <c r="I18" s="1022"/>
      <c r="J18" s="1024"/>
      <c r="K18" s="1043"/>
      <c r="L18" s="1022"/>
      <c r="M18" s="1024"/>
      <c r="N18" s="1043"/>
      <c r="O18" s="1022"/>
      <c r="P18" s="1032"/>
    </row>
    <row r="19" spans="1:16" s="21" customFormat="1" ht="9" thickTop="1" x14ac:dyDescent="0.25">
      <c r="A19" s="22" t="s">
        <v>339</v>
      </c>
      <c r="B19" s="22">
        <v>2</v>
      </c>
      <c r="C19" s="22">
        <v>3</v>
      </c>
      <c r="D19" s="24">
        <v>4</v>
      </c>
      <c r="E19" s="25">
        <v>5</v>
      </c>
      <c r="F19" s="22">
        <v>4</v>
      </c>
      <c r="G19" s="24">
        <v>7</v>
      </c>
      <c r="H19" s="364">
        <v>8</v>
      </c>
      <c r="I19" s="27">
        <v>5</v>
      </c>
      <c r="J19" s="24">
        <v>10</v>
      </c>
      <c r="K19" s="365">
        <v>11</v>
      </c>
      <c r="L19" s="27">
        <v>6</v>
      </c>
      <c r="M19" s="365">
        <v>13</v>
      </c>
      <c r="N19" s="26">
        <v>14</v>
      </c>
      <c r="O19" s="27">
        <v>7</v>
      </c>
      <c r="P19" s="27">
        <v>16</v>
      </c>
    </row>
    <row r="20" spans="1:16" s="37" customFormat="1" x14ac:dyDescent="0.25">
      <c r="A20" s="28"/>
      <c r="B20" s="29" t="s">
        <v>40</v>
      </c>
      <c r="C20" s="197"/>
      <c r="D20" s="31"/>
      <c r="E20" s="32"/>
      <c r="F20" s="197"/>
      <c r="G20" s="31"/>
      <c r="H20" s="366"/>
      <c r="I20" s="367"/>
      <c r="J20" s="31"/>
      <c r="K20" s="368"/>
      <c r="L20" s="367"/>
      <c r="M20" s="368"/>
      <c r="N20" s="34"/>
      <c r="O20" s="367"/>
      <c r="P20" s="369"/>
    </row>
    <row r="21" spans="1:16" s="37" customFormat="1" ht="12.75" thickBot="1" x14ac:dyDescent="0.3">
      <c r="A21" s="38"/>
      <c r="B21" s="39" t="s">
        <v>41</v>
      </c>
      <c r="C21" s="43">
        <f>F21+I21+L21+O21</f>
        <v>502967.80000000005</v>
      </c>
      <c r="D21" s="41">
        <f>SUM(D22,D25,D26,D42,D43)</f>
        <v>499999.80000000005</v>
      </c>
      <c r="E21" s="42">
        <f>SUM(E22,E25,E26,E42,E43)</f>
        <v>2968</v>
      </c>
      <c r="F21" s="43">
        <f t="shared" ref="F21:F26" si="0">D21+E21</f>
        <v>502967.80000000005</v>
      </c>
      <c r="G21" s="41">
        <f>SUM(G22,G25,G43)</f>
        <v>0</v>
      </c>
      <c r="H21" s="371">
        <f>SUM(H22,H25,H43)</f>
        <v>0</v>
      </c>
      <c r="I21" s="45">
        <f>G21+H21</f>
        <v>0</v>
      </c>
      <c r="J21" s="41">
        <f>SUM(J22,J27,J43)</f>
        <v>0</v>
      </c>
      <c r="K21" s="371">
        <f>SUM(K22,K27,K43)</f>
        <v>0</v>
      </c>
      <c r="L21" s="45">
        <f>J21+K21</f>
        <v>0</v>
      </c>
      <c r="M21" s="372">
        <f>SUM(M22,M45)</f>
        <v>0</v>
      </c>
      <c r="N21" s="44">
        <f>SUM(N22,N45)</f>
        <v>0</v>
      </c>
      <c r="O21" s="45">
        <f>M21+N21</f>
        <v>0</v>
      </c>
      <c r="P21" s="373"/>
    </row>
    <row r="22" spans="1:16" ht="12.75" hidden="1" thickTop="1" x14ac:dyDescent="0.25">
      <c r="A22" s="46"/>
      <c r="B22" s="47" t="s">
        <v>42</v>
      </c>
      <c r="C22" s="51">
        <f>F22+I22+L22+O22</f>
        <v>0</v>
      </c>
      <c r="D22" s="49">
        <f>SUM(D23:D24)</f>
        <v>0</v>
      </c>
      <c r="E22" s="50">
        <f>SUM(E23:E24)</f>
        <v>0</v>
      </c>
      <c r="F22" s="51">
        <f t="shared" si="0"/>
        <v>0</v>
      </c>
      <c r="G22" s="49">
        <f>SUM(G23:G24)</f>
        <v>0</v>
      </c>
      <c r="H22" s="375">
        <f>SUM(H23:H24)</f>
        <v>0</v>
      </c>
      <c r="I22" s="53">
        <f>G22+H22</f>
        <v>0</v>
      </c>
      <c r="J22" s="49">
        <f>SUM(J23:J24)</f>
        <v>0</v>
      </c>
      <c r="K22" s="375">
        <f>SUM(K23:K24)</f>
        <v>0</v>
      </c>
      <c r="L22" s="53">
        <f>J22+K22</f>
        <v>0</v>
      </c>
      <c r="M22" s="376">
        <f>SUM(M23:M24)</f>
        <v>0</v>
      </c>
      <c r="N22" s="52">
        <f>SUM(N23:N24)</f>
        <v>0</v>
      </c>
      <c r="O22" s="53">
        <f>M22+N22</f>
        <v>0</v>
      </c>
      <c r="P22" s="377"/>
    </row>
    <row r="23" spans="1:16" ht="12.75" hidden="1" thickTop="1" x14ac:dyDescent="0.25">
      <c r="A23" s="54"/>
      <c r="B23" s="55" t="s">
        <v>43</v>
      </c>
      <c r="C23" s="610">
        <f>F23+I23+L23+O23</f>
        <v>0</v>
      </c>
      <c r="D23" s="57"/>
      <c r="E23" s="58"/>
      <c r="F23" s="610">
        <f t="shared" si="0"/>
        <v>0</v>
      </c>
      <c r="G23" s="57"/>
      <c r="H23" s="379"/>
      <c r="I23" s="380">
        <f>G23+H23</f>
        <v>0</v>
      </c>
      <c r="J23" s="57"/>
      <c r="K23" s="379"/>
      <c r="L23" s="380">
        <f>J23+K23</f>
        <v>0</v>
      </c>
      <c r="M23" s="381"/>
      <c r="N23" s="60"/>
      <c r="O23" s="380">
        <f>M23+N23</f>
        <v>0</v>
      </c>
      <c r="P23" s="382"/>
    </row>
    <row r="24" spans="1:16" ht="12.75" hidden="1" thickTop="1" x14ac:dyDescent="0.25">
      <c r="A24" s="63"/>
      <c r="B24" s="64" t="s">
        <v>44</v>
      </c>
      <c r="C24" s="611">
        <f>F24+I24+L24+O24</f>
        <v>0</v>
      </c>
      <c r="D24" s="66"/>
      <c r="E24" s="67"/>
      <c r="F24" s="611">
        <f t="shared" si="0"/>
        <v>0</v>
      </c>
      <c r="G24" s="66"/>
      <c r="H24" s="384"/>
      <c r="I24" s="385">
        <f>G24+H24</f>
        <v>0</v>
      </c>
      <c r="J24" s="66"/>
      <c r="K24" s="384"/>
      <c r="L24" s="385">
        <f>J24+K24</f>
        <v>0</v>
      </c>
      <c r="M24" s="386"/>
      <c r="N24" s="69"/>
      <c r="O24" s="385">
        <f>M24+N24</f>
        <v>0</v>
      </c>
      <c r="P24" s="387"/>
    </row>
    <row r="25" spans="1:16" s="37" customFormat="1" ht="25.5" thickTop="1" thickBot="1" x14ac:dyDescent="0.3">
      <c r="A25" s="73">
        <v>19300</v>
      </c>
      <c r="B25" s="73" t="s">
        <v>45</v>
      </c>
      <c r="C25" s="606">
        <f>SUM(F25,I25)</f>
        <v>502967.80000000005</v>
      </c>
      <c r="D25" s="75">
        <f>D51</f>
        <v>499999.80000000005</v>
      </c>
      <c r="E25" s="76">
        <v>2968</v>
      </c>
      <c r="F25" s="606">
        <f t="shared" si="0"/>
        <v>502967.80000000005</v>
      </c>
      <c r="G25" s="75"/>
      <c r="H25" s="389"/>
      <c r="I25" s="390">
        <f>G25+H25</f>
        <v>0</v>
      </c>
      <c r="J25" s="80" t="s">
        <v>46</v>
      </c>
      <c r="K25" s="391" t="s">
        <v>46</v>
      </c>
      <c r="L25" s="84" t="s">
        <v>46</v>
      </c>
      <c r="M25" s="613" t="s">
        <v>46</v>
      </c>
      <c r="N25" s="83" t="s">
        <v>46</v>
      </c>
      <c r="O25" s="84" t="s">
        <v>46</v>
      </c>
      <c r="P25" s="392"/>
    </row>
    <row r="26" spans="1:16" s="37" customFormat="1" ht="24.75" hidden="1" thickTop="1" x14ac:dyDescent="0.25">
      <c r="A26" s="85"/>
      <c r="B26" s="85" t="s">
        <v>47</v>
      </c>
      <c r="C26" s="97">
        <f>F26</f>
        <v>0</v>
      </c>
      <c r="D26" s="87"/>
      <c r="E26" s="88"/>
      <c r="F26" s="143">
        <f t="shared" si="0"/>
        <v>0</v>
      </c>
      <c r="G26" s="90" t="s">
        <v>46</v>
      </c>
      <c r="H26" s="395" t="s">
        <v>46</v>
      </c>
      <c r="I26" s="94" t="s">
        <v>46</v>
      </c>
      <c r="J26" s="90" t="s">
        <v>46</v>
      </c>
      <c r="K26" s="395" t="s">
        <v>46</v>
      </c>
      <c r="L26" s="94" t="s">
        <v>46</v>
      </c>
      <c r="M26" s="396" t="s">
        <v>46</v>
      </c>
      <c r="N26" s="91" t="s">
        <v>46</v>
      </c>
      <c r="O26" s="94" t="s">
        <v>46</v>
      </c>
      <c r="P26" s="397"/>
    </row>
    <row r="27" spans="1:16" s="37" customFormat="1" ht="36.75" hidden="1" thickTop="1" x14ac:dyDescent="0.25">
      <c r="A27" s="85">
        <v>21300</v>
      </c>
      <c r="B27" s="85" t="s">
        <v>48</v>
      </c>
      <c r="C27" s="97">
        <f t="shared" ref="C27:C41" si="1">L27</f>
        <v>0</v>
      </c>
      <c r="D27" s="90" t="s">
        <v>46</v>
      </c>
      <c r="E27" s="92" t="s">
        <v>46</v>
      </c>
      <c r="F27" s="93" t="s">
        <v>46</v>
      </c>
      <c r="G27" s="90" t="s">
        <v>46</v>
      </c>
      <c r="H27" s="395" t="s">
        <v>46</v>
      </c>
      <c r="I27" s="94" t="s">
        <v>46</v>
      </c>
      <c r="J27" s="95">
        <f>SUM(J28,J32,J34,J37)</f>
        <v>0</v>
      </c>
      <c r="K27" s="399">
        <f>SUM(K28,K32,K34,K37)</f>
        <v>0</v>
      </c>
      <c r="L27" s="99">
        <f t="shared" ref="L27:L41" si="2">J27+K27</f>
        <v>0</v>
      </c>
      <c r="M27" s="396" t="s">
        <v>46</v>
      </c>
      <c r="N27" s="91" t="s">
        <v>46</v>
      </c>
      <c r="O27" s="94" t="s">
        <v>46</v>
      </c>
      <c r="P27" s="397"/>
    </row>
    <row r="28" spans="1:16" s="37" customFormat="1" ht="24.75" hidden="1" thickTop="1" x14ac:dyDescent="0.25">
      <c r="A28" s="100">
        <v>21350</v>
      </c>
      <c r="B28" s="85" t="s">
        <v>49</v>
      </c>
      <c r="C28" s="97">
        <f t="shared" si="1"/>
        <v>0</v>
      </c>
      <c r="D28" s="90" t="s">
        <v>46</v>
      </c>
      <c r="E28" s="92" t="s">
        <v>46</v>
      </c>
      <c r="F28" s="93" t="s">
        <v>46</v>
      </c>
      <c r="G28" s="90" t="s">
        <v>46</v>
      </c>
      <c r="H28" s="395" t="s">
        <v>46</v>
      </c>
      <c r="I28" s="94" t="s">
        <v>46</v>
      </c>
      <c r="J28" s="95">
        <f>SUM(J29:J31)</f>
        <v>0</v>
      </c>
      <c r="K28" s="399">
        <f>SUM(K29:K31)</f>
        <v>0</v>
      </c>
      <c r="L28" s="99">
        <f t="shared" si="2"/>
        <v>0</v>
      </c>
      <c r="M28" s="396" t="s">
        <v>46</v>
      </c>
      <c r="N28" s="91" t="s">
        <v>46</v>
      </c>
      <c r="O28" s="94" t="s">
        <v>46</v>
      </c>
      <c r="P28" s="397"/>
    </row>
    <row r="29" spans="1:16" ht="12.75" hidden="1" thickTop="1" x14ac:dyDescent="0.25">
      <c r="A29" s="54">
        <v>21351</v>
      </c>
      <c r="B29" s="101" t="s">
        <v>50</v>
      </c>
      <c r="C29" s="240">
        <f t="shared" si="1"/>
        <v>0</v>
      </c>
      <c r="D29" s="102" t="s">
        <v>46</v>
      </c>
      <c r="E29" s="103" t="s">
        <v>46</v>
      </c>
      <c r="F29" s="104" t="s">
        <v>46</v>
      </c>
      <c r="G29" s="102" t="s">
        <v>46</v>
      </c>
      <c r="H29" s="402" t="s">
        <v>46</v>
      </c>
      <c r="I29" s="109" t="s">
        <v>46</v>
      </c>
      <c r="J29" s="106"/>
      <c r="K29" s="403"/>
      <c r="L29" s="243">
        <f t="shared" si="2"/>
        <v>0</v>
      </c>
      <c r="M29" s="404" t="s">
        <v>46</v>
      </c>
      <c r="N29" s="105" t="s">
        <v>46</v>
      </c>
      <c r="O29" s="109" t="s">
        <v>46</v>
      </c>
      <c r="P29" s="382"/>
    </row>
    <row r="30" spans="1:16" ht="12.75" hidden="1" thickTop="1" x14ac:dyDescent="0.25">
      <c r="A30" s="63">
        <v>21352</v>
      </c>
      <c r="B30" s="111" t="s">
        <v>51</v>
      </c>
      <c r="C30" s="227">
        <f t="shared" si="1"/>
        <v>0</v>
      </c>
      <c r="D30" s="112" t="s">
        <v>46</v>
      </c>
      <c r="E30" s="113" t="s">
        <v>46</v>
      </c>
      <c r="F30" s="114" t="s">
        <v>46</v>
      </c>
      <c r="G30" s="112" t="s">
        <v>46</v>
      </c>
      <c r="H30" s="407" t="s">
        <v>46</v>
      </c>
      <c r="I30" s="119" t="s">
        <v>46</v>
      </c>
      <c r="J30" s="116"/>
      <c r="K30" s="408"/>
      <c r="L30" s="230">
        <f t="shared" si="2"/>
        <v>0</v>
      </c>
      <c r="M30" s="409" t="s">
        <v>46</v>
      </c>
      <c r="N30" s="115" t="s">
        <v>46</v>
      </c>
      <c r="O30" s="119" t="s">
        <v>46</v>
      </c>
      <c r="P30" s="387"/>
    </row>
    <row r="31" spans="1:16" ht="24.75" hidden="1" thickTop="1" x14ac:dyDescent="0.25">
      <c r="A31" s="63">
        <v>21359</v>
      </c>
      <c r="B31" s="111" t="s">
        <v>52</v>
      </c>
      <c r="C31" s="227">
        <f t="shared" si="1"/>
        <v>0</v>
      </c>
      <c r="D31" s="112" t="s">
        <v>46</v>
      </c>
      <c r="E31" s="113" t="s">
        <v>46</v>
      </c>
      <c r="F31" s="114" t="s">
        <v>46</v>
      </c>
      <c r="G31" s="112" t="s">
        <v>46</v>
      </c>
      <c r="H31" s="407" t="s">
        <v>46</v>
      </c>
      <c r="I31" s="119" t="s">
        <v>46</v>
      </c>
      <c r="J31" s="116"/>
      <c r="K31" s="408"/>
      <c r="L31" s="230">
        <f t="shared" si="2"/>
        <v>0</v>
      </c>
      <c r="M31" s="409" t="s">
        <v>46</v>
      </c>
      <c r="N31" s="115" t="s">
        <v>46</v>
      </c>
      <c r="O31" s="119" t="s">
        <v>46</v>
      </c>
      <c r="P31" s="387"/>
    </row>
    <row r="32" spans="1:16" s="37" customFormat="1" ht="36.75" hidden="1" thickTop="1" x14ac:dyDescent="0.25">
      <c r="A32" s="100">
        <v>21370</v>
      </c>
      <c r="B32" s="85" t="s">
        <v>53</v>
      </c>
      <c r="C32" s="97">
        <f t="shared" si="1"/>
        <v>0</v>
      </c>
      <c r="D32" s="90" t="s">
        <v>46</v>
      </c>
      <c r="E32" s="92" t="s">
        <v>46</v>
      </c>
      <c r="F32" s="93" t="s">
        <v>46</v>
      </c>
      <c r="G32" s="90" t="s">
        <v>46</v>
      </c>
      <c r="H32" s="395" t="s">
        <v>46</v>
      </c>
      <c r="I32" s="94" t="s">
        <v>46</v>
      </c>
      <c r="J32" s="95">
        <f>SUM(J33)</f>
        <v>0</v>
      </c>
      <c r="K32" s="399">
        <f>SUM(K33)</f>
        <v>0</v>
      </c>
      <c r="L32" s="99">
        <f t="shared" si="2"/>
        <v>0</v>
      </c>
      <c r="M32" s="396" t="s">
        <v>46</v>
      </c>
      <c r="N32" s="91" t="s">
        <v>46</v>
      </c>
      <c r="O32" s="94" t="s">
        <v>46</v>
      </c>
      <c r="P32" s="397"/>
    </row>
    <row r="33" spans="1:16" ht="36.75" hidden="1" thickTop="1" x14ac:dyDescent="0.25">
      <c r="A33" s="121">
        <v>21379</v>
      </c>
      <c r="B33" s="122" t="s">
        <v>54</v>
      </c>
      <c r="C33" s="500">
        <f t="shared" si="1"/>
        <v>0</v>
      </c>
      <c r="D33" s="124" t="s">
        <v>46</v>
      </c>
      <c r="E33" s="125" t="s">
        <v>46</v>
      </c>
      <c r="F33" s="126" t="s">
        <v>46</v>
      </c>
      <c r="G33" s="124" t="s">
        <v>46</v>
      </c>
      <c r="H33" s="412" t="s">
        <v>46</v>
      </c>
      <c r="I33" s="132" t="s">
        <v>46</v>
      </c>
      <c r="J33" s="128"/>
      <c r="K33" s="413"/>
      <c r="L33" s="414">
        <f t="shared" si="2"/>
        <v>0</v>
      </c>
      <c r="M33" s="415" t="s">
        <v>46</v>
      </c>
      <c r="N33" s="127" t="s">
        <v>46</v>
      </c>
      <c r="O33" s="132" t="s">
        <v>46</v>
      </c>
      <c r="P33" s="416"/>
    </row>
    <row r="34" spans="1:16" s="37" customFormat="1" ht="12.75" hidden="1" thickTop="1" x14ac:dyDescent="0.25">
      <c r="A34" s="100">
        <v>21380</v>
      </c>
      <c r="B34" s="85" t="s">
        <v>55</v>
      </c>
      <c r="C34" s="97">
        <f t="shared" si="1"/>
        <v>0</v>
      </c>
      <c r="D34" s="90" t="s">
        <v>46</v>
      </c>
      <c r="E34" s="92" t="s">
        <v>46</v>
      </c>
      <c r="F34" s="93" t="s">
        <v>46</v>
      </c>
      <c r="G34" s="90" t="s">
        <v>46</v>
      </c>
      <c r="H34" s="395" t="s">
        <v>46</v>
      </c>
      <c r="I34" s="94" t="s">
        <v>46</v>
      </c>
      <c r="J34" s="95">
        <f>SUM(J35:J36)</f>
        <v>0</v>
      </c>
      <c r="K34" s="399">
        <f>SUM(K35:K36)</f>
        <v>0</v>
      </c>
      <c r="L34" s="99">
        <f t="shared" si="2"/>
        <v>0</v>
      </c>
      <c r="M34" s="396" t="s">
        <v>46</v>
      </c>
      <c r="N34" s="91" t="s">
        <v>46</v>
      </c>
      <c r="O34" s="94" t="s">
        <v>46</v>
      </c>
      <c r="P34" s="397"/>
    </row>
    <row r="35" spans="1:16" ht="12.75" hidden="1" thickTop="1" x14ac:dyDescent="0.25">
      <c r="A35" s="55">
        <v>21381</v>
      </c>
      <c r="B35" s="101" t="s">
        <v>56</v>
      </c>
      <c r="C35" s="240">
        <f t="shared" si="1"/>
        <v>0</v>
      </c>
      <c r="D35" s="102" t="s">
        <v>46</v>
      </c>
      <c r="E35" s="103" t="s">
        <v>46</v>
      </c>
      <c r="F35" s="104" t="s">
        <v>46</v>
      </c>
      <c r="G35" s="102" t="s">
        <v>46</v>
      </c>
      <c r="H35" s="402" t="s">
        <v>46</v>
      </c>
      <c r="I35" s="109" t="s">
        <v>46</v>
      </c>
      <c r="J35" s="106"/>
      <c r="K35" s="403"/>
      <c r="L35" s="243">
        <f t="shared" si="2"/>
        <v>0</v>
      </c>
      <c r="M35" s="404" t="s">
        <v>46</v>
      </c>
      <c r="N35" s="105" t="s">
        <v>46</v>
      </c>
      <c r="O35" s="109" t="s">
        <v>46</v>
      </c>
      <c r="P35" s="382"/>
    </row>
    <row r="36" spans="1:16" ht="24.75" hidden="1" thickTop="1" x14ac:dyDescent="0.25">
      <c r="A36" s="64">
        <v>21383</v>
      </c>
      <c r="B36" s="111" t="s">
        <v>57</v>
      </c>
      <c r="C36" s="227">
        <f t="shared" si="1"/>
        <v>0</v>
      </c>
      <c r="D36" s="112" t="s">
        <v>46</v>
      </c>
      <c r="E36" s="113" t="s">
        <v>46</v>
      </c>
      <c r="F36" s="114" t="s">
        <v>46</v>
      </c>
      <c r="G36" s="112" t="s">
        <v>46</v>
      </c>
      <c r="H36" s="407" t="s">
        <v>46</v>
      </c>
      <c r="I36" s="119" t="s">
        <v>46</v>
      </c>
      <c r="J36" s="116"/>
      <c r="K36" s="408"/>
      <c r="L36" s="230">
        <f t="shared" si="2"/>
        <v>0</v>
      </c>
      <c r="M36" s="409" t="s">
        <v>46</v>
      </c>
      <c r="N36" s="115" t="s">
        <v>46</v>
      </c>
      <c r="O36" s="119" t="s">
        <v>46</v>
      </c>
      <c r="P36" s="387"/>
    </row>
    <row r="37" spans="1:16" s="37" customFormat="1" ht="24.75" hidden="1" thickTop="1" x14ac:dyDescent="0.25">
      <c r="A37" s="100">
        <v>21390</v>
      </c>
      <c r="B37" s="85" t="s">
        <v>58</v>
      </c>
      <c r="C37" s="97">
        <f t="shared" si="1"/>
        <v>0</v>
      </c>
      <c r="D37" s="90" t="s">
        <v>46</v>
      </c>
      <c r="E37" s="92" t="s">
        <v>46</v>
      </c>
      <c r="F37" s="93" t="s">
        <v>46</v>
      </c>
      <c r="G37" s="90" t="s">
        <v>46</v>
      </c>
      <c r="H37" s="395" t="s">
        <v>46</v>
      </c>
      <c r="I37" s="94" t="s">
        <v>46</v>
      </c>
      <c r="J37" s="95">
        <f>SUM(J38:J41)</f>
        <v>0</v>
      </c>
      <c r="K37" s="399">
        <f>SUM(K38:K41)</f>
        <v>0</v>
      </c>
      <c r="L37" s="99">
        <f t="shared" si="2"/>
        <v>0</v>
      </c>
      <c r="M37" s="396" t="s">
        <v>46</v>
      </c>
      <c r="N37" s="91" t="s">
        <v>46</v>
      </c>
      <c r="O37" s="94" t="s">
        <v>46</v>
      </c>
      <c r="P37" s="397"/>
    </row>
    <row r="38" spans="1:16" ht="24.75" hidden="1" thickTop="1" x14ac:dyDescent="0.25">
      <c r="A38" s="55">
        <v>21391</v>
      </c>
      <c r="B38" s="101" t="s">
        <v>59</v>
      </c>
      <c r="C38" s="240">
        <f t="shared" si="1"/>
        <v>0</v>
      </c>
      <c r="D38" s="102" t="s">
        <v>46</v>
      </c>
      <c r="E38" s="103" t="s">
        <v>46</v>
      </c>
      <c r="F38" s="104" t="s">
        <v>46</v>
      </c>
      <c r="G38" s="102" t="s">
        <v>46</v>
      </c>
      <c r="H38" s="402" t="s">
        <v>46</v>
      </c>
      <c r="I38" s="109" t="s">
        <v>46</v>
      </c>
      <c r="J38" s="106"/>
      <c r="K38" s="403"/>
      <c r="L38" s="243">
        <f t="shared" si="2"/>
        <v>0</v>
      </c>
      <c r="M38" s="404" t="s">
        <v>46</v>
      </c>
      <c r="N38" s="105" t="s">
        <v>46</v>
      </c>
      <c r="O38" s="109" t="s">
        <v>46</v>
      </c>
      <c r="P38" s="382"/>
    </row>
    <row r="39" spans="1:16" ht="12.75" hidden="1" thickTop="1" x14ac:dyDescent="0.25">
      <c r="A39" s="64">
        <v>21393</v>
      </c>
      <c r="B39" s="111" t="s">
        <v>60</v>
      </c>
      <c r="C39" s="227">
        <f t="shared" si="1"/>
        <v>0</v>
      </c>
      <c r="D39" s="112" t="s">
        <v>46</v>
      </c>
      <c r="E39" s="113" t="s">
        <v>46</v>
      </c>
      <c r="F39" s="114" t="s">
        <v>46</v>
      </c>
      <c r="G39" s="112" t="s">
        <v>46</v>
      </c>
      <c r="H39" s="407" t="s">
        <v>46</v>
      </c>
      <c r="I39" s="119" t="s">
        <v>46</v>
      </c>
      <c r="J39" s="116"/>
      <c r="K39" s="408"/>
      <c r="L39" s="230">
        <f t="shared" si="2"/>
        <v>0</v>
      </c>
      <c r="M39" s="409" t="s">
        <v>46</v>
      </c>
      <c r="N39" s="115" t="s">
        <v>46</v>
      </c>
      <c r="O39" s="119" t="s">
        <v>46</v>
      </c>
      <c r="P39" s="387"/>
    </row>
    <row r="40" spans="1:16" ht="12.75" hidden="1" thickTop="1" x14ac:dyDescent="0.25">
      <c r="A40" s="64">
        <v>21395</v>
      </c>
      <c r="B40" s="111" t="s">
        <v>61</v>
      </c>
      <c r="C40" s="227">
        <f t="shared" si="1"/>
        <v>0</v>
      </c>
      <c r="D40" s="112" t="s">
        <v>46</v>
      </c>
      <c r="E40" s="113" t="s">
        <v>46</v>
      </c>
      <c r="F40" s="114" t="s">
        <v>46</v>
      </c>
      <c r="G40" s="112" t="s">
        <v>46</v>
      </c>
      <c r="H40" s="407" t="s">
        <v>46</v>
      </c>
      <c r="I40" s="119" t="s">
        <v>46</v>
      </c>
      <c r="J40" s="116"/>
      <c r="K40" s="408"/>
      <c r="L40" s="230">
        <f t="shared" si="2"/>
        <v>0</v>
      </c>
      <c r="M40" s="409" t="s">
        <v>46</v>
      </c>
      <c r="N40" s="115" t="s">
        <v>46</v>
      </c>
      <c r="O40" s="119" t="s">
        <v>46</v>
      </c>
      <c r="P40" s="387"/>
    </row>
    <row r="41" spans="1:16" ht="24.75" hidden="1" thickTop="1" x14ac:dyDescent="0.25">
      <c r="A41" s="64">
        <v>21399</v>
      </c>
      <c r="B41" s="111" t="s">
        <v>62</v>
      </c>
      <c r="C41" s="227">
        <f t="shared" si="1"/>
        <v>0</v>
      </c>
      <c r="D41" s="112" t="s">
        <v>46</v>
      </c>
      <c r="E41" s="113" t="s">
        <v>46</v>
      </c>
      <c r="F41" s="114" t="s">
        <v>46</v>
      </c>
      <c r="G41" s="112" t="s">
        <v>46</v>
      </c>
      <c r="H41" s="407" t="s">
        <v>46</v>
      </c>
      <c r="I41" s="119" t="s">
        <v>46</v>
      </c>
      <c r="J41" s="116"/>
      <c r="K41" s="408"/>
      <c r="L41" s="230">
        <f t="shared" si="2"/>
        <v>0</v>
      </c>
      <c r="M41" s="409" t="s">
        <v>46</v>
      </c>
      <c r="N41" s="115" t="s">
        <v>46</v>
      </c>
      <c r="O41" s="119" t="s">
        <v>46</v>
      </c>
      <c r="P41" s="387"/>
    </row>
    <row r="42" spans="1:16" s="37" customFormat="1" ht="24.75" hidden="1" thickTop="1" x14ac:dyDescent="0.25">
      <c r="A42" s="100">
        <v>21420</v>
      </c>
      <c r="B42" s="85" t="s">
        <v>63</v>
      </c>
      <c r="C42" s="143">
        <f>F42</f>
        <v>0</v>
      </c>
      <c r="D42" s="134"/>
      <c r="E42" s="135"/>
      <c r="F42" s="143">
        <f>D42+E42</f>
        <v>0</v>
      </c>
      <c r="G42" s="90" t="s">
        <v>46</v>
      </c>
      <c r="H42" s="395" t="s">
        <v>46</v>
      </c>
      <c r="I42" s="94" t="s">
        <v>46</v>
      </c>
      <c r="J42" s="90" t="s">
        <v>46</v>
      </c>
      <c r="K42" s="395" t="s">
        <v>46</v>
      </c>
      <c r="L42" s="94" t="s">
        <v>46</v>
      </c>
      <c r="M42" s="396" t="s">
        <v>46</v>
      </c>
      <c r="N42" s="91" t="s">
        <v>46</v>
      </c>
      <c r="O42" s="94" t="s">
        <v>46</v>
      </c>
      <c r="P42" s="397"/>
    </row>
    <row r="43" spans="1:16" s="37" customFormat="1" ht="24.75" hidden="1" thickTop="1" x14ac:dyDescent="0.25">
      <c r="A43" s="136">
        <v>21490</v>
      </c>
      <c r="B43" s="137" t="s">
        <v>64</v>
      </c>
      <c r="C43" s="143">
        <f>F43+I43+L43</f>
        <v>0</v>
      </c>
      <c r="D43" s="138">
        <f>D44</f>
        <v>0</v>
      </c>
      <c r="E43" s="139">
        <f>E44</f>
        <v>0</v>
      </c>
      <c r="F43" s="140">
        <f>D43+E43</f>
        <v>0</v>
      </c>
      <c r="G43" s="138">
        <f>G44</f>
        <v>0</v>
      </c>
      <c r="H43" s="419">
        <f t="shared" ref="H43:K43" si="3">H44</f>
        <v>0</v>
      </c>
      <c r="I43" s="420">
        <f>G43+H43</f>
        <v>0</v>
      </c>
      <c r="J43" s="138">
        <f>J44</f>
        <v>0</v>
      </c>
      <c r="K43" s="419">
        <f t="shared" si="3"/>
        <v>0</v>
      </c>
      <c r="L43" s="420">
        <f>J43+K43</f>
        <v>0</v>
      </c>
      <c r="M43" s="396" t="s">
        <v>46</v>
      </c>
      <c r="N43" s="91" t="s">
        <v>46</v>
      </c>
      <c r="O43" s="94" t="s">
        <v>46</v>
      </c>
      <c r="P43" s="397"/>
    </row>
    <row r="44" spans="1:16" s="37" customFormat="1" ht="24.75" hidden="1" thickTop="1" x14ac:dyDescent="0.25">
      <c r="A44" s="64">
        <v>21499</v>
      </c>
      <c r="B44" s="111" t="s">
        <v>65</v>
      </c>
      <c r="C44" s="614">
        <f>F44+I44+L44</f>
        <v>0</v>
      </c>
      <c r="D44" s="57"/>
      <c r="E44" s="58"/>
      <c r="F44" s="610">
        <f>D44+E44</f>
        <v>0</v>
      </c>
      <c r="G44" s="422"/>
      <c r="H44" s="379"/>
      <c r="I44" s="380">
        <f>G44+H44</f>
        <v>0</v>
      </c>
      <c r="J44" s="57"/>
      <c r="K44" s="379"/>
      <c r="L44" s="380">
        <f>J44+K44</f>
        <v>0</v>
      </c>
      <c r="M44" s="415" t="s">
        <v>46</v>
      </c>
      <c r="N44" s="127" t="s">
        <v>46</v>
      </c>
      <c r="O44" s="132" t="s">
        <v>46</v>
      </c>
      <c r="P44" s="416"/>
    </row>
    <row r="45" spans="1:16" ht="24.75" hidden="1" thickTop="1" x14ac:dyDescent="0.25">
      <c r="A45" s="152">
        <v>23000</v>
      </c>
      <c r="B45" s="153" t="s">
        <v>66</v>
      </c>
      <c r="C45" s="143">
        <f>O45</f>
        <v>0</v>
      </c>
      <c r="D45" s="423" t="s">
        <v>46</v>
      </c>
      <c r="E45" s="631" t="s">
        <v>46</v>
      </c>
      <c r="F45" s="632" t="s">
        <v>46</v>
      </c>
      <c r="G45" s="423" t="s">
        <v>46</v>
      </c>
      <c r="H45" s="426" t="s">
        <v>46</v>
      </c>
      <c r="I45" s="427" t="s">
        <v>46</v>
      </c>
      <c r="J45" s="423" t="s">
        <v>46</v>
      </c>
      <c r="K45" s="426" t="s">
        <v>46</v>
      </c>
      <c r="L45" s="427" t="s">
        <v>46</v>
      </c>
      <c r="M45" s="428">
        <f>SUM(M46:M47)</f>
        <v>0</v>
      </c>
      <c r="N45" s="144">
        <f>SUM(N46:N47)</f>
        <v>0</v>
      </c>
      <c r="O45" s="145">
        <f>M45+N45</f>
        <v>0</v>
      </c>
      <c r="P45" s="397"/>
    </row>
    <row r="46" spans="1:16" ht="24.75" hidden="1" thickTop="1" x14ac:dyDescent="0.25">
      <c r="A46" s="155">
        <v>23410</v>
      </c>
      <c r="B46" s="156" t="s">
        <v>67</v>
      </c>
      <c r="C46" s="167">
        <f>O46</f>
        <v>0</v>
      </c>
      <c r="D46" s="158" t="s">
        <v>46</v>
      </c>
      <c r="E46" s="159" t="s">
        <v>46</v>
      </c>
      <c r="F46" s="160" t="s">
        <v>46</v>
      </c>
      <c r="G46" s="158" t="s">
        <v>46</v>
      </c>
      <c r="H46" s="431" t="s">
        <v>46</v>
      </c>
      <c r="I46" s="163" t="s">
        <v>46</v>
      </c>
      <c r="J46" s="158" t="s">
        <v>46</v>
      </c>
      <c r="K46" s="431" t="s">
        <v>46</v>
      </c>
      <c r="L46" s="163" t="s">
        <v>46</v>
      </c>
      <c r="M46" s="432"/>
      <c r="N46" s="433"/>
      <c r="O46" s="169">
        <f>M46+N46</f>
        <v>0</v>
      </c>
      <c r="P46" s="434"/>
    </row>
    <row r="47" spans="1:16" ht="24.75" hidden="1" thickTop="1" x14ac:dyDescent="0.25">
      <c r="A47" s="155">
        <v>23510</v>
      </c>
      <c r="B47" s="156" t="s">
        <v>68</v>
      </c>
      <c r="C47" s="167">
        <f>O47</f>
        <v>0</v>
      </c>
      <c r="D47" s="158" t="s">
        <v>46</v>
      </c>
      <c r="E47" s="159" t="s">
        <v>46</v>
      </c>
      <c r="F47" s="160" t="s">
        <v>46</v>
      </c>
      <c r="G47" s="158" t="s">
        <v>46</v>
      </c>
      <c r="H47" s="431" t="s">
        <v>46</v>
      </c>
      <c r="I47" s="163" t="s">
        <v>46</v>
      </c>
      <c r="J47" s="158" t="s">
        <v>46</v>
      </c>
      <c r="K47" s="431" t="s">
        <v>46</v>
      </c>
      <c r="L47" s="163" t="s">
        <v>46</v>
      </c>
      <c r="M47" s="432"/>
      <c r="N47" s="433"/>
      <c r="O47" s="169">
        <f>M47+N47</f>
        <v>0</v>
      </c>
      <c r="P47" s="434"/>
    </row>
    <row r="48" spans="1:16" ht="12.75" thickTop="1" x14ac:dyDescent="0.25">
      <c r="A48" s="164"/>
      <c r="B48" s="156"/>
      <c r="C48" s="216"/>
      <c r="D48" s="436"/>
      <c r="E48" s="602"/>
      <c r="F48" s="167"/>
      <c r="G48" s="436"/>
      <c r="H48" s="437"/>
      <c r="I48" s="163"/>
      <c r="J48" s="162"/>
      <c r="K48" s="438"/>
      <c r="L48" s="169"/>
      <c r="M48" s="432"/>
      <c r="N48" s="433"/>
      <c r="O48" s="169"/>
      <c r="P48" s="434"/>
    </row>
    <row r="49" spans="1:16" s="37" customFormat="1" x14ac:dyDescent="0.25">
      <c r="A49" s="170"/>
      <c r="B49" s="171" t="s">
        <v>69</v>
      </c>
      <c r="C49" s="616"/>
      <c r="D49" s="440"/>
      <c r="E49" s="603"/>
      <c r="F49" s="607"/>
      <c r="G49" s="440"/>
      <c r="H49" s="442"/>
      <c r="I49" s="180"/>
      <c r="J49" s="440"/>
      <c r="K49" s="442"/>
      <c r="L49" s="180"/>
      <c r="M49" s="443"/>
      <c r="N49" s="441"/>
      <c r="O49" s="180"/>
      <c r="P49" s="444"/>
    </row>
    <row r="50" spans="1:16" s="37" customFormat="1" ht="12.75" thickBot="1" x14ac:dyDescent="0.3">
      <c r="A50" s="181"/>
      <c r="B50" s="38" t="s">
        <v>70</v>
      </c>
      <c r="C50" s="184">
        <f t="shared" ref="C50:C113" si="4">F50+I50+L50+O50</f>
        <v>502967.80000000005</v>
      </c>
      <c r="D50" s="182">
        <f>SUM(D51,D281)</f>
        <v>499999.80000000005</v>
      </c>
      <c r="E50" s="183">
        <f>SUM(E51,E281)</f>
        <v>2968</v>
      </c>
      <c r="F50" s="184">
        <f t="shared" ref="F50:F114" si="5">D50+E50</f>
        <v>502967.80000000005</v>
      </c>
      <c r="G50" s="182">
        <f>SUM(G51,G281)</f>
        <v>0</v>
      </c>
      <c r="H50" s="446">
        <f>SUM(H51,H281)</f>
        <v>0</v>
      </c>
      <c r="I50" s="187">
        <f t="shared" ref="I50:I114" si="6">G50+H50</f>
        <v>0</v>
      </c>
      <c r="J50" s="182">
        <f>SUM(J51,J281)</f>
        <v>0</v>
      </c>
      <c r="K50" s="446">
        <f>SUM(K51,K281)</f>
        <v>0</v>
      </c>
      <c r="L50" s="187">
        <f t="shared" ref="L50:L114" si="7">J50+K50</f>
        <v>0</v>
      </c>
      <c r="M50" s="447">
        <f>SUM(M51,M281)</f>
        <v>0</v>
      </c>
      <c r="N50" s="185">
        <f>SUM(N51,N281)</f>
        <v>0</v>
      </c>
      <c r="O50" s="187">
        <f t="shared" ref="O50:O114" si="8">M50+N50</f>
        <v>0</v>
      </c>
      <c r="P50" s="373"/>
    </row>
    <row r="51" spans="1:16" s="37" customFormat="1" ht="36.75" thickTop="1" x14ac:dyDescent="0.25">
      <c r="A51" s="188"/>
      <c r="B51" s="189" t="s">
        <v>71</v>
      </c>
      <c r="C51" s="193">
        <f t="shared" si="4"/>
        <v>502967.80000000005</v>
      </c>
      <c r="D51" s="191">
        <f>SUM(D52,D194)</f>
        <v>499999.80000000005</v>
      </c>
      <c r="E51" s="192">
        <f>SUM(E52,E194)</f>
        <v>2968</v>
      </c>
      <c r="F51" s="193">
        <f t="shared" si="5"/>
        <v>502967.80000000005</v>
      </c>
      <c r="G51" s="191">
        <f>SUM(G52,G194)</f>
        <v>0</v>
      </c>
      <c r="H51" s="449">
        <f>SUM(H52,H194)</f>
        <v>0</v>
      </c>
      <c r="I51" s="196">
        <f t="shared" si="6"/>
        <v>0</v>
      </c>
      <c r="J51" s="191">
        <f>SUM(J52,J194)</f>
        <v>0</v>
      </c>
      <c r="K51" s="449">
        <f>SUM(K52,K194)</f>
        <v>0</v>
      </c>
      <c r="L51" s="196">
        <f t="shared" si="7"/>
        <v>0</v>
      </c>
      <c r="M51" s="450">
        <f>SUM(M52,M194)</f>
        <v>0</v>
      </c>
      <c r="N51" s="194">
        <f>SUM(N52,N194)</f>
        <v>0</v>
      </c>
      <c r="O51" s="196">
        <f t="shared" si="8"/>
        <v>0</v>
      </c>
      <c r="P51" s="451"/>
    </row>
    <row r="52" spans="1:16" s="37" customFormat="1" ht="24" x14ac:dyDescent="0.25">
      <c r="A52" s="197"/>
      <c r="B52" s="28" t="s">
        <v>72</v>
      </c>
      <c r="C52" s="175">
        <f t="shared" si="4"/>
        <v>502967.80000000005</v>
      </c>
      <c r="D52" s="173">
        <f>SUM(D53,D75,D173,D187)</f>
        <v>499999.80000000005</v>
      </c>
      <c r="E52" s="174">
        <f>SUM(E53,E75,E173,E187)</f>
        <v>2968</v>
      </c>
      <c r="F52" s="175">
        <f t="shared" si="5"/>
        <v>502967.80000000005</v>
      </c>
      <c r="G52" s="173">
        <f>SUM(G53,G75,G173,G187)</f>
        <v>0</v>
      </c>
      <c r="H52" s="453">
        <f>SUM(H53,H75,H173,H187)</f>
        <v>0</v>
      </c>
      <c r="I52" s="199">
        <f t="shared" si="6"/>
        <v>0</v>
      </c>
      <c r="J52" s="173">
        <f>SUM(J53,J75,J173,J187)</f>
        <v>0</v>
      </c>
      <c r="K52" s="453">
        <f>SUM(K53,K75,K173,K187)</f>
        <v>0</v>
      </c>
      <c r="L52" s="199">
        <f t="shared" si="7"/>
        <v>0</v>
      </c>
      <c r="M52" s="346">
        <f>SUM(M53,M75,M173,M187)</f>
        <v>0</v>
      </c>
      <c r="N52" s="176">
        <f>SUM(N53,N75,N173,N187)</f>
        <v>0</v>
      </c>
      <c r="O52" s="199">
        <f t="shared" si="8"/>
        <v>0</v>
      </c>
      <c r="P52" s="454"/>
    </row>
    <row r="53" spans="1:16" s="37" customFormat="1" hidden="1" x14ac:dyDescent="0.25">
      <c r="A53" s="200">
        <v>1000</v>
      </c>
      <c r="B53" s="200" t="s">
        <v>73</v>
      </c>
      <c r="C53" s="608">
        <f t="shared" si="4"/>
        <v>0</v>
      </c>
      <c r="D53" s="206">
        <f>SUM(D54,D67)</f>
        <v>0</v>
      </c>
      <c r="E53" s="604">
        <f>SUM(E54,E67)</f>
        <v>0</v>
      </c>
      <c r="F53" s="608">
        <f t="shared" si="5"/>
        <v>0</v>
      </c>
      <c r="G53" s="206">
        <f>SUM(G54,G67)</f>
        <v>0</v>
      </c>
      <c r="H53" s="456">
        <f>SUM(H54,H67)</f>
        <v>0</v>
      </c>
      <c r="I53" s="209">
        <f t="shared" si="6"/>
        <v>0</v>
      </c>
      <c r="J53" s="206">
        <f>SUM(J54,J67)</f>
        <v>0</v>
      </c>
      <c r="K53" s="456">
        <f>SUM(K54,K67)</f>
        <v>0</v>
      </c>
      <c r="L53" s="209">
        <f t="shared" si="7"/>
        <v>0</v>
      </c>
      <c r="M53" s="457">
        <f>SUM(M54,M67)</f>
        <v>0</v>
      </c>
      <c r="N53" s="207">
        <f>SUM(N54,N67)</f>
        <v>0</v>
      </c>
      <c r="O53" s="209">
        <f t="shared" si="8"/>
        <v>0</v>
      </c>
      <c r="P53" s="458"/>
    </row>
    <row r="54" spans="1:16" hidden="1" x14ac:dyDescent="0.25">
      <c r="A54" s="85">
        <v>1100</v>
      </c>
      <c r="B54" s="210" t="s">
        <v>74</v>
      </c>
      <c r="C54" s="97">
        <f t="shared" si="4"/>
        <v>0</v>
      </c>
      <c r="D54" s="95">
        <f>SUM(D55,D58,D66)</f>
        <v>0</v>
      </c>
      <c r="E54" s="96">
        <f>SUM(E55,E58,E66)</f>
        <v>0</v>
      </c>
      <c r="F54" s="97">
        <f t="shared" si="5"/>
        <v>0</v>
      </c>
      <c r="G54" s="95">
        <f>SUM(G55,G58,G66)</f>
        <v>0</v>
      </c>
      <c r="H54" s="399">
        <f>SUM(H55,H58,H66)</f>
        <v>0</v>
      </c>
      <c r="I54" s="99">
        <f t="shared" si="6"/>
        <v>0</v>
      </c>
      <c r="J54" s="95">
        <f>SUM(J55,J58,J66)</f>
        <v>0</v>
      </c>
      <c r="K54" s="399">
        <f>SUM(K55,K58,K66)</f>
        <v>0</v>
      </c>
      <c r="L54" s="99">
        <f t="shared" si="7"/>
        <v>0</v>
      </c>
      <c r="M54" s="459">
        <f>SUM(M55,M58,M66)</f>
        <v>0</v>
      </c>
      <c r="N54" s="266">
        <f>SUM(N55,N58,N66)</f>
        <v>0</v>
      </c>
      <c r="O54" s="268">
        <f t="shared" si="8"/>
        <v>0</v>
      </c>
      <c r="P54" s="460"/>
    </row>
    <row r="55" spans="1:16" hidden="1" x14ac:dyDescent="0.25">
      <c r="A55" s="213">
        <v>1110</v>
      </c>
      <c r="B55" s="156" t="s">
        <v>75</v>
      </c>
      <c r="C55" s="216">
        <f t="shared" si="4"/>
        <v>0</v>
      </c>
      <c r="D55" s="214">
        <f>SUM(D56:D57)</f>
        <v>0</v>
      </c>
      <c r="E55" s="215">
        <f>SUM(E56:E57)</f>
        <v>0</v>
      </c>
      <c r="F55" s="216">
        <f t="shared" si="5"/>
        <v>0</v>
      </c>
      <c r="G55" s="214">
        <f>SUM(G56:G57)</f>
        <v>0</v>
      </c>
      <c r="H55" s="461">
        <f>SUM(H56:H57)</f>
        <v>0</v>
      </c>
      <c r="I55" s="219">
        <f t="shared" si="6"/>
        <v>0</v>
      </c>
      <c r="J55" s="214">
        <f>SUM(J56:J57)</f>
        <v>0</v>
      </c>
      <c r="K55" s="461">
        <f>SUM(K56:K57)</f>
        <v>0</v>
      </c>
      <c r="L55" s="219">
        <f t="shared" si="7"/>
        <v>0</v>
      </c>
      <c r="M55" s="462">
        <f>SUM(M56:M57)</f>
        <v>0</v>
      </c>
      <c r="N55" s="217">
        <f>SUM(N56:N57)</f>
        <v>0</v>
      </c>
      <c r="O55" s="219">
        <f t="shared" si="8"/>
        <v>0</v>
      </c>
      <c r="P55" s="434"/>
    </row>
    <row r="56" spans="1:16" hidden="1" x14ac:dyDescent="0.25">
      <c r="A56" s="55">
        <v>1111</v>
      </c>
      <c r="B56" s="101" t="s">
        <v>76</v>
      </c>
      <c r="C56" s="240">
        <f t="shared" si="4"/>
        <v>0</v>
      </c>
      <c r="D56" s="106"/>
      <c r="E56" s="107"/>
      <c r="F56" s="240">
        <f t="shared" si="5"/>
        <v>0</v>
      </c>
      <c r="G56" s="106"/>
      <c r="H56" s="403"/>
      <c r="I56" s="243">
        <f t="shared" si="6"/>
        <v>0</v>
      </c>
      <c r="J56" s="106"/>
      <c r="K56" s="403"/>
      <c r="L56" s="243">
        <f t="shared" si="7"/>
        <v>0</v>
      </c>
      <c r="M56" s="463"/>
      <c r="N56" s="108"/>
      <c r="O56" s="243">
        <f t="shared" si="8"/>
        <v>0</v>
      </c>
      <c r="P56" s="382"/>
    </row>
    <row r="57" spans="1:16" ht="24" hidden="1" x14ac:dyDescent="0.25">
      <c r="A57" s="64">
        <v>1119</v>
      </c>
      <c r="B57" s="111" t="s">
        <v>77</v>
      </c>
      <c r="C57" s="227">
        <f t="shared" si="4"/>
        <v>0</v>
      </c>
      <c r="D57" s="116"/>
      <c r="E57" s="117"/>
      <c r="F57" s="227">
        <f t="shared" si="5"/>
        <v>0</v>
      </c>
      <c r="G57" s="116"/>
      <c r="H57" s="408"/>
      <c r="I57" s="230">
        <f t="shared" si="6"/>
        <v>0</v>
      </c>
      <c r="J57" s="116"/>
      <c r="K57" s="408"/>
      <c r="L57" s="230">
        <f t="shared" si="7"/>
        <v>0</v>
      </c>
      <c r="M57" s="464"/>
      <c r="N57" s="118"/>
      <c r="O57" s="230">
        <f t="shared" si="8"/>
        <v>0</v>
      </c>
      <c r="P57" s="387"/>
    </row>
    <row r="58" spans="1:16" ht="24" hidden="1" x14ac:dyDescent="0.25">
      <c r="A58" s="224">
        <v>1140</v>
      </c>
      <c r="B58" s="111" t="s">
        <v>78</v>
      </c>
      <c r="C58" s="227">
        <f t="shared" si="4"/>
        <v>0</v>
      </c>
      <c r="D58" s="225">
        <f>SUM(D59:D65)</f>
        <v>0</v>
      </c>
      <c r="E58" s="226">
        <f>SUM(E59:E65)</f>
        <v>0</v>
      </c>
      <c r="F58" s="227">
        <f>D58+E58</f>
        <v>0</v>
      </c>
      <c r="G58" s="225">
        <f>SUM(G59:G65)</f>
        <v>0</v>
      </c>
      <c r="H58" s="465">
        <f>SUM(H59:H65)</f>
        <v>0</v>
      </c>
      <c r="I58" s="230">
        <f t="shared" si="6"/>
        <v>0</v>
      </c>
      <c r="J58" s="225">
        <f>SUM(J59:J65)</f>
        <v>0</v>
      </c>
      <c r="K58" s="465">
        <f>SUM(K59:K65)</f>
        <v>0</v>
      </c>
      <c r="L58" s="230">
        <f t="shared" si="7"/>
        <v>0</v>
      </c>
      <c r="M58" s="466">
        <f>SUM(M59:M65)</f>
        <v>0</v>
      </c>
      <c r="N58" s="228">
        <f>SUM(N59:N65)</f>
        <v>0</v>
      </c>
      <c r="O58" s="230">
        <f t="shared" si="8"/>
        <v>0</v>
      </c>
      <c r="P58" s="387"/>
    </row>
    <row r="59" spans="1:16" hidden="1" x14ac:dyDescent="0.25">
      <c r="A59" s="64">
        <v>1141</v>
      </c>
      <c r="B59" s="111" t="s">
        <v>79</v>
      </c>
      <c r="C59" s="227">
        <f t="shared" si="4"/>
        <v>0</v>
      </c>
      <c r="D59" s="116"/>
      <c r="E59" s="117"/>
      <c r="F59" s="227">
        <f t="shared" si="5"/>
        <v>0</v>
      </c>
      <c r="G59" s="116"/>
      <c r="H59" s="408"/>
      <c r="I59" s="230">
        <f t="shared" si="6"/>
        <v>0</v>
      </c>
      <c r="J59" s="116"/>
      <c r="K59" s="408"/>
      <c r="L59" s="230">
        <f t="shared" si="7"/>
        <v>0</v>
      </c>
      <c r="M59" s="464"/>
      <c r="N59" s="118"/>
      <c r="O59" s="230">
        <f t="shared" si="8"/>
        <v>0</v>
      </c>
      <c r="P59" s="387"/>
    </row>
    <row r="60" spans="1:16" ht="24" hidden="1" x14ac:dyDescent="0.25">
      <c r="A60" s="64">
        <v>1142</v>
      </c>
      <c r="B60" s="111" t="s">
        <v>80</v>
      </c>
      <c r="C60" s="227">
        <f t="shared" si="4"/>
        <v>0</v>
      </c>
      <c r="D60" s="116"/>
      <c r="E60" s="117"/>
      <c r="F60" s="227">
        <f t="shared" si="5"/>
        <v>0</v>
      </c>
      <c r="G60" s="116"/>
      <c r="H60" s="408"/>
      <c r="I60" s="230">
        <f t="shared" si="6"/>
        <v>0</v>
      </c>
      <c r="J60" s="116"/>
      <c r="K60" s="408"/>
      <c r="L60" s="230">
        <f t="shared" si="7"/>
        <v>0</v>
      </c>
      <c r="M60" s="464"/>
      <c r="N60" s="118"/>
      <c r="O60" s="230">
        <f t="shared" si="8"/>
        <v>0</v>
      </c>
      <c r="P60" s="387"/>
    </row>
    <row r="61" spans="1:16" ht="24" hidden="1" x14ac:dyDescent="0.25">
      <c r="A61" s="64">
        <v>1145</v>
      </c>
      <c r="B61" s="111" t="s">
        <v>81</v>
      </c>
      <c r="C61" s="227">
        <f t="shared" si="4"/>
        <v>0</v>
      </c>
      <c r="D61" s="116"/>
      <c r="E61" s="117"/>
      <c r="F61" s="227">
        <f t="shared" si="5"/>
        <v>0</v>
      </c>
      <c r="G61" s="116"/>
      <c r="H61" s="408"/>
      <c r="I61" s="230">
        <f t="shared" si="6"/>
        <v>0</v>
      </c>
      <c r="J61" s="116"/>
      <c r="K61" s="408"/>
      <c r="L61" s="230">
        <f t="shared" si="7"/>
        <v>0</v>
      </c>
      <c r="M61" s="464"/>
      <c r="N61" s="118"/>
      <c r="O61" s="230">
        <f t="shared" si="8"/>
        <v>0</v>
      </c>
      <c r="P61" s="387"/>
    </row>
    <row r="62" spans="1:16" ht="24" hidden="1" x14ac:dyDescent="0.25">
      <c r="A62" s="64">
        <v>1146</v>
      </c>
      <c r="B62" s="111" t="s">
        <v>82</v>
      </c>
      <c r="C62" s="227">
        <f t="shared" si="4"/>
        <v>0</v>
      </c>
      <c r="D62" s="116"/>
      <c r="E62" s="117"/>
      <c r="F62" s="227">
        <f t="shared" si="5"/>
        <v>0</v>
      </c>
      <c r="G62" s="116"/>
      <c r="H62" s="408"/>
      <c r="I62" s="230">
        <f t="shared" si="6"/>
        <v>0</v>
      </c>
      <c r="J62" s="116"/>
      <c r="K62" s="408"/>
      <c r="L62" s="230">
        <f t="shared" si="7"/>
        <v>0</v>
      </c>
      <c r="M62" s="464"/>
      <c r="N62" s="118"/>
      <c r="O62" s="230">
        <f t="shared" si="8"/>
        <v>0</v>
      </c>
      <c r="P62" s="387"/>
    </row>
    <row r="63" spans="1:16" hidden="1" x14ac:dyDescent="0.25">
      <c r="A63" s="64">
        <v>1147</v>
      </c>
      <c r="B63" s="111" t="s">
        <v>83</v>
      </c>
      <c r="C63" s="227">
        <f t="shared" si="4"/>
        <v>0</v>
      </c>
      <c r="D63" s="116"/>
      <c r="E63" s="117"/>
      <c r="F63" s="227">
        <f t="shared" si="5"/>
        <v>0</v>
      </c>
      <c r="G63" s="116"/>
      <c r="H63" s="408"/>
      <c r="I63" s="230">
        <f t="shared" si="6"/>
        <v>0</v>
      </c>
      <c r="J63" s="116"/>
      <c r="K63" s="408"/>
      <c r="L63" s="230">
        <f t="shared" si="7"/>
        <v>0</v>
      </c>
      <c r="M63" s="464"/>
      <c r="N63" s="118"/>
      <c r="O63" s="230">
        <f t="shared" si="8"/>
        <v>0</v>
      </c>
      <c r="P63" s="387"/>
    </row>
    <row r="64" spans="1:16" hidden="1" x14ac:dyDescent="0.25">
      <c r="A64" s="64">
        <v>1148</v>
      </c>
      <c r="B64" s="111" t="s">
        <v>84</v>
      </c>
      <c r="C64" s="227">
        <f t="shared" si="4"/>
        <v>0</v>
      </c>
      <c r="D64" s="116"/>
      <c r="E64" s="117"/>
      <c r="F64" s="227">
        <f t="shared" si="5"/>
        <v>0</v>
      </c>
      <c r="G64" s="116"/>
      <c r="H64" s="408"/>
      <c r="I64" s="230">
        <f t="shared" si="6"/>
        <v>0</v>
      </c>
      <c r="J64" s="116"/>
      <c r="K64" s="408"/>
      <c r="L64" s="230">
        <f t="shared" si="7"/>
        <v>0</v>
      </c>
      <c r="M64" s="464"/>
      <c r="N64" s="118"/>
      <c r="O64" s="230">
        <f t="shared" si="8"/>
        <v>0</v>
      </c>
      <c r="P64" s="387"/>
    </row>
    <row r="65" spans="1:16" ht="36" hidden="1" x14ac:dyDescent="0.25">
      <c r="A65" s="64">
        <v>1149</v>
      </c>
      <c r="B65" s="111" t="s">
        <v>85</v>
      </c>
      <c r="C65" s="227">
        <f t="shared" si="4"/>
        <v>0</v>
      </c>
      <c r="D65" s="116"/>
      <c r="E65" s="117"/>
      <c r="F65" s="227">
        <f t="shared" si="5"/>
        <v>0</v>
      </c>
      <c r="G65" s="116"/>
      <c r="H65" s="408"/>
      <c r="I65" s="230">
        <f t="shared" si="6"/>
        <v>0</v>
      </c>
      <c r="J65" s="116"/>
      <c r="K65" s="408"/>
      <c r="L65" s="230">
        <f t="shared" si="7"/>
        <v>0</v>
      </c>
      <c r="M65" s="464"/>
      <c r="N65" s="118"/>
      <c r="O65" s="230">
        <f t="shared" si="8"/>
        <v>0</v>
      </c>
      <c r="P65" s="387"/>
    </row>
    <row r="66" spans="1:16" ht="36" hidden="1" x14ac:dyDescent="0.25">
      <c r="A66" s="213">
        <v>1150</v>
      </c>
      <c r="B66" s="156" t="s">
        <v>86</v>
      </c>
      <c r="C66" s="227">
        <f t="shared" si="4"/>
        <v>0</v>
      </c>
      <c r="D66" s="231"/>
      <c r="E66" s="232"/>
      <c r="F66" s="216">
        <f t="shared" si="5"/>
        <v>0</v>
      </c>
      <c r="G66" s="231"/>
      <c r="H66" s="467"/>
      <c r="I66" s="219">
        <f t="shared" si="6"/>
        <v>0</v>
      </c>
      <c r="J66" s="231"/>
      <c r="K66" s="467"/>
      <c r="L66" s="219">
        <f t="shared" si="7"/>
        <v>0</v>
      </c>
      <c r="M66" s="468"/>
      <c r="N66" s="234"/>
      <c r="O66" s="219">
        <f t="shared" si="8"/>
        <v>0</v>
      </c>
      <c r="P66" s="434"/>
    </row>
    <row r="67" spans="1:16" ht="36" hidden="1" x14ac:dyDescent="0.25">
      <c r="A67" s="85">
        <v>1200</v>
      </c>
      <c r="B67" s="210" t="s">
        <v>87</v>
      </c>
      <c r="C67" s="97">
        <f t="shared" si="4"/>
        <v>0</v>
      </c>
      <c r="D67" s="95">
        <f>SUM(D68:D69)</f>
        <v>0</v>
      </c>
      <c r="E67" s="96">
        <f>SUM(E68:E69)</f>
        <v>0</v>
      </c>
      <c r="F67" s="97">
        <f>D67+E67</f>
        <v>0</v>
      </c>
      <c r="G67" s="95">
        <f>SUM(G68:G69)</f>
        <v>0</v>
      </c>
      <c r="H67" s="399">
        <f>SUM(H68:H69)</f>
        <v>0</v>
      </c>
      <c r="I67" s="99">
        <f t="shared" si="6"/>
        <v>0</v>
      </c>
      <c r="J67" s="95">
        <f>SUM(J68:J69)</f>
        <v>0</v>
      </c>
      <c r="K67" s="399">
        <f>SUM(K68:K69)</f>
        <v>0</v>
      </c>
      <c r="L67" s="99">
        <f t="shared" si="7"/>
        <v>0</v>
      </c>
      <c r="M67" s="469">
        <f>SUM(M68:M69)</f>
        <v>0</v>
      </c>
      <c r="N67" s="98">
        <f>SUM(N68:N69)</f>
        <v>0</v>
      </c>
      <c r="O67" s="99">
        <f t="shared" si="8"/>
        <v>0</v>
      </c>
      <c r="P67" s="397"/>
    </row>
    <row r="68" spans="1:16" ht="24" hidden="1" x14ac:dyDescent="0.25">
      <c r="A68" s="350">
        <v>1210</v>
      </c>
      <c r="B68" s="101" t="s">
        <v>88</v>
      </c>
      <c r="C68" s="240">
        <f t="shared" si="4"/>
        <v>0</v>
      </c>
      <c r="D68" s="106"/>
      <c r="E68" s="107"/>
      <c r="F68" s="240">
        <f t="shared" si="5"/>
        <v>0</v>
      </c>
      <c r="G68" s="106"/>
      <c r="H68" s="403"/>
      <c r="I68" s="243">
        <f t="shared" si="6"/>
        <v>0</v>
      </c>
      <c r="J68" s="106"/>
      <c r="K68" s="403"/>
      <c r="L68" s="243">
        <f t="shared" si="7"/>
        <v>0</v>
      </c>
      <c r="M68" s="463"/>
      <c r="N68" s="108"/>
      <c r="O68" s="243">
        <f t="shared" si="8"/>
        <v>0</v>
      </c>
      <c r="P68" s="382"/>
    </row>
    <row r="69" spans="1:16" ht="24" hidden="1" x14ac:dyDescent="0.25">
      <c r="A69" s="224">
        <v>1220</v>
      </c>
      <c r="B69" s="111" t="s">
        <v>89</v>
      </c>
      <c r="C69" s="227">
        <f t="shared" si="4"/>
        <v>0</v>
      </c>
      <c r="D69" s="225">
        <f>SUM(D70:D74)</f>
        <v>0</v>
      </c>
      <c r="E69" s="226">
        <f>SUM(E70:E74)</f>
        <v>0</v>
      </c>
      <c r="F69" s="227">
        <f t="shared" si="5"/>
        <v>0</v>
      </c>
      <c r="G69" s="225">
        <f>SUM(G70:G74)</f>
        <v>0</v>
      </c>
      <c r="H69" s="465">
        <f>SUM(H70:H74)</f>
        <v>0</v>
      </c>
      <c r="I69" s="230">
        <f t="shared" si="6"/>
        <v>0</v>
      </c>
      <c r="J69" s="225">
        <f>SUM(J70:J74)</f>
        <v>0</v>
      </c>
      <c r="K69" s="465">
        <f>SUM(K70:K74)</f>
        <v>0</v>
      </c>
      <c r="L69" s="230">
        <f t="shared" si="7"/>
        <v>0</v>
      </c>
      <c r="M69" s="466">
        <f>SUM(M70:M74)</f>
        <v>0</v>
      </c>
      <c r="N69" s="228">
        <f>SUM(N70:N74)</f>
        <v>0</v>
      </c>
      <c r="O69" s="230">
        <f t="shared" si="8"/>
        <v>0</v>
      </c>
      <c r="P69" s="387"/>
    </row>
    <row r="70" spans="1:16" ht="60" hidden="1" x14ac:dyDescent="0.25">
      <c r="A70" s="64">
        <v>1221</v>
      </c>
      <c r="B70" s="111" t="s">
        <v>90</v>
      </c>
      <c r="C70" s="227">
        <f t="shared" si="4"/>
        <v>0</v>
      </c>
      <c r="D70" s="116"/>
      <c r="E70" s="117"/>
      <c r="F70" s="227">
        <f t="shared" si="5"/>
        <v>0</v>
      </c>
      <c r="G70" s="116"/>
      <c r="H70" s="408"/>
      <c r="I70" s="230">
        <f t="shared" si="6"/>
        <v>0</v>
      </c>
      <c r="J70" s="116"/>
      <c r="K70" s="408"/>
      <c r="L70" s="230">
        <f t="shared" si="7"/>
        <v>0</v>
      </c>
      <c r="M70" s="464"/>
      <c r="N70" s="118"/>
      <c r="O70" s="230">
        <f t="shared" si="8"/>
        <v>0</v>
      </c>
      <c r="P70" s="387"/>
    </row>
    <row r="71" spans="1:16" hidden="1" x14ac:dyDescent="0.25">
      <c r="A71" s="64">
        <v>1223</v>
      </c>
      <c r="B71" s="111" t="s">
        <v>91</v>
      </c>
      <c r="C71" s="227">
        <f t="shared" si="4"/>
        <v>0</v>
      </c>
      <c r="D71" s="116"/>
      <c r="E71" s="117"/>
      <c r="F71" s="227">
        <f t="shared" si="5"/>
        <v>0</v>
      </c>
      <c r="G71" s="116"/>
      <c r="H71" s="408"/>
      <c r="I71" s="230">
        <f t="shared" si="6"/>
        <v>0</v>
      </c>
      <c r="J71" s="116"/>
      <c r="K71" s="408"/>
      <c r="L71" s="230">
        <f t="shared" si="7"/>
        <v>0</v>
      </c>
      <c r="M71" s="464"/>
      <c r="N71" s="118"/>
      <c r="O71" s="230">
        <f t="shared" si="8"/>
        <v>0</v>
      </c>
      <c r="P71" s="387"/>
    </row>
    <row r="72" spans="1:16" hidden="1" x14ac:dyDescent="0.25">
      <c r="A72" s="64">
        <v>1225</v>
      </c>
      <c r="B72" s="111" t="s">
        <v>92</v>
      </c>
      <c r="C72" s="227">
        <f t="shared" si="4"/>
        <v>0</v>
      </c>
      <c r="D72" s="116"/>
      <c r="E72" s="117"/>
      <c r="F72" s="227">
        <f t="shared" si="5"/>
        <v>0</v>
      </c>
      <c r="G72" s="116"/>
      <c r="H72" s="408"/>
      <c r="I72" s="230">
        <f t="shared" si="6"/>
        <v>0</v>
      </c>
      <c r="J72" s="116"/>
      <c r="K72" s="408"/>
      <c r="L72" s="230">
        <f t="shared" si="7"/>
        <v>0</v>
      </c>
      <c r="M72" s="464"/>
      <c r="N72" s="118"/>
      <c r="O72" s="230">
        <f t="shared" si="8"/>
        <v>0</v>
      </c>
      <c r="P72" s="387"/>
    </row>
    <row r="73" spans="1:16" ht="36" hidden="1" x14ac:dyDescent="0.25">
      <c r="A73" s="64">
        <v>1227</v>
      </c>
      <c r="B73" s="111" t="s">
        <v>93</v>
      </c>
      <c r="C73" s="227">
        <f t="shared" si="4"/>
        <v>0</v>
      </c>
      <c r="D73" s="116"/>
      <c r="E73" s="117"/>
      <c r="F73" s="227">
        <f t="shared" si="5"/>
        <v>0</v>
      </c>
      <c r="G73" s="116"/>
      <c r="H73" s="408"/>
      <c r="I73" s="230">
        <f t="shared" si="6"/>
        <v>0</v>
      </c>
      <c r="J73" s="116"/>
      <c r="K73" s="408"/>
      <c r="L73" s="230">
        <f t="shared" si="7"/>
        <v>0</v>
      </c>
      <c r="M73" s="464"/>
      <c r="N73" s="118"/>
      <c r="O73" s="230">
        <f t="shared" si="8"/>
        <v>0</v>
      </c>
      <c r="P73" s="387"/>
    </row>
    <row r="74" spans="1:16" ht="60" hidden="1" x14ac:dyDescent="0.25">
      <c r="A74" s="64">
        <v>1228</v>
      </c>
      <c r="B74" s="111" t="s">
        <v>94</v>
      </c>
      <c r="C74" s="227">
        <f t="shared" si="4"/>
        <v>0</v>
      </c>
      <c r="D74" s="116"/>
      <c r="E74" s="117"/>
      <c r="F74" s="227">
        <f t="shared" si="5"/>
        <v>0</v>
      </c>
      <c r="G74" s="116"/>
      <c r="H74" s="408"/>
      <c r="I74" s="230">
        <f t="shared" si="6"/>
        <v>0</v>
      </c>
      <c r="J74" s="116"/>
      <c r="K74" s="408"/>
      <c r="L74" s="230">
        <f t="shared" si="7"/>
        <v>0</v>
      </c>
      <c r="M74" s="464"/>
      <c r="N74" s="118"/>
      <c r="O74" s="230">
        <f t="shared" si="8"/>
        <v>0</v>
      </c>
      <c r="P74" s="387"/>
    </row>
    <row r="75" spans="1:16" hidden="1" x14ac:dyDescent="0.25">
      <c r="A75" s="200">
        <v>2000</v>
      </c>
      <c r="B75" s="200" t="s">
        <v>95</v>
      </c>
      <c r="C75" s="608">
        <f t="shared" si="4"/>
        <v>0</v>
      </c>
      <c r="D75" s="206">
        <f>SUM(D76,D83,D130,D164,D165,D172)</f>
        <v>0</v>
      </c>
      <c r="E75" s="604">
        <f>SUM(E76,E83,E130,E164,E165,E172)</f>
        <v>0</v>
      </c>
      <c r="F75" s="608">
        <f t="shared" si="5"/>
        <v>0</v>
      </c>
      <c r="G75" s="206">
        <f>SUM(G76,G83,G130,G164,G165,G172)</f>
        <v>0</v>
      </c>
      <c r="H75" s="456">
        <f>SUM(H76,H83,H130,H164,H165,H172)</f>
        <v>0</v>
      </c>
      <c r="I75" s="209">
        <f t="shared" si="6"/>
        <v>0</v>
      </c>
      <c r="J75" s="206">
        <f>SUM(J76,J83,J130,J164,J165,J172)</f>
        <v>0</v>
      </c>
      <c r="K75" s="456">
        <f>SUM(K76,K83,K130,K164,K165,K172)</f>
        <v>0</v>
      </c>
      <c r="L75" s="209">
        <f t="shared" si="7"/>
        <v>0</v>
      </c>
      <c r="M75" s="457">
        <f>SUM(M76,M83,M130,M164,M165,M172)</f>
        <v>0</v>
      </c>
      <c r="N75" s="207">
        <f>SUM(N76,N83,N130,N164,N165,N172)</f>
        <v>0</v>
      </c>
      <c r="O75" s="209">
        <f t="shared" si="8"/>
        <v>0</v>
      </c>
      <c r="P75" s="458"/>
    </row>
    <row r="76" spans="1:16" ht="24" hidden="1" x14ac:dyDescent="0.25">
      <c r="A76" s="85">
        <v>2100</v>
      </c>
      <c r="B76" s="210" t="s">
        <v>96</v>
      </c>
      <c r="C76" s="97">
        <f t="shared" si="4"/>
        <v>0</v>
      </c>
      <c r="D76" s="95">
        <f>SUM(D77,D80)</f>
        <v>0</v>
      </c>
      <c r="E76" s="96">
        <f>SUM(E77,E80)</f>
        <v>0</v>
      </c>
      <c r="F76" s="97">
        <f t="shared" si="5"/>
        <v>0</v>
      </c>
      <c r="G76" s="95">
        <f>SUM(G77,G80)</f>
        <v>0</v>
      </c>
      <c r="H76" s="399">
        <f>SUM(H77,H80)</f>
        <v>0</v>
      </c>
      <c r="I76" s="99">
        <f t="shared" si="6"/>
        <v>0</v>
      </c>
      <c r="J76" s="95">
        <f>SUM(J77,J80)</f>
        <v>0</v>
      </c>
      <c r="K76" s="399">
        <f>SUM(K77,K80)</f>
        <v>0</v>
      </c>
      <c r="L76" s="99">
        <f t="shared" si="7"/>
        <v>0</v>
      </c>
      <c r="M76" s="469">
        <f>SUM(M77,M80)</f>
        <v>0</v>
      </c>
      <c r="N76" s="98">
        <f>SUM(N77,N80)</f>
        <v>0</v>
      </c>
      <c r="O76" s="99">
        <f t="shared" si="8"/>
        <v>0</v>
      </c>
      <c r="P76" s="397"/>
    </row>
    <row r="77" spans="1:16" ht="24" hidden="1" x14ac:dyDescent="0.25">
      <c r="A77" s="350">
        <v>2110</v>
      </c>
      <c r="B77" s="101" t="s">
        <v>97</v>
      </c>
      <c r="C77" s="240">
        <f t="shared" si="4"/>
        <v>0</v>
      </c>
      <c r="D77" s="238">
        <f>SUM(D78:D79)</f>
        <v>0</v>
      </c>
      <c r="E77" s="239">
        <f>SUM(E78:E79)</f>
        <v>0</v>
      </c>
      <c r="F77" s="240">
        <f t="shared" si="5"/>
        <v>0</v>
      </c>
      <c r="G77" s="238">
        <f>SUM(G78:G79)</f>
        <v>0</v>
      </c>
      <c r="H77" s="470">
        <f>SUM(H78:H79)</f>
        <v>0</v>
      </c>
      <c r="I77" s="243">
        <f t="shared" si="6"/>
        <v>0</v>
      </c>
      <c r="J77" s="238">
        <f>SUM(J78:J79)</f>
        <v>0</v>
      </c>
      <c r="K77" s="470">
        <f>SUM(K78:K79)</f>
        <v>0</v>
      </c>
      <c r="L77" s="243">
        <f t="shared" si="7"/>
        <v>0</v>
      </c>
      <c r="M77" s="471">
        <f>SUM(M78:M79)</f>
        <v>0</v>
      </c>
      <c r="N77" s="241">
        <f>SUM(N78:N79)</f>
        <v>0</v>
      </c>
      <c r="O77" s="243">
        <f t="shared" si="8"/>
        <v>0</v>
      </c>
      <c r="P77" s="382"/>
    </row>
    <row r="78" spans="1:16" hidden="1" x14ac:dyDescent="0.25">
      <c r="A78" s="64">
        <v>2111</v>
      </c>
      <c r="B78" s="111" t="s">
        <v>98</v>
      </c>
      <c r="C78" s="227">
        <f t="shared" si="4"/>
        <v>0</v>
      </c>
      <c r="D78" s="116"/>
      <c r="E78" s="117"/>
      <c r="F78" s="227">
        <f t="shared" si="5"/>
        <v>0</v>
      </c>
      <c r="G78" s="116"/>
      <c r="H78" s="408"/>
      <c r="I78" s="230">
        <f t="shared" si="6"/>
        <v>0</v>
      </c>
      <c r="J78" s="116"/>
      <c r="K78" s="408"/>
      <c r="L78" s="230">
        <f t="shared" si="7"/>
        <v>0</v>
      </c>
      <c r="M78" s="464"/>
      <c r="N78" s="118"/>
      <c r="O78" s="230">
        <f t="shared" si="8"/>
        <v>0</v>
      </c>
      <c r="P78" s="387"/>
    </row>
    <row r="79" spans="1:16" ht="24" hidden="1" x14ac:dyDescent="0.25">
      <c r="A79" s="64">
        <v>2112</v>
      </c>
      <c r="B79" s="111" t="s">
        <v>99</v>
      </c>
      <c r="C79" s="227">
        <f t="shared" si="4"/>
        <v>0</v>
      </c>
      <c r="D79" s="116"/>
      <c r="E79" s="117"/>
      <c r="F79" s="227">
        <f t="shared" si="5"/>
        <v>0</v>
      </c>
      <c r="G79" s="116"/>
      <c r="H79" s="408"/>
      <c r="I79" s="230">
        <f t="shared" si="6"/>
        <v>0</v>
      </c>
      <c r="J79" s="116"/>
      <c r="K79" s="408"/>
      <c r="L79" s="230">
        <f t="shared" si="7"/>
        <v>0</v>
      </c>
      <c r="M79" s="464"/>
      <c r="N79" s="118"/>
      <c r="O79" s="230">
        <f t="shared" si="8"/>
        <v>0</v>
      </c>
      <c r="P79" s="387"/>
    </row>
    <row r="80" spans="1:16" ht="24" hidden="1" x14ac:dyDescent="0.25">
      <c r="A80" s="224">
        <v>2120</v>
      </c>
      <c r="B80" s="111" t="s">
        <v>100</v>
      </c>
      <c r="C80" s="227">
        <f t="shared" si="4"/>
        <v>0</v>
      </c>
      <c r="D80" s="225">
        <f>SUM(D81:D82)</f>
        <v>0</v>
      </c>
      <c r="E80" s="226">
        <f>SUM(E81:E82)</f>
        <v>0</v>
      </c>
      <c r="F80" s="227">
        <f t="shared" si="5"/>
        <v>0</v>
      </c>
      <c r="G80" s="225">
        <f>SUM(G81:G82)</f>
        <v>0</v>
      </c>
      <c r="H80" s="465">
        <f>SUM(H81:H82)</f>
        <v>0</v>
      </c>
      <c r="I80" s="230">
        <f t="shared" si="6"/>
        <v>0</v>
      </c>
      <c r="J80" s="225">
        <f>SUM(J81:J82)</f>
        <v>0</v>
      </c>
      <c r="K80" s="465">
        <f>SUM(K81:K82)</f>
        <v>0</v>
      </c>
      <c r="L80" s="230">
        <f t="shared" si="7"/>
        <v>0</v>
      </c>
      <c r="M80" s="466">
        <f>SUM(M81:M82)</f>
        <v>0</v>
      </c>
      <c r="N80" s="228">
        <f>SUM(N81:N82)</f>
        <v>0</v>
      </c>
      <c r="O80" s="230">
        <f t="shared" si="8"/>
        <v>0</v>
      </c>
      <c r="P80" s="387"/>
    </row>
    <row r="81" spans="1:16" hidden="1" x14ac:dyDescent="0.25">
      <c r="A81" s="64">
        <v>2121</v>
      </c>
      <c r="B81" s="111" t="s">
        <v>98</v>
      </c>
      <c r="C81" s="227">
        <f t="shared" si="4"/>
        <v>0</v>
      </c>
      <c r="D81" s="116"/>
      <c r="E81" s="117"/>
      <c r="F81" s="227">
        <f t="shared" si="5"/>
        <v>0</v>
      </c>
      <c r="G81" s="116"/>
      <c r="H81" s="408"/>
      <c r="I81" s="230">
        <f t="shared" si="6"/>
        <v>0</v>
      </c>
      <c r="J81" s="116"/>
      <c r="K81" s="408"/>
      <c r="L81" s="230">
        <f t="shared" si="7"/>
        <v>0</v>
      </c>
      <c r="M81" s="464"/>
      <c r="N81" s="118"/>
      <c r="O81" s="230">
        <f t="shared" si="8"/>
        <v>0</v>
      </c>
      <c r="P81" s="387"/>
    </row>
    <row r="82" spans="1:16" ht="24" hidden="1" x14ac:dyDescent="0.25">
      <c r="A82" s="64">
        <v>2122</v>
      </c>
      <c r="B82" s="111" t="s">
        <v>99</v>
      </c>
      <c r="C82" s="227">
        <f t="shared" si="4"/>
        <v>0</v>
      </c>
      <c r="D82" s="116"/>
      <c r="E82" s="117"/>
      <c r="F82" s="227">
        <f t="shared" si="5"/>
        <v>0</v>
      </c>
      <c r="G82" s="116"/>
      <c r="H82" s="408"/>
      <c r="I82" s="230">
        <f t="shared" si="6"/>
        <v>0</v>
      </c>
      <c r="J82" s="116"/>
      <c r="K82" s="408"/>
      <c r="L82" s="230">
        <f t="shared" si="7"/>
        <v>0</v>
      </c>
      <c r="M82" s="464"/>
      <c r="N82" s="118"/>
      <c r="O82" s="230">
        <f t="shared" si="8"/>
        <v>0</v>
      </c>
      <c r="P82" s="387"/>
    </row>
    <row r="83" spans="1:16" hidden="1" x14ac:dyDescent="0.25">
      <c r="A83" s="85">
        <v>2200</v>
      </c>
      <c r="B83" s="210" t="s">
        <v>101</v>
      </c>
      <c r="C83" s="290">
        <f t="shared" si="4"/>
        <v>0</v>
      </c>
      <c r="D83" s="95">
        <f>SUM(D84,D89,D95,D103,D112,D116,D122,D128)</f>
        <v>0</v>
      </c>
      <c r="E83" s="96">
        <f>SUM(E84,E89,E95,E103,E112,E116,E122,E128)</f>
        <v>0</v>
      </c>
      <c r="F83" s="97">
        <f t="shared" si="5"/>
        <v>0</v>
      </c>
      <c r="G83" s="95">
        <f>SUM(G84,G89,G95,G103,G112,G116,G122,G128)</f>
        <v>0</v>
      </c>
      <c r="H83" s="399">
        <f>SUM(H84,H89,H95,H103,H112,H116,H122,H128)</f>
        <v>0</v>
      </c>
      <c r="I83" s="99">
        <f t="shared" si="6"/>
        <v>0</v>
      </c>
      <c r="J83" s="95">
        <f>SUM(J84,J89,J95,J103,J112,J116,J122,J128)</f>
        <v>0</v>
      </c>
      <c r="K83" s="399">
        <f>SUM(K84,K89,K95,K103,K112,K116,K122,K128)</f>
        <v>0</v>
      </c>
      <c r="L83" s="99">
        <f t="shared" si="7"/>
        <v>0</v>
      </c>
      <c r="M83" s="472">
        <f>SUM(M84,M89,M95,M103,M112,M116,M122,M128)</f>
        <v>0</v>
      </c>
      <c r="N83" s="291">
        <f>SUM(N84,N89,N95,N103,N112,N116,N122,N128)</f>
        <v>0</v>
      </c>
      <c r="O83" s="293">
        <f t="shared" si="8"/>
        <v>0</v>
      </c>
      <c r="P83" s="473"/>
    </row>
    <row r="84" spans="1:16" ht="24" hidden="1" x14ac:dyDescent="0.25">
      <c r="A84" s="213">
        <v>2210</v>
      </c>
      <c r="B84" s="156" t="s">
        <v>102</v>
      </c>
      <c r="C84" s="216">
        <f t="shared" si="4"/>
        <v>0</v>
      </c>
      <c r="D84" s="214">
        <f>SUM(D85:D88)</f>
        <v>0</v>
      </c>
      <c r="E84" s="215">
        <f>SUM(E85:E88)</f>
        <v>0</v>
      </c>
      <c r="F84" s="216">
        <f t="shared" si="5"/>
        <v>0</v>
      </c>
      <c r="G84" s="214">
        <f>SUM(G85:G88)</f>
        <v>0</v>
      </c>
      <c r="H84" s="461">
        <f>SUM(H85:H88)</f>
        <v>0</v>
      </c>
      <c r="I84" s="219">
        <f t="shared" si="6"/>
        <v>0</v>
      </c>
      <c r="J84" s="214">
        <f>SUM(J85:J88)</f>
        <v>0</v>
      </c>
      <c r="K84" s="461">
        <f>SUM(K85:K88)</f>
        <v>0</v>
      </c>
      <c r="L84" s="219">
        <f t="shared" si="7"/>
        <v>0</v>
      </c>
      <c r="M84" s="462">
        <f>SUM(M85:M88)</f>
        <v>0</v>
      </c>
      <c r="N84" s="217">
        <f>SUM(N85:N88)</f>
        <v>0</v>
      </c>
      <c r="O84" s="219">
        <f t="shared" si="8"/>
        <v>0</v>
      </c>
      <c r="P84" s="434"/>
    </row>
    <row r="85" spans="1:16" ht="24" hidden="1" x14ac:dyDescent="0.25">
      <c r="A85" s="55">
        <v>2211</v>
      </c>
      <c r="B85" s="101" t="s">
        <v>103</v>
      </c>
      <c r="C85" s="227">
        <f t="shared" si="4"/>
        <v>0</v>
      </c>
      <c r="D85" s="106"/>
      <c r="E85" s="107"/>
      <c r="F85" s="240">
        <f t="shared" si="5"/>
        <v>0</v>
      </c>
      <c r="G85" s="106"/>
      <c r="H85" s="403"/>
      <c r="I85" s="243">
        <f t="shared" si="6"/>
        <v>0</v>
      </c>
      <c r="J85" s="106"/>
      <c r="K85" s="403"/>
      <c r="L85" s="243">
        <f t="shared" si="7"/>
        <v>0</v>
      </c>
      <c r="M85" s="463"/>
      <c r="N85" s="108"/>
      <c r="O85" s="243">
        <f t="shared" si="8"/>
        <v>0</v>
      </c>
      <c r="P85" s="382"/>
    </row>
    <row r="86" spans="1:16" ht="36" hidden="1" x14ac:dyDescent="0.25">
      <c r="A86" s="64">
        <v>2212</v>
      </c>
      <c r="B86" s="111" t="s">
        <v>104</v>
      </c>
      <c r="C86" s="227">
        <f t="shared" si="4"/>
        <v>0</v>
      </c>
      <c r="D86" s="116"/>
      <c r="E86" s="117"/>
      <c r="F86" s="227">
        <f t="shared" si="5"/>
        <v>0</v>
      </c>
      <c r="G86" s="116"/>
      <c r="H86" s="408"/>
      <c r="I86" s="230">
        <f t="shared" si="6"/>
        <v>0</v>
      </c>
      <c r="J86" s="116"/>
      <c r="K86" s="408"/>
      <c r="L86" s="230">
        <f t="shared" si="7"/>
        <v>0</v>
      </c>
      <c r="M86" s="464"/>
      <c r="N86" s="118"/>
      <c r="O86" s="230">
        <f t="shared" si="8"/>
        <v>0</v>
      </c>
      <c r="P86" s="387"/>
    </row>
    <row r="87" spans="1:16" ht="24" hidden="1" x14ac:dyDescent="0.25">
      <c r="A87" s="64">
        <v>2214</v>
      </c>
      <c r="B87" s="111" t="s">
        <v>105</v>
      </c>
      <c r="C87" s="227">
        <f t="shared" si="4"/>
        <v>0</v>
      </c>
      <c r="D87" s="116"/>
      <c r="E87" s="117"/>
      <c r="F87" s="227">
        <f t="shared" si="5"/>
        <v>0</v>
      </c>
      <c r="G87" s="116"/>
      <c r="H87" s="408"/>
      <c r="I87" s="230">
        <f t="shared" si="6"/>
        <v>0</v>
      </c>
      <c r="J87" s="116"/>
      <c r="K87" s="408"/>
      <c r="L87" s="230">
        <f t="shared" si="7"/>
        <v>0</v>
      </c>
      <c r="M87" s="464"/>
      <c r="N87" s="118"/>
      <c r="O87" s="230">
        <f t="shared" si="8"/>
        <v>0</v>
      </c>
      <c r="P87" s="387"/>
    </row>
    <row r="88" spans="1:16" hidden="1" x14ac:dyDescent="0.25">
      <c r="A88" s="64">
        <v>2219</v>
      </c>
      <c r="B88" s="111" t="s">
        <v>106</v>
      </c>
      <c r="C88" s="227">
        <f t="shared" si="4"/>
        <v>0</v>
      </c>
      <c r="D88" s="116"/>
      <c r="E88" s="117"/>
      <c r="F88" s="227">
        <f t="shared" si="5"/>
        <v>0</v>
      </c>
      <c r="G88" s="116"/>
      <c r="H88" s="408"/>
      <c r="I88" s="230">
        <f t="shared" si="6"/>
        <v>0</v>
      </c>
      <c r="J88" s="116"/>
      <c r="K88" s="408"/>
      <c r="L88" s="230">
        <f t="shared" si="7"/>
        <v>0</v>
      </c>
      <c r="M88" s="464"/>
      <c r="N88" s="118"/>
      <c r="O88" s="230">
        <f t="shared" si="8"/>
        <v>0</v>
      </c>
      <c r="P88" s="387"/>
    </row>
    <row r="89" spans="1:16" ht="24" hidden="1" x14ac:dyDescent="0.25">
      <c r="A89" s="224">
        <v>2220</v>
      </c>
      <c r="B89" s="111" t="s">
        <v>107</v>
      </c>
      <c r="C89" s="227">
        <f t="shared" si="4"/>
        <v>0</v>
      </c>
      <c r="D89" s="225">
        <f>SUM(D90:D94)</f>
        <v>0</v>
      </c>
      <c r="E89" s="226">
        <f>SUM(E90:E94)</f>
        <v>0</v>
      </c>
      <c r="F89" s="227">
        <f t="shared" si="5"/>
        <v>0</v>
      </c>
      <c r="G89" s="225">
        <f>SUM(G90:G94)</f>
        <v>0</v>
      </c>
      <c r="H89" s="465">
        <f>SUM(H90:H94)</f>
        <v>0</v>
      </c>
      <c r="I89" s="230">
        <f t="shared" si="6"/>
        <v>0</v>
      </c>
      <c r="J89" s="225">
        <f>SUM(J90:J94)</f>
        <v>0</v>
      </c>
      <c r="K89" s="465">
        <f>SUM(K90:K94)</f>
        <v>0</v>
      </c>
      <c r="L89" s="230">
        <f t="shared" si="7"/>
        <v>0</v>
      </c>
      <c r="M89" s="466">
        <f>SUM(M90:M94)</f>
        <v>0</v>
      </c>
      <c r="N89" s="228">
        <f>SUM(N90:N94)</f>
        <v>0</v>
      </c>
      <c r="O89" s="230">
        <f t="shared" si="8"/>
        <v>0</v>
      </c>
      <c r="P89" s="387"/>
    </row>
    <row r="90" spans="1:16" hidden="1" x14ac:dyDescent="0.25">
      <c r="A90" s="64">
        <v>2221</v>
      </c>
      <c r="B90" s="111" t="s">
        <v>108</v>
      </c>
      <c r="C90" s="227">
        <f t="shared" si="4"/>
        <v>0</v>
      </c>
      <c r="D90" s="116"/>
      <c r="E90" s="117"/>
      <c r="F90" s="227">
        <f t="shared" si="5"/>
        <v>0</v>
      </c>
      <c r="G90" s="116"/>
      <c r="H90" s="408"/>
      <c r="I90" s="230">
        <f t="shared" si="6"/>
        <v>0</v>
      </c>
      <c r="J90" s="116"/>
      <c r="K90" s="408"/>
      <c r="L90" s="230">
        <f t="shared" si="7"/>
        <v>0</v>
      </c>
      <c r="M90" s="464"/>
      <c r="N90" s="118"/>
      <c r="O90" s="230">
        <f t="shared" si="8"/>
        <v>0</v>
      </c>
      <c r="P90" s="387"/>
    </row>
    <row r="91" spans="1:16" hidden="1" x14ac:dyDescent="0.25">
      <c r="A91" s="64">
        <v>2222</v>
      </c>
      <c r="B91" s="111" t="s">
        <v>109</v>
      </c>
      <c r="C91" s="227">
        <f t="shared" si="4"/>
        <v>0</v>
      </c>
      <c r="D91" s="116"/>
      <c r="E91" s="117"/>
      <c r="F91" s="227">
        <f t="shared" si="5"/>
        <v>0</v>
      </c>
      <c r="G91" s="116"/>
      <c r="H91" s="408"/>
      <c r="I91" s="230">
        <f t="shared" si="6"/>
        <v>0</v>
      </c>
      <c r="J91" s="116"/>
      <c r="K91" s="408"/>
      <c r="L91" s="230">
        <f t="shared" si="7"/>
        <v>0</v>
      </c>
      <c r="M91" s="464"/>
      <c r="N91" s="118"/>
      <c r="O91" s="230">
        <f t="shared" si="8"/>
        <v>0</v>
      </c>
      <c r="P91" s="387"/>
    </row>
    <row r="92" spans="1:16" hidden="1" x14ac:dyDescent="0.25">
      <c r="A92" s="64">
        <v>2223</v>
      </c>
      <c r="B92" s="111" t="s">
        <v>110</v>
      </c>
      <c r="C92" s="227">
        <f t="shared" si="4"/>
        <v>0</v>
      </c>
      <c r="D92" s="116"/>
      <c r="E92" s="117"/>
      <c r="F92" s="227">
        <f t="shared" si="5"/>
        <v>0</v>
      </c>
      <c r="G92" s="116"/>
      <c r="H92" s="408"/>
      <c r="I92" s="230">
        <f t="shared" si="6"/>
        <v>0</v>
      </c>
      <c r="J92" s="116"/>
      <c r="K92" s="408"/>
      <c r="L92" s="230">
        <f t="shared" si="7"/>
        <v>0</v>
      </c>
      <c r="M92" s="464"/>
      <c r="N92" s="118"/>
      <c r="O92" s="230">
        <f t="shared" si="8"/>
        <v>0</v>
      </c>
      <c r="P92" s="387"/>
    </row>
    <row r="93" spans="1:16" ht="48" hidden="1" x14ac:dyDescent="0.25">
      <c r="A93" s="64">
        <v>2224</v>
      </c>
      <c r="B93" s="111" t="s">
        <v>111</v>
      </c>
      <c r="C93" s="227">
        <f t="shared" si="4"/>
        <v>0</v>
      </c>
      <c r="D93" s="116"/>
      <c r="E93" s="117"/>
      <c r="F93" s="227">
        <f t="shared" si="5"/>
        <v>0</v>
      </c>
      <c r="G93" s="116"/>
      <c r="H93" s="408"/>
      <c r="I93" s="230">
        <f t="shared" si="6"/>
        <v>0</v>
      </c>
      <c r="J93" s="116"/>
      <c r="K93" s="408"/>
      <c r="L93" s="230">
        <f t="shared" si="7"/>
        <v>0</v>
      </c>
      <c r="M93" s="464"/>
      <c r="N93" s="118"/>
      <c r="O93" s="230">
        <f t="shared" si="8"/>
        <v>0</v>
      </c>
      <c r="P93" s="387"/>
    </row>
    <row r="94" spans="1:16" ht="24" hidden="1" x14ac:dyDescent="0.25">
      <c r="A94" s="64">
        <v>2229</v>
      </c>
      <c r="B94" s="111" t="s">
        <v>112</v>
      </c>
      <c r="C94" s="227">
        <f t="shared" si="4"/>
        <v>0</v>
      </c>
      <c r="D94" s="116"/>
      <c r="E94" s="117"/>
      <c r="F94" s="227">
        <f t="shared" si="5"/>
        <v>0</v>
      </c>
      <c r="G94" s="116"/>
      <c r="H94" s="408"/>
      <c r="I94" s="230">
        <f t="shared" si="6"/>
        <v>0</v>
      </c>
      <c r="J94" s="116"/>
      <c r="K94" s="408"/>
      <c r="L94" s="230">
        <f t="shared" si="7"/>
        <v>0</v>
      </c>
      <c r="M94" s="464"/>
      <c r="N94" s="118"/>
      <c r="O94" s="230">
        <f t="shared" si="8"/>
        <v>0</v>
      </c>
      <c r="P94" s="387"/>
    </row>
    <row r="95" spans="1:16" ht="36" hidden="1" x14ac:dyDescent="0.25">
      <c r="A95" s="224">
        <v>2230</v>
      </c>
      <c r="B95" s="111" t="s">
        <v>113</v>
      </c>
      <c r="C95" s="227">
        <f t="shared" si="4"/>
        <v>0</v>
      </c>
      <c r="D95" s="225">
        <f>SUM(D96:D102)</f>
        <v>0</v>
      </c>
      <c r="E95" s="226">
        <f>SUM(E96:E102)</f>
        <v>0</v>
      </c>
      <c r="F95" s="227">
        <f t="shared" si="5"/>
        <v>0</v>
      </c>
      <c r="G95" s="225">
        <f>SUM(G96:G102)</f>
        <v>0</v>
      </c>
      <c r="H95" s="465">
        <f>SUM(H96:H102)</f>
        <v>0</v>
      </c>
      <c r="I95" s="230">
        <f t="shared" si="6"/>
        <v>0</v>
      </c>
      <c r="J95" s="225">
        <f>SUM(J96:J102)</f>
        <v>0</v>
      </c>
      <c r="K95" s="465">
        <f>SUM(K96:K102)</f>
        <v>0</v>
      </c>
      <c r="L95" s="230">
        <f t="shared" si="7"/>
        <v>0</v>
      </c>
      <c r="M95" s="466">
        <f>SUM(M96:M102)</f>
        <v>0</v>
      </c>
      <c r="N95" s="228">
        <f>SUM(N96:N102)</f>
        <v>0</v>
      </c>
      <c r="O95" s="230">
        <f t="shared" si="8"/>
        <v>0</v>
      </c>
      <c r="P95" s="387"/>
    </row>
    <row r="96" spans="1:16" ht="24" hidden="1" x14ac:dyDescent="0.25">
      <c r="A96" s="64">
        <v>2231</v>
      </c>
      <c r="B96" s="111" t="s">
        <v>114</v>
      </c>
      <c r="C96" s="227">
        <f t="shared" si="4"/>
        <v>0</v>
      </c>
      <c r="D96" s="116"/>
      <c r="E96" s="117"/>
      <c r="F96" s="227">
        <f t="shared" si="5"/>
        <v>0</v>
      </c>
      <c r="G96" s="116"/>
      <c r="H96" s="408"/>
      <c r="I96" s="230">
        <f t="shared" si="6"/>
        <v>0</v>
      </c>
      <c r="J96" s="116"/>
      <c r="K96" s="408"/>
      <c r="L96" s="230">
        <f t="shared" si="7"/>
        <v>0</v>
      </c>
      <c r="M96" s="464"/>
      <c r="N96" s="118"/>
      <c r="O96" s="230">
        <f t="shared" si="8"/>
        <v>0</v>
      </c>
      <c r="P96" s="387"/>
    </row>
    <row r="97" spans="1:16" ht="36" hidden="1" x14ac:dyDescent="0.25">
      <c r="A97" s="64">
        <v>2232</v>
      </c>
      <c r="B97" s="111" t="s">
        <v>115</v>
      </c>
      <c r="C97" s="227">
        <f t="shared" si="4"/>
        <v>0</v>
      </c>
      <c r="D97" s="116"/>
      <c r="E97" s="117"/>
      <c r="F97" s="227">
        <f t="shared" si="5"/>
        <v>0</v>
      </c>
      <c r="G97" s="116"/>
      <c r="H97" s="408"/>
      <c r="I97" s="230">
        <f t="shared" si="6"/>
        <v>0</v>
      </c>
      <c r="J97" s="116"/>
      <c r="K97" s="408"/>
      <c r="L97" s="230">
        <f t="shared" si="7"/>
        <v>0</v>
      </c>
      <c r="M97" s="464"/>
      <c r="N97" s="118"/>
      <c r="O97" s="230">
        <f t="shared" si="8"/>
        <v>0</v>
      </c>
      <c r="P97" s="387"/>
    </row>
    <row r="98" spans="1:16" ht="24" hidden="1" x14ac:dyDescent="0.25">
      <c r="A98" s="55">
        <v>2233</v>
      </c>
      <c r="B98" s="101" t="s">
        <v>116</v>
      </c>
      <c r="C98" s="227">
        <f t="shared" si="4"/>
        <v>0</v>
      </c>
      <c r="D98" s="106"/>
      <c r="E98" s="107"/>
      <c r="F98" s="240">
        <f t="shared" si="5"/>
        <v>0</v>
      </c>
      <c r="G98" s="106"/>
      <c r="H98" s="403"/>
      <c r="I98" s="243">
        <f t="shared" si="6"/>
        <v>0</v>
      </c>
      <c r="J98" s="106"/>
      <c r="K98" s="403"/>
      <c r="L98" s="243">
        <f t="shared" si="7"/>
        <v>0</v>
      </c>
      <c r="M98" s="463"/>
      <c r="N98" s="108"/>
      <c r="O98" s="243">
        <f t="shared" si="8"/>
        <v>0</v>
      </c>
      <c r="P98" s="382"/>
    </row>
    <row r="99" spans="1:16" ht="36" hidden="1" x14ac:dyDescent="0.25">
      <c r="A99" s="64">
        <v>2234</v>
      </c>
      <c r="B99" s="111" t="s">
        <v>117</v>
      </c>
      <c r="C99" s="227">
        <f t="shared" si="4"/>
        <v>0</v>
      </c>
      <c r="D99" s="116"/>
      <c r="E99" s="117"/>
      <c r="F99" s="227">
        <f t="shared" si="5"/>
        <v>0</v>
      </c>
      <c r="G99" s="116"/>
      <c r="H99" s="408"/>
      <c r="I99" s="230">
        <f t="shared" si="6"/>
        <v>0</v>
      </c>
      <c r="J99" s="116"/>
      <c r="K99" s="408"/>
      <c r="L99" s="230">
        <f t="shared" si="7"/>
        <v>0</v>
      </c>
      <c r="M99" s="464"/>
      <c r="N99" s="118"/>
      <c r="O99" s="230">
        <f t="shared" si="8"/>
        <v>0</v>
      </c>
      <c r="P99" s="387"/>
    </row>
    <row r="100" spans="1:16" ht="24" hidden="1" x14ac:dyDescent="0.25">
      <c r="A100" s="64">
        <v>2235</v>
      </c>
      <c r="B100" s="111" t="s">
        <v>118</v>
      </c>
      <c r="C100" s="227">
        <f t="shared" si="4"/>
        <v>0</v>
      </c>
      <c r="D100" s="116"/>
      <c r="E100" s="117"/>
      <c r="F100" s="227">
        <f t="shared" si="5"/>
        <v>0</v>
      </c>
      <c r="G100" s="116"/>
      <c r="H100" s="408"/>
      <c r="I100" s="230">
        <f t="shared" si="6"/>
        <v>0</v>
      </c>
      <c r="J100" s="116"/>
      <c r="K100" s="408"/>
      <c r="L100" s="230">
        <f t="shared" si="7"/>
        <v>0</v>
      </c>
      <c r="M100" s="464"/>
      <c r="N100" s="118"/>
      <c r="O100" s="230">
        <f t="shared" si="8"/>
        <v>0</v>
      </c>
      <c r="P100" s="387"/>
    </row>
    <row r="101" spans="1:16" hidden="1" x14ac:dyDescent="0.25">
      <c r="A101" s="64">
        <v>2236</v>
      </c>
      <c r="B101" s="111" t="s">
        <v>119</v>
      </c>
      <c r="C101" s="227">
        <f t="shared" si="4"/>
        <v>0</v>
      </c>
      <c r="D101" s="116"/>
      <c r="E101" s="117"/>
      <c r="F101" s="227">
        <f t="shared" si="5"/>
        <v>0</v>
      </c>
      <c r="G101" s="116"/>
      <c r="H101" s="408"/>
      <c r="I101" s="230">
        <f t="shared" si="6"/>
        <v>0</v>
      </c>
      <c r="J101" s="116"/>
      <c r="K101" s="408"/>
      <c r="L101" s="230">
        <f t="shared" si="7"/>
        <v>0</v>
      </c>
      <c r="M101" s="464"/>
      <c r="N101" s="118"/>
      <c r="O101" s="230">
        <f t="shared" si="8"/>
        <v>0</v>
      </c>
      <c r="P101" s="387"/>
    </row>
    <row r="102" spans="1:16" ht="24" hidden="1" x14ac:dyDescent="0.25">
      <c r="A102" s="64">
        <v>2239</v>
      </c>
      <c r="B102" s="111" t="s">
        <v>120</v>
      </c>
      <c r="C102" s="227">
        <f t="shared" si="4"/>
        <v>0</v>
      </c>
      <c r="D102" s="116"/>
      <c r="E102" s="117"/>
      <c r="F102" s="227">
        <f t="shared" si="5"/>
        <v>0</v>
      </c>
      <c r="G102" s="116"/>
      <c r="H102" s="408"/>
      <c r="I102" s="230">
        <f t="shared" si="6"/>
        <v>0</v>
      </c>
      <c r="J102" s="116"/>
      <c r="K102" s="408"/>
      <c r="L102" s="230">
        <f t="shared" si="7"/>
        <v>0</v>
      </c>
      <c r="M102" s="464"/>
      <c r="N102" s="118"/>
      <c r="O102" s="230">
        <f t="shared" si="8"/>
        <v>0</v>
      </c>
      <c r="P102" s="387"/>
    </row>
    <row r="103" spans="1:16" ht="36" hidden="1" x14ac:dyDescent="0.25">
      <c r="A103" s="224">
        <v>2240</v>
      </c>
      <c r="B103" s="111" t="s">
        <v>121</v>
      </c>
      <c r="C103" s="227">
        <f t="shared" si="4"/>
        <v>0</v>
      </c>
      <c r="D103" s="225">
        <f>SUM(D104:D111)</f>
        <v>0</v>
      </c>
      <c r="E103" s="226">
        <f>SUM(E104:E111)</f>
        <v>0</v>
      </c>
      <c r="F103" s="227">
        <f t="shared" si="5"/>
        <v>0</v>
      </c>
      <c r="G103" s="225">
        <f>SUM(G104:G111)</f>
        <v>0</v>
      </c>
      <c r="H103" s="465">
        <f>SUM(H104:H111)</f>
        <v>0</v>
      </c>
      <c r="I103" s="230">
        <f t="shared" si="6"/>
        <v>0</v>
      </c>
      <c r="J103" s="225">
        <f>SUM(J104:J111)</f>
        <v>0</v>
      </c>
      <c r="K103" s="465">
        <f>SUM(K104:K111)</f>
        <v>0</v>
      </c>
      <c r="L103" s="230">
        <f t="shared" si="7"/>
        <v>0</v>
      </c>
      <c r="M103" s="466">
        <f>SUM(M104:M111)</f>
        <v>0</v>
      </c>
      <c r="N103" s="228">
        <f>SUM(N104:N111)</f>
        <v>0</v>
      </c>
      <c r="O103" s="230">
        <f t="shared" si="8"/>
        <v>0</v>
      </c>
      <c r="P103" s="387"/>
    </row>
    <row r="104" spans="1:16" hidden="1" x14ac:dyDescent="0.25">
      <c r="A104" s="64">
        <v>2241</v>
      </c>
      <c r="B104" s="111" t="s">
        <v>122</v>
      </c>
      <c r="C104" s="227">
        <f t="shared" si="4"/>
        <v>0</v>
      </c>
      <c r="D104" s="116"/>
      <c r="E104" s="117"/>
      <c r="F104" s="227">
        <f t="shared" si="5"/>
        <v>0</v>
      </c>
      <c r="G104" s="116"/>
      <c r="H104" s="408"/>
      <c r="I104" s="230">
        <f t="shared" si="6"/>
        <v>0</v>
      </c>
      <c r="J104" s="116"/>
      <c r="K104" s="408"/>
      <c r="L104" s="230">
        <f t="shared" si="7"/>
        <v>0</v>
      </c>
      <c r="M104" s="464"/>
      <c r="N104" s="118"/>
      <c r="O104" s="230">
        <f t="shared" si="8"/>
        <v>0</v>
      </c>
      <c r="P104" s="387"/>
    </row>
    <row r="105" spans="1:16" ht="24" hidden="1" x14ac:dyDescent="0.25">
      <c r="A105" s="64">
        <v>2242</v>
      </c>
      <c r="B105" s="111" t="s">
        <v>123</v>
      </c>
      <c r="C105" s="227">
        <f t="shared" si="4"/>
        <v>0</v>
      </c>
      <c r="D105" s="116"/>
      <c r="E105" s="117"/>
      <c r="F105" s="227">
        <f t="shared" si="5"/>
        <v>0</v>
      </c>
      <c r="G105" s="116"/>
      <c r="H105" s="408"/>
      <c r="I105" s="230">
        <f t="shared" si="6"/>
        <v>0</v>
      </c>
      <c r="J105" s="116"/>
      <c r="K105" s="408"/>
      <c r="L105" s="230">
        <f t="shared" si="7"/>
        <v>0</v>
      </c>
      <c r="M105" s="464"/>
      <c r="N105" s="118"/>
      <c r="O105" s="230">
        <f t="shared" si="8"/>
        <v>0</v>
      </c>
      <c r="P105" s="387"/>
    </row>
    <row r="106" spans="1:16" ht="24" hidden="1" x14ac:dyDescent="0.25">
      <c r="A106" s="64">
        <v>2243</v>
      </c>
      <c r="B106" s="111" t="s">
        <v>124</v>
      </c>
      <c r="C106" s="227">
        <f t="shared" si="4"/>
        <v>0</v>
      </c>
      <c r="D106" s="116"/>
      <c r="E106" s="117"/>
      <c r="F106" s="227">
        <f t="shared" si="5"/>
        <v>0</v>
      </c>
      <c r="G106" s="116"/>
      <c r="H106" s="408"/>
      <c r="I106" s="230">
        <f t="shared" si="6"/>
        <v>0</v>
      </c>
      <c r="J106" s="116"/>
      <c r="K106" s="408"/>
      <c r="L106" s="230">
        <f t="shared" si="7"/>
        <v>0</v>
      </c>
      <c r="M106" s="464"/>
      <c r="N106" s="118"/>
      <c r="O106" s="230">
        <f t="shared" si="8"/>
        <v>0</v>
      </c>
      <c r="P106" s="387"/>
    </row>
    <row r="107" spans="1:16" hidden="1" x14ac:dyDescent="0.25">
      <c r="A107" s="64">
        <v>2244</v>
      </c>
      <c r="B107" s="111" t="s">
        <v>125</v>
      </c>
      <c r="C107" s="227">
        <f t="shared" si="4"/>
        <v>0</v>
      </c>
      <c r="D107" s="116"/>
      <c r="E107" s="117"/>
      <c r="F107" s="227">
        <f t="shared" si="5"/>
        <v>0</v>
      </c>
      <c r="G107" s="116"/>
      <c r="H107" s="408"/>
      <c r="I107" s="230">
        <f t="shared" si="6"/>
        <v>0</v>
      </c>
      <c r="J107" s="116"/>
      <c r="K107" s="408"/>
      <c r="L107" s="230">
        <f t="shared" si="7"/>
        <v>0</v>
      </c>
      <c r="M107" s="464"/>
      <c r="N107" s="118"/>
      <c r="O107" s="230">
        <f t="shared" si="8"/>
        <v>0</v>
      </c>
      <c r="P107" s="387"/>
    </row>
    <row r="108" spans="1:16" ht="24" hidden="1" x14ac:dyDescent="0.25">
      <c r="A108" s="64">
        <v>2246</v>
      </c>
      <c r="B108" s="111" t="s">
        <v>126</v>
      </c>
      <c r="C108" s="227">
        <f t="shared" si="4"/>
        <v>0</v>
      </c>
      <c r="D108" s="116"/>
      <c r="E108" s="117"/>
      <c r="F108" s="227">
        <f t="shared" si="5"/>
        <v>0</v>
      </c>
      <c r="G108" s="116"/>
      <c r="H108" s="408"/>
      <c r="I108" s="230">
        <f t="shared" si="6"/>
        <v>0</v>
      </c>
      <c r="J108" s="116"/>
      <c r="K108" s="408"/>
      <c r="L108" s="230">
        <f t="shared" si="7"/>
        <v>0</v>
      </c>
      <c r="M108" s="464"/>
      <c r="N108" s="118"/>
      <c r="O108" s="230">
        <f t="shared" si="8"/>
        <v>0</v>
      </c>
      <c r="P108" s="387"/>
    </row>
    <row r="109" spans="1:16" hidden="1" x14ac:dyDescent="0.25">
      <c r="A109" s="64">
        <v>2247</v>
      </c>
      <c r="B109" s="111" t="s">
        <v>127</v>
      </c>
      <c r="C109" s="227">
        <f t="shared" si="4"/>
        <v>0</v>
      </c>
      <c r="D109" s="116"/>
      <c r="E109" s="117"/>
      <c r="F109" s="227">
        <f t="shared" si="5"/>
        <v>0</v>
      </c>
      <c r="G109" s="116"/>
      <c r="H109" s="408"/>
      <c r="I109" s="230">
        <f t="shared" si="6"/>
        <v>0</v>
      </c>
      <c r="J109" s="116"/>
      <c r="K109" s="408"/>
      <c r="L109" s="230">
        <f t="shared" si="7"/>
        <v>0</v>
      </c>
      <c r="M109" s="464"/>
      <c r="N109" s="118"/>
      <c r="O109" s="230">
        <f t="shared" si="8"/>
        <v>0</v>
      </c>
      <c r="P109" s="387"/>
    </row>
    <row r="110" spans="1:16" ht="24" hidden="1" x14ac:dyDescent="0.25">
      <c r="A110" s="64">
        <v>2248</v>
      </c>
      <c r="B110" s="111" t="s">
        <v>128</v>
      </c>
      <c r="C110" s="227">
        <f t="shared" si="4"/>
        <v>0</v>
      </c>
      <c r="D110" s="116"/>
      <c r="E110" s="117"/>
      <c r="F110" s="227">
        <f t="shared" si="5"/>
        <v>0</v>
      </c>
      <c r="G110" s="116"/>
      <c r="H110" s="408"/>
      <c r="I110" s="230">
        <f t="shared" si="6"/>
        <v>0</v>
      </c>
      <c r="J110" s="116"/>
      <c r="K110" s="408"/>
      <c r="L110" s="230">
        <f t="shared" si="7"/>
        <v>0</v>
      </c>
      <c r="M110" s="464"/>
      <c r="N110" s="118"/>
      <c r="O110" s="230">
        <f t="shared" si="8"/>
        <v>0</v>
      </c>
      <c r="P110" s="387"/>
    </row>
    <row r="111" spans="1:16" ht="24" hidden="1" x14ac:dyDescent="0.25">
      <c r="A111" s="64">
        <v>2249</v>
      </c>
      <c r="B111" s="111" t="s">
        <v>129</v>
      </c>
      <c r="C111" s="227">
        <f t="shared" si="4"/>
        <v>0</v>
      </c>
      <c r="D111" s="116"/>
      <c r="E111" s="117"/>
      <c r="F111" s="227">
        <f t="shared" si="5"/>
        <v>0</v>
      </c>
      <c r="G111" s="116"/>
      <c r="H111" s="408"/>
      <c r="I111" s="230">
        <f t="shared" si="6"/>
        <v>0</v>
      </c>
      <c r="J111" s="116"/>
      <c r="K111" s="408"/>
      <c r="L111" s="230">
        <f t="shared" si="7"/>
        <v>0</v>
      </c>
      <c r="M111" s="464"/>
      <c r="N111" s="118"/>
      <c r="O111" s="230">
        <f t="shared" si="8"/>
        <v>0</v>
      </c>
      <c r="P111" s="387"/>
    </row>
    <row r="112" spans="1:16" hidden="1" x14ac:dyDescent="0.25">
      <c r="A112" s="224">
        <v>2250</v>
      </c>
      <c r="B112" s="111" t="s">
        <v>130</v>
      </c>
      <c r="C112" s="227">
        <f t="shared" si="4"/>
        <v>0</v>
      </c>
      <c r="D112" s="225">
        <f>SUM(D113:D115)</f>
        <v>0</v>
      </c>
      <c r="E112" s="226">
        <f>SUM(E113:E115)</f>
        <v>0</v>
      </c>
      <c r="F112" s="227">
        <f t="shared" si="5"/>
        <v>0</v>
      </c>
      <c r="G112" s="225">
        <f>SUM(G113:G115)</f>
        <v>0</v>
      </c>
      <c r="H112" s="465">
        <f>SUM(H113:H115)</f>
        <v>0</v>
      </c>
      <c r="I112" s="230">
        <f t="shared" si="6"/>
        <v>0</v>
      </c>
      <c r="J112" s="225">
        <f>SUM(J113:J115)</f>
        <v>0</v>
      </c>
      <c r="K112" s="465">
        <f>SUM(K113:K115)</f>
        <v>0</v>
      </c>
      <c r="L112" s="230">
        <f t="shared" si="7"/>
        <v>0</v>
      </c>
      <c r="M112" s="466">
        <f>SUM(M113:M115)</f>
        <v>0</v>
      </c>
      <c r="N112" s="228">
        <f>SUM(N113:N115)</f>
        <v>0</v>
      </c>
      <c r="O112" s="230">
        <f t="shared" si="8"/>
        <v>0</v>
      </c>
      <c r="P112" s="387"/>
    </row>
    <row r="113" spans="1:16" hidden="1" x14ac:dyDescent="0.25">
      <c r="A113" s="64">
        <v>2251</v>
      </c>
      <c r="B113" s="111" t="s">
        <v>131</v>
      </c>
      <c r="C113" s="227">
        <f t="shared" si="4"/>
        <v>0</v>
      </c>
      <c r="D113" s="116"/>
      <c r="E113" s="117"/>
      <c r="F113" s="227">
        <f t="shared" si="5"/>
        <v>0</v>
      </c>
      <c r="G113" s="116"/>
      <c r="H113" s="408"/>
      <c r="I113" s="230">
        <f t="shared" si="6"/>
        <v>0</v>
      </c>
      <c r="J113" s="116"/>
      <c r="K113" s="408"/>
      <c r="L113" s="230">
        <f t="shared" si="7"/>
        <v>0</v>
      </c>
      <c r="M113" s="464"/>
      <c r="N113" s="118"/>
      <c r="O113" s="230">
        <f t="shared" si="8"/>
        <v>0</v>
      </c>
      <c r="P113" s="387"/>
    </row>
    <row r="114" spans="1:16" ht="24" hidden="1" x14ac:dyDescent="0.25">
      <c r="A114" s="64">
        <v>2252</v>
      </c>
      <c r="B114" s="111" t="s">
        <v>132</v>
      </c>
      <c r="C114" s="227">
        <f t="shared" ref="C114:C178" si="9">F114+I114+L114+O114</f>
        <v>0</v>
      </c>
      <c r="D114" s="116"/>
      <c r="E114" s="117"/>
      <c r="F114" s="227">
        <f t="shared" si="5"/>
        <v>0</v>
      </c>
      <c r="G114" s="116"/>
      <c r="H114" s="408"/>
      <c r="I114" s="230">
        <f t="shared" si="6"/>
        <v>0</v>
      </c>
      <c r="J114" s="116"/>
      <c r="K114" s="408"/>
      <c r="L114" s="230">
        <f t="shared" si="7"/>
        <v>0</v>
      </c>
      <c r="M114" s="464"/>
      <c r="N114" s="118"/>
      <c r="O114" s="230">
        <f t="shared" si="8"/>
        <v>0</v>
      </c>
      <c r="P114" s="387"/>
    </row>
    <row r="115" spans="1:16" ht="24" hidden="1" x14ac:dyDescent="0.25">
      <c r="A115" s="64">
        <v>2259</v>
      </c>
      <c r="B115" s="111" t="s">
        <v>133</v>
      </c>
      <c r="C115" s="227">
        <f t="shared" si="9"/>
        <v>0</v>
      </c>
      <c r="D115" s="116"/>
      <c r="E115" s="117"/>
      <c r="F115" s="227">
        <f t="shared" ref="F115:F179" si="10">D115+E115</f>
        <v>0</v>
      </c>
      <c r="G115" s="116"/>
      <c r="H115" s="408"/>
      <c r="I115" s="230">
        <f t="shared" ref="I115:I179" si="11">G115+H115</f>
        <v>0</v>
      </c>
      <c r="J115" s="116"/>
      <c r="K115" s="408"/>
      <c r="L115" s="230">
        <f t="shared" ref="L115:L179" si="12">J115+K115</f>
        <v>0</v>
      </c>
      <c r="M115" s="464"/>
      <c r="N115" s="118"/>
      <c r="O115" s="230">
        <f t="shared" ref="O115:O179" si="13">M115+N115</f>
        <v>0</v>
      </c>
      <c r="P115" s="387"/>
    </row>
    <row r="116" spans="1:16" hidden="1" x14ac:dyDescent="0.25">
      <c r="A116" s="224">
        <v>2260</v>
      </c>
      <c r="B116" s="111" t="s">
        <v>134</v>
      </c>
      <c r="C116" s="227">
        <f t="shared" si="9"/>
        <v>0</v>
      </c>
      <c r="D116" s="225">
        <f>SUM(D117:D121)</f>
        <v>0</v>
      </c>
      <c r="E116" s="226">
        <f>SUM(E117:E121)</f>
        <v>0</v>
      </c>
      <c r="F116" s="227">
        <f t="shared" si="10"/>
        <v>0</v>
      </c>
      <c r="G116" s="225">
        <f>SUM(G117:G121)</f>
        <v>0</v>
      </c>
      <c r="H116" s="465">
        <f>SUM(H117:H121)</f>
        <v>0</v>
      </c>
      <c r="I116" s="230">
        <f t="shared" si="11"/>
        <v>0</v>
      </c>
      <c r="J116" s="225">
        <f>SUM(J117:J121)</f>
        <v>0</v>
      </c>
      <c r="K116" s="465">
        <f>SUM(K117:K121)</f>
        <v>0</v>
      </c>
      <c r="L116" s="230">
        <f t="shared" si="12"/>
        <v>0</v>
      </c>
      <c r="M116" s="466">
        <f>SUM(M117:M121)</f>
        <v>0</v>
      </c>
      <c r="N116" s="228">
        <f>SUM(N117:N121)</f>
        <v>0</v>
      </c>
      <c r="O116" s="230">
        <f t="shared" si="13"/>
        <v>0</v>
      </c>
      <c r="P116" s="387"/>
    </row>
    <row r="117" spans="1:16" hidden="1" x14ac:dyDescent="0.25">
      <c r="A117" s="64">
        <v>2261</v>
      </c>
      <c r="B117" s="111" t="s">
        <v>135</v>
      </c>
      <c r="C117" s="227">
        <f t="shared" si="9"/>
        <v>0</v>
      </c>
      <c r="D117" s="116"/>
      <c r="E117" s="117"/>
      <c r="F117" s="227">
        <f t="shared" si="10"/>
        <v>0</v>
      </c>
      <c r="G117" s="116"/>
      <c r="H117" s="408"/>
      <c r="I117" s="230">
        <f t="shared" si="11"/>
        <v>0</v>
      </c>
      <c r="J117" s="116"/>
      <c r="K117" s="408"/>
      <c r="L117" s="230">
        <f t="shared" si="12"/>
        <v>0</v>
      </c>
      <c r="M117" s="464"/>
      <c r="N117" s="118"/>
      <c r="O117" s="230">
        <f t="shared" si="13"/>
        <v>0</v>
      </c>
      <c r="P117" s="387"/>
    </row>
    <row r="118" spans="1:16" hidden="1" x14ac:dyDescent="0.25">
      <c r="A118" s="64">
        <v>2262</v>
      </c>
      <c r="B118" s="111" t="s">
        <v>136</v>
      </c>
      <c r="C118" s="227">
        <f t="shared" si="9"/>
        <v>0</v>
      </c>
      <c r="D118" s="116"/>
      <c r="E118" s="117"/>
      <c r="F118" s="227">
        <f t="shared" si="10"/>
        <v>0</v>
      </c>
      <c r="G118" s="116"/>
      <c r="H118" s="408"/>
      <c r="I118" s="230">
        <f t="shared" si="11"/>
        <v>0</v>
      </c>
      <c r="J118" s="116"/>
      <c r="K118" s="408"/>
      <c r="L118" s="230">
        <f t="shared" si="12"/>
        <v>0</v>
      </c>
      <c r="M118" s="464"/>
      <c r="N118" s="118"/>
      <c r="O118" s="230">
        <f t="shared" si="13"/>
        <v>0</v>
      </c>
      <c r="P118" s="387"/>
    </row>
    <row r="119" spans="1:16" hidden="1" x14ac:dyDescent="0.25">
      <c r="A119" s="64">
        <v>2263</v>
      </c>
      <c r="B119" s="111" t="s">
        <v>137</v>
      </c>
      <c r="C119" s="227">
        <f t="shared" si="9"/>
        <v>0</v>
      </c>
      <c r="D119" s="116"/>
      <c r="E119" s="117"/>
      <c r="F119" s="227">
        <f t="shared" si="10"/>
        <v>0</v>
      </c>
      <c r="G119" s="116"/>
      <c r="H119" s="408"/>
      <c r="I119" s="230">
        <f t="shared" si="11"/>
        <v>0</v>
      </c>
      <c r="J119" s="116"/>
      <c r="K119" s="408"/>
      <c r="L119" s="230">
        <f t="shared" si="12"/>
        <v>0</v>
      </c>
      <c r="M119" s="464"/>
      <c r="N119" s="118"/>
      <c r="O119" s="230">
        <f t="shared" si="13"/>
        <v>0</v>
      </c>
      <c r="P119" s="387"/>
    </row>
    <row r="120" spans="1:16" ht="24" hidden="1" x14ac:dyDescent="0.25">
      <c r="A120" s="64">
        <v>2264</v>
      </c>
      <c r="B120" s="111" t="s">
        <v>138</v>
      </c>
      <c r="C120" s="227">
        <f t="shared" si="9"/>
        <v>0</v>
      </c>
      <c r="D120" s="116"/>
      <c r="E120" s="117"/>
      <c r="F120" s="227">
        <f t="shared" si="10"/>
        <v>0</v>
      </c>
      <c r="G120" s="116"/>
      <c r="H120" s="408"/>
      <c r="I120" s="230">
        <f t="shared" si="11"/>
        <v>0</v>
      </c>
      <c r="J120" s="116"/>
      <c r="K120" s="408"/>
      <c r="L120" s="230">
        <f t="shared" si="12"/>
        <v>0</v>
      </c>
      <c r="M120" s="464"/>
      <c r="N120" s="118"/>
      <c r="O120" s="230">
        <f t="shared" si="13"/>
        <v>0</v>
      </c>
      <c r="P120" s="387"/>
    </row>
    <row r="121" spans="1:16" hidden="1" x14ac:dyDescent="0.25">
      <c r="A121" s="64">
        <v>2269</v>
      </c>
      <c r="B121" s="111" t="s">
        <v>139</v>
      </c>
      <c r="C121" s="227">
        <f t="shared" si="9"/>
        <v>0</v>
      </c>
      <c r="D121" s="116"/>
      <c r="E121" s="117"/>
      <c r="F121" s="227">
        <f t="shared" si="10"/>
        <v>0</v>
      </c>
      <c r="G121" s="116"/>
      <c r="H121" s="408"/>
      <c r="I121" s="230">
        <f t="shared" si="11"/>
        <v>0</v>
      </c>
      <c r="J121" s="116"/>
      <c r="K121" s="408"/>
      <c r="L121" s="230">
        <f t="shared" si="12"/>
        <v>0</v>
      </c>
      <c r="M121" s="464"/>
      <c r="N121" s="118"/>
      <c r="O121" s="230">
        <f t="shared" si="13"/>
        <v>0</v>
      </c>
      <c r="P121" s="387"/>
    </row>
    <row r="122" spans="1:16" hidden="1" x14ac:dyDescent="0.25">
      <c r="A122" s="224">
        <v>2270</v>
      </c>
      <c r="B122" s="111" t="s">
        <v>140</v>
      </c>
      <c r="C122" s="227">
        <f t="shared" si="9"/>
        <v>0</v>
      </c>
      <c r="D122" s="225">
        <f>SUM(D123:D127)</f>
        <v>0</v>
      </c>
      <c r="E122" s="226">
        <f>SUM(E123:E127)</f>
        <v>0</v>
      </c>
      <c r="F122" s="227">
        <f t="shared" si="10"/>
        <v>0</v>
      </c>
      <c r="G122" s="225">
        <f>SUM(G123:G127)</f>
        <v>0</v>
      </c>
      <c r="H122" s="465">
        <f>SUM(H123:H127)</f>
        <v>0</v>
      </c>
      <c r="I122" s="230">
        <f t="shared" si="11"/>
        <v>0</v>
      </c>
      <c r="J122" s="225">
        <f>SUM(J123:J127)</f>
        <v>0</v>
      </c>
      <c r="K122" s="465">
        <f>SUM(K123:K127)</f>
        <v>0</v>
      </c>
      <c r="L122" s="230">
        <f t="shared" si="12"/>
        <v>0</v>
      </c>
      <c r="M122" s="466">
        <f>SUM(M123:M127)</f>
        <v>0</v>
      </c>
      <c r="N122" s="228">
        <f>SUM(N123:N127)</f>
        <v>0</v>
      </c>
      <c r="O122" s="230">
        <f t="shared" si="13"/>
        <v>0</v>
      </c>
      <c r="P122" s="387"/>
    </row>
    <row r="123" spans="1:16" hidden="1" x14ac:dyDescent="0.25">
      <c r="A123" s="64">
        <v>2272</v>
      </c>
      <c r="B123" s="4" t="s">
        <v>141</v>
      </c>
      <c r="C123" s="227">
        <f t="shared" si="9"/>
        <v>0</v>
      </c>
      <c r="D123" s="116"/>
      <c r="E123" s="117"/>
      <c r="F123" s="227">
        <f t="shared" si="10"/>
        <v>0</v>
      </c>
      <c r="G123" s="116"/>
      <c r="H123" s="408"/>
      <c r="I123" s="230">
        <f t="shared" si="11"/>
        <v>0</v>
      </c>
      <c r="J123" s="116"/>
      <c r="K123" s="408"/>
      <c r="L123" s="230">
        <f t="shared" si="12"/>
        <v>0</v>
      </c>
      <c r="M123" s="464"/>
      <c r="N123" s="118"/>
      <c r="O123" s="230">
        <f t="shared" si="13"/>
        <v>0</v>
      </c>
      <c r="P123" s="387"/>
    </row>
    <row r="124" spans="1:16" ht="24" hidden="1" x14ac:dyDescent="0.25">
      <c r="A124" s="64">
        <v>2275</v>
      </c>
      <c r="B124" s="111" t="s">
        <v>142</v>
      </c>
      <c r="C124" s="227">
        <f t="shared" si="9"/>
        <v>0</v>
      </c>
      <c r="D124" s="116"/>
      <c r="E124" s="117"/>
      <c r="F124" s="227">
        <f t="shared" si="10"/>
        <v>0</v>
      </c>
      <c r="G124" s="116"/>
      <c r="H124" s="408"/>
      <c r="I124" s="230">
        <f t="shared" si="11"/>
        <v>0</v>
      </c>
      <c r="J124" s="116"/>
      <c r="K124" s="408"/>
      <c r="L124" s="230">
        <f t="shared" si="12"/>
        <v>0</v>
      </c>
      <c r="M124" s="464"/>
      <c r="N124" s="118"/>
      <c r="O124" s="230">
        <f t="shared" si="13"/>
        <v>0</v>
      </c>
      <c r="P124" s="387"/>
    </row>
    <row r="125" spans="1:16" ht="36" hidden="1" x14ac:dyDescent="0.25">
      <c r="A125" s="64">
        <v>2276</v>
      </c>
      <c r="B125" s="111" t="s">
        <v>143</v>
      </c>
      <c r="C125" s="227">
        <f t="shared" si="9"/>
        <v>0</v>
      </c>
      <c r="D125" s="116"/>
      <c r="E125" s="117"/>
      <c r="F125" s="227">
        <f t="shared" si="10"/>
        <v>0</v>
      </c>
      <c r="G125" s="116"/>
      <c r="H125" s="408"/>
      <c r="I125" s="230">
        <f t="shared" si="11"/>
        <v>0</v>
      </c>
      <c r="J125" s="116"/>
      <c r="K125" s="408"/>
      <c r="L125" s="230">
        <f t="shared" si="12"/>
        <v>0</v>
      </c>
      <c r="M125" s="464"/>
      <c r="N125" s="118"/>
      <c r="O125" s="230">
        <f t="shared" si="13"/>
        <v>0</v>
      </c>
      <c r="P125" s="387"/>
    </row>
    <row r="126" spans="1:16" ht="24" hidden="1" x14ac:dyDescent="0.25">
      <c r="A126" s="64">
        <v>2278</v>
      </c>
      <c r="B126" s="111" t="s">
        <v>144</v>
      </c>
      <c r="C126" s="227">
        <f t="shared" si="9"/>
        <v>0</v>
      </c>
      <c r="D126" s="116"/>
      <c r="E126" s="117"/>
      <c r="F126" s="227">
        <f t="shared" si="10"/>
        <v>0</v>
      </c>
      <c r="G126" s="116"/>
      <c r="H126" s="408"/>
      <c r="I126" s="230">
        <f t="shared" si="11"/>
        <v>0</v>
      </c>
      <c r="J126" s="116"/>
      <c r="K126" s="408"/>
      <c r="L126" s="230">
        <f t="shared" si="12"/>
        <v>0</v>
      </c>
      <c r="M126" s="464"/>
      <c r="N126" s="118"/>
      <c r="O126" s="230">
        <f t="shared" si="13"/>
        <v>0</v>
      </c>
      <c r="P126" s="387"/>
    </row>
    <row r="127" spans="1:16" ht="24" hidden="1" x14ac:dyDescent="0.25">
      <c r="A127" s="64">
        <v>2279</v>
      </c>
      <c r="B127" s="111" t="s">
        <v>145</v>
      </c>
      <c r="C127" s="227">
        <f t="shared" si="9"/>
        <v>0</v>
      </c>
      <c r="D127" s="116"/>
      <c r="E127" s="117"/>
      <c r="F127" s="227">
        <f t="shared" si="10"/>
        <v>0</v>
      </c>
      <c r="G127" s="116"/>
      <c r="H127" s="408"/>
      <c r="I127" s="230">
        <f t="shared" si="11"/>
        <v>0</v>
      </c>
      <c r="J127" s="116"/>
      <c r="K127" s="408"/>
      <c r="L127" s="230">
        <f t="shared" si="12"/>
        <v>0</v>
      </c>
      <c r="M127" s="464"/>
      <c r="N127" s="118"/>
      <c r="O127" s="230">
        <f t="shared" si="13"/>
        <v>0</v>
      </c>
      <c r="P127" s="387"/>
    </row>
    <row r="128" spans="1:16" ht="24" hidden="1" x14ac:dyDescent="0.25">
      <c r="A128" s="350">
        <v>2280</v>
      </c>
      <c r="B128" s="101" t="s">
        <v>146</v>
      </c>
      <c r="C128" s="227">
        <f t="shared" si="9"/>
        <v>0</v>
      </c>
      <c r="D128" s="238">
        <f>SUM(D129)</f>
        <v>0</v>
      </c>
      <c r="E128" s="239">
        <f t="shared" ref="E128:N128" si="14">SUM(E129)</f>
        <v>0</v>
      </c>
      <c r="F128" s="240">
        <f t="shared" si="10"/>
        <v>0</v>
      </c>
      <c r="G128" s="238">
        <f t="shared" ref="G128" si="15">SUM(G129)</f>
        <v>0</v>
      </c>
      <c r="H128" s="470">
        <f t="shared" si="14"/>
        <v>0</v>
      </c>
      <c r="I128" s="243">
        <f t="shared" si="11"/>
        <v>0</v>
      </c>
      <c r="J128" s="238">
        <f t="shared" ref="J128" si="16">SUM(J129)</f>
        <v>0</v>
      </c>
      <c r="K128" s="470">
        <f t="shared" si="14"/>
        <v>0</v>
      </c>
      <c r="L128" s="243">
        <f t="shared" si="12"/>
        <v>0</v>
      </c>
      <c r="M128" s="466">
        <f t="shared" si="14"/>
        <v>0</v>
      </c>
      <c r="N128" s="228">
        <f t="shared" si="14"/>
        <v>0</v>
      </c>
      <c r="O128" s="230">
        <f t="shared" si="13"/>
        <v>0</v>
      </c>
      <c r="P128" s="387"/>
    </row>
    <row r="129" spans="1:16" ht="24" hidden="1" x14ac:dyDescent="0.25">
      <c r="A129" s="64">
        <v>2283</v>
      </c>
      <c r="B129" s="111" t="s">
        <v>147</v>
      </c>
      <c r="C129" s="227">
        <f t="shared" si="9"/>
        <v>0</v>
      </c>
      <c r="D129" s="116"/>
      <c r="E129" s="117"/>
      <c r="F129" s="227">
        <f t="shared" si="10"/>
        <v>0</v>
      </c>
      <c r="G129" s="116"/>
      <c r="H129" s="408"/>
      <c r="I129" s="230">
        <f t="shared" si="11"/>
        <v>0</v>
      </c>
      <c r="J129" s="116"/>
      <c r="K129" s="408"/>
      <c r="L129" s="230">
        <f t="shared" si="12"/>
        <v>0</v>
      </c>
      <c r="M129" s="464"/>
      <c r="N129" s="118"/>
      <c r="O129" s="230">
        <f t="shared" si="13"/>
        <v>0</v>
      </c>
      <c r="P129" s="387"/>
    </row>
    <row r="130" spans="1:16" ht="36" hidden="1" x14ac:dyDescent="0.25">
      <c r="A130" s="85">
        <v>2300</v>
      </c>
      <c r="B130" s="210" t="s">
        <v>148</v>
      </c>
      <c r="C130" s="97">
        <f t="shared" si="9"/>
        <v>0</v>
      </c>
      <c r="D130" s="95">
        <f>SUM(D131,D136,D140,D141,D144,D151,D159,D160,D163)</f>
        <v>0</v>
      </c>
      <c r="E130" s="96">
        <f>SUM(E131,E136,E140,E141,E144,E151,E159,E160,E163)</f>
        <v>0</v>
      </c>
      <c r="F130" s="97">
        <f t="shared" si="10"/>
        <v>0</v>
      </c>
      <c r="G130" s="95">
        <f>SUM(G131,G136,G140,G141,G144,G151,G159,G160,G163)</f>
        <v>0</v>
      </c>
      <c r="H130" s="399">
        <f>SUM(H131,H136,H140,H141,H144,H151,H159,H160,H163)</f>
        <v>0</v>
      </c>
      <c r="I130" s="99">
        <f t="shared" si="11"/>
        <v>0</v>
      </c>
      <c r="J130" s="95">
        <f>SUM(J131,J136,J140,J141,J144,J151,J159,J160,J163)</f>
        <v>0</v>
      </c>
      <c r="K130" s="399">
        <f>SUM(K131,K136,K140,K141,K144,K151,K159,K160,K163)</f>
        <v>0</v>
      </c>
      <c r="L130" s="99">
        <f t="shared" si="12"/>
        <v>0</v>
      </c>
      <c r="M130" s="469">
        <f>SUM(M131,M136,M140,M141,M144,M151,M159,M160,M163)</f>
        <v>0</v>
      </c>
      <c r="N130" s="98">
        <f>SUM(N131,N136,N140,N141,N144,N151,N159,N160,N163)</f>
        <v>0</v>
      </c>
      <c r="O130" s="99">
        <f t="shared" si="13"/>
        <v>0</v>
      </c>
      <c r="P130" s="397"/>
    </row>
    <row r="131" spans="1:16" ht="24" hidden="1" x14ac:dyDescent="0.25">
      <c r="A131" s="350">
        <v>2310</v>
      </c>
      <c r="B131" s="101" t="s">
        <v>149</v>
      </c>
      <c r="C131" s="240">
        <f t="shared" si="9"/>
        <v>0</v>
      </c>
      <c r="D131" s="251">
        <f>SUM(D132:D135)</f>
        <v>0</v>
      </c>
      <c r="E131" s="471">
        <f>SUM(E132:E135)</f>
        <v>0</v>
      </c>
      <c r="F131" s="240">
        <f t="shared" si="10"/>
        <v>0</v>
      </c>
      <c r="G131" s="238">
        <f>SUM(G132:G135)</f>
        <v>0</v>
      </c>
      <c r="H131" s="470">
        <f>SUM(H132:H135)</f>
        <v>0</v>
      </c>
      <c r="I131" s="243">
        <f t="shared" si="11"/>
        <v>0</v>
      </c>
      <c r="J131" s="238">
        <f>SUM(J132:J135)</f>
        <v>0</v>
      </c>
      <c r="K131" s="470">
        <f>SUM(K132:K135)</f>
        <v>0</v>
      </c>
      <c r="L131" s="243">
        <f t="shared" si="12"/>
        <v>0</v>
      </c>
      <c r="M131" s="471">
        <f>SUM(M132:M135)</f>
        <v>0</v>
      </c>
      <c r="N131" s="241">
        <f>SUM(N132:N135)</f>
        <v>0</v>
      </c>
      <c r="O131" s="243">
        <f t="shared" si="13"/>
        <v>0</v>
      </c>
      <c r="P131" s="382"/>
    </row>
    <row r="132" spans="1:16" hidden="1" x14ac:dyDescent="0.25">
      <c r="A132" s="64">
        <v>2311</v>
      </c>
      <c r="B132" s="111" t="s">
        <v>150</v>
      </c>
      <c r="C132" s="227">
        <f t="shared" si="9"/>
        <v>0</v>
      </c>
      <c r="D132" s="116"/>
      <c r="E132" s="117"/>
      <c r="F132" s="227">
        <f t="shared" si="10"/>
        <v>0</v>
      </c>
      <c r="G132" s="116"/>
      <c r="H132" s="408"/>
      <c r="I132" s="230">
        <f t="shared" si="11"/>
        <v>0</v>
      </c>
      <c r="J132" s="116"/>
      <c r="K132" s="408"/>
      <c r="L132" s="230">
        <f t="shared" si="12"/>
        <v>0</v>
      </c>
      <c r="M132" s="464"/>
      <c r="N132" s="118"/>
      <c r="O132" s="230">
        <f t="shared" si="13"/>
        <v>0</v>
      </c>
      <c r="P132" s="387"/>
    </row>
    <row r="133" spans="1:16" hidden="1" x14ac:dyDescent="0.25">
      <c r="A133" s="64">
        <v>2312</v>
      </c>
      <c r="B133" s="111" t="s">
        <v>151</v>
      </c>
      <c r="C133" s="227">
        <f t="shared" si="9"/>
        <v>0</v>
      </c>
      <c r="D133" s="116"/>
      <c r="E133" s="117"/>
      <c r="F133" s="227">
        <f t="shared" si="10"/>
        <v>0</v>
      </c>
      <c r="G133" s="116"/>
      <c r="H133" s="408"/>
      <c r="I133" s="230">
        <f t="shared" si="11"/>
        <v>0</v>
      </c>
      <c r="J133" s="116"/>
      <c r="K133" s="408"/>
      <c r="L133" s="230">
        <f t="shared" si="12"/>
        <v>0</v>
      </c>
      <c r="M133" s="464"/>
      <c r="N133" s="118"/>
      <c r="O133" s="230">
        <f t="shared" si="13"/>
        <v>0</v>
      </c>
      <c r="P133" s="387"/>
    </row>
    <row r="134" spans="1:16" hidden="1" x14ac:dyDescent="0.25">
      <c r="A134" s="64">
        <v>2313</v>
      </c>
      <c r="B134" s="111" t="s">
        <v>152</v>
      </c>
      <c r="C134" s="227">
        <f t="shared" si="9"/>
        <v>0</v>
      </c>
      <c r="D134" s="116"/>
      <c r="E134" s="117"/>
      <c r="F134" s="227">
        <f t="shared" si="10"/>
        <v>0</v>
      </c>
      <c r="G134" s="116"/>
      <c r="H134" s="408"/>
      <c r="I134" s="230">
        <f t="shared" si="11"/>
        <v>0</v>
      </c>
      <c r="J134" s="116"/>
      <c r="K134" s="408"/>
      <c r="L134" s="230">
        <f t="shared" si="12"/>
        <v>0</v>
      </c>
      <c r="M134" s="464"/>
      <c r="N134" s="118"/>
      <c r="O134" s="230">
        <f t="shared" si="13"/>
        <v>0</v>
      </c>
      <c r="P134" s="387"/>
    </row>
    <row r="135" spans="1:16" ht="36" hidden="1" x14ac:dyDescent="0.25">
      <c r="A135" s="64">
        <v>2314</v>
      </c>
      <c r="B135" s="111" t="s">
        <v>153</v>
      </c>
      <c r="C135" s="227">
        <f t="shared" si="9"/>
        <v>0</v>
      </c>
      <c r="D135" s="116"/>
      <c r="E135" s="117"/>
      <c r="F135" s="227">
        <f t="shared" si="10"/>
        <v>0</v>
      </c>
      <c r="G135" s="116"/>
      <c r="H135" s="408"/>
      <c r="I135" s="230">
        <f t="shared" si="11"/>
        <v>0</v>
      </c>
      <c r="J135" s="116"/>
      <c r="K135" s="408"/>
      <c r="L135" s="230">
        <f t="shared" si="12"/>
        <v>0</v>
      </c>
      <c r="M135" s="464"/>
      <c r="N135" s="118"/>
      <c r="O135" s="230">
        <f t="shared" si="13"/>
        <v>0</v>
      </c>
      <c r="P135" s="387"/>
    </row>
    <row r="136" spans="1:16" hidden="1" x14ac:dyDescent="0.25">
      <c r="A136" s="224">
        <v>2320</v>
      </c>
      <c r="B136" s="111" t="s">
        <v>154</v>
      </c>
      <c r="C136" s="227">
        <f t="shared" si="9"/>
        <v>0</v>
      </c>
      <c r="D136" s="225">
        <f>SUM(D137:D139)</f>
        <v>0</v>
      </c>
      <c r="E136" s="226">
        <f>SUM(E137:E139)</f>
        <v>0</v>
      </c>
      <c r="F136" s="227">
        <f t="shared" si="10"/>
        <v>0</v>
      </c>
      <c r="G136" s="225">
        <f>SUM(G137:G139)</f>
        <v>0</v>
      </c>
      <c r="H136" s="465">
        <f>SUM(H137:H139)</f>
        <v>0</v>
      </c>
      <c r="I136" s="230">
        <f t="shared" si="11"/>
        <v>0</v>
      </c>
      <c r="J136" s="225">
        <f>SUM(J137:J139)</f>
        <v>0</v>
      </c>
      <c r="K136" s="465">
        <f>SUM(K137:K139)</f>
        <v>0</v>
      </c>
      <c r="L136" s="230">
        <f t="shared" si="12"/>
        <v>0</v>
      </c>
      <c r="M136" s="466">
        <f>SUM(M137:M139)</f>
        <v>0</v>
      </c>
      <c r="N136" s="228">
        <f>SUM(N137:N139)</f>
        <v>0</v>
      </c>
      <c r="O136" s="230">
        <f t="shared" si="13"/>
        <v>0</v>
      </c>
      <c r="P136" s="387"/>
    </row>
    <row r="137" spans="1:16" hidden="1" x14ac:dyDescent="0.25">
      <c r="A137" s="64">
        <v>2321</v>
      </c>
      <c r="B137" s="111" t="s">
        <v>155</v>
      </c>
      <c r="C137" s="227">
        <f t="shared" si="9"/>
        <v>0</v>
      </c>
      <c r="D137" s="116"/>
      <c r="E137" s="117"/>
      <c r="F137" s="227">
        <f t="shared" si="10"/>
        <v>0</v>
      </c>
      <c r="G137" s="116"/>
      <c r="H137" s="408"/>
      <c r="I137" s="230">
        <f t="shared" si="11"/>
        <v>0</v>
      </c>
      <c r="J137" s="116"/>
      <c r="K137" s="408"/>
      <c r="L137" s="230">
        <f t="shared" si="12"/>
        <v>0</v>
      </c>
      <c r="M137" s="464"/>
      <c r="N137" s="118"/>
      <c r="O137" s="230">
        <f t="shared" si="13"/>
        <v>0</v>
      </c>
      <c r="P137" s="387"/>
    </row>
    <row r="138" spans="1:16" hidden="1" x14ac:dyDescent="0.25">
      <c r="A138" s="64">
        <v>2322</v>
      </c>
      <c r="B138" s="111" t="s">
        <v>156</v>
      </c>
      <c r="C138" s="227">
        <f t="shared" si="9"/>
        <v>0</v>
      </c>
      <c r="D138" s="116"/>
      <c r="E138" s="117"/>
      <c r="F138" s="227">
        <f t="shared" si="10"/>
        <v>0</v>
      </c>
      <c r="G138" s="116"/>
      <c r="H138" s="408"/>
      <c r="I138" s="230">
        <f t="shared" si="11"/>
        <v>0</v>
      </c>
      <c r="J138" s="116"/>
      <c r="K138" s="408"/>
      <c r="L138" s="230">
        <f t="shared" si="12"/>
        <v>0</v>
      </c>
      <c r="M138" s="464"/>
      <c r="N138" s="118"/>
      <c r="O138" s="230">
        <f t="shared" si="13"/>
        <v>0</v>
      </c>
      <c r="P138" s="387"/>
    </row>
    <row r="139" spans="1:16" hidden="1" x14ac:dyDescent="0.25">
      <c r="A139" s="64">
        <v>2329</v>
      </c>
      <c r="B139" s="111" t="s">
        <v>157</v>
      </c>
      <c r="C139" s="227">
        <f t="shared" si="9"/>
        <v>0</v>
      </c>
      <c r="D139" s="116"/>
      <c r="E139" s="117"/>
      <c r="F139" s="227">
        <f t="shared" si="10"/>
        <v>0</v>
      </c>
      <c r="G139" s="116"/>
      <c r="H139" s="408"/>
      <c r="I139" s="230">
        <f t="shared" si="11"/>
        <v>0</v>
      </c>
      <c r="J139" s="116"/>
      <c r="K139" s="408"/>
      <c r="L139" s="230">
        <f t="shared" si="12"/>
        <v>0</v>
      </c>
      <c r="M139" s="464"/>
      <c r="N139" s="118"/>
      <c r="O139" s="230">
        <f t="shared" si="13"/>
        <v>0</v>
      </c>
      <c r="P139" s="387"/>
    </row>
    <row r="140" spans="1:16" hidden="1" x14ac:dyDescent="0.25">
      <c r="A140" s="224">
        <v>2330</v>
      </c>
      <c r="B140" s="111" t="s">
        <v>158</v>
      </c>
      <c r="C140" s="227">
        <f t="shared" si="9"/>
        <v>0</v>
      </c>
      <c r="D140" s="116"/>
      <c r="E140" s="117"/>
      <c r="F140" s="227">
        <f t="shared" si="10"/>
        <v>0</v>
      </c>
      <c r="G140" s="116"/>
      <c r="H140" s="408"/>
      <c r="I140" s="230">
        <f t="shared" si="11"/>
        <v>0</v>
      </c>
      <c r="J140" s="116"/>
      <c r="K140" s="408"/>
      <c r="L140" s="230">
        <f t="shared" si="12"/>
        <v>0</v>
      </c>
      <c r="M140" s="464"/>
      <c r="N140" s="118"/>
      <c r="O140" s="230">
        <f t="shared" si="13"/>
        <v>0</v>
      </c>
      <c r="P140" s="387"/>
    </row>
    <row r="141" spans="1:16" ht="48" hidden="1" x14ac:dyDescent="0.25">
      <c r="A141" s="224">
        <v>2340</v>
      </c>
      <c r="B141" s="111" t="s">
        <v>159</v>
      </c>
      <c r="C141" s="227">
        <f t="shared" si="9"/>
        <v>0</v>
      </c>
      <c r="D141" s="225">
        <f>SUM(D142:D143)</f>
        <v>0</v>
      </c>
      <c r="E141" s="226">
        <f>SUM(E142:E143)</f>
        <v>0</v>
      </c>
      <c r="F141" s="227">
        <f t="shared" si="10"/>
        <v>0</v>
      </c>
      <c r="G141" s="225">
        <f>SUM(G142:G143)</f>
        <v>0</v>
      </c>
      <c r="H141" s="465">
        <f>SUM(H142:H143)</f>
        <v>0</v>
      </c>
      <c r="I141" s="230">
        <f t="shared" si="11"/>
        <v>0</v>
      </c>
      <c r="J141" s="225">
        <f>SUM(J142:J143)</f>
        <v>0</v>
      </c>
      <c r="K141" s="465">
        <f>SUM(K142:K143)</f>
        <v>0</v>
      </c>
      <c r="L141" s="230">
        <f t="shared" si="12"/>
        <v>0</v>
      </c>
      <c r="M141" s="466">
        <f>SUM(M142:M143)</f>
        <v>0</v>
      </c>
      <c r="N141" s="228">
        <f>SUM(N142:N143)</f>
        <v>0</v>
      </c>
      <c r="O141" s="230">
        <f t="shared" si="13"/>
        <v>0</v>
      </c>
      <c r="P141" s="387"/>
    </row>
    <row r="142" spans="1:16" hidden="1" x14ac:dyDescent="0.25">
      <c r="A142" s="64">
        <v>2341</v>
      </c>
      <c r="B142" s="111" t="s">
        <v>160</v>
      </c>
      <c r="C142" s="227">
        <f t="shared" si="9"/>
        <v>0</v>
      </c>
      <c r="D142" s="116"/>
      <c r="E142" s="117"/>
      <c r="F142" s="227">
        <f t="shared" si="10"/>
        <v>0</v>
      </c>
      <c r="G142" s="116"/>
      <c r="H142" s="408"/>
      <c r="I142" s="230">
        <f t="shared" si="11"/>
        <v>0</v>
      </c>
      <c r="J142" s="116"/>
      <c r="K142" s="408"/>
      <c r="L142" s="230">
        <f t="shared" si="12"/>
        <v>0</v>
      </c>
      <c r="M142" s="464"/>
      <c r="N142" s="118"/>
      <c r="O142" s="230">
        <f t="shared" si="13"/>
        <v>0</v>
      </c>
      <c r="P142" s="387"/>
    </row>
    <row r="143" spans="1:16" ht="24" hidden="1" x14ac:dyDescent="0.25">
      <c r="A143" s="64">
        <v>2344</v>
      </c>
      <c r="B143" s="111" t="s">
        <v>161</v>
      </c>
      <c r="C143" s="227">
        <f t="shared" si="9"/>
        <v>0</v>
      </c>
      <c r="D143" s="116"/>
      <c r="E143" s="117"/>
      <c r="F143" s="227">
        <f t="shared" si="10"/>
        <v>0</v>
      </c>
      <c r="G143" s="116"/>
      <c r="H143" s="408"/>
      <c r="I143" s="230">
        <f t="shared" si="11"/>
        <v>0</v>
      </c>
      <c r="J143" s="116"/>
      <c r="K143" s="408"/>
      <c r="L143" s="230">
        <f t="shared" si="12"/>
        <v>0</v>
      </c>
      <c r="M143" s="464"/>
      <c r="N143" s="118"/>
      <c r="O143" s="230">
        <f t="shared" si="13"/>
        <v>0</v>
      </c>
      <c r="P143" s="387"/>
    </row>
    <row r="144" spans="1:16" ht="24" hidden="1" x14ac:dyDescent="0.25">
      <c r="A144" s="213">
        <v>2350</v>
      </c>
      <c r="B144" s="156" t="s">
        <v>162</v>
      </c>
      <c r="C144" s="227">
        <f t="shared" si="9"/>
        <v>0</v>
      </c>
      <c r="D144" s="214">
        <f>SUM(D145:D150)</f>
        <v>0</v>
      </c>
      <c r="E144" s="215">
        <f>SUM(E145:E150)</f>
        <v>0</v>
      </c>
      <c r="F144" s="216">
        <f t="shared" si="10"/>
        <v>0</v>
      </c>
      <c r="G144" s="214">
        <f>SUM(G145:G150)</f>
        <v>0</v>
      </c>
      <c r="H144" s="461">
        <f>SUM(H145:H150)</f>
        <v>0</v>
      </c>
      <c r="I144" s="219">
        <f t="shared" si="11"/>
        <v>0</v>
      </c>
      <c r="J144" s="214">
        <f>SUM(J145:J150)</f>
        <v>0</v>
      </c>
      <c r="K144" s="461">
        <f>SUM(K145:K150)</f>
        <v>0</v>
      </c>
      <c r="L144" s="219">
        <f t="shared" si="12"/>
        <v>0</v>
      </c>
      <c r="M144" s="462">
        <f>SUM(M145:M150)</f>
        <v>0</v>
      </c>
      <c r="N144" s="217">
        <f>SUM(N145:N150)</f>
        <v>0</v>
      </c>
      <c r="O144" s="219">
        <f t="shared" si="13"/>
        <v>0</v>
      </c>
      <c r="P144" s="434"/>
    </row>
    <row r="145" spans="1:16" hidden="1" x14ac:dyDescent="0.25">
      <c r="A145" s="55">
        <v>2351</v>
      </c>
      <c r="B145" s="101" t="s">
        <v>163</v>
      </c>
      <c r="C145" s="227">
        <f t="shared" si="9"/>
        <v>0</v>
      </c>
      <c r="D145" s="106"/>
      <c r="E145" s="107"/>
      <c r="F145" s="240">
        <f t="shared" si="10"/>
        <v>0</v>
      </c>
      <c r="G145" s="106"/>
      <c r="H145" s="403"/>
      <c r="I145" s="243">
        <f t="shared" si="11"/>
        <v>0</v>
      </c>
      <c r="J145" s="106"/>
      <c r="K145" s="403"/>
      <c r="L145" s="243">
        <f t="shared" si="12"/>
        <v>0</v>
      </c>
      <c r="M145" s="463"/>
      <c r="N145" s="108"/>
      <c r="O145" s="243">
        <f t="shared" si="13"/>
        <v>0</v>
      </c>
      <c r="P145" s="382"/>
    </row>
    <row r="146" spans="1:16" hidden="1" x14ac:dyDescent="0.25">
      <c r="A146" s="64">
        <v>2352</v>
      </c>
      <c r="B146" s="111" t="s">
        <v>164</v>
      </c>
      <c r="C146" s="227">
        <f t="shared" si="9"/>
        <v>0</v>
      </c>
      <c r="D146" s="116"/>
      <c r="E146" s="117"/>
      <c r="F146" s="227">
        <f t="shared" si="10"/>
        <v>0</v>
      </c>
      <c r="G146" s="116"/>
      <c r="H146" s="408"/>
      <c r="I146" s="230">
        <f t="shared" si="11"/>
        <v>0</v>
      </c>
      <c r="J146" s="116"/>
      <c r="K146" s="408"/>
      <c r="L146" s="230">
        <f t="shared" si="12"/>
        <v>0</v>
      </c>
      <c r="M146" s="464"/>
      <c r="N146" s="118"/>
      <c r="O146" s="230">
        <f t="shared" si="13"/>
        <v>0</v>
      </c>
      <c r="P146" s="387"/>
    </row>
    <row r="147" spans="1:16" ht="24" hidden="1" x14ac:dyDescent="0.25">
      <c r="A147" s="64">
        <v>2353</v>
      </c>
      <c r="B147" s="111" t="s">
        <v>165</v>
      </c>
      <c r="C147" s="227">
        <f t="shared" si="9"/>
        <v>0</v>
      </c>
      <c r="D147" s="116"/>
      <c r="E147" s="117"/>
      <c r="F147" s="227">
        <f t="shared" si="10"/>
        <v>0</v>
      </c>
      <c r="G147" s="116"/>
      <c r="H147" s="408"/>
      <c r="I147" s="230">
        <f t="shared" si="11"/>
        <v>0</v>
      </c>
      <c r="J147" s="116"/>
      <c r="K147" s="408"/>
      <c r="L147" s="230">
        <f t="shared" si="12"/>
        <v>0</v>
      </c>
      <c r="M147" s="464"/>
      <c r="N147" s="118"/>
      <c r="O147" s="230">
        <f t="shared" si="13"/>
        <v>0</v>
      </c>
      <c r="P147" s="387"/>
    </row>
    <row r="148" spans="1:16" ht="24" hidden="1" x14ac:dyDescent="0.25">
      <c r="A148" s="64">
        <v>2354</v>
      </c>
      <c r="B148" s="111" t="s">
        <v>166</v>
      </c>
      <c r="C148" s="227">
        <f t="shared" si="9"/>
        <v>0</v>
      </c>
      <c r="D148" s="116"/>
      <c r="E148" s="117"/>
      <c r="F148" s="227">
        <f t="shared" si="10"/>
        <v>0</v>
      </c>
      <c r="G148" s="116"/>
      <c r="H148" s="408"/>
      <c r="I148" s="230">
        <f t="shared" si="11"/>
        <v>0</v>
      </c>
      <c r="J148" s="116"/>
      <c r="K148" s="408"/>
      <c r="L148" s="230">
        <f t="shared" si="12"/>
        <v>0</v>
      </c>
      <c r="M148" s="464"/>
      <c r="N148" s="118"/>
      <c r="O148" s="230">
        <f t="shared" si="13"/>
        <v>0</v>
      </c>
      <c r="P148" s="387"/>
    </row>
    <row r="149" spans="1:16" ht="24" hidden="1" x14ac:dyDescent="0.25">
      <c r="A149" s="64">
        <v>2355</v>
      </c>
      <c r="B149" s="111" t="s">
        <v>167</v>
      </c>
      <c r="C149" s="227">
        <f t="shared" si="9"/>
        <v>0</v>
      </c>
      <c r="D149" s="116"/>
      <c r="E149" s="117"/>
      <c r="F149" s="227">
        <f t="shared" si="10"/>
        <v>0</v>
      </c>
      <c r="G149" s="116"/>
      <c r="H149" s="408"/>
      <c r="I149" s="230">
        <f t="shared" si="11"/>
        <v>0</v>
      </c>
      <c r="J149" s="116"/>
      <c r="K149" s="408"/>
      <c r="L149" s="230">
        <f t="shared" si="12"/>
        <v>0</v>
      </c>
      <c r="M149" s="464"/>
      <c r="N149" s="118"/>
      <c r="O149" s="230">
        <f t="shared" si="13"/>
        <v>0</v>
      </c>
      <c r="P149" s="387"/>
    </row>
    <row r="150" spans="1:16" ht="24" hidden="1" x14ac:dyDescent="0.25">
      <c r="A150" s="64">
        <v>2359</v>
      </c>
      <c r="B150" s="111" t="s">
        <v>168</v>
      </c>
      <c r="C150" s="227">
        <f t="shared" si="9"/>
        <v>0</v>
      </c>
      <c r="D150" s="116"/>
      <c r="E150" s="117"/>
      <c r="F150" s="227">
        <f t="shared" si="10"/>
        <v>0</v>
      </c>
      <c r="G150" s="116"/>
      <c r="H150" s="408"/>
      <c r="I150" s="230">
        <f t="shared" si="11"/>
        <v>0</v>
      </c>
      <c r="J150" s="116"/>
      <c r="K150" s="408"/>
      <c r="L150" s="230">
        <f t="shared" si="12"/>
        <v>0</v>
      </c>
      <c r="M150" s="464"/>
      <c r="N150" s="118"/>
      <c r="O150" s="230">
        <f t="shared" si="13"/>
        <v>0</v>
      </c>
      <c r="P150" s="387"/>
    </row>
    <row r="151" spans="1:16" ht="24" hidden="1" x14ac:dyDescent="0.25">
      <c r="A151" s="224">
        <v>2360</v>
      </c>
      <c r="B151" s="111" t="s">
        <v>169</v>
      </c>
      <c r="C151" s="227">
        <f t="shared" si="9"/>
        <v>0</v>
      </c>
      <c r="D151" s="225">
        <f>SUM(D152:D158)</f>
        <v>0</v>
      </c>
      <c r="E151" s="226">
        <f>SUM(E152:E158)</f>
        <v>0</v>
      </c>
      <c r="F151" s="227">
        <f t="shared" si="10"/>
        <v>0</v>
      </c>
      <c r="G151" s="225">
        <f>SUM(G152:G158)</f>
        <v>0</v>
      </c>
      <c r="H151" s="465">
        <f>SUM(H152:H158)</f>
        <v>0</v>
      </c>
      <c r="I151" s="230">
        <f t="shared" si="11"/>
        <v>0</v>
      </c>
      <c r="J151" s="225">
        <f>SUM(J152:J158)</f>
        <v>0</v>
      </c>
      <c r="K151" s="465">
        <f>SUM(K152:K158)</f>
        <v>0</v>
      </c>
      <c r="L151" s="230">
        <f t="shared" si="12"/>
        <v>0</v>
      </c>
      <c r="M151" s="466">
        <f>SUM(M152:M158)</f>
        <v>0</v>
      </c>
      <c r="N151" s="228">
        <f>SUM(N152:N158)</f>
        <v>0</v>
      </c>
      <c r="O151" s="230">
        <f t="shared" si="13"/>
        <v>0</v>
      </c>
      <c r="P151" s="387"/>
    </row>
    <row r="152" spans="1:16" hidden="1" x14ac:dyDescent="0.25">
      <c r="A152" s="63">
        <v>2361</v>
      </c>
      <c r="B152" s="111" t="s">
        <v>170</v>
      </c>
      <c r="C152" s="227">
        <f t="shared" si="9"/>
        <v>0</v>
      </c>
      <c r="D152" s="116"/>
      <c r="E152" s="117"/>
      <c r="F152" s="227">
        <f t="shared" si="10"/>
        <v>0</v>
      </c>
      <c r="G152" s="116"/>
      <c r="H152" s="408"/>
      <c r="I152" s="230">
        <f t="shared" si="11"/>
        <v>0</v>
      </c>
      <c r="J152" s="116"/>
      <c r="K152" s="408"/>
      <c r="L152" s="230">
        <f t="shared" si="12"/>
        <v>0</v>
      </c>
      <c r="M152" s="464"/>
      <c r="N152" s="118"/>
      <c r="O152" s="230">
        <f t="shared" si="13"/>
        <v>0</v>
      </c>
      <c r="P152" s="387"/>
    </row>
    <row r="153" spans="1:16" ht="24" hidden="1" x14ac:dyDescent="0.25">
      <c r="A153" s="63">
        <v>2362</v>
      </c>
      <c r="B153" s="111" t="s">
        <v>171</v>
      </c>
      <c r="C153" s="227">
        <f t="shared" si="9"/>
        <v>0</v>
      </c>
      <c r="D153" s="116"/>
      <c r="E153" s="117"/>
      <c r="F153" s="227">
        <f t="shared" si="10"/>
        <v>0</v>
      </c>
      <c r="G153" s="116"/>
      <c r="H153" s="408"/>
      <c r="I153" s="230">
        <f t="shared" si="11"/>
        <v>0</v>
      </c>
      <c r="J153" s="116"/>
      <c r="K153" s="408"/>
      <c r="L153" s="230">
        <f t="shared" si="12"/>
        <v>0</v>
      </c>
      <c r="M153" s="464"/>
      <c r="N153" s="118"/>
      <c r="O153" s="230">
        <f t="shared" si="13"/>
        <v>0</v>
      </c>
      <c r="P153" s="387"/>
    </row>
    <row r="154" spans="1:16" hidden="1" x14ac:dyDescent="0.25">
      <c r="A154" s="63">
        <v>2363</v>
      </c>
      <c r="B154" s="111" t="s">
        <v>172</v>
      </c>
      <c r="C154" s="227">
        <f t="shared" si="9"/>
        <v>0</v>
      </c>
      <c r="D154" s="116"/>
      <c r="E154" s="117"/>
      <c r="F154" s="227">
        <f t="shared" si="10"/>
        <v>0</v>
      </c>
      <c r="G154" s="116"/>
      <c r="H154" s="408"/>
      <c r="I154" s="230">
        <f t="shared" si="11"/>
        <v>0</v>
      </c>
      <c r="J154" s="116"/>
      <c r="K154" s="408"/>
      <c r="L154" s="230">
        <f t="shared" si="12"/>
        <v>0</v>
      </c>
      <c r="M154" s="464"/>
      <c r="N154" s="118"/>
      <c r="O154" s="230">
        <f t="shared" si="13"/>
        <v>0</v>
      </c>
      <c r="P154" s="387"/>
    </row>
    <row r="155" spans="1:16" hidden="1" x14ac:dyDescent="0.25">
      <c r="A155" s="63">
        <v>2364</v>
      </c>
      <c r="B155" s="111" t="s">
        <v>173</v>
      </c>
      <c r="C155" s="227">
        <f t="shared" si="9"/>
        <v>0</v>
      </c>
      <c r="D155" s="116"/>
      <c r="E155" s="117"/>
      <c r="F155" s="227">
        <f t="shared" si="10"/>
        <v>0</v>
      </c>
      <c r="G155" s="116"/>
      <c r="H155" s="408"/>
      <c r="I155" s="230">
        <f t="shared" si="11"/>
        <v>0</v>
      </c>
      <c r="J155" s="116"/>
      <c r="K155" s="408"/>
      <c r="L155" s="230">
        <f t="shared" si="12"/>
        <v>0</v>
      </c>
      <c r="M155" s="464"/>
      <c r="N155" s="118"/>
      <c r="O155" s="230">
        <f t="shared" si="13"/>
        <v>0</v>
      </c>
      <c r="P155" s="387"/>
    </row>
    <row r="156" spans="1:16" hidden="1" x14ac:dyDescent="0.25">
      <c r="A156" s="63">
        <v>2365</v>
      </c>
      <c r="B156" s="111" t="s">
        <v>174</v>
      </c>
      <c r="C156" s="227">
        <f t="shared" si="9"/>
        <v>0</v>
      </c>
      <c r="D156" s="116"/>
      <c r="E156" s="117"/>
      <c r="F156" s="227">
        <f t="shared" si="10"/>
        <v>0</v>
      </c>
      <c r="G156" s="116"/>
      <c r="H156" s="408"/>
      <c r="I156" s="230">
        <f t="shared" si="11"/>
        <v>0</v>
      </c>
      <c r="J156" s="116"/>
      <c r="K156" s="408"/>
      <c r="L156" s="230">
        <f t="shared" si="12"/>
        <v>0</v>
      </c>
      <c r="M156" s="464"/>
      <c r="N156" s="118"/>
      <c r="O156" s="230">
        <f t="shared" si="13"/>
        <v>0</v>
      </c>
      <c r="P156" s="387"/>
    </row>
    <row r="157" spans="1:16" ht="36" hidden="1" x14ac:dyDescent="0.25">
      <c r="A157" s="63">
        <v>2366</v>
      </c>
      <c r="B157" s="111" t="s">
        <v>175</v>
      </c>
      <c r="C157" s="227">
        <f t="shared" si="9"/>
        <v>0</v>
      </c>
      <c r="D157" s="116"/>
      <c r="E157" s="117"/>
      <c r="F157" s="227">
        <f t="shared" si="10"/>
        <v>0</v>
      </c>
      <c r="G157" s="116"/>
      <c r="H157" s="408"/>
      <c r="I157" s="230">
        <f t="shared" si="11"/>
        <v>0</v>
      </c>
      <c r="J157" s="116"/>
      <c r="K157" s="408"/>
      <c r="L157" s="230">
        <f t="shared" si="12"/>
        <v>0</v>
      </c>
      <c r="M157" s="464"/>
      <c r="N157" s="118"/>
      <c r="O157" s="230">
        <f t="shared" si="13"/>
        <v>0</v>
      </c>
      <c r="P157" s="387"/>
    </row>
    <row r="158" spans="1:16" ht="48" hidden="1" x14ac:dyDescent="0.25">
      <c r="A158" s="63">
        <v>2369</v>
      </c>
      <c r="B158" s="111" t="s">
        <v>176</v>
      </c>
      <c r="C158" s="227">
        <f t="shared" si="9"/>
        <v>0</v>
      </c>
      <c r="D158" s="116"/>
      <c r="E158" s="117"/>
      <c r="F158" s="227">
        <f t="shared" si="10"/>
        <v>0</v>
      </c>
      <c r="G158" s="116"/>
      <c r="H158" s="408"/>
      <c r="I158" s="230">
        <f t="shared" si="11"/>
        <v>0</v>
      </c>
      <c r="J158" s="116"/>
      <c r="K158" s="408"/>
      <c r="L158" s="230">
        <f t="shared" si="12"/>
        <v>0</v>
      </c>
      <c r="M158" s="464"/>
      <c r="N158" s="118"/>
      <c r="O158" s="230">
        <f t="shared" si="13"/>
        <v>0</v>
      </c>
      <c r="P158" s="387"/>
    </row>
    <row r="159" spans="1:16" hidden="1" x14ac:dyDescent="0.25">
      <c r="A159" s="213">
        <v>2370</v>
      </c>
      <c r="B159" s="156" t="s">
        <v>177</v>
      </c>
      <c r="C159" s="227">
        <f t="shared" si="9"/>
        <v>0</v>
      </c>
      <c r="D159" s="231"/>
      <c r="E159" s="232"/>
      <c r="F159" s="216">
        <f t="shared" si="10"/>
        <v>0</v>
      </c>
      <c r="G159" s="231"/>
      <c r="H159" s="467"/>
      <c r="I159" s="219">
        <f t="shared" si="11"/>
        <v>0</v>
      </c>
      <c r="J159" s="231"/>
      <c r="K159" s="467"/>
      <c r="L159" s="219">
        <f t="shared" si="12"/>
        <v>0</v>
      </c>
      <c r="M159" s="468"/>
      <c r="N159" s="234"/>
      <c r="O159" s="219">
        <f t="shared" si="13"/>
        <v>0</v>
      </c>
      <c r="P159" s="434"/>
    </row>
    <row r="160" spans="1:16" hidden="1" x14ac:dyDescent="0.25">
      <c r="A160" s="213">
        <v>2380</v>
      </c>
      <c r="B160" s="156" t="s">
        <v>178</v>
      </c>
      <c r="C160" s="227">
        <f t="shared" si="9"/>
        <v>0</v>
      </c>
      <c r="D160" s="214">
        <f>SUM(D161:D162)</f>
        <v>0</v>
      </c>
      <c r="E160" s="215">
        <f>SUM(E161:E162)</f>
        <v>0</v>
      </c>
      <c r="F160" s="216">
        <f t="shared" si="10"/>
        <v>0</v>
      </c>
      <c r="G160" s="214">
        <f>SUM(G161:G162)</f>
        <v>0</v>
      </c>
      <c r="H160" s="461">
        <f>SUM(H161:H162)</f>
        <v>0</v>
      </c>
      <c r="I160" s="219">
        <f t="shared" si="11"/>
        <v>0</v>
      </c>
      <c r="J160" s="214">
        <f>SUM(J161:J162)</f>
        <v>0</v>
      </c>
      <c r="K160" s="461">
        <f>SUM(K161:K162)</f>
        <v>0</v>
      </c>
      <c r="L160" s="219">
        <f t="shared" si="12"/>
        <v>0</v>
      </c>
      <c r="M160" s="462">
        <f>SUM(M161:M162)</f>
        <v>0</v>
      </c>
      <c r="N160" s="217">
        <f>SUM(N161:N162)</f>
        <v>0</v>
      </c>
      <c r="O160" s="219">
        <f t="shared" si="13"/>
        <v>0</v>
      </c>
      <c r="P160" s="434"/>
    </row>
    <row r="161" spans="1:16" hidden="1" x14ac:dyDescent="0.25">
      <c r="A161" s="54">
        <v>2381</v>
      </c>
      <c r="B161" s="101" t="s">
        <v>179</v>
      </c>
      <c r="C161" s="227">
        <f t="shared" si="9"/>
        <v>0</v>
      </c>
      <c r="D161" s="106"/>
      <c r="E161" s="107"/>
      <c r="F161" s="240">
        <f t="shared" si="10"/>
        <v>0</v>
      </c>
      <c r="G161" s="106"/>
      <c r="H161" s="403"/>
      <c r="I161" s="243">
        <f t="shared" si="11"/>
        <v>0</v>
      </c>
      <c r="J161" s="106"/>
      <c r="K161" s="403"/>
      <c r="L161" s="243">
        <f t="shared" si="12"/>
        <v>0</v>
      </c>
      <c r="M161" s="463"/>
      <c r="N161" s="108"/>
      <c r="O161" s="243">
        <f t="shared" si="13"/>
        <v>0</v>
      </c>
      <c r="P161" s="382"/>
    </row>
    <row r="162" spans="1:16" ht="24" hidden="1" x14ac:dyDescent="0.25">
      <c r="A162" s="63">
        <v>2389</v>
      </c>
      <c r="B162" s="111" t="s">
        <v>180</v>
      </c>
      <c r="C162" s="227">
        <f t="shared" si="9"/>
        <v>0</v>
      </c>
      <c r="D162" s="116"/>
      <c r="E162" s="117"/>
      <c r="F162" s="227">
        <f t="shared" si="10"/>
        <v>0</v>
      </c>
      <c r="G162" s="116"/>
      <c r="H162" s="408"/>
      <c r="I162" s="230">
        <f t="shared" si="11"/>
        <v>0</v>
      </c>
      <c r="J162" s="116"/>
      <c r="K162" s="408"/>
      <c r="L162" s="230">
        <f t="shared" si="12"/>
        <v>0</v>
      </c>
      <c r="M162" s="464"/>
      <c r="N162" s="118"/>
      <c r="O162" s="230">
        <f t="shared" si="13"/>
        <v>0</v>
      </c>
      <c r="P162" s="387"/>
    </row>
    <row r="163" spans="1:16" hidden="1" x14ac:dyDescent="0.25">
      <c r="A163" s="213">
        <v>2390</v>
      </c>
      <c r="B163" s="156" t="s">
        <v>181</v>
      </c>
      <c r="C163" s="227">
        <f t="shared" si="9"/>
        <v>0</v>
      </c>
      <c r="D163" s="231"/>
      <c r="E163" s="232"/>
      <c r="F163" s="216">
        <f t="shared" si="10"/>
        <v>0</v>
      </c>
      <c r="G163" s="231"/>
      <c r="H163" s="467"/>
      <c r="I163" s="219">
        <f t="shared" si="11"/>
        <v>0</v>
      </c>
      <c r="J163" s="231"/>
      <c r="K163" s="467"/>
      <c r="L163" s="219">
        <f t="shared" si="12"/>
        <v>0</v>
      </c>
      <c r="M163" s="468"/>
      <c r="N163" s="234"/>
      <c r="O163" s="219">
        <f t="shared" si="13"/>
        <v>0</v>
      </c>
      <c r="P163" s="434"/>
    </row>
    <row r="164" spans="1:16" hidden="1" x14ac:dyDescent="0.25">
      <c r="A164" s="85">
        <v>2400</v>
      </c>
      <c r="B164" s="210" t="s">
        <v>182</v>
      </c>
      <c r="C164" s="97">
        <f t="shared" si="9"/>
        <v>0</v>
      </c>
      <c r="D164" s="245"/>
      <c r="E164" s="246"/>
      <c r="F164" s="97">
        <f t="shared" si="10"/>
        <v>0</v>
      </c>
      <c r="G164" s="245"/>
      <c r="H164" s="474"/>
      <c r="I164" s="99">
        <f t="shared" si="11"/>
        <v>0</v>
      </c>
      <c r="J164" s="245"/>
      <c r="K164" s="474"/>
      <c r="L164" s="99">
        <f t="shared" si="12"/>
        <v>0</v>
      </c>
      <c r="M164" s="331"/>
      <c r="N164" s="248"/>
      <c r="O164" s="99">
        <f t="shared" si="13"/>
        <v>0</v>
      </c>
      <c r="P164" s="397"/>
    </row>
    <row r="165" spans="1:16" ht="24" hidden="1" x14ac:dyDescent="0.25">
      <c r="A165" s="85">
        <v>2500</v>
      </c>
      <c r="B165" s="210" t="s">
        <v>183</v>
      </c>
      <c r="C165" s="97">
        <f t="shared" si="9"/>
        <v>0</v>
      </c>
      <c r="D165" s="95">
        <f>SUM(D166,D171)</f>
        <v>0</v>
      </c>
      <c r="E165" s="96">
        <f>SUM(E166,E171)</f>
        <v>0</v>
      </c>
      <c r="F165" s="97">
        <f t="shared" si="10"/>
        <v>0</v>
      </c>
      <c r="G165" s="95">
        <f>SUM(G166,G171)</f>
        <v>0</v>
      </c>
      <c r="H165" s="399">
        <f t="shared" ref="H165" si="17">SUM(H166,H171)</f>
        <v>0</v>
      </c>
      <c r="I165" s="99">
        <f t="shared" si="11"/>
        <v>0</v>
      </c>
      <c r="J165" s="95">
        <f>SUM(J166,J171)</f>
        <v>0</v>
      </c>
      <c r="K165" s="399">
        <f t="shared" ref="K165" si="18">SUM(K166,K171)</f>
        <v>0</v>
      </c>
      <c r="L165" s="99">
        <f t="shared" si="12"/>
        <v>0</v>
      </c>
      <c r="M165" s="459">
        <f t="shared" ref="M165:N165" si="19">SUM(M166,M171)</f>
        <v>0</v>
      </c>
      <c r="N165" s="266">
        <f t="shared" si="19"/>
        <v>0</v>
      </c>
      <c r="O165" s="268">
        <f t="shared" si="13"/>
        <v>0</v>
      </c>
      <c r="P165" s="460"/>
    </row>
    <row r="166" spans="1:16" hidden="1" x14ac:dyDescent="0.25">
      <c r="A166" s="350">
        <v>2510</v>
      </c>
      <c r="B166" s="101" t="s">
        <v>184</v>
      </c>
      <c r="C166" s="240">
        <f t="shared" si="9"/>
        <v>0</v>
      </c>
      <c r="D166" s="238">
        <f>SUM(D167:D170)</f>
        <v>0</v>
      </c>
      <c r="E166" s="239">
        <f>SUM(E167:E170)</f>
        <v>0</v>
      </c>
      <c r="F166" s="240">
        <f t="shared" si="10"/>
        <v>0</v>
      </c>
      <c r="G166" s="238">
        <f>SUM(G167:G170)</f>
        <v>0</v>
      </c>
      <c r="H166" s="470">
        <f t="shared" ref="H166" si="20">SUM(H167:H170)</f>
        <v>0</v>
      </c>
      <c r="I166" s="243">
        <f t="shared" si="11"/>
        <v>0</v>
      </c>
      <c r="J166" s="238">
        <f>SUM(J167:J170)</f>
        <v>0</v>
      </c>
      <c r="K166" s="470">
        <f t="shared" ref="K166" si="21">SUM(K167:K170)</f>
        <v>0</v>
      </c>
      <c r="L166" s="243">
        <f t="shared" si="12"/>
        <v>0</v>
      </c>
      <c r="M166" s="475">
        <f t="shared" ref="M166:N166" si="22">SUM(M167:M170)</f>
        <v>0</v>
      </c>
      <c r="N166" s="476">
        <f t="shared" si="22"/>
        <v>0</v>
      </c>
      <c r="O166" s="414">
        <f t="shared" si="13"/>
        <v>0</v>
      </c>
      <c r="P166" s="416"/>
    </row>
    <row r="167" spans="1:16" ht="24" hidden="1" x14ac:dyDescent="0.25">
      <c r="A167" s="64">
        <v>2512</v>
      </c>
      <c r="B167" s="111" t="s">
        <v>185</v>
      </c>
      <c r="C167" s="227">
        <f t="shared" si="9"/>
        <v>0</v>
      </c>
      <c r="D167" s="116"/>
      <c r="E167" s="117"/>
      <c r="F167" s="227">
        <f t="shared" si="10"/>
        <v>0</v>
      </c>
      <c r="G167" s="116"/>
      <c r="H167" s="408"/>
      <c r="I167" s="230">
        <f t="shared" si="11"/>
        <v>0</v>
      </c>
      <c r="J167" s="116"/>
      <c r="K167" s="408"/>
      <c r="L167" s="230">
        <f t="shared" si="12"/>
        <v>0</v>
      </c>
      <c r="M167" s="464"/>
      <c r="N167" s="118"/>
      <c r="O167" s="230">
        <f t="shared" si="13"/>
        <v>0</v>
      </c>
      <c r="P167" s="387"/>
    </row>
    <row r="168" spans="1:16" ht="36" hidden="1" x14ac:dyDescent="0.25">
      <c r="A168" s="64">
        <v>2513</v>
      </c>
      <c r="B168" s="111" t="s">
        <v>186</v>
      </c>
      <c r="C168" s="227">
        <f t="shared" si="9"/>
        <v>0</v>
      </c>
      <c r="D168" s="116"/>
      <c r="E168" s="117"/>
      <c r="F168" s="227">
        <f t="shared" si="10"/>
        <v>0</v>
      </c>
      <c r="G168" s="116"/>
      <c r="H168" s="408"/>
      <c r="I168" s="230">
        <f t="shared" si="11"/>
        <v>0</v>
      </c>
      <c r="J168" s="116"/>
      <c r="K168" s="408"/>
      <c r="L168" s="230">
        <f t="shared" si="12"/>
        <v>0</v>
      </c>
      <c r="M168" s="464"/>
      <c r="N168" s="118"/>
      <c r="O168" s="230">
        <f t="shared" si="13"/>
        <v>0</v>
      </c>
      <c r="P168" s="387"/>
    </row>
    <row r="169" spans="1:16" ht="24" hidden="1" x14ac:dyDescent="0.25">
      <c r="A169" s="64">
        <v>2515</v>
      </c>
      <c r="B169" s="111" t="s">
        <v>187</v>
      </c>
      <c r="C169" s="227">
        <f t="shared" si="9"/>
        <v>0</v>
      </c>
      <c r="D169" s="116"/>
      <c r="E169" s="117"/>
      <c r="F169" s="227">
        <f t="shared" si="10"/>
        <v>0</v>
      </c>
      <c r="G169" s="116"/>
      <c r="H169" s="408"/>
      <c r="I169" s="230">
        <f t="shared" si="11"/>
        <v>0</v>
      </c>
      <c r="J169" s="116"/>
      <c r="K169" s="408"/>
      <c r="L169" s="230">
        <f t="shared" si="12"/>
        <v>0</v>
      </c>
      <c r="M169" s="464"/>
      <c r="N169" s="118"/>
      <c r="O169" s="230">
        <f t="shared" si="13"/>
        <v>0</v>
      </c>
      <c r="P169" s="387"/>
    </row>
    <row r="170" spans="1:16" ht="24" hidden="1" x14ac:dyDescent="0.25">
      <c r="A170" s="64">
        <v>2519</v>
      </c>
      <c r="B170" s="111" t="s">
        <v>188</v>
      </c>
      <c r="C170" s="227">
        <f t="shared" si="9"/>
        <v>0</v>
      </c>
      <c r="D170" s="116"/>
      <c r="E170" s="117"/>
      <c r="F170" s="227">
        <f t="shared" si="10"/>
        <v>0</v>
      </c>
      <c r="G170" s="116"/>
      <c r="H170" s="408"/>
      <c r="I170" s="230">
        <f t="shared" si="11"/>
        <v>0</v>
      </c>
      <c r="J170" s="116"/>
      <c r="K170" s="408"/>
      <c r="L170" s="230">
        <f t="shared" si="12"/>
        <v>0</v>
      </c>
      <c r="M170" s="464"/>
      <c r="N170" s="118"/>
      <c r="O170" s="230">
        <f t="shared" si="13"/>
        <v>0</v>
      </c>
      <c r="P170" s="387"/>
    </row>
    <row r="171" spans="1:16" ht="24" hidden="1" x14ac:dyDescent="0.25">
      <c r="A171" s="224">
        <v>2520</v>
      </c>
      <c r="B171" s="111" t="s">
        <v>189</v>
      </c>
      <c r="C171" s="227">
        <f t="shared" si="9"/>
        <v>0</v>
      </c>
      <c r="D171" s="116"/>
      <c r="E171" s="117"/>
      <c r="F171" s="227">
        <f t="shared" si="10"/>
        <v>0</v>
      </c>
      <c r="G171" s="116"/>
      <c r="H171" s="408"/>
      <c r="I171" s="230">
        <f t="shared" si="11"/>
        <v>0</v>
      </c>
      <c r="J171" s="116"/>
      <c r="K171" s="408"/>
      <c r="L171" s="230">
        <f t="shared" si="12"/>
        <v>0</v>
      </c>
      <c r="M171" s="464"/>
      <c r="N171" s="118"/>
      <c r="O171" s="230">
        <f t="shared" si="13"/>
        <v>0</v>
      </c>
      <c r="P171" s="387"/>
    </row>
    <row r="172" spans="1:16" s="252" customFormat="1" ht="48" hidden="1" x14ac:dyDescent="0.25">
      <c r="A172" s="29">
        <v>2800</v>
      </c>
      <c r="B172" s="101" t="s">
        <v>190</v>
      </c>
      <c r="C172" s="240">
        <f t="shared" si="9"/>
        <v>0</v>
      </c>
      <c r="D172" s="57"/>
      <c r="E172" s="58"/>
      <c r="F172" s="610">
        <f t="shared" si="10"/>
        <v>0</v>
      </c>
      <c r="G172" s="57"/>
      <c r="H172" s="379"/>
      <c r="I172" s="380">
        <f t="shared" si="11"/>
        <v>0</v>
      </c>
      <c r="J172" s="57"/>
      <c r="K172" s="379"/>
      <c r="L172" s="380">
        <f t="shared" si="12"/>
        <v>0</v>
      </c>
      <c r="M172" s="381"/>
      <c r="N172" s="60"/>
      <c r="O172" s="380">
        <f t="shared" si="13"/>
        <v>0</v>
      </c>
      <c r="P172" s="382"/>
    </row>
    <row r="173" spans="1:16" x14ac:dyDescent="0.25">
      <c r="A173" s="200">
        <v>3000</v>
      </c>
      <c r="B173" s="200" t="s">
        <v>191</v>
      </c>
      <c r="C173" s="608">
        <f t="shared" si="9"/>
        <v>502967.80000000005</v>
      </c>
      <c r="D173" s="206">
        <f>SUM(D174,D184)</f>
        <v>499999.80000000005</v>
      </c>
      <c r="E173" s="604">
        <f>SUM(E174,E184)</f>
        <v>2968</v>
      </c>
      <c r="F173" s="608">
        <f t="shared" si="10"/>
        <v>502967.80000000005</v>
      </c>
      <c r="G173" s="206">
        <f>SUM(G174,G184)</f>
        <v>0</v>
      </c>
      <c r="H173" s="456">
        <f>SUM(H174,H184)</f>
        <v>0</v>
      </c>
      <c r="I173" s="209">
        <f t="shared" si="11"/>
        <v>0</v>
      </c>
      <c r="J173" s="206">
        <f>SUM(J174,J184)</f>
        <v>0</v>
      </c>
      <c r="K173" s="456">
        <f>SUM(K174,K184)</f>
        <v>0</v>
      </c>
      <c r="L173" s="209">
        <f t="shared" si="12"/>
        <v>0</v>
      </c>
      <c r="M173" s="457">
        <f>SUM(M174,M184)</f>
        <v>0</v>
      </c>
      <c r="N173" s="207">
        <f>SUM(N174,N184)</f>
        <v>0</v>
      </c>
      <c r="O173" s="209">
        <f t="shared" si="13"/>
        <v>0</v>
      </c>
      <c r="P173" s="458"/>
    </row>
    <row r="174" spans="1:16" ht="24" x14ac:dyDescent="0.25">
      <c r="A174" s="85">
        <v>3200</v>
      </c>
      <c r="B174" s="253" t="s">
        <v>192</v>
      </c>
      <c r="C174" s="97">
        <f t="shared" si="9"/>
        <v>502967.80000000005</v>
      </c>
      <c r="D174" s="95">
        <f>SUM(D175,D179)</f>
        <v>499999.80000000005</v>
      </c>
      <c r="E174" s="96">
        <f>SUM(E175,E179)</f>
        <v>2968</v>
      </c>
      <c r="F174" s="97">
        <f t="shared" si="10"/>
        <v>502967.80000000005</v>
      </c>
      <c r="G174" s="95">
        <f>SUM(G175,G179)</f>
        <v>0</v>
      </c>
      <c r="H174" s="399">
        <f t="shared" ref="H174" si="23">SUM(H175,H179)</f>
        <v>0</v>
      </c>
      <c r="I174" s="99">
        <f t="shared" si="11"/>
        <v>0</v>
      </c>
      <c r="J174" s="95">
        <f>SUM(J175,J179)</f>
        <v>0</v>
      </c>
      <c r="K174" s="399">
        <f t="shared" ref="K174" si="24">SUM(K175,K179)</f>
        <v>0</v>
      </c>
      <c r="L174" s="99">
        <f t="shared" si="12"/>
        <v>0</v>
      </c>
      <c r="M174" s="459">
        <f t="shared" ref="M174:N174" si="25">SUM(M175,M179)</f>
        <v>0</v>
      </c>
      <c r="N174" s="266">
        <f t="shared" si="25"/>
        <v>0</v>
      </c>
      <c r="O174" s="268">
        <f t="shared" si="13"/>
        <v>0</v>
      </c>
      <c r="P174" s="460"/>
    </row>
    <row r="175" spans="1:16" ht="46.5" customHeight="1" x14ac:dyDescent="0.25">
      <c r="A175" s="350">
        <v>3260</v>
      </c>
      <c r="B175" s="101" t="s">
        <v>193</v>
      </c>
      <c r="C175" s="240">
        <f t="shared" si="9"/>
        <v>502967.80000000005</v>
      </c>
      <c r="D175" s="238">
        <f>SUM(D176:D178)</f>
        <v>499999.80000000005</v>
      </c>
      <c r="E175" s="239">
        <f>SUM(E176:E178)</f>
        <v>2968</v>
      </c>
      <c r="F175" s="240">
        <f t="shared" si="10"/>
        <v>502967.80000000005</v>
      </c>
      <c r="G175" s="238">
        <f>SUM(G176:G178)</f>
        <v>0</v>
      </c>
      <c r="H175" s="470">
        <f>SUM(H176:H178)</f>
        <v>0</v>
      </c>
      <c r="I175" s="243">
        <f t="shared" si="11"/>
        <v>0</v>
      </c>
      <c r="J175" s="238">
        <f>SUM(J176:J178)</f>
        <v>0</v>
      </c>
      <c r="K175" s="470">
        <f>SUM(K176:K178)</f>
        <v>0</v>
      </c>
      <c r="L175" s="243">
        <f t="shared" si="12"/>
        <v>0</v>
      </c>
      <c r="M175" s="471">
        <f>SUM(M176:M178)</f>
        <v>0</v>
      </c>
      <c r="N175" s="241">
        <f>SUM(N176:N178)</f>
        <v>0</v>
      </c>
      <c r="O175" s="243">
        <f t="shared" si="13"/>
        <v>0</v>
      </c>
      <c r="P175" s="382"/>
    </row>
    <row r="176" spans="1:16" ht="24" x14ac:dyDescent="0.25">
      <c r="A176" s="64">
        <v>3261</v>
      </c>
      <c r="B176" s="111" t="s">
        <v>194</v>
      </c>
      <c r="C176" s="227">
        <f t="shared" si="9"/>
        <v>502967.80000000005</v>
      </c>
      <c r="D176" s="116">
        <v>499999.80000000005</v>
      </c>
      <c r="E176" s="117">
        <v>2968</v>
      </c>
      <c r="F176" s="227">
        <f t="shared" si="10"/>
        <v>502967.80000000005</v>
      </c>
      <c r="G176" s="116"/>
      <c r="H176" s="408"/>
      <c r="I176" s="230">
        <f t="shared" si="11"/>
        <v>0</v>
      </c>
      <c r="J176" s="116"/>
      <c r="K176" s="408"/>
      <c r="L176" s="230">
        <f t="shared" si="12"/>
        <v>0</v>
      </c>
      <c r="M176" s="464"/>
      <c r="N176" s="118"/>
      <c r="O176" s="230">
        <f t="shared" si="13"/>
        <v>0</v>
      </c>
      <c r="P176" s="387"/>
    </row>
    <row r="177" spans="1:16" ht="36" hidden="1" x14ac:dyDescent="0.25">
      <c r="A177" s="64">
        <v>3262</v>
      </c>
      <c r="B177" s="111" t="s">
        <v>195</v>
      </c>
      <c r="C177" s="227">
        <f t="shared" si="9"/>
        <v>0</v>
      </c>
      <c r="D177" s="116"/>
      <c r="E177" s="117"/>
      <c r="F177" s="227">
        <f t="shared" si="10"/>
        <v>0</v>
      </c>
      <c r="G177" s="116"/>
      <c r="H177" s="408"/>
      <c r="I177" s="230">
        <f t="shared" si="11"/>
        <v>0</v>
      </c>
      <c r="J177" s="116"/>
      <c r="K177" s="408"/>
      <c r="L177" s="230">
        <f t="shared" si="12"/>
        <v>0</v>
      </c>
      <c r="M177" s="464"/>
      <c r="N177" s="118"/>
      <c r="O177" s="230">
        <f t="shared" si="13"/>
        <v>0</v>
      </c>
      <c r="P177" s="387"/>
    </row>
    <row r="178" spans="1:16" ht="24" hidden="1" x14ac:dyDescent="0.25">
      <c r="A178" s="64">
        <v>3263</v>
      </c>
      <c r="B178" s="111" t="s">
        <v>196</v>
      </c>
      <c r="C178" s="227">
        <f t="shared" si="9"/>
        <v>0</v>
      </c>
      <c r="D178" s="116"/>
      <c r="E178" s="117"/>
      <c r="F178" s="227">
        <f t="shared" si="10"/>
        <v>0</v>
      </c>
      <c r="G178" s="116"/>
      <c r="H178" s="408"/>
      <c r="I178" s="230">
        <f t="shared" si="11"/>
        <v>0</v>
      </c>
      <c r="J178" s="116"/>
      <c r="K178" s="408"/>
      <c r="L178" s="230">
        <f t="shared" si="12"/>
        <v>0</v>
      </c>
      <c r="M178" s="464"/>
      <c r="N178" s="118"/>
      <c r="O178" s="230">
        <f t="shared" si="13"/>
        <v>0</v>
      </c>
      <c r="P178" s="387"/>
    </row>
    <row r="179" spans="1:16" ht="84" hidden="1" x14ac:dyDescent="0.25">
      <c r="A179" s="350">
        <v>3290</v>
      </c>
      <c r="B179" s="101" t="s">
        <v>341</v>
      </c>
      <c r="C179" s="227">
        <f t="shared" ref="C179:C255" si="26">F179+I179+L179+O179</f>
        <v>0</v>
      </c>
      <c r="D179" s="238">
        <f>SUM(D180:D183)</f>
        <v>0</v>
      </c>
      <c r="E179" s="239">
        <f>SUM(E180:E183)</f>
        <v>0</v>
      </c>
      <c r="F179" s="240">
        <f t="shared" si="10"/>
        <v>0</v>
      </c>
      <c r="G179" s="238">
        <f>SUM(G180:G183)</f>
        <v>0</v>
      </c>
      <c r="H179" s="470">
        <f t="shared" ref="H179" si="27">SUM(H180:H183)</f>
        <v>0</v>
      </c>
      <c r="I179" s="243">
        <f t="shared" si="11"/>
        <v>0</v>
      </c>
      <c r="J179" s="238">
        <f>SUM(J180:J183)</f>
        <v>0</v>
      </c>
      <c r="K179" s="470">
        <f t="shared" ref="K179" si="28">SUM(K180:K183)</f>
        <v>0</v>
      </c>
      <c r="L179" s="243">
        <f t="shared" si="12"/>
        <v>0</v>
      </c>
      <c r="M179" s="477">
        <f t="shared" ref="M179:N179" si="29">SUM(M180:M183)</f>
        <v>0</v>
      </c>
      <c r="N179" s="478">
        <f t="shared" si="29"/>
        <v>0</v>
      </c>
      <c r="O179" s="479">
        <f t="shared" si="13"/>
        <v>0</v>
      </c>
      <c r="P179" s="480"/>
    </row>
    <row r="180" spans="1:16" ht="72" hidden="1" x14ac:dyDescent="0.25">
      <c r="A180" s="64">
        <v>3291</v>
      </c>
      <c r="B180" s="111" t="s">
        <v>198</v>
      </c>
      <c r="C180" s="227">
        <f t="shared" si="26"/>
        <v>0</v>
      </c>
      <c r="D180" s="116"/>
      <c r="E180" s="117"/>
      <c r="F180" s="227">
        <f t="shared" ref="F180:F243" si="30">D180+E180</f>
        <v>0</v>
      </c>
      <c r="G180" s="116"/>
      <c r="H180" s="408"/>
      <c r="I180" s="230">
        <f t="shared" ref="I180:I243" si="31">G180+H180</f>
        <v>0</v>
      </c>
      <c r="J180" s="116"/>
      <c r="K180" s="408"/>
      <c r="L180" s="230">
        <f t="shared" ref="L180:L243" si="32">J180+K180</f>
        <v>0</v>
      </c>
      <c r="M180" s="464"/>
      <c r="N180" s="118"/>
      <c r="O180" s="230">
        <f t="shared" ref="O180:O243" si="33">M180+N180</f>
        <v>0</v>
      </c>
      <c r="P180" s="387"/>
    </row>
    <row r="181" spans="1:16" ht="72" hidden="1" x14ac:dyDescent="0.25">
      <c r="A181" s="64">
        <v>3292</v>
      </c>
      <c r="B181" s="111" t="s">
        <v>199</v>
      </c>
      <c r="C181" s="227">
        <f t="shared" si="26"/>
        <v>0</v>
      </c>
      <c r="D181" s="116"/>
      <c r="E181" s="117"/>
      <c r="F181" s="227">
        <f t="shared" si="30"/>
        <v>0</v>
      </c>
      <c r="G181" s="116"/>
      <c r="H181" s="408"/>
      <c r="I181" s="230">
        <f t="shared" si="31"/>
        <v>0</v>
      </c>
      <c r="J181" s="116"/>
      <c r="K181" s="408"/>
      <c r="L181" s="230">
        <f t="shared" si="32"/>
        <v>0</v>
      </c>
      <c r="M181" s="464"/>
      <c r="N181" s="118"/>
      <c r="O181" s="230">
        <f t="shared" si="33"/>
        <v>0</v>
      </c>
      <c r="P181" s="387"/>
    </row>
    <row r="182" spans="1:16" ht="72" hidden="1" x14ac:dyDescent="0.25">
      <c r="A182" s="64">
        <v>3293</v>
      </c>
      <c r="B182" s="111" t="s">
        <v>200</v>
      </c>
      <c r="C182" s="227">
        <f t="shared" si="26"/>
        <v>0</v>
      </c>
      <c r="D182" s="116"/>
      <c r="E182" s="117"/>
      <c r="F182" s="227">
        <f t="shared" si="30"/>
        <v>0</v>
      </c>
      <c r="G182" s="116"/>
      <c r="H182" s="408"/>
      <c r="I182" s="230">
        <f t="shared" si="31"/>
        <v>0</v>
      </c>
      <c r="J182" s="116"/>
      <c r="K182" s="408"/>
      <c r="L182" s="230">
        <f t="shared" si="32"/>
        <v>0</v>
      </c>
      <c r="M182" s="464"/>
      <c r="N182" s="118"/>
      <c r="O182" s="230">
        <f t="shared" si="33"/>
        <v>0</v>
      </c>
      <c r="P182" s="387"/>
    </row>
    <row r="183" spans="1:16" ht="60" hidden="1" x14ac:dyDescent="0.25">
      <c r="A183" s="256">
        <v>3294</v>
      </c>
      <c r="B183" s="111" t="s">
        <v>201</v>
      </c>
      <c r="C183" s="618">
        <f t="shared" si="26"/>
        <v>0</v>
      </c>
      <c r="D183" s="257"/>
      <c r="E183" s="258"/>
      <c r="F183" s="618">
        <f t="shared" si="30"/>
        <v>0</v>
      </c>
      <c r="G183" s="257"/>
      <c r="H183" s="483"/>
      <c r="I183" s="479">
        <f t="shared" si="31"/>
        <v>0</v>
      </c>
      <c r="J183" s="257"/>
      <c r="K183" s="483"/>
      <c r="L183" s="479">
        <f t="shared" si="32"/>
        <v>0</v>
      </c>
      <c r="M183" s="484"/>
      <c r="N183" s="260"/>
      <c r="O183" s="479">
        <f t="shared" si="33"/>
        <v>0</v>
      </c>
      <c r="P183" s="480"/>
    </row>
    <row r="184" spans="1:16" ht="48" hidden="1" x14ac:dyDescent="0.25">
      <c r="A184" s="137">
        <v>3300</v>
      </c>
      <c r="B184" s="253" t="s">
        <v>202</v>
      </c>
      <c r="C184" s="265">
        <f t="shared" si="26"/>
        <v>0</v>
      </c>
      <c r="D184" s="211">
        <f>SUM(D185:D186)</f>
        <v>0</v>
      </c>
      <c r="E184" s="264">
        <f>SUM(E185:E186)</f>
        <v>0</v>
      </c>
      <c r="F184" s="265">
        <f t="shared" si="30"/>
        <v>0</v>
      </c>
      <c r="G184" s="211">
        <f>SUM(G185:G186)</f>
        <v>0</v>
      </c>
      <c r="H184" s="486">
        <f t="shared" ref="H184" si="34">SUM(H185:H186)</f>
        <v>0</v>
      </c>
      <c r="I184" s="268">
        <f t="shared" si="31"/>
        <v>0</v>
      </c>
      <c r="J184" s="211">
        <f>SUM(J185:J186)</f>
        <v>0</v>
      </c>
      <c r="K184" s="486">
        <f t="shared" ref="K184" si="35">SUM(K185:K186)</f>
        <v>0</v>
      </c>
      <c r="L184" s="268">
        <f t="shared" si="32"/>
        <v>0</v>
      </c>
      <c r="M184" s="459">
        <f t="shared" ref="M184:N184" si="36">SUM(M185:M186)</f>
        <v>0</v>
      </c>
      <c r="N184" s="266">
        <f t="shared" si="36"/>
        <v>0</v>
      </c>
      <c r="O184" s="268">
        <f t="shared" si="33"/>
        <v>0</v>
      </c>
      <c r="P184" s="460"/>
    </row>
    <row r="185" spans="1:16" ht="48" hidden="1" x14ac:dyDescent="0.25">
      <c r="A185" s="155">
        <v>3310</v>
      </c>
      <c r="B185" s="156" t="s">
        <v>203</v>
      </c>
      <c r="C185" s="216">
        <f t="shared" si="26"/>
        <v>0</v>
      </c>
      <c r="D185" s="231"/>
      <c r="E185" s="232"/>
      <c r="F185" s="216">
        <f t="shared" si="30"/>
        <v>0</v>
      </c>
      <c r="G185" s="231"/>
      <c r="H185" s="467"/>
      <c r="I185" s="219">
        <f t="shared" si="31"/>
        <v>0</v>
      </c>
      <c r="J185" s="231"/>
      <c r="K185" s="467"/>
      <c r="L185" s="219">
        <f t="shared" si="32"/>
        <v>0</v>
      </c>
      <c r="M185" s="468"/>
      <c r="N185" s="234"/>
      <c r="O185" s="219">
        <f t="shared" si="33"/>
        <v>0</v>
      </c>
      <c r="P185" s="434"/>
    </row>
    <row r="186" spans="1:16" ht="60" hidden="1" x14ac:dyDescent="0.25">
      <c r="A186" s="55">
        <v>3320</v>
      </c>
      <c r="B186" s="101" t="s">
        <v>204</v>
      </c>
      <c r="C186" s="240">
        <f t="shared" si="26"/>
        <v>0</v>
      </c>
      <c r="D186" s="106"/>
      <c r="E186" s="107"/>
      <c r="F186" s="240">
        <f t="shared" si="30"/>
        <v>0</v>
      </c>
      <c r="G186" s="106"/>
      <c r="H186" s="403"/>
      <c r="I186" s="243">
        <f t="shared" si="31"/>
        <v>0</v>
      </c>
      <c r="J186" s="106"/>
      <c r="K186" s="403"/>
      <c r="L186" s="243">
        <f t="shared" si="32"/>
        <v>0</v>
      </c>
      <c r="M186" s="463"/>
      <c r="N186" s="108"/>
      <c r="O186" s="243">
        <f t="shared" si="33"/>
        <v>0</v>
      </c>
      <c r="P186" s="382"/>
    </row>
    <row r="187" spans="1:16" hidden="1" x14ac:dyDescent="0.25">
      <c r="A187" s="269">
        <v>4000</v>
      </c>
      <c r="B187" s="200" t="s">
        <v>205</v>
      </c>
      <c r="C187" s="608">
        <f t="shared" si="26"/>
        <v>0</v>
      </c>
      <c r="D187" s="206">
        <f>SUM(D188,D191)</f>
        <v>0</v>
      </c>
      <c r="E187" s="604">
        <f>SUM(E188,E191)</f>
        <v>0</v>
      </c>
      <c r="F187" s="608">
        <f t="shared" si="30"/>
        <v>0</v>
      </c>
      <c r="G187" s="206">
        <f>SUM(G188,G191)</f>
        <v>0</v>
      </c>
      <c r="H187" s="456">
        <f>SUM(H188,H191)</f>
        <v>0</v>
      </c>
      <c r="I187" s="209">
        <f t="shared" si="31"/>
        <v>0</v>
      </c>
      <c r="J187" s="206">
        <f>SUM(J188,J191)</f>
        <v>0</v>
      </c>
      <c r="K187" s="456">
        <f>SUM(K188,K191)</f>
        <v>0</v>
      </c>
      <c r="L187" s="209">
        <f t="shared" si="32"/>
        <v>0</v>
      </c>
      <c r="M187" s="457">
        <f>SUM(M188,M191)</f>
        <v>0</v>
      </c>
      <c r="N187" s="207">
        <f>SUM(N188,N191)</f>
        <v>0</v>
      </c>
      <c r="O187" s="209">
        <f t="shared" si="33"/>
        <v>0</v>
      </c>
      <c r="P187" s="458"/>
    </row>
    <row r="188" spans="1:16" ht="24" hidden="1" x14ac:dyDescent="0.25">
      <c r="A188" s="270">
        <v>4200</v>
      </c>
      <c r="B188" s="210" t="s">
        <v>206</v>
      </c>
      <c r="C188" s="97">
        <f t="shared" si="26"/>
        <v>0</v>
      </c>
      <c r="D188" s="95">
        <f>SUM(D189,D190)</f>
        <v>0</v>
      </c>
      <c r="E188" s="96">
        <f>SUM(E189,E190)</f>
        <v>0</v>
      </c>
      <c r="F188" s="97">
        <f t="shared" si="30"/>
        <v>0</v>
      </c>
      <c r="G188" s="95">
        <f>SUM(G189,G190)</f>
        <v>0</v>
      </c>
      <c r="H188" s="399">
        <f>SUM(H189,H190)</f>
        <v>0</v>
      </c>
      <c r="I188" s="99">
        <f t="shared" si="31"/>
        <v>0</v>
      </c>
      <c r="J188" s="95">
        <f>SUM(J189,J190)</f>
        <v>0</v>
      </c>
      <c r="K188" s="399">
        <f>SUM(K189,K190)</f>
        <v>0</v>
      </c>
      <c r="L188" s="99">
        <f t="shared" si="32"/>
        <v>0</v>
      </c>
      <c r="M188" s="469">
        <f>SUM(M189,M190)</f>
        <v>0</v>
      </c>
      <c r="N188" s="98">
        <f>SUM(N189,N190)</f>
        <v>0</v>
      </c>
      <c r="O188" s="99">
        <f t="shared" si="33"/>
        <v>0</v>
      </c>
      <c r="P188" s="397"/>
    </row>
    <row r="189" spans="1:16" ht="36" hidden="1" x14ac:dyDescent="0.25">
      <c r="A189" s="350">
        <v>4240</v>
      </c>
      <c r="B189" s="101" t="s">
        <v>207</v>
      </c>
      <c r="C189" s="240">
        <f t="shared" si="26"/>
        <v>0</v>
      </c>
      <c r="D189" s="106"/>
      <c r="E189" s="107"/>
      <c r="F189" s="240">
        <f t="shared" si="30"/>
        <v>0</v>
      </c>
      <c r="G189" s="106"/>
      <c r="H189" s="403"/>
      <c r="I189" s="243">
        <f t="shared" si="31"/>
        <v>0</v>
      </c>
      <c r="J189" s="106"/>
      <c r="K189" s="403"/>
      <c r="L189" s="243">
        <f t="shared" si="32"/>
        <v>0</v>
      </c>
      <c r="M189" s="463"/>
      <c r="N189" s="108"/>
      <c r="O189" s="243">
        <f t="shared" si="33"/>
        <v>0</v>
      </c>
      <c r="P189" s="382"/>
    </row>
    <row r="190" spans="1:16" ht="24" hidden="1" x14ac:dyDescent="0.25">
      <c r="A190" s="224">
        <v>4250</v>
      </c>
      <c r="B190" s="111" t="s">
        <v>208</v>
      </c>
      <c r="C190" s="227">
        <f t="shared" si="26"/>
        <v>0</v>
      </c>
      <c r="D190" s="116"/>
      <c r="E190" s="117"/>
      <c r="F190" s="227">
        <f t="shared" si="30"/>
        <v>0</v>
      </c>
      <c r="G190" s="116"/>
      <c r="H190" s="408"/>
      <c r="I190" s="230">
        <f t="shared" si="31"/>
        <v>0</v>
      </c>
      <c r="J190" s="116"/>
      <c r="K190" s="408"/>
      <c r="L190" s="230">
        <f t="shared" si="32"/>
        <v>0</v>
      </c>
      <c r="M190" s="464"/>
      <c r="N190" s="118"/>
      <c r="O190" s="230">
        <f t="shared" si="33"/>
        <v>0</v>
      </c>
      <c r="P190" s="387"/>
    </row>
    <row r="191" spans="1:16" hidden="1" x14ac:dyDescent="0.25">
      <c r="A191" s="85">
        <v>4300</v>
      </c>
      <c r="B191" s="210" t="s">
        <v>209</v>
      </c>
      <c r="C191" s="97">
        <f t="shared" si="26"/>
        <v>0</v>
      </c>
      <c r="D191" s="95">
        <f>SUM(D192)</f>
        <v>0</v>
      </c>
      <c r="E191" s="96">
        <f>SUM(E192)</f>
        <v>0</v>
      </c>
      <c r="F191" s="97">
        <f t="shared" si="30"/>
        <v>0</v>
      </c>
      <c r="G191" s="95">
        <f>SUM(G192)</f>
        <v>0</v>
      </c>
      <c r="H191" s="399">
        <f>SUM(H192)</f>
        <v>0</v>
      </c>
      <c r="I191" s="99">
        <f t="shared" si="31"/>
        <v>0</v>
      </c>
      <c r="J191" s="95">
        <f>SUM(J192)</f>
        <v>0</v>
      </c>
      <c r="K191" s="399">
        <f>SUM(K192)</f>
        <v>0</v>
      </c>
      <c r="L191" s="99">
        <f t="shared" si="32"/>
        <v>0</v>
      </c>
      <c r="M191" s="469">
        <f>SUM(M192)</f>
        <v>0</v>
      </c>
      <c r="N191" s="98">
        <f>SUM(N192)</f>
        <v>0</v>
      </c>
      <c r="O191" s="99">
        <f t="shared" si="33"/>
        <v>0</v>
      </c>
      <c r="P191" s="397"/>
    </row>
    <row r="192" spans="1:16" ht="24" hidden="1" x14ac:dyDescent="0.25">
      <c r="A192" s="350">
        <v>4310</v>
      </c>
      <c r="B192" s="101" t="s">
        <v>210</v>
      </c>
      <c r="C192" s="240">
        <f t="shared" si="26"/>
        <v>0</v>
      </c>
      <c r="D192" s="238">
        <f>SUM(D193:D193)</f>
        <v>0</v>
      </c>
      <c r="E192" s="239">
        <f>SUM(E193:E193)</f>
        <v>0</v>
      </c>
      <c r="F192" s="240">
        <f t="shared" si="30"/>
        <v>0</v>
      </c>
      <c r="G192" s="238">
        <f>SUM(G193:G193)</f>
        <v>0</v>
      </c>
      <c r="H192" s="470">
        <f>SUM(H193:H193)</f>
        <v>0</v>
      </c>
      <c r="I192" s="243">
        <f t="shared" si="31"/>
        <v>0</v>
      </c>
      <c r="J192" s="238">
        <f>SUM(J193:J193)</f>
        <v>0</v>
      </c>
      <c r="K192" s="470">
        <f>SUM(K193:K193)</f>
        <v>0</v>
      </c>
      <c r="L192" s="243">
        <f t="shared" si="32"/>
        <v>0</v>
      </c>
      <c r="M192" s="471">
        <f>SUM(M193:M193)</f>
        <v>0</v>
      </c>
      <c r="N192" s="241">
        <f>SUM(N193:N193)</f>
        <v>0</v>
      </c>
      <c r="O192" s="243">
        <f t="shared" si="33"/>
        <v>0</v>
      </c>
      <c r="P192" s="382"/>
    </row>
    <row r="193" spans="1:16" ht="36" hidden="1" x14ac:dyDescent="0.25">
      <c r="A193" s="64">
        <v>4311</v>
      </c>
      <c r="B193" s="111" t="s">
        <v>211</v>
      </c>
      <c r="C193" s="227">
        <f t="shared" si="26"/>
        <v>0</v>
      </c>
      <c r="D193" s="116"/>
      <c r="E193" s="117"/>
      <c r="F193" s="227">
        <f t="shared" si="30"/>
        <v>0</v>
      </c>
      <c r="G193" s="116"/>
      <c r="H193" s="408"/>
      <c r="I193" s="230">
        <f t="shared" si="31"/>
        <v>0</v>
      </c>
      <c r="J193" s="116"/>
      <c r="K193" s="408"/>
      <c r="L193" s="230">
        <f t="shared" si="32"/>
        <v>0</v>
      </c>
      <c r="M193" s="464"/>
      <c r="N193" s="118"/>
      <c r="O193" s="230">
        <f t="shared" si="33"/>
        <v>0</v>
      </c>
      <c r="P193" s="387"/>
    </row>
    <row r="194" spans="1:16" s="37" customFormat="1" ht="24" hidden="1" x14ac:dyDescent="0.25">
      <c r="A194" s="271"/>
      <c r="B194" s="29" t="s">
        <v>212</v>
      </c>
      <c r="C194" s="175">
        <f t="shared" si="26"/>
        <v>0</v>
      </c>
      <c r="D194" s="173">
        <f>SUM(D195,D230,D268)</f>
        <v>0</v>
      </c>
      <c r="E194" s="174">
        <f>SUM(E195,E230,E268)</f>
        <v>0</v>
      </c>
      <c r="F194" s="175">
        <f t="shared" si="30"/>
        <v>0</v>
      </c>
      <c r="G194" s="173">
        <f>SUM(G195,G230,G268)</f>
        <v>0</v>
      </c>
      <c r="H194" s="453">
        <f>SUM(H195,H230,H268)</f>
        <v>0</v>
      </c>
      <c r="I194" s="199">
        <f t="shared" si="31"/>
        <v>0</v>
      </c>
      <c r="J194" s="173">
        <f>SUM(J195,J230,J268)</f>
        <v>0</v>
      </c>
      <c r="K194" s="453">
        <f>SUM(K195,K230,K268)</f>
        <v>0</v>
      </c>
      <c r="L194" s="199">
        <f t="shared" si="32"/>
        <v>0</v>
      </c>
      <c r="M194" s="487">
        <f>SUM(M195,M230,M268)</f>
        <v>0</v>
      </c>
      <c r="N194" s="488">
        <f>SUM(N195,N230,N268)</f>
        <v>0</v>
      </c>
      <c r="O194" s="489">
        <f t="shared" si="33"/>
        <v>0</v>
      </c>
      <c r="P194" s="490"/>
    </row>
    <row r="195" spans="1:16" hidden="1" x14ac:dyDescent="0.25">
      <c r="A195" s="200">
        <v>5000</v>
      </c>
      <c r="B195" s="200" t="s">
        <v>213</v>
      </c>
      <c r="C195" s="608">
        <f>F195+I195+L195+O195</f>
        <v>0</v>
      </c>
      <c r="D195" s="206">
        <f>D196+D204</f>
        <v>0</v>
      </c>
      <c r="E195" s="604">
        <f>E196+E204</f>
        <v>0</v>
      </c>
      <c r="F195" s="608">
        <f t="shared" si="30"/>
        <v>0</v>
      </c>
      <c r="G195" s="206">
        <f>G196+G204</f>
        <v>0</v>
      </c>
      <c r="H195" s="456">
        <f>H196+H204</f>
        <v>0</v>
      </c>
      <c r="I195" s="209">
        <f t="shared" si="31"/>
        <v>0</v>
      </c>
      <c r="J195" s="206">
        <f>J196+J204</f>
        <v>0</v>
      </c>
      <c r="K195" s="456">
        <f>K196+K204</f>
        <v>0</v>
      </c>
      <c r="L195" s="209">
        <f t="shared" si="32"/>
        <v>0</v>
      </c>
      <c r="M195" s="457">
        <f>M196+M204</f>
        <v>0</v>
      </c>
      <c r="N195" s="207">
        <f>N196+N204</f>
        <v>0</v>
      </c>
      <c r="O195" s="209">
        <f t="shared" si="33"/>
        <v>0</v>
      </c>
      <c r="P195" s="458"/>
    </row>
    <row r="196" spans="1:16" hidden="1" x14ac:dyDescent="0.25">
      <c r="A196" s="85">
        <v>5100</v>
      </c>
      <c r="B196" s="210" t="s">
        <v>214</v>
      </c>
      <c r="C196" s="97">
        <f t="shared" si="26"/>
        <v>0</v>
      </c>
      <c r="D196" s="95">
        <f>D197+D198+D201+D202+D203</f>
        <v>0</v>
      </c>
      <c r="E196" s="96">
        <f>E197+E198+E201+E202+E203</f>
        <v>0</v>
      </c>
      <c r="F196" s="97">
        <f t="shared" si="30"/>
        <v>0</v>
      </c>
      <c r="G196" s="95">
        <f>G197+G198+G201+G202+G203</f>
        <v>0</v>
      </c>
      <c r="H196" s="399">
        <f>H197+H198+H201+H202+H203</f>
        <v>0</v>
      </c>
      <c r="I196" s="99">
        <f t="shared" si="31"/>
        <v>0</v>
      </c>
      <c r="J196" s="95">
        <f>J197+J198+J201+J202+J203</f>
        <v>0</v>
      </c>
      <c r="K196" s="399">
        <f>K197+K198+K201+K202+K203</f>
        <v>0</v>
      </c>
      <c r="L196" s="99">
        <f t="shared" si="32"/>
        <v>0</v>
      </c>
      <c r="M196" s="469">
        <f>M197+M198+M201+M202+M203</f>
        <v>0</v>
      </c>
      <c r="N196" s="98">
        <f>N197+N198+N201+N202+N203</f>
        <v>0</v>
      </c>
      <c r="O196" s="99">
        <f t="shared" si="33"/>
        <v>0</v>
      </c>
      <c r="P196" s="397"/>
    </row>
    <row r="197" spans="1:16" hidden="1" x14ac:dyDescent="0.25">
      <c r="A197" s="350">
        <v>5110</v>
      </c>
      <c r="B197" s="101" t="s">
        <v>215</v>
      </c>
      <c r="C197" s="240">
        <f t="shared" si="26"/>
        <v>0</v>
      </c>
      <c r="D197" s="106"/>
      <c r="E197" s="107"/>
      <c r="F197" s="240">
        <f t="shared" si="30"/>
        <v>0</v>
      </c>
      <c r="G197" s="106"/>
      <c r="H197" s="403"/>
      <c r="I197" s="243">
        <f t="shared" si="31"/>
        <v>0</v>
      </c>
      <c r="J197" s="106"/>
      <c r="K197" s="403"/>
      <c r="L197" s="243">
        <f t="shared" si="32"/>
        <v>0</v>
      </c>
      <c r="M197" s="463"/>
      <c r="N197" s="108"/>
      <c r="O197" s="243">
        <f t="shared" si="33"/>
        <v>0</v>
      </c>
      <c r="P197" s="382"/>
    </row>
    <row r="198" spans="1:16" ht="24" hidden="1" x14ac:dyDescent="0.25">
      <c r="A198" s="224">
        <v>5120</v>
      </c>
      <c r="B198" s="111" t="s">
        <v>216</v>
      </c>
      <c r="C198" s="227">
        <f t="shared" si="26"/>
        <v>0</v>
      </c>
      <c r="D198" s="225">
        <f>D199+D200</f>
        <v>0</v>
      </c>
      <c r="E198" s="226">
        <f>E199+E200</f>
        <v>0</v>
      </c>
      <c r="F198" s="227">
        <f t="shared" si="30"/>
        <v>0</v>
      </c>
      <c r="G198" s="225">
        <f>G199+G200</f>
        <v>0</v>
      </c>
      <c r="H198" s="465">
        <f>H199+H200</f>
        <v>0</v>
      </c>
      <c r="I198" s="230">
        <f t="shared" si="31"/>
        <v>0</v>
      </c>
      <c r="J198" s="225">
        <f>J199+J200</f>
        <v>0</v>
      </c>
      <c r="K198" s="465">
        <f>K199+K200</f>
        <v>0</v>
      </c>
      <c r="L198" s="230">
        <f t="shared" si="32"/>
        <v>0</v>
      </c>
      <c r="M198" s="466">
        <f>M199+M200</f>
        <v>0</v>
      </c>
      <c r="N198" s="228">
        <f>N199+N200</f>
        <v>0</v>
      </c>
      <c r="O198" s="230">
        <f t="shared" si="33"/>
        <v>0</v>
      </c>
      <c r="P198" s="387"/>
    </row>
    <row r="199" spans="1:16" hidden="1" x14ac:dyDescent="0.25">
      <c r="A199" s="64">
        <v>5121</v>
      </c>
      <c r="B199" s="111" t="s">
        <v>217</v>
      </c>
      <c r="C199" s="227">
        <f t="shared" si="26"/>
        <v>0</v>
      </c>
      <c r="D199" s="116"/>
      <c r="E199" s="117"/>
      <c r="F199" s="227">
        <f t="shared" si="30"/>
        <v>0</v>
      </c>
      <c r="G199" s="116"/>
      <c r="H199" s="408"/>
      <c r="I199" s="230">
        <f t="shared" si="31"/>
        <v>0</v>
      </c>
      <c r="J199" s="116"/>
      <c r="K199" s="408"/>
      <c r="L199" s="230">
        <f t="shared" si="32"/>
        <v>0</v>
      </c>
      <c r="M199" s="464"/>
      <c r="N199" s="118"/>
      <c r="O199" s="230">
        <f t="shared" si="33"/>
        <v>0</v>
      </c>
      <c r="P199" s="387"/>
    </row>
    <row r="200" spans="1:16" ht="24" hidden="1" x14ac:dyDescent="0.25">
      <c r="A200" s="64">
        <v>5129</v>
      </c>
      <c r="B200" s="111" t="s">
        <v>218</v>
      </c>
      <c r="C200" s="227">
        <f t="shared" si="26"/>
        <v>0</v>
      </c>
      <c r="D200" s="116"/>
      <c r="E200" s="117"/>
      <c r="F200" s="227">
        <f t="shared" si="30"/>
        <v>0</v>
      </c>
      <c r="G200" s="116"/>
      <c r="H200" s="408"/>
      <c r="I200" s="230">
        <f t="shared" si="31"/>
        <v>0</v>
      </c>
      <c r="J200" s="116"/>
      <c r="K200" s="408"/>
      <c r="L200" s="230">
        <f t="shared" si="32"/>
        <v>0</v>
      </c>
      <c r="M200" s="464"/>
      <c r="N200" s="118"/>
      <c r="O200" s="230">
        <f t="shared" si="33"/>
        <v>0</v>
      </c>
      <c r="P200" s="387"/>
    </row>
    <row r="201" spans="1:16" hidden="1" x14ac:dyDescent="0.25">
      <c r="A201" s="224">
        <v>5130</v>
      </c>
      <c r="B201" s="111" t="s">
        <v>219</v>
      </c>
      <c r="C201" s="227">
        <f t="shared" si="26"/>
        <v>0</v>
      </c>
      <c r="D201" s="116"/>
      <c r="E201" s="117"/>
      <c r="F201" s="227">
        <f t="shared" si="30"/>
        <v>0</v>
      </c>
      <c r="G201" s="116"/>
      <c r="H201" s="408"/>
      <c r="I201" s="230">
        <f t="shared" si="31"/>
        <v>0</v>
      </c>
      <c r="J201" s="116"/>
      <c r="K201" s="408"/>
      <c r="L201" s="230">
        <f t="shared" si="32"/>
        <v>0</v>
      </c>
      <c r="M201" s="464"/>
      <c r="N201" s="118"/>
      <c r="O201" s="230">
        <f t="shared" si="33"/>
        <v>0</v>
      </c>
      <c r="P201" s="387"/>
    </row>
    <row r="202" spans="1:16" hidden="1" x14ac:dyDescent="0.25">
      <c r="A202" s="224">
        <v>5140</v>
      </c>
      <c r="B202" s="111" t="s">
        <v>220</v>
      </c>
      <c r="C202" s="227">
        <f t="shared" si="26"/>
        <v>0</v>
      </c>
      <c r="D202" s="116"/>
      <c r="E202" s="117"/>
      <c r="F202" s="227">
        <f t="shared" si="30"/>
        <v>0</v>
      </c>
      <c r="G202" s="116"/>
      <c r="H202" s="408"/>
      <c r="I202" s="230">
        <f t="shared" si="31"/>
        <v>0</v>
      </c>
      <c r="J202" s="116"/>
      <c r="K202" s="408"/>
      <c r="L202" s="230">
        <f t="shared" si="32"/>
        <v>0</v>
      </c>
      <c r="M202" s="464"/>
      <c r="N202" s="118"/>
      <c r="O202" s="230">
        <f t="shared" si="33"/>
        <v>0</v>
      </c>
      <c r="P202" s="387"/>
    </row>
    <row r="203" spans="1:16" ht="24" hidden="1" x14ac:dyDescent="0.25">
      <c r="A203" s="224">
        <v>5170</v>
      </c>
      <c r="B203" s="111" t="s">
        <v>221</v>
      </c>
      <c r="C203" s="227">
        <f t="shared" si="26"/>
        <v>0</v>
      </c>
      <c r="D203" s="116"/>
      <c r="E203" s="117"/>
      <c r="F203" s="227">
        <f t="shared" si="30"/>
        <v>0</v>
      </c>
      <c r="G203" s="116"/>
      <c r="H203" s="408"/>
      <c r="I203" s="230">
        <f t="shared" si="31"/>
        <v>0</v>
      </c>
      <c r="J203" s="116"/>
      <c r="K203" s="408"/>
      <c r="L203" s="230">
        <f t="shared" si="32"/>
        <v>0</v>
      </c>
      <c r="M203" s="464"/>
      <c r="N203" s="118"/>
      <c r="O203" s="230">
        <f t="shared" si="33"/>
        <v>0</v>
      </c>
      <c r="P203" s="387"/>
    </row>
    <row r="204" spans="1:16" hidden="1" x14ac:dyDescent="0.25">
      <c r="A204" s="85">
        <v>5200</v>
      </c>
      <c r="B204" s="210" t="s">
        <v>222</v>
      </c>
      <c r="C204" s="97">
        <f t="shared" si="26"/>
        <v>0</v>
      </c>
      <c r="D204" s="95">
        <f>D205+D215+D216+D225+D226+D227+D229</f>
        <v>0</v>
      </c>
      <c r="E204" s="96">
        <f>E205+E215+E216+E225+E226+E227+E229</f>
        <v>0</v>
      </c>
      <c r="F204" s="97">
        <f t="shared" si="30"/>
        <v>0</v>
      </c>
      <c r="G204" s="95">
        <f>G205+G215+G216+G225+G226+G227+G229</f>
        <v>0</v>
      </c>
      <c r="H204" s="399">
        <f>H205+H215+H216+H225+H226+H227+H229</f>
        <v>0</v>
      </c>
      <c r="I204" s="99">
        <f t="shared" si="31"/>
        <v>0</v>
      </c>
      <c r="J204" s="95">
        <f>J205+J215+J216+J225+J226+J227+J229</f>
        <v>0</v>
      </c>
      <c r="K204" s="399">
        <f>K205+K215+K216+K225+K226+K227+K229</f>
        <v>0</v>
      </c>
      <c r="L204" s="99">
        <f t="shared" si="32"/>
        <v>0</v>
      </c>
      <c r="M204" s="469">
        <f>M205+M215+M216+M225+M226+M227+M229</f>
        <v>0</v>
      </c>
      <c r="N204" s="98">
        <f>N205+N215+N216+N225+N226+N227+N229</f>
        <v>0</v>
      </c>
      <c r="O204" s="99">
        <f t="shared" si="33"/>
        <v>0</v>
      </c>
      <c r="P204" s="397"/>
    </row>
    <row r="205" spans="1:16" hidden="1" x14ac:dyDescent="0.25">
      <c r="A205" s="213">
        <v>5210</v>
      </c>
      <c r="B205" s="156" t="s">
        <v>223</v>
      </c>
      <c r="C205" s="216">
        <f t="shared" si="26"/>
        <v>0</v>
      </c>
      <c r="D205" s="214">
        <f>SUM(D206:D214)</f>
        <v>0</v>
      </c>
      <c r="E205" s="215">
        <f>SUM(E206:E214)</f>
        <v>0</v>
      </c>
      <c r="F205" s="216">
        <f t="shared" si="30"/>
        <v>0</v>
      </c>
      <c r="G205" s="214">
        <f>SUM(G206:G214)</f>
        <v>0</v>
      </c>
      <c r="H205" s="461">
        <f>SUM(H206:H214)</f>
        <v>0</v>
      </c>
      <c r="I205" s="219">
        <f t="shared" si="31"/>
        <v>0</v>
      </c>
      <c r="J205" s="214">
        <f>SUM(J206:J214)</f>
        <v>0</v>
      </c>
      <c r="K205" s="461">
        <f>SUM(K206:K214)</f>
        <v>0</v>
      </c>
      <c r="L205" s="219">
        <f t="shared" si="32"/>
        <v>0</v>
      </c>
      <c r="M205" s="462">
        <f>SUM(M206:M214)</f>
        <v>0</v>
      </c>
      <c r="N205" s="217">
        <f>SUM(N206:N214)</f>
        <v>0</v>
      </c>
      <c r="O205" s="219">
        <f t="shared" si="33"/>
        <v>0</v>
      </c>
      <c r="P205" s="434"/>
    </row>
    <row r="206" spans="1:16" hidden="1" x14ac:dyDescent="0.25">
      <c r="A206" s="55">
        <v>5211</v>
      </c>
      <c r="B206" s="101" t="s">
        <v>224</v>
      </c>
      <c r="C206" s="227">
        <f t="shared" si="26"/>
        <v>0</v>
      </c>
      <c r="D206" s="106"/>
      <c r="E206" s="107"/>
      <c r="F206" s="240">
        <f t="shared" si="30"/>
        <v>0</v>
      </c>
      <c r="G206" s="106"/>
      <c r="H206" s="403"/>
      <c r="I206" s="243">
        <f t="shared" si="31"/>
        <v>0</v>
      </c>
      <c r="J206" s="106"/>
      <c r="K206" s="403"/>
      <c r="L206" s="243">
        <f t="shared" si="32"/>
        <v>0</v>
      </c>
      <c r="M206" s="463"/>
      <c r="N206" s="108"/>
      <c r="O206" s="243">
        <f t="shared" si="33"/>
        <v>0</v>
      </c>
      <c r="P206" s="382"/>
    </row>
    <row r="207" spans="1:16" hidden="1" x14ac:dyDescent="0.25">
      <c r="A207" s="64">
        <v>5212</v>
      </c>
      <c r="B207" s="111" t="s">
        <v>225</v>
      </c>
      <c r="C207" s="227">
        <f t="shared" si="26"/>
        <v>0</v>
      </c>
      <c r="D207" s="116"/>
      <c r="E207" s="117"/>
      <c r="F207" s="227">
        <f t="shared" si="30"/>
        <v>0</v>
      </c>
      <c r="G207" s="116"/>
      <c r="H207" s="408"/>
      <c r="I207" s="230">
        <f t="shared" si="31"/>
        <v>0</v>
      </c>
      <c r="J207" s="116"/>
      <c r="K207" s="408"/>
      <c r="L207" s="230">
        <f t="shared" si="32"/>
        <v>0</v>
      </c>
      <c r="M207" s="464"/>
      <c r="N207" s="118"/>
      <c r="O207" s="230">
        <f t="shared" si="33"/>
        <v>0</v>
      </c>
      <c r="P207" s="387"/>
    </row>
    <row r="208" spans="1:16" hidden="1" x14ac:dyDescent="0.25">
      <c r="A208" s="64">
        <v>5213</v>
      </c>
      <c r="B208" s="111" t="s">
        <v>226</v>
      </c>
      <c r="C208" s="227">
        <f t="shared" si="26"/>
        <v>0</v>
      </c>
      <c r="D208" s="116"/>
      <c r="E208" s="117"/>
      <c r="F208" s="227">
        <f t="shared" si="30"/>
        <v>0</v>
      </c>
      <c r="G208" s="116"/>
      <c r="H208" s="408"/>
      <c r="I208" s="230">
        <f t="shared" si="31"/>
        <v>0</v>
      </c>
      <c r="J208" s="116"/>
      <c r="K208" s="408"/>
      <c r="L208" s="230">
        <f t="shared" si="32"/>
        <v>0</v>
      </c>
      <c r="M208" s="464"/>
      <c r="N208" s="118"/>
      <c r="O208" s="230">
        <f t="shared" si="33"/>
        <v>0</v>
      </c>
      <c r="P208" s="387"/>
    </row>
    <row r="209" spans="1:16" hidden="1" x14ac:dyDescent="0.25">
      <c r="A209" s="64">
        <v>5214</v>
      </c>
      <c r="B209" s="111" t="s">
        <v>227</v>
      </c>
      <c r="C209" s="227">
        <f t="shared" si="26"/>
        <v>0</v>
      </c>
      <c r="D209" s="116"/>
      <c r="E209" s="117"/>
      <c r="F209" s="227">
        <f t="shared" si="30"/>
        <v>0</v>
      </c>
      <c r="G209" s="116"/>
      <c r="H209" s="408"/>
      <c r="I209" s="230">
        <f t="shared" si="31"/>
        <v>0</v>
      </c>
      <c r="J209" s="116"/>
      <c r="K209" s="408"/>
      <c r="L209" s="230">
        <f t="shared" si="32"/>
        <v>0</v>
      </c>
      <c r="M209" s="464"/>
      <c r="N209" s="118"/>
      <c r="O209" s="230">
        <f t="shared" si="33"/>
        <v>0</v>
      </c>
      <c r="P209" s="387"/>
    </row>
    <row r="210" spans="1:16" hidden="1" x14ac:dyDescent="0.25">
      <c r="A210" s="64">
        <v>5215</v>
      </c>
      <c r="B210" s="111" t="s">
        <v>228</v>
      </c>
      <c r="C210" s="227">
        <f t="shared" si="26"/>
        <v>0</v>
      </c>
      <c r="D210" s="116"/>
      <c r="E210" s="117"/>
      <c r="F210" s="227">
        <f t="shared" si="30"/>
        <v>0</v>
      </c>
      <c r="G210" s="116"/>
      <c r="H210" s="408"/>
      <c r="I210" s="230">
        <f t="shared" si="31"/>
        <v>0</v>
      </c>
      <c r="J210" s="116"/>
      <c r="K210" s="408"/>
      <c r="L210" s="230">
        <f t="shared" si="32"/>
        <v>0</v>
      </c>
      <c r="M210" s="464"/>
      <c r="N210" s="118"/>
      <c r="O210" s="230">
        <f t="shared" si="33"/>
        <v>0</v>
      </c>
      <c r="P210" s="387"/>
    </row>
    <row r="211" spans="1:16" ht="24" hidden="1" x14ac:dyDescent="0.25">
      <c r="A211" s="64">
        <v>5216</v>
      </c>
      <c r="B211" s="111" t="s">
        <v>229</v>
      </c>
      <c r="C211" s="227">
        <f t="shared" si="26"/>
        <v>0</v>
      </c>
      <c r="D211" s="116"/>
      <c r="E211" s="117"/>
      <c r="F211" s="227">
        <f t="shared" si="30"/>
        <v>0</v>
      </c>
      <c r="G211" s="116"/>
      <c r="H211" s="408"/>
      <c r="I211" s="230">
        <f t="shared" si="31"/>
        <v>0</v>
      </c>
      <c r="J211" s="116"/>
      <c r="K211" s="408"/>
      <c r="L211" s="230">
        <f t="shared" si="32"/>
        <v>0</v>
      </c>
      <c r="M211" s="464"/>
      <c r="N211" s="118"/>
      <c r="O211" s="230">
        <f t="shared" si="33"/>
        <v>0</v>
      </c>
      <c r="P211" s="387"/>
    </row>
    <row r="212" spans="1:16" hidden="1" x14ac:dyDescent="0.25">
      <c r="A212" s="64">
        <v>5217</v>
      </c>
      <c r="B212" s="111" t="s">
        <v>230</v>
      </c>
      <c r="C212" s="227">
        <f t="shared" si="26"/>
        <v>0</v>
      </c>
      <c r="D212" s="116"/>
      <c r="E212" s="117"/>
      <c r="F212" s="227">
        <f t="shared" si="30"/>
        <v>0</v>
      </c>
      <c r="G212" s="116"/>
      <c r="H212" s="408"/>
      <c r="I212" s="230">
        <f t="shared" si="31"/>
        <v>0</v>
      </c>
      <c r="J212" s="116"/>
      <c r="K212" s="408"/>
      <c r="L212" s="230">
        <f t="shared" si="32"/>
        <v>0</v>
      </c>
      <c r="M212" s="464"/>
      <c r="N212" s="118"/>
      <c r="O212" s="230">
        <f t="shared" si="33"/>
        <v>0</v>
      </c>
      <c r="P212" s="387"/>
    </row>
    <row r="213" spans="1:16" hidden="1" x14ac:dyDescent="0.25">
      <c r="A213" s="64">
        <v>5218</v>
      </c>
      <c r="B213" s="111" t="s">
        <v>231</v>
      </c>
      <c r="C213" s="227">
        <f t="shared" si="26"/>
        <v>0</v>
      </c>
      <c r="D213" s="116"/>
      <c r="E213" s="117"/>
      <c r="F213" s="227">
        <f t="shared" si="30"/>
        <v>0</v>
      </c>
      <c r="G213" s="116"/>
      <c r="H213" s="408"/>
      <c r="I213" s="230">
        <f t="shared" si="31"/>
        <v>0</v>
      </c>
      <c r="J213" s="116"/>
      <c r="K213" s="408"/>
      <c r="L213" s="230">
        <f t="shared" si="32"/>
        <v>0</v>
      </c>
      <c r="M213" s="464"/>
      <c r="N213" s="118"/>
      <c r="O213" s="230">
        <f t="shared" si="33"/>
        <v>0</v>
      </c>
      <c r="P213" s="387"/>
    </row>
    <row r="214" spans="1:16" hidden="1" x14ac:dyDescent="0.25">
      <c r="A214" s="64">
        <v>5219</v>
      </c>
      <c r="B214" s="111" t="s">
        <v>232</v>
      </c>
      <c r="C214" s="227">
        <f t="shared" si="26"/>
        <v>0</v>
      </c>
      <c r="D214" s="116"/>
      <c r="E214" s="117"/>
      <c r="F214" s="227">
        <f t="shared" si="30"/>
        <v>0</v>
      </c>
      <c r="G214" s="116"/>
      <c r="H214" s="408"/>
      <c r="I214" s="230">
        <f t="shared" si="31"/>
        <v>0</v>
      </c>
      <c r="J214" s="116"/>
      <c r="K214" s="408"/>
      <c r="L214" s="230">
        <f t="shared" si="32"/>
        <v>0</v>
      </c>
      <c r="M214" s="464"/>
      <c r="N214" s="118"/>
      <c r="O214" s="230">
        <f t="shared" si="33"/>
        <v>0</v>
      </c>
      <c r="P214" s="387"/>
    </row>
    <row r="215" spans="1:16" hidden="1" x14ac:dyDescent="0.25">
      <c r="A215" s="224">
        <v>5220</v>
      </c>
      <c r="B215" s="111" t="s">
        <v>233</v>
      </c>
      <c r="C215" s="227">
        <f t="shared" si="26"/>
        <v>0</v>
      </c>
      <c r="D215" s="116"/>
      <c r="E215" s="117"/>
      <c r="F215" s="227">
        <f t="shared" si="30"/>
        <v>0</v>
      </c>
      <c r="G215" s="116"/>
      <c r="H215" s="408"/>
      <c r="I215" s="230">
        <f t="shared" si="31"/>
        <v>0</v>
      </c>
      <c r="J215" s="116"/>
      <c r="K215" s="408"/>
      <c r="L215" s="230">
        <f t="shared" si="32"/>
        <v>0</v>
      </c>
      <c r="M215" s="464"/>
      <c r="N215" s="118"/>
      <c r="O215" s="230">
        <f t="shared" si="33"/>
        <v>0</v>
      </c>
      <c r="P215" s="387"/>
    </row>
    <row r="216" spans="1:16" hidden="1" x14ac:dyDescent="0.25">
      <c r="A216" s="224">
        <v>5230</v>
      </c>
      <c r="B216" s="111" t="s">
        <v>234</v>
      </c>
      <c r="C216" s="227">
        <f t="shared" si="26"/>
        <v>0</v>
      </c>
      <c r="D216" s="225">
        <f>SUM(D217:D224)</f>
        <v>0</v>
      </c>
      <c r="E216" s="226">
        <f>SUM(E217:E224)</f>
        <v>0</v>
      </c>
      <c r="F216" s="227">
        <f t="shared" si="30"/>
        <v>0</v>
      </c>
      <c r="G216" s="225">
        <f>SUM(G217:G224)</f>
        <v>0</v>
      </c>
      <c r="H216" s="465">
        <f>SUM(H217:H224)</f>
        <v>0</v>
      </c>
      <c r="I216" s="230">
        <f t="shared" si="31"/>
        <v>0</v>
      </c>
      <c r="J216" s="225">
        <f>SUM(J217:J224)</f>
        <v>0</v>
      </c>
      <c r="K216" s="465">
        <f>SUM(K217:K224)</f>
        <v>0</v>
      </c>
      <c r="L216" s="230">
        <f t="shared" si="32"/>
        <v>0</v>
      </c>
      <c r="M216" s="466">
        <f>SUM(M217:M224)</f>
        <v>0</v>
      </c>
      <c r="N216" s="228">
        <f>SUM(N217:N224)</f>
        <v>0</v>
      </c>
      <c r="O216" s="230">
        <f t="shared" si="33"/>
        <v>0</v>
      </c>
      <c r="P216" s="387"/>
    </row>
    <row r="217" spans="1:16" hidden="1" x14ac:dyDescent="0.25">
      <c r="A217" s="64">
        <v>5231</v>
      </c>
      <c r="B217" s="111" t="s">
        <v>235</v>
      </c>
      <c r="C217" s="227">
        <f t="shared" si="26"/>
        <v>0</v>
      </c>
      <c r="D217" s="116"/>
      <c r="E217" s="117"/>
      <c r="F217" s="227">
        <f t="shared" si="30"/>
        <v>0</v>
      </c>
      <c r="G217" s="116"/>
      <c r="H217" s="408"/>
      <c r="I217" s="230">
        <f t="shared" si="31"/>
        <v>0</v>
      </c>
      <c r="J217" s="116"/>
      <c r="K217" s="408"/>
      <c r="L217" s="230">
        <f t="shared" si="32"/>
        <v>0</v>
      </c>
      <c r="M217" s="464"/>
      <c r="N217" s="118"/>
      <c r="O217" s="230">
        <f t="shared" si="33"/>
        <v>0</v>
      </c>
      <c r="P217" s="387"/>
    </row>
    <row r="218" spans="1:16" hidden="1" x14ac:dyDescent="0.25">
      <c r="A218" s="64">
        <v>5232</v>
      </c>
      <c r="B218" s="111" t="s">
        <v>236</v>
      </c>
      <c r="C218" s="227">
        <f t="shared" si="26"/>
        <v>0</v>
      </c>
      <c r="D218" s="116"/>
      <c r="E218" s="117"/>
      <c r="F218" s="227">
        <f t="shared" si="30"/>
        <v>0</v>
      </c>
      <c r="G218" s="116"/>
      <c r="H218" s="408"/>
      <c r="I218" s="230">
        <f t="shared" si="31"/>
        <v>0</v>
      </c>
      <c r="J218" s="116"/>
      <c r="K218" s="408"/>
      <c r="L218" s="230">
        <f t="shared" si="32"/>
        <v>0</v>
      </c>
      <c r="M218" s="464"/>
      <c r="N218" s="118"/>
      <c r="O218" s="230">
        <f t="shared" si="33"/>
        <v>0</v>
      </c>
      <c r="P218" s="387"/>
    </row>
    <row r="219" spans="1:16" hidden="1" x14ac:dyDescent="0.25">
      <c r="A219" s="64">
        <v>5233</v>
      </c>
      <c r="B219" s="111" t="s">
        <v>237</v>
      </c>
      <c r="C219" s="227">
        <f t="shared" si="26"/>
        <v>0</v>
      </c>
      <c r="D219" s="116"/>
      <c r="E219" s="117"/>
      <c r="F219" s="227">
        <f t="shared" si="30"/>
        <v>0</v>
      </c>
      <c r="G219" s="116"/>
      <c r="H219" s="408"/>
      <c r="I219" s="230">
        <f t="shared" si="31"/>
        <v>0</v>
      </c>
      <c r="J219" s="116"/>
      <c r="K219" s="408"/>
      <c r="L219" s="230">
        <f t="shared" si="32"/>
        <v>0</v>
      </c>
      <c r="M219" s="464"/>
      <c r="N219" s="118"/>
      <c r="O219" s="230">
        <f t="shared" si="33"/>
        <v>0</v>
      </c>
      <c r="P219" s="387"/>
    </row>
    <row r="220" spans="1:16" ht="24" hidden="1" x14ac:dyDescent="0.25">
      <c r="A220" s="64">
        <v>5234</v>
      </c>
      <c r="B220" s="111" t="s">
        <v>238</v>
      </c>
      <c r="C220" s="227">
        <f t="shared" si="26"/>
        <v>0</v>
      </c>
      <c r="D220" s="116"/>
      <c r="E220" s="117"/>
      <c r="F220" s="227">
        <f t="shared" si="30"/>
        <v>0</v>
      </c>
      <c r="G220" s="116"/>
      <c r="H220" s="408"/>
      <c r="I220" s="230">
        <f t="shared" si="31"/>
        <v>0</v>
      </c>
      <c r="J220" s="116"/>
      <c r="K220" s="408"/>
      <c r="L220" s="230">
        <f t="shared" si="32"/>
        <v>0</v>
      </c>
      <c r="M220" s="464"/>
      <c r="N220" s="118"/>
      <c r="O220" s="230">
        <f t="shared" si="33"/>
        <v>0</v>
      </c>
      <c r="P220" s="387"/>
    </row>
    <row r="221" spans="1:16" hidden="1" x14ac:dyDescent="0.25">
      <c r="A221" s="64">
        <v>5236</v>
      </c>
      <c r="B221" s="111" t="s">
        <v>239</v>
      </c>
      <c r="C221" s="227">
        <f t="shared" si="26"/>
        <v>0</v>
      </c>
      <c r="D221" s="116"/>
      <c r="E221" s="117"/>
      <c r="F221" s="227">
        <f t="shared" si="30"/>
        <v>0</v>
      </c>
      <c r="G221" s="116"/>
      <c r="H221" s="408"/>
      <c r="I221" s="230">
        <f t="shared" si="31"/>
        <v>0</v>
      </c>
      <c r="J221" s="116"/>
      <c r="K221" s="408"/>
      <c r="L221" s="230">
        <f t="shared" si="32"/>
        <v>0</v>
      </c>
      <c r="M221" s="464"/>
      <c r="N221" s="118"/>
      <c r="O221" s="230">
        <f t="shared" si="33"/>
        <v>0</v>
      </c>
      <c r="P221" s="387"/>
    </row>
    <row r="222" spans="1:16" hidden="1" x14ac:dyDescent="0.25">
      <c r="A222" s="64">
        <v>5237</v>
      </c>
      <c r="B222" s="111" t="s">
        <v>240</v>
      </c>
      <c r="C222" s="227">
        <f t="shared" si="26"/>
        <v>0</v>
      </c>
      <c r="D222" s="116"/>
      <c r="E222" s="117"/>
      <c r="F222" s="227">
        <f t="shared" si="30"/>
        <v>0</v>
      </c>
      <c r="G222" s="116"/>
      <c r="H222" s="408"/>
      <c r="I222" s="230">
        <f t="shared" si="31"/>
        <v>0</v>
      </c>
      <c r="J222" s="116"/>
      <c r="K222" s="408"/>
      <c r="L222" s="230">
        <f t="shared" si="32"/>
        <v>0</v>
      </c>
      <c r="M222" s="464"/>
      <c r="N222" s="118"/>
      <c r="O222" s="230">
        <f t="shared" si="33"/>
        <v>0</v>
      </c>
      <c r="P222" s="387"/>
    </row>
    <row r="223" spans="1:16" ht="24" hidden="1" x14ac:dyDescent="0.25">
      <c r="A223" s="64">
        <v>5238</v>
      </c>
      <c r="B223" s="111" t="s">
        <v>241</v>
      </c>
      <c r="C223" s="227">
        <f t="shared" si="26"/>
        <v>0</v>
      </c>
      <c r="D223" s="116"/>
      <c r="E223" s="117"/>
      <c r="F223" s="227">
        <f t="shared" si="30"/>
        <v>0</v>
      </c>
      <c r="G223" s="116"/>
      <c r="H223" s="408"/>
      <c r="I223" s="230">
        <f t="shared" si="31"/>
        <v>0</v>
      </c>
      <c r="J223" s="116"/>
      <c r="K223" s="408"/>
      <c r="L223" s="230">
        <f t="shared" si="32"/>
        <v>0</v>
      </c>
      <c r="M223" s="464"/>
      <c r="N223" s="118"/>
      <c r="O223" s="230">
        <f t="shared" si="33"/>
        <v>0</v>
      </c>
      <c r="P223" s="387"/>
    </row>
    <row r="224" spans="1:16" ht="24" hidden="1" x14ac:dyDescent="0.25">
      <c r="A224" s="64">
        <v>5239</v>
      </c>
      <c r="B224" s="111" t="s">
        <v>242</v>
      </c>
      <c r="C224" s="227">
        <f t="shared" si="26"/>
        <v>0</v>
      </c>
      <c r="D224" s="116"/>
      <c r="E224" s="117"/>
      <c r="F224" s="227">
        <f t="shared" si="30"/>
        <v>0</v>
      </c>
      <c r="G224" s="116"/>
      <c r="H224" s="408"/>
      <c r="I224" s="230">
        <f t="shared" si="31"/>
        <v>0</v>
      </c>
      <c r="J224" s="116"/>
      <c r="K224" s="408"/>
      <c r="L224" s="230">
        <f t="shared" si="32"/>
        <v>0</v>
      </c>
      <c r="M224" s="464"/>
      <c r="N224" s="118"/>
      <c r="O224" s="230">
        <f t="shared" si="33"/>
        <v>0</v>
      </c>
      <c r="P224" s="387"/>
    </row>
    <row r="225" spans="1:16" ht="24" hidden="1" x14ac:dyDescent="0.25">
      <c r="A225" s="224">
        <v>5240</v>
      </c>
      <c r="B225" s="111" t="s">
        <v>243</v>
      </c>
      <c r="C225" s="227">
        <f t="shared" si="26"/>
        <v>0</v>
      </c>
      <c r="D225" s="116"/>
      <c r="E225" s="117"/>
      <c r="F225" s="227">
        <f t="shared" si="30"/>
        <v>0</v>
      </c>
      <c r="G225" s="116"/>
      <c r="H225" s="408"/>
      <c r="I225" s="230">
        <f t="shared" si="31"/>
        <v>0</v>
      </c>
      <c r="J225" s="116"/>
      <c r="K225" s="408"/>
      <c r="L225" s="230">
        <f t="shared" si="32"/>
        <v>0</v>
      </c>
      <c r="M225" s="464"/>
      <c r="N225" s="118"/>
      <c r="O225" s="230">
        <f t="shared" si="33"/>
        <v>0</v>
      </c>
      <c r="P225" s="387"/>
    </row>
    <row r="226" spans="1:16" hidden="1" x14ac:dyDescent="0.25">
      <c r="A226" s="224">
        <v>5250</v>
      </c>
      <c r="B226" s="111" t="s">
        <v>244</v>
      </c>
      <c r="C226" s="227">
        <f t="shared" si="26"/>
        <v>0</v>
      </c>
      <c r="D226" s="116"/>
      <c r="E226" s="117"/>
      <c r="F226" s="227">
        <f t="shared" si="30"/>
        <v>0</v>
      </c>
      <c r="G226" s="116"/>
      <c r="H226" s="408"/>
      <c r="I226" s="230">
        <f t="shared" si="31"/>
        <v>0</v>
      </c>
      <c r="J226" s="116"/>
      <c r="K226" s="408"/>
      <c r="L226" s="230">
        <f t="shared" si="32"/>
        <v>0</v>
      </c>
      <c r="M226" s="464"/>
      <c r="N226" s="118"/>
      <c r="O226" s="230">
        <f t="shared" si="33"/>
        <v>0</v>
      </c>
      <c r="P226" s="387"/>
    </row>
    <row r="227" spans="1:16" hidden="1" x14ac:dyDescent="0.25">
      <c r="A227" s="224">
        <v>5260</v>
      </c>
      <c r="B227" s="111" t="s">
        <v>245</v>
      </c>
      <c r="C227" s="227">
        <f t="shared" si="26"/>
        <v>0</v>
      </c>
      <c r="D227" s="225">
        <f>SUM(D228)</f>
        <v>0</v>
      </c>
      <c r="E227" s="226">
        <f>SUM(E228)</f>
        <v>0</v>
      </c>
      <c r="F227" s="227">
        <f t="shared" si="30"/>
        <v>0</v>
      </c>
      <c r="G227" s="225">
        <f>SUM(G228)</f>
        <v>0</v>
      </c>
      <c r="H227" s="465">
        <f>SUM(H228)</f>
        <v>0</v>
      </c>
      <c r="I227" s="230">
        <f t="shared" si="31"/>
        <v>0</v>
      </c>
      <c r="J227" s="225">
        <f>SUM(J228)</f>
        <v>0</v>
      </c>
      <c r="K227" s="465">
        <f>SUM(K228)</f>
        <v>0</v>
      </c>
      <c r="L227" s="230">
        <f t="shared" si="32"/>
        <v>0</v>
      </c>
      <c r="M227" s="466">
        <f>SUM(M228)</f>
        <v>0</v>
      </c>
      <c r="N227" s="228">
        <f>SUM(N228)</f>
        <v>0</v>
      </c>
      <c r="O227" s="230">
        <f t="shared" si="33"/>
        <v>0</v>
      </c>
      <c r="P227" s="387"/>
    </row>
    <row r="228" spans="1:16" ht="24" hidden="1" x14ac:dyDescent="0.25">
      <c r="A228" s="64">
        <v>5269</v>
      </c>
      <c r="B228" s="111" t="s">
        <v>246</v>
      </c>
      <c r="C228" s="227">
        <f t="shared" si="26"/>
        <v>0</v>
      </c>
      <c r="D228" s="116"/>
      <c r="E228" s="117"/>
      <c r="F228" s="227">
        <f t="shared" si="30"/>
        <v>0</v>
      </c>
      <c r="G228" s="116"/>
      <c r="H228" s="408"/>
      <c r="I228" s="230">
        <f t="shared" si="31"/>
        <v>0</v>
      </c>
      <c r="J228" s="116"/>
      <c r="K228" s="408"/>
      <c r="L228" s="230">
        <f t="shared" si="32"/>
        <v>0</v>
      </c>
      <c r="M228" s="464"/>
      <c r="N228" s="118"/>
      <c r="O228" s="230">
        <f t="shared" si="33"/>
        <v>0</v>
      </c>
      <c r="P228" s="387"/>
    </row>
    <row r="229" spans="1:16" ht="24" hidden="1" x14ac:dyDescent="0.25">
      <c r="A229" s="213">
        <v>5270</v>
      </c>
      <c r="B229" s="156" t="s">
        <v>247</v>
      </c>
      <c r="C229" s="290">
        <f t="shared" si="26"/>
        <v>0</v>
      </c>
      <c r="D229" s="231"/>
      <c r="E229" s="232"/>
      <c r="F229" s="216">
        <f t="shared" si="30"/>
        <v>0</v>
      </c>
      <c r="G229" s="231"/>
      <c r="H229" s="467"/>
      <c r="I229" s="219">
        <f t="shared" si="31"/>
        <v>0</v>
      </c>
      <c r="J229" s="231"/>
      <c r="K229" s="467"/>
      <c r="L229" s="219">
        <f t="shared" si="32"/>
        <v>0</v>
      </c>
      <c r="M229" s="468"/>
      <c r="N229" s="234"/>
      <c r="O229" s="219">
        <f t="shared" si="33"/>
        <v>0</v>
      </c>
      <c r="P229" s="434"/>
    </row>
    <row r="230" spans="1:16" hidden="1" x14ac:dyDescent="0.25">
      <c r="A230" s="200">
        <v>6000</v>
      </c>
      <c r="B230" s="200" t="s">
        <v>248</v>
      </c>
      <c r="C230" s="608">
        <f t="shared" si="26"/>
        <v>0</v>
      </c>
      <c r="D230" s="206">
        <f>D231+D251+D258</f>
        <v>0</v>
      </c>
      <c r="E230" s="604">
        <f>E231+E251+E258</f>
        <v>0</v>
      </c>
      <c r="F230" s="608">
        <f t="shared" si="30"/>
        <v>0</v>
      </c>
      <c r="G230" s="206">
        <f>G231+G251+G258</f>
        <v>0</v>
      </c>
      <c r="H230" s="456">
        <f>H231+H251+H258</f>
        <v>0</v>
      </c>
      <c r="I230" s="209">
        <f t="shared" si="31"/>
        <v>0</v>
      </c>
      <c r="J230" s="206">
        <f>J231+J251+J258</f>
        <v>0</v>
      </c>
      <c r="K230" s="456">
        <f>K231+K251+K258</f>
        <v>0</v>
      </c>
      <c r="L230" s="209">
        <f t="shared" si="32"/>
        <v>0</v>
      </c>
      <c r="M230" s="457">
        <f>M231+M251+M258</f>
        <v>0</v>
      </c>
      <c r="N230" s="207">
        <f>N231+N251+N258</f>
        <v>0</v>
      </c>
      <c r="O230" s="209">
        <f t="shared" si="33"/>
        <v>0</v>
      </c>
      <c r="P230" s="458"/>
    </row>
    <row r="231" spans="1:16" hidden="1" x14ac:dyDescent="0.25">
      <c r="A231" s="137">
        <v>6200</v>
      </c>
      <c r="B231" s="253" t="s">
        <v>249</v>
      </c>
      <c r="C231" s="265">
        <f>F231+I231+L231+O231</f>
        <v>0</v>
      </c>
      <c r="D231" s="211">
        <f>SUM(D232,D233,D235,D238,D244,D245,D246)</f>
        <v>0</v>
      </c>
      <c r="E231" s="264">
        <f>SUM(E232,E233,E235,E238,E244,E245,E246)</f>
        <v>0</v>
      </c>
      <c r="F231" s="265">
        <f>D231+E231</f>
        <v>0</v>
      </c>
      <c r="G231" s="211">
        <f>SUM(G232,G233,G235,G238,G244,G245,G246)</f>
        <v>0</v>
      </c>
      <c r="H231" s="486">
        <f>SUM(H232,H233,H235,H238,H244,H245,H246)</f>
        <v>0</v>
      </c>
      <c r="I231" s="268">
        <f t="shared" si="31"/>
        <v>0</v>
      </c>
      <c r="J231" s="211">
        <f>SUM(J232,J233,J235,J238,J244,J245,J246)</f>
        <v>0</v>
      </c>
      <c r="K231" s="486">
        <f>SUM(K232,K233,K235,K238,K244,K245,K246)</f>
        <v>0</v>
      </c>
      <c r="L231" s="268">
        <f t="shared" si="32"/>
        <v>0</v>
      </c>
      <c r="M231" s="459">
        <f>SUM(M232,M233,M235,M238,M244,M245,M246)</f>
        <v>0</v>
      </c>
      <c r="N231" s="266">
        <f>SUM(N232,N233,N235,N238,N244,N245,N246)</f>
        <v>0</v>
      </c>
      <c r="O231" s="268">
        <f t="shared" si="33"/>
        <v>0</v>
      </c>
      <c r="P231" s="460"/>
    </row>
    <row r="232" spans="1:16" ht="24" hidden="1" x14ac:dyDescent="0.25">
      <c r="A232" s="350">
        <v>6220</v>
      </c>
      <c r="B232" s="101" t="s">
        <v>250</v>
      </c>
      <c r="C232" s="240">
        <f t="shared" si="26"/>
        <v>0</v>
      </c>
      <c r="D232" s="106"/>
      <c r="E232" s="107"/>
      <c r="F232" s="240">
        <f t="shared" si="30"/>
        <v>0</v>
      </c>
      <c r="G232" s="106"/>
      <c r="H232" s="403"/>
      <c r="I232" s="243">
        <f t="shared" si="31"/>
        <v>0</v>
      </c>
      <c r="J232" s="106"/>
      <c r="K232" s="403"/>
      <c r="L232" s="243">
        <f t="shared" si="32"/>
        <v>0</v>
      </c>
      <c r="M232" s="463"/>
      <c r="N232" s="108"/>
      <c r="O232" s="243">
        <f t="shared" si="33"/>
        <v>0</v>
      </c>
      <c r="P232" s="382"/>
    </row>
    <row r="233" spans="1:16" hidden="1" x14ac:dyDescent="0.25">
      <c r="A233" s="224">
        <v>6230</v>
      </c>
      <c r="B233" s="111" t="s">
        <v>251</v>
      </c>
      <c r="C233" s="227">
        <f t="shared" si="26"/>
        <v>0</v>
      </c>
      <c r="D233" s="225">
        <f>SUM(D234)</f>
        <v>0</v>
      </c>
      <c r="E233" s="466">
        <f>SUM(E234)</f>
        <v>0</v>
      </c>
      <c r="F233" s="227">
        <f t="shared" si="30"/>
        <v>0</v>
      </c>
      <c r="G233" s="225">
        <f>SUM(G234)</f>
        <v>0</v>
      </c>
      <c r="H233" s="465">
        <f>SUM(H234)</f>
        <v>0</v>
      </c>
      <c r="I233" s="230">
        <f t="shared" si="31"/>
        <v>0</v>
      </c>
      <c r="J233" s="225">
        <f>SUM(J234)</f>
        <v>0</v>
      </c>
      <c r="K233" s="465">
        <f>SUM(K234)</f>
        <v>0</v>
      </c>
      <c r="L233" s="230">
        <f t="shared" si="32"/>
        <v>0</v>
      </c>
      <c r="M233" s="225">
        <f>SUM(M234)</f>
        <v>0</v>
      </c>
      <c r="N233" s="465">
        <f>SUM(N234)</f>
        <v>0</v>
      </c>
      <c r="O233" s="230">
        <f t="shared" si="33"/>
        <v>0</v>
      </c>
      <c r="P233" s="387"/>
    </row>
    <row r="234" spans="1:16" ht="24" hidden="1" x14ac:dyDescent="0.25">
      <c r="A234" s="64">
        <v>6239</v>
      </c>
      <c r="B234" s="101" t="s">
        <v>252</v>
      </c>
      <c r="C234" s="227">
        <f t="shared" si="26"/>
        <v>0</v>
      </c>
      <c r="D234" s="116"/>
      <c r="E234" s="117"/>
      <c r="F234" s="227">
        <f t="shared" si="30"/>
        <v>0</v>
      </c>
      <c r="G234" s="116"/>
      <c r="H234" s="408"/>
      <c r="I234" s="230">
        <f t="shared" si="31"/>
        <v>0</v>
      </c>
      <c r="J234" s="116"/>
      <c r="K234" s="408"/>
      <c r="L234" s="230">
        <f t="shared" si="32"/>
        <v>0</v>
      </c>
      <c r="M234" s="464"/>
      <c r="N234" s="118"/>
      <c r="O234" s="230">
        <f t="shared" si="33"/>
        <v>0</v>
      </c>
      <c r="P234" s="387"/>
    </row>
    <row r="235" spans="1:16" ht="24" hidden="1" x14ac:dyDescent="0.25">
      <c r="A235" s="224">
        <v>6240</v>
      </c>
      <c r="B235" s="111" t="s">
        <v>253</v>
      </c>
      <c r="C235" s="227">
        <f t="shared" si="26"/>
        <v>0</v>
      </c>
      <c r="D235" s="225">
        <f>SUM(D236:D237)</f>
        <v>0</v>
      </c>
      <c r="E235" s="226">
        <f>SUM(E236:E237)</f>
        <v>0</v>
      </c>
      <c r="F235" s="227">
        <f t="shared" si="30"/>
        <v>0</v>
      </c>
      <c r="G235" s="225">
        <f>SUM(G236:G237)</f>
        <v>0</v>
      </c>
      <c r="H235" s="465">
        <f>SUM(H236:H237)</f>
        <v>0</v>
      </c>
      <c r="I235" s="230">
        <f t="shared" si="31"/>
        <v>0</v>
      </c>
      <c r="J235" s="225">
        <f>SUM(J236:J237)</f>
        <v>0</v>
      </c>
      <c r="K235" s="465">
        <f>SUM(K236:K237)</f>
        <v>0</v>
      </c>
      <c r="L235" s="230">
        <f t="shared" si="32"/>
        <v>0</v>
      </c>
      <c r="M235" s="466">
        <f>SUM(M236:M237)</f>
        <v>0</v>
      </c>
      <c r="N235" s="228">
        <f>SUM(N236:N237)</f>
        <v>0</v>
      </c>
      <c r="O235" s="230">
        <f t="shared" si="33"/>
        <v>0</v>
      </c>
      <c r="P235" s="387"/>
    </row>
    <row r="236" spans="1:16" hidden="1" x14ac:dyDescent="0.25">
      <c r="A236" s="64">
        <v>6241</v>
      </c>
      <c r="B236" s="111" t="s">
        <v>254</v>
      </c>
      <c r="C236" s="227">
        <f t="shared" si="26"/>
        <v>0</v>
      </c>
      <c r="D236" s="116"/>
      <c r="E236" s="117"/>
      <c r="F236" s="227">
        <f t="shared" si="30"/>
        <v>0</v>
      </c>
      <c r="G236" s="116"/>
      <c r="H236" s="408"/>
      <c r="I236" s="230">
        <f t="shared" si="31"/>
        <v>0</v>
      </c>
      <c r="J236" s="116"/>
      <c r="K236" s="408"/>
      <c r="L236" s="230">
        <f t="shared" si="32"/>
        <v>0</v>
      </c>
      <c r="M236" s="464"/>
      <c r="N236" s="118"/>
      <c r="O236" s="230">
        <f t="shared" si="33"/>
        <v>0</v>
      </c>
      <c r="P236" s="387"/>
    </row>
    <row r="237" spans="1:16" hidden="1" x14ac:dyDescent="0.25">
      <c r="A237" s="64">
        <v>6242</v>
      </c>
      <c r="B237" s="111" t="s">
        <v>255</v>
      </c>
      <c r="C237" s="227">
        <f t="shared" si="26"/>
        <v>0</v>
      </c>
      <c r="D237" s="116"/>
      <c r="E237" s="117"/>
      <c r="F237" s="227">
        <f t="shared" si="30"/>
        <v>0</v>
      </c>
      <c r="G237" s="116"/>
      <c r="H237" s="408"/>
      <c r="I237" s="230">
        <f t="shared" si="31"/>
        <v>0</v>
      </c>
      <c r="J237" s="116"/>
      <c r="K237" s="408"/>
      <c r="L237" s="230">
        <f t="shared" si="32"/>
        <v>0</v>
      </c>
      <c r="M237" s="464"/>
      <c r="N237" s="118"/>
      <c r="O237" s="230">
        <f t="shared" si="33"/>
        <v>0</v>
      </c>
      <c r="P237" s="387"/>
    </row>
    <row r="238" spans="1:16" ht="24" hidden="1" x14ac:dyDescent="0.25">
      <c r="A238" s="224">
        <v>6250</v>
      </c>
      <c r="B238" s="111" t="s">
        <v>256</v>
      </c>
      <c r="C238" s="227">
        <f t="shared" si="26"/>
        <v>0</v>
      </c>
      <c r="D238" s="225">
        <f>SUM(D239:D243)</f>
        <v>0</v>
      </c>
      <c r="E238" s="226">
        <f>SUM(E239:E243)</f>
        <v>0</v>
      </c>
      <c r="F238" s="227">
        <f t="shared" si="30"/>
        <v>0</v>
      </c>
      <c r="G238" s="225">
        <f>SUM(G239:G243)</f>
        <v>0</v>
      </c>
      <c r="H238" s="465">
        <f>SUM(H239:H243)</f>
        <v>0</v>
      </c>
      <c r="I238" s="230">
        <f t="shared" si="31"/>
        <v>0</v>
      </c>
      <c r="J238" s="225">
        <f>SUM(J239:J243)</f>
        <v>0</v>
      </c>
      <c r="K238" s="465">
        <f>SUM(K239:K243)</f>
        <v>0</v>
      </c>
      <c r="L238" s="230">
        <f t="shared" si="32"/>
        <v>0</v>
      </c>
      <c r="M238" s="466">
        <f>SUM(M239:M243)</f>
        <v>0</v>
      </c>
      <c r="N238" s="228">
        <f>SUM(N239:N243)</f>
        <v>0</v>
      </c>
      <c r="O238" s="230">
        <f t="shared" si="33"/>
        <v>0</v>
      </c>
      <c r="P238" s="387"/>
    </row>
    <row r="239" spans="1:16" hidden="1" x14ac:dyDescent="0.25">
      <c r="A239" s="64">
        <v>6252</v>
      </c>
      <c r="B239" s="111" t="s">
        <v>257</v>
      </c>
      <c r="C239" s="227">
        <f t="shared" si="26"/>
        <v>0</v>
      </c>
      <c r="D239" s="116"/>
      <c r="E239" s="117"/>
      <c r="F239" s="227">
        <f t="shared" si="30"/>
        <v>0</v>
      </c>
      <c r="G239" s="116"/>
      <c r="H239" s="408"/>
      <c r="I239" s="230">
        <f t="shared" si="31"/>
        <v>0</v>
      </c>
      <c r="J239" s="116"/>
      <c r="K239" s="408"/>
      <c r="L239" s="230">
        <f t="shared" si="32"/>
        <v>0</v>
      </c>
      <c r="M239" s="464"/>
      <c r="N239" s="118"/>
      <c r="O239" s="230">
        <f t="shared" si="33"/>
        <v>0</v>
      </c>
      <c r="P239" s="387"/>
    </row>
    <row r="240" spans="1:16" hidden="1" x14ac:dyDescent="0.25">
      <c r="A240" s="64">
        <v>6253</v>
      </c>
      <c r="B240" s="111" t="s">
        <v>258</v>
      </c>
      <c r="C240" s="227">
        <f t="shared" si="26"/>
        <v>0</v>
      </c>
      <c r="D240" s="116"/>
      <c r="E240" s="117"/>
      <c r="F240" s="227">
        <f t="shared" si="30"/>
        <v>0</v>
      </c>
      <c r="G240" s="116"/>
      <c r="H240" s="408"/>
      <c r="I240" s="230">
        <f t="shared" si="31"/>
        <v>0</v>
      </c>
      <c r="J240" s="116"/>
      <c r="K240" s="408"/>
      <c r="L240" s="230">
        <f t="shared" si="32"/>
        <v>0</v>
      </c>
      <c r="M240" s="464"/>
      <c r="N240" s="118"/>
      <c r="O240" s="230">
        <f t="shared" si="33"/>
        <v>0</v>
      </c>
      <c r="P240" s="387"/>
    </row>
    <row r="241" spans="1:16" ht="24" hidden="1" x14ac:dyDescent="0.25">
      <c r="A241" s="64">
        <v>6254</v>
      </c>
      <c r="B241" s="111" t="s">
        <v>259</v>
      </c>
      <c r="C241" s="227">
        <f t="shared" si="26"/>
        <v>0</v>
      </c>
      <c r="D241" s="116"/>
      <c r="E241" s="117"/>
      <c r="F241" s="227">
        <f t="shared" si="30"/>
        <v>0</v>
      </c>
      <c r="G241" s="116"/>
      <c r="H241" s="408"/>
      <c r="I241" s="230">
        <f t="shared" si="31"/>
        <v>0</v>
      </c>
      <c r="J241" s="116"/>
      <c r="K241" s="408"/>
      <c r="L241" s="230">
        <f t="shared" si="32"/>
        <v>0</v>
      </c>
      <c r="M241" s="464"/>
      <c r="N241" s="118"/>
      <c r="O241" s="230">
        <f t="shared" si="33"/>
        <v>0</v>
      </c>
      <c r="P241" s="387"/>
    </row>
    <row r="242" spans="1:16" ht="24" hidden="1" x14ac:dyDescent="0.25">
      <c r="A242" s="64">
        <v>6255</v>
      </c>
      <c r="B242" s="111" t="s">
        <v>260</v>
      </c>
      <c r="C242" s="227">
        <f t="shared" si="26"/>
        <v>0</v>
      </c>
      <c r="D242" s="116"/>
      <c r="E242" s="117"/>
      <c r="F242" s="227">
        <f t="shared" si="30"/>
        <v>0</v>
      </c>
      <c r="G242" s="116"/>
      <c r="H242" s="408"/>
      <c r="I242" s="230">
        <f t="shared" si="31"/>
        <v>0</v>
      </c>
      <c r="J242" s="116"/>
      <c r="K242" s="408"/>
      <c r="L242" s="230">
        <f t="shared" si="32"/>
        <v>0</v>
      </c>
      <c r="M242" s="464"/>
      <c r="N242" s="118"/>
      <c r="O242" s="230">
        <f t="shared" si="33"/>
        <v>0</v>
      </c>
      <c r="P242" s="387"/>
    </row>
    <row r="243" spans="1:16" hidden="1" x14ac:dyDescent="0.25">
      <c r="A243" s="64">
        <v>6259</v>
      </c>
      <c r="B243" s="111" t="s">
        <v>261</v>
      </c>
      <c r="C243" s="227">
        <f t="shared" si="26"/>
        <v>0</v>
      </c>
      <c r="D243" s="116"/>
      <c r="E243" s="117"/>
      <c r="F243" s="227">
        <f t="shared" si="30"/>
        <v>0</v>
      </c>
      <c r="G243" s="116"/>
      <c r="H243" s="408"/>
      <c r="I243" s="230">
        <f t="shared" si="31"/>
        <v>0</v>
      </c>
      <c r="J243" s="116"/>
      <c r="K243" s="408"/>
      <c r="L243" s="230">
        <f t="shared" si="32"/>
        <v>0</v>
      </c>
      <c r="M243" s="464"/>
      <c r="N243" s="118"/>
      <c r="O243" s="230">
        <f t="shared" si="33"/>
        <v>0</v>
      </c>
      <c r="P243" s="387"/>
    </row>
    <row r="244" spans="1:16" ht="24" hidden="1" x14ac:dyDescent="0.25">
      <c r="A244" s="224">
        <v>6260</v>
      </c>
      <c r="B244" s="111" t="s">
        <v>262</v>
      </c>
      <c r="C244" s="227">
        <f t="shared" si="26"/>
        <v>0</v>
      </c>
      <c r="D244" s="116"/>
      <c r="E244" s="117"/>
      <c r="F244" s="227">
        <f t="shared" ref="F244:F296" si="37">D244+E244</f>
        <v>0</v>
      </c>
      <c r="G244" s="116"/>
      <c r="H244" s="408"/>
      <c r="I244" s="230">
        <f t="shared" ref="I244:I296" si="38">G244+H244</f>
        <v>0</v>
      </c>
      <c r="J244" s="116"/>
      <c r="K244" s="408"/>
      <c r="L244" s="230">
        <f t="shared" ref="L244:L296" si="39">J244+K244</f>
        <v>0</v>
      </c>
      <c r="M244" s="464"/>
      <c r="N244" s="118"/>
      <c r="O244" s="230">
        <f t="shared" ref="O244:O273" si="40">M244+N244</f>
        <v>0</v>
      </c>
      <c r="P244" s="387"/>
    </row>
    <row r="245" spans="1:16" hidden="1" x14ac:dyDescent="0.25">
      <c r="A245" s="224">
        <v>6270</v>
      </c>
      <c r="B245" s="111" t="s">
        <v>263</v>
      </c>
      <c r="C245" s="227">
        <f t="shared" si="26"/>
        <v>0</v>
      </c>
      <c r="D245" s="116"/>
      <c r="E245" s="117"/>
      <c r="F245" s="227">
        <f t="shared" si="37"/>
        <v>0</v>
      </c>
      <c r="G245" s="116"/>
      <c r="H245" s="408"/>
      <c r="I245" s="230">
        <f t="shared" si="38"/>
        <v>0</v>
      </c>
      <c r="J245" s="116"/>
      <c r="K245" s="408"/>
      <c r="L245" s="230">
        <f t="shared" si="39"/>
        <v>0</v>
      </c>
      <c r="M245" s="464"/>
      <c r="N245" s="118"/>
      <c r="O245" s="230">
        <f t="shared" si="40"/>
        <v>0</v>
      </c>
      <c r="P245" s="387"/>
    </row>
    <row r="246" spans="1:16" ht="24" hidden="1" x14ac:dyDescent="0.25">
      <c r="A246" s="350">
        <v>6290</v>
      </c>
      <c r="B246" s="101" t="s">
        <v>264</v>
      </c>
      <c r="C246" s="227">
        <f t="shared" si="26"/>
        <v>0</v>
      </c>
      <c r="D246" s="238">
        <f>SUM(D247:D250)</f>
        <v>0</v>
      </c>
      <c r="E246" s="239">
        <f>SUM(E247:E250)</f>
        <v>0</v>
      </c>
      <c r="F246" s="240">
        <f t="shared" si="37"/>
        <v>0</v>
      </c>
      <c r="G246" s="238">
        <f>SUM(G247:G250)</f>
        <v>0</v>
      </c>
      <c r="H246" s="470">
        <f t="shared" ref="H246" si="41">SUM(H247:H250)</f>
        <v>0</v>
      </c>
      <c r="I246" s="243">
        <f t="shared" si="38"/>
        <v>0</v>
      </c>
      <c r="J246" s="238">
        <f>SUM(J247:J250)</f>
        <v>0</v>
      </c>
      <c r="K246" s="470">
        <f t="shared" ref="K246" si="42">SUM(K247:K250)</f>
        <v>0</v>
      </c>
      <c r="L246" s="243">
        <f t="shared" si="39"/>
        <v>0</v>
      </c>
      <c r="M246" s="477">
        <f t="shared" ref="M246:N246" si="43">SUM(M247:M250)</f>
        <v>0</v>
      </c>
      <c r="N246" s="478">
        <f t="shared" si="43"/>
        <v>0</v>
      </c>
      <c r="O246" s="479">
        <f t="shared" si="40"/>
        <v>0</v>
      </c>
      <c r="P246" s="480"/>
    </row>
    <row r="247" spans="1:16" hidden="1" x14ac:dyDescent="0.25">
      <c r="A247" s="64">
        <v>6291</v>
      </c>
      <c r="B247" s="111" t="s">
        <v>265</v>
      </c>
      <c r="C247" s="227">
        <f t="shared" si="26"/>
        <v>0</v>
      </c>
      <c r="D247" s="116"/>
      <c r="E247" s="117"/>
      <c r="F247" s="227">
        <f t="shared" si="37"/>
        <v>0</v>
      </c>
      <c r="G247" s="116"/>
      <c r="H247" s="408"/>
      <c r="I247" s="230">
        <f t="shared" si="38"/>
        <v>0</v>
      </c>
      <c r="J247" s="116"/>
      <c r="K247" s="408"/>
      <c r="L247" s="230">
        <f t="shared" si="39"/>
        <v>0</v>
      </c>
      <c r="M247" s="464"/>
      <c r="N247" s="118"/>
      <c r="O247" s="230">
        <f t="shared" si="40"/>
        <v>0</v>
      </c>
      <c r="P247" s="387"/>
    </row>
    <row r="248" spans="1:16" hidden="1" x14ac:dyDescent="0.25">
      <c r="A248" s="64">
        <v>6292</v>
      </c>
      <c r="B248" s="111" t="s">
        <v>266</v>
      </c>
      <c r="C248" s="227">
        <f t="shared" si="26"/>
        <v>0</v>
      </c>
      <c r="D248" s="116"/>
      <c r="E248" s="117"/>
      <c r="F248" s="227">
        <f t="shared" si="37"/>
        <v>0</v>
      </c>
      <c r="G248" s="116"/>
      <c r="H248" s="408"/>
      <c r="I248" s="230">
        <f t="shared" si="38"/>
        <v>0</v>
      </c>
      <c r="J248" s="116"/>
      <c r="K248" s="408"/>
      <c r="L248" s="230">
        <f t="shared" si="39"/>
        <v>0</v>
      </c>
      <c r="M248" s="464"/>
      <c r="N248" s="118"/>
      <c r="O248" s="230">
        <f t="shared" si="40"/>
        <v>0</v>
      </c>
      <c r="P248" s="387"/>
    </row>
    <row r="249" spans="1:16" ht="72" hidden="1" x14ac:dyDescent="0.25">
      <c r="A249" s="64">
        <v>6296</v>
      </c>
      <c r="B249" s="111" t="s">
        <v>267</v>
      </c>
      <c r="C249" s="227">
        <f t="shared" si="26"/>
        <v>0</v>
      </c>
      <c r="D249" s="116"/>
      <c r="E249" s="117"/>
      <c r="F249" s="227">
        <f t="shared" si="37"/>
        <v>0</v>
      </c>
      <c r="G249" s="116"/>
      <c r="H249" s="408"/>
      <c r="I249" s="230">
        <f t="shared" si="38"/>
        <v>0</v>
      </c>
      <c r="J249" s="116"/>
      <c r="K249" s="408"/>
      <c r="L249" s="230">
        <f t="shared" si="39"/>
        <v>0</v>
      </c>
      <c r="M249" s="464"/>
      <c r="N249" s="118"/>
      <c r="O249" s="230">
        <f t="shared" si="40"/>
        <v>0</v>
      </c>
      <c r="P249" s="387"/>
    </row>
    <row r="250" spans="1:16" ht="36" hidden="1" x14ac:dyDescent="0.25">
      <c r="A250" s="64">
        <v>6299</v>
      </c>
      <c r="B250" s="111" t="s">
        <v>268</v>
      </c>
      <c r="C250" s="227">
        <f t="shared" si="26"/>
        <v>0</v>
      </c>
      <c r="D250" s="116"/>
      <c r="E250" s="117"/>
      <c r="F250" s="227">
        <f t="shared" si="37"/>
        <v>0</v>
      </c>
      <c r="G250" s="116"/>
      <c r="H250" s="408"/>
      <c r="I250" s="230">
        <f t="shared" si="38"/>
        <v>0</v>
      </c>
      <c r="J250" s="116"/>
      <c r="K250" s="408"/>
      <c r="L250" s="230">
        <f t="shared" si="39"/>
        <v>0</v>
      </c>
      <c r="M250" s="464"/>
      <c r="N250" s="118"/>
      <c r="O250" s="230">
        <f t="shared" si="40"/>
        <v>0</v>
      </c>
      <c r="P250" s="387"/>
    </row>
    <row r="251" spans="1:16" hidden="1" x14ac:dyDescent="0.25">
      <c r="A251" s="85">
        <v>6300</v>
      </c>
      <c r="B251" s="210" t="s">
        <v>269</v>
      </c>
      <c r="C251" s="97">
        <f t="shared" si="26"/>
        <v>0</v>
      </c>
      <c r="D251" s="95">
        <f>SUM(D252,D256,D257)</f>
        <v>0</v>
      </c>
      <c r="E251" s="96">
        <f>SUM(E252,E256,E257)</f>
        <v>0</v>
      </c>
      <c r="F251" s="97">
        <f t="shared" si="37"/>
        <v>0</v>
      </c>
      <c r="G251" s="95">
        <f>SUM(G252,G256,G257)</f>
        <v>0</v>
      </c>
      <c r="H251" s="399">
        <f t="shared" ref="H251" si="44">SUM(H252,H256,H257)</f>
        <v>0</v>
      </c>
      <c r="I251" s="99">
        <f t="shared" si="38"/>
        <v>0</v>
      </c>
      <c r="J251" s="95">
        <f>SUM(J252,J256,J257)</f>
        <v>0</v>
      </c>
      <c r="K251" s="399">
        <f t="shared" ref="K251" si="45">SUM(K252,K256,K257)</f>
        <v>0</v>
      </c>
      <c r="L251" s="99">
        <f t="shared" si="39"/>
        <v>0</v>
      </c>
      <c r="M251" s="472">
        <f t="shared" ref="M251:N251" si="46">SUM(M252,M256,M257)</f>
        <v>0</v>
      </c>
      <c r="N251" s="291">
        <f t="shared" si="46"/>
        <v>0</v>
      </c>
      <c r="O251" s="293">
        <f t="shared" si="40"/>
        <v>0</v>
      </c>
      <c r="P251" s="473"/>
    </row>
    <row r="252" spans="1:16" ht="24" hidden="1" x14ac:dyDescent="0.25">
      <c r="A252" s="350">
        <v>6320</v>
      </c>
      <c r="B252" s="101" t="s">
        <v>270</v>
      </c>
      <c r="C252" s="618">
        <f t="shared" si="26"/>
        <v>0</v>
      </c>
      <c r="D252" s="238">
        <f>SUM(D253:D255)</f>
        <v>0</v>
      </c>
      <c r="E252" s="239">
        <f>SUM(E253:E255)</f>
        <v>0</v>
      </c>
      <c r="F252" s="240">
        <f t="shared" si="37"/>
        <v>0</v>
      </c>
      <c r="G252" s="238">
        <f>SUM(G253:G255)</f>
        <v>0</v>
      </c>
      <c r="H252" s="470">
        <f t="shared" ref="H252" si="47">SUM(H253:H255)</f>
        <v>0</v>
      </c>
      <c r="I252" s="243">
        <f t="shared" si="38"/>
        <v>0</v>
      </c>
      <c r="J252" s="238">
        <f>SUM(J253:J255)</f>
        <v>0</v>
      </c>
      <c r="K252" s="470">
        <f t="shared" ref="K252" si="48">SUM(K253:K255)</f>
        <v>0</v>
      </c>
      <c r="L252" s="243">
        <f t="shared" si="39"/>
        <v>0</v>
      </c>
      <c r="M252" s="471">
        <f t="shared" ref="M252:N252" si="49">SUM(M253:M255)</f>
        <v>0</v>
      </c>
      <c r="N252" s="241">
        <f t="shared" si="49"/>
        <v>0</v>
      </c>
      <c r="O252" s="243">
        <f t="shared" si="40"/>
        <v>0</v>
      </c>
      <c r="P252" s="382"/>
    </row>
    <row r="253" spans="1:16" hidden="1" x14ac:dyDescent="0.25">
      <c r="A253" s="64">
        <v>6322</v>
      </c>
      <c r="B253" s="111" t="s">
        <v>271</v>
      </c>
      <c r="C253" s="227">
        <f t="shared" si="26"/>
        <v>0</v>
      </c>
      <c r="D253" s="116"/>
      <c r="E253" s="117"/>
      <c r="F253" s="227">
        <f t="shared" si="37"/>
        <v>0</v>
      </c>
      <c r="G253" s="116"/>
      <c r="H253" s="408"/>
      <c r="I253" s="230">
        <f t="shared" si="38"/>
        <v>0</v>
      </c>
      <c r="J253" s="116"/>
      <c r="K253" s="408"/>
      <c r="L253" s="230">
        <f t="shared" si="39"/>
        <v>0</v>
      </c>
      <c r="M253" s="464"/>
      <c r="N253" s="118"/>
      <c r="O253" s="230">
        <f t="shared" si="40"/>
        <v>0</v>
      </c>
      <c r="P253" s="387"/>
    </row>
    <row r="254" spans="1:16" ht="24" hidden="1" x14ac:dyDescent="0.25">
      <c r="A254" s="64">
        <v>6323</v>
      </c>
      <c r="B254" s="111" t="s">
        <v>272</v>
      </c>
      <c r="C254" s="227">
        <f t="shared" si="26"/>
        <v>0</v>
      </c>
      <c r="D254" s="116"/>
      <c r="E254" s="117"/>
      <c r="F254" s="227">
        <f t="shared" si="37"/>
        <v>0</v>
      </c>
      <c r="G254" s="116"/>
      <c r="H254" s="408"/>
      <c r="I254" s="230">
        <f t="shared" si="38"/>
        <v>0</v>
      </c>
      <c r="J254" s="116"/>
      <c r="K254" s="408"/>
      <c r="L254" s="230">
        <f t="shared" si="39"/>
        <v>0</v>
      </c>
      <c r="M254" s="464"/>
      <c r="N254" s="118"/>
      <c r="O254" s="230">
        <f t="shared" si="40"/>
        <v>0</v>
      </c>
      <c r="P254" s="387"/>
    </row>
    <row r="255" spans="1:16" ht="24" hidden="1" x14ac:dyDescent="0.25">
      <c r="A255" s="55">
        <v>6324</v>
      </c>
      <c r="B255" s="101" t="s">
        <v>273</v>
      </c>
      <c r="C255" s="227">
        <f t="shared" si="26"/>
        <v>0</v>
      </c>
      <c r="D255" s="106"/>
      <c r="E255" s="107"/>
      <c r="F255" s="240">
        <f t="shared" si="37"/>
        <v>0</v>
      </c>
      <c r="G255" s="106"/>
      <c r="H255" s="403"/>
      <c r="I255" s="243">
        <f t="shared" si="38"/>
        <v>0</v>
      </c>
      <c r="J255" s="106"/>
      <c r="K255" s="403"/>
      <c r="L255" s="243">
        <f t="shared" si="39"/>
        <v>0</v>
      </c>
      <c r="M255" s="463"/>
      <c r="N255" s="108"/>
      <c r="O255" s="243">
        <f t="shared" si="40"/>
        <v>0</v>
      </c>
      <c r="P255" s="382"/>
    </row>
    <row r="256" spans="1:16" ht="24" hidden="1" x14ac:dyDescent="0.25">
      <c r="A256" s="273">
        <v>6330</v>
      </c>
      <c r="B256" s="274" t="s">
        <v>274</v>
      </c>
      <c r="C256" s="227">
        <f t="shared" ref="C256:C283" si="50">F256+I256+L256+O256</f>
        <v>0</v>
      </c>
      <c r="D256" s="257"/>
      <c r="E256" s="258"/>
      <c r="F256" s="618">
        <f t="shared" si="37"/>
        <v>0</v>
      </c>
      <c r="G256" s="257"/>
      <c r="H256" s="483"/>
      <c r="I256" s="479">
        <f t="shared" si="38"/>
        <v>0</v>
      </c>
      <c r="J256" s="257"/>
      <c r="K256" s="483"/>
      <c r="L256" s="479">
        <f t="shared" si="39"/>
        <v>0</v>
      </c>
      <c r="M256" s="484"/>
      <c r="N256" s="260"/>
      <c r="O256" s="479">
        <f t="shared" si="40"/>
        <v>0</v>
      </c>
      <c r="P256" s="480"/>
    </row>
    <row r="257" spans="1:16" hidden="1" x14ac:dyDescent="0.25">
      <c r="A257" s="224">
        <v>6360</v>
      </c>
      <c r="B257" s="111" t="s">
        <v>275</v>
      </c>
      <c r="C257" s="227">
        <f t="shared" si="50"/>
        <v>0</v>
      </c>
      <c r="D257" s="116"/>
      <c r="E257" s="117"/>
      <c r="F257" s="227">
        <f t="shared" si="37"/>
        <v>0</v>
      </c>
      <c r="G257" s="116"/>
      <c r="H257" s="408"/>
      <c r="I257" s="230">
        <f t="shared" si="38"/>
        <v>0</v>
      </c>
      <c r="J257" s="116"/>
      <c r="K257" s="408"/>
      <c r="L257" s="230">
        <f t="shared" si="39"/>
        <v>0</v>
      </c>
      <c r="M257" s="464"/>
      <c r="N257" s="118"/>
      <c r="O257" s="230">
        <f t="shared" si="40"/>
        <v>0</v>
      </c>
      <c r="P257" s="387"/>
    </row>
    <row r="258" spans="1:16" ht="36" hidden="1" x14ac:dyDescent="0.25">
      <c r="A258" s="85">
        <v>6400</v>
      </c>
      <c r="B258" s="210" t="s">
        <v>276</v>
      </c>
      <c r="C258" s="97">
        <f t="shared" si="50"/>
        <v>0</v>
      </c>
      <c r="D258" s="95">
        <f>SUM(D259,D263)</f>
        <v>0</v>
      </c>
      <c r="E258" s="96">
        <f>SUM(E259,E263)</f>
        <v>0</v>
      </c>
      <c r="F258" s="97">
        <f t="shared" si="37"/>
        <v>0</v>
      </c>
      <c r="G258" s="95">
        <f>SUM(G259,G263)</f>
        <v>0</v>
      </c>
      <c r="H258" s="399">
        <f t="shared" ref="H258" si="51">SUM(H259,H263)</f>
        <v>0</v>
      </c>
      <c r="I258" s="99">
        <f t="shared" si="38"/>
        <v>0</v>
      </c>
      <c r="J258" s="95">
        <f>SUM(J259,J263)</f>
        <v>0</v>
      </c>
      <c r="K258" s="399">
        <f t="shared" ref="K258" si="52">SUM(K259,K263)</f>
        <v>0</v>
      </c>
      <c r="L258" s="99">
        <f t="shared" si="39"/>
        <v>0</v>
      </c>
      <c r="M258" s="472">
        <f t="shared" ref="M258:N258" si="53">SUM(M259,M263)</f>
        <v>0</v>
      </c>
      <c r="N258" s="291">
        <f t="shared" si="53"/>
        <v>0</v>
      </c>
      <c r="O258" s="293">
        <f t="shared" si="40"/>
        <v>0</v>
      </c>
      <c r="P258" s="473"/>
    </row>
    <row r="259" spans="1:16" ht="24" hidden="1" x14ac:dyDescent="0.25">
      <c r="A259" s="350">
        <v>6410</v>
      </c>
      <c r="B259" s="101" t="s">
        <v>277</v>
      </c>
      <c r="C259" s="240">
        <f t="shared" si="50"/>
        <v>0</v>
      </c>
      <c r="D259" s="238">
        <f>SUM(D260:D262)</f>
        <v>0</v>
      </c>
      <c r="E259" s="239">
        <f>SUM(E260:E262)</f>
        <v>0</v>
      </c>
      <c r="F259" s="240">
        <f t="shared" si="37"/>
        <v>0</v>
      </c>
      <c r="G259" s="238">
        <f>SUM(G260:G262)</f>
        <v>0</v>
      </c>
      <c r="H259" s="470">
        <f t="shared" ref="H259" si="54">SUM(H260:H262)</f>
        <v>0</v>
      </c>
      <c r="I259" s="243">
        <f t="shared" si="38"/>
        <v>0</v>
      </c>
      <c r="J259" s="238">
        <f>SUM(J260:J262)</f>
        <v>0</v>
      </c>
      <c r="K259" s="470">
        <f t="shared" ref="K259" si="55">SUM(K260:K262)</f>
        <v>0</v>
      </c>
      <c r="L259" s="243">
        <f t="shared" si="39"/>
        <v>0</v>
      </c>
      <c r="M259" s="475">
        <f t="shared" ref="M259:N259" si="56">SUM(M260:M262)</f>
        <v>0</v>
      </c>
      <c r="N259" s="476">
        <f t="shared" si="56"/>
        <v>0</v>
      </c>
      <c r="O259" s="414">
        <f t="shared" si="40"/>
        <v>0</v>
      </c>
      <c r="P259" s="416"/>
    </row>
    <row r="260" spans="1:16" hidden="1" x14ac:dyDescent="0.25">
      <c r="A260" s="64">
        <v>6411</v>
      </c>
      <c r="B260" s="275" t="s">
        <v>278</v>
      </c>
      <c r="C260" s="227">
        <f t="shared" si="50"/>
        <v>0</v>
      </c>
      <c r="D260" s="116"/>
      <c r="E260" s="117"/>
      <c r="F260" s="227">
        <f t="shared" si="37"/>
        <v>0</v>
      </c>
      <c r="G260" s="116"/>
      <c r="H260" s="408"/>
      <c r="I260" s="230">
        <f t="shared" si="38"/>
        <v>0</v>
      </c>
      <c r="J260" s="116"/>
      <c r="K260" s="408"/>
      <c r="L260" s="230">
        <f t="shared" si="39"/>
        <v>0</v>
      </c>
      <c r="M260" s="464"/>
      <c r="N260" s="118"/>
      <c r="O260" s="230">
        <f t="shared" si="40"/>
        <v>0</v>
      </c>
      <c r="P260" s="387"/>
    </row>
    <row r="261" spans="1:16" ht="36" hidden="1" x14ac:dyDescent="0.25">
      <c r="A261" s="64">
        <v>6412</v>
      </c>
      <c r="B261" s="111" t="s">
        <v>279</v>
      </c>
      <c r="C261" s="227">
        <f t="shared" si="50"/>
        <v>0</v>
      </c>
      <c r="D261" s="116"/>
      <c r="E261" s="117"/>
      <c r="F261" s="227">
        <f t="shared" si="37"/>
        <v>0</v>
      </c>
      <c r="G261" s="116"/>
      <c r="H261" s="408"/>
      <c r="I261" s="230">
        <f t="shared" si="38"/>
        <v>0</v>
      </c>
      <c r="J261" s="116"/>
      <c r="K261" s="408"/>
      <c r="L261" s="230">
        <f t="shared" si="39"/>
        <v>0</v>
      </c>
      <c r="M261" s="464"/>
      <c r="N261" s="118"/>
      <c r="O261" s="230">
        <f t="shared" si="40"/>
        <v>0</v>
      </c>
      <c r="P261" s="387"/>
    </row>
    <row r="262" spans="1:16" ht="36" hidden="1" x14ac:dyDescent="0.25">
      <c r="A262" s="64">
        <v>6419</v>
      </c>
      <c r="B262" s="111" t="s">
        <v>280</v>
      </c>
      <c r="C262" s="227">
        <f t="shared" si="50"/>
        <v>0</v>
      </c>
      <c r="D262" s="116"/>
      <c r="E262" s="117"/>
      <c r="F262" s="227">
        <f t="shared" si="37"/>
        <v>0</v>
      </c>
      <c r="G262" s="116"/>
      <c r="H262" s="408"/>
      <c r="I262" s="230">
        <f t="shared" si="38"/>
        <v>0</v>
      </c>
      <c r="J262" s="116"/>
      <c r="K262" s="408"/>
      <c r="L262" s="230">
        <f t="shared" si="39"/>
        <v>0</v>
      </c>
      <c r="M262" s="464"/>
      <c r="N262" s="118"/>
      <c r="O262" s="230">
        <f t="shared" si="40"/>
        <v>0</v>
      </c>
      <c r="P262" s="387"/>
    </row>
    <row r="263" spans="1:16" ht="36" hidden="1" x14ac:dyDescent="0.25">
      <c r="A263" s="224">
        <v>6420</v>
      </c>
      <c r="B263" s="111" t="s">
        <v>281</v>
      </c>
      <c r="C263" s="227">
        <f t="shared" si="50"/>
        <v>0</v>
      </c>
      <c r="D263" s="225">
        <f>SUM(D264:D267)</f>
        <v>0</v>
      </c>
      <c r="E263" s="226">
        <f>SUM(E264:E267)</f>
        <v>0</v>
      </c>
      <c r="F263" s="227">
        <f t="shared" si="37"/>
        <v>0</v>
      </c>
      <c r="G263" s="225">
        <f>SUM(G264:G267)</f>
        <v>0</v>
      </c>
      <c r="H263" s="465">
        <f>SUM(H264:H267)</f>
        <v>0</v>
      </c>
      <c r="I263" s="230">
        <f t="shared" si="38"/>
        <v>0</v>
      </c>
      <c r="J263" s="225">
        <f>SUM(J264:J267)</f>
        <v>0</v>
      </c>
      <c r="K263" s="465">
        <f>SUM(K264:K267)</f>
        <v>0</v>
      </c>
      <c r="L263" s="230">
        <f t="shared" si="39"/>
        <v>0</v>
      </c>
      <c r="M263" s="466">
        <f>SUM(M264:M267)</f>
        <v>0</v>
      </c>
      <c r="N263" s="228">
        <f>SUM(N264:N267)</f>
        <v>0</v>
      </c>
      <c r="O263" s="230">
        <f t="shared" si="40"/>
        <v>0</v>
      </c>
      <c r="P263" s="387"/>
    </row>
    <row r="264" spans="1:16" hidden="1" x14ac:dyDescent="0.25">
      <c r="A264" s="64">
        <v>6421</v>
      </c>
      <c r="B264" s="111" t="s">
        <v>282</v>
      </c>
      <c r="C264" s="227">
        <f t="shared" si="50"/>
        <v>0</v>
      </c>
      <c r="D264" s="116"/>
      <c r="E264" s="117"/>
      <c r="F264" s="227">
        <f t="shared" si="37"/>
        <v>0</v>
      </c>
      <c r="G264" s="116"/>
      <c r="H264" s="408"/>
      <c r="I264" s="230">
        <f t="shared" si="38"/>
        <v>0</v>
      </c>
      <c r="J264" s="116"/>
      <c r="K264" s="408"/>
      <c r="L264" s="230">
        <f t="shared" si="39"/>
        <v>0</v>
      </c>
      <c r="M264" s="464"/>
      <c r="N264" s="118"/>
      <c r="O264" s="230">
        <f t="shared" si="40"/>
        <v>0</v>
      </c>
      <c r="P264" s="387"/>
    </row>
    <row r="265" spans="1:16" hidden="1" x14ac:dyDescent="0.25">
      <c r="A265" s="64">
        <v>6422</v>
      </c>
      <c r="B265" s="111" t="s">
        <v>283</v>
      </c>
      <c r="C265" s="227">
        <f t="shared" si="50"/>
        <v>0</v>
      </c>
      <c r="D265" s="116"/>
      <c r="E265" s="117"/>
      <c r="F265" s="227">
        <f t="shared" si="37"/>
        <v>0</v>
      </c>
      <c r="G265" s="116"/>
      <c r="H265" s="408"/>
      <c r="I265" s="230">
        <f t="shared" si="38"/>
        <v>0</v>
      </c>
      <c r="J265" s="116"/>
      <c r="K265" s="408"/>
      <c r="L265" s="230">
        <f t="shared" si="39"/>
        <v>0</v>
      </c>
      <c r="M265" s="464"/>
      <c r="N265" s="118"/>
      <c r="O265" s="230">
        <f t="shared" si="40"/>
        <v>0</v>
      </c>
      <c r="P265" s="387"/>
    </row>
    <row r="266" spans="1:16" ht="24" hidden="1" x14ac:dyDescent="0.25">
      <c r="A266" s="64">
        <v>6423</v>
      </c>
      <c r="B266" s="111" t="s">
        <v>284</v>
      </c>
      <c r="C266" s="227">
        <f t="shared" si="50"/>
        <v>0</v>
      </c>
      <c r="D266" s="116"/>
      <c r="E266" s="117"/>
      <c r="F266" s="227">
        <f t="shared" si="37"/>
        <v>0</v>
      </c>
      <c r="G266" s="116"/>
      <c r="H266" s="408"/>
      <c r="I266" s="230">
        <f t="shared" si="38"/>
        <v>0</v>
      </c>
      <c r="J266" s="116"/>
      <c r="K266" s="408"/>
      <c r="L266" s="230">
        <f t="shared" si="39"/>
        <v>0</v>
      </c>
      <c r="M266" s="464"/>
      <c r="N266" s="118"/>
      <c r="O266" s="230">
        <f t="shared" si="40"/>
        <v>0</v>
      </c>
      <c r="P266" s="387"/>
    </row>
    <row r="267" spans="1:16" ht="36" hidden="1" x14ac:dyDescent="0.25">
      <c r="A267" s="64">
        <v>6424</v>
      </c>
      <c r="B267" s="111" t="s">
        <v>285</v>
      </c>
      <c r="C267" s="227">
        <f t="shared" si="50"/>
        <v>0</v>
      </c>
      <c r="D267" s="116"/>
      <c r="E267" s="117"/>
      <c r="F267" s="227">
        <f t="shared" si="37"/>
        <v>0</v>
      </c>
      <c r="G267" s="116"/>
      <c r="H267" s="408"/>
      <c r="I267" s="230">
        <f t="shared" si="38"/>
        <v>0</v>
      </c>
      <c r="J267" s="116"/>
      <c r="K267" s="408"/>
      <c r="L267" s="230">
        <f t="shared" si="39"/>
        <v>0</v>
      </c>
      <c r="M267" s="464"/>
      <c r="N267" s="118"/>
      <c r="O267" s="230">
        <f t="shared" si="40"/>
        <v>0</v>
      </c>
      <c r="P267" s="387"/>
    </row>
    <row r="268" spans="1:16" ht="36" hidden="1" x14ac:dyDescent="0.25">
      <c r="A268" s="276">
        <v>7000</v>
      </c>
      <c r="B268" s="276" t="s">
        <v>286</v>
      </c>
      <c r="C268" s="619">
        <f t="shared" si="50"/>
        <v>0</v>
      </c>
      <c r="D268" s="492">
        <f>SUM(D269,D279)</f>
        <v>0</v>
      </c>
      <c r="E268" s="633">
        <f>SUM(E269,E279)</f>
        <v>0</v>
      </c>
      <c r="F268" s="619">
        <f t="shared" si="37"/>
        <v>0</v>
      </c>
      <c r="G268" s="492">
        <f>SUM(G269,G279)</f>
        <v>0</v>
      </c>
      <c r="H268" s="493">
        <f>SUM(H269,H279)</f>
        <v>0</v>
      </c>
      <c r="I268" s="285">
        <f t="shared" si="38"/>
        <v>0</v>
      </c>
      <c r="J268" s="492">
        <f>SUM(J269,J279)</f>
        <v>0</v>
      </c>
      <c r="K268" s="493">
        <f>SUM(K269,K279)</f>
        <v>0</v>
      </c>
      <c r="L268" s="285">
        <f t="shared" si="39"/>
        <v>0</v>
      </c>
      <c r="M268" s="494">
        <f>SUM(M269,M279)</f>
        <v>0</v>
      </c>
      <c r="N268" s="495">
        <f>SUM(N269,N279)</f>
        <v>0</v>
      </c>
      <c r="O268" s="496">
        <f t="shared" si="40"/>
        <v>0</v>
      </c>
      <c r="P268" s="497"/>
    </row>
    <row r="269" spans="1:16" ht="24" hidden="1" x14ac:dyDescent="0.25">
      <c r="A269" s="85">
        <v>7200</v>
      </c>
      <c r="B269" s="210" t="s">
        <v>287</v>
      </c>
      <c r="C269" s="97">
        <f t="shared" si="50"/>
        <v>0</v>
      </c>
      <c r="D269" s="95">
        <f>SUM(D270,D271,D274,D275,D278)</f>
        <v>0</v>
      </c>
      <c r="E269" s="96">
        <f>SUM(E270,E271,E274,E275,E278)</f>
        <v>0</v>
      </c>
      <c r="F269" s="97">
        <f t="shared" si="37"/>
        <v>0</v>
      </c>
      <c r="G269" s="95">
        <f>SUM(G270,G271,G274,G275,G278)</f>
        <v>0</v>
      </c>
      <c r="H269" s="399">
        <f>SUM(H270,H271,H274,H275,H278)</f>
        <v>0</v>
      </c>
      <c r="I269" s="99">
        <f t="shared" si="38"/>
        <v>0</v>
      </c>
      <c r="J269" s="95">
        <f>SUM(J270,J271,J274,J275,J278)</f>
        <v>0</v>
      </c>
      <c r="K269" s="399">
        <f>SUM(K270,K271,K274,K275,K278)</f>
        <v>0</v>
      </c>
      <c r="L269" s="99">
        <f t="shared" si="39"/>
        <v>0</v>
      </c>
      <c r="M269" s="459">
        <f>SUM(M270,M271,M274,M275,M278)</f>
        <v>0</v>
      </c>
      <c r="N269" s="266">
        <f>SUM(N270,N271,N274,N275,N278)</f>
        <v>0</v>
      </c>
      <c r="O269" s="268">
        <f t="shared" si="40"/>
        <v>0</v>
      </c>
      <c r="P269" s="460"/>
    </row>
    <row r="270" spans="1:16" ht="24" hidden="1" x14ac:dyDescent="0.25">
      <c r="A270" s="350">
        <v>7210</v>
      </c>
      <c r="B270" s="101" t="s">
        <v>288</v>
      </c>
      <c r="C270" s="240">
        <f t="shared" si="50"/>
        <v>0</v>
      </c>
      <c r="D270" s="106"/>
      <c r="E270" s="107"/>
      <c r="F270" s="240">
        <f t="shared" si="37"/>
        <v>0</v>
      </c>
      <c r="G270" s="106"/>
      <c r="H270" s="403"/>
      <c r="I270" s="243">
        <f t="shared" si="38"/>
        <v>0</v>
      </c>
      <c r="J270" s="106"/>
      <c r="K270" s="403"/>
      <c r="L270" s="243">
        <f t="shared" si="39"/>
        <v>0</v>
      </c>
      <c r="M270" s="463"/>
      <c r="N270" s="108"/>
      <c r="O270" s="243">
        <f t="shared" si="40"/>
        <v>0</v>
      </c>
      <c r="P270" s="382"/>
    </row>
    <row r="271" spans="1:16" s="286" customFormat="1" ht="36" hidden="1" x14ac:dyDescent="0.25">
      <c r="A271" s="224">
        <v>7220</v>
      </c>
      <c r="B271" s="111" t="s">
        <v>289</v>
      </c>
      <c r="C271" s="227">
        <f t="shared" si="50"/>
        <v>0</v>
      </c>
      <c r="D271" s="225">
        <f>SUM(D272:D273)</f>
        <v>0</v>
      </c>
      <c r="E271" s="226">
        <f>SUM(E272:E273)</f>
        <v>0</v>
      </c>
      <c r="F271" s="227">
        <f t="shared" si="37"/>
        <v>0</v>
      </c>
      <c r="G271" s="225">
        <f>SUM(G272:G273)</f>
        <v>0</v>
      </c>
      <c r="H271" s="465">
        <f>SUM(H272:H273)</f>
        <v>0</v>
      </c>
      <c r="I271" s="230">
        <f t="shared" si="38"/>
        <v>0</v>
      </c>
      <c r="J271" s="225">
        <f>SUM(J272:J273)</f>
        <v>0</v>
      </c>
      <c r="K271" s="465">
        <f>SUM(K272:K273)</f>
        <v>0</v>
      </c>
      <c r="L271" s="230">
        <f t="shared" si="39"/>
        <v>0</v>
      </c>
      <c r="M271" s="466">
        <f>SUM(M272:M273)</f>
        <v>0</v>
      </c>
      <c r="N271" s="228">
        <f>SUM(N272:N273)</f>
        <v>0</v>
      </c>
      <c r="O271" s="230">
        <f t="shared" si="40"/>
        <v>0</v>
      </c>
      <c r="P271" s="387"/>
    </row>
    <row r="272" spans="1:16" s="286" customFormat="1" ht="36" hidden="1" x14ac:dyDescent="0.25">
      <c r="A272" s="64">
        <v>7221</v>
      </c>
      <c r="B272" s="111" t="s">
        <v>290</v>
      </c>
      <c r="C272" s="227">
        <f t="shared" si="50"/>
        <v>0</v>
      </c>
      <c r="D272" s="116"/>
      <c r="E272" s="117"/>
      <c r="F272" s="227">
        <f t="shared" si="37"/>
        <v>0</v>
      </c>
      <c r="G272" s="116"/>
      <c r="H272" s="408"/>
      <c r="I272" s="230">
        <f t="shared" si="38"/>
        <v>0</v>
      </c>
      <c r="J272" s="116"/>
      <c r="K272" s="408"/>
      <c r="L272" s="230">
        <f t="shared" si="39"/>
        <v>0</v>
      </c>
      <c r="M272" s="464"/>
      <c r="N272" s="118"/>
      <c r="O272" s="230">
        <f t="shared" si="40"/>
        <v>0</v>
      </c>
      <c r="P272" s="387"/>
    </row>
    <row r="273" spans="1:16" s="286" customFormat="1" ht="36" hidden="1" x14ac:dyDescent="0.25">
      <c r="A273" s="64">
        <v>7222</v>
      </c>
      <c r="B273" s="111" t="s">
        <v>291</v>
      </c>
      <c r="C273" s="227">
        <f t="shared" si="50"/>
        <v>0</v>
      </c>
      <c r="D273" s="116"/>
      <c r="E273" s="117"/>
      <c r="F273" s="227">
        <f t="shared" si="37"/>
        <v>0</v>
      </c>
      <c r="G273" s="116"/>
      <c r="H273" s="408"/>
      <c r="I273" s="230">
        <f t="shared" si="38"/>
        <v>0</v>
      </c>
      <c r="J273" s="116"/>
      <c r="K273" s="408"/>
      <c r="L273" s="230">
        <f t="shared" si="39"/>
        <v>0</v>
      </c>
      <c r="M273" s="464"/>
      <c r="N273" s="118"/>
      <c r="O273" s="230">
        <f t="shared" si="40"/>
        <v>0</v>
      </c>
      <c r="P273" s="387"/>
    </row>
    <row r="274" spans="1:16" s="286" customFormat="1" ht="24" hidden="1" x14ac:dyDescent="0.25">
      <c r="A274" s="224">
        <v>7230</v>
      </c>
      <c r="B274" s="111" t="s">
        <v>292</v>
      </c>
      <c r="C274" s="227">
        <f t="shared" si="50"/>
        <v>0</v>
      </c>
      <c r="D274" s="116"/>
      <c r="E274" s="117"/>
      <c r="F274" s="227">
        <f t="shared" si="37"/>
        <v>0</v>
      </c>
      <c r="G274" s="116"/>
      <c r="H274" s="408"/>
      <c r="I274" s="230">
        <f t="shared" si="38"/>
        <v>0</v>
      </c>
      <c r="J274" s="116"/>
      <c r="K274" s="408"/>
      <c r="L274" s="230">
        <f t="shared" si="39"/>
        <v>0</v>
      </c>
      <c r="M274" s="464"/>
      <c r="N274" s="118"/>
      <c r="O274" s="230">
        <f>M274+N274</f>
        <v>0</v>
      </c>
      <c r="P274" s="387"/>
    </row>
    <row r="275" spans="1:16" ht="24" hidden="1" x14ac:dyDescent="0.25">
      <c r="A275" s="224">
        <v>7240</v>
      </c>
      <c r="B275" s="111" t="s">
        <v>293</v>
      </c>
      <c r="C275" s="227">
        <f t="shared" si="50"/>
        <v>0</v>
      </c>
      <c r="D275" s="225">
        <f>SUM(D276:D277)</f>
        <v>0</v>
      </c>
      <c r="E275" s="226">
        <f>SUM(E276:E277)</f>
        <v>0</v>
      </c>
      <c r="F275" s="227">
        <f t="shared" si="37"/>
        <v>0</v>
      </c>
      <c r="G275" s="225">
        <f>SUM(G276:G277)</f>
        <v>0</v>
      </c>
      <c r="H275" s="465">
        <f>SUM(H276:H277)</f>
        <v>0</v>
      </c>
      <c r="I275" s="230">
        <f t="shared" si="38"/>
        <v>0</v>
      </c>
      <c r="J275" s="225">
        <f>SUM(J276:J277)</f>
        <v>0</v>
      </c>
      <c r="K275" s="465">
        <f>SUM(K276:K277)</f>
        <v>0</v>
      </c>
      <c r="L275" s="230">
        <f t="shared" si="39"/>
        <v>0</v>
      </c>
      <c r="M275" s="466">
        <f>SUM(M276:M277)</f>
        <v>0</v>
      </c>
      <c r="N275" s="228">
        <f>SUM(N276:N277)</f>
        <v>0</v>
      </c>
      <c r="O275" s="230">
        <f>SUM(O276:O277)</f>
        <v>0</v>
      </c>
      <c r="P275" s="387"/>
    </row>
    <row r="276" spans="1:16" ht="48" hidden="1" x14ac:dyDescent="0.25">
      <c r="A276" s="64">
        <v>7245</v>
      </c>
      <c r="B276" s="111" t="s">
        <v>294</v>
      </c>
      <c r="C276" s="227">
        <f t="shared" si="50"/>
        <v>0</v>
      </c>
      <c r="D276" s="116"/>
      <c r="E276" s="117"/>
      <c r="F276" s="227">
        <f t="shared" si="37"/>
        <v>0</v>
      </c>
      <c r="G276" s="116"/>
      <c r="H276" s="408"/>
      <c r="I276" s="230">
        <f t="shared" si="38"/>
        <v>0</v>
      </c>
      <c r="J276" s="116"/>
      <c r="K276" s="408"/>
      <c r="L276" s="230">
        <f t="shared" si="39"/>
        <v>0</v>
      </c>
      <c r="M276" s="464"/>
      <c r="N276" s="118"/>
      <c r="O276" s="230">
        <f t="shared" ref="O276:O279" si="57">M276+N276</f>
        <v>0</v>
      </c>
      <c r="P276" s="387"/>
    </row>
    <row r="277" spans="1:16" ht="96" hidden="1" x14ac:dyDescent="0.25">
      <c r="A277" s="64">
        <v>7246</v>
      </c>
      <c r="B277" s="111" t="s">
        <v>295</v>
      </c>
      <c r="C277" s="227">
        <f t="shared" si="50"/>
        <v>0</v>
      </c>
      <c r="D277" s="116"/>
      <c r="E277" s="117"/>
      <c r="F277" s="227">
        <f t="shared" si="37"/>
        <v>0</v>
      </c>
      <c r="G277" s="116"/>
      <c r="H277" s="408"/>
      <c r="I277" s="230">
        <f t="shared" si="38"/>
        <v>0</v>
      </c>
      <c r="J277" s="116"/>
      <c r="K277" s="408"/>
      <c r="L277" s="230">
        <f t="shared" si="39"/>
        <v>0</v>
      </c>
      <c r="M277" s="464"/>
      <c r="N277" s="118"/>
      <c r="O277" s="230">
        <f t="shared" si="57"/>
        <v>0</v>
      </c>
      <c r="P277" s="387"/>
    </row>
    <row r="278" spans="1:16" ht="24" hidden="1" x14ac:dyDescent="0.25">
      <c r="A278" s="224">
        <v>7260</v>
      </c>
      <c r="B278" s="111" t="s">
        <v>296</v>
      </c>
      <c r="C278" s="227">
        <f t="shared" si="50"/>
        <v>0</v>
      </c>
      <c r="D278" s="106"/>
      <c r="E278" s="107"/>
      <c r="F278" s="240">
        <f t="shared" si="37"/>
        <v>0</v>
      </c>
      <c r="G278" s="106"/>
      <c r="H278" s="403"/>
      <c r="I278" s="243">
        <f t="shared" si="38"/>
        <v>0</v>
      </c>
      <c r="J278" s="106"/>
      <c r="K278" s="403"/>
      <c r="L278" s="243">
        <f t="shared" si="39"/>
        <v>0</v>
      </c>
      <c r="M278" s="463"/>
      <c r="N278" s="108"/>
      <c r="O278" s="243">
        <f t="shared" si="57"/>
        <v>0</v>
      </c>
      <c r="P278" s="382"/>
    </row>
    <row r="279" spans="1:16" hidden="1" x14ac:dyDescent="0.25">
      <c r="A279" s="85">
        <v>7700</v>
      </c>
      <c r="B279" s="210" t="s">
        <v>297</v>
      </c>
      <c r="C279" s="290">
        <f t="shared" si="50"/>
        <v>0</v>
      </c>
      <c r="D279" s="244">
        <f>D280</f>
        <v>0</v>
      </c>
      <c r="E279" s="289">
        <f>SUM(E280)</f>
        <v>0</v>
      </c>
      <c r="F279" s="290">
        <f t="shared" si="37"/>
        <v>0</v>
      </c>
      <c r="G279" s="244">
        <f>G280</f>
        <v>0</v>
      </c>
      <c r="H279" s="499">
        <f>SUM(H280)</f>
        <v>0</v>
      </c>
      <c r="I279" s="293">
        <f t="shared" si="38"/>
        <v>0</v>
      </c>
      <c r="J279" s="244">
        <f>J280</f>
        <v>0</v>
      </c>
      <c r="K279" s="499">
        <f>SUM(K280)</f>
        <v>0</v>
      </c>
      <c r="L279" s="293">
        <f t="shared" si="39"/>
        <v>0</v>
      </c>
      <c r="M279" s="472">
        <f>SUM(M280)</f>
        <v>0</v>
      </c>
      <c r="N279" s="291">
        <f>SUM(N280)</f>
        <v>0</v>
      </c>
      <c r="O279" s="293">
        <f t="shared" si="57"/>
        <v>0</v>
      </c>
      <c r="P279" s="473"/>
    </row>
    <row r="280" spans="1:16" hidden="1" x14ac:dyDescent="0.25">
      <c r="A280" s="121">
        <v>7720</v>
      </c>
      <c r="B280" s="122" t="s">
        <v>298</v>
      </c>
      <c r="C280" s="500">
        <f t="shared" si="50"/>
        <v>0</v>
      </c>
      <c r="D280" s="128"/>
      <c r="E280" s="129"/>
      <c r="F280" s="500">
        <f t="shared" si="37"/>
        <v>0</v>
      </c>
      <c r="G280" s="128"/>
      <c r="H280" s="413"/>
      <c r="I280" s="414">
        <f t="shared" si="38"/>
        <v>0</v>
      </c>
      <c r="J280" s="128"/>
      <c r="K280" s="413"/>
      <c r="L280" s="414">
        <f t="shared" si="39"/>
        <v>0</v>
      </c>
      <c r="M280" s="502"/>
      <c r="N280" s="131"/>
      <c r="O280" s="414">
        <f>M280+N280</f>
        <v>0</v>
      </c>
      <c r="P280" s="416"/>
    </row>
    <row r="281" spans="1:16" hidden="1" x14ac:dyDescent="0.25">
      <c r="A281" s="320"/>
      <c r="B281" s="156" t="s">
        <v>299</v>
      </c>
      <c r="C281" s="240">
        <f t="shared" si="50"/>
        <v>0</v>
      </c>
      <c r="D281" s="214">
        <f>SUM(D282:D283)</f>
        <v>0</v>
      </c>
      <c r="E281" s="215">
        <f>SUM(E282:E283)</f>
        <v>0</v>
      </c>
      <c r="F281" s="216">
        <f t="shared" si="37"/>
        <v>0</v>
      </c>
      <c r="G281" s="214">
        <f>SUM(G282:G283)</f>
        <v>0</v>
      </c>
      <c r="H281" s="461">
        <f>SUM(H282:H283)</f>
        <v>0</v>
      </c>
      <c r="I281" s="219">
        <f t="shared" si="38"/>
        <v>0</v>
      </c>
      <c r="J281" s="214">
        <f>SUM(J282:J283)</f>
        <v>0</v>
      </c>
      <c r="K281" s="461">
        <f>SUM(K282:K283)</f>
        <v>0</v>
      </c>
      <c r="L281" s="219">
        <f t="shared" si="39"/>
        <v>0</v>
      </c>
      <c r="M281" s="462">
        <f>SUM(M282:M283)</f>
        <v>0</v>
      </c>
      <c r="N281" s="217">
        <f>SUM(N282:N283)</f>
        <v>0</v>
      </c>
      <c r="O281" s="219">
        <f t="shared" ref="O281:O296" si="58">M281+N281</f>
        <v>0</v>
      </c>
      <c r="P281" s="434"/>
    </row>
    <row r="282" spans="1:16" hidden="1" x14ac:dyDescent="0.25">
      <c r="A282" s="275" t="s">
        <v>300</v>
      </c>
      <c r="B282" s="64" t="s">
        <v>301</v>
      </c>
      <c r="C282" s="227">
        <f t="shared" si="50"/>
        <v>0</v>
      </c>
      <c r="D282" s="116"/>
      <c r="E282" s="117"/>
      <c r="F282" s="227">
        <f t="shared" si="37"/>
        <v>0</v>
      </c>
      <c r="G282" s="116"/>
      <c r="H282" s="408"/>
      <c r="I282" s="230">
        <f t="shared" si="38"/>
        <v>0</v>
      </c>
      <c r="J282" s="116"/>
      <c r="K282" s="408"/>
      <c r="L282" s="230">
        <f t="shared" si="39"/>
        <v>0</v>
      </c>
      <c r="M282" s="464"/>
      <c r="N282" s="118"/>
      <c r="O282" s="230">
        <f t="shared" si="58"/>
        <v>0</v>
      </c>
      <c r="P282" s="387"/>
    </row>
    <row r="283" spans="1:16" ht="24" hidden="1" x14ac:dyDescent="0.25">
      <c r="A283" s="275" t="s">
        <v>302</v>
      </c>
      <c r="B283" s="296" t="s">
        <v>303</v>
      </c>
      <c r="C283" s="240">
        <f t="shared" si="50"/>
        <v>0</v>
      </c>
      <c r="D283" s="106"/>
      <c r="E283" s="107"/>
      <c r="F283" s="240">
        <f t="shared" si="37"/>
        <v>0</v>
      </c>
      <c r="G283" s="106"/>
      <c r="H283" s="403"/>
      <c r="I283" s="243">
        <f t="shared" si="38"/>
        <v>0</v>
      </c>
      <c r="J283" s="106"/>
      <c r="K283" s="403"/>
      <c r="L283" s="243">
        <f t="shared" si="39"/>
        <v>0</v>
      </c>
      <c r="M283" s="463"/>
      <c r="N283" s="108"/>
      <c r="O283" s="243">
        <f t="shared" si="58"/>
        <v>0</v>
      </c>
      <c r="P283" s="382"/>
    </row>
    <row r="284" spans="1:16" x14ac:dyDescent="0.25">
      <c r="A284" s="503"/>
      <c r="B284" s="504" t="s">
        <v>304</v>
      </c>
      <c r="C284" s="609">
        <f>SUM(C281,C268,C230,C195,C187,C173,C75,C53)</f>
        <v>502967.80000000005</v>
      </c>
      <c r="D284" s="506">
        <f>SUM(D281,D268,D230,D195,D187,D173,D75,D53)</f>
        <v>499999.80000000005</v>
      </c>
      <c r="E284" s="605">
        <f>SUM(E281,E268,E230,E195,E187,E173,E75,E53)</f>
        <v>2968</v>
      </c>
      <c r="F284" s="609">
        <f t="shared" si="37"/>
        <v>502967.80000000005</v>
      </c>
      <c r="G284" s="506">
        <f>SUM(G281,G268,G230,G195,G187,G173,G75,G53)</f>
        <v>0</v>
      </c>
      <c r="H284" s="507">
        <f>SUM(H281,H268,H230,H195,H187,H173,H75,H53)</f>
        <v>0</v>
      </c>
      <c r="I284" s="508">
        <f t="shared" si="38"/>
        <v>0</v>
      </c>
      <c r="J284" s="506">
        <f>SUM(J281,J268,J230,J195,J187,J173,J75,J53)</f>
        <v>0</v>
      </c>
      <c r="K284" s="507">
        <f>SUM(K281,K268,K230,K195,K187,K173,K75,K53)</f>
        <v>0</v>
      </c>
      <c r="L284" s="508">
        <f t="shared" si="39"/>
        <v>0</v>
      </c>
      <c r="M284" s="459">
        <f>SUM(M281,M268,M230,M195,M187,M173,M75,M53)</f>
        <v>0</v>
      </c>
      <c r="N284" s="266">
        <f>SUM(N281,N268,N230,N195,N187,N173,N75,N53)</f>
        <v>0</v>
      </c>
      <c r="O284" s="268">
        <f t="shared" si="58"/>
        <v>0</v>
      </c>
      <c r="P284" s="460"/>
    </row>
    <row r="285" spans="1:16" hidden="1" x14ac:dyDescent="0.25">
      <c r="A285" s="509" t="s">
        <v>305</v>
      </c>
      <c r="B285" s="510"/>
      <c r="C285" s="622">
        <f t="shared" ref="C285" si="59">F285+I285+L285+O285</f>
        <v>0</v>
      </c>
      <c r="D285" s="512">
        <f>SUM(D25,D26,D42)-D51</f>
        <v>0</v>
      </c>
      <c r="E285" s="518">
        <f>SUM(E25,E26,E42)-E51</f>
        <v>0</v>
      </c>
      <c r="F285" s="622">
        <f t="shared" si="37"/>
        <v>0</v>
      </c>
      <c r="G285" s="512">
        <f>SUM(G25,G26,G42)-G51</f>
        <v>0</v>
      </c>
      <c r="H285" s="515">
        <f>SUM(H25,H26,H42)-H51</f>
        <v>0</v>
      </c>
      <c r="I285" s="516">
        <f t="shared" si="38"/>
        <v>0</v>
      </c>
      <c r="J285" s="512">
        <f>(J27+J43)-J51</f>
        <v>0</v>
      </c>
      <c r="K285" s="515">
        <f>(K27+K43)-K51</f>
        <v>0</v>
      </c>
      <c r="L285" s="516">
        <f t="shared" si="39"/>
        <v>0</v>
      </c>
      <c r="M285" s="511">
        <f>M45-M51</f>
        <v>0</v>
      </c>
      <c r="N285" s="513">
        <f>N45-N51</f>
        <v>0</v>
      </c>
      <c r="O285" s="516">
        <f t="shared" si="58"/>
        <v>0</v>
      </c>
      <c r="P285" s="517"/>
    </row>
    <row r="286" spans="1:16" s="37" customFormat="1" hidden="1" x14ac:dyDescent="0.25">
      <c r="A286" s="509" t="s">
        <v>306</v>
      </c>
      <c r="B286" s="510"/>
      <c r="C286" s="622">
        <f>SUM(C287,C288)-C295+C296</f>
        <v>0</v>
      </c>
      <c r="D286" s="512">
        <f>SUM(D287,D288)-D295+D296</f>
        <v>0</v>
      </c>
      <c r="E286" s="518">
        <f>SUM(E287,E288)-E295+E296</f>
        <v>0</v>
      </c>
      <c r="F286" s="622">
        <f t="shared" si="37"/>
        <v>0</v>
      </c>
      <c r="G286" s="512">
        <f>SUM(G287,G288)-G295+G296</f>
        <v>0</v>
      </c>
      <c r="H286" s="515">
        <f>SUM(H287,H288)-H295+H296</f>
        <v>0</v>
      </c>
      <c r="I286" s="516">
        <f t="shared" si="38"/>
        <v>0</v>
      </c>
      <c r="J286" s="512">
        <f>SUM(J287,J288)-J295+J296</f>
        <v>0</v>
      </c>
      <c r="K286" s="515">
        <f>SUM(K287,K288)-K295+K296</f>
        <v>0</v>
      </c>
      <c r="L286" s="516">
        <f t="shared" si="39"/>
        <v>0</v>
      </c>
      <c r="M286" s="511">
        <f>SUM(M287,M288)-M295+M296</f>
        <v>0</v>
      </c>
      <c r="N286" s="513">
        <f>SUM(N287,N288)-N295+N296</f>
        <v>0</v>
      </c>
      <c r="O286" s="516">
        <f t="shared" si="58"/>
        <v>0</v>
      </c>
      <c r="P286" s="517"/>
    </row>
    <row r="287" spans="1:16" s="37" customFormat="1" hidden="1" x14ac:dyDescent="0.25">
      <c r="A287" s="519" t="s">
        <v>307</v>
      </c>
      <c r="B287" s="519" t="s">
        <v>308</v>
      </c>
      <c r="C287" s="622">
        <f>C22-C281</f>
        <v>0</v>
      </c>
      <c r="D287" s="512">
        <f>D22-D281</f>
        <v>0</v>
      </c>
      <c r="E287" s="518">
        <f>E22-E281</f>
        <v>0</v>
      </c>
      <c r="F287" s="622">
        <f t="shared" si="37"/>
        <v>0</v>
      </c>
      <c r="G287" s="512">
        <f>G22-G281</f>
        <v>0</v>
      </c>
      <c r="H287" s="515">
        <f>H22-H281</f>
        <v>0</v>
      </c>
      <c r="I287" s="516">
        <f t="shared" si="38"/>
        <v>0</v>
      </c>
      <c r="J287" s="512">
        <f>J22-J281</f>
        <v>0</v>
      </c>
      <c r="K287" s="515">
        <f>K22-K281</f>
        <v>0</v>
      </c>
      <c r="L287" s="516">
        <f t="shared" si="39"/>
        <v>0</v>
      </c>
      <c r="M287" s="511">
        <f>M22-M281</f>
        <v>0</v>
      </c>
      <c r="N287" s="513">
        <f>N22-N281</f>
        <v>0</v>
      </c>
      <c r="O287" s="516">
        <f t="shared" si="58"/>
        <v>0</v>
      </c>
      <c r="P287" s="517"/>
    </row>
    <row r="288" spans="1:16" s="37" customFormat="1" hidden="1" x14ac:dyDescent="0.25">
      <c r="A288" s="520" t="s">
        <v>309</v>
      </c>
      <c r="B288" s="520" t="s">
        <v>310</v>
      </c>
      <c r="C288" s="622">
        <f>SUM(C289,C291,C293)-SUM(C290,C292,C294)</f>
        <v>0</v>
      </c>
      <c r="D288" s="512">
        <f>SUM(D289,D291,D293)-SUM(D290,D292,D294)</f>
        <v>0</v>
      </c>
      <c r="E288" s="518">
        <f t="shared" ref="E288" si="60">SUM(E289,E291,E293)-SUM(E290,E292,E294)</f>
        <v>0</v>
      </c>
      <c r="F288" s="622">
        <f t="shared" si="37"/>
        <v>0</v>
      </c>
      <c r="G288" s="512">
        <f t="shared" ref="G288:H288" si="61">SUM(G289,G291,G293)-SUM(G290,G292,G294)</f>
        <v>0</v>
      </c>
      <c r="H288" s="515">
        <f t="shared" si="61"/>
        <v>0</v>
      </c>
      <c r="I288" s="516">
        <f t="shared" si="38"/>
        <v>0</v>
      </c>
      <c r="J288" s="512">
        <f t="shared" ref="J288:K288" si="62">SUM(J289,J291,J293)-SUM(J290,J292,J294)</f>
        <v>0</v>
      </c>
      <c r="K288" s="515">
        <f t="shared" si="62"/>
        <v>0</v>
      </c>
      <c r="L288" s="516">
        <f t="shared" si="39"/>
        <v>0</v>
      </c>
      <c r="M288" s="511">
        <f t="shared" ref="M288:N288" si="63">SUM(M289,M291,M293)-SUM(M290,M292,M294)</f>
        <v>0</v>
      </c>
      <c r="N288" s="513">
        <f t="shared" si="63"/>
        <v>0</v>
      </c>
      <c r="O288" s="516">
        <f t="shared" si="58"/>
        <v>0</v>
      </c>
      <c r="P288" s="517"/>
    </row>
    <row r="289" spans="1:21" s="37" customFormat="1" hidden="1" x14ac:dyDescent="0.25">
      <c r="A289" s="320" t="s">
        <v>311</v>
      </c>
      <c r="B289" s="164" t="s">
        <v>312</v>
      </c>
      <c r="C289" s="500">
        <f t="shared" ref="C289:C296" si="64">F289+I289+L289+O289</f>
        <v>0</v>
      </c>
      <c r="D289" s="128"/>
      <c r="E289" s="129"/>
      <c r="F289" s="500">
        <f t="shared" si="37"/>
        <v>0</v>
      </c>
      <c r="G289" s="128"/>
      <c r="H289" s="413"/>
      <c r="I289" s="414">
        <f t="shared" si="38"/>
        <v>0</v>
      </c>
      <c r="J289" s="128"/>
      <c r="K289" s="413"/>
      <c r="L289" s="414">
        <f t="shared" si="39"/>
        <v>0</v>
      </c>
      <c r="M289" s="502"/>
      <c r="N289" s="131"/>
      <c r="O289" s="414">
        <f t="shared" si="58"/>
        <v>0</v>
      </c>
      <c r="P289" s="416"/>
    </row>
    <row r="290" spans="1:21" ht="24" hidden="1" x14ac:dyDescent="0.25">
      <c r="A290" s="275" t="s">
        <v>313</v>
      </c>
      <c r="B290" s="63" t="s">
        <v>314</v>
      </c>
      <c r="C290" s="227">
        <f t="shared" si="64"/>
        <v>0</v>
      </c>
      <c r="D290" s="116"/>
      <c r="E290" s="117"/>
      <c r="F290" s="227">
        <f t="shared" si="37"/>
        <v>0</v>
      </c>
      <c r="G290" s="116"/>
      <c r="H290" s="408"/>
      <c r="I290" s="230">
        <f t="shared" si="38"/>
        <v>0</v>
      </c>
      <c r="J290" s="116"/>
      <c r="K290" s="408"/>
      <c r="L290" s="230">
        <f t="shared" si="39"/>
        <v>0</v>
      </c>
      <c r="M290" s="464"/>
      <c r="N290" s="118"/>
      <c r="O290" s="230">
        <f t="shared" si="58"/>
        <v>0</v>
      </c>
      <c r="P290" s="387"/>
    </row>
    <row r="291" spans="1:21" hidden="1" x14ac:dyDescent="0.25">
      <c r="A291" s="275" t="s">
        <v>315</v>
      </c>
      <c r="B291" s="63" t="s">
        <v>316</v>
      </c>
      <c r="C291" s="227">
        <f t="shared" si="64"/>
        <v>0</v>
      </c>
      <c r="D291" s="116"/>
      <c r="E291" s="117"/>
      <c r="F291" s="227">
        <f t="shared" si="37"/>
        <v>0</v>
      </c>
      <c r="G291" s="116"/>
      <c r="H291" s="408"/>
      <c r="I291" s="230">
        <f t="shared" si="38"/>
        <v>0</v>
      </c>
      <c r="J291" s="116"/>
      <c r="K291" s="408"/>
      <c r="L291" s="230">
        <f t="shared" si="39"/>
        <v>0</v>
      </c>
      <c r="M291" s="464"/>
      <c r="N291" s="118"/>
      <c r="O291" s="230">
        <f t="shared" si="58"/>
        <v>0</v>
      </c>
      <c r="P291" s="387"/>
    </row>
    <row r="292" spans="1:21" ht="24" hidden="1" x14ac:dyDescent="0.25">
      <c r="A292" s="275" t="s">
        <v>317</v>
      </c>
      <c r="B292" s="63" t="s">
        <v>318</v>
      </c>
      <c r="C292" s="227">
        <f t="shared" si="64"/>
        <v>0</v>
      </c>
      <c r="D292" s="116"/>
      <c r="E292" s="117"/>
      <c r="F292" s="227">
        <f t="shared" si="37"/>
        <v>0</v>
      </c>
      <c r="G292" s="116"/>
      <c r="H292" s="408"/>
      <c r="I292" s="230">
        <f t="shared" si="38"/>
        <v>0</v>
      </c>
      <c r="J292" s="116"/>
      <c r="K292" s="408"/>
      <c r="L292" s="230">
        <f t="shared" si="39"/>
        <v>0</v>
      </c>
      <c r="M292" s="464"/>
      <c r="N292" s="118"/>
      <c r="O292" s="230">
        <f t="shared" si="58"/>
        <v>0</v>
      </c>
      <c r="P292" s="387"/>
    </row>
    <row r="293" spans="1:21" hidden="1" x14ac:dyDescent="0.25">
      <c r="A293" s="275" t="s">
        <v>319</v>
      </c>
      <c r="B293" s="63" t="s">
        <v>320</v>
      </c>
      <c r="C293" s="227">
        <f t="shared" si="64"/>
        <v>0</v>
      </c>
      <c r="D293" s="116"/>
      <c r="E293" s="117"/>
      <c r="F293" s="227">
        <f t="shared" si="37"/>
        <v>0</v>
      </c>
      <c r="G293" s="116"/>
      <c r="H293" s="408"/>
      <c r="I293" s="230">
        <f t="shared" si="38"/>
        <v>0</v>
      </c>
      <c r="J293" s="116"/>
      <c r="K293" s="408"/>
      <c r="L293" s="230">
        <f t="shared" si="39"/>
        <v>0</v>
      </c>
      <c r="M293" s="464"/>
      <c r="N293" s="118"/>
      <c r="O293" s="230">
        <f t="shared" si="58"/>
        <v>0</v>
      </c>
      <c r="P293" s="387"/>
    </row>
    <row r="294" spans="1:21" ht="24" hidden="1" x14ac:dyDescent="0.25">
      <c r="A294" s="321" t="s">
        <v>321</v>
      </c>
      <c r="B294" s="322" t="s">
        <v>322</v>
      </c>
      <c r="C294" s="618">
        <f t="shared" si="64"/>
        <v>0</v>
      </c>
      <c r="D294" s="257"/>
      <c r="E294" s="258"/>
      <c r="F294" s="618">
        <f t="shared" si="37"/>
        <v>0</v>
      </c>
      <c r="G294" s="257"/>
      <c r="H294" s="483"/>
      <c r="I294" s="479">
        <f t="shared" si="38"/>
        <v>0</v>
      </c>
      <c r="J294" s="257"/>
      <c r="K294" s="483"/>
      <c r="L294" s="479">
        <f t="shared" si="39"/>
        <v>0</v>
      </c>
      <c r="M294" s="484"/>
      <c r="N294" s="260"/>
      <c r="O294" s="479">
        <f t="shared" si="58"/>
        <v>0</v>
      </c>
      <c r="P294" s="480"/>
    </row>
    <row r="295" spans="1:21" hidden="1" x14ac:dyDescent="0.25">
      <c r="A295" s="520" t="s">
        <v>323</v>
      </c>
      <c r="B295" s="520" t="s">
        <v>324</v>
      </c>
      <c r="C295" s="622">
        <f t="shared" si="64"/>
        <v>0</v>
      </c>
      <c r="D295" s="522"/>
      <c r="E295" s="634"/>
      <c r="F295" s="622">
        <f t="shared" si="37"/>
        <v>0</v>
      </c>
      <c r="G295" s="522"/>
      <c r="H295" s="524"/>
      <c r="I295" s="516">
        <f t="shared" si="38"/>
        <v>0</v>
      </c>
      <c r="J295" s="522"/>
      <c r="K295" s="524"/>
      <c r="L295" s="516">
        <f t="shared" si="39"/>
        <v>0</v>
      </c>
      <c r="M295" s="525"/>
      <c r="N295" s="523"/>
      <c r="O295" s="516">
        <f t="shared" si="58"/>
        <v>0</v>
      </c>
      <c r="P295" s="517"/>
    </row>
    <row r="296" spans="1:21" s="37" customFormat="1" ht="48" hidden="1" x14ac:dyDescent="0.25">
      <c r="A296" s="520" t="s">
        <v>325</v>
      </c>
      <c r="B296" s="330" t="s">
        <v>326</v>
      </c>
      <c r="C296" s="315">
        <f t="shared" si="64"/>
        <v>0</v>
      </c>
      <c r="D296" s="527"/>
      <c r="E296" s="635"/>
      <c r="F296" s="315">
        <f t="shared" si="37"/>
        <v>0</v>
      </c>
      <c r="G296" s="522"/>
      <c r="H296" s="524"/>
      <c r="I296" s="516">
        <f t="shared" si="38"/>
        <v>0</v>
      </c>
      <c r="J296" s="522"/>
      <c r="K296" s="524"/>
      <c r="L296" s="516">
        <f t="shared" si="39"/>
        <v>0</v>
      </c>
      <c r="M296" s="525"/>
      <c r="N296" s="523"/>
      <c r="O296" s="516">
        <f t="shared" si="58"/>
        <v>0</v>
      </c>
      <c r="P296" s="517"/>
    </row>
    <row r="297" spans="1:21" s="37" customFormat="1" x14ac:dyDescent="0.25">
      <c r="A297" s="529" t="s">
        <v>327</v>
      </c>
      <c r="B297" s="334"/>
      <c r="C297" s="334"/>
      <c r="D297" s="334"/>
      <c r="E297" s="334"/>
      <c r="F297" s="334"/>
      <c r="G297" s="334"/>
      <c r="H297" s="334"/>
      <c r="I297" s="334"/>
      <c r="J297" s="334"/>
      <c r="K297" s="334"/>
      <c r="L297" s="334"/>
      <c r="M297" s="334"/>
      <c r="N297" s="334"/>
      <c r="O297" s="335"/>
      <c r="P297" s="335"/>
      <c r="Q297" s="332"/>
    </row>
    <row r="298" spans="1:21" s="37" customFormat="1" ht="24" customHeight="1" x14ac:dyDescent="0.25">
      <c r="A298" s="1085" t="s">
        <v>872</v>
      </c>
      <c r="B298" s="1086"/>
      <c r="C298" s="1086"/>
      <c r="D298" s="1086"/>
      <c r="E298" s="1086"/>
      <c r="F298" s="1086"/>
      <c r="G298" s="1086"/>
      <c r="H298" s="1086"/>
      <c r="I298" s="1086"/>
      <c r="J298" s="1086"/>
      <c r="K298" s="1086"/>
      <c r="L298" s="1086"/>
      <c r="M298" s="1086"/>
      <c r="N298" s="1086"/>
      <c r="O298" s="1087"/>
      <c r="P298" s="349"/>
      <c r="Q298" s="347"/>
      <c r="R298" s="348"/>
      <c r="S298" s="348"/>
      <c r="T298" s="348"/>
      <c r="U298" s="348"/>
    </row>
    <row r="299" spans="1:21" ht="12.75" thickBot="1" x14ac:dyDescent="0.3">
      <c r="A299" s="530"/>
      <c r="B299" s="531"/>
      <c r="C299" s="531"/>
      <c r="D299" s="531"/>
      <c r="E299" s="531"/>
      <c r="F299" s="531"/>
      <c r="G299" s="531"/>
      <c r="H299" s="531"/>
      <c r="I299" s="531"/>
      <c r="J299" s="531"/>
      <c r="K299" s="531"/>
      <c r="L299" s="531"/>
      <c r="M299" s="531"/>
      <c r="N299" s="531"/>
      <c r="O299" s="532"/>
      <c r="P299" s="532"/>
    </row>
    <row r="300" spans="1:21" x14ac:dyDescent="0.25">
      <c r="A300" s="4"/>
      <c r="B300" s="4"/>
      <c r="C300" s="4"/>
      <c r="D300" s="4"/>
      <c r="E300" s="4"/>
      <c r="F300" s="4"/>
      <c r="G300" s="4"/>
      <c r="H300" s="4"/>
      <c r="I300" s="4"/>
      <c r="J300" s="4"/>
      <c r="K300" s="4"/>
      <c r="L300" s="4"/>
      <c r="M300" s="4"/>
      <c r="N300" s="4"/>
      <c r="O300" s="4"/>
    </row>
    <row r="301" spans="1:21" x14ac:dyDescent="0.25">
      <c r="A301" s="4"/>
      <c r="B301" s="4"/>
      <c r="C301" s="4"/>
      <c r="D301" s="4"/>
      <c r="E301" s="4"/>
      <c r="F301" s="4"/>
      <c r="G301" s="4"/>
      <c r="H301" s="4"/>
      <c r="I301" s="4"/>
      <c r="J301" s="4"/>
      <c r="K301" s="4"/>
      <c r="L301" s="4"/>
      <c r="M301" s="4"/>
      <c r="N301" s="4"/>
      <c r="O301" s="4"/>
    </row>
    <row r="302" spans="1:21" x14ac:dyDescent="0.25">
      <c r="A302" s="4"/>
      <c r="B302" s="4"/>
      <c r="C302" s="4"/>
      <c r="D302" s="4"/>
      <c r="E302" s="4"/>
      <c r="F302" s="4"/>
      <c r="G302" s="4"/>
      <c r="H302" s="4"/>
      <c r="I302" s="4"/>
      <c r="J302" s="4"/>
      <c r="K302" s="4"/>
      <c r="L302" s="4"/>
      <c r="M302" s="4"/>
      <c r="N302" s="4"/>
      <c r="O302" s="4"/>
    </row>
    <row r="303" spans="1:21" x14ac:dyDescent="0.25">
      <c r="A303" s="4"/>
      <c r="B303" s="4"/>
      <c r="C303" s="4"/>
      <c r="D303" s="4"/>
      <c r="E303" s="4"/>
      <c r="F303" s="4"/>
      <c r="G303" s="4"/>
      <c r="H303" s="4"/>
      <c r="I303" s="4"/>
      <c r="J303" s="4"/>
      <c r="K303" s="4"/>
      <c r="L303" s="4"/>
      <c r="M303" s="4"/>
      <c r="N303" s="4"/>
      <c r="O303" s="4"/>
    </row>
    <row r="304" spans="1:21"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sheetData>
  <sheetProtection algorithmName="SHA-512" hashValue="jjRI6qjBarSKSFHrdmshjxLl6QkA8OM5pJhz3/ciexiDLGgPxcDt38aA5phy7u75YzoFAxHgKRjSzs25H831Fw==" saltValue="sOIGkeKZsgtfhALP79Qu4Q==" spinCount="100000" sheet="1" objects="1" scenarios="1" formatCells="0" formatColumns="0" formatRows="0"/>
  <autoFilter ref="A19:P298">
    <filterColumn colId="2">
      <filters>
        <filter val="502 968"/>
      </filters>
    </filterColumn>
  </autoFilter>
  <mergeCells count="31">
    <mergeCell ref="C14:P14"/>
    <mergeCell ref="A2:P2"/>
    <mergeCell ref="C3:P3"/>
    <mergeCell ref="C4:P4"/>
    <mergeCell ref="C5:P5"/>
    <mergeCell ref="C6:P6"/>
    <mergeCell ref="C7:P7"/>
    <mergeCell ref="C8:P8"/>
    <mergeCell ref="C10:P10"/>
    <mergeCell ref="C11:P11"/>
    <mergeCell ref="C12:P12"/>
    <mergeCell ref="C13:P13"/>
    <mergeCell ref="C15:P15"/>
    <mergeCell ref="A16:A18"/>
    <mergeCell ref="B16:B18"/>
    <mergeCell ref="C16:O16"/>
    <mergeCell ref="P16:P18"/>
    <mergeCell ref="C17:C18"/>
    <mergeCell ref="D17:D18"/>
    <mergeCell ref="E17:E18"/>
    <mergeCell ref="F17:F18"/>
    <mergeCell ref="G17:G18"/>
    <mergeCell ref="N17:N18"/>
    <mergeCell ref="O17:O18"/>
    <mergeCell ref="A298:O298"/>
    <mergeCell ref="H17:H18"/>
    <mergeCell ref="I17:I18"/>
    <mergeCell ref="J17:J18"/>
    <mergeCell ref="K17:K18"/>
    <mergeCell ref="L17:L18"/>
    <mergeCell ref="M17:M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45.pielikums Jūrmalas pilsētas domes
2016.gada 19.maija saistošajiem noteikumiem Nr.13
(protokols Nr.6, 8.punkts)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15"/>
  <sheetViews>
    <sheetView showGridLines="0" view="pageLayout" zoomScaleNormal="90" workbookViewId="0">
      <selection activeCell="S7" sqref="S7"/>
    </sheetView>
  </sheetViews>
  <sheetFormatPr defaultRowHeight="15" outlineLevelCol="1" x14ac:dyDescent="0.25"/>
  <cols>
    <col min="1" max="1" width="10.85546875" style="1" customWidth="1"/>
    <col min="2" max="2" width="31"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8" style="1" customWidth="1" collapsed="1"/>
    <col min="13" max="14" width="8.7109375" style="1" hidden="1" customWidth="1" outlineLevel="1"/>
    <col min="15" max="15" width="8.42578125" style="1" customWidth="1" collapsed="1"/>
    <col min="16" max="16" width="36.7109375" style="4" hidden="1" customWidth="1" outlineLevel="1"/>
    <col min="17" max="17" width="9.140625" customWidth="1" collapsed="1"/>
    <col min="18" max="16384" width="9.140625" style="4"/>
  </cols>
  <sheetData>
    <row r="1" spans="1:17" x14ac:dyDescent="0.25">
      <c r="B1" s="354"/>
      <c r="C1" s="354"/>
      <c r="D1" s="354"/>
      <c r="E1" s="354"/>
      <c r="F1" s="354"/>
      <c r="G1" s="354"/>
      <c r="H1" s="354"/>
      <c r="I1" s="354"/>
      <c r="J1" s="354"/>
      <c r="K1" s="354"/>
      <c r="L1" s="354"/>
      <c r="M1" s="355"/>
      <c r="N1" s="355"/>
      <c r="O1" s="356" t="s">
        <v>678</v>
      </c>
    </row>
    <row r="2" spans="1:17" ht="40.5" customHeight="1" x14ac:dyDescent="0.25">
      <c r="A2" s="1046" t="s">
        <v>1</v>
      </c>
      <c r="B2" s="1047"/>
      <c r="C2" s="1047"/>
      <c r="D2" s="1047"/>
      <c r="E2" s="1047"/>
      <c r="F2" s="1047"/>
      <c r="G2" s="1047"/>
      <c r="H2" s="1047"/>
      <c r="I2" s="1047"/>
      <c r="J2" s="1047"/>
      <c r="K2" s="1047"/>
      <c r="L2" s="1047"/>
      <c r="M2" s="1047"/>
      <c r="N2" s="1047"/>
      <c r="O2" s="1047"/>
      <c r="P2" s="1048"/>
      <c r="Q2" s="771"/>
    </row>
    <row r="3" spans="1:17" ht="12.75" customHeight="1" x14ac:dyDescent="0.25">
      <c r="A3" s="12" t="s">
        <v>2</v>
      </c>
      <c r="B3" s="13"/>
      <c r="C3" s="1049" t="s">
        <v>333</v>
      </c>
      <c r="D3" s="1049"/>
      <c r="E3" s="1049"/>
      <c r="F3" s="1049"/>
      <c r="G3" s="1049"/>
      <c r="H3" s="1049"/>
      <c r="I3" s="1049"/>
      <c r="J3" s="1049"/>
      <c r="K3" s="1049"/>
      <c r="L3" s="1049"/>
      <c r="M3" s="1049"/>
      <c r="N3" s="1049"/>
      <c r="O3" s="1049"/>
      <c r="P3" s="1050"/>
      <c r="Q3" s="771"/>
    </row>
    <row r="4" spans="1:17" ht="12.75" customHeight="1" x14ac:dyDescent="0.25">
      <c r="A4" s="12" t="s">
        <v>4</v>
      </c>
      <c r="B4" s="13"/>
      <c r="C4" s="1049" t="s">
        <v>334</v>
      </c>
      <c r="D4" s="1049"/>
      <c r="E4" s="1049"/>
      <c r="F4" s="1049"/>
      <c r="G4" s="1049"/>
      <c r="H4" s="1049"/>
      <c r="I4" s="1049"/>
      <c r="J4" s="1049"/>
      <c r="K4" s="1049"/>
      <c r="L4" s="1049"/>
      <c r="M4" s="1049"/>
      <c r="N4" s="1049"/>
      <c r="O4" s="1049"/>
      <c r="P4" s="1050"/>
      <c r="Q4" s="771"/>
    </row>
    <row r="5" spans="1:17" ht="12.75" customHeight="1" x14ac:dyDescent="0.25">
      <c r="A5" s="14" t="s">
        <v>6</v>
      </c>
      <c r="B5" s="15"/>
      <c r="C5" s="1044" t="s">
        <v>335</v>
      </c>
      <c r="D5" s="1044"/>
      <c r="E5" s="1044"/>
      <c r="F5" s="1044"/>
      <c r="G5" s="1044"/>
      <c r="H5" s="1044"/>
      <c r="I5" s="1044"/>
      <c r="J5" s="1044"/>
      <c r="K5" s="1044"/>
      <c r="L5" s="1044"/>
      <c r="M5" s="1044"/>
      <c r="N5" s="1044"/>
      <c r="O5" s="1044"/>
      <c r="P5" s="1045"/>
      <c r="Q5" s="771"/>
    </row>
    <row r="6" spans="1:17" ht="12.75" customHeight="1" x14ac:dyDescent="0.25">
      <c r="A6" s="14" t="s">
        <v>8</v>
      </c>
      <c r="B6" s="15"/>
      <c r="C6" s="1044" t="s">
        <v>679</v>
      </c>
      <c r="D6" s="1044"/>
      <c r="E6" s="1044"/>
      <c r="F6" s="1044"/>
      <c r="G6" s="1044"/>
      <c r="H6" s="1044"/>
      <c r="I6" s="1044"/>
      <c r="J6" s="1044"/>
      <c r="K6" s="1044"/>
      <c r="L6" s="1044"/>
      <c r="M6" s="1044"/>
      <c r="N6" s="1044"/>
      <c r="O6" s="1044"/>
      <c r="P6" s="1045"/>
      <c r="Q6" s="771"/>
    </row>
    <row r="7" spans="1:17" ht="12.75" customHeight="1" x14ac:dyDescent="0.25">
      <c r="A7" s="14" t="s">
        <v>10</v>
      </c>
      <c r="B7" s="15"/>
      <c r="C7" s="1049" t="s">
        <v>680</v>
      </c>
      <c r="D7" s="1049"/>
      <c r="E7" s="1049"/>
      <c r="F7" s="1049"/>
      <c r="G7" s="1049"/>
      <c r="H7" s="1049"/>
      <c r="I7" s="1049"/>
      <c r="J7" s="1049"/>
      <c r="K7" s="1049"/>
      <c r="L7" s="1049"/>
      <c r="M7" s="1049"/>
      <c r="N7" s="1049"/>
      <c r="O7" s="1049"/>
      <c r="P7" s="1050"/>
      <c r="Q7" s="771"/>
    </row>
    <row r="8" spans="1:17" ht="12.75" customHeight="1" x14ac:dyDescent="0.25">
      <c r="A8" s="14" t="s">
        <v>12</v>
      </c>
      <c r="B8" s="15"/>
      <c r="C8" s="1049"/>
      <c r="D8" s="1049"/>
      <c r="E8" s="1049"/>
      <c r="F8" s="1049"/>
      <c r="G8" s="1049"/>
      <c r="H8" s="1049"/>
      <c r="I8" s="1049"/>
      <c r="J8" s="1049"/>
      <c r="K8" s="1049"/>
      <c r="L8" s="1049"/>
      <c r="M8" s="1049"/>
      <c r="N8" s="1049"/>
      <c r="O8" s="1049"/>
      <c r="P8" s="1050"/>
      <c r="Q8" s="771"/>
    </row>
    <row r="9" spans="1:17" ht="12.75" customHeight="1" x14ac:dyDescent="0.25">
      <c r="A9" s="16" t="s">
        <v>14</v>
      </c>
      <c r="B9" s="15"/>
      <c r="C9" s="361"/>
      <c r="D9" s="361"/>
      <c r="E9" s="361"/>
      <c r="F9" s="361"/>
      <c r="G9" s="361"/>
      <c r="H9" s="361"/>
      <c r="I9" s="361"/>
      <c r="J9" s="361"/>
      <c r="K9" s="361"/>
      <c r="L9" s="361"/>
      <c r="M9" s="361"/>
      <c r="N9" s="361"/>
      <c r="O9" s="361"/>
      <c r="P9" s="362"/>
      <c r="Q9" s="771"/>
    </row>
    <row r="10" spans="1:17" ht="12.75" customHeight="1" x14ac:dyDescent="0.25">
      <c r="A10" s="14"/>
      <c r="B10" s="15" t="s">
        <v>15</v>
      </c>
      <c r="C10" s="1044" t="s">
        <v>681</v>
      </c>
      <c r="D10" s="1044"/>
      <c r="E10" s="1044"/>
      <c r="F10" s="1044"/>
      <c r="G10" s="1044"/>
      <c r="H10" s="1044"/>
      <c r="I10" s="1044"/>
      <c r="J10" s="1044"/>
      <c r="K10" s="1044"/>
      <c r="L10" s="1044"/>
      <c r="M10" s="1044"/>
      <c r="N10" s="1044"/>
      <c r="O10" s="1044"/>
      <c r="P10" s="1045"/>
      <c r="Q10" s="771"/>
    </row>
    <row r="11" spans="1:17" ht="12.75" customHeight="1" x14ac:dyDescent="0.25">
      <c r="A11" s="14"/>
      <c r="B11" s="15" t="s">
        <v>17</v>
      </c>
      <c r="C11" s="1044"/>
      <c r="D11" s="1044"/>
      <c r="E11" s="1044"/>
      <c r="F11" s="1044"/>
      <c r="G11" s="1044"/>
      <c r="H11" s="1044"/>
      <c r="I11" s="1044"/>
      <c r="J11" s="1044"/>
      <c r="K11" s="1044"/>
      <c r="L11" s="1044"/>
      <c r="M11" s="1044"/>
      <c r="N11" s="1044"/>
      <c r="O11" s="1044"/>
      <c r="P11" s="1045"/>
      <c r="Q11" s="771"/>
    </row>
    <row r="12" spans="1:17" ht="12.75" customHeight="1" x14ac:dyDescent="0.25">
      <c r="A12" s="14"/>
      <c r="B12" s="15" t="s">
        <v>19</v>
      </c>
      <c r="C12" s="1044"/>
      <c r="D12" s="1044"/>
      <c r="E12" s="1044"/>
      <c r="F12" s="1044"/>
      <c r="G12" s="1044"/>
      <c r="H12" s="1044"/>
      <c r="I12" s="1044"/>
      <c r="J12" s="1044"/>
      <c r="K12" s="1044"/>
      <c r="L12" s="1044"/>
      <c r="M12" s="1044"/>
      <c r="N12" s="1044"/>
      <c r="O12" s="1044"/>
      <c r="P12" s="1045"/>
      <c r="Q12" s="771"/>
    </row>
    <row r="13" spans="1:17" ht="12.75" customHeight="1" x14ac:dyDescent="0.25">
      <c r="A13" s="14"/>
      <c r="B13" s="15" t="s">
        <v>20</v>
      </c>
      <c r="C13" s="1044"/>
      <c r="D13" s="1044"/>
      <c r="E13" s="1044"/>
      <c r="F13" s="1044"/>
      <c r="G13" s="1044"/>
      <c r="H13" s="1044"/>
      <c r="I13" s="1044"/>
      <c r="J13" s="1044"/>
      <c r="K13" s="1044"/>
      <c r="L13" s="1044"/>
      <c r="M13" s="1044"/>
      <c r="N13" s="1044"/>
      <c r="O13" s="1044"/>
      <c r="P13" s="1045"/>
      <c r="Q13" s="771"/>
    </row>
    <row r="14" spans="1:17" ht="12.75" customHeight="1" x14ac:dyDescent="0.25">
      <c r="A14" s="14"/>
      <c r="B14" s="15" t="s">
        <v>22</v>
      </c>
      <c r="C14" s="1044"/>
      <c r="D14" s="1044"/>
      <c r="E14" s="1044"/>
      <c r="F14" s="1044"/>
      <c r="G14" s="1044"/>
      <c r="H14" s="1044"/>
      <c r="I14" s="1044"/>
      <c r="J14" s="1044"/>
      <c r="K14" s="1044"/>
      <c r="L14" s="1044"/>
      <c r="M14" s="1044"/>
      <c r="N14" s="1044"/>
      <c r="O14" s="1044"/>
      <c r="P14" s="1045"/>
      <c r="Q14" s="771"/>
    </row>
    <row r="15" spans="1:17" ht="12.75" customHeight="1" x14ac:dyDescent="0.25">
      <c r="A15" s="17"/>
      <c r="B15" s="18"/>
      <c r="C15" s="1025"/>
      <c r="D15" s="1025"/>
      <c r="E15" s="1025"/>
      <c r="F15" s="1025"/>
      <c r="G15" s="1025"/>
      <c r="H15" s="1025"/>
      <c r="I15" s="1025"/>
      <c r="J15" s="1025"/>
      <c r="K15" s="1025"/>
      <c r="L15" s="1025"/>
      <c r="M15" s="1025"/>
      <c r="N15" s="1025"/>
      <c r="O15" s="1025"/>
      <c r="P15" s="1026"/>
      <c r="Q15" s="771"/>
    </row>
    <row r="16" spans="1:17" s="20" customFormat="1" ht="12" x14ac:dyDescent="0.25">
      <c r="A16" s="1027" t="s">
        <v>23</v>
      </c>
      <c r="B16" s="1030" t="s">
        <v>24</v>
      </c>
      <c r="C16" s="1033" t="s">
        <v>25</v>
      </c>
      <c r="D16" s="1034"/>
      <c r="E16" s="1034"/>
      <c r="F16" s="1034"/>
      <c r="G16" s="1034"/>
      <c r="H16" s="1034"/>
      <c r="I16" s="1034"/>
      <c r="J16" s="1034"/>
      <c r="K16" s="1034"/>
      <c r="L16" s="1034"/>
      <c r="M16" s="1034"/>
      <c r="N16" s="1034"/>
      <c r="O16" s="1035"/>
      <c r="P16" s="1030" t="s">
        <v>26</v>
      </c>
      <c r="Q16" s="772"/>
    </row>
    <row r="17" spans="1:19" s="20" customFormat="1" ht="12" x14ac:dyDescent="0.25">
      <c r="A17" s="1028"/>
      <c r="B17" s="1031"/>
      <c r="C17" s="1036" t="s">
        <v>27</v>
      </c>
      <c r="D17" s="1023" t="s">
        <v>28</v>
      </c>
      <c r="E17" s="1038" t="s">
        <v>29</v>
      </c>
      <c r="F17" s="1040" t="s">
        <v>30</v>
      </c>
      <c r="G17" s="1023" t="s">
        <v>31</v>
      </c>
      <c r="H17" s="1042" t="s">
        <v>32</v>
      </c>
      <c r="I17" s="1021" t="s">
        <v>33</v>
      </c>
      <c r="J17" s="1023" t="s">
        <v>34</v>
      </c>
      <c r="K17" s="1042" t="s">
        <v>35</v>
      </c>
      <c r="L17" s="1021" t="s">
        <v>36</v>
      </c>
      <c r="M17" s="1023" t="s">
        <v>37</v>
      </c>
      <c r="N17" s="1042" t="s">
        <v>38</v>
      </c>
      <c r="O17" s="1021" t="s">
        <v>39</v>
      </c>
      <c r="P17" s="1031"/>
    </row>
    <row r="18" spans="1:19" s="21" customFormat="1" ht="66.75" customHeight="1" thickBot="1" x14ac:dyDescent="0.3">
      <c r="A18" s="1029"/>
      <c r="B18" s="1032"/>
      <c r="C18" s="1037"/>
      <c r="D18" s="1024"/>
      <c r="E18" s="1039"/>
      <c r="F18" s="1041"/>
      <c r="G18" s="1024"/>
      <c r="H18" s="1043"/>
      <c r="I18" s="1022"/>
      <c r="J18" s="1024"/>
      <c r="K18" s="1043"/>
      <c r="L18" s="1022"/>
      <c r="M18" s="1024"/>
      <c r="N18" s="1043"/>
      <c r="O18" s="1022"/>
      <c r="P18" s="1032"/>
    </row>
    <row r="19" spans="1:19" s="21" customFormat="1" ht="9" thickTop="1" x14ac:dyDescent="0.25">
      <c r="A19" s="22">
        <v>1</v>
      </c>
      <c r="B19" s="22">
        <v>2</v>
      </c>
      <c r="C19" s="22">
        <v>3</v>
      </c>
      <c r="D19" s="24">
        <v>4</v>
      </c>
      <c r="E19" s="25">
        <v>5</v>
      </c>
      <c r="F19" s="22">
        <v>6</v>
      </c>
      <c r="G19" s="24">
        <v>7</v>
      </c>
      <c r="H19" s="364">
        <v>8</v>
      </c>
      <c r="I19" s="27">
        <v>9</v>
      </c>
      <c r="J19" s="24">
        <v>10</v>
      </c>
      <c r="K19" s="365">
        <v>11</v>
      </c>
      <c r="L19" s="27">
        <v>12</v>
      </c>
      <c r="M19" s="365">
        <v>13</v>
      </c>
      <c r="N19" s="26">
        <v>14</v>
      </c>
      <c r="O19" s="27">
        <v>15</v>
      </c>
      <c r="P19" s="27">
        <v>16</v>
      </c>
    </row>
    <row r="20" spans="1:19" s="37" customFormat="1" ht="12" x14ac:dyDescent="0.25">
      <c r="A20" s="28"/>
      <c r="B20" s="29" t="s">
        <v>40</v>
      </c>
      <c r="C20" s="197"/>
      <c r="D20" s="31"/>
      <c r="E20" s="32"/>
      <c r="F20" s="197"/>
      <c r="G20" s="31"/>
      <c r="H20" s="366"/>
      <c r="I20" s="367"/>
      <c r="J20" s="31"/>
      <c r="K20" s="368"/>
      <c r="L20" s="367"/>
      <c r="M20" s="368"/>
      <c r="N20" s="34"/>
      <c r="O20" s="367"/>
      <c r="P20" s="369"/>
    </row>
    <row r="21" spans="1:19" s="37" customFormat="1" ht="12.75" thickBot="1" x14ac:dyDescent="0.3">
      <c r="A21" s="38"/>
      <c r="B21" s="39" t="s">
        <v>41</v>
      </c>
      <c r="C21" s="43">
        <f>F21+I21+L21+O21</f>
        <v>220916</v>
      </c>
      <c r="D21" s="41">
        <f>SUM(D22,D25,D26,D42,D43)</f>
        <v>220916</v>
      </c>
      <c r="E21" s="42">
        <f>SUM(E22,E25,E26,E42,E43)</f>
        <v>0</v>
      </c>
      <c r="F21" s="43">
        <f t="shared" ref="F21:F26" si="0">D21+E21</f>
        <v>220916</v>
      </c>
      <c r="G21" s="41">
        <f>SUM(G22,G25,G43)</f>
        <v>0</v>
      </c>
      <c r="H21" s="371">
        <f>SUM(H22,H25,H43)</f>
        <v>0</v>
      </c>
      <c r="I21" s="45">
        <f>G21+H21</f>
        <v>0</v>
      </c>
      <c r="J21" s="41">
        <f>SUM(J22,J27,J43)</f>
        <v>0</v>
      </c>
      <c r="K21" s="371">
        <f>SUM(K22,K27,K43)</f>
        <v>0</v>
      </c>
      <c r="L21" s="45">
        <f>J21+K21</f>
        <v>0</v>
      </c>
      <c r="M21" s="372">
        <f>SUM(M22,M45)</f>
        <v>0</v>
      </c>
      <c r="N21" s="44">
        <f>SUM(N22,N45)</f>
        <v>0</v>
      </c>
      <c r="O21" s="45">
        <f>M21+N21</f>
        <v>0</v>
      </c>
      <c r="P21" s="373"/>
      <c r="R21" s="346"/>
    </row>
    <row r="22" spans="1:19" ht="15.75" hidden="1" thickTop="1" x14ac:dyDescent="0.25">
      <c r="A22" s="46"/>
      <c r="B22" s="47" t="s">
        <v>42</v>
      </c>
      <c r="C22" s="51">
        <f>F22+I22+L22+O22</f>
        <v>0</v>
      </c>
      <c r="D22" s="49">
        <f>SUM(D23:D24)</f>
        <v>0</v>
      </c>
      <c r="E22" s="50">
        <f>SUM(E23:E24)</f>
        <v>0</v>
      </c>
      <c r="F22" s="51">
        <f t="shared" si="0"/>
        <v>0</v>
      </c>
      <c r="G22" s="49">
        <f>SUM(G23:G24)</f>
        <v>0</v>
      </c>
      <c r="H22" s="375">
        <f>SUM(H23:H24)</f>
        <v>0</v>
      </c>
      <c r="I22" s="53">
        <f>G22+H22</f>
        <v>0</v>
      </c>
      <c r="J22" s="49">
        <f>SUM(J23:J24)</f>
        <v>0</v>
      </c>
      <c r="K22" s="375">
        <f>SUM(K23:K24)</f>
        <v>0</v>
      </c>
      <c r="L22" s="53">
        <f>J22+K22</f>
        <v>0</v>
      </c>
      <c r="M22" s="376">
        <f>SUM(M23:M24)</f>
        <v>0</v>
      </c>
      <c r="N22" s="52">
        <f>SUM(N23:N24)</f>
        <v>0</v>
      </c>
      <c r="O22" s="53">
        <f>M22+N22</f>
        <v>0</v>
      </c>
      <c r="P22" s="377"/>
      <c r="R22" s="346"/>
    </row>
    <row r="23" spans="1:19" ht="15.75" hidden="1" thickTop="1" x14ac:dyDescent="0.25">
      <c r="A23" s="54"/>
      <c r="B23" s="55" t="s">
        <v>43</v>
      </c>
      <c r="C23" s="378">
        <f>F23+I23+L23+O23</f>
        <v>0</v>
      </c>
      <c r="D23" s="57"/>
      <c r="E23" s="58"/>
      <c r="F23" s="610">
        <f t="shared" si="0"/>
        <v>0</v>
      </c>
      <c r="G23" s="57"/>
      <c r="H23" s="379"/>
      <c r="I23" s="380">
        <f>G23+H23</f>
        <v>0</v>
      </c>
      <c r="J23" s="57"/>
      <c r="K23" s="379"/>
      <c r="L23" s="380">
        <f>J23+K23</f>
        <v>0</v>
      </c>
      <c r="M23" s="381"/>
      <c r="N23" s="60"/>
      <c r="O23" s="380">
        <f>M23+N23</f>
        <v>0</v>
      </c>
      <c r="P23" s="382"/>
      <c r="R23" s="346"/>
    </row>
    <row r="24" spans="1:19" ht="15.75" hidden="1" thickTop="1" x14ac:dyDescent="0.25">
      <c r="A24" s="63"/>
      <c r="B24" s="64" t="s">
        <v>44</v>
      </c>
      <c r="C24" s="611">
        <f>F24+I24+L24+O24</f>
        <v>0</v>
      </c>
      <c r="D24" s="66"/>
      <c r="E24" s="67"/>
      <c r="F24" s="611">
        <f t="shared" si="0"/>
        <v>0</v>
      </c>
      <c r="G24" s="66"/>
      <c r="H24" s="384"/>
      <c r="I24" s="385">
        <f>G24+H24</f>
        <v>0</v>
      </c>
      <c r="J24" s="66"/>
      <c r="K24" s="384"/>
      <c r="L24" s="385">
        <f>J24+K24</f>
        <v>0</v>
      </c>
      <c r="M24" s="386"/>
      <c r="N24" s="69"/>
      <c r="O24" s="385">
        <f>M24+N24</f>
        <v>0</v>
      </c>
      <c r="P24" s="387"/>
      <c r="R24" s="346"/>
    </row>
    <row r="25" spans="1:19" s="37" customFormat="1" ht="25.5" thickTop="1" thickBot="1" x14ac:dyDescent="0.3">
      <c r="A25" s="73">
        <v>19300</v>
      </c>
      <c r="B25" s="73" t="s">
        <v>45</v>
      </c>
      <c r="C25" s="606">
        <f>SUM(F25,I25)</f>
        <v>220916</v>
      </c>
      <c r="D25" s="75">
        <f>D51</f>
        <v>220916</v>
      </c>
      <c r="E25" s="76"/>
      <c r="F25" s="606">
        <f t="shared" si="0"/>
        <v>220916</v>
      </c>
      <c r="G25" s="75"/>
      <c r="H25" s="389"/>
      <c r="I25" s="390">
        <f>G25+H25</f>
        <v>0</v>
      </c>
      <c r="J25" s="80" t="s">
        <v>46</v>
      </c>
      <c r="K25" s="391" t="s">
        <v>46</v>
      </c>
      <c r="L25" s="84" t="s">
        <v>46</v>
      </c>
      <c r="M25" s="613" t="s">
        <v>46</v>
      </c>
      <c r="N25" s="83" t="s">
        <v>46</v>
      </c>
      <c r="O25" s="84" t="s">
        <v>46</v>
      </c>
      <c r="P25" s="392"/>
      <c r="R25" s="346"/>
    </row>
    <row r="26" spans="1:19" s="37" customFormat="1" ht="24.75" hidden="1" thickTop="1" x14ac:dyDescent="0.25">
      <c r="A26" s="85"/>
      <c r="B26" s="85" t="s">
        <v>47</v>
      </c>
      <c r="C26" s="393">
        <f>F26</f>
        <v>0</v>
      </c>
      <c r="D26" s="87"/>
      <c r="E26" s="88"/>
      <c r="F26" s="143">
        <f t="shared" si="0"/>
        <v>0</v>
      </c>
      <c r="G26" s="90" t="s">
        <v>46</v>
      </c>
      <c r="H26" s="395" t="s">
        <v>46</v>
      </c>
      <c r="I26" s="94" t="s">
        <v>46</v>
      </c>
      <c r="J26" s="90" t="s">
        <v>46</v>
      </c>
      <c r="K26" s="395" t="s">
        <v>46</v>
      </c>
      <c r="L26" s="94" t="s">
        <v>46</v>
      </c>
      <c r="M26" s="396" t="s">
        <v>46</v>
      </c>
      <c r="N26" s="91" t="s">
        <v>46</v>
      </c>
      <c r="O26" s="94" t="s">
        <v>46</v>
      </c>
      <c r="P26" s="397"/>
      <c r="R26" s="346"/>
    </row>
    <row r="27" spans="1:19" s="37" customFormat="1" ht="24.75" hidden="1" thickTop="1" x14ac:dyDescent="0.25">
      <c r="A27" s="85">
        <v>21300</v>
      </c>
      <c r="B27" s="85" t="s">
        <v>48</v>
      </c>
      <c r="C27" s="393">
        <f t="shared" ref="C27:C41" si="1">L27</f>
        <v>0</v>
      </c>
      <c r="D27" s="90" t="s">
        <v>46</v>
      </c>
      <c r="E27" s="92" t="s">
        <v>46</v>
      </c>
      <c r="F27" s="93" t="s">
        <v>46</v>
      </c>
      <c r="G27" s="90" t="s">
        <v>46</v>
      </c>
      <c r="H27" s="395" t="s">
        <v>46</v>
      </c>
      <c r="I27" s="94" t="s">
        <v>46</v>
      </c>
      <c r="J27" s="95">
        <f>SUM(J28,J32,J34,J37)</f>
        <v>0</v>
      </c>
      <c r="K27" s="399">
        <f>SUM(K28,K32,K34,K37)</f>
        <v>0</v>
      </c>
      <c r="L27" s="99">
        <f t="shared" ref="L27:L41" si="2">J27+K27</f>
        <v>0</v>
      </c>
      <c r="M27" s="396" t="s">
        <v>46</v>
      </c>
      <c r="N27" s="91" t="s">
        <v>46</v>
      </c>
      <c r="O27" s="94" t="s">
        <v>46</v>
      </c>
      <c r="P27" s="397"/>
      <c r="R27" s="346"/>
    </row>
    <row r="28" spans="1:19" s="37" customFormat="1" ht="12.75" hidden="1" thickTop="1" x14ac:dyDescent="0.25">
      <c r="A28" s="100">
        <v>21350</v>
      </c>
      <c r="B28" s="85" t="s">
        <v>49</v>
      </c>
      <c r="C28" s="393">
        <f t="shared" si="1"/>
        <v>0</v>
      </c>
      <c r="D28" s="90" t="s">
        <v>46</v>
      </c>
      <c r="E28" s="92" t="s">
        <v>46</v>
      </c>
      <c r="F28" s="93" t="s">
        <v>46</v>
      </c>
      <c r="G28" s="90" t="s">
        <v>46</v>
      </c>
      <c r="H28" s="395" t="s">
        <v>46</v>
      </c>
      <c r="I28" s="94" t="s">
        <v>46</v>
      </c>
      <c r="J28" s="95">
        <f>SUM(J29:J31)</f>
        <v>0</v>
      </c>
      <c r="K28" s="399">
        <f>SUM(K29:K31)</f>
        <v>0</v>
      </c>
      <c r="L28" s="99">
        <f t="shared" si="2"/>
        <v>0</v>
      </c>
      <c r="M28" s="396" t="s">
        <v>46</v>
      </c>
      <c r="N28" s="91" t="s">
        <v>46</v>
      </c>
      <c r="O28" s="94" t="s">
        <v>46</v>
      </c>
      <c r="P28" s="397"/>
      <c r="R28" s="346"/>
    </row>
    <row r="29" spans="1:19" ht="15.75" hidden="1" thickTop="1" x14ac:dyDescent="0.25">
      <c r="A29" s="54">
        <v>21351</v>
      </c>
      <c r="B29" s="101" t="s">
        <v>50</v>
      </c>
      <c r="C29" s="400">
        <f t="shared" si="1"/>
        <v>0</v>
      </c>
      <c r="D29" s="102" t="s">
        <v>46</v>
      </c>
      <c r="E29" s="103" t="s">
        <v>46</v>
      </c>
      <c r="F29" s="104" t="s">
        <v>46</v>
      </c>
      <c r="G29" s="102" t="s">
        <v>46</v>
      </c>
      <c r="H29" s="402" t="s">
        <v>46</v>
      </c>
      <c r="I29" s="109" t="s">
        <v>46</v>
      </c>
      <c r="J29" s="106"/>
      <c r="K29" s="403"/>
      <c r="L29" s="243">
        <f t="shared" si="2"/>
        <v>0</v>
      </c>
      <c r="M29" s="404" t="s">
        <v>46</v>
      </c>
      <c r="N29" s="105" t="s">
        <v>46</v>
      </c>
      <c r="O29" s="109" t="s">
        <v>46</v>
      </c>
      <c r="P29" s="382"/>
      <c r="R29" s="346"/>
    </row>
    <row r="30" spans="1:19" customFormat="1" ht="15.75" hidden="1" thickTop="1" x14ac:dyDescent="0.25">
      <c r="A30" s="63">
        <v>21352</v>
      </c>
      <c r="B30" s="111" t="s">
        <v>51</v>
      </c>
      <c r="C30" s="405">
        <f t="shared" si="1"/>
        <v>0</v>
      </c>
      <c r="D30" s="112" t="s">
        <v>46</v>
      </c>
      <c r="E30" s="113" t="s">
        <v>46</v>
      </c>
      <c r="F30" s="114" t="s">
        <v>46</v>
      </c>
      <c r="G30" s="112" t="s">
        <v>46</v>
      </c>
      <c r="H30" s="407" t="s">
        <v>46</v>
      </c>
      <c r="I30" s="119" t="s">
        <v>46</v>
      </c>
      <c r="J30" s="116"/>
      <c r="K30" s="408"/>
      <c r="L30" s="230">
        <f t="shared" si="2"/>
        <v>0</v>
      </c>
      <c r="M30" s="409" t="s">
        <v>46</v>
      </c>
      <c r="N30" s="115" t="s">
        <v>46</v>
      </c>
      <c r="O30" s="119" t="s">
        <v>46</v>
      </c>
      <c r="P30" s="387"/>
      <c r="R30" s="346"/>
      <c r="S30" s="4"/>
    </row>
    <row r="31" spans="1:19" customFormat="1" ht="24.75" hidden="1" thickTop="1" x14ac:dyDescent="0.25">
      <c r="A31" s="63">
        <v>21359</v>
      </c>
      <c r="B31" s="111" t="s">
        <v>52</v>
      </c>
      <c r="C31" s="405">
        <f t="shared" si="1"/>
        <v>0</v>
      </c>
      <c r="D31" s="112" t="s">
        <v>46</v>
      </c>
      <c r="E31" s="113" t="s">
        <v>46</v>
      </c>
      <c r="F31" s="114" t="s">
        <v>46</v>
      </c>
      <c r="G31" s="112" t="s">
        <v>46</v>
      </c>
      <c r="H31" s="407" t="s">
        <v>46</v>
      </c>
      <c r="I31" s="119" t="s">
        <v>46</v>
      </c>
      <c r="J31" s="116"/>
      <c r="K31" s="408"/>
      <c r="L31" s="230">
        <f t="shared" si="2"/>
        <v>0</v>
      </c>
      <c r="M31" s="409" t="s">
        <v>46</v>
      </c>
      <c r="N31" s="115" t="s">
        <v>46</v>
      </c>
      <c r="O31" s="119" t="s">
        <v>46</v>
      </c>
      <c r="P31" s="387"/>
      <c r="R31" s="346"/>
      <c r="S31" s="4"/>
    </row>
    <row r="32" spans="1:19" s="37" customFormat="1" ht="24.75" hidden="1" thickTop="1" x14ac:dyDescent="0.25">
      <c r="A32" s="100">
        <v>21370</v>
      </c>
      <c r="B32" s="85" t="s">
        <v>53</v>
      </c>
      <c r="C32" s="393">
        <f t="shared" si="1"/>
        <v>0</v>
      </c>
      <c r="D32" s="90" t="s">
        <v>46</v>
      </c>
      <c r="E32" s="92" t="s">
        <v>46</v>
      </c>
      <c r="F32" s="93" t="s">
        <v>46</v>
      </c>
      <c r="G32" s="90" t="s">
        <v>46</v>
      </c>
      <c r="H32" s="395" t="s">
        <v>46</v>
      </c>
      <c r="I32" s="94" t="s">
        <v>46</v>
      </c>
      <c r="J32" s="95">
        <f>SUM(J33)</f>
        <v>0</v>
      </c>
      <c r="K32" s="399">
        <f>SUM(K33)</f>
        <v>0</v>
      </c>
      <c r="L32" s="99">
        <f t="shared" si="2"/>
        <v>0</v>
      </c>
      <c r="M32" s="396" t="s">
        <v>46</v>
      </c>
      <c r="N32" s="91" t="s">
        <v>46</v>
      </c>
      <c r="O32" s="94" t="s">
        <v>46</v>
      </c>
      <c r="P32" s="397"/>
      <c r="R32" s="346"/>
    </row>
    <row r="33" spans="1:19" customFormat="1" ht="36.75" hidden="1" thickTop="1" x14ac:dyDescent="0.25">
      <c r="A33" s="121">
        <v>21379</v>
      </c>
      <c r="B33" s="122" t="s">
        <v>54</v>
      </c>
      <c r="C33" s="410">
        <f t="shared" si="1"/>
        <v>0</v>
      </c>
      <c r="D33" s="124" t="s">
        <v>46</v>
      </c>
      <c r="E33" s="125" t="s">
        <v>46</v>
      </c>
      <c r="F33" s="126" t="s">
        <v>46</v>
      </c>
      <c r="G33" s="124" t="s">
        <v>46</v>
      </c>
      <c r="H33" s="412" t="s">
        <v>46</v>
      </c>
      <c r="I33" s="132" t="s">
        <v>46</v>
      </c>
      <c r="J33" s="128"/>
      <c r="K33" s="413"/>
      <c r="L33" s="414">
        <f t="shared" si="2"/>
        <v>0</v>
      </c>
      <c r="M33" s="415" t="s">
        <v>46</v>
      </c>
      <c r="N33" s="127" t="s">
        <v>46</v>
      </c>
      <c r="O33" s="132" t="s">
        <v>46</v>
      </c>
      <c r="P33" s="416"/>
      <c r="R33" s="346"/>
      <c r="S33" s="4"/>
    </row>
    <row r="34" spans="1:19" s="37" customFormat="1" ht="12.75" hidden="1" thickTop="1" x14ac:dyDescent="0.25">
      <c r="A34" s="100">
        <v>21380</v>
      </c>
      <c r="B34" s="85" t="s">
        <v>55</v>
      </c>
      <c r="C34" s="393">
        <f t="shared" si="1"/>
        <v>0</v>
      </c>
      <c r="D34" s="90" t="s">
        <v>46</v>
      </c>
      <c r="E34" s="92" t="s">
        <v>46</v>
      </c>
      <c r="F34" s="93" t="s">
        <v>46</v>
      </c>
      <c r="G34" s="90" t="s">
        <v>46</v>
      </c>
      <c r="H34" s="395" t="s">
        <v>46</v>
      </c>
      <c r="I34" s="94" t="s">
        <v>46</v>
      </c>
      <c r="J34" s="95">
        <f>SUM(J35:J36)</f>
        <v>0</v>
      </c>
      <c r="K34" s="399">
        <f>SUM(K35:K36)</f>
        <v>0</v>
      </c>
      <c r="L34" s="99">
        <f t="shared" si="2"/>
        <v>0</v>
      </c>
      <c r="M34" s="396" t="s">
        <v>46</v>
      </c>
      <c r="N34" s="91" t="s">
        <v>46</v>
      </c>
      <c r="O34" s="94" t="s">
        <v>46</v>
      </c>
      <c r="P34" s="397"/>
      <c r="R34" s="346"/>
    </row>
    <row r="35" spans="1:19" customFormat="1" ht="15.75" hidden="1" thickTop="1" x14ac:dyDescent="0.25">
      <c r="A35" s="55">
        <v>21381</v>
      </c>
      <c r="B35" s="101" t="s">
        <v>56</v>
      </c>
      <c r="C35" s="400">
        <f t="shared" si="1"/>
        <v>0</v>
      </c>
      <c r="D35" s="102" t="s">
        <v>46</v>
      </c>
      <c r="E35" s="103" t="s">
        <v>46</v>
      </c>
      <c r="F35" s="104" t="s">
        <v>46</v>
      </c>
      <c r="G35" s="102" t="s">
        <v>46</v>
      </c>
      <c r="H35" s="402" t="s">
        <v>46</v>
      </c>
      <c r="I35" s="109" t="s">
        <v>46</v>
      </c>
      <c r="J35" s="106"/>
      <c r="K35" s="403"/>
      <c r="L35" s="243">
        <f t="shared" si="2"/>
        <v>0</v>
      </c>
      <c r="M35" s="404" t="s">
        <v>46</v>
      </c>
      <c r="N35" s="105" t="s">
        <v>46</v>
      </c>
      <c r="O35" s="109" t="s">
        <v>46</v>
      </c>
      <c r="P35" s="382"/>
      <c r="R35" s="346"/>
      <c r="S35" s="4"/>
    </row>
    <row r="36" spans="1:19" customFormat="1" ht="24.75" hidden="1" thickTop="1" x14ac:dyDescent="0.25">
      <c r="A36" s="64">
        <v>21383</v>
      </c>
      <c r="B36" s="111" t="s">
        <v>57</v>
      </c>
      <c r="C36" s="405">
        <f t="shared" si="1"/>
        <v>0</v>
      </c>
      <c r="D36" s="112" t="s">
        <v>46</v>
      </c>
      <c r="E36" s="113" t="s">
        <v>46</v>
      </c>
      <c r="F36" s="114" t="s">
        <v>46</v>
      </c>
      <c r="G36" s="112" t="s">
        <v>46</v>
      </c>
      <c r="H36" s="407" t="s">
        <v>46</v>
      </c>
      <c r="I36" s="119" t="s">
        <v>46</v>
      </c>
      <c r="J36" s="116"/>
      <c r="K36" s="408"/>
      <c r="L36" s="230">
        <f t="shared" si="2"/>
        <v>0</v>
      </c>
      <c r="M36" s="409" t="s">
        <v>46</v>
      </c>
      <c r="N36" s="115" t="s">
        <v>46</v>
      </c>
      <c r="O36" s="119" t="s">
        <v>46</v>
      </c>
      <c r="P36" s="387"/>
      <c r="R36" s="346"/>
      <c r="S36" s="4"/>
    </row>
    <row r="37" spans="1:19" s="37" customFormat="1" ht="24.75" hidden="1" thickTop="1" x14ac:dyDescent="0.25">
      <c r="A37" s="100">
        <v>21390</v>
      </c>
      <c r="B37" s="85" t="s">
        <v>58</v>
      </c>
      <c r="C37" s="393">
        <f t="shared" si="1"/>
        <v>0</v>
      </c>
      <c r="D37" s="90" t="s">
        <v>46</v>
      </c>
      <c r="E37" s="92" t="s">
        <v>46</v>
      </c>
      <c r="F37" s="93" t="s">
        <v>46</v>
      </c>
      <c r="G37" s="90" t="s">
        <v>46</v>
      </c>
      <c r="H37" s="395" t="s">
        <v>46</v>
      </c>
      <c r="I37" s="94" t="s">
        <v>46</v>
      </c>
      <c r="J37" s="95">
        <f>SUM(J38:J41)</f>
        <v>0</v>
      </c>
      <c r="K37" s="399">
        <f>SUM(K38:K41)</f>
        <v>0</v>
      </c>
      <c r="L37" s="99">
        <f t="shared" si="2"/>
        <v>0</v>
      </c>
      <c r="M37" s="396" t="s">
        <v>46</v>
      </c>
      <c r="N37" s="91" t="s">
        <v>46</v>
      </c>
      <c r="O37" s="94" t="s">
        <v>46</v>
      </c>
      <c r="P37" s="397"/>
      <c r="R37" s="346"/>
    </row>
    <row r="38" spans="1:19" customFormat="1" ht="24.75" hidden="1" thickTop="1" x14ac:dyDescent="0.25">
      <c r="A38" s="55">
        <v>21391</v>
      </c>
      <c r="B38" s="101" t="s">
        <v>59</v>
      </c>
      <c r="C38" s="400">
        <f t="shared" si="1"/>
        <v>0</v>
      </c>
      <c r="D38" s="102" t="s">
        <v>46</v>
      </c>
      <c r="E38" s="103" t="s">
        <v>46</v>
      </c>
      <c r="F38" s="104" t="s">
        <v>46</v>
      </c>
      <c r="G38" s="102" t="s">
        <v>46</v>
      </c>
      <c r="H38" s="402" t="s">
        <v>46</v>
      </c>
      <c r="I38" s="109" t="s">
        <v>46</v>
      </c>
      <c r="J38" s="106"/>
      <c r="K38" s="403"/>
      <c r="L38" s="243">
        <f t="shared" si="2"/>
        <v>0</v>
      </c>
      <c r="M38" s="404" t="s">
        <v>46</v>
      </c>
      <c r="N38" s="105" t="s">
        <v>46</v>
      </c>
      <c r="O38" s="109" t="s">
        <v>46</v>
      </c>
      <c r="P38" s="382"/>
      <c r="R38" s="346"/>
      <c r="S38" s="4"/>
    </row>
    <row r="39" spans="1:19" customFormat="1" ht="15.75" hidden="1" thickTop="1" x14ac:dyDescent="0.25">
      <c r="A39" s="64">
        <v>21393</v>
      </c>
      <c r="B39" s="111" t="s">
        <v>60</v>
      </c>
      <c r="C39" s="405">
        <f t="shared" si="1"/>
        <v>0</v>
      </c>
      <c r="D39" s="112" t="s">
        <v>46</v>
      </c>
      <c r="E39" s="113" t="s">
        <v>46</v>
      </c>
      <c r="F39" s="114" t="s">
        <v>46</v>
      </c>
      <c r="G39" s="112" t="s">
        <v>46</v>
      </c>
      <c r="H39" s="407" t="s">
        <v>46</v>
      </c>
      <c r="I39" s="119" t="s">
        <v>46</v>
      </c>
      <c r="J39" s="116"/>
      <c r="K39" s="408"/>
      <c r="L39" s="230">
        <f t="shared" si="2"/>
        <v>0</v>
      </c>
      <c r="M39" s="409" t="s">
        <v>46</v>
      </c>
      <c r="N39" s="115" t="s">
        <v>46</v>
      </c>
      <c r="O39" s="119" t="s">
        <v>46</v>
      </c>
      <c r="P39" s="387"/>
      <c r="R39" s="346"/>
      <c r="S39" s="4"/>
    </row>
    <row r="40" spans="1:19" customFormat="1" ht="15.75" hidden="1" thickTop="1" x14ac:dyDescent="0.25">
      <c r="A40" s="64">
        <v>21395</v>
      </c>
      <c r="B40" s="111" t="s">
        <v>61</v>
      </c>
      <c r="C40" s="405">
        <f t="shared" si="1"/>
        <v>0</v>
      </c>
      <c r="D40" s="112" t="s">
        <v>46</v>
      </c>
      <c r="E40" s="113" t="s">
        <v>46</v>
      </c>
      <c r="F40" s="114" t="s">
        <v>46</v>
      </c>
      <c r="G40" s="112" t="s">
        <v>46</v>
      </c>
      <c r="H40" s="407" t="s">
        <v>46</v>
      </c>
      <c r="I40" s="119" t="s">
        <v>46</v>
      </c>
      <c r="J40" s="116"/>
      <c r="K40" s="408"/>
      <c r="L40" s="230">
        <f t="shared" si="2"/>
        <v>0</v>
      </c>
      <c r="M40" s="409" t="s">
        <v>46</v>
      </c>
      <c r="N40" s="115" t="s">
        <v>46</v>
      </c>
      <c r="O40" s="119" t="s">
        <v>46</v>
      </c>
      <c r="P40" s="387"/>
      <c r="R40" s="346"/>
      <c r="S40" s="4"/>
    </row>
    <row r="41" spans="1:19" customFormat="1" ht="15.75" hidden="1" thickTop="1" x14ac:dyDescent="0.25">
      <c r="A41" s="64">
        <v>21399</v>
      </c>
      <c r="B41" s="111" t="s">
        <v>62</v>
      </c>
      <c r="C41" s="405">
        <f t="shared" si="1"/>
        <v>0</v>
      </c>
      <c r="D41" s="112" t="s">
        <v>46</v>
      </c>
      <c r="E41" s="113" t="s">
        <v>46</v>
      </c>
      <c r="F41" s="114" t="s">
        <v>46</v>
      </c>
      <c r="G41" s="112" t="s">
        <v>46</v>
      </c>
      <c r="H41" s="407" t="s">
        <v>46</v>
      </c>
      <c r="I41" s="119" t="s">
        <v>46</v>
      </c>
      <c r="J41" s="116"/>
      <c r="K41" s="408"/>
      <c r="L41" s="230">
        <f t="shared" si="2"/>
        <v>0</v>
      </c>
      <c r="M41" s="409" t="s">
        <v>46</v>
      </c>
      <c r="N41" s="115" t="s">
        <v>46</v>
      </c>
      <c r="O41" s="119" t="s">
        <v>46</v>
      </c>
      <c r="P41" s="387"/>
      <c r="R41" s="346"/>
      <c r="S41" s="4"/>
    </row>
    <row r="42" spans="1:19" s="37" customFormat="1" ht="24.75" hidden="1" thickTop="1" x14ac:dyDescent="0.25">
      <c r="A42" s="100">
        <v>21420</v>
      </c>
      <c r="B42" s="85" t="s">
        <v>63</v>
      </c>
      <c r="C42" s="417">
        <f>F42</f>
        <v>0</v>
      </c>
      <c r="D42" s="134"/>
      <c r="E42" s="135"/>
      <c r="F42" s="143">
        <f>D42+E42</f>
        <v>0</v>
      </c>
      <c r="G42" s="90" t="s">
        <v>46</v>
      </c>
      <c r="H42" s="395" t="s">
        <v>46</v>
      </c>
      <c r="I42" s="94" t="s">
        <v>46</v>
      </c>
      <c r="J42" s="90" t="s">
        <v>46</v>
      </c>
      <c r="K42" s="395" t="s">
        <v>46</v>
      </c>
      <c r="L42" s="94" t="s">
        <v>46</v>
      </c>
      <c r="M42" s="396" t="s">
        <v>46</v>
      </c>
      <c r="N42" s="91" t="s">
        <v>46</v>
      </c>
      <c r="O42" s="94" t="s">
        <v>46</v>
      </c>
      <c r="P42" s="397"/>
      <c r="R42" s="346"/>
    </row>
    <row r="43" spans="1:19" s="37" customFormat="1" ht="24.75" hidden="1" thickTop="1" x14ac:dyDescent="0.25">
      <c r="A43" s="136">
        <v>21490</v>
      </c>
      <c r="B43" s="137" t="s">
        <v>64</v>
      </c>
      <c r="C43" s="417">
        <f>F43+I43+L43</f>
        <v>0</v>
      </c>
      <c r="D43" s="138">
        <f>D44</f>
        <v>0</v>
      </c>
      <c r="E43" s="139">
        <f>E44</f>
        <v>0</v>
      </c>
      <c r="F43" s="140">
        <f>D43+E43</f>
        <v>0</v>
      </c>
      <c r="G43" s="138">
        <f>G44</f>
        <v>0</v>
      </c>
      <c r="H43" s="419">
        <f t="shared" ref="H43:K43" si="3">H44</f>
        <v>0</v>
      </c>
      <c r="I43" s="420">
        <f>G43+H43</f>
        <v>0</v>
      </c>
      <c r="J43" s="138">
        <f>J44</f>
        <v>0</v>
      </c>
      <c r="K43" s="419">
        <f t="shared" si="3"/>
        <v>0</v>
      </c>
      <c r="L43" s="420">
        <f>J43+K43</f>
        <v>0</v>
      </c>
      <c r="M43" s="396" t="s">
        <v>46</v>
      </c>
      <c r="N43" s="91" t="s">
        <v>46</v>
      </c>
      <c r="O43" s="94" t="s">
        <v>46</v>
      </c>
      <c r="P43" s="397"/>
      <c r="R43" s="346"/>
    </row>
    <row r="44" spans="1:19" s="37" customFormat="1" ht="24.75" hidden="1" thickTop="1" x14ac:dyDescent="0.25">
      <c r="A44" s="64">
        <v>21499</v>
      </c>
      <c r="B44" s="111" t="s">
        <v>65</v>
      </c>
      <c r="C44" s="421">
        <f>F44+I44+L44</f>
        <v>0</v>
      </c>
      <c r="D44" s="57"/>
      <c r="E44" s="58"/>
      <c r="F44" s="610">
        <f>D44+E44</f>
        <v>0</v>
      </c>
      <c r="G44" s="422"/>
      <c r="H44" s="379"/>
      <c r="I44" s="380">
        <f>G44+H44</f>
        <v>0</v>
      </c>
      <c r="J44" s="57"/>
      <c r="K44" s="379"/>
      <c r="L44" s="380">
        <f>J44+K44</f>
        <v>0</v>
      </c>
      <c r="M44" s="415" t="s">
        <v>46</v>
      </c>
      <c r="N44" s="127" t="s">
        <v>46</v>
      </c>
      <c r="O44" s="132" t="s">
        <v>46</v>
      </c>
      <c r="P44" s="416"/>
      <c r="R44" s="346"/>
    </row>
    <row r="45" spans="1:19" customFormat="1" ht="15.75" hidden="1" thickTop="1" x14ac:dyDescent="0.25">
      <c r="A45" s="152">
        <v>23000</v>
      </c>
      <c r="B45" s="153" t="s">
        <v>66</v>
      </c>
      <c r="C45" s="417">
        <f>O45</f>
        <v>0</v>
      </c>
      <c r="D45" s="423" t="s">
        <v>46</v>
      </c>
      <c r="E45" s="631" t="s">
        <v>46</v>
      </c>
      <c r="F45" s="632" t="s">
        <v>46</v>
      </c>
      <c r="G45" s="423" t="s">
        <v>46</v>
      </c>
      <c r="H45" s="426" t="s">
        <v>46</v>
      </c>
      <c r="I45" s="427" t="s">
        <v>46</v>
      </c>
      <c r="J45" s="423" t="s">
        <v>46</v>
      </c>
      <c r="K45" s="426" t="s">
        <v>46</v>
      </c>
      <c r="L45" s="427" t="s">
        <v>46</v>
      </c>
      <c r="M45" s="428">
        <f>SUM(M46:M47)</f>
        <v>0</v>
      </c>
      <c r="N45" s="144">
        <f>SUM(N46:N47)</f>
        <v>0</v>
      </c>
      <c r="O45" s="145">
        <f>M45+N45</f>
        <v>0</v>
      </c>
      <c r="P45" s="397"/>
      <c r="R45" s="346"/>
      <c r="S45" s="4"/>
    </row>
    <row r="46" spans="1:19" customFormat="1" ht="24.75" hidden="1" thickTop="1" x14ac:dyDescent="0.25">
      <c r="A46" s="155">
        <v>23410</v>
      </c>
      <c r="B46" s="156" t="s">
        <v>67</v>
      </c>
      <c r="C46" s="429">
        <f>O46</f>
        <v>0</v>
      </c>
      <c r="D46" s="158" t="s">
        <v>46</v>
      </c>
      <c r="E46" s="159" t="s">
        <v>46</v>
      </c>
      <c r="F46" s="160" t="s">
        <v>46</v>
      </c>
      <c r="G46" s="158" t="s">
        <v>46</v>
      </c>
      <c r="H46" s="431" t="s">
        <v>46</v>
      </c>
      <c r="I46" s="163" t="s">
        <v>46</v>
      </c>
      <c r="J46" s="158" t="s">
        <v>46</v>
      </c>
      <c r="K46" s="431" t="s">
        <v>46</v>
      </c>
      <c r="L46" s="163" t="s">
        <v>46</v>
      </c>
      <c r="M46" s="432"/>
      <c r="N46" s="433"/>
      <c r="O46" s="169">
        <f>M46+N46</f>
        <v>0</v>
      </c>
      <c r="P46" s="434"/>
      <c r="R46" s="346"/>
      <c r="S46" s="4"/>
    </row>
    <row r="47" spans="1:19" customFormat="1" ht="24.75" hidden="1" thickTop="1" x14ac:dyDescent="0.25">
      <c r="A47" s="155">
        <v>23510</v>
      </c>
      <c r="B47" s="156" t="s">
        <v>68</v>
      </c>
      <c r="C47" s="429">
        <f>O47</f>
        <v>0</v>
      </c>
      <c r="D47" s="158" t="s">
        <v>46</v>
      </c>
      <c r="E47" s="159" t="s">
        <v>46</v>
      </c>
      <c r="F47" s="160" t="s">
        <v>46</v>
      </c>
      <c r="G47" s="158" t="s">
        <v>46</v>
      </c>
      <c r="H47" s="431" t="s">
        <v>46</v>
      </c>
      <c r="I47" s="163" t="s">
        <v>46</v>
      </c>
      <c r="J47" s="158" t="s">
        <v>46</v>
      </c>
      <c r="K47" s="431" t="s">
        <v>46</v>
      </c>
      <c r="L47" s="163" t="s">
        <v>46</v>
      </c>
      <c r="M47" s="432"/>
      <c r="N47" s="433"/>
      <c r="O47" s="169">
        <f>M47+N47</f>
        <v>0</v>
      </c>
      <c r="P47" s="434"/>
      <c r="R47" s="346"/>
      <c r="S47" s="4"/>
    </row>
    <row r="48" spans="1:19" customFormat="1" ht="15.75" thickTop="1" x14ac:dyDescent="0.25">
      <c r="A48" s="164"/>
      <c r="B48" s="156"/>
      <c r="C48" s="216"/>
      <c r="D48" s="436"/>
      <c r="E48" s="602"/>
      <c r="F48" s="167"/>
      <c r="G48" s="436"/>
      <c r="H48" s="437"/>
      <c r="I48" s="163"/>
      <c r="J48" s="162"/>
      <c r="K48" s="438"/>
      <c r="L48" s="169"/>
      <c r="M48" s="432"/>
      <c r="N48" s="433"/>
      <c r="O48" s="169"/>
      <c r="P48" s="434"/>
      <c r="R48" s="346"/>
      <c r="S48" s="4"/>
    </row>
    <row r="49" spans="1:19" s="37" customFormat="1" ht="12" x14ac:dyDescent="0.25">
      <c r="A49" s="170"/>
      <c r="B49" s="171" t="s">
        <v>69</v>
      </c>
      <c r="C49" s="616"/>
      <c r="D49" s="440"/>
      <c r="E49" s="603"/>
      <c r="F49" s="607"/>
      <c r="G49" s="440"/>
      <c r="H49" s="442"/>
      <c r="I49" s="180"/>
      <c r="J49" s="440"/>
      <c r="K49" s="442"/>
      <c r="L49" s="180"/>
      <c r="M49" s="443"/>
      <c r="N49" s="441"/>
      <c r="O49" s="180"/>
      <c r="P49" s="444"/>
      <c r="R49" s="346"/>
    </row>
    <row r="50" spans="1:19" s="37" customFormat="1" ht="12.75" thickBot="1" x14ac:dyDescent="0.3">
      <c r="A50" s="181"/>
      <c r="B50" s="38" t="s">
        <v>70</v>
      </c>
      <c r="C50" s="184">
        <f t="shared" ref="C50:C113" si="4">F50+I50+L50+O50</f>
        <v>220916</v>
      </c>
      <c r="D50" s="182">
        <f>SUM(D51,D281)</f>
        <v>220916</v>
      </c>
      <c r="E50" s="183">
        <f>SUM(E51,E281)</f>
        <v>0</v>
      </c>
      <c r="F50" s="184">
        <f t="shared" ref="F50:F114" si="5">D50+E50</f>
        <v>220916</v>
      </c>
      <c r="G50" s="182">
        <f>SUM(G51,G281)</f>
        <v>0</v>
      </c>
      <c r="H50" s="446">
        <f>SUM(H51,H281)</f>
        <v>0</v>
      </c>
      <c r="I50" s="187">
        <f t="shared" ref="I50:I114" si="6">G50+H50</f>
        <v>0</v>
      </c>
      <c r="J50" s="182">
        <f>SUM(J51,J281)</f>
        <v>0</v>
      </c>
      <c r="K50" s="446">
        <f>SUM(K51,K281)</f>
        <v>0</v>
      </c>
      <c r="L50" s="187">
        <f t="shared" ref="L50:L114" si="7">J50+K50</f>
        <v>0</v>
      </c>
      <c r="M50" s="447">
        <f>SUM(M51,M281)</f>
        <v>0</v>
      </c>
      <c r="N50" s="185">
        <f>SUM(N51,N281)</f>
        <v>0</v>
      </c>
      <c r="O50" s="187">
        <f t="shared" ref="O50:O114" si="8">M50+N50</f>
        <v>0</v>
      </c>
      <c r="P50" s="373"/>
      <c r="R50" s="346"/>
    </row>
    <row r="51" spans="1:19" s="37" customFormat="1" ht="36.75" thickTop="1" x14ac:dyDescent="0.25">
      <c r="A51" s="188"/>
      <c r="B51" s="189" t="s">
        <v>71</v>
      </c>
      <c r="C51" s="193">
        <f t="shared" si="4"/>
        <v>220916</v>
      </c>
      <c r="D51" s="191">
        <f>SUM(D52,D194)</f>
        <v>220916</v>
      </c>
      <c r="E51" s="192">
        <f>SUM(E52,E194)</f>
        <v>0</v>
      </c>
      <c r="F51" s="193">
        <f t="shared" si="5"/>
        <v>220916</v>
      </c>
      <c r="G51" s="191">
        <f>SUM(G52,G194)</f>
        <v>0</v>
      </c>
      <c r="H51" s="449">
        <f>SUM(H52,H194)</f>
        <v>0</v>
      </c>
      <c r="I51" s="196">
        <f t="shared" si="6"/>
        <v>0</v>
      </c>
      <c r="J51" s="191">
        <f>SUM(J52,J194)</f>
        <v>0</v>
      </c>
      <c r="K51" s="449">
        <f>SUM(K52,K194)</f>
        <v>0</v>
      </c>
      <c r="L51" s="196">
        <f t="shared" si="7"/>
        <v>0</v>
      </c>
      <c r="M51" s="450">
        <f>SUM(M52,M194)</f>
        <v>0</v>
      </c>
      <c r="N51" s="194">
        <f>SUM(N52,N194)</f>
        <v>0</v>
      </c>
      <c r="O51" s="196">
        <f t="shared" si="8"/>
        <v>0</v>
      </c>
      <c r="P51" s="451"/>
      <c r="R51" s="346"/>
    </row>
    <row r="52" spans="1:19" s="37" customFormat="1" ht="24" x14ac:dyDescent="0.25">
      <c r="A52" s="197"/>
      <c r="B52" s="28" t="s">
        <v>72</v>
      </c>
      <c r="C52" s="175">
        <f t="shared" si="4"/>
        <v>220916</v>
      </c>
      <c r="D52" s="173">
        <f>SUM(D53,D75,D173,D187)</f>
        <v>220916</v>
      </c>
      <c r="E52" s="174">
        <f>SUM(E53,E75,E173,E187)</f>
        <v>0</v>
      </c>
      <c r="F52" s="175">
        <f t="shared" si="5"/>
        <v>220916</v>
      </c>
      <c r="G52" s="173">
        <f>SUM(G53,G75,G173,G187)</f>
        <v>0</v>
      </c>
      <c r="H52" s="453">
        <f>SUM(H53,H75,H173,H187)</f>
        <v>0</v>
      </c>
      <c r="I52" s="199">
        <f t="shared" si="6"/>
        <v>0</v>
      </c>
      <c r="J52" s="173">
        <f>SUM(J53,J75,J173,J187)</f>
        <v>0</v>
      </c>
      <c r="K52" s="453">
        <f>SUM(K53,K75,K173,K187)</f>
        <v>0</v>
      </c>
      <c r="L52" s="199">
        <f t="shared" si="7"/>
        <v>0</v>
      </c>
      <c r="M52" s="346">
        <f>SUM(M53,M75,M173,M187)</f>
        <v>0</v>
      </c>
      <c r="N52" s="176">
        <f>SUM(N53,N75,N173,N187)</f>
        <v>0</v>
      </c>
      <c r="O52" s="199">
        <f t="shared" si="8"/>
        <v>0</v>
      </c>
      <c r="P52" s="454"/>
      <c r="R52" s="346"/>
    </row>
    <row r="53" spans="1:19" s="37" customFormat="1" ht="12" x14ac:dyDescent="0.25">
      <c r="A53" s="200">
        <v>1000</v>
      </c>
      <c r="B53" s="200" t="s">
        <v>73</v>
      </c>
      <c r="C53" s="608">
        <f t="shared" si="4"/>
        <v>220916</v>
      </c>
      <c r="D53" s="206">
        <f>SUM(D54,D67)</f>
        <v>220916</v>
      </c>
      <c r="E53" s="604">
        <f>SUM(E54,E67)</f>
        <v>0</v>
      </c>
      <c r="F53" s="608">
        <f t="shared" si="5"/>
        <v>220916</v>
      </c>
      <c r="G53" s="206">
        <f>SUM(G54,G67)</f>
        <v>0</v>
      </c>
      <c r="H53" s="456">
        <f>SUM(H54,H67)</f>
        <v>0</v>
      </c>
      <c r="I53" s="209">
        <f t="shared" si="6"/>
        <v>0</v>
      </c>
      <c r="J53" s="206">
        <f>SUM(J54,J67)</f>
        <v>0</v>
      </c>
      <c r="K53" s="456">
        <f>SUM(K54,K67)</f>
        <v>0</v>
      </c>
      <c r="L53" s="209">
        <f t="shared" si="7"/>
        <v>0</v>
      </c>
      <c r="M53" s="457">
        <f>SUM(M54,M67)</f>
        <v>0</v>
      </c>
      <c r="N53" s="207">
        <f>SUM(N54,N67)</f>
        <v>0</v>
      </c>
      <c r="O53" s="209">
        <f t="shared" si="8"/>
        <v>0</v>
      </c>
      <c r="P53" s="458"/>
      <c r="R53" s="346"/>
    </row>
    <row r="54" spans="1:19" customFormat="1" x14ac:dyDescent="0.25">
      <c r="A54" s="85">
        <v>1100</v>
      </c>
      <c r="B54" s="210" t="s">
        <v>74</v>
      </c>
      <c r="C54" s="97">
        <f t="shared" si="4"/>
        <v>171855</v>
      </c>
      <c r="D54" s="95">
        <f>SUM(D55,D58,D66)</f>
        <v>171855</v>
      </c>
      <c r="E54" s="96">
        <f>SUM(E55,E58,E66)</f>
        <v>0</v>
      </c>
      <c r="F54" s="97">
        <f t="shared" si="5"/>
        <v>171855</v>
      </c>
      <c r="G54" s="95">
        <f>SUM(G55,G58,G66)</f>
        <v>0</v>
      </c>
      <c r="H54" s="399">
        <f>SUM(H55,H58,H66)</f>
        <v>0</v>
      </c>
      <c r="I54" s="99">
        <f t="shared" si="6"/>
        <v>0</v>
      </c>
      <c r="J54" s="95">
        <f>SUM(J55,J58,J66)</f>
        <v>0</v>
      </c>
      <c r="K54" s="399">
        <f>SUM(K55,K58,K66)</f>
        <v>0</v>
      </c>
      <c r="L54" s="99">
        <f t="shared" si="7"/>
        <v>0</v>
      </c>
      <c r="M54" s="459">
        <f>SUM(M55,M58,M66)</f>
        <v>0</v>
      </c>
      <c r="N54" s="266">
        <f>SUM(N55,N58,N66)</f>
        <v>0</v>
      </c>
      <c r="O54" s="268">
        <f t="shared" si="8"/>
        <v>0</v>
      </c>
      <c r="P54" s="460"/>
      <c r="R54" s="346"/>
      <c r="S54" s="4"/>
    </row>
    <row r="55" spans="1:19" customFormat="1" x14ac:dyDescent="0.25">
      <c r="A55" s="213">
        <v>1110</v>
      </c>
      <c r="B55" s="156" t="s">
        <v>75</v>
      </c>
      <c r="C55" s="435">
        <f t="shared" si="4"/>
        <v>117409</v>
      </c>
      <c r="D55" s="214">
        <f>SUM(D56:D57)</f>
        <v>117409</v>
      </c>
      <c r="E55" s="215">
        <f>SUM(E56:E57)</f>
        <v>0</v>
      </c>
      <c r="F55" s="216">
        <f t="shared" si="5"/>
        <v>117409</v>
      </c>
      <c r="G55" s="214">
        <f>SUM(G56:G57)</f>
        <v>0</v>
      </c>
      <c r="H55" s="461">
        <f>SUM(H56:H57)</f>
        <v>0</v>
      </c>
      <c r="I55" s="219">
        <f t="shared" si="6"/>
        <v>0</v>
      </c>
      <c r="J55" s="214">
        <f>SUM(J56:J57)</f>
        <v>0</v>
      </c>
      <c r="K55" s="461">
        <f>SUM(K56:K57)</f>
        <v>0</v>
      </c>
      <c r="L55" s="219">
        <f t="shared" si="7"/>
        <v>0</v>
      </c>
      <c r="M55" s="462">
        <f>SUM(M56:M57)</f>
        <v>0</v>
      </c>
      <c r="N55" s="217">
        <f>SUM(N56:N57)</f>
        <v>0</v>
      </c>
      <c r="O55" s="219">
        <f t="shared" si="8"/>
        <v>0</v>
      </c>
      <c r="P55" s="434"/>
      <c r="R55" s="346"/>
      <c r="S55" s="4"/>
    </row>
    <row r="56" spans="1:19" customFormat="1" hidden="1" x14ac:dyDescent="0.25">
      <c r="A56" s="55">
        <v>1111</v>
      </c>
      <c r="B56" s="101" t="s">
        <v>76</v>
      </c>
      <c r="C56" s="400">
        <f t="shared" si="4"/>
        <v>0</v>
      </c>
      <c r="D56" s="106">
        <v>0</v>
      </c>
      <c r="E56" s="107"/>
      <c r="F56" s="240">
        <f t="shared" si="5"/>
        <v>0</v>
      </c>
      <c r="G56" s="106"/>
      <c r="H56" s="403"/>
      <c r="I56" s="243">
        <f t="shared" si="6"/>
        <v>0</v>
      </c>
      <c r="J56" s="106"/>
      <c r="K56" s="403"/>
      <c r="L56" s="243">
        <f t="shared" si="7"/>
        <v>0</v>
      </c>
      <c r="M56" s="463"/>
      <c r="N56" s="108"/>
      <c r="O56" s="243">
        <f t="shared" si="8"/>
        <v>0</v>
      </c>
      <c r="P56" s="382"/>
      <c r="R56" s="346"/>
      <c r="S56" s="4"/>
    </row>
    <row r="57" spans="1:19" customFormat="1" x14ac:dyDescent="0.25">
      <c r="A57" s="64">
        <v>1119</v>
      </c>
      <c r="B57" s="111" t="s">
        <v>77</v>
      </c>
      <c r="C57" s="405">
        <f t="shared" si="4"/>
        <v>117409</v>
      </c>
      <c r="D57" s="116">
        <v>117409</v>
      </c>
      <c r="E57" s="117"/>
      <c r="F57" s="227">
        <f t="shared" si="5"/>
        <v>117409</v>
      </c>
      <c r="G57" s="116"/>
      <c r="H57" s="408"/>
      <c r="I57" s="230">
        <f t="shared" si="6"/>
        <v>0</v>
      </c>
      <c r="J57" s="116"/>
      <c r="K57" s="408"/>
      <c r="L57" s="230">
        <f t="shared" si="7"/>
        <v>0</v>
      </c>
      <c r="M57" s="464"/>
      <c r="N57" s="118"/>
      <c r="O57" s="230">
        <f t="shared" si="8"/>
        <v>0</v>
      </c>
      <c r="P57" s="387"/>
      <c r="R57" s="346"/>
      <c r="S57" s="4"/>
    </row>
    <row r="58" spans="1:19" customFormat="1" x14ac:dyDescent="0.25">
      <c r="A58" s="224">
        <v>1140</v>
      </c>
      <c r="B58" s="111" t="s">
        <v>78</v>
      </c>
      <c r="C58" s="227">
        <f t="shared" si="4"/>
        <v>33909</v>
      </c>
      <c r="D58" s="225">
        <f>SUM(D59:D65)</f>
        <v>33909</v>
      </c>
      <c r="E58" s="226">
        <f>SUM(E59:E65)</f>
        <v>0</v>
      </c>
      <c r="F58" s="227">
        <f>D58+E58</f>
        <v>33909</v>
      </c>
      <c r="G58" s="225">
        <f>SUM(G59:G65)</f>
        <v>0</v>
      </c>
      <c r="H58" s="465">
        <f>SUM(H59:H65)</f>
        <v>0</v>
      </c>
      <c r="I58" s="230">
        <f t="shared" si="6"/>
        <v>0</v>
      </c>
      <c r="J58" s="225">
        <f>SUM(J59:J65)</f>
        <v>0</v>
      </c>
      <c r="K58" s="465">
        <f>SUM(K59:K65)</f>
        <v>0</v>
      </c>
      <c r="L58" s="230">
        <f t="shared" si="7"/>
        <v>0</v>
      </c>
      <c r="M58" s="466">
        <f>SUM(M59:M65)</f>
        <v>0</v>
      </c>
      <c r="N58" s="228">
        <f>SUM(N59:N65)</f>
        <v>0</v>
      </c>
      <c r="O58" s="230">
        <f t="shared" si="8"/>
        <v>0</v>
      </c>
      <c r="P58" s="387"/>
      <c r="R58" s="346"/>
      <c r="S58" s="4"/>
    </row>
    <row r="59" spans="1:19" customFormat="1" hidden="1" x14ac:dyDescent="0.25">
      <c r="A59" s="64">
        <v>1141</v>
      </c>
      <c r="B59" s="111" t="s">
        <v>79</v>
      </c>
      <c r="C59" s="405">
        <f t="shared" si="4"/>
        <v>0</v>
      </c>
      <c r="D59" s="116">
        <v>0</v>
      </c>
      <c r="E59" s="117"/>
      <c r="F59" s="227">
        <f t="shared" si="5"/>
        <v>0</v>
      </c>
      <c r="G59" s="116"/>
      <c r="H59" s="408"/>
      <c r="I59" s="230">
        <f t="shared" si="6"/>
        <v>0</v>
      </c>
      <c r="J59" s="116"/>
      <c r="K59" s="408"/>
      <c r="L59" s="230">
        <f t="shared" si="7"/>
        <v>0</v>
      </c>
      <c r="M59" s="464"/>
      <c r="N59" s="118"/>
      <c r="O59" s="230">
        <f t="shared" si="8"/>
        <v>0</v>
      </c>
      <c r="P59" s="387"/>
      <c r="R59" s="346"/>
      <c r="S59" s="4"/>
    </row>
    <row r="60" spans="1:19" customFormat="1" ht="24" x14ac:dyDescent="0.25">
      <c r="A60" s="64">
        <v>1142</v>
      </c>
      <c r="B60" s="111" t="s">
        <v>80</v>
      </c>
      <c r="C60" s="405">
        <f t="shared" si="4"/>
        <v>1285</v>
      </c>
      <c r="D60" s="116">
        <v>285</v>
      </c>
      <c r="E60" s="117">
        <v>1000</v>
      </c>
      <c r="F60" s="227">
        <f t="shared" si="5"/>
        <v>1285</v>
      </c>
      <c r="G60" s="116"/>
      <c r="H60" s="408"/>
      <c r="I60" s="230">
        <f t="shared" si="6"/>
        <v>0</v>
      </c>
      <c r="J60" s="116"/>
      <c r="K60" s="408"/>
      <c r="L60" s="230">
        <f t="shared" si="7"/>
        <v>0</v>
      </c>
      <c r="M60" s="464"/>
      <c r="N60" s="118"/>
      <c r="O60" s="230">
        <f t="shared" si="8"/>
        <v>0</v>
      </c>
      <c r="P60" s="387" t="s">
        <v>682</v>
      </c>
      <c r="R60" s="346"/>
      <c r="S60" s="4"/>
    </row>
    <row r="61" spans="1:19" customFormat="1" ht="24" hidden="1" x14ac:dyDescent="0.25">
      <c r="A61" s="64">
        <v>1145</v>
      </c>
      <c r="B61" s="111" t="s">
        <v>81</v>
      </c>
      <c r="C61" s="405">
        <f t="shared" si="4"/>
        <v>0</v>
      </c>
      <c r="D61" s="116">
        <v>0</v>
      </c>
      <c r="E61" s="117"/>
      <c r="F61" s="227">
        <f t="shared" si="5"/>
        <v>0</v>
      </c>
      <c r="G61" s="116"/>
      <c r="H61" s="408"/>
      <c r="I61" s="230">
        <f t="shared" si="6"/>
        <v>0</v>
      </c>
      <c r="J61" s="116"/>
      <c r="K61" s="408"/>
      <c r="L61" s="230">
        <f t="shared" si="7"/>
        <v>0</v>
      </c>
      <c r="M61" s="464"/>
      <c r="N61" s="118"/>
      <c r="O61" s="230">
        <f t="shared" si="8"/>
        <v>0</v>
      </c>
      <c r="P61" s="387"/>
      <c r="R61" s="346"/>
      <c r="S61" s="4"/>
    </row>
    <row r="62" spans="1:19" customFormat="1" ht="24" x14ac:dyDescent="0.25">
      <c r="A62" s="64">
        <v>1146</v>
      </c>
      <c r="B62" s="111" t="s">
        <v>82</v>
      </c>
      <c r="C62" s="405">
        <f t="shared" si="4"/>
        <v>22048</v>
      </c>
      <c r="D62" s="116">
        <v>22048</v>
      </c>
      <c r="E62" s="117"/>
      <c r="F62" s="227">
        <f t="shared" si="5"/>
        <v>22048</v>
      </c>
      <c r="G62" s="116"/>
      <c r="H62" s="408"/>
      <c r="I62" s="230">
        <f t="shared" si="6"/>
        <v>0</v>
      </c>
      <c r="J62" s="116"/>
      <c r="K62" s="408"/>
      <c r="L62" s="230">
        <f t="shared" si="7"/>
        <v>0</v>
      </c>
      <c r="M62" s="464"/>
      <c r="N62" s="118"/>
      <c r="O62" s="230">
        <f t="shared" si="8"/>
        <v>0</v>
      </c>
      <c r="P62" s="387"/>
      <c r="R62" s="346"/>
      <c r="S62" s="4"/>
    </row>
    <row r="63" spans="1:19" customFormat="1" x14ac:dyDescent="0.25">
      <c r="A63" s="64">
        <v>1147</v>
      </c>
      <c r="B63" s="111" t="s">
        <v>83</v>
      </c>
      <c r="C63" s="227">
        <f t="shared" si="4"/>
        <v>2308</v>
      </c>
      <c r="D63" s="116">
        <v>3308</v>
      </c>
      <c r="E63" s="117">
        <v>-1000</v>
      </c>
      <c r="F63" s="227">
        <f t="shared" si="5"/>
        <v>2308</v>
      </c>
      <c r="G63" s="116"/>
      <c r="H63" s="408"/>
      <c r="I63" s="230">
        <f t="shared" si="6"/>
        <v>0</v>
      </c>
      <c r="J63" s="116"/>
      <c r="K63" s="408"/>
      <c r="L63" s="230">
        <f t="shared" si="7"/>
        <v>0</v>
      </c>
      <c r="M63" s="464"/>
      <c r="N63" s="118"/>
      <c r="O63" s="230">
        <f t="shared" si="8"/>
        <v>0</v>
      </c>
      <c r="P63" s="387" t="s">
        <v>682</v>
      </c>
      <c r="R63" s="346"/>
      <c r="S63" s="4"/>
    </row>
    <row r="64" spans="1:19" customFormat="1" x14ac:dyDescent="0.25">
      <c r="A64" s="64">
        <v>1148</v>
      </c>
      <c r="B64" s="111" t="s">
        <v>84</v>
      </c>
      <c r="C64" s="405">
        <f t="shared" si="4"/>
        <v>8268</v>
      </c>
      <c r="D64" s="116">
        <v>8268</v>
      </c>
      <c r="E64" s="117"/>
      <c r="F64" s="227">
        <f t="shared" si="5"/>
        <v>8268</v>
      </c>
      <c r="G64" s="116"/>
      <c r="H64" s="408"/>
      <c r="I64" s="230">
        <f t="shared" si="6"/>
        <v>0</v>
      </c>
      <c r="J64" s="116"/>
      <c r="K64" s="408"/>
      <c r="L64" s="230">
        <f t="shared" si="7"/>
        <v>0</v>
      </c>
      <c r="M64" s="464"/>
      <c r="N64" s="118"/>
      <c r="O64" s="230">
        <f t="shared" si="8"/>
        <v>0</v>
      </c>
      <c r="P64" s="387"/>
      <c r="R64" s="346"/>
      <c r="S64" s="4"/>
    </row>
    <row r="65" spans="1:19" customFormat="1" ht="24" hidden="1" x14ac:dyDescent="0.25">
      <c r="A65" s="64">
        <v>1149</v>
      </c>
      <c r="B65" s="111" t="s">
        <v>85</v>
      </c>
      <c r="C65" s="405">
        <f t="shared" si="4"/>
        <v>0</v>
      </c>
      <c r="D65" s="116">
        <v>0</v>
      </c>
      <c r="E65" s="117"/>
      <c r="F65" s="227">
        <f t="shared" si="5"/>
        <v>0</v>
      </c>
      <c r="G65" s="116"/>
      <c r="H65" s="408"/>
      <c r="I65" s="230">
        <f t="shared" si="6"/>
        <v>0</v>
      </c>
      <c r="J65" s="116"/>
      <c r="K65" s="408"/>
      <c r="L65" s="230">
        <f t="shared" si="7"/>
        <v>0</v>
      </c>
      <c r="M65" s="464"/>
      <c r="N65" s="118"/>
      <c r="O65" s="230">
        <f t="shared" si="8"/>
        <v>0</v>
      </c>
      <c r="P65" s="387"/>
      <c r="R65" s="346"/>
      <c r="S65" s="4"/>
    </row>
    <row r="66" spans="1:19" customFormat="1" ht="36" x14ac:dyDescent="0.25">
      <c r="A66" s="213">
        <v>1150</v>
      </c>
      <c r="B66" s="156" t="s">
        <v>86</v>
      </c>
      <c r="C66" s="227">
        <f t="shared" si="4"/>
        <v>20537</v>
      </c>
      <c r="D66" s="231">
        <v>20537</v>
      </c>
      <c r="E66" s="232"/>
      <c r="F66" s="216">
        <f t="shared" si="5"/>
        <v>20537</v>
      </c>
      <c r="G66" s="231"/>
      <c r="H66" s="467"/>
      <c r="I66" s="219">
        <f t="shared" si="6"/>
        <v>0</v>
      </c>
      <c r="J66" s="231"/>
      <c r="K66" s="467"/>
      <c r="L66" s="219">
        <f t="shared" si="7"/>
        <v>0</v>
      </c>
      <c r="M66" s="468"/>
      <c r="N66" s="234"/>
      <c r="O66" s="219">
        <f t="shared" si="8"/>
        <v>0</v>
      </c>
      <c r="P66" s="434"/>
      <c r="R66" s="346"/>
      <c r="S66" s="4"/>
    </row>
    <row r="67" spans="1:19" customFormat="1" ht="36" x14ac:dyDescent="0.25">
      <c r="A67" s="85">
        <v>1200</v>
      </c>
      <c r="B67" s="210" t="s">
        <v>87</v>
      </c>
      <c r="C67" s="97">
        <f t="shared" si="4"/>
        <v>49061</v>
      </c>
      <c r="D67" s="95">
        <f>SUM(D68:D69)</f>
        <v>49061</v>
      </c>
      <c r="E67" s="96">
        <f>SUM(E68:E69)</f>
        <v>0</v>
      </c>
      <c r="F67" s="97">
        <f>D67+E67</f>
        <v>49061</v>
      </c>
      <c r="G67" s="95">
        <f>SUM(G68:G69)</f>
        <v>0</v>
      </c>
      <c r="H67" s="399">
        <f>SUM(H68:H69)</f>
        <v>0</v>
      </c>
      <c r="I67" s="99">
        <f t="shared" si="6"/>
        <v>0</v>
      </c>
      <c r="J67" s="95">
        <f>SUM(J68:J69)</f>
        <v>0</v>
      </c>
      <c r="K67" s="399">
        <f>SUM(K68:K69)</f>
        <v>0</v>
      </c>
      <c r="L67" s="99">
        <f t="shared" si="7"/>
        <v>0</v>
      </c>
      <c r="M67" s="469">
        <f>SUM(M68:M69)</f>
        <v>0</v>
      </c>
      <c r="N67" s="98">
        <f>SUM(N68:N69)</f>
        <v>0</v>
      </c>
      <c r="O67" s="99">
        <f t="shared" si="8"/>
        <v>0</v>
      </c>
      <c r="P67" s="397"/>
      <c r="R67" s="346"/>
      <c r="S67" s="4"/>
    </row>
    <row r="68" spans="1:19" customFormat="1" ht="24" x14ac:dyDescent="0.25">
      <c r="A68" s="350">
        <v>1210</v>
      </c>
      <c r="B68" s="101" t="s">
        <v>88</v>
      </c>
      <c r="C68" s="240">
        <f t="shared" si="4"/>
        <v>41841</v>
      </c>
      <c r="D68" s="106">
        <v>41841</v>
      </c>
      <c r="E68" s="107"/>
      <c r="F68" s="240">
        <f t="shared" si="5"/>
        <v>41841</v>
      </c>
      <c r="G68" s="106"/>
      <c r="H68" s="403"/>
      <c r="I68" s="243">
        <f t="shared" si="6"/>
        <v>0</v>
      </c>
      <c r="J68" s="106"/>
      <c r="K68" s="403"/>
      <c r="L68" s="243">
        <f t="shared" si="7"/>
        <v>0</v>
      </c>
      <c r="M68" s="463"/>
      <c r="N68" s="108"/>
      <c r="O68" s="243">
        <f t="shared" si="8"/>
        <v>0</v>
      </c>
      <c r="P68" s="382"/>
      <c r="R68" s="346"/>
      <c r="S68" s="4"/>
    </row>
    <row r="69" spans="1:19" customFormat="1" ht="24" x14ac:dyDescent="0.25">
      <c r="A69" s="224">
        <v>1220</v>
      </c>
      <c r="B69" s="111" t="s">
        <v>89</v>
      </c>
      <c r="C69" s="227">
        <f t="shared" si="4"/>
        <v>7220</v>
      </c>
      <c r="D69" s="225">
        <f>SUM(D70:D74)</f>
        <v>7220</v>
      </c>
      <c r="E69" s="226">
        <f>SUM(E70:E74)</f>
        <v>0</v>
      </c>
      <c r="F69" s="227">
        <f t="shared" si="5"/>
        <v>7220</v>
      </c>
      <c r="G69" s="225">
        <f>SUM(G70:G74)</f>
        <v>0</v>
      </c>
      <c r="H69" s="465">
        <f>SUM(H70:H74)</f>
        <v>0</v>
      </c>
      <c r="I69" s="230">
        <f t="shared" si="6"/>
        <v>0</v>
      </c>
      <c r="J69" s="225">
        <f>SUM(J70:J74)</f>
        <v>0</v>
      </c>
      <c r="K69" s="465">
        <f>SUM(K70:K74)</f>
        <v>0</v>
      </c>
      <c r="L69" s="230">
        <f t="shared" si="7"/>
        <v>0</v>
      </c>
      <c r="M69" s="466">
        <f>SUM(M70:M74)</f>
        <v>0</v>
      </c>
      <c r="N69" s="228">
        <f>SUM(N70:N74)</f>
        <v>0</v>
      </c>
      <c r="O69" s="230">
        <f t="shared" si="8"/>
        <v>0</v>
      </c>
      <c r="P69" s="387"/>
      <c r="R69" s="346"/>
      <c r="S69" s="4"/>
    </row>
    <row r="70" spans="1:19" customFormat="1" ht="48" x14ac:dyDescent="0.25">
      <c r="A70" s="64">
        <v>1221</v>
      </c>
      <c r="B70" s="111" t="s">
        <v>90</v>
      </c>
      <c r="C70" s="405">
        <f t="shared" si="4"/>
        <v>5512</v>
      </c>
      <c r="D70" s="116">
        <v>5512</v>
      </c>
      <c r="E70" s="117"/>
      <c r="F70" s="227">
        <f t="shared" si="5"/>
        <v>5512</v>
      </c>
      <c r="G70" s="116"/>
      <c r="H70" s="408"/>
      <c r="I70" s="230">
        <f t="shared" si="6"/>
        <v>0</v>
      </c>
      <c r="J70" s="116"/>
      <c r="K70" s="408"/>
      <c r="L70" s="230">
        <f t="shared" si="7"/>
        <v>0</v>
      </c>
      <c r="M70" s="464"/>
      <c r="N70" s="118"/>
      <c r="O70" s="230">
        <f t="shared" si="8"/>
        <v>0</v>
      </c>
      <c r="P70" s="387"/>
      <c r="R70" s="346"/>
      <c r="S70" s="4"/>
    </row>
    <row r="71" spans="1:19" customFormat="1" hidden="1" x14ac:dyDescent="0.25">
      <c r="A71" s="64">
        <v>1223</v>
      </c>
      <c r="B71" s="111" t="s">
        <v>91</v>
      </c>
      <c r="C71" s="405">
        <f t="shared" si="4"/>
        <v>0</v>
      </c>
      <c r="D71" s="116">
        <v>0</v>
      </c>
      <c r="E71" s="117"/>
      <c r="F71" s="227">
        <f t="shared" si="5"/>
        <v>0</v>
      </c>
      <c r="G71" s="116"/>
      <c r="H71" s="408"/>
      <c r="I71" s="230">
        <f t="shared" si="6"/>
        <v>0</v>
      </c>
      <c r="J71" s="116"/>
      <c r="K71" s="408"/>
      <c r="L71" s="230">
        <f t="shared" si="7"/>
        <v>0</v>
      </c>
      <c r="M71" s="464"/>
      <c r="N71" s="118"/>
      <c r="O71" s="230">
        <f t="shared" si="8"/>
        <v>0</v>
      </c>
      <c r="P71" s="387"/>
      <c r="R71" s="346"/>
      <c r="S71" s="4"/>
    </row>
    <row r="72" spans="1:19" customFormat="1" hidden="1" x14ac:dyDescent="0.25">
      <c r="A72" s="64">
        <v>1225</v>
      </c>
      <c r="B72" s="111" t="s">
        <v>92</v>
      </c>
      <c r="C72" s="405">
        <f t="shared" si="4"/>
        <v>0</v>
      </c>
      <c r="D72" s="116">
        <v>0</v>
      </c>
      <c r="E72" s="117"/>
      <c r="F72" s="227">
        <f t="shared" si="5"/>
        <v>0</v>
      </c>
      <c r="G72" s="116"/>
      <c r="H72" s="408"/>
      <c r="I72" s="230">
        <f t="shared" si="6"/>
        <v>0</v>
      </c>
      <c r="J72" s="116"/>
      <c r="K72" s="408"/>
      <c r="L72" s="230">
        <f t="shared" si="7"/>
        <v>0</v>
      </c>
      <c r="M72" s="464"/>
      <c r="N72" s="118"/>
      <c r="O72" s="230">
        <f t="shared" si="8"/>
        <v>0</v>
      </c>
      <c r="P72" s="387"/>
      <c r="R72" s="346"/>
      <c r="S72" s="4"/>
    </row>
    <row r="73" spans="1:19" customFormat="1" ht="24" x14ac:dyDescent="0.25">
      <c r="A73" s="64">
        <v>1227</v>
      </c>
      <c r="B73" s="111" t="s">
        <v>93</v>
      </c>
      <c r="C73" s="405">
        <f t="shared" si="4"/>
        <v>1708</v>
      </c>
      <c r="D73" s="116">
        <v>1708</v>
      </c>
      <c r="E73" s="117"/>
      <c r="F73" s="227">
        <f t="shared" si="5"/>
        <v>1708</v>
      </c>
      <c r="G73" s="116"/>
      <c r="H73" s="408"/>
      <c r="I73" s="230">
        <f t="shared" si="6"/>
        <v>0</v>
      </c>
      <c r="J73" s="116"/>
      <c r="K73" s="408"/>
      <c r="L73" s="230">
        <f t="shared" si="7"/>
        <v>0</v>
      </c>
      <c r="M73" s="464"/>
      <c r="N73" s="118"/>
      <c r="O73" s="230">
        <f t="shared" si="8"/>
        <v>0</v>
      </c>
      <c r="P73" s="387"/>
      <c r="R73" s="346"/>
      <c r="S73" s="4"/>
    </row>
    <row r="74" spans="1:19" customFormat="1" ht="48" hidden="1" x14ac:dyDescent="0.25">
      <c r="A74" s="64">
        <v>1228</v>
      </c>
      <c r="B74" s="111" t="s">
        <v>94</v>
      </c>
      <c r="C74" s="227">
        <f t="shared" si="4"/>
        <v>0</v>
      </c>
      <c r="D74" s="116">
        <v>0</v>
      </c>
      <c r="E74" s="117"/>
      <c r="F74" s="227">
        <f t="shared" si="5"/>
        <v>0</v>
      </c>
      <c r="G74" s="116"/>
      <c r="H74" s="408"/>
      <c r="I74" s="230">
        <f t="shared" si="6"/>
        <v>0</v>
      </c>
      <c r="J74" s="116"/>
      <c r="K74" s="408"/>
      <c r="L74" s="230">
        <f t="shared" si="7"/>
        <v>0</v>
      </c>
      <c r="M74" s="464"/>
      <c r="N74" s="118"/>
      <c r="O74" s="230">
        <f t="shared" si="8"/>
        <v>0</v>
      </c>
      <c r="P74" s="387"/>
      <c r="R74" s="346"/>
      <c r="S74" s="4"/>
    </row>
    <row r="75" spans="1:19" customFormat="1" hidden="1" x14ac:dyDescent="0.25">
      <c r="A75" s="200">
        <v>2000</v>
      </c>
      <c r="B75" s="200" t="s">
        <v>95</v>
      </c>
      <c r="C75" s="608">
        <f t="shared" si="4"/>
        <v>0</v>
      </c>
      <c r="D75" s="206">
        <f>SUM(D76,D83,D130,D164,D165,D172)</f>
        <v>0</v>
      </c>
      <c r="E75" s="604">
        <f>SUM(E76,E83,E130,E164,E165,E172)</f>
        <v>0</v>
      </c>
      <c r="F75" s="608">
        <f t="shared" si="5"/>
        <v>0</v>
      </c>
      <c r="G75" s="206">
        <f>SUM(G76,G83,G130,G164,G165,G172)</f>
        <v>0</v>
      </c>
      <c r="H75" s="456">
        <f>SUM(H76,H83,H130,H164,H165,H172)</f>
        <v>0</v>
      </c>
      <c r="I75" s="209">
        <f t="shared" si="6"/>
        <v>0</v>
      </c>
      <c r="J75" s="206">
        <f>SUM(J76,J83,J130,J164,J165,J172)</f>
        <v>0</v>
      </c>
      <c r="K75" s="456">
        <f>SUM(K76,K83,K130,K164,K165,K172)</f>
        <v>0</v>
      </c>
      <c r="L75" s="209">
        <f t="shared" si="7"/>
        <v>0</v>
      </c>
      <c r="M75" s="457">
        <f>SUM(M76,M83,M130,M164,M165,M172)</f>
        <v>0</v>
      </c>
      <c r="N75" s="207">
        <f>SUM(N76,N83,N130,N164,N165,N172)</f>
        <v>0</v>
      </c>
      <c r="O75" s="209">
        <f t="shared" si="8"/>
        <v>0</v>
      </c>
      <c r="P75" s="458"/>
      <c r="R75" s="346"/>
      <c r="S75" s="4"/>
    </row>
    <row r="76" spans="1:19" customFormat="1" ht="24" hidden="1" x14ac:dyDescent="0.25">
      <c r="A76" s="85">
        <v>2100</v>
      </c>
      <c r="B76" s="210" t="s">
        <v>96</v>
      </c>
      <c r="C76" s="97">
        <f t="shared" si="4"/>
        <v>0</v>
      </c>
      <c r="D76" s="95">
        <f>SUM(D77,D80)</f>
        <v>0</v>
      </c>
      <c r="E76" s="96">
        <f>SUM(E77,E80)</f>
        <v>0</v>
      </c>
      <c r="F76" s="97">
        <f t="shared" si="5"/>
        <v>0</v>
      </c>
      <c r="G76" s="95">
        <f>SUM(G77,G80)</f>
        <v>0</v>
      </c>
      <c r="H76" s="399">
        <f>SUM(H77,H80)</f>
        <v>0</v>
      </c>
      <c r="I76" s="99">
        <f t="shared" si="6"/>
        <v>0</v>
      </c>
      <c r="J76" s="95">
        <f>SUM(J77,J80)</f>
        <v>0</v>
      </c>
      <c r="K76" s="399">
        <f>SUM(K77,K80)</f>
        <v>0</v>
      </c>
      <c r="L76" s="99">
        <f t="shared" si="7"/>
        <v>0</v>
      </c>
      <c r="M76" s="469">
        <f>SUM(M77,M80)</f>
        <v>0</v>
      </c>
      <c r="N76" s="98">
        <f>SUM(N77,N80)</f>
        <v>0</v>
      </c>
      <c r="O76" s="99">
        <f t="shared" si="8"/>
        <v>0</v>
      </c>
      <c r="P76" s="397"/>
      <c r="R76" s="346"/>
      <c r="S76" s="4"/>
    </row>
    <row r="77" spans="1:19" customFormat="1" ht="24" hidden="1" x14ac:dyDescent="0.25">
      <c r="A77" s="350">
        <v>2110</v>
      </c>
      <c r="B77" s="101" t="s">
        <v>97</v>
      </c>
      <c r="C77" s="240">
        <f t="shared" si="4"/>
        <v>0</v>
      </c>
      <c r="D77" s="238">
        <f>SUM(D78:D79)</f>
        <v>0</v>
      </c>
      <c r="E77" s="239">
        <f>SUM(E78:E79)</f>
        <v>0</v>
      </c>
      <c r="F77" s="240">
        <f t="shared" si="5"/>
        <v>0</v>
      </c>
      <c r="G77" s="238">
        <f>SUM(G78:G79)</f>
        <v>0</v>
      </c>
      <c r="H77" s="470">
        <f>SUM(H78:H79)</f>
        <v>0</v>
      </c>
      <c r="I77" s="243">
        <f t="shared" si="6"/>
        <v>0</v>
      </c>
      <c r="J77" s="238">
        <f>SUM(J78:J79)</f>
        <v>0</v>
      </c>
      <c r="K77" s="470">
        <f>SUM(K78:K79)</f>
        <v>0</v>
      </c>
      <c r="L77" s="243">
        <f t="shared" si="7"/>
        <v>0</v>
      </c>
      <c r="M77" s="471">
        <f>SUM(M78:M79)</f>
        <v>0</v>
      </c>
      <c r="N77" s="241">
        <f>SUM(N78:N79)</f>
        <v>0</v>
      </c>
      <c r="O77" s="243">
        <f t="shared" si="8"/>
        <v>0</v>
      </c>
      <c r="P77" s="382"/>
      <c r="R77" s="346"/>
      <c r="S77" s="4"/>
    </row>
    <row r="78" spans="1:19" customFormat="1" hidden="1" x14ac:dyDescent="0.25">
      <c r="A78" s="64">
        <v>2111</v>
      </c>
      <c r="B78" s="111" t="s">
        <v>98</v>
      </c>
      <c r="C78" s="405">
        <f t="shared" si="4"/>
        <v>0</v>
      </c>
      <c r="D78" s="116">
        <v>0</v>
      </c>
      <c r="E78" s="117"/>
      <c r="F78" s="227">
        <f t="shared" si="5"/>
        <v>0</v>
      </c>
      <c r="G78" s="116"/>
      <c r="H78" s="408"/>
      <c r="I78" s="230">
        <f t="shared" si="6"/>
        <v>0</v>
      </c>
      <c r="J78" s="116"/>
      <c r="K78" s="408"/>
      <c r="L78" s="230">
        <f t="shared" si="7"/>
        <v>0</v>
      </c>
      <c r="M78" s="464"/>
      <c r="N78" s="118"/>
      <c r="O78" s="230">
        <f t="shared" si="8"/>
        <v>0</v>
      </c>
      <c r="P78" s="387"/>
      <c r="R78" s="346"/>
      <c r="S78" s="4"/>
    </row>
    <row r="79" spans="1:19" customFormat="1" ht="24" hidden="1" x14ac:dyDescent="0.25">
      <c r="A79" s="64">
        <v>2112</v>
      </c>
      <c r="B79" s="111" t="s">
        <v>99</v>
      </c>
      <c r="C79" s="227">
        <f t="shared" si="4"/>
        <v>0</v>
      </c>
      <c r="D79" s="116">
        <v>0</v>
      </c>
      <c r="E79" s="117"/>
      <c r="F79" s="227">
        <f t="shared" si="5"/>
        <v>0</v>
      </c>
      <c r="G79" s="116"/>
      <c r="H79" s="408"/>
      <c r="I79" s="230">
        <f t="shared" si="6"/>
        <v>0</v>
      </c>
      <c r="J79" s="116"/>
      <c r="K79" s="408"/>
      <c r="L79" s="230">
        <f t="shared" si="7"/>
        <v>0</v>
      </c>
      <c r="M79" s="464"/>
      <c r="N79" s="118"/>
      <c r="O79" s="230">
        <f t="shared" si="8"/>
        <v>0</v>
      </c>
      <c r="P79" s="387"/>
      <c r="R79" s="346"/>
      <c r="S79" s="4"/>
    </row>
    <row r="80" spans="1:19" customFormat="1" ht="24" hidden="1" x14ac:dyDescent="0.25">
      <c r="A80" s="224">
        <v>2120</v>
      </c>
      <c r="B80" s="111" t="s">
        <v>100</v>
      </c>
      <c r="C80" s="405">
        <f t="shared" si="4"/>
        <v>0</v>
      </c>
      <c r="D80" s="225">
        <f>SUM(D81:D82)</f>
        <v>0</v>
      </c>
      <c r="E80" s="226">
        <f>SUM(E81:E82)</f>
        <v>0</v>
      </c>
      <c r="F80" s="227">
        <f t="shared" si="5"/>
        <v>0</v>
      </c>
      <c r="G80" s="225">
        <f>SUM(G81:G82)</f>
        <v>0</v>
      </c>
      <c r="H80" s="465">
        <f>SUM(H81:H82)</f>
        <v>0</v>
      </c>
      <c r="I80" s="230">
        <f t="shared" si="6"/>
        <v>0</v>
      </c>
      <c r="J80" s="225">
        <f>SUM(J81:J82)</f>
        <v>0</v>
      </c>
      <c r="K80" s="465">
        <f>SUM(K81:K82)</f>
        <v>0</v>
      </c>
      <c r="L80" s="230">
        <f t="shared" si="7"/>
        <v>0</v>
      </c>
      <c r="M80" s="466">
        <f>SUM(M81:M82)</f>
        <v>0</v>
      </c>
      <c r="N80" s="228">
        <f>SUM(N81:N82)</f>
        <v>0</v>
      </c>
      <c r="O80" s="230">
        <f t="shared" si="8"/>
        <v>0</v>
      </c>
      <c r="P80" s="387"/>
      <c r="R80" s="346"/>
      <c r="S80" s="4"/>
    </row>
    <row r="81" spans="1:19" customFormat="1" hidden="1" x14ac:dyDescent="0.25">
      <c r="A81" s="64">
        <v>2121</v>
      </c>
      <c r="B81" s="111" t="s">
        <v>98</v>
      </c>
      <c r="C81" s="405">
        <f t="shared" si="4"/>
        <v>0</v>
      </c>
      <c r="D81" s="116">
        <v>0</v>
      </c>
      <c r="E81" s="117"/>
      <c r="F81" s="227">
        <f t="shared" si="5"/>
        <v>0</v>
      </c>
      <c r="G81" s="116"/>
      <c r="H81" s="408"/>
      <c r="I81" s="230">
        <f t="shared" si="6"/>
        <v>0</v>
      </c>
      <c r="J81" s="116"/>
      <c r="K81" s="408"/>
      <c r="L81" s="230">
        <f t="shared" si="7"/>
        <v>0</v>
      </c>
      <c r="M81" s="464"/>
      <c r="N81" s="118"/>
      <c r="O81" s="230">
        <f t="shared" si="8"/>
        <v>0</v>
      </c>
      <c r="P81" s="387"/>
      <c r="R81" s="346"/>
      <c r="S81" s="4"/>
    </row>
    <row r="82" spans="1:19" customFormat="1" ht="24" hidden="1" x14ac:dyDescent="0.25">
      <c r="A82" s="64">
        <v>2122</v>
      </c>
      <c r="B82" s="111" t="s">
        <v>99</v>
      </c>
      <c r="C82" s="405">
        <f t="shared" si="4"/>
        <v>0</v>
      </c>
      <c r="D82" s="116">
        <v>0</v>
      </c>
      <c r="E82" s="117"/>
      <c r="F82" s="227">
        <f t="shared" si="5"/>
        <v>0</v>
      </c>
      <c r="G82" s="116"/>
      <c r="H82" s="408"/>
      <c r="I82" s="230">
        <f t="shared" si="6"/>
        <v>0</v>
      </c>
      <c r="J82" s="116"/>
      <c r="K82" s="408"/>
      <c r="L82" s="230">
        <f t="shared" si="7"/>
        <v>0</v>
      </c>
      <c r="M82" s="464"/>
      <c r="N82" s="118"/>
      <c r="O82" s="230">
        <f t="shared" si="8"/>
        <v>0</v>
      </c>
      <c r="P82" s="387"/>
      <c r="R82" s="346"/>
      <c r="S82" s="4"/>
    </row>
    <row r="83" spans="1:19" customFormat="1" hidden="1" x14ac:dyDescent="0.25">
      <c r="A83" s="85">
        <v>2200</v>
      </c>
      <c r="B83" s="210" t="s">
        <v>101</v>
      </c>
      <c r="C83" s="290">
        <f t="shared" si="4"/>
        <v>0</v>
      </c>
      <c r="D83" s="95">
        <f>SUM(D84,D89,D95,D103,D112,D116,D122,D128)</f>
        <v>0</v>
      </c>
      <c r="E83" s="96">
        <f>SUM(E84,E89,E95,E103,E112,E116,E122,E128)</f>
        <v>0</v>
      </c>
      <c r="F83" s="97">
        <f t="shared" si="5"/>
        <v>0</v>
      </c>
      <c r="G83" s="95">
        <f>SUM(G84,G89,G95,G103,G112,G116,G122,G128)</f>
        <v>0</v>
      </c>
      <c r="H83" s="399">
        <f>SUM(H84,H89,H95,H103,H112,H116,H122,H128)</f>
        <v>0</v>
      </c>
      <c r="I83" s="99">
        <f t="shared" si="6"/>
        <v>0</v>
      </c>
      <c r="J83" s="95">
        <f>SUM(J84,J89,J95,J103,J112,J116,J122,J128)</f>
        <v>0</v>
      </c>
      <c r="K83" s="399">
        <f>SUM(K84,K89,K95,K103,K112,K116,K122,K128)</f>
        <v>0</v>
      </c>
      <c r="L83" s="99">
        <f t="shared" si="7"/>
        <v>0</v>
      </c>
      <c r="M83" s="472">
        <f>SUM(M84,M89,M95,M103,M112,M116,M122,M128)</f>
        <v>0</v>
      </c>
      <c r="N83" s="291">
        <f>SUM(N84,N89,N95,N103,N112,N116,N122,N128)</f>
        <v>0</v>
      </c>
      <c r="O83" s="293">
        <f t="shared" si="8"/>
        <v>0</v>
      </c>
      <c r="P83" s="473"/>
      <c r="R83" s="346"/>
      <c r="S83" s="4"/>
    </row>
    <row r="84" spans="1:19" customFormat="1" ht="17.25" hidden="1" customHeight="1" x14ac:dyDescent="0.25">
      <c r="A84" s="213">
        <v>2210</v>
      </c>
      <c r="B84" s="156" t="s">
        <v>102</v>
      </c>
      <c r="C84" s="216">
        <f t="shared" si="4"/>
        <v>0</v>
      </c>
      <c r="D84" s="214">
        <f>SUM(D85:D88)</f>
        <v>0</v>
      </c>
      <c r="E84" s="215">
        <f>SUM(E85:E88)</f>
        <v>0</v>
      </c>
      <c r="F84" s="216">
        <f t="shared" si="5"/>
        <v>0</v>
      </c>
      <c r="G84" s="214">
        <f>SUM(G85:G88)</f>
        <v>0</v>
      </c>
      <c r="H84" s="461">
        <f>SUM(H85:H88)</f>
        <v>0</v>
      </c>
      <c r="I84" s="219">
        <f t="shared" si="6"/>
        <v>0</v>
      </c>
      <c r="J84" s="214">
        <f>SUM(J85:J88)</f>
        <v>0</v>
      </c>
      <c r="K84" s="461">
        <f>SUM(K85:K88)</f>
        <v>0</v>
      </c>
      <c r="L84" s="219">
        <f t="shared" si="7"/>
        <v>0</v>
      </c>
      <c r="M84" s="462">
        <f>SUM(M85:M88)</f>
        <v>0</v>
      </c>
      <c r="N84" s="217">
        <f>SUM(N85:N88)</f>
        <v>0</v>
      </c>
      <c r="O84" s="219">
        <f t="shared" si="8"/>
        <v>0</v>
      </c>
      <c r="P84" s="434"/>
      <c r="R84" s="346"/>
      <c r="S84" s="4"/>
    </row>
    <row r="85" spans="1:19" customFormat="1" ht="24" hidden="1" x14ac:dyDescent="0.25">
      <c r="A85" s="55">
        <v>2211</v>
      </c>
      <c r="B85" s="101" t="s">
        <v>103</v>
      </c>
      <c r="C85" s="405">
        <f t="shared" si="4"/>
        <v>0</v>
      </c>
      <c r="D85" s="106">
        <v>0</v>
      </c>
      <c r="E85" s="107"/>
      <c r="F85" s="240">
        <f t="shared" si="5"/>
        <v>0</v>
      </c>
      <c r="G85" s="106"/>
      <c r="H85" s="403"/>
      <c r="I85" s="243">
        <f t="shared" si="6"/>
        <v>0</v>
      </c>
      <c r="J85" s="106"/>
      <c r="K85" s="403"/>
      <c r="L85" s="243">
        <f t="shared" si="7"/>
        <v>0</v>
      </c>
      <c r="M85" s="463"/>
      <c r="N85" s="108"/>
      <c r="O85" s="243">
        <f t="shared" si="8"/>
        <v>0</v>
      </c>
      <c r="P85" s="382"/>
      <c r="R85" s="346"/>
      <c r="S85" s="4"/>
    </row>
    <row r="86" spans="1:19" customFormat="1" ht="36" hidden="1" x14ac:dyDescent="0.25">
      <c r="A86" s="64">
        <v>2212</v>
      </c>
      <c r="B86" s="111" t="s">
        <v>104</v>
      </c>
      <c r="C86" s="405">
        <f t="shared" si="4"/>
        <v>0</v>
      </c>
      <c r="D86" s="116">
        <v>0</v>
      </c>
      <c r="E86" s="117"/>
      <c r="F86" s="227">
        <f t="shared" si="5"/>
        <v>0</v>
      </c>
      <c r="G86" s="116"/>
      <c r="H86" s="408"/>
      <c r="I86" s="230">
        <f t="shared" si="6"/>
        <v>0</v>
      </c>
      <c r="J86" s="116"/>
      <c r="K86" s="408"/>
      <c r="L86" s="230">
        <f t="shared" si="7"/>
        <v>0</v>
      </c>
      <c r="M86" s="464"/>
      <c r="N86" s="118"/>
      <c r="O86" s="230">
        <f t="shared" si="8"/>
        <v>0</v>
      </c>
      <c r="P86" s="387"/>
      <c r="R86" s="346"/>
      <c r="S86" s="4"/>
    </row>
    <row r="87" spans="1:19" customFormat="1" ht="24" hidden="1" x14ac:dyDescent="0.25">
      <c r="A87" s="64">
        <v>2214</v>
      </c>
      <c r="B87" s="111" t="s">
        <v>105</v>
      </c>
      <c r="C87" s="227">
        <f t="shared" si="4"/>
        <v>0</v>
      </c>
      <c r="D87" s="116">
        <v>0</v>
      </c>
      <c r="E87" s="117"/>
      <c r="F87" s="227">
        <f t="shared" si="5"/>
        <v>0</v>
      </c>
      <c r="G87" s="116"/>
      <c r="H87" s="408"/>
      <c r="I87" s="230">
        <f t="shared" si="6"/>
        <v>0</v>
      </c>
      <c r="J87" s="116"/>
      <c r="K87" s="408"/>
      <c r="L87" s="230">
        <f t="shared" si="7"/>
        <v>0</v>
      </c>
      <c r="M87" s="464"/>
      <c r="N87" s="118"/>
      <c r="O87" s="230">
        <f t="shared" si="8"/>
        <v>0</v>
      </c>
      <c r="P87" s="387"/>
      <c r="R87" s="346"/>
      <c r="S87" s="4"/>
    </row>
    <row r="88" spans="1:19" customFormat="1" hidden="1" x14ac:dyDescent="0.25">
      <c r="A88" s="64">
        <v>2219</v>
      </c>
      <c r="B88" s="111" t="s">
        <v>106</v>
      </c>
      <c r="C88" s="405">
        <f t="shared" si="4"/>
        <v>0</v>
      </c>
      <c r="D88" s="116">
        <v>0</v>
      </c>
      <c r="E88" s="117"/>
      <c r="F88" s="227">
        <f t="shared" si="5"/>
        <v>0</v>
      </c>
      <c r="G88" s="116"/>
      <c r="H88" s="408"/>
      <c r="I88" s="230">
        <f t="shared" si="6"/>
        <v>0</v>
      </c>
      <c r="J88" s="116"/>
      <c r="K88" s="408"/>
      <c r="L88" s="230">
        <f t="shared" si="7"/>
        <v>0</v>
      </c>
      <c r="M88" s="464"/>
      <c r="N88" s="118"/>
      <c r="O88" s="230">
        <f t="shared" si="8"/>
        <v>0</v>
      </c>
      <c r="P88" s="387"/>
      <c r="R88" s="346"/>
      <c r="S88" s="4"/>
    </row>
    <row r="89" spans="1:19" customFormat="1" ht="24" hidden="1" x14ac:dyDescent="0.25">
      <c r="A89" s="224">
        <v>2220</v>
      </c>
      <c r="B89" s="111" t="s">
        <v>107</v>
      </c>
      <c r="C89" s="405">
        <f t="shared" si="4"/>
        <v>0</v>
      </c>
      <c r="D89" s="225">
        <f>SUM(D90:D94)</f>
        <v>0</v>
      </c>
      <c r="E89" s="226">
        <f>SUM(E90:E94)</f>
        <v>0</v>
      </c>
      <c r="F89" s="227">
        <f t="shared" si="5"/>
        <v>0</v>
      </c>
      <c r="G89" s="225">
        <f>SUM(G90:G94)</f>
        <v>0</v>
      </c>
      <c r="H89" s="465">
        <f>SUM(H90:H94)</f>
        <v>0</v>
      </c>
      <c r="I89" s="230">
        <f t="shared" si="6"/>
        <v>0</v>
      </c>
      <c r="J89" s="225">
        <f>SUM(J90:J94)</f>
        <v>0</v>
      </c>
      <c r="K89" s="465">
        <f>SUM(K90:K94)</f>
        <v>0</v>
      </c>
      <c r="L89" s="230">
        <f t="shared" si="7"/>
        <v>0</v>
      </c>
      <c r="M89" s="466">
        <f>SUM(M90:M94)</f>
        <v>0</v>
      </c>
      <c r="N89" s="228">
        <f>SUM(N90:N94)</f>
        <v>0</v>
      </c>
      <c r="O89" s="230">
        <f t="shared" si="8"/>
        <v>0</v>
      </c>
      <c r="P89" s="387"/>
      <c r="R89" s="346"/>
      <c r="S89" s="4"/>
    </row>
    <row r="90" spans="1:19" customFormat="1" hidden="1" x14ac:dyDescent="0.25">
      <c r="A90" s="64">
        <v>2221</v>
      </c>
      <c r="B90" s="111" t="s">
        <v>108</v>
      </c>
      <c r="C90" s="405">
        <f t="shared" si="4"/>
        <v>0</v>
      </c>
      <c r="D90" s="116">
        <v>0</v>
      </c>
      <c r="E90" s="117"/>
      <c r="F90" s="227">
        <f t="shared" si="5"/>
        <v>0</v>
      </c>
      <c r="G90" s="116"/>
      <c r="H90" s="408"/>
      <c r="I90" s="230">
        <f t="shared" si="6"/>
        <v>0</v>
      </c>
      <c r="J90" s="116"/>
      <c r="K90" s="408"/>
      <c r="L90" s="230">
        <f t="shared" si="7"/>
        <v>0</v>
      </c>
      <c r="M90" s="464"/>
      <c r="N90" s="118"/>
      <c r="O90" s="230">
        <f t="shared" si="8"/>
        <v>0</v>
      </c>
      <c r="P90" s="387"/>
      <c r="R90" s="346"/>
      <c r="S90" s="4"/>
    </row>
    <row r="91" spans="1:19" customFormat="1" hidden="1" x14ac:dyDescent="0.25">
      <c r="A91" s="64">
        <v>2222</v>
      </c>
      <c r="B91" s="111" t="s">
        <v>109</v>
      </c>
      <c r="C91" s="405">
        <f t="shared" si="4"/>
        <v>0</v>
      </c>
      <c r="D91" s="116">
        <v>0</v>
      </c>
      <c r="E91" s="117"/>
      <c r="F91" s="227">
        <f t="shared" si="5"/>
        <v>0</v>
      </c>
      <c r="G91" s="116"/>
      <c r="H91" s="408"/>
      <c r="I91" s="230">
        <f t="shared" si="6"/>
        <v>0</v>
      </c>
      <c r="J91" s="116"/>
      <c r="K91" s="408"/>
      <c r="L91" s="230">
        <f t="shared" si="7"/>
        <v>0</v>
      </c>
      <c r="M91" s="464"/>
      <c r="N91" s="118"/>
      <c r="O91" s="230">
        <f t="shared" si="8"/>
        <v>0</v>
      </c>
      <c r="P91" s="387"/>
      <c r="R91" s="346"/>
      <c r="S91" s="4"/>
    </row>
    <row r="92" spans="1:19" customFormat="1" hidden="1" x14ac:dyDescent="0.25">
      <c r="A92" s="64">
        <v>2223</v>
      </c>
      <c r="B92" s="111" t="s">
        <v>110</v>
      </c>
      <c r="C92" s="405">
        <f t="shared" si="4"/>
        <v>0</v>
      </c>
      <c r="D92" s="116">
        <v>0</v>
      </c>
      <c r="E92" s="117"/>
      <c r="F92" s="227">
        <f t="shared" si="5"/>
        <v>0</v>
      </c>
      <c r="G92" s="116"/>
      <c r="H92" s="408"/>
      <c r="I92" s="230">
        <f t="shared" si="6"/>
        <v>0</v>
      </c>
      <c r="J92" s="116"/>
      <c r="K92" s="408"/>
      <c r="L92" s="230">
        <f t="shared" si="7"/>
        <v>0</v>
      </c>
      <c r="M92" s="464"/>
      <c r="N92" s="118"/>
      <c r="O92" s="230">
        <f t="shared" si="8"/>
        <v>0</v>
      </c>
      <c r="P92" s="387"/>
      <c r="R92" s="346"/>
      <c r="S92" s="4"/>
    </row>
    <row r="93" spans="1:19" customFormat="1" ht="48" hidden="1" x14ac:dyDescent="0.25">
      <c r="A93" s="64">
        <v>2224</v>
      </c>
      <c r="B93" s="111" t="s">
        <v>111</v>
      </c>
      <c r="C93" s="405">
        <f t="shared" si="4"/>
        <v>0</v>
      </c>
      <c r="D93" s="116">
        <v>0</v>
      </c>
      <c r="E93" s="117"/>
      <c r="F93" s="227">
        <f t="shared" si="5"/>
        <v>0</v>
      </c>
      <c r="G93" s="116"/>
      <c r="H93" s="408"/>
      <c r="I93" s="230">
        <f t="shared" si="6"/>
        <v>0</v>
      </c>
      <c r="J93" s="116"/>
      <c r="K93" s="408"/>
      <c r="L93" s="230">
        <f t="shared" si="7"/>
        <v>0</v>
      </c>
      <c r="M93" s="464"/>
      <c r="N93" s="118"/>
      <c r="O93" s="230">
        <f t="shared" si="8"/>
        <v>0</v>
      </c>
      <c r="P93" s="387"/>
      <c r="R93" s="346"/>
      <c r="S93" s="4"/>
    </row>
    <row r="94" spans="1:19" customFormat="1" ht="24" hidden="1" x14ac:dyDescent="0.25">
      <c r="A94" s="64">
        <v>2229</v>
      </c>
      <c r="B94" s="111" t="s">
        <v>112</v>
      </c>
      <c r="C94" s="405">
        <f t="shared" si="4"/>
        <v>0</v>
      </c>
      <c r="D94" s="116">
        <v>0</v>
      </c>
      <c r="E94" s="117"/>
      <c r="F94" s="227">
        <f t="shared" si="5"/>
        <v>0</v>
      </c>
      <c r="G94" s="116"/>
      <c r="H94" s="408"/>
      <c r="I94" s="230">
        <f t="shared" si="6"/>
        <v>0</v>
      </c>
      <c r="J94" s="116"/>
      <c r="K94" s="408"/>
      <c r="L94" s="230">
        <f t="shared" si="7"/>
        <v>0</v>
      </c>
      <c r="M94" s="464"/>
      <c r="N94" s="118"/>
      <c r="O94" s="230">
        <f t="shared" si="8"/>
        <v>0</v>
      </c>
      <c r="P94" s="387"/>
      <c r="R94" s="346"/>
      <c r="S94" s="4"/>
    </row>
    <row r="95" spans="1:19" customFormat="1" ht="36" hidden="1" x14ac:dyDescent="0.25">
      <c r="A95" s="224">
        <v>2230</v>
      </c>
      <c r="B95" s="111" t="s">
        <v>113</v>
      </c>
      <c r="C95" s="405">
        <f t="shared" si="4"/>
        <v>0</v>
      </c>
      <c r="D95" s="225">
        <f>SUM(D96:D102)</f>
        <v>0</v>
      </c>
      <c r="E95" s="226">
        <f>SUM(E96:E102)</f>
        <v>0</v>
      </c>
      <c r="F95" s="227">
        <f t="shared" si="5"/>
        <v>0</v>
      </c>
      <c r="G95" s="225">
        <f>SUM(G96:G102)</f>
        <v>0</v>
      </c>
      <c r="H95" s="465">
        <f>SUM(H96:H102)</f>
        <v>0</v>
      </c>
      <c r="I95" s="230">
        <f t="shared" si="6"/>
        <v>0</v>
      </c>
      <c r="J95" s="225">
        <f>SUM(J96:J102)</f>
        <v>0</v>
      </c>
      <c r="K95" s="465">
        <f>SUM(K96:K102)</f>
        <v>0</v>
      </c>
      <c r="L95" s="230">
        <f t="shared" si="7"/>
        <v>0</v>
      </c>
      <c r="M95" s="466">
        <f>SUM(M96:M102)</f>
        <v>0</v>
      </c>
      <c r="N95" s="228">
        <f>SUM(N96:N102)</f>
        <v>0</v>
      </c>
      <c r="O95" s="230">
        <f t="shared" si="8"/>
        <v>0</v>
      </c>
      <c r="P95" s="387"/>
      <c r="R95" s="346"/>
      <c r="S95" s="4"/>
    </row>
    <row r="96" spans="1:19" customFormat="1" ht="24" hidden="1" x14ac:dyDescent="0.25">
      <c r="A96" s="64">
        <v>2231</v>
      </c>
      <c r="B96" s="111" t="s">
        <v>114</v>
      </c>
      <c r="C96" s="405">
        <f t="shared" si="4"/>
        <v>0</v>
      </c>
      <c r="D96" s="116">
        <v>0</v>
      </c>
      <c r="E96" s="117"/>
      <c r="F96" s="227">
        <f t="shared" si="5"/>
        <v>0</v>
      </c>
      <c r="G96" s="116"/>
      <c r="H96" s="408"/>
      <c r="I96" s="230">
        <f t="shared" si="6"/>
        <v>0</v>
      </c>
      <c r="J96" s="116"/>
      <c r="K96" s="408"/>
      <c r="L96" s="230">
        <f t="shared" si="7"/>
        <v>0</v>
      </c>
      <c r="M96" s="464"/>
      <c r="N96" s="118"/>
      <c r="O96" s="230">
        <f t="shared" si="8"/>
        <v>0</v>
      </c>
      <c r="P96" s="387"/>
      <c r="R96" s="346"/>
      <c r="S96" s="4"/>
    </row>
    <row r="97" spans="1:19" customFormat="1" ht="24" hidden="1" x14ac:dyDescent="0.25">
      <c r="A97" s="64">
        <v>2232</v>
      </c>
      <c r="B97" s="111" t="s">
        <v>115</v>
      </c>
      <c r="C97" s="405">
        <f t="shared" si="4"/>
        <v>0</v>
      </c>
      <c r="D97" s="116">
        <v>0</v>
      </c>
      <c r="E97" s="117"/>
      <c r="F97" s="227">
        <f t="shared" si="5"/>
        <v>0</v>
      </c>
      <c r="G97" s="116"/>
      <c r="H97" s="408"/>
      <c r="I97" s="230">
        <f t="shared" si="6"/>
        <v>0</v>
      </c>
      <c r="J97" s="116"/>
      <c r="K97" s="408"/>
      <c r="L97" s="230">
        <f t="shared" si="7"/>
        <v>0</v>
      </c>
      <c r="M97" s="464"/>
      <c r="N97" s="118"/>
      <c r="O97" s="230">
        <f t="shared" si="8"/>
        <v>0</v>
      </c>
      <c r="P97" s="387"/>
      <c r="R97" s="346"/>
      <c r="S97" s="4"/>
    </row>
    <row r="98" spans="1:19" customFormat="1" hidden="1" x14ac:dyDescent="0.25">
      <c r="A98" s="55">
        <v>2233</v>
      </c>
      <c r="B98" s="101" t="s">
        <v>116</v>
      </c>
      <c r="C98" s="405">
        <f t="shared" si="4"/>
        <v>0</v>
      </c>
      <c r="D98" s="106">
        <v>0</v>
      </c>
      <c r="E98" s="107"/>
      <c r="F98" s="240">
        <f t="shared" si="5"/>
        <v>0</v>
      </c>
      <c r="G98" s="106"/>
      <c r="H98" s="403"/>
      <c r="I98" s="243">
        <f t="shared" si="6"/>
        <v>0</v>
      </c>
      <c r="J98" s="106"/>
      <c r="K98" s="403"/>
      <c r="L98" s="243">
        <f t="shared" si="7"/>
        <v>0</v>
      </c>
      <c r="M98" s="463"/>
      <c r="N98" s="108"/>
      <c r="O98" s="243">
        <f t="shared" si="8"/>
        <v>0</v>
      </c>
      <c r="P98" s="382"/>
      <c r="R98" s="346"/>
      <c r="S98" s="4"/>
    </row>
    <row r="99" spans="1:19" customFormat="1" ht="24" hidden="1" x14ac:dyDescent="0.25">
      <c r="A99" s="64">
        <v>2234</v>
      </c>
      <c r="B99" s="111" t="s">
        <v>117</v>
      </c>
      <c r="C99" s="405">
        <f t="shared" si="4"/>
        <v>0</v>
      </c>
      <c r="D99" s="116">
        <v>0</v>
      </c>
      <c r="E99" s="117"/>
      <c r="F99" s="227">
        <f t="shared" si="5"/>
        <v>0</v>
      </c>
      <c r="G99" s="116"/>
      <c r="H99" s="408"/>
      <c r="I99" s="230">
        <f t="shared" si="6"/>
        <v>0</v>
      </c>
      <c r="J99" s="116"/>
      <c r="K99" s="408"/>
      <c r="L99" s="230">
        <f t="shared" si="7"/>
        <v>0</v>
      </c>
      <c r="M99" s="464"/>
      <c r="N99" s="118"/>
      <c r="O99" s="230">
        <f t="shared" si="8"/>
        <v>0</v>
      </c>
      <c r="P99" s="387"/>
      <c r="R99" s="346"/>
      <c r="S99" s="4"/>
    </row>
    <row r="100" spans="1:19" customFormat="1" ht="24" hidden="1" x14ac:dyDescent="0.25">
      <c r="A100" s="64">
        <v>2235</v>
      </c>
      <c r="B100" s="111" t="s">
        <v>118</v>
      </c>
      <c r="C100" s="405">
        <f t="shared" si="4"/>
        <v>0</v>
      </c>
      <c r="D100" s="116">
        <v>0</v>
      </c>
      <c r="E100" s="117"/>
      <c r="F100" s="227">
        <f t="shared" si="5"/>
        <v>0</v>
      </c>
      <c r="G100" s="116"/>
      <c r="H100" s="408"/>
      <c r="I100" s="230">
        <f t="shared" si="6"/>
        <v>0</v>
      </c>
      <c r="J100" s="116"/>
      <c r="K100" s="408"/>
      <c r="L100" s="230">
        <f t="shared" si="7"/>
        <v>0</v>
      </c>
      <c r="M100" s="464"/>
      <c r="N100" s="118"/>
      <c r="O100" s="230">
        <f t="shared" si="8"/>
        <v>0</v>
      </c>
      <c r="P100" s="387"/>
      <c r="R100" s="346"/>
      <c r="S100" s="4"/>
    </row>
    <row r="101" spans="1:19" customFormat="1" hidden="1" x14ac:dyDescent="0.25">
      <c r="A101" s="64">
        <v>2236</v>
      </c>
      <c r="B101" s="111" t="s">
        <v>119</v>
      </c>
      <c r="C101" s="405">
        <f t="shared" si="4"/>
        <v>0</v>
      </c>
      <c r="D101" s="116">
        <v>0</v>
      </c>
      <c r="E101" s="117"/>
      <c r="F101" s="227">
        <f t="shared" si="5"/>
        <v>0</v>
      </c>
      <c r="G101" s="116"/>
      <c r="H101" s="408"/>
      <c r="I101" s="230">
        <f t="shared" si="6"/>
        <v>0</v>
      </c>
      <c r="J101" s="116"/>
      <c r="K101" s="408"/>
      <c r="L101" s="230">
        <f t="shared" si="7"/>
        <v>0</v>
      </c>
      <c r="M101" s="464"/>
      <c r="N101" s="118"/>
      <c r="O101" s="230">
        <f t="shared" si="8"/>
        <v>0</v>
      </c>
      <c r="P101" s="387"/>
      <c r="R101" s="346"/>
      <c r="S101" s="4"/>
    </row>
    <row r="102" spans="1:19" customFormat="1" hidden="1" x14ac:dyDescent="0.25">
      <c r="A102" s="64">
        <v>2239</v>
      </c>
      <c r="B102" s="111" t="s">
        <v>120</v>
      </c>
      <c r="C102" s="405">
        <f t="shared" si="4"/>
        <v>0</v>
      </c>
      <c r="D102" s="116">
        <v>0</v>
      </c>
      <c r="E102" s="117"/>
      <c r="F102" s="227">
        <f t="shared" si="5"/>
        <v>0</v>
      </c>
      <c r="G102" s="116"/>
      <c r="H102" s="408"/>
      <c r="I102" s="230">
        <f t="shared" si="6"/>
        <v>0</v>
      </c>
      <c r="J102" s="116"/>
      <c r="K102" s="408"/>
      <c r="L102" s="230">
        <f t="shared" si="7"/>
        <v>0</v>
      </c>
      <c r="M102" s="464"/>
      <c r="N102" s="118"/>
      <c r="O102" s="230">
        <f t="shared" si="8"/>
        <v>0</v>
      </c>
      <c r="P102" s="387"/>
      <c r="R102" s="346"/>
      <c r="S102" s="4"/>
    </row>
    <row r="103" spans="1:19" customFormat="1" ht="24" hidden="1" x14ac:dyDescent="0.25">
      <c r="A103" s="224">
        <v>2240</v>
      </c>
      <c r="B103" s="111" t="s">
        <v>121</v>
      </c>
      <c r="C103" s="405">
        <f t="shared" si="4"/>
        <v>0</v>
      </c>
      <c r="D103" s="225">
        <f>SUM(D104:D111)</f>
        <v>0</v>
      </c>
      <c r="E103" s="226">
        <f>SUM(E104:E111)</f>
        <v>0</v>
      </c>
      <c r="F103" s="227">
        <f t="shared" si="5"/>
        <v>0</v>
      </c>
      <c r="G103" s="225">
        <f>SUM(G104:G111)</f>
        <v>0</v>
      </c>
      <c r="H103" s="465">
        <f>SUM(H104:H111)</f>
        <v>0</v>
      </c>
      <c r="I103" s="230">
        <f t="shared" si="6"/>
        <v>0</v>
      </c>
      <c r="J103" s="225">
        <f>SUM(J104:J111)</f>
        <v>0</v>
      </c>
      <c r="K103" s="465">
        <f>SUM(K104:K111)</f>
        <v>0</v>
      </c>
      <c r="L103" s="230">
        <f t="shared" si="7"/>
        <v>0</v>
      </c>
      <c r="M103" s="466">
        <f>SUM(M104:M111)</f>
        <v>0</v>
      </c>
      <c r="N103" s="228">
        <f>SUM(N104:N111)</f>
        <v>0</v>
      </c>
      <c r="O103" s="230">
        <f t="shared" si="8"/>
        <v>0</v>
      </c>
      <c r="P103" s="387"/>
      <c r="R103" s="346"/>
      <c r="S103" s="4"/>
    </row>
    <row r="104" spans="1:19" customFormat="1" hidden="1" x14ac:dyDescent="0.25">
      <c r="A104" s="64">
        <v>2241</v>
      </c>
      <c r="B104" s="111" t="s">
        <v>122</v>
      </c>
      <c r="C104" s="405">
        <f t="shared" si="4"/>
        <v>0</v>
      </c>
      <c r="D104" s="116">
        <v>0</v>
      </c>
      <c r="E104" s="117"/>
      <c r="F104" s="227">
        <f t="shared" si="5"/>
        <v>0</v>
      </c>
      <c r="G104" s="116"/>
      <c r="H104" s="408"/>
      <c r="I104" s="230">
        <f t="shared" si="6"/>
        <v>0</v>
      </c>
      <c r="J104" s="116"/>
      <c r="K104" s="408"/>
      <c r="L104" s="230">
        <f t="shared" si="7"/>
        <v>0</v>
      </c>
      <c r="M104" s="464"/>
      <c r="N104" s="118"/>
      <c r="O104" s="230">
        <f t="shared" si="8"/>
        <v>0</v>
      </c>
      <c r="P104" s="387"/>
      <c r="R104" s="346"/>
      <c r="S104" s="4"/>
    </row>
    <row r="105" spans="1:19" customFormat="1" hidden="1" x14ac:dyDescent="0.25">
      <c r="A105" s="64">
        <v>2242</v>
      </c>
      <c r="B105" s="111" t="s">
        <v>123</v>
      </c>
      <c r="C105" s="405">
        <f t="shared" si="4"/>
        <v>0</v>
      </c>
      <c r="D105" s="116">
        <v>0</v>
      </c>
      <c r="E105" s="117"/>
      <c r="F105" s="227">
        <f t="shared" si="5"/>
        <v>0</v>
      </c>
      <c r="G105" s="116"/>
      <c r="H105" s="408"/>
      <c r="I105" s="230">
        <f t="shared" si="6"/>
        <v>0</v>
      </c>
      <c r="J105" s="116"/>
      <c r="K105" s="408"/>
      <c r="L105" s="230">
        <f t="shared" si="7"/>
        <v>0</v>
      </c>
      <c r="M105" s="464"/>
      <c r="N105" s="118"/>
      <c r="O105" s="230">
        <f t="shared" si="8"/>
        <v>0</v>
      </c>
      <c r="P105" s="387"/>
      <c r="R105" s="346"/>
      <c r="S105" s="4"/>
    </row>
    <row r="106" spans="1:19" customFormat="1" ht="24" hidden="1" x14ac:dyDescent="0.25">
      <c r="A106" s="64">
        <v>2243</v>
      </c>
      <c r="B106" s="111" t="s">
        <v>124</v>
      </c>
      <c r="C106" s="405">
        <f t="shared" si="4"/>
        <v>0</v>
      </c>
      <c r="D106" s="116">
        <v>0</v>
      </c>
      <c r="E106" s="117"/>
      <c r="F106" s="227">
        <f t="shared" si="5"/>
        <v>0</v>
      </c>
      <c r="G106" s="116"/>
      <c r="H106" s="408"/>
      <c r="I106" s="230">
        <f t="shared" si="6"/>
        <v>0</v>
      </c>
      <c r="J106" s="116"/>
      <c r="K106" s="408"/>
      <c r="L106" s="230">
        <f t="shared" si="7"/>
        <v>0</v>
      </c>
      <c r="M106" s="464"/>
      <c r="N106" s="118"/>
      <c r="O106" s="230">
        <f t="shared" si="8"/>
        <v>0</v>
      </c>
      <c r="P106" s="387"/>
      <c r="R106" s="346"/>
      <c r="S106" s="4"/>
    </row>
    <row r="107" spans="1:19" customFormat="1" hidden="1" x14ac:dyDescent="0.25">
      <c r="A107" s="64">
        <v>2244</v>
      </c>
      <c r="B107" s="111" t="s">
        <v>125</v>
      </c>
      <c r="C107" s="405">
        <f t="shared" si="4"/>
        <v>0</v>
      </c>
      <c r="D107" s="116">
        <v>0</v>
      </c>
      <c r="E107" s="117"/>
      <c r="F107" s="227">
        <f t="shared" si="5"/>
        <v>0</v>
      </c>
      <c r="G107" s="116"/>
      <c r="H107" s="408"/>
      <c r="I107" s="230">
        <f t="shared" si="6"/>
        <v>0</v>
      </c>
      <c r="J107" s="116"/>
      <c r="K107" s="408"/>
      <c r="L107" s="230">
        <f t="shared" si="7"/>
        <v>0</v>
      </c>
      <c r="M107" s="464"/>
      <c r="N107" s="118"/>
      <c r="O107" s="230">
        <f t="shared" si="8"/>
        <v>0</v>
      </c>
      <c r="P107" s="387"/>
      <c r="R107" s="346"/>
      <c r="S107" s="4"/>
    </row>
    <row r="108" spans="1:19" customFormat="1" ht="24" hidden="1" x14ac:dyDescent="0.25">
      <c r="A108" s="64">
        <v>2246</v>
      </c>
      <c r="B108" s="111" t="s">
        <v>126</v>
      </c>
      <c r="C108" s="405">
        <f t="shared" si="4"/>
        <v>0</v>
      </c>
      <c r="D108" s="116">
        <v>0</v>
      </c>
      <c r="E108" s="117"/>
      <c r="F108" s="227">
        <f t="shared" si="5"/>
        <v>0</v>
      </c>
      <c r="G108" s="116"/>
      <c r="H108" s="408"/>
      <c r="I108" s="230">
        <f t="shared" si="6"/>
        <v>0</v>
      </c>
      <c r="J108" s="116"/>
      <c r="K108" s="408"/>
      <c r="L108" s="230">
        <f t="shared" si="7"/>
        <v>0</v>
      </c>
      <c r="M108" s="464"/>
      <c r="N108" s="118"/>
      <c r="O108" s="230">
        <f t="shared" si="8"/>
        <v>0</v>
      </c>
      <c r="P108" s="387"/>
      <c r="R108" s="346"/>
      <c r="S108" s="4"/>
    </row>
    <row r="109" spans="1:19" customFormat="1" hidden="1" x14ac:dyDescent="0.25">
      <c r="A109" s="64">
        <v>2247</v>
      </c>
      <c r="B109" s="111" t="s">
        <v>127</v>
      </c>
      <c r="C109" s="405">
        <f t="shared" si="4"/>
        <v>0</v>
      </c>
      <c r="D109" s="116">
        <v>0</v>
      </c>
      <c r="E109" s="117"/>
      <c r="F109" s="227">
        <f t="shared" si="5"/>
        <v>0</v>
      </c>
      <c r="G109" s="116"/>
      <c r="H109" s="408"/>
      <c r="I109" s="230">
        <f t="shared" si="6"/>
        <v>0</v>
      </c>
      <c r="J109" s="116"/>
      <c r="K109" s="408"/>
      <c r="L109" s="230">
        <f t="shared" si="7"/>
        <v>0</v>
      </c>
      <c r="M109" s="464"/>
      <c r="N109" s="118"/>
      <c r="O109" s="230">
        <f t="shared" si="8"/>
        <v>0</v>
      </c>
      <c r="P109" s="387"/>
      <c r="R109" s="346"/>
      <c r="S109" s="4"/>
    </row>
    <row r="110" spans="1:19" customFormat="1" ht="24" hidden="1" x14ac:dyDescent="0.25">
      <c r="A110" s="64">
        <v>2248</v>
      </c>
      <c r="B110" s="111" t="s">
        <v>128</v>
      </c>
      <c r="C110" s="405">
        <f t="shared" si="4"/>
        <v>0</v>
      </c>
      <c r="D110" s="116">
        <v>0</v>
      </c>
      <c r="E110" s="117"/>
      <c r="F110" s="227">
        <f t="shared" si="5"/>
        <v>0</v>
      </c>
      <c r="G110" s="116"/>
      <c r="H110" s="408"/>
      <c r="I110" s="230">
        <f t="shared" si="6"/>
        <v>0</v>
      </c>
      <c r="J110" s="116"/>
      <c r="K110" s="408"/>
      <c r="L110" s="230">
        <f t="shared" si="7"/>
        <v>0</v>
      </c>
      <c r="M110" s="464"/>
      <c r="N110" s="118"/>
      <c r="O110" s="230">
        <f t="shared" si="8"/>
        <v>0</v>
      </c>
      <c r="P110" s="387"/>
      <c r="R110" s="346"/>
      <c r="S110" s="4"/>
    </row>
    <row r="111" spans="1:19" customFormat="1" ht="24" hidden="1" x14ac:dyDescent="0.25">
      <c r="A111" s="64">
        <v>2249</v>
      </c>
      <c r="B111" s="111" t="s">
        <v>129</v>
      </c>
      <c r="C111" s="405">
        <f t="shared" si="4"/>
        <v>0</v>
      </c>
      <c r="D111" s="116">
        <v>0</v>
      </c>
      <c r="E111" s="117"/>
      <c r="F111" s="227">
        <f t="shared" si="5"/>
        <v>0</v>
      </c>
      <c r="G111" s="116"/>
      <c r="H111" s="408"/>
      <c r="I111" s="230">
        <f t="shared" si="6"/>
        <v>0</v>
      </c>
      <c r="J111" s="116"/>
      <c r="K111" s="408"/>
      <c r="L111" s="230">
        <f t="shared" si="7"/>
        <v>0</v>
      </c>
      <c r="M111" s="464"/>
      <c r="N111" s="118"/>
      <c r="O111" s="230">
        <f t="shared" si="8"/>
        <v>0</v>
      </c>
      <c r="P111" s="387"/>
      <c r="R111" s="346"/>
      <c r="S111" s="4"/>
    </row>
    <row r="112" spans="1:19" customFormat="1" hidden="1" x14ac:dyDescent="0.25">
      <c r="A112" s="224">
        <v>2250</v>
      </c>
      <c r="B112" s="111" t="s">
        <v>130</v>
      </c>
      <c r="C112" s="405">
        <f t="shared" si="4"/>
        <v>0</v>
      </c>
      <c r="D112" s="225">
        <f>SUM(D113:D115)</f>
        <v>0</v>
      </c>
      <c r="E112" s="226">
        <f>SUM(E113:E115)</f>
        <v>0</v>
      </c>
      <c r="F112" s="227">
        <f t="shared" si="5"/>
        <v>0</v>
      </c>
      <c r="G112" s="225">
        <f>SUM(G113:G115)</f>
        <v>0</v>
      </c>
      <c r="H112" s="465">
        <f>SUM(H113:H115)</f>
        <v>0</v>
      </c>
      <c r="I112" s="230">
        <f t="shared" si="6"/>
        <v>0</v>
      </c>
      <c r="J112" s="225">
        <f>SUM(J113:J115)</f>
        <v>0</v>
      </c>
      <c r="K112" s="465">
        <f>SUM(K113:K115)</f>
        <v>0</v>
      </c>
      <c r="L112" s="230">
        <f t="shared" si="7"/>
        <v>0</v>
      </c>
      <c r="M112" s="466">
        <f>SUM(M113:M115)</f>
        <v>0</v>
      </c>
      <c r="N112" s="228">
        <f>SUM(N113:N115)</f>
        <v>0</v>
      </c>
      <c r="O112" s="230">
        <f t="shared" si="8"/>
        <v>0</v>
      </c>
      <c r="P112" s="387"/>
      <c r="R112" s="346"/>
      <c r="S112" s="4"/>
    </row>
    <row r="113" spans="1:19" customFormat="1" hidden="1" x14ac:dyDescent="0.25">
      <c r="A113" s="64">
        <v>2251</v>
      </c>
      <c r="B113" s="111" t="s">
        <v>131</v>
      </c>
      <c r="C113" s="405">
        <f t="shared" si="4"/>
        <v>0</v>
      </c>
      <c r="D113" s="116">
        <v>0</v>
      </c>
      <c r="E113" s="117"/>
      <c r="F113" s="227">
        <f t="shared" si="5"/>
        <v>0</v>
      </c>
      <c r="G113" s="116"/>
      <c r="H113" s="408"/>
      <c r="I113" s="230">
        <f t="shared" si="6"/>
        <v>0</v>
      </c>
      <c r="J113" s="116"/>
      <c r="K113" s="408"/>
      <c r="L113" s="230">
        <f t="shared" si="7"/>
        <v>0</v>
      </c>
      <c r="M113" s="464"/>
      <c r="N113" s="118"/>
      <c r="O113" s="230">
        <f t="shared" si="8"/>
        <v>0</v>
      </c>
      <c r="P113" s="387"/>
      <c r="R113" s="346"/>
      <c r="S113" s="4"/>
    </row>
    <row r="114" spans="1:19" customFormat="1" ht="24" hidden="1" x14ac:dyDescent="0.25">
      <c r="A114" s="64">
        <v>2252</v>
      </c>
      <c r="B114" s="111" t="s">
        <v>132</v>
      </c>
      <c r="C114" s="405">
        <f t="shared" ref="C114:C178" si="9">F114+I114+L114+O114</f>
        <v>0</v>
      </c>
      <c r="D114" s="116">
        <v>0</v>
      </c>
      <c r="E114" s="117"/>
      <c r="F114" s="227">
        <f t="shared" si="5"/>
        <v>0</v>
      </c>
      <c r="G114" s="116"/>
      <c r="H114" s="408"/>
      <c r="I114" s="230">
        <f t="shared" si="6"/>
        <v>0</v>
      </c>
      <c r="J114" s="116"/>
      <c r="K114" s="408"/>
      <c r="L114" s="230">
        <f t="shared" si="7"/>
        <v>0</v>
      </c>
      <c r="M114" s="464"/>
      <c r="N114" s="118"/>
      <c r="O114" s="230">
        <f t="shared" si="8"/>
        <v>0</v>
      </c>
      <c r="P114" s="387"/>
      <c r="R114" s="346"/>
      <c r="S114" s="4"/>
    </row>
    <row r="115" spans="1:19" customFormat="1" ht="24" hidden="1" x14ac:dyDescent="0.25">
      <c r="A115" s="64">
        <v>2259</v>
      </c>
      <c r="B115" s="111" t="s">
        <v>133</v>
      </c>
      <c r="C115" s="405">
        <f t="shared" si="9"/>
        <v>0</v>
      </c>
      <c r="D115" s="116">
        <v>0</v>
      </c>
      <c r="E115" s="117"/>
      <c r="F115" s="227">
        <f t="shared" ref="F115:F179" si="10">D115+E115</f>
        <v>0</v>
      </c>
      <c r="G115" s="116"/>
      <c r="H115" s="408"/>
      <c r="I115" s="230">
        <f t="shared" ref="I115:I179" si="11">G115+H115</f>
        <v>0</v>
      </c>
      <c r="J115" s="116"/>
      <c r="K115" s="408"/>
      <c r="L115" s="230">
        <f t="shared" ref="L115:L179" si="12">J115+K115</f>
        <v>0</v>
      </c>
      <c r="M115" s="464"/>
      <c r="N115" s="118"/>
      <c r="O115" s="230">
        <f t="shared" ref="O115:O179" si="13">M115+N115</f>
        <v>0</v>
      </c>
      <c r="P115" s="387"/>
      <c r="R115" s="346"/>
      <c r="S115" s="4"/>
    </row>
    <row r="116" spans="1:19" customFormat="1" hidden="1" x14ac:dyDescent="0.25">
      <c r="A116" s="224">
        <v>2260</v>
      </c>
      <c r="B116" s="111" t="s">
        <v>134</v>
      </c>
      <c r="C116" s="405">
        <f t="shared" si="9"/>
        <v>0</v>
      </c>
      <c r="D116" s="225">
        <f>SUM(D117:D121)</f>
        <v>0</v>
      </c>
      <c r="E116" s="226">
        <f>SUM(E117:E121)</f>
        <v>0</v>
      </c>
      <c r="F116" s="227">
        <f t="shared" si="10"/>
        <v>0</v>
      </c>
      <c r="G116" s="225">
        <f>SUM(G117:G121)</f>
        <v>0</v>
      </c>
      <c r="H116" s="465">
        <f>SUM(H117:H121)</f>
        <v>0</v>
      </c>
      <c r="I116" s="230">
        <f t="shared" si="11"/>
        <v>0</v>
      </c>
      <c r="J116" s="225">
        <f>SUM(J117:J121)</f>
        <v>0</v>
      </c>
      <c r="K116" s="465">
        <f>SUM(K117:K121)</f>
        <v>0</v>
      </c>
      <c r="L116" s="230">
        <f t="shared" si="12"/>
        <v>0</v>
      </c>
      <c r="M116" s="466">
        <f>SUM(M117:M121)</f>
        <v>0</v>
      </c>
      <c r="N116" s="228">
        <f>SUM(N117:N121)</f>
        <v>0</v>
      </c>
      <c r="O116" s="230">
        <f t="shared" si="13"/>
        <v>0</v>
      </c>
      <c r="P116" s="387"/>
      <c r="R116" s="346"/>
      <c r="S116" s="4"/>
    </row>
    <row r="117" spans="1:19" customFormat="1" hidden="1" x14ac:dyDescent="0.25">
      <c r="A117" s="64">
        <v>2261</v>
      </c>
      <c r="B117" s="111" t="s">
        <v>135</v>
      </c>
      <c r="C117" s="405">
        <f t="shared" si="9"/>
        <v>0</v>
      </c>
      <c r="D117" s="116">
        <v>0</v>
      </c>
      <c r="E117" s="117"/>
      <c r="F117" s="227">
        <f t="shared" si="10"/>
        <v>0</v>
      </c>
      <c r="G117" s="116"/>
      <c r="H117" s="408"/>
      <c r="I117" s="230">
        <f t="shared" si="11"/>
        <v>0</v>
      </c>
      <c r="J117" s="116"/>
      <c r="K117" s="408"/>
      <c r="L117" s="230">
        <f t="shared" si="12"/>
        <v>0</v>
      </c>
      <c r="M117" s="464"/>
      <c r="N117" s="118"/>
      <c r="O117" s="230">
        <f t="shared" si="13"/>
        <v>0</v>
      </c>
      <c r="P117" s="387"/>
      <c r="R117" s="346"/>
      <c r="S117" s="4"/>
    </row>
    <row r="118" spans="1:19" customFormat="1" hidden="1" x14ac:dyDescent="0.25">
      <c r="A118" s="64">
        <v>2262</v>
      </c>
      <c r="B118" s="111" t="s">
        <v>136</v>
      </c>
      <c r="C118" s="405">
        <f t="shared" si="9"/>
        <v>0</v>
      </c>
      <c r="D118" s="116">
        <v>0</v>
      </c>
      <c r="E118" s="117"/>
      <c r="F118" s="227">
        <f t="shared" si="10"/>
        <v>0</v>
      </c>
      <c r="G118" s="116"/>
      <c r="H118" s="408"/>
      <c r="I118" s="230">
        <f t="shared" si="11"/>
        <v>0</v>
      </c>
      <c r="J118" s="116"/>
      <c r="K118" s="408"/>
      <c r="L118" s="230">
        <f t="shared" si="12"/>
        <v>0</v>
      </c>
      <c r="M118" s="464"/>
      <c r="N118" s="118"/>
      <c r="O118" s="230">
        <f t="shared" si="13"/>
        <v>0</v>
      </c>
      <c r="P118" s="387"/>
      <c r="R118" s="346"/>
      <c r="S118" s="4"/>
    </row>
    <row r="119" spans="1:19" customFormat="1" hidden="1" x14ac:dyDescent="0.25">
      <c r="A119" s="64">
        <v>2263</v>
      </c>
      <c r="B119" s="111" t="s">
        <v>137</v>
      </c>
      <c r="C119" s="405">
        <f t="shared" si="9"/>
        <v>0</v>
      </c>
      <c r="D119" s="116">
        <v>0</v>
      </c>
      <c r="E119" s="117"/>
      <c r="F119" s="227">
        <f t="shared" si="10"/>
        <v>0</v>
      </c>
      <c r="G119" s="116"/>
      <c r="H119" s="408"/>
      <c r="I119" s="230">
        <f t="shared" si="11"/>
        <v>0</v>
      </c>
      <c r="J119" s="116"/>
      <c r="K119" s="408"/>
      <c r="L119" s="230">
        <f t="shared" si="12"/>
        <v>0</v>
      </c>
      <c r="M119" s="464"/>
      <c r="N119" s="118"/>
      <c r="O119" s="230">
        <f t="shared" si="13"/>
        <v>0</v>
      </c>
      <c r="P119" s="387"/>
      <c r="R119" s="346"/>
      <c r="S119" s="4"/>
    </row>
    <row r="120" spans="1:19" customFormat="1" ht="24" hidden="1" x14ac:dyDescent="0.25">
      <c r="A120" s="64">
        <v>2264</v>
      </c>
      <c r="B120" s="111" t="s">
        <v>138</v>
      </c>
      <c r="C120" s="405">
        <f t="shared" si="9"/>
        <v>0</v>
      </c>
      <c r="D120" s="116">
        <v>0</v>
      </c>
      <c r="E120" s="117"/>
      <c r="F120" s="227">
        <f t="shared" si="10"/>
        <v>0</v>
      </c>
      <c r="G120" s="116"/>
      <c r="H120" s="408"/>
      <c r="I120" s="230">
        <f t="shared" si="11"/>
        <v>0</v>
      </c>
      <c r="J120" s="116"/>
      <c r="K120" s="408"/>
      <c r="L120" s="230">
        <f t="shared" si="12"/>
        <v>0</v>
      </c>
      <c r="M120" s="464"/>
      <c r="N120" s="118"/>
      <c r="O120" s="230">
        <f t="shared" si="13"/>
        <v>0</v>
      </c>
      <c r="P120" s="387"/>
      <c r="R120" s="346"/>
      <c r="S120" s="4"/>
    </row>
    <row r="121" spans="1:19" customFormat="1" hidden="1" x14ac:dyDescent="0.25">
      <c r="A121" s="64">
        <v>2269</v>
      </c>
      <c r="B121" s="111" t="s">
        <v>139</v>
      </c>
      <c r="C121" s="405">
        <f t="shared" si="9"/>
        <v>0</v>
      </c>
      <c r="D121" s="116">
        <v>0</v>
      </c>
      <c r="E121" s="117"/>
      <c r="F121" s="227">
        <f t="shared" si="10"/>
        <v>0</v>
      </c>
      <c r="G121" s="116"/>
      <c r="H121" s="408"/>
      <c r="I121" s="230">
        <f t="shared" si="11"/>
        <v>0</v>
      </c>
      <c r="J121" s="116"/>
      <c r="K121" s="408"/>
      <c r="L121" s="230">
        <f t="shared" si="12"/>
        <v>0</v>
      </c>
      <c r="M121" s="464"/>
      <c r="N121" s="118"/>
      <c r="O121" s="230">
        <f t="shared" si="13"/>
        <v>0</v>
      </c>
      <c r="P121" s="387"/>
      <c r="R121" s="346"/>
      <c r="S121" s="4"/>
    </row>
    <row r="122" spans="1:19" customFormat="1" hidden="1" x14ac:dyDescent="0.25">
      <c r="A122" s="224">
        <v>2270</v>
      </c>
      <c r="B122" s="111" t="s">
        <v>140</v>
      </c>
      <c r="C122" s="405">
        <f t="shared" si="9"/>
        <v>0</v>
      </c>
      <c r="D122" s="225">
        <f>SUM(D123:D127)</f>
        <v>0</v>
      </c>
      <c r="E122" s="226">
        <f>SUM(E123:E127)</f>
        <v>0</v>
      </c>
      <c r="F122" s="227">
        <f t="shared" si="10"/>
        <v>0</v>
      </c>
      <c r="G122" s="225">
        <f>SUM(G123:G127)</f>
        <v>0</v>
      </c>
      <c r="H122" s="465">
        <f>SUM(H123:H127)</f>
        <v>0</v>
      </c>
      <c r="I122" s="230">
        <f t="shared" si="11"/>
        <v>0</v>
      </c>
      <c r="J122" s="225">
        <f>SUM(J123:J127)</f>
        <v>0</v>
      </c>
      <c r="K122" s="465">
        <f>SUM(K123:K127)</f>
        <v>0</v>
      </c>
      <c r="L122" s="230">
        <f t="shared" si="12"/>
        <v>0</v>
      </c>
      <c r="M122" s="466">
        <f>SUM(M123:M127)</f>
        <v>0</v>
      </c>
      <c r="N122" s="228">
        <f>SUM(N123:N127)</f>
        <v>0</v>
      </c>
      <c r="O122" s="230">
        <f t="shared" si="13"/>
        <v>0</v>
      </c>
      <c r="P122" s="387"/>
      <c r="R122" s="346"/>
      <c r="S122" s="4"/>
    </row>
    <row r="123" spans="1:19" customFormat="1" hidden="1" x14ac:dyDescent="0.25">
      <c r="A123" s="64">
        <v>2272</v>
      </c>
      <c r="B123" s="4" t="s">
        <v>141</v>
      </c>
      <c r="C123" s="405">
        <f t="shared" si="9"/>
        <v>0</v>
      </c>
      <c r="D123" s="116">
        <v>0</v>
      </c>
      <c r="E123" s="117"/>
      <c r="F123" s="227">
        <f t="shared" si="10"/>
        <v>0</v>
      </c>
      <c r="G123" s="116"/>
      <c r="H123" s="408"/>
      <c r="I123" s="230">
        <f t="shared" si="11"/>
        <v>0</v>
      </c>
      <c r="J123" s="116"/>
      <c r="K123" s="408"/>
      <c r="L123" s="230">
        <f t="shared" si="12"/>
        <v>0</v>
      </c>
      <c r="M123" s="464"/>
      <c r="N123" s="118"/>
      <c r="O123" s="230">
        <f t="shared" si="13"/>
        <v>0</v>
      </c>
      <c r="P123" s="387"/>
      <c r="R123" s="346"/>
      <c r="S123" s="4"/>
    </row>
    <row r="124" spans="1:19" customFormat="1" ht="24" hidden="1" x14ac:dyDescent="0.25">
      <c r="A124" s="64">
        <v>2275</v>
      </c>
      <c r="B124" s="111" t="s">
        <v>142</v>
      </c>
      <c r="C124" s="405">
        <f t="shared" si="9"/>
        <v>0</v>
      </c>
      <c r="D124" s="116">
        <v>0</v>
      </c>
      <c r="E124" s="117"/>
      <c r="F124" s="227">
        <f t="shared" si="10"/>
        <v>0</v>
      </c>
      <c r="G124" s="116"/>
      <c r="H124" s="408"/>
      <c r="I124" s="230">
        <f t="shared" si="11"/>
        <v>0</v>
      </c>
      <c r="J124" s="116"/>
      <c r="K124" s="408"/>
      <c r="L124" s="230">
        <f t="shared" si="12"/>
        <v>0</v>
      </c>
      <c r="M124" s="464"/>
      <c r="N124" s="118"/>
      <c r="O124" s="230">
        <f t="shared" si="13"/>
        <v>0</v>
      </c>
      <c r="P124" s="387"/>
      <c r="R124" s="346"/>
      <c r="S124" s="4"/>
    </row>
    <row r="125" spans="1:19" customFormat="1" ht="24" hidden="1" x14ac:dyDescent="0.25">
      <c r="A125" s="64">
        <v>2276</v>
      </c>
      <c r="B125" s="111" t="s">
        <v>143</v>
      </c>
      <c r="C125" s="405">
        <f t="shared" si="9"/>
        <v>0</v>
      </c>
      <c r="D125" s="116">
        <v>0</v>
      </c>
      <c r="E125" s="117"/>
      <c r="F125" s="227">
        <f t="shared" si="10"/>
        <v>0</v>
      </c>
      <c r="G125" s="116"/>
      <c r="H125" s="408"/>
      <c r="I125" s="230">
        <f t="shared" si="11"/>
        <v>0</v>
      </c>
      <c r="J125" s="116"/>
      <c r="K125" s="408"/>
      <c r="L125" s="230">
        <f t="shared" si="12"/>
        <v>0</v>
      </c>
      <c r="M125" s="464"/>
      <c r="N125" s="118"/>
      <c r="O125" s="230">
        <f t="shared" si="13"/>
        <v>0</v>
      </c>
      <c r="P125" s="387"/>
      <c r="R125" s="346"/>
      <c r="S125" s="4"/>
    </row>
    <row r="126" spans="1:19" customFormat="1" ht="24" hidden="1" x14ac:dyDescent="0.25">
      <c r="A126" s="64">
        <v>2278</v>
      </c>
      <c r="B126" s="111" t="s">
        <v>144</v>
      </c>
      <c r="C126" s="405">
        <f t="shared" si="9"/>
        <v>0</v>
      </c>
      <c r="D126" s="116">
        <v>0</v>
      </c>
      <c r="E126" s="117"/>
      <c r="F126" s="227">
        <f t="shared" si="10"/>
        <v>0</v>
      </c>
      <c r="G126" s="116"/>
      <c r="H126" s="408"/>
      <c r="I126" s="230">
        <f t="shared" si="11"/>
        <v>0</v>
      </c>
      <c r="J126" s="116"/>
      <c r="K126" s="408"/>
      <c r="L126" s="230">
        <f t="shared" si="12"/>
        <v>0</v>
      </c>
      <c r="M126" s="464"/>
      <c r="N126" s="118"/>
      <c r="O126" s="230">
        <f t="shared" si="13"/>
        <v>0</v>
      </c>
      <c r="P126" s="387"/>
      <c r="R126" s="346"/>
      <c r="S126" s="4"/>
    </row>
    <row r="127" spans="1:19" customFormat="1" ht="24" hidden="1" x14ac:dyDescent="0.25">
      <c r="A127" s="64">
        <v>2279</v>
      </c>
      <c r="B127" s="111" t="s">
        <v>145</v>
      </c>
      <c r="C127" s="405">
        <f t="shared" si="9"/>
        <v>0</v>
      </c>
      <c r="D127" s="116">
        <v>0</v>
      </c>
      <c r="E127" s="117"/>
      <c r="F127" s="227">
        <f t="shared" si="10"/>
        <v>0</v>
      </c>
      <c r="G127" s="116"/>
      <c r="H127" s="408"/>
      <c r="I127" s="230">
        <f t="shared" si="11"/>
        <v>0</v>
      </c>
      <c r="J127" s="116"/>
      <c r="K127" s="408"/>
      <c r="L127" s="230">
        <f t="shared" si="12"/>
        <v>0</v>
      </c>
      <c r="M127" s="464"/>
      <c r="N127" s="118"/>
      <c r="O127" s="230">
        <f t="shared" si="13"/>
        <v>0</v>
      </c>
      <c r="P127" s="387"/>
      <c r="R127" s="346"/>
      <c r="S127" s="4"/>
    </row>
    <row r="128" spans="1:19" customFormat="1" ht="24" hidden="1" x14ac:dyDescent="0.25">
      <c r="A128" s="350">
        <v>2280</v>
      </c>
      <c r="B128" s="101" t="s">
        <v>146</v>
      </c>
      <c r="C128" s="405">
        <f t="shared" si="9"/>
        <v>0</v>
      </c>
      <c r="D128" s="238">
        <f>SUM(D129)</f>
        <v>0</v>
      </c>
      <c r="E128" s="239">
        <f t="shared" ref="E128:N128" si="14">SUM(E129)</f>
        <v>0</v>
      </c>
      <c r="F128" s="240">
        <f t="shared" si="10"/>
        <v>0</v>
      </c>
      <c r="G128" s="238">
        <f t="shared" ref="G128" si="15">SUM(G129)</f>
        <v>0</v>
      </c>
      <c r="H128" s="470">
        <f t="shared" si="14"/>
        <v>0</v>
      </c>
      <c r="I128" s="243">
        <f t="shared" si="11"/>
        <v>0</v>
      </c>
      <c r="J128" s="238">
        <f t="shared" ref="J128" si="16">SUM(J129)</f>
        <v>0</v>
      </c>
      <c r="K128" s="470">
        <f t="shared" si="14"/>
        <v>0</v>
      </c>
      <c r="L128" s="243">
        <f t="shared" si="12"/>
        <v>0</v>
      </c>
      <c r="M128" s="466">
        <f t="shared" si="14"/>
        <v>0</v>
      </c>
      <c r="N128" s="228">
        <f t="shared" si="14"/>
        <v>0</v>
      </c>
      <c r="O128" s="230">
        <f t="shared" si="13"/>
        <v>0</v>
      </c>
      <c r="P128" s="387"/>
      <c r="R128" s="346"/>
      <c r="S128" s="4"/>
    </row>
    <row r="129" spans="1:19" customFormat="1" ht="24" hidden="1" x14ac:dyDescent="0.25">
      <c r="A129" s="64">
        <v>2283</v>
      </c>
      <c r="B129" s="111" t="s">
        <v>147</v>
      </c>
      <c r="C129" s="405">
        <f t="shared" si="9"/>
        <v>0</v>
      </c>
      <c r="D129" s="116">
        <v>0</v>
      </c>
      <c r="E129" s="117"/>
      <c r="F129" s="227">
        <f t="shared" si="10"/>
        <v>0</v>
      </c>
      <c r="G129" s="116"/>
      <c r="H129" s="408"/>
      <c r="I129" s="230">
        <f t="shared" si="11"/>
        <v>0</v>
      </c>
      <c r="J129" s="116"/>
      <c r="K129" s="408"/>
      <c r="L129" s="230">
        <f t="shared" si="12"/>
        <v>0</v>
      </c>
      <c r="M129" s="464"/>
      <c r="N129" s="118"/>
      <c r="O129" s="230">
        <f t="shared" si="13"/>
        <v>0</v>
      </c>
      <c r="P129" s="387"/>
      <c r="R129" s="346"/>
      <c r="S129" s="4"/>
    </row>
    <row r="130" spans="1:19" customFormat="1" ht="36" hidden="1" x14ac:dyDescent="0.25">
      <c r="A130" s="85">
        <v>2300</v>
      </c>
      <c r="B130" s="210" t="s">
        <v>148</v>
      </c>
      <c r="C130" s="97">
        <f t="shared" si="9"/>
        <v>0</v>
      </c>
      <c r="D130" s="95">
        <f>SUM(D131,D136,D140,D141,D144,D151,D159,D160,D163)</f>
        <v>0</v>
      </c>
      <c r="E130" s="96">
        <f>SUM(E131,E136,E140,E141,E144,E151,E159,E160,E163)</f>
        <v>0</v>
      </c>
      <c r="F130" s="97">
        <f t="shared" si="10"/>
        <v>0</v>
      </c>
      <c r="G130" s="95">
        <f>SUM(G131,G136,G140,G141,G144,G151,G159,G160,G163)</f>
        <v>0</v>
      </c>
      <c r="H130" s="399">
        <f>SUM(H131,H136,H140,H141,H144,H151,H159,H160,H163)</f>
        <v>0</v>
      </c>
      <c r="I130" s="99">
        <f t="shared" si="11"/>
        <v>0</v>
      </c>
      <c r="J130" s="95">
        <f>SUM(J131,J136,J140,J141,J144,J151,J159,J160,J163)</f>
        <v>0</v>
      </c>
      <c r="K130" s="399">
        <f>SUM(K131,K136,K140,K141,K144,K151,K159,K160,K163)</f>
        <v>0</v>
      </c>
      <c r="L130" s="99">
        <f t="shared" si="12"/>
        <v>0</v>
      </c>
      <c r="M130" s="469">
        <f>SUM(M131,M136,M140,M141,M144,M151,M159,M160,M163)</f>
        <v>0</v>
      </c>
      <c r="N130" s="98">
        <f>SUM(N131,N136,N140,N141,N144,N151,N159,N160,N163)</f>
        <v>0</v>
      </c>
      <c r="O130" s="99">
        <f t="shared" si="13"/>
        <v>0</v>
      </c>
      <c r="P130" s="397"/>
      <c r="R130" s="346"/>
      <c r="S130" s="4"/>
    </row>
    <row r="131" spans="1:19" customFormat="1" ht="24" hidden="1" x14ac:dyDescent="0.25">
      <c r="A131" s="350">
        <v>2310</v>
      </c>
      <c r="B131" s="101" t="s">
        <v>149</v>
      </c>
      <c r="C131" s="400">
        <f t="shared" si="9"/>
        <v>0</v>
      </c>
      <c r="D131" s="251">
        <f>SUM(D132:D135)</f>
        <v>0</v>
      </c>
      <c r="E131" s="471">
        <f>SUM(E132:E135)</f>
        <v>0</v>
      </c>
      <c r="F131" s="240">
        <f t="shared" si="10"/>
        <v>0</v>
      </c>
      <c r="G131" s="238">
        <f>SUM(G132:G135)</f>
        <v>0</v>
      </c>
      <c r="H131" s="470">
        <f>SUM(H132:H135)</f>
        <v>0</v>
      </c>
      <c r="I131" s="243">
        <f t="shared" si="11"/>
        <v>0</v>
      </c>
      <c r="J131" s="238">
        <f>SUM(J132:J135)</f>
        <v>0</v>
      </c>
      <c r="K131" s="470">
        <f>SUM(K132:K135)</f>
        <v>0</v>
      </c>
      <c r="L131" s="243">
        <f t="shared" si="12"/>
        <v>0</v>
      </c>
      <c r="M131" s="471">
        <f>SUM(M132:M135)</f>
        <v>0</v>
      </c>
      <c r="N131" s="241">
        <f>SUM(N132:N135)</f>
        <v>0</v>
      </c>
      <c r="O131" s="243">
        <f t="shared" si="13"/>
        <v>0</v>
      </c>
      <c r="P131" s="382"/>
      <c r="R131" s="346"/>
      <c r="S131" s="4"/>
    </row>
    <row r="132" spans="1:19" customFormat="1" hidden="1" x14ac:dyDescent="0.25">
      <c r="A132" s="64">
        <v>2311</v>
      </c>
      <c r="B132" s="111" t="s">
        <v>150</v>
      </c>
      <c r="C132" s="405">
        <f t="shared" si="9"/>
        <v>0</v>
      </c>
      <c r="D132" s="116">
        <v>0</v>
      </c>
      <c r="E132" s="117"/>
      <c r="F132" s="227">
        <f t="shared" si="10"/>
        <v>0</v>
      </c>
      <c r="G132" s="116"/>
      <c r="H132" s="408"/>
      <c r="I132" s="230">
        <f t="shared" si="11"/>
        <v>0</v>
      </c>
      <c r="J132" s="116"/>
      <c r="K132" s="408"/>
      <c r="L132" s="230">
        <f t="shared" si="12"/>
        <v>0</v>
      </c>
      <c r="M132" s="464"/>
      <c r="N132" s="118"/>
      <c r="O132" s="230">
        <f t="shared" si="13"/>
        <v>0</v>
      </c>
      <c r="P132" s="387"/>
      <c r="R132" s="346"/>
      <c r="S132" s="4"/>
    </row>
    <row r="133" spans="1:19" customFormat="1" hidden="1" x14ac:dyDescent="0.25">
      <c r="A133" s="64">
        <v>2312</v>
      </c>
      <c r="B133" s="111" t="s">
        <v>151</v>
      </c>
      <c r="C133" s="405">
        <f t="shared" si="9"/>
        <v>0</v>
      </c>
      <c r="D133" s="116">
        <v>0</v>
      </c>
      <c r="E133" s="117"/>
      <c r="F133" s="227">
        <f t="shared" si="10"/>
        <v>0</v>
      </c>
      <c r="G133" s="116"/>
      <c r="H133" s="408"/>
      <c r="I133" s="230">
        <f t="shared" si="11"/>
        <v>0</v>
      </c>
      <c r="J133" s="116"/>
      <c r="K133" s="408"/>
      <c r="L133" s="230">
        <f t="shared" si="12"/>
        <v>0</v>
      </c>
      <c r="M133" s="464"/>
      <c r="N133" s="118"/>
      <c r="O133" s="230">
        <f t="shared" si="13"/>
        <v>0</v>
      </c>
      <c r="P133" s="387"/>
      <c r="R133" s="346"/>
      <c r="S133" s="4"/>
    </row>
    <row r="134" spans="1:19" customFormat="1" hidden="1" x14ac:dyDescent="0.25">
      <c r="A134" s="64">
        <v>2313</v>
      </c>
      <c r="B134" s="111" t="s">
        <v>152</v>
      </c>
      <c r="C134" s="405">
        <f t="shared" si="9"/>
        <v>0</v>
      </c>
      <c r="D134" s="116">
        <v>0</v>
      </c>
      <c r="E134" s="117"/>
      <c r="F134" s="227">
        <f t="shared" si="10"/>
        <v>0</v>
      </c>
      <c r="G134" s="116"/>
      <c r="H134" s="408"/>
      <c r="I134" s="230">
        <f t="shared" si="11"/>
        <v>0</v>
      </c>
      <c r="J134" s="116"/>
      <c r="K134" s="408"/>
      <c r="L134" s="230">
        <f t="shared" si="12"/>
        <v>0</v>
      </c>
      <c r="M134" s="464"/>
      <c r="N134" s="118"/>
      <c r="O134" s="230">
        <f t="shared" si="13"/>
        <v>0</v>
      </c>
      <c r="P134" s="387"/>
      <c r="R134" s="346"/>
      <c r="S134" s="4"/>
    </row>
    <row r="135" spans="1:19" customFormat="1" ht="24" hidden="1" x14ac:dyDescent="0.25">
      <c r="A135" s="64">
        <v>2314</v>
      </c>
      <c r="B135" s="111" t="s">
        <v>153</v>
      </c>
      <c r="C135" s="405">
        <f t="shared" si="9"/>
        <v>0</v>
      </c>
      <c r="D135" s="116">
        <v>0</v>
      </c>
      <c r="E135" s="117"/>
      <c r="F135" s="227">
        <f t="shared" si="10"/>
        <v>0</v>
      </c>
      <c r="G135" s="116"/>
      <c r="H135" s="408"/>
      <c r="I135" s="230">
        <f t="shared" si="11"/>
        <v>0</v>
      </c>
      <c r="J135" s="116"/>
      <c r="K135" s="408"/>
      <c r="L135" s="230">
        <f t="shared" si="12"/>
        <v>0</v>
      </c>
      <c r="M135" s="464"/>
      <c r="N135" s="118"/>
      <c r="O135" s="230">
        <f t="shared" si="13"/>
        <v>0</v>
      </c>
      <c r="P135" s="387"/>
      <c r="R135" s="346"/>
      <c r="S135" s="4"/>
    </row>
    <row r="136" spans="1:19" customFormat="1" hidden="1" x14ac:dyDescent="0.25">
      <c r="A136" s="224">
        <v>2320</v>
      </c>
      <c r="B136" s="111" t="s">
        <v>154</v>
      </c>
      <c r="C136" s="227">
        <f t="shared" si="9"/>
        <v>0</v>
      </c>
      <c r="D136" s="225">
        <f>SUM(D137:D139)</f>
        <v>0</v>
      </c>
      <c r="E136" s="226">
        <f>SUM(E137:E139)</f>
        <v>0</v>
      </c>
      <c r="F136" s="227">
        <f t="shared" si="10"/>
        <v>0</v>
      </c>
      <c r="G136" s="225">
        <f>SUM(G137:G139)</f>
        <v>0</v>
      </c>
      <c r="H136" s="465">
        <f>SUM(H137:H139)</f>
        <v>0</v>
      </c>
      <c r="I136" s="230">
        <f t="shared" si="11"/>
        <v>0</v>
      </c>
      <c r="J136" s="225">
        <f>SUM(J137:J139)</f>
        <v>0</v>
      </c>
      <c r="K136" s="465">
        <f>SUM(K137:K139)</f>
        <v>0</v>
      </c>
      <c r="L136" s="230">
        <f t="shared" si="12"/>
        <v>0</v>
      </c>
      <c r="M136" s="466">
        <f>SUM(M137:M139)</f>
        <v>0</v>
      </c>
      <c r="N136" s="228">
        <f>SUM(N137:N139)</f>
        <v>0</v>
      </c>
      <c r="O136" s="230">
        <f t="shared" si="13"/>
        <v>0</v>
      </c>
      <c r="P136" s="387"/>
      <c r="R136" s="346"/>
      <c r="S136" s="4"/>
    </row>
    <row r="137" spans="1:19" customFormat="1" hidden="1" x14ac:dyDescent="0.25">
      <c r="A137" s="64">
        <v>2321</v>
      </c>
      <c r="B137" s="111" t="s">
        <v>155</v>
      </c>
      <c r="C137" s="405">
        <f t="shared" si="9"/>
        <v>0</v>
      </c>
      <c r="D137" s="116">
        <v>0</v>
      </c>
      <c r="E137" s="117"/>
      <c r="F137" s="227">
        <f t="shared" si="10"/>
        <v>0</v>
      </c>
      <c r="G137" s="116"/>
      <c r="H137" s="408"/>
      <c r="I137" s="230">
        <f t="shared" si="11"/>
        <v>0</v>
      </c>
      <c r="J137" s="116"/>
      <c r="K137" s="408"/>
      <c r="L137" s="230">
        <f t="shared" si="12"/>
        <v>0</v>
      </c>
      <c r="M137" s="464"/>
      <c r="N137" s="118"/>
      <c r="O137" s="230">
        <f t="shared" si="13"/>
        <v>0</v>
      </c>
      <c r="P137" s="387"/>
      <c r="R137" s="346"/>
      <c r="S137" s="4"/>
    </row>
    <row r="138" spans="1:19" customFormat="1" hidden="1" x14ac:dyDescent="0.25">
      <c r="A138" s="64">
        <v>2322</v>
      </c>
      <c r="B138" s="111" t="s">
        <v>156</v>
      </c>
      <c r="C138" s="227">
        <f t="shared" si="9"/>
        <v>0</v>
      </c>
      <c r="D138" s="116">
        <v>0</v>
      </c>
      <c r="E138" s="117"/>
      <c r="F138" s="227">
        <f t="shared" si="10"/>
        <v>0</v>
      </c>
      <c r="G138" s="116"/>
      <c r="H138" s="408"/>
      <c r="I138" s="230">
        <f t="shared" si="11"/>
        <v>0</v>
      </c>
      <c r="J138" s="116"/>
      <c r="K138" s="408"/>
      <c r="L138" s="230">
        <f t="shared" si="12"/>
        <v>0</v>
      </c>
      <c r="M138" s="464"/>
      <c r="N138" s="118"/>
      <c r="O138" s="230">
        <f t="shared" si="13"/>
        <v>0</v>
      </c>
      <c r="P138" s="387"/>
      <c r="R138" s="346"/>
      <c r="S138" s="4"/>
    </row>
    <row r="139" spans="1:19" customFormat="1" hidden="1" x14ac:dyDescent="0.25">
      <c r="A139" s="64">
        <v>2329</v>
      </c>
      <c r="B139" s="111" t="s">
        <v>157</v>
      </c>
      <c r="C139" s="405">
        <f t="shared" si="9"/>
        <v>0</v>
      </c>
      <c r="D139" s="116">
        <v>0</v>
      </c>
      <c r="E139" s="117"/>
      <c r="F139" s="227">
        <f t="shared" si="10"/>
        <v>0</v>
      </c>
      <c r="G139" s="116"/>
      <c r="H139" s="408"/>
      <c r="I139" s="230">
        <f t="shared" si="11"/>
        <v>0</v>
      </c>
      <c r="J139" s="116"/>
      <c r="K139" s="408"/>
      <c r="L139" s="230">
        <f t="shared" si="12"/>
        <v>0</v>
      </c>
      <c r="M139" s="464"/>
      <c r="N139" s="118"/>
      <c r="O139" s="230">
        <f t="shared" si="13"/>
        <v>0</v>
      </c>
      <c r="P139" s="387"/>
      <c r="R139" s="346"/>
      <c r="S139" s="4"/>
    </row>
    <row r="140" spans="1:19" customFormat="1" hidden="1" x14ac:dyDescent="0.25">
      <c r="A140" s="224">
        <v>2330</v>
      </c>
      <c r="B140" s="111" t="s">
        <v>158</v>
      </c>
      <c r="C140" s="405">
        <f t="shared" si="9"/>
        <v>0</v>
      </c>
      <c r="D140" s="116">
        <v>0</v>
      </c>
      <c r="E140" s="117"/>
      <c r="F140" s="227">
        <f t="shared" si="10"/>
        <v>0</v>
      </c>
      <c r="G140" s="116"/>
      <c r="H140" s="408"/>
      <c r="I140" s="230">
        <f t="shared" si="11"/>
        <v>0</v>
      </c>
      <c r="J140" s="116"/>
      <c r="K140" s="408"/>
      <c r="L140" s="230">
        <f t="shared" si="12"/>
        <v>0</v>
      </c>
      <c r="M140" s="464"/>
      <c r="N140" s="118"/>
      <c r="O140" s="230">
        <f t="shared" si="13"/>
        <v>0</v>
      </c>
      <c r="P140" s="387"/>
      <c r="R140" s="346"/>
      <c r="S140" s="4"/>
    </row>
    <row r="141" spans="1:19" customFormat="1" ht="36" hidden="1" x14ac:dyDescent="0.25">
      <c r="A141" s="224">
        <v>2340</v>
      </c>
      <c r="B141" s="111" t="s">
        <v>159</v>
      </c>
      <c r="C141" s="405">
        <f t="shared" si="9"/>
        <v>0</v>
      </c>
      <c r="D141" s="225">
        <f>SUM(D142:D143)</f>
        <v>0</v>
      </c>
      <c r="E141" s="226">
        <f>SUM(E142:E143)</f>
        <v>0</v>
      </c>
      <c r="F141" s="227">
        <f t="shared" si="10"/>
        <v>0</v>
      </c>
      <c r="G141" s="225">
        <f>SUM(G142:G143)</f>
        <v>0</v>
      </c>
      <c r="H141" s="465">
        <f>SUM(H142:H143)</f>
        <v>0</v>
      </c>
      <c r="I141" s="230">
        <f t="shared" si="11"/>
        <v>0</v>
      </c>
      <c r="J141" s="225">
        <f>SUM(J142:J143)</f>
        <v>0</v>
      </c>
      <c r="K141" s="465">
        <f>SUM(K142:K143)</f>
        <v>0</v>
      </c>
      <c r="L141" s="230">
        <f t="shared" si="12"/>
        <v>0</v>
      </c>
      <c r="M141" s="466">
        <f>SUM(M142:M143)</f>
        <v>0</v>
      </c>
      <c r="N141" s="228">
        <f>SUM(N142:N143)</f>
        <v>0</v>
      </c>
      <c r="O141" s="230">
        <f t="shared" si="13"/>
        <v>0</v>
      </c>
      <c r="P141" s="387"/>
      <c r="R141" s="346"/>
      <c r="S141" s="4"/>
    </row>
    <row r="142" spans="1:19" customFormat="1" hidden="1" x14ac:dyDescent="0.25">
      <c r="A142" s="64">
        <v>2341</v>
      </c>
      <c r="B142" s="111" t="s">
        <v>160</v>
      </c>
      <c r="C142" s="405">
        <f t="shared" si="9"/>
        <v>0</v>
      </c>
      <c r="D142" s="116">
        <v>0</v>
      </c>
      <c r="E142" s="117"/>
      <c r="F142" s="227">
        <f t="shared" si="10"/>
        <v>0</v>
      </c>
      <c r="G142" s="116"/>
      <c r="H142" s="408"/>
      <c r="I142" s="230">
        <f t="shared" si="11"/>
        <v>0</v>
      </c>
      <c r="J142" s="116"/>
      <c r="K142" s="408"/>
      <c r="L142" s="230">
        <f t="shared" si="12"/>
        <v>0</v>
      </c>
      <c r="M142" s="464"/>
      <c r="N142" s="118"/>
      <c r="O142" s="230">
        <f t="shared" si="13"/>
        <v>0</v>
      </c>
      <c r="P142" s="387"/>
      <c r="R142" s="346"/>
      <c r="S142" s="4"/>
    </row>
    <row r="143" spans="1:19" customFormat="1" ht="24" hidden="1" x14ac:dyDescent="0.25">
      <c r="A143" s="64">
        <v>2344</v>
      </c>
      <c r="B143" s="111" t="s">
        <v>161</v>
      </c>
      <c r="C143" s="405">
        <f t="shared" si="9"/>
        <v>0</v>
      </c>
      <c r="D143" s="116">
        <v>0</v>
      </c>
      <c r="E143" s="117"/>
      <c r="F143" s="227">
        <f t="shared" si="10"/>
        <v>0</v>
      </c>
      <c r="G143" s="116"/>
      <c r="H143" s="408"/>
      <c r="I143" s="230">
        <f t="shared" si="11"/>
        <v>0</v>
      </c>
      <c r="J143" s="116"/>
      <c r="K143" s="408"/>
      <c r="L143" s="230">
        <f t="shared" si="12"/>
        <v>0</v>
      </c>
      <c r="M143" s="464"/>
      <c r="N143" s="118"/>
      <c r="O143" s="230">
        <f t="shared" si="13"/>
        <v>0</v>
      </c>
      <c r="P143" s="387"/>
      <c r="R143" s="346"/>
      <c r="S143" s="4"/>
    </row>
    <row r="144" spans="1:19" customFormat="1" ht="24" hidden="1" x14ac:dyDescent="0.25">
      <c r="A144" s="213">
        <v>2350</v>
      </c>
      <c r="B144" s="156" t="s">
        <v>162</v>
      </c>
      <c r="C144" s="405">
        <f t="shared" si="9"/>
        <v>0</v>
      </c>
      <c r="D144" s="214">
        <f>SUM(D145:D150)</f>
        <v>0</v>
      </c>
      <c r="E144" s="215">
        <f>SUM(E145:E150)</f>
        <v>0</v>
      </c>
      <c r="F144" s="216">
        <f t="shared" si="10"/>
        <v>0</v>
      </c>
      <c r="G144" s="214">
        <f>SUM(G145:G150)</f>
        <v>0</v>
      </c>
      <c r="H144" s="461">
        <f>SUM(H145:H150)</f>
        <v>0</v>
      </c>
      <c r="I144" s="219">
        <f t="shared" si="11"/>
        <v>0</v>
      </c>
      <c r="J144" s="214">
        <f>SUM(J145:J150)</f>
        <v>0</v>
      </c>
      <c r="K144" s="461">
        <f>SUM(K145:K150)</f>
        <v>0</v>
      </c>
      <c r="L144" s="219">
        <f t="shared" si="12"/>
        <v>0</v>
      </c>
      <c r="M144" s="462">
        <f>SUM(M145:M150)</f>
        <v>0</v>
      </c>
      <c r="N144" s="217">
        <f>SUM(N145:N150)</f>
        <v>0</v>
      </c>
      <c r="O144" s="219">
        <f t="shared" si="13"/>
        <v>0</v>
      </c>
      <c r="P144" s="434"/>
      <c r="R144" s="346"/>
      <c r="S144" s="4"/>
    </row>
    <row r="145" spans="1:19" customFormat="1" hidden="1" x14ac:dyDescent="0.25">
      <c r="A145" s="55">
        <v>2351</v>
      </c>
      <c r="B145" s="101" t="s">
        <v>163</v>
      </c>
      <c r="C145" s="405">
        <f t="shared" si="9"/>
        <v>0</v>
      </c>
      <c r="D145" s="106">
        <v>0</v>
      </c>
      <c r="E145" s="107"/>
      <c r="F145" s="240">
        <f t="shared" si="10"/>
        <v>0</v>
      </c>
      <c r="G145" s="106"/>
      <c r="H145" s="403"/>
      <c r="I145" s="243">
        <f t="shared" si="11"/>
        <v>0</v>
      </c>
      <c r="J145" s="106"/>
      <c r="K145" s="403"/>
      <c r="L145" s="243">
        <f t="shared" si="12"/>
        <v>0</v>
      </c>
      <c r="M145" s="463"/>
      <c r="N145" s="108"/>
      <c r="O145" s="243">
        <f t="shared" si="13"/>
        <v>0</v>
      </c>
      <c r="P145" s="382"/>
      <c r="R145" s="346"/>
      <c r="S145" s="4"/>
    </row>
    <row r="146" spans="1:19" customFormat="1" hidden="1" x14ac:dyDescent="0.25">
      <c r="A146" s="64">
        <v>2352</v>
      </c>
      <c r="B146" s="111" t="s">
        <v>164</v>
      </c>
      <c r="C146" s="405">
        <f t="shared" si="9"/>
        <v>0</v>
      </c>
      <c r="D146" s="116">
        <v>0</v>
      </c>
      <c r="E146" s="117"/>
      <c r="F146" s="227">
        <f t="shared" si="10"/>
        <v>0</v>
      </c>
      <c r="G146" s="116"/>
      <c r="H146" s="408"/>
      <c r="I146" s="230">
        <f t="shared" si="11"/>
        <v>0</v>
      </c>
      <c r="J146" s="116"/>
      <c r="K146" s="408"/>
      <c r="L146" s="230">
        <f t="shared" si="12"/>
        <v>0</v>
      </c>
      <c r="M146" s="464"/>
      <c r="N146" s="118"/>
      <c r="O146" s="230">
        <f t="shared" si="13"/>
        <v>0</v>
      </c>
      <c r="P146" s="387"/>
      <c r="R146" s="346"/>
      <c r="S146" s="4"/>
    </row>
    <row r="147" spans="1:19" customFormat="1" ht="24" hidden="1" x14ac:dyDescent="0.25">
      <c r="A147" s="64">
        <v>2353</v>
      </c>
      <c r="B147" s="111" t="s">
        <v>165</v>
      </c>
      <c r="C147" s="405">
        <f t="shared" si="9"/>
        <v>0</v>
      </c>
      <c r="D147" s="116">
        <v>0</v>
      </c>
      <c r="E147" s="117"/>
      <c r="F147" s="227">
        <f t="shared" si="10"/>
        <v>0</v>
      </c>
      <c r="G147" s="116"/>
      <c r="H147" s="408"/>
      <c r="I147" s="230">
        <f t="shared" si="11"/>
        <v>0</v>
      </c>
      <c r="J147" s="116"/>
      <c r="K147" s="408"/>
      <c r="L147" s="230">
        <f t="shared" si="12"/>
        <v>0</v>
      </c>
      <c r="M147" s="464"/>
      <c r="N147" s="118"/>
      <c r="O147" s="230">
        <f t="shared" si="13"/>
        <v>0</v>
      </c>
      <c r="P147" s="387"/>
      <c r="R147" s="346"/>
      <c r="S147" s="4"/>
    </row>
    <row r="148" spans="1:19" customFormat="1" ht="24" hidden="1" x14ac:dyDescent="0.25">
      <c r="A148" s="64">
        <v>2354</v>
      </c>
      <c r="B148" s="111" t="s">
        <v>166</v>
      </c>
      <c r="C148" s="405">
        <f t="shared" si="9"/>
        <v>0</v>
      </c>
      <c r="D148" s="116">
        <v>0</v>
      </c>
      <c r="E148" s="117"/>
      <c r="F148" s="227">
        <f t="shared" si="10"/>
        <v>0</v>
      </c>
      <c r="G148" s="116"/>
      <c r="H148" s="408"/>
      <c r="I148" s="230">
        <f t="shared" si="11"/>
        <v>0</v>
      </c>
      <c r="J148" s="116"/>
      <c r="K148" s="408"/>
      <c r="L148" s="230">
        <f t="shared" si="12"/>
        <v>0</v>
      </c>
      <c r="M148" s="464"/>
      <c r="N148" s="118"/>
      <c r="O148" s="230">
        <f t="shared" si="13"/>
        <v>0</v>
      </c>
      <c r="P148" s="387"/>
      <c r="R148" s="346"/>
      <c r="S148" s="4"/>
    </row>
    <row r="149" spans="1:19" customFormat="1" ht="24" hidden="1" x14ac:dyDescent="0.25">
      <c r="A149" s="64">
        <v>2355</v>
      </c>
      <c r="B149" s="111" t="s">
        <v>167</v>
      </c>
      <c r="C149" s="405">
        <f t="shared" si="9"/>
        <v>0</v>
      </c>
      <c r="D149" s="116">
        <v>0</v>
      </c>
      <c r="E149" s="117"/>
      <c r="F149" s="227">
        <f t="shared" si="10"/>
        <v>0</v>
      </c>
      <c r="G149" s="116"/>
      <c r="H149" s="408"/>
      <c r="I149" s="230">
        <f t="shared" si="11"/>
        <v>0</v>
      </c>
      <c r="J149" s="116"/>
      <c r="K149" s="408"/>
      <c r="L149" s="230">
        <f t="shared" si="12"/>
        <v>0</v>
      </c>
      <c r="M149" s="464"/>
      <c r="N149" s="118"/>
      <c r="O149" s="230">
        <f t="shared" si="13"/>
        <v>0</v>
      </c>
      <c r="P149" s="387"/>
      <c r="R149" s="346"/>
      <c r="S149" s="4"/>
    </row>
    <row r="150" spans="1:19" customFormat="1" ht="24" hidden="1" x14ac:dyDescent="0.25">
      <c r="A150" s="64">
        <v>2359</v>
      </c>
      <c r="B150" s="111" t="s">
        <v>168</v>
      </c>
      <c r="C150" s="405">
        <f t="shared" si="9"/>
        <v>0</v>
      </c>
      <c r="D150" s="116">
        <v>0</v>
      </c>
      <c r="E150" s="117"/>
      <c r="F150" s="227">
        <f t="shared" si="10"/>
        <v>0</v>
      </c>
      <c r="G150" s="116"/>
      <c r="H150" s="408"/>
      <c r="I150" s="230">
        <f t="shared" si="11"/>
        <v>0</v>
      </c>
      <c r="J150" s="116"/>
      <c r="K150" s="408"/>
      <c r="L150" s="230">
        <f t="shared" si="12"/>
        <v>0</v>
      </c>
      <c r="M150" s="464"/>
      <c r="N150" s="118"/>
      <c r="O150" s="230">
        <f t="shared" si="13"/>
        <v>0</v>
      </c>
      <c r="P150" s="387"/>
      <c r="R150" s="346"/>
      <c r="S150" s="4"/>
    </row>
    <row r="151" spans="1:19" customFormat="1" ht="24" hidden="1" x14ac:dyDescent="0.25">
      <c r="A151" s="224">
        <v>2360</v>
      </c>
      <c r="B151" s="111" t="s">
        <v>169</v>
      </c>
      <c r="C151" s="405">
        <f t="shared" si="9"/>
        <v>0</v>
      </c>
      <c r="D151" s="225">
        <f>SUM(D152:D158)</f>
        <v>0</v>
      </c>
      <c r="E151" s="226">
        <f>SUM(E152:E158)</f>
        <v>0</v>
      </c>
      <c r="F151" s="227">
        <f t="shared" si="10"/>
        <v>0</v>
      </c>
      <c r="G151" s="225">
        <f>SUM(G152:G158)</f>
        <v>0</v>
      </c>
      <c r="H151" s="465">
        <f>SUM(H152:H158)</f>
        <v>0</v>
      </c>
      <c r="I151" s="230">
        <f t="shared" si="11"/>
        <v>0</v>
      </c>
      <c r="J151" s="225">
        <f>SUM(J152:J158)</f>
        <v>0</v>
      </c>
      <c r="K151" s="465">
        <f>SUM(K152:K158)</f>
        <v>0</v>
      </c>
      <c r="L151" s="230">
        <f t="shared" si="12"/>
        <v>0</v>
      </c>
      <c r="M151" s="466">
        <f>SUM(M152:M158)</f>
        <v>0</v>
      </c>
      <c r="N151" s="228">
        <f>SUM(N152:N158)</f>
        <v>0</v>
      </c>
      <c r="O151" s="230">
        <f t="shared" si="13"/>
        <v>0</v>
      </c>
      <c r="P151" s="387"/>
      <c r="R151" s="346"/>
      <c r="S151" s="4"/>
    </row>
    <row r="152" spans="1:19" customFormat="1" hidden="1" x14ac:dyDescent="0.25">
      <c r="A152" s="63">
        <v>2361</v>
      </c>
      <c r="B152" s="111" t="s">
        <v>170</v>
      </c>
      <c r="C152" s="405">
        <f t="shared" si="9"/>
        <v>0</v>
      </c>
      <c r="D152" s="116">
        <v>0</v>
      </c>
      <c r="E152" s="117"/>
      <c r="F152" s="227">
        <f t="shared" si="10"/>
        <v>0</v>
      </c>
      <c r="G152" s="116"/>
      <c r="H152" s="408"/>
      <c r="I152" s="230">
        <f t="shared" si="11"/>
        <v>0</v>
      </c>
      <c r="J152" s="116"/>
      <c r="K152" s="408"/>
      <c r="L152" s="230">
        <f t="shared" si="12"/>
        <v>0</v>
      </c>
      <c r="M152" s="464"/>
      <c r="N152" s="118"/>
      <c r="O152" s="230">
        <f t="shared" si="13"/>
        <v>0</v>
      </c>
      <c r="P152" s="387"/>
      <c r="R152" s="346"/>
      <c r="S152" s="4"/>
    </row>
    <row r="153" spans="1:19" customFormat="1" ht="24" hidden="1" x14ac:dyDescent="0.25">
      <c r="A153" s="63">
        <v>2362</v>
      </c>
      <c r="B153" s="111" t="s">
        <v>171</v>
      </c>
      <c r="C153" s="405">
        <f t="shared" si="9"/>
        <v>0</v>
      </c>
      <c r="D153" s="116">
        <v>0</v>
      </c>
      <c r="E153" s="117"/>
      <c r="F153" s="227">
        <f t="shared" si="10"/>
        <v>0</v>
      </c>
      <c r="G153" s="116"/>
      <c r="H153" s="408"/>
      <c r="I153" s="230">
        <f t="shared" si="11"/>
        <v>0</v>
      </c>
      <c r="J153" s="116"/>
      <c r="K153" s="408"/>
      <c r="L153" s="230">
        <f t="shared" si="12"/>
        <v>0</v>
      </c>
      <c r="M153" s="464"/>
      <c r="N153" s="118"/>
      <c r="O153" s="230">
        <f t="shared" si="13"/>
        <v>0</v>
      </c>
      <c r="P153" s="387"/>
      <c r="R153" s="346"/>
      <c r="S153" s="4"/>
    </row>
    <row r="154" spans="1:19" customFormat="1" hidden="1" x14ac:dyDescent="0.25">
      <c r="A154" s="63">
        <v>2363</v>
      </c>
      <c r="B154" s="111" t="s">
        <v>172</v>
      </c>
      <c r="C154" s="405">
        <f t="shared" si="9"/>
        <v>0</v>
      </c>
      <c r="D154" s="116">
        <v>0</v>
      </c>
      <c r="E154" s="117"/>
      <c r="F154" s="227">
        <f t="shared" si="10"/>
        <v>0</v>
      </c>
      <c r="G154" s="116"/>
      <c r="H154" s="408"/>
      <c r="I154" s="230">
        <f t="shared" si="11"/>
        <v>0</v>
      </c>
      <c r="J154" s="116"/>
      <c r="K154" s="408"/>
      <c r="L154" s="230">
        <f t="shared" si="12"/>
        <v>0</v>
      </c>
      <c r="M154" s="464"/>
      <c r="N154" s="118"/>
      <c r="O154" s="230">
        <f t="shared" si="13"/>
        <v>0</v>
      </c>
      <c r="P154" s="387"/>
      <c r="R154" s="346"/>
      <c r="S154" s="4"/>
    </row>
    <row r="155" spans="1:19" customFormat="1" hidden="1" x14ac:dyDescent="0.25">
      <c r="A155" s="63">
        <v>2364</v>
      </c>
      <c r="B155" s="111" t="s">
        <v>173</v>
      </c>
      <c r="C155" s="405">
        <f t="shared" si="9"/>
        <v>0</v>
      </c>
      <c r="D155" s="116">
        <v>0</v>
      </c>
      <c r="E155" s="117"/>
      <c r="F155" s="227">
        <f t="shared" si="10"/>
        <v>0</v>
      </c>
      <c r="G155" s="116"/>
      <c r="H155" s="408"/>
      <c r="I155" s="230">
        <f t="shared" si="11"/>
        <v>0</v>
      </c>
      <c r="J155" s="116"/>
      <c r="K155" s="408"/>
      <c r="L155" s="230">
        <f t="shared" si="12"/>
        <v>0</v>
      </c>
      <c r="M155" s="464"/>
      <c r="N155" s="118"/>
      <c r="O155" s="230">
        <f t="shared" si="13"/>
        <v>0</v>
      </c>
      <c r="P155" s="387"/>
      <c r="R155" s="346"/>
      <c r="S155" s="4"/>
    </row>
    <row r="156" spans="1:19" customFormat="1" hidden="1" x14ac:dyDescent="0.25">
      <c r="A156" s="63">
        <v>2365</v>
      </c>
      <c r="B156" s="111" t="s">
        <v>174</v>
      </c>
      <c r="C156" s="405">
        <f t="shared" si="9"/>
        <v>0</v>
      </c>
      <c r="D156" s="116">
        <v>0</v>
      </c>
      <c r="E156" s="117"/>
      <c r="F156" s="227">
        <f t="shared" si="10"/>
        <v>0</v>
      </c>
      <c r="G156" s="116"/>
      <c r="H156" s="408"/>
      <c r="I156" s="230">
        <f t="shared" si="11"/>
        <v>0</v>
      </c>
      <c r="J156" s="116"/>
      <c r="K156" s="408"/>
      <c r="L156" s="230">
        <f t="shared" si="12"/>
        <v>0</v>
      </c>
      <c r="M156" s="464"/>
      <c r="N156" s="118"/>
      <c r="O156" s="230">
        <f t="shared" si="13"/>
        <v>0</v>
      </c>
      <c r="P156" s="387"/>
      <c r="R156" s="346"/>
      <c r="S156" s="4"/>
    </row>
    <row r="157" spans="1:19" customFormat="1" ht="36" hidden="1" x14ac:dyDescent="0.25">
      <c r="A157" s="63">
        <v>2366</v>
      </c>
      <c r="B157" s="111" t="s">
        <v>175</v>
      </c>
      <c r="C157" s="405">
        <f t="shared" si="9"/>
        <v>0</v>
      </c>
      <c r="D157" s="116">
        <v>0</v>
      </c>
      <c r="E157" s="117"/>
      <c r="F157" s="227">
        <f t="shared" si="10"/>
        <v>0</v>
      </c>
      <c r="G157" s="116"/>
      <c r="H157" s="408"/>
      <c r="I157" s="230">
        <f t="shared" si="11"/>
        <v>0</v>
      </c>
      <c r="J157" s="116"/>
      <c r="K157" s="408"/>
      <c r="L157" s="230">
        <f t="shared" si="12"/>
        <v>0</v>
      </c>
      <c r="M157" s="464"/>
      <c r="N157" s="118"/>
      <c r="O157" s="230">
        <f t="shared" si="13"/>
        <v>0</v>
      </c>
      <c r="P157" s="387"/>
      <c r="R157" s="346"/>
      <c r="S157" s="4"/>
    </row>
    <row r="158" spans="1:19" customFormat="1" ht="48" hidden="1" x14ac:dyDescent="0.25">
      <c r="A158" s="63">
        <v>2369</v>
      </c>
      <c r="B158" s="111" t="s">
        <v>176</v>
      </c>
      <c r="C158" s="405">
        <f t="shared" si="9"/>
        <v>0</v>
      </c>
      <c r="D158" s="116">
        <v>0</v>
      </c>
      <c r="E158" s="117"/>
      <c r="F158" s="227">
        <f t="shared" si="10"/>
        <v>0</v>
      </c>
      <c r="G158" s="116"/>
      <c r="H158" s="408"/>
      <c r="I158" s="230">
        <f t="shared" si="11"/>
        <v>0</v>
      </c>
      <c r="J158" s="116"/>
      <c r="K158" s="408"/>
      <c r="L158" s="230">
        <f t="shared" si="12"/>
        <v>0</v>
      </c>
      <c r="M158" s="464"/>
      <c r="N158" s="118"/>
      <c r="O158" s="230">
        <f t="shared" si="13"/>
        <v>0</v>
      </c>
      <c r="P158" s="387"/>
      <c r="R158" s="346"/>
      <c r="S158" s="4"/>
    </row>
    <row r="159" spans="1:19" customFormat="1" hidden="1" x14ac:dyDescent="0.25">
      <c r="A159" s="213">
        <v>2370</v>
      </c>
      <c r="B159" s="156" t="s">
        <v>177</v>
      </c>
      <c r="C159" s="405">
        <f t="shared" si="9"/>
        <v>0</v>
      </c>
      <c r="D159" s="231">
        <v>0</v>
      </c>
      <c r="E159" s="232"/>
      <c r="F159" s="216">
        <f t="shared" si="10"/>
        <v>0</v>
      </c>
      <c r="G159" s="231"/>
      <c r="H159" s="467"/>
      <c r="I159" s="219">
        <f t="shared" si="11"/>
        <v>0</v>
      </c>
      <c r="J159" s="231"/>
      <c r="K159" s="467"/>
      <c r="L159" s="219">
        <f t="shared" si="12"/>
        <v>0</v>
      </c>
      <c r="M159" s="468"/>
      <c r="N159" s="234"/>
      <c r="O159" s="219">
        <f t="shared" si="13"/>
        <v>0</v>
      </c>
      <c r="P159" s="434"/>
      <c r="R159" s="346"/>
      <c r="S159" s="4"/>
    </row>
    <row r="160" spans="1:19" customFormat="1" hidden="1" x14ac:dyDescent="0.25">
      <c r="A160" s="213">
        <v>2380</v>
      </c>
      <c r="B160" s="156" t="s">
        <v>178</v>
      </c>
      <c r="C160" s="405">
        <f t="shared" si="9"/>
        <v>0</v>
      </c>
      <c r="D160" s="214">
        <f>SUM(D161:D162)</f>
        <v>0</v>
      </c>
      <c r="E160" s="215">
        <f>SUM(E161:E162)</f>
        <v>0</v>
      </c>
      <c r="F160" s="216">
        <f t="shared" si="10"/>
        <v>0</v>
      </c>
      <c r="G160" s="214">
        <f>SUM(G161:G162)</f>
        <v>0</v>
      </c>
      <c r="H160" s="461">
        <f>SUM(H161:H162)</f>
        <v>0</v>
      </c>
      <c r="I160" s="219">
        <f t="shared" si="11"/>
        <v>0</v>
      </c>
      <c r="J160" s="214">
        <f>SUM(J161:J162)</f>
        <v>0</v>
      </c>
      <c r="K160" s="461">
        <f>SUM(K161:K162)</f>
        <v>0</v>
      </c>
      <c r="L160" s="219">
        <f t="shared" si="12"/>
        <v>0</v>
      </c>
      <c r="M160" s="462">
        <f>SUM(M161:M162)</f>
        <v>0</v>
      </c>
      <c r="N160" s="217">
        <f>SUM(N161:N162)</f>
        <v>0</v>
      </c>
      <c r="O160" s="219">
        <f t="shared" si="13"/>
        <v>0</v>
      </c>
      <c r="P160" s="434"/>
      <c r="R160" s="346"/>
      <c r="S160" s="4"/>
    </row>
    <row r="161" spans="1:19" customFormat="1" hidden="1" x14ac:dyDescent="0.25">
      <c r="A161" s="54">
        <v>2381</v>
      </c>
      <c r="B161" s="101" t="s">
        <v>179</v>
      </c>
      <c r="C161" s="405">
        <f t="shared" si="9"/>
        <v>0</v>
      </c>
      <c r="D161" s="106">
        <v>0</v>
      </c>
      <c r="E161" s="107"/>
      <c r="F161" s="240">
        <f t="shared" si="10"/>
        <v>0</v>
      </c>
      <c r="G161" s="106"/>
      <c r="H161" s="403"/>
      <c r="I161" s="243">
        <f t="shared" si="11"/>
        <v>0</v>
      </c>
      <c r="J161" s="106"/>
      <c r="K161" s="403"/>
      <c r="L161" s="243">
        <f t="shared" si="12"/>
        <v>0</v>
      </c>
      <c r="M161" s="463"/>
      <c r="N161" s="108"/>
      <c r="O161" s="243">
        <f t="shared" si="13"/>
        <v>0</v>
      </c>
      <c r="P161" s="382"/>
      <c r="R161" s="346"/>
      <c r="S161" s="4"/>
    </row>
    <row r="162" spans="1:19" customFormat="1" ht="24" hidden="1" x14ac:dyDescent="0.25">
      <c r="A162" s="63">
        <v>2389</v>
      </c>
      <c r="B162" s="111" t="s">
        <v>180</v>
      </c>
      <c r="C162" s="405">
        <f t="shared" si="9"/>
        <v>0</v>
      </c>
      <c r="D162" s="116">
        <v>0</v>
      </c>
      <c r="E162" s="117"/>
      <c r="F162" s="227">
        <f t="shared" si="10"/>
        <v>0</v>
      </c>
      <c r="G162" s="116"/>
      <c r="H162" s="408"/>
      <c r="I162" s="230">
        <f t="shared" si="11"/>
        <v>0</v>
      </c>
      <c r="J162" s="116"/>
      <c r="K162" s="408"/>
      <c r="L162" s="230">
        <f t="shared" si="12"/>
        <v>0</v>
      </c>
      <c r="M162" s="464"/>
      <c r="N162" s="118"/>
      <c r="O162" s="230">
        <f t="shared" si="13"/>
        <v>0</v>
      </c>
      <c r="P162" s="387"/>
      <c r="R162" s="346"/>
      <c r="S162" s="4"/>
    </row>
    <row r="163" spans="1:19" customFormat="1" hidden="1" x14ac:dyDescent="0.25">
      <c r="A163" s="213">
        <v>2390</v>
      </c>
      <c r="B163" s="156" t="s">
        <v>181</v>
      </c>
      <c r="C163" s="405">
        <f t="shared" si="9"/>
        <v>0</v>
      </c>
      <c r="D163" s="231">
        <v>0</v>
      </c>
      <c r="E163" s="232"/>
      <c r="F163" s="216">
        <f t="shared" si="10"/>
        <v>0</v>
      </c>
      <c r="G163" s="231"/>
      <c r="H163" s="467"/>
      <c r="I163" s="219">
        <f t="shared" si="11"/>
        <v>0</v>
      </c>
      <c r="J163" s="231"/>
      <c r="K163" s="467"/>
      <c r="L163" s="219">
        <f t="shared" si="12"/>
        <v>0</v>
      </c>
      <c r="M163" s="468"/>
      <c r="N163" s="234"/>
      <c r="O163" s="219">
        <f t="shared" si="13"/>
        <v>0</v>
      </c>
      <c r="P163" s="434"/>
      <c r="R163" s="346"/>
      <c r="S163" s="4"/>
    </row>
    <row r="164" spans="1:19" customFormat="1" hidden="1" x14ac:dyDescent="0.25">
      <c r="A164" s="85">
        <v>2400</v>
      </c>
      <c r="B164" s="210" t="s">
        <v>182</v>
      </c>
      <c r="C164" s="393">
        <f t="shared" si="9"/>
        <v>0</v>
      </c>
      <c r="D164" s="245">
        <v>0</v>
      </c>
      <c r="E164" s="246"/>
      <c r="F164" s="97">
        <f t="shared" si="10"/>
        <v>0</v>
      </c>
      <c r="G164" s="245"/>
      <c r="H164" s="474"/>
      <c r="I164" s="99">
        <f t="shared" si="11"/>
        <v>0</v>
      </c>
      <c r="J164" s="245"/>
      <c r="K164" s="474"/>
      <c r="L164" s="99">
        <f t="shared" si="12"/>
        <v>0</v>
      </c>
      <c r="M164" s="331"/>
      <c r="N164" s="248"/>
      <c r="O164" s="99">
        <f t="shared" si="13"/>
        <v>0</v>
      </c>
      <c r="P164" s="397"/>
      <c r="R164" s="346"/>
      <c r="S164" s="4"/>
    </row>
    <row r="165" spans="1:19" customFormat="1" ht="24" hidden="1" x14ac:dyDescent="0.25">
      <c r="A165" s="85">
        <v>2500</v>
      </c>
      <c r="B165" s="210" t="s">
        <v>183</v>
      </c>
      <c r="C165" s="393">
        <f t="shared" si="9"/>
        <v>0</v>
      </c>
      <c r="D165" s="95">
        <f>SUM(D166,D171)</f>
        <v>0</v>
      </c>
      <c r="E165" s="96">
        <f>SUM(E166,E171)</f>
        <v>0</v>
      </c>
      <c r="F165" s="97">
        <f t="shared" si="10"/>
        <v>0</v>
      </c>
      <c r="G165" s="95">
        <f>SUM(G166,G171)</f>
        <v>0</v>
      </c>
      <c r="H165" s="399">
        <f t="shared" ref="H165" si="17">SUM(H166,H171)</f>
        <v>0</v>
      </c>
      <c r="I165" s="99">
        <f t="shared" si="11"/>
        <v>0</v>
      </c>
      <c r="J165" s="95">
        <f>SUM(J166,J171)</f>
        <v>0</v>
      </c>
      <c r="K165" s="399">
        <f t="shared" ref="K165" si="18">SUM(K166,K171)</f>
        <v>0</v>
      </c>
      <c r="L165" s="99">
        <f t="shared" si="12"/>
        <v>0</v>
      </c>
      <c r="M165" s="459">
        <f t="shared" ref="M165:N165" si="19">SUM(M166,M171)</f>
        <v>0</v>
      </c>
      <c r="N165" s="266">
        <f t="shared" si="19"/>
        <v>0</v>
      </c>
      <c r="O165" s="268">
        <f t="shared" si="13"/>
        <v>0</v>
      </c>
      <c r="P165" s="460"/>
      <c r="R165" s="346"/>
      <c r="S165" s="4"/>
    </row>
    <row r="166" spans="1:19" customFormat="1" hidden="1" x14ac:dyDescent="0.25">
      <c r="A166" s="350">
        <v>2510</v>
      </c>
      <c r="B166" s="101" t="s">
        <v>184</v>
      </c>
      <c r="C166" s="400">
        <f t="shared" si="9"/>
        <v>0</v>
      </c>
      <c r="D166" s="238">
        <f>SUM(D167:D170)</f>
        <v>0</v>
      </c>
      <c r="E166" s="239">
        <f>SUM(E167:E170)</f>
        <v>0</v>
      </c>
      <c r="F166" s="240">
        <f t="shared" si="10"/>
        <v>0</v>
      </c>
      <c r="G166" s="238">
        <f>SUM(G167:G170)</f>
        <v>0</v>
      </c>
      <c r="H166" s="470">
        <f t="shared" ref="H166" si="20">SUM(H167:H170)</f>
        <v>0</v>
      </c>
      <c r="I166" s="243">
        <f t="shared" si="11"/>
        <v>0</v>
      </c>
      <c r="J166" s="238">
        <f>SUM(J167:J170)</f>
        <v>0</v>
      </c>
      <c r="K166" s="470">
        <f t="shared" ref="K166" si="21">SUM(K167:K170)</f>
        <v>0</v>
      </c>
      <c r="L166" s="243">
        <f t="shared" si="12"/>
        <v>0</v>
      </c>
      <c r="M166" s="475">
        <f t="shared" ref="M166:N166" si="22">SUM(M167:M170)</f>
        <v>0</v>
      </c>
      <c r="N166" s="476">
        <f t="shared" si="22"/>
        <v>0</v>
      </c>
      <c r="O166" s="414">
        <f t="shared" si="13"/>
        <v>0</v>
      </c>
      <c r="P166" s="416"/>
      <c r="R166" s="346"/>
      <c r="S166" s="4"/>
    </row>
    <row r="167" spans="1:19" customFormat="1" ht="24" hidden="1" x14ac:dyDescent="0.25">
      <c r="A167" s="64">
        <v>2512</v>
      </c>
      <c r="B167" s="111" t="s">
        <v>185</v>
      </c>
      <c r="C167" s="405">
        <f t="shared" si="9"/>
        <v>0</v>
      </c>
      <c r="D167" s="116">
        <v>0</v>
      </c>
      <c r="E167" s="117"/>
      <c r="F167" s="227">
        <f t="shared" si="10"/>
        <v>0</v>
      </c>
      <c r="G167" s="116"/>
      <c r="H167" s="408"/>
      <c r="I167" s="230">
        <f t="shared" si="11"/>
        <v>0</v>
      </c>
      <c r="J167" s="116"/>
      <c r="K167" s="408"/>
      <c r="L167" s="230">
        <f t="shared" si="12"/>
        <v>0</v>
      </c>
      <c r="M167" s="464"/>
      <c r="N167" s="118"/>
      <c r="O167" s="230">
        <f t="shared" si="13"/>
        <v>0</v>
      </c>
      <c r="P167" s="387"/>
      <c r="R167" s="346"/>
      <c r="S167" s="4"/>
    </row>
    <row r="168" spans="1:19" customFormat="1" ht="36" hidden="1" x14ac:dyDescent="0.25">
      <c r="A168" s="64">
        <v>2513</v>
      </c>
      <c r="B168" s="111" t="s">
        <v>186</v>
      </c>
      <c r="C168" s="405">
        <f t="shared" si="9"/>
        <v>0</v>
      </c>
      <c r="D168" s="116">
        <v>0</v>
      </c>
      <c r="E168" s="117"/>
      <c r="F168" s="227">
        <f t="shared" si="10"/>
        <v>0</v>
      </c>
      <c r="G168" s="116"/>
      <c r="H168" s="408"/>
      <c r="I168" s="230">
        <f t="shared" si="11"/>
        <v>0</v>
      </c>
      <c r="J168" s="116"/>
      <c r="K168" s="408"/>
      <c r="L168" s="230">
        <f t="shared" si="12"/>
        <v>0</v>
      </c>
      <c r="M168" s="464"/>
      <c r="N168" s="118"/>
      <c r="O168" s="230">
        <f t="shared" si="13"/>
        <v>0</v>
      </c>
      <c r="P168" s="387"/>
      <c r="R168" s="346"/>
      <c r="S168" s="4"/>
    </row>
    <row r="169" spans="1:19" customFormat="1" ht="24" hidden="1" x14ac:dyDescent="0.25">
      <c r="A169" s="64">
        <v>2515</v>
      </c>
      <c r="B169" s="111" t="s">
        <v>187</v>
      </c>
      <c r="C169" s="405">
        <f t="shared" si="9"/>
        <v>0</v>
      </c>
      <c r="D169" s="116">
        <v>0</v>
      </c>
      <c r="E169" s="117"/>
      <c r="F169" s="227">
        <f t="shared" si="10"/>
        <v>0</v>
      </c>
      <c r="G169" s="116"/>
      <c r="H169" s="408"/>
      <c r="I169" s="230">
        <f t="shared" si="11"/>
        <v>0</v>
      </c>
      <c r="J169" s="116"/>
      <c r="K169" s="408"/>
      <c r="L169" s="230">
        <f t="shared" si="12"/>
        <v>0</v>
      </c>
      <c r="M169" s="464"/>
      <c r="N169" s="118"/>
      <c r="O169" s="230">
        <f t="shared" si="13"/>
        <v>0</v>
      </c>
      <c r="P169" s="387"/>
      <c r="R169" s="346"/>
      <c r="S169" s="4"/>
    </row>
    <row r="170" spans="1:19" customFormat="1" ht="24" hidden="1" x14ac:dyDescent="0.25">
      <c r="A170" s="64">
        <v>2519</v>
      </c>
      <c r="B170" s="111" t="s">
        <v>188</v>
      </c>
      <c r="C170" s="405">
        <f t="shared" si="9"/>
        <v>0</v>
      </c>
      <c r="D170" s="116">
        <v>0</v>
      </c>
      <c r="E170" s="117"/>
      <c r="F170" s="227">
        <f t="shared" si="10"/>
        <v>0</v>
      </c>
      <c r="G170" s="116"/>
      <c r="H170" s="408"/>
      <c r="I170" s="230">
        <f t="shared" si="11"/>
        <v>0</v>
      </c>
      <c r="J170" s="116"/>
      <c r="K170" s="408"/>
      <c r="L170" s="230">
        <f t="shared" si="12"/>
        <v>0</v>
      </c>
      <c r="M170" s="464"/>
      <c r="N170" s="118"/>
      <c r="O170" s="230">
        <f t="shared" si="13"/>
        <v>0</v>
      </c>
      <c r="P170" s="387"/>
      <c r="R170" s="346"/>
      <c r="S170" s="4"/>
    </row>
    <row r="171" spans="1:19" customFormat="1" hidden="1" x14ac:dyDescent="0.25">
      <c r="A171" s="224">
        <v>2520</v>
      </c>
      <c r="B171" s="111" t="s">
        <v>189</v>
      </c>
      <c r="C171" s="405">
        <f t="shared" si="9"/>
        <v>0</v>
      </c>
      <c r="D171" s="116">
        <v>0</v>
      </c>
      <c r="E171" s="117"/>
      <c r="F171" s="227">
        <f t="shared" si="10"/>
        <v>0</v>
      </c>
      <c r="G171" s="116"/>
      <c r="H171" s="408"/>
      <c r="I171" s="230">
        <f t="shared" si="11"/>
        <v>0</v>
      </c>
      <c r="J171" s="116"/>
      <c r="K171" s="408"/>
      <c r="L171" s="230">
        <f t="shared" si="12"/>
        <v>0</v>
      </c>
      <c r="M171" s="464"/>
      <c r="N171" s="118"/>
      <c r="O171" s="230">
        <f t="shared" si="13"/>
        <v>0</v>
      </c>
      <c r="P171" s="387"/>
      <c r="R171" s="346"/>
      <c r="S171" s="4"/>
    </row>
    <row r="172" spans="1:19" s="252" customFormat="1" ht="36" hidden="1" x14ac:dyDescent="0.25">
      <c r="A172" s="29">
        <v>2800</v>
      </c>
      <c r="B172" s="101" t="s">
        <v>190</v>
      </c>
      <c r="C172" s="400">
        <f t="shared" si="9"/>
        <v>0</v>
      </c>
      <c r="D172" s="57">
        <v>0</v>
      </c>
      <c r="E172" s="58"/>
      <c r="F172" s="610">
        <f t="shared" si="10"/>
        <v>0</v>
      </c>
      <c r="G172" s="57"/>
      <c r="H172" s="379"/>
      <c r="I172" s="380">
        <f t="shared" si="11"/>
        <v>0</v>
      </c>
      <c r="J172" s="57"/>
      <c r="K172" s="379"/>
      <c r="L172" s="380">
        <f t="shared" si="12"/>
        <v>0</v>
      </c>
      <c r="M172" s="381"/>
      <c r="N172" s="60"/>
      <c r="O172" s="380">
        <f t="shared" si="13"/>
        <v>0</v>
      </c>
      <c r="P172" s="382"/>
      <c r="R172" s="346"/>
    </row>
    <row r="173" spans="1:19" customFormat="1" hidden="1" x14ac:dyDescent="0.25">
      <c r="A173" s="200">
        <v>3000</v>
      </c>
      <c r="B173" s="200" t="s">
        <v>191</v>
      </c>
      <c r="C173" s="455">
        <f t="shared" si="9"/>
        <v>0</v>
      </c>
      <c r="D173" s="206">
        <f>SUM(D174,D184)</f>
        <v>0</v>
      </c>
      <c r="E173" s="604">
        <f>SUM(E174,E184)</f>
        <v>0</v>
      </c>
      <c r="F173" s="608">
        <f t="shared" si="10"/>
        <v>0</v>
      </c>
      <c r="G173" s="206">
        <f>SUM(G174,G184)</f>
        <v>0</v>
      </c>
      <c r="H173" s="456">
        <f>SUM(H174,H184)</f>
        <v>0</v>
      </c>
      <c r="I173" s="209">
        <f t="shared" si="11"/>
        <v>0</v>
      </c>
      <c r="J173" s="206">
        <f>SUM(J174,J184)</f>
        <v>0</v>
      </c>
      <c r="K173" s="456">
        <f>SUM(K174,K184)</f>
        <v>0</v>
      </c>
      <c r="L173" s="209">
        <f t="shared" si="12"/>
        <v>0</v>
      </c>
      <c r="M173" s="457">
        <f>SUM(M174,M184)</f>
        <v>0</v>
      </c>
      <c r="N173" s="207">
        <f>SUM(N174,N184)</f>
        <v>0</v>
      </c>
      <c r="O173" s="209">
        <f t="shared" si="13"/>
        <v>0</v>
      </c>
      <c r="P173" s="458"/>
      <c r="R173" s="346"/>
      <c r="S173" s="4"/>
    </row>
    <row r="174" spans="1:19" customFormat="1" ht="24" hidden="1" x14ac:dyDescent="0.25">
      <c r="A174" s="85">
        <v>3200</v>
      </c>
      <c r="B174" s="253" t="s">
        <v>192</v>
      </c>
      <c r="C174" s="393">
        <f t="shared" si="9"/>
        <v>0</v>
      </c>
      <c r="D174" s="95">
        <f>SUM(D175,D179)</f>
        <v>0</v>
      </c>
      <c r="E174" s="96">
        <f>SUM(E175,E179)</f>
        <v>0</v>
      </c>
      <c r="F174" s="97">
        <f t="shared" si="10"/>
        <v>0</v>
      </c>
      <c r="G174" s="95">
        <f>SUM(G175,G179)</f>
        <v>0</v>
      </c>
      <c r="H174" s="399">
        <f t="shared" ref="H174" si="23">SUM(H175,H179)</f>
        <v>0</v>
      </c>
      <c r="I174" s="99">
        <f t="shared" si="11"/>
        <v>0</v>
      </c>
      <c r="J174" s="95">
        <f>SUM(J175,J179)</f>
        <v>0</v>
      </c>
      <c r="K174" s="399">
        <f t="shared" ref="K174" si="24">SUM(K175,K179)</f>
        <v>0</v>
      </c>
      <c r="L174" s="99">
        <f t="shared" si="12"/>
        <v>0</v>
      </c>
      <c r="M174" s="459">
        <f t="shared" ref="M174:N174" si="25">SUM(M175,M179)</f>
        <v>0</v>
      </c>
      <c r="N174" s="266">
        <f t="shared" si="25"/>
        <v>0</v>
      </c>
      <c r="O174" s="268">
        <f t="shared" si="13"/>
        <v>0</v>
      </c>
      <c r="P174" s="460"/>
      <c r="R174" s="346"/>
      <c r="S174" s="4"/>
    </row>
    <row r="175" spans="1:19" customFormat="1" ht="36" hidden="1" x14ac:dyDescent="0.25">
      <c r="A175" s="350">
        <v>3260</v>
      </c>
      <c r="B175" s="101" t="s">
        <v>193</v>
      </c>
      <c r="C175" s="400">
        <f t="shared" si="9"/>
        <v>0</v>
      </c>
      <c r="D175" s="238">
        <f>SUM(D176:D178)</f>
        <v>0</v>
      </c>
      <c r="E175" s="239">
        <f>SUM(E176:E178)</f>
        <v>0</v>
      </c>
      <c r="F175" s="240">
        <f t="shared" si="10"/>
        <v>0</v>
      </c>
      <c r="G175" s="238">
        <f>SUM(G176:G178)</f>
        <v>0</v>
      </c>
      <c r="H175" s="470">
        <f>SUM(H176:H178)</f>
        <v>0</v>
      </c>
      <c r="I175" s="243">
        <f t="shared" si="11"/>
        <v>0</v>
      </c>
      <c r="J175" s="238">
        <f>SUM(J176:J178)</f>
        <v>0</v>
      </c>
      <c r="K175" s="470">
        <f>SUM(K176:K178)</f>
        <v>0</v>
      </c>
      <c r="L175" s="243">
        <f t="shared" si="12"/>
        <v>0</v>
      </c>
      <c r="M175" s="471">
        <f>SUM(M176:M178)</f>
        <v>0</v>
      </c>
      <c r="N175" s="241">
        <f>SUM(N176:N178)</f>
        <v>0</v>
      </c>
      <c r="O175" s="243">
        <f t="shared" si="13"/>
        <v>0</v>
      </c>
      <c r="P175" s="382"/>
      <c r="R175" s="346"/>
      <c r="S175" s="4"/>
    </row>
    <row r="176" spans="1:19" customFormat="1" ht="24" hidden="1" x14ac:dyDescent="0.25">
      <c r="A176" s="64">
        <v>3261</v>
      </c>
      <c r="B176" s="111" t="s">
        <v>194</v>
      </c>
      <c r="C176" s="405">
        <f t="shared" si="9"/>
        <v>0</v>
      </c>
      <c r="D176" s="116">
        <v>0</v>
      </c>
      <c r="E176" s="117"/>
      <c r="F176" s="227">
        <f t="shared" si="10"/>
        <v>0</v>
      </c>
      <c r="G176" s="116"/>
      <c r="H176" s="408"/>
      <c r="I176" s="230">
        <f t="shared" si="11"/>
        <v>0</v>
      </c>
      <c r="J176" s="116"/>
      <c r="K176" s="408"/>
      <c r="L176" s="230">
        <f t="shared" si="12"/>
        <v>0</v>
      </c>
      <c r="M176" s="464"/>
      <c r="N176" s="118"/>
      <c r="O176" s="230">
        <f t="shared" si="13"/>
        <v>0</v>
      </c>
      <c r="P176" s="387"/>
      <c r="R176" s="346"/>
      <c r="S176" s="4"/>
    </row>
    <row r="177" spans="1:19" customFormat="1" ht="36" hidden="1" x14ac:dyDescent="0.25">
      <c r="A177" s="64">
        <v>3262</v>
      </c>
      <c r="B177" s="111" t="s">
        <v>195</v>
      </c>
      <c r="C177" s="405">
        <f t="shared" si="9"/>
        <v>0</v>
      </c>
      <c r="D177" s="116">
        <v>0</v>
      </c>
      <c r="E177" s="117"/>
      <c r="F177" s="227">
        <f t="shared" si="10"/>
        <v>0</v>
      </c>
      <c r="G177" s="116"/>
      <c r="H177" s="408"/>
      <c r="I177" s="230">
        <f t="shared" si="11"/>
        <v>0</v>
      </c>
      <c r="J177" s="116"/>
      <c r="K177" s="408"/>
      <c r="L177" s="230">
        <f t="shared" si="12"/>
        <v>0</v>
      </c>
      <c r="M177" s="464"/>
      <c r="N177" s="118"/>
      <c r="O177" s="230">
        <f t="shared" si="13"/>
        <v>0</v>
      </c>
      <c r="P177" s="387"/>
      <c r="R177" s="346"/>
      <c r="S177" s="4"/>
    </row>
    <row r="178" spans="1:19" customFormat="1" ht="24" hidden="1" x14ac:dyDescent="0.25">
      <c r="A178" s="64">
        <v>3263</v>
      </c>
      <c r="B178" s="111" t="s">
        <v>196</v>
      </c>
      <c r="C178" s="405">
        <f t="shared" si="9"/>
        <v>0</v>
      </c>
      <c r="D178" s="116">
        <v>0</v>
      </c>
      <c r="E178" s="117"/>
      <c r="F178" s="227">
        <f t="shared" si="10"/>
        <v>0</v>
      </c>
      <c r="G178" s="116"/>
      <c r="H178" s="408"/>
      <c r="I178" s="230">
        <f t="shared" si="11"/>
        <v>0</v>
      </c>
      <c r="J178" s="116"/>
      <c r="K178" s="408"/>
      <c r="L178" s="230">
        <f t="shared" si="12"/>
        <v>0</v>
      </c>
      <c r="M178" s="464"/>
      <c r="N178" s="118"/>
      <c r="O178" s="230">
        <f t="shared" si="13"/>
        <v>0</v>
      </c>
      <c r="P178" s="387"/>
      <c r="R178" s="346"/>
      <c r="S178" s="4"/>
    </row>
    <row r="179" spans="1:19" customFormat="1" ht="84" hidden="1" x14ac:dyDescent="0.25">
      <c r="A179" s="350">
        <v>3290</v>
      </c>
      <c r="B179" s="101" t="s">
        <v>341</v>
      </c>
      <c r="C179" s="405">
        <f t="shared" ref="C179:C255" si="26">F179+I179+L179+O179</f>
        <v>0</v>
      </c>
      <c r="D179" s="238">
        <f>SUM(D180:D183)</f>
        <v>0</v>
      </c>
      <c r="E179" s="239">
        <f>SUM(E180:E183)</f>
        <v>0</v>
      </c>
      <c r="F179" s="240">
        <f t="shared" si="10"/>
        <v>0</v>
      </c>
      <c r="G179" s="238">
        <f>SUM(G180:G183)</f>
        <v>0</v>
      </c>
      <c r="H179" s="470">
        <f t="shared" ref="H179" si="27">SUM(H180:H183)</f>
        <v>0</v>
      </c>
      <c r="I179" s="243">
        <f t="shared" si="11"/>
        <v>0</v>
      </c>
      <c r="J179" s="238">
        <f>SUM(J180:J183)</f>
        <v>0</v>
      </c>
      <c r="K179" s="470">
        <f t="shared" ref="K179" si="28">SUM(K180:K183)</f>
        <v>0</v>
      </c>
      <c r="L179" s="243">
        <f t="shared" si="12"/>
        <v>0</v>
      </c>
      <c r="M179" s="477">
        <f t="shared" ref="M179:N179" si="29">SUM(M180:M183)</f>
        <v>0</v>
      </c>
      <c r="N179" s="478">
        <f t="shared" si="29"/>
        <v>0</v>
      </c>
      <c r="O179" s="479">
        <f t="shared" si="13"/>
        <v>0</v>
      </c>
      <c r="P179" s="480"/>
      <c r="R179" s="346"/>
      <c r="S179" s="4"/>
    </row>
    <row r="180" spans="1:19" customFormat="1" ht="60" hidden="1" x14ac:dyDescent="0.25">
      <c r="A180" s="64">
        <v>3291</v>
      </c>
      <c r="B180" s="111" t="s">
        <v>198</v>
      </c>
      <c r="C180" s="405">
        <f t="shared" si="26"/>
        <v>0</v>
      </c>
      <c r="D180" s="116">
        <v>0</v>
      </c>
      <c r="E180" s="117"/>
      <c r="F180" s="227">
        <f t="shared" ref="F180:F243" si="30">D180+E180</f>
        <v>0</v>
      </c>
      <c r="G180" s="116"/>
      <c r="H180" s="408"/>
      <c r="I180" s="230">
        <f t="shared" ref="I180:I243" si="31">G180+H180</f>
        <v>0</v>
      </c>
      <c r="J180" s="116"/>
      <c r="K180" s="408"/>
      <c r="L180" s="230">
        <f t="shared" ref="L180:L243" si="32">J180+K180</f>
        <v>0</v>
      </c>
      <c r="M180" s="464"/>
      <c r="N180" s="118"/>
      <c r="O180" s="230">
        <f t="shared" ref="O180:O243" si="33">M180+N180</f>
        <v>0</v>
      </c>
      <c r="P180" s="387"/>
      <c r="R180" s="346"/>
      <c r="S180" s="4"/>
    </row>
    <row r="181" spans="1:19" customFormat="1" ht="72" hidden="1" x14ac:dyDescent="0.25">
      <c r="A181" s="64">
        <v>3292</v>
      </c>
      <c r="B181" s="111" t="s">
        <v>199</v>
      </c>
      <c r="C181" s="405">
        <f t="shared" si="26"/>
        <v>0</v>
      </c>
      <c r="D181" s="116">
        <v>0</v>
      </c>
      <c r="E181" s="117"/>
      <c r="F181" s="227">
        <f t="shared" si="30"/>
        <v>0</v>
      </c>
      <c r="G181" s="116"/>
      <c r="H181" s="408"/>
      <c r="I181" s="230">
        <f t="shared" si="31"/>
        <v>0</v>
      </c>
      <c r="J181" s="116"/>
      <c r="K181" s="408"/>
      <c r="L181" s="230">
        <f t="shared" si="32"/>
        <v>0</v>
      </c>
      <c r="M181" s="464"/>
      <c r="N181" s="118"/>
      <c r="O181" s="230">
        <f t="shared" si="33"/>
        <v>0</v>
      </c>
      <c r="P181" s="387"/>
      <c r="R181" s="346"/>
      <c r="S181" s="4"/>
    </row>
    <row r="182" spans="1:19" customFormat="1" ht="60" hidden="1" x14ac:dyDescent="0.25">
      <c r="A182" s="64">
        <v>3293</v>
      </c>
      <c r="B182" s="111" t="s">
        <v>200</v>
      </c>
      <c r="C182" s="405">
        <f t="shared" si="26"/>
        <v>0</v>
      </c>
      <c r="D182" s="116">
        <v>0</v>
      </c>
      <c r="E182" s="117"/>
      <c r="F182" s="227">
        <f t="shared" si="30"/>
        <v>0</v>
      </c>
      <c r="G182" s="116"/>
      <c r="H182" s="408"/>
      <c r="I182" s="230">
        <f t="shared" si="31"/>
        <v>0</v>
      </c>
      <c r="J182" s="116"/>
      <c r="K182" s="408"/>
      <c r="L182" s="230">
        <f t="shared" si="32"/>
        <v>0</v>
      </c>
      <c r="M182" s="464"/>
      <c r="N182" s="118"/>
      <c r="O182" s="230">
        <f t="shared" si="33"/>
        <v>0</v>
      </c>
      <c r="P182" s="387"/>
      <c r="R182" s="346"/>
      <c r="S182" s="4"/>
    </row>
    <row r="183" spans="1:19" customFormat="1" ht="60" hidden="1" x14ac:dyDescent="0.25">
      <c r="A183" s="256">
        <v>3294</v>
      </c>
      <c r="B183" s="111" t="s">
        <v>201</v>
      </c>
      <c r="C183" s="481">
        <f t="shared" si="26"/>
        <v>0</v>
      </c>
      <c r="D183" s="257">
        <v>0</v>
      </c>
      <c r="E183" s="258"/>
      <c r="F183" s="618">
        <f t="shared" si="30"/>
        <v>0</v>
      </c>
      <c r="G183" s="257"/>
      <c r="H183" s="483"/>
      <c r="I183" s="479">
        <f t="shared" si="31"/>
        <v>0</v>
      </c>
      <c r="J183" s="257"/>
      <c r="K183" s="483"/>
      <c r="L183" s="479">
        <f t="shared" si="32"/>
        <v>0</v>
      </c>
      <c r="M183" s="484"/>
      <c r="N183" s="260"/>
      <c r="O183" s="479">
        <f t="shared" si="33"/>
        <v>0</v>
      </c>
      <c r="P183" s="480"/>
      <c r="R183" s="346"/>
      <c r="S183" s="4"/>
    </row>
    <row r="184" spans="1:19" customFormat="1" ht="48" hidden="1" x14ac:dyDescent="0.25">
      <c r="A184" s="137">
        <v>3300</v>
      </c>
      <c r="B184" s="253" t="s">
        <v>202</v>
      </c>
      <c r="C184" s="485">
        <f t="shared" si="26"/>
        <v>0</v>
      </c>
      <c r="D184" s="211">
        <f>SUM(D185:D186)</f>
        <v>0</v>
      </c>
      <c r="E184" s="264">
        <f>SUM(E185:E186)</f>
        <v>0</v>
      </c>
      <c r="F184" s="265">
        <f t="shared" si="30"/>
        <v>0</v>
      </c>
      <c r="G184" s="211">
        <f>SUM(G185:G186)</f>
        <v>0</v>
      </c>
      <c r="H184" s="486">
        <f t="shared" ref="H184" si="34">SUM(H185:H186)</f>
        <v>0</v>
      </c>
      <c r="I184" s="268">
        <f t="shared" si="31"/>
        <v>0</v>
      </c>
      <c r="J184" s="211">
        <f>SUM(J185:J186)</f>
        <v>0</v>
      </c>
      <c r="K184" s="486">
        <f t="shared" ref="K184" si="35">SUM(K185:K186)</f>
        <v>0</v>
      </c>
      <c r="L184" s="268">
        <f t="shared" si="32"/>
        <v>0</v>
      </c>
      <c r="M184" s="459">
        <f t="shared" ref="M184:N184" si="36">SUM(M185:M186)</f>
        <v>0</v>
      </c>
      <c r="N184" s="266">
        <f t="shared" si="36"/>
        <v>0</v>
      </c>
      <c r="O184" s="268">
        <f t="shared" si="33"/>
        <v>0</v>
      </c>
      <c r="P184" s="460"/>
      <c r="R184" s="346"/>
      <c r="S184" s="4"/>
    </row>
    <row r="185" spans="1:19" customFormat="1" ht="48" hidden="1" x14ac:dyDescent="0.25">
      <c r="A185" s="155">
        <v>3310</v>
      </c>
      <c r="B185" s="156" t="s">
        <v>203</v>
      </c>
      <c r="C185" s="435">
        <f t="shared" si="26"/>
        <v>0</v>
      </c>
      <c r="D185" s="231">
        <v>0</v>
      </c>
      <c r="E185" s="232"/>
      <c r="F185" s="216">
        <f t="shared" si="30"/>
        <v>0</v>
      </c>
      <c r="G185" s="231"/>
      <c r="H185" s="467"/>
      <c r="I185" s="219">
        <f t="shared" si="31"/>
        <v>0</v>
      </c>
      <c r="J185" s="231"/>
      <c r="K185" s="467"/>
      <c r="L185" s="219">
        <f t="shared" si="32"/>
        <v>0</v>
      </c>
      <c r="M185" s="468"/>
      <c r="N185" s="234"/>
      <c r="O185" s="219">
        <f t="shared" si="33"/>
        <v>0</v>
      </c>
      <c r="P185" s="434"/>
      <c r="R185" s="346"/>
      <c r="S185" s="4"/>
    </row>
    <row r="186" spans="1:19" customFormat="1" ht="48" hidden="1" x14ac:dyDescent="0.25">
      <c r="A186" s="55">
        <v>3320</v>
      </c>
      <c r="B186" s="101" t="s">
        <v>204</v>
      </c>
      <c r="C186" s="400">
        <f t="shared" si="26"/>
        <v>0</v>
      </c>
      <c r="D186" s="106">
        <v>0</v>
      </c>
      <c r="E186" s="107"/>
      <c r="F186" s="240">
        <f t="shared" si="30"/>
        <v>0</v>
      </c>
      <c r="G186" s="106"/>
      <c r="H186" s="403"/>
      <c r="I186" s="243">
        <f t="shared" si="31"/>
        <v>0</v>
      </c>
      <c r="J186" s="106"/>
      <c r="K186" s="403"/>
      <c r="L186" s="243">
        <f t="shared" si="32"/>
        <v>0</v>
      </c>
      <c r="M186" s="463"/>
      <c r="N186" s="108"/>
      <c r="O186" s="243">
        <f t="shared" si="33"/>
        <v>0</v>
      </c>
      <c r="P186" s="382"/>
      <c r="R186" s="346"/>
      <c r="S186" s="4"/>
    </row>
    <row r="187" spans="1:19" customFormat="1" hidden="1" x14ac:dyDescent="0.25">
      <c r="A187" s="269">
        <v>4000</v>
      </c>
      <c r="B187" s="200" t="s">
        <v>205</v>
      </c>
      <c r="C187" s="455">
        <f t="shared" si="26"/>
        <v>0</v>
      </c>
      <c r="D187" s="206">
        <f>SUM(D188,D191)</f>
        <v>0</v>
      </c>
      <c r="E187" s="604">
        <f>SUM(E188,E191)</f>
        <v>0</v>
      </c>
      <c r="F187" s="608">
        <f t="shared" si="30"/>
        <v>0</v>
      </c>
      <c r="G187" s="206">
        <f>SUM(G188,G191)</f>
        <v>0</v>
      </c>
      <c r="H187" s="456">
        <f>SUM(H188,H191)</f>
        <v>0</v>
      </c>
      <c r="I187" s="209">
        <f t="shared" si="31"/>
        <v>0</v>
      </c>
      <c r="J187" s="206">
        <f>SUM(J188,J191)</f>
        <v>0</v>
      </c>
      <c r="K187" s="456">
        <f>SUM(K188,K191)</f>
        <v>0</v>
      </c>
      <c r="L187" s="209">
        <f t="shared" si="32"/>
        <v>0</v>
      </c>
      <c r="M187" s="457">
        <f>SUM(M188,M191)</f>
        <v>0</v>
      </c>
      <c r="N187" s="207">
        <f>SUM(N188,N191)</f>
        <v>0</v>
      </c>
      <c r="O187" s="209">
        <f t="shared" si="33"/>
        <v>0</v>
      </c>
      <c r="P187" s="458"/>
      <c r="R187" s="346"/>
      <c r="S187" s="4"/>
    </row>
    <row r="188" spans="1:19" customFormat="1" ht="24" hidden="1" x14ac:dyDescent="0.25">
      <c r="A188" s="270">
        <v>4200</v>
      </c>
      <c r="B188" s="210" t="s">
        <v>206</v>
      </c>
      <c r="C188" s="393">
        <f t="shared" si="26"/>
        <v>0</v>
      </c>
      <c r="D188" s="95">
        <f>SUM(D189,D190)</f>
        <v>0</v>
      </c>
      <c r="E188" s="96">
        <f>SUM(E189,E190)</f>
        <v>0</v>
      </c>
      <c r="F188" s="97">
        <f t="shared" si="30"/>
        <v>0</v>
      </c>
      <c r="G188" s="95">
        <f>SUM(G189,G190)</f>
        <v>0</v>
      </c>
      <c r="H188" s="399">
        <f>SUM(H189,H190)</f>
        <v>0</v>
      </c>
      <c r="I188" s="99">
        <f t="shared" si="31"/>
        <v>0</v>
      </c>
      <c r="J188" s="95">
        <f>SUM(J189,J190)</f>
        <v>0</v>
      </c>
      <c r="K188" s="399">
        <f>SUM(K189,K190)</f>
        <v>0</v>
      </c>
      <c r="L188" s="99">
        <f t="shared" si="32"/>
        <v>0</v>
      </c>
      <c r="M188" s="469">
        <f>SUM(M189,M190)</f>
        <v>0</v>
      </c>
      <c r="N188" s="98">
        <f>SUM(N189,N190)</f>
        <v>0</v>
      </c>
      <c r="O188" s="99">
        <f t="shared" si="33"/>
        <v>0</v>
      </c>
      <c r="P188" s="397"/>
      <c r="R188" s="346"/>
      <c r="S188" s="4"/>
    </row>
    <row r="189" spans="1:19" customFormat="1" ht="36" hidden="1" x14ac:dyDescent="0.25">
      <c r="A189" s="350">
        <v>4240</v>
      </c>
      <c r="B189" s="101" t="s">
        <v>207</v>
      </c>
      <c r="C189" s="400">
        <f t="shared" si="26"/>
        <v>0</v>
      </c>
      <c r="D189" s="106">
        <v>0</v>
      </c>
      <c r="E189" s="107"/>
      <c r="F189" s="240">
        <f t="shared" si="30"/>
        <v>0</v>
      </c>
      <c r="G189" s="106"/>
      <c r="H189" s="403"/>
      <c r="I189" s="243">
        <f t="shared" si="31"/>
        <v>0</v>
      </c>
      <c r="J189" s="106"/>
      <c r="K189" s="403"/>
      <c r="L189" s="243">
        <f t="shared" si="32"/>
        <v>0</v>
      </c>
      <c r="M189" s="463"/>
      <c r="N189" s="108"/>
      <c r="O189" s="243">
        <f t="shared" si="33"/>
        <v>0</v>
      </c>
      <c r="P189" s="382"/>
      <c r="R189" s="346"/>
      <c r="S189" s="4"/>
    </row>
    <row r="190" spans="1:19" customFormat="1" ht="24" hidden="1" x14ac:dyDescent="0.25">
      <c r="A190" s="224">
        <v>4250</v>
      </c>
      <c r="B190" s="111" t="s">
        <v>208</v>
      </c>
      <c r="C190" s="405">
        <f t="shared" si="26"/>
        <v>0</v>
      </c>
      <c r="D190" s="116">
        <v>0</v>
      </c>
      <c r="E190" s="117"/>
      <c r="F190" s="227">
        <f t="shared" si="30"/>
        <v>0</v>
      </c>
      <c r="G190" s="116"/>
      <c r="H190" s="408"/>
      <c r="I190" s="230">
        <f t="shared" si="31"/>
        <v>0</v>
      </c>
      <c r="J190" s="116"/>
      <c r="K190" s="408"/>
      <c r="L190" s="230">
        <f t="shared" si="32"/>
        <v>0</v>
      </c>
      <c r="M190" s="464"/>
      <c r="N190" s="118"/>
      <c r="O190" s="230">
        <f t="shared" si="33"/>
        <v>0</v>
      </c>
      <c r="P190" s="387"/>
      <c r="R190" s="346"/>
      <c r="S190" s="4"/>
    </row>
    <row r="191" spans="1:19" customFormat="1" hidden="1" x14ac:dyDescent="0.25">
      <c r="A191" s="85">
        <v>4300</v>
      </c>
      <c r="B191" s="210" t="s">
        <v>209</v>
      </c>
      <c r="C191" s="393">
        <f t="shared" si="26"/>
        <v>0</v>
      </c>
      <c r="D191" s="95">
        <f>SUM(D192)</f>
        <v>0</v>
      </c>
      <c r="E191" s="96">
        <f>SUM(E192)</f>
        <v>0</v>
      </c>
      <c r="F191" s="97">
        <f t="shared" si="30"/>
        <v>0</v>
      </c>
      <c r="G191" s="95">
        <f>SUM(G192)</f>
        <v>0</v>
      </c>
      <c r="H191" s="399">
        <f>SUM(H192)</f>
        <v>0</v>
      </c>
      <c r="I191" s="99">
        <f t="shared" si="31"/>
        <v>0</v>
      </c>
      <c r="J191" s="95">
        <f>SUM(J192)</f>
        <v>0</v>
      </c>
      <c r="K191" s="399">
        <f>SUM(K192)</f>
        <v>0</v>
      </c>
      <c r="L191" s="99">
        <f t="shared" si="32"/>
        <v>0</v>
      </c>
      <c r="M191" s="469">
        <f>SUM(M192)</f>
        <v>0</v>
      </c>
      <c r="N191" s="98">
        <f>SUM(N192)</f>
        <v>0</v>
      </c>
      <c r="O191" s="99">
        <f t="shared" si="33"/>
        <v>0</v>
      </c>
      <c r="P191" s="397"/>
      <c r="R191" s="346"/>
      <c r="S191" s="4"/>
    </row>
    <row r="192" spans="1:19" customFormat="1" ht="24" hidden="1" x14ac:dyDescent="0.25">
      <c r="A192" s="350">
        <v>4310</v>
      </c>
      <c r="B192" s="101" t="s">
        <v>210</v>
      </c>
      <c r="C192" s="400">
        <f t="shared" si="26"/>
        <v>0</v>
      </c>
      <c r="D192" s="238">
        <f>SUM(D193:D193)</f>
        <v>0</v>
      </c>
      <c r="E192" s="239">
        <f>SUM(E193:E193)</f>
        <v>0</v>
      </c>
      <c r="F192" s="240">
        <f t="shared" si="30"/>
        <v>0</v>
      </c>
      <c r="G192" s="238">
        <f>SUM(G193:G193)</f>
        <v>0</v>
      </c>
      <c r="H192" s="470">
        <f>SUM(H193:H193)</f>
        <v>0</v>
      </c>
      <c r="I192" s="243">
        <f t="shared" si="31"/>
        <v>0</v>
      </c>
      <c r="J192" s="238">
        <f>SUM(J193:J193)</f>
        <v>0</v>
      </c>
      <c r="K192" s="470">
        <f>SUM(K193:K193)</f>
        <v>0</v>
      </c>
      <c r="L192" s="243">
        <f t="shared" si="32"/>
        <v>0</v>
      </c>
      <c r="M192" s="471">
        <f>SUM(M193:M193)</f>
        <v>0</v>
      </c>
      <c r="N192" s="241">
        <f>SUM(N193:N193)</f>
        <v>0</v>
      </c>
      <c r="O192" s="243">
        <f t="shared" si="33"/>
        <v>0</v>
      </c>
      <c r="P192" s="382"/>
      <c r="R192" s="346"/>
      <c r="S192" s="4"/>
    </row>
    <row r="193" spans="1:19" customFormat="1" ht="36" hidden="1" x14ac:dyDescent="0.25">
      <c r="A193" s="64">
        <v>4311</v>
      </c>
      <c r="B193" s="111" t="s">
        <v>211</v>
      </c>
      <c r="C193" s="405">
        <f t="shared" si="26"/>
        <v>0</v>
      </c>
      <c r="D193" s="116">
        <v>0</v>
      </c>
      <c r="E193" s="117"/>
      <c r="F193" s="227">
        <f t="shared" si="30"/>
        <v>0</v>
      </c>
      <c r="G193" s="116"/>
      <c r="H193" s="408"/>
      <c r="I193" s="230">
        <f t="shared" si="31"/>
        <v>0</v>
      </c>
      <c r="J193" s="116"/>
      <c r="K193" s="408"/>
      <c r="L193" s="230">
        <f t="shared" si="32"/>
        <v>0</v>
      </c>
      <c r="M193" s="464"/>
      <c r="N193" s="118"/>
      <c r="O193" s="230">
        <f t="shared" si="33"/>
        <v>0</v>
      </c>
      <c r="P193" s="387"/>
      <c r="R193" s="346"/>
      <c r="S193" s="4"/>
    </row>
    <row r="194" spans="1:19" s="37" customFormat="1" ht="16.5" hidden="1" customHeight="1" x14ac:dyDescent="0.25">
      <c r="A194" s="271"/>
      <c r="B194" s="29" t="s">
        <v>212</v>
      </c>
      <c r="C194" s="175">
        <f t="shared" si="26"/>
        <v>0</v>
      </c>
      <c r="D194" s="173">
        <f>SUM(D195,D230,D268)</f>
        <v>0</v>
      </c>
      <c r="E194" s="174">
        <f>SUM(E195,E230,E268)</f>
        <v>0</v>
      </c>
      <c r="F194" s="175">
        <f t="shared" si="30"/>
        <v>0</v>
      </c>
      <c r="G194" s="173">
        <f>SUM(G195,G230,G268)</f>
        <v>0</v>
      </c>
      <c r="H194" s="453">
        <f>SUM(H195,H230,H268)</f>
        <v>0</v>
      </c>
      <c r="I194" s="199">
        <f t="shared" si="31"/>
        <v>0</v>
      </c>
      <c r="J194" s="173">
        <f>SUM(J195,J230,J268)</f>
        <v>0</v>
      </c>
      <c r="K194" s="453">
        <f>SUM(K195,K230,K268)</f>
        <v>0</v>
      </c>
      <c r="L194" s="199">
        <f t="shared" si="32"/>
        <v>0</v>
      </c>
      <c r="M194" s="487">
        <f>SUM(M195,M230,M268)</f>
        <v>0</v>
      </c>
      <c r="N194" s="488">
        <f>SUM(N195,N230,N268)</f>
        <v>0</v>
      </c>
      <c r="O194" s="489">
        <f t="shared" si="33"/>
        <v>0</v>
      </c>
      <c r="P194" s="490"/>
      <c r="R194" s="346"/>
    </row>
    <row r="195" spans="1:19" customFormat="1" hidden="1" x14ac:dyDescent="0.25">
      <c r="A195" s="200">
        <v>5000</v>
      </c>
      <c r="B195" s="200" t="s">
        <v>213</v>
      </c>
      <c r="C195" s="455">
        <f>F195+I195+L195+O195</f>
        <v>0</v>
      </c>
      <c r="D195" s="206">
        <f>D196+D204</f>
        <v>0</v>
      </c>
      <c r="E195" s="604">
        <f>E196+E204</f>
        <v>0</v>
      </c>
      <c r="F195" s="608">
        <f t="shared" si="30"/>
        <v>0</v>
      </c>
      <c r="G195" s="206">
        <f>G196+G204</f>
        <v>0</v>
      </c>
      <c r="H195" s="456">
        <f>H196+H204</f>
        <v>0</v>
      </c>
      <c r="I195" s="209">
        <f t="shared" si="31"/>
        <v>0</v>
      </c>
      <c r="J195" s="206">
        <f>J196+J204</f>
        <v>0</v>
      </c>
      <c r="K195" s="456">
        <f>K196+K204</f>
        <v>0</v>
      </c>
      <c r="L195" s="209">
        <f t="shared" si="32"/>
        <v>0</v>
      </c>
      <c r="M195" s="457">
        <f>M196+M204</f>
        <v>0</v>
      </c>
      <c r="N195" s="207">
        <f>N196+N204</f>
        <v>0</v>
      </c>
      <c r="O195" s="209">
        <f t="shared" si="33"/>
        <v>0</v>
      </c>
      <c r="P195" s="458"/>
      <c r="R195" s="346"/>
      <c r="S195" s="4"/>
    </row>
    <row r="196" spans="1:19" customFormat="1" hidden="1" x14ac:dyDescent="0.25">
      <c r="A196" s="85">
        <v>5100</v>
      </c>
      <c r="B196" s="210" t="s">
        <v>214</v>
      </c>
      <c r="C196" s="393">
        <f t="shared" si="26"/>
        <v>0</v>
      </c>
      <c r="D196" s="95">
        <f>D197+D198+D201+D202+D203</f>
        <v>0</v>
      </c>
      <c r="E196" s="96">
        <f>E197+E198+E201+E202+E203</f>
        <v>0</v>
      </c>
      <c r="F196" s="97">
        <f t="shared" si="30"/>
        <v>0</v>
      </c>
      <c r="G196" s="95">
        <f>G197+G198+G201+G202+G203</f>
        <v>0</v>
      </c>
      <c r="H196" s="399">
        <f>H197+H198+H201+H202+H203</f>
        <v>0</v>
      </c>
      <c r="I196" s="99">
        <f t="shared" si="31"/>
        <v>0</v>
      </c>
      <c r="J196" s="95">
        <f>J197+J198+J201+J202+J203</f>
        <v>0</v>
      </c>
      <c r="K196" s="399">
        <f>K197+K198+K201+K202+K203</f>
        <v>0</v>
      </c>
      <c r="L196" s="99">
        <f t="shared" si="32"/>
        <v>0</v>
      </c>
      <c r="M196" s="469">
        <f>M197+M198+M201+M202+M203</f>
        <v>0</v>
      </c>
      <c r="N196" s="98">
        <f>N197+N198+N201+N202+N203</f>
        <v>0</v>
      </c>
      <c r="O196" s="99">
        <f t="shared" si="33"/>
        <v>0</v>
      </c>
      <c r="P196" s="397"/>
      <c r="R196" s="346"/>
      <c r="S196" s="4"/>
    </row>
    <row r="197" spans="1:19" customFormat="1" hidden="1" x14ac:dyDescent="0.25">
      <c r="A197" s="350">
        <v>5110</v>
      </c>
      <c r="B197" s="101" t="s">
        <v>215</v>
      </c>
      <c r="C197" s="400">
        <f t="shared" si="26"/>
        <v>0</v>
      </c>
      <c r="D197" s="106">
        <v>0</v>
      </c>
      <c r="E197" s="107"/>
      <c r="F197" s="240">
        <f t="shared" si="30"/>
        <v>0</v>
      </c>
      <c r="G197" s="106"/>
      <c r="H197" s="403"/>
      <c r="I197" s="243">
        <f t="shared" si="31"/>
        <v>0</v>
      </c>
      <c r="J197" s="106"/>
      <c r="K197" s="403"/>
      <c r="L197" s="243">
        <f t="shared" si="32"/>
        <v>0</v>
      </c>
      <c r="M197" s="463"/>
      <c r="N197" s="108"/>
      <c r="O197" s="243">
        <f t="shared" si="33"/>
        <v>0</v>
      </c>
      <c r="P197" s="382"/>
      <c r="R197" s="346"/>
      <c r="S197" s="4"/>
    </row>
    <row r="198" spans="1:19" customFormat="1" ht="24" hidden="1" x14ac:dyDescent="0.25">
      <c r="A198" s="224">
        <v>5120</v>
      </c>
      <c r="B198" s="111" t="s">
        <v>216</v>
      </c>
      <c r="C198" s="405">
        <f t="shared" si="26"/>
        <v>0</v>
      </c>
      <c r="D198" s="225">
        <f>D199+D200</f>
        <v>0</v>
      </c>
      <c r="E198" s="226">
        <f>E199+E200</f>
        <v>0</v>
      </c>
      <c r="F198" s="227">
        <f t="shared" si="30"/>
        <v>0</v>
      </c>
      <c r="G198" s="225">
        <f>G199+G200</f>
        <v>0</v>
      </c>
      <c r="H198" s="465">
        <f>H199+H200</f>
        <v>0</v>
      </c>
      <c r="I198" s="230">
        <f t="shared" si="31"/>
        <v>0</v>
      </c>
      <c r="J198" s="225">
        <f>J199+J200</f>
        <v>0</v>
      </c>
      <c r="K198" s="465">
        <f>K199+K200</f>
        <v>0</v>
      </c>
      <c r="L198" s="230">
        <f t="shared" si="32"/>
        <v>0</v>
      </c>
      <c r="M198" s="466">
        <f>M199+M200</f>
        <v>0</v>
      </c>
      <c r="N198" s="228">
        <f>N199+N200</f>
        <v>0</v>
      </c>
      <c r="O198" s="230">
        <f t="shared" si="33"/>
        <v>0</v>
      </c>
      <c r="P198" s="387"/>
      <c r="R198" s="346"/>
      <c r="S198" s="4"/>
    </row>
    <row r="199" spans="1:19" customFormat="1" hidden="1" x14ac:dyDescent="0.25">
      <c r="A199" s="64">
        <v>5121</v>
      </c>
      <c r="B199" s="111" t="s">
        <v>217</v>
      </c>
      <c r="C199" s="405">
        <f t="shared" si="26"/>
        <v>0</v>
      </c>
      <c r="D199" s="116">
        <v>0</v>
      </c>
      <c r="E199" s="117"/>
      <c r="F199" s="227">
        <f t="shared" si="30"/>
        <v>0</v>
      </c>
      <c r="G199" s="116"/>
      <c r="H199" s="408"/>
      <c r="I199" s="230">
        <f t="shared" si="31"/>
        <v>0</v>
      </c>
      <c r="J199" s="116"/>
      <c r="K199" s="408"/>
      <c r="L199" s="230">
        <f t="shared" si="32"/>
        <v>0</v>
      </c>
      <c r="M199" s="464"/>
      <c r="N199" s="118"/>
      <c r="O199" s="230">
        <f t="shared" si="33"/>
        <v>0</v>
      </c>
      <c r="P199" s="773"/>
      <c r="R199" s="346"/>
      <c r="S199" s="4"/>
    </row>
    <row r="200" spans="1:19" customFormat="1" ht="24" hidden="1" x14ac:dyDescent="0.25">
      <c r="A200" s="64">
        <v>5129</v>
      </c>
      <c r="B200" s="111" t="s">
        <v>218</v>
      </c>
      <c r="C200" s="405">
        <f t="shared" si="26"/>
        <v>0</v>
      </c>
      <c r="D200" s="116">
        <v>0</v>
      </c>
      <c r="E200" s="117"/>
      <c r="F200" s="227">
        <f t="shared" si="30"/>
        <v>0</v>
      </c>
      <c r="G200" s="116"/>
      <c r="H200" s="408"/>
      <c r="I200" s="230">
        <f t="shared" si="31"/>
        <v>0</v>
      </c>
      <c r="J200" s="116"/>
      <c r="K200" s="408"/>
      <c r="L200" s="230">
        <f t="shared" si="32"/>
        <v>0</v>
      </c>
      <c r="M200" s="464"/>
      <c r="N200" s="118"/>
      <c r="O200" s="230">
        <f t="shared" si="33"/>
        <v>0</v>
      </c>
      <c r="P200" s="387"/>
      <c r="R200" s="346"/>
      <c r="S200" s="4"/>
    </row>
    <row r="201" spans="1:19" customFormat="1" hidden="1" x14ac:dyDescent="0.25">
      <c r="A201" s="224">
        <v>5130</v>
      </c>
      <c r="B201" s="111" t="s">
        <v>219</v>
      </c>
      <c r="C201" s="405">
        <f t="shared" si="26"/>
        <v>0</v>
      </c>
      <c r="D201" s="116">
        <v>0</v>
      </c>
      <c r="E201" s="117"/>
      <c r="F201" s="227">
        <f t="shared" si="30"/>
        <v>0</v>
      </c>
      <c r="G201" s="116"/>
      <c r="H201" s="408"/>
      <c r="I201" s="230">
        <f t="shared" si="31"/>
        <v>0</v>
      </c>
      <c r="J201" s="116"/>
      <c r="K201" s="408"/>
      <c r="L201" s="230">
        <f t="shared" si="32"/>
        <v>0</v>
      </c>
      <c r="M201" s="464"/>
      <c r="N201" s="118"/>
      <c r="O201" s="230">
        <f t="shared" si="33"/>
        <v>0</v>
      </c>
      <c r="P201" s="387"/>
      <c r="R201" s="346"/>
      <c r="S201" s="4"/>
    </row>
    <row r="202" spans="1:19" customFormat="1" hidden="1" x14ac:dyDescent="0.25">
      <c r="A202" s="224">
        <v>5140</v>
      </c>
      <c r="B202" s="111" t="s">
        <v>220</v>
      </c>
      <c r="C202" s="405">
        <f t="shared" si="26"/>
        <v>0</v>
      </c>
      <c r="D202" s="116">
        <v>0</v>
      </c>
      <c r="E202" s="117"/>
      <c r="F202" s="227">
        <f t="shared" si="30"/>
        <v>0</v>
      </c>
      <c r="G202" s="116"/>
      <c r="H202" s="408"/>
      <c r="I202" s="230">
        <f t="shared" si="31"/>
        <v>0</v>
      </c>
      <c r="J202" s="116"/>
      <c r="K202" s="408"/>
      <c r="L202" s="230">
        <f t="shared" si="32"/>
        <v>0</v>
      </c>
      <c r="M202" s="464"/>
      <c r="N202" s="118"/>
      <c r="O202" s="230">
        <f t="shared" si="33"/>
        <v>0</v>
      </c>
      <c r="P202" s="387"/>
      <c r="R202" s="346"/>
      <c r="S202" s="4"/>
    </row>
    <row r="203" spans="1:19" customFormat="1" ht="24" hidden="1" x14ac:dyDescent="0.25">
      <c r="A203" s="224">
        <v>5170</v>
      </c>
      <c r="B203" s="111" t="s">
        <v>221</v>
      </c>
      <c r="C203" s="405">
        <f t="shared" si="26"/>
        <v>0</v>
      </c>
      <c r="D203" s="116">
        <v>0</v>
      </c>
      <c r="E203" s="117"/>
      <c r="F203" s="227">
        <f t="shared" si="30"/>
        <v>0</v>
      </c>
      <c r="G203" s="116"/>
      <c r="H203" s="408"/>
      <c r="I203" s="230">
        <f t="shared" si="31"/>
        <v>0</v>
      </c>
      <c r="J203" s="116"/>
      <c r="K203" s="408"/>
      <c r="L203" s="230">
        <f t="shared" si="32"/>
        <v>0</v>
      </c>
      <c r="M203" s="464"/>
      <c r="N203" s="118"/>
      <c r="O203" s="230">
        <f t="shared" si="33"/>
        <v>0</v>
      </c>
      <c r="P203" s="387"/>
      <c r="R203" s="346"/>
      <c r="S203" s="4"/>
    </row>
    <row r="204" spans="1:19" customFormat="1" hidden="1" x14ac:dyDescent="0.25">
      <c r="A204" s="85">
        <v>5200</v>
      </c>
      <c r="B204" s="210" t="s">
        <v>222</v>
      </c>
      <c r="C204" s="393">
        <f t="shared" si="26"/>
        <v>0</v>
      </c>
      <c r="D204" s="95">
        <f>D205+D215+D216+D225+D226+D227+D229</f>
        <v>0</v>
      </c>
      <c r="E204" s="96">
        <f>E205+E215+E216+E225+E226+E227+E229</f>
        <v>0</v>
      </c>
      <c r="F204" s="97">
        <f t="shared" si="30"/>
        <v>0</v>
      </c>
      <c r="G204" s="95">
        <f>G205+G215+G216+G225+G226+G227+G229</f>
        <v>0</v>
      </c>
      <c r="H204" s="399">
        <f>H205+H215+H216+H225+H226+H227+H229</f>
        <v>0</v>
      </c>
      <c r="I204" s="99">
        <f t="shared" si="31"/>
        <v>0</v>
      </c>
      <c r="J204" s="95">
        <f>J205+J215+J216+J225+J226+J227+J229</f>
        <v>0</v>
      </c>
      <c r="K204" s="399">
        <f>K205+K215+K216+K225+K226+K227+K229</f>
        <v>0</v>
      </c>
      <c r="L204" s="99">
        <f t="shared" si="32"/>
        <v>0</v>
      </c>
      <c r="M204" s="469">
        <f>M205+M215+M216+M225+M226+M227+M229</f>
        <v>0</v>
      </c>
      <c r="N204" s="98">
        <f>N205+N215+N216+N225+N226+N227+N229</f>
        <v>0</v>
      </c>
      <c r="O204" s="99">
        <f t="shared" si="33"/>
        <v>0</v>
      </c>
      <c r="P204" s="397"/>
      <c r="R204" s="346"/>
      <c r="S204" s="4"/>
    </row>
    <row r="205" spans="1:19" customFormat="1" hidden="1" x14ac:dyDescent="0.25">
      <c r="A205" s="213">
        <v>5210</v>
      </c>
      <c r="B205" s="156" t="s">
        <v>223</v>
      </c>
      <c r="C205" s="435">
        <f t="shared" si="26"/>
        <v>0</v>
      </c>
      <c r="D205" s="214">
        <f>SUM(D206:D214)</f>
        <v>0</v>
      </c>
      <c r="E205" s="215">
        <f>SUM(E206:E214)</f>
        <v>0</v>
      </c>
      <c r="F205" s="216">
        <f t="shared" si="30"/>
        <v>0</v>
      </c>
      <c r="G205" s="214">
        <f>SUM(G206:G214)</f>
        <v>0</v>
      </c>
      <c r="H205" s="461">
        <f>SUM(H206:H214)</f>
        <v>0</v>
      </c>
      <c r="I205" s="219">
        <f t="shared" si="31"/>
        <v>0</v>
      </c>
      <c r="J205" s="214">
        <f>SUM(J206:J214)</f>
        <v>0</v>
      </c>
      <c r="K205" s="461">
        <f>SUM(K206:K214)</f>
        <v>0</v>
      </c>
      <c r="L205" s="219">
        <f t="shared" si="32"/>
        <v>0</v>
      </c>
      <c r="M205" s="462">
        <f>SUM(M206:M214)</f>
        <v>0</v>
      </c>
      <c r="N205" s="217">
        <f>SUM(N206:N214)</f>
        <v>0</v>
      </c>
      <c r="O205" s="219">
        <f t="shared" si="33"/>
        <v>0</v>
      </c>
      <c r="P205" s="434"/>
      <c r="R205" s="346"/>
      <c r="S205" s="4"/>
    </row>
    <row r="206" spans="1:19" customFormat="1" hidden="1" x14ac:dyDescent="0.25">
      <c r="A206" s="55">
        <v>5211</v>
      </c>
      <c r="B206" s="101" t="s">
        <v>224</v>
      </c>
      <c r="C206" s="227">
        <f t="shared" si="26"/>
        <v>0</v>
      </c>
      <c r="D206" s="106">
        <v>0</v>
      </c>
      <c r="E206" s="107"/>
      <c r="F206" s="240">
        <f t="shared" si="30"/>
        <v>0</v>
      </c>
      <c r="G206" s="106"/>
      <c r="H206" s="403"/>
      <c r="I206" s="243">
        <f t="shared" si="31"/>
        <v>0</v>
      </c>
      <c r="J206" s="106"/>
      <c r="K206" s="403"/>
      <c r="L206" s="243">
        <f t="shared" si="32"/>
        <v>0</v>
      </c>
      <c r="M206" s="463"/>
      <c r="N206" s="108"/>
      <c r="O206" s="243">
        <f t="shared" si="33"/>
        <v>0</v>
      </c>
      <c r="P206" s="382"/>
      <c r="R206" s="346"/>
      <c r="S206" s="4"/>
    </row>
    <row r="207" spans="1:19" customFormat="1" hidden="1" x14ac:dyDescent="0.25">
      <c r="A207" s="64">
        <v>5212</v>
      </c>
      <c r="B207" s="111" t="s">
        <v>225</v>
      </c>
      <c r="C207" s="227">
        <f t="shared" si="26"/>
        <v>0</v>
      </c>
      <c r="D207" s="116">
        <v>0</v>
      </c>
      <c r="E207" s="117"/>
      <c r="F207" s="227">
        <f t="shared" si="30"/>
        <v>0</v>
      </c>
      <c r="G207" s="116"/>
      <c r="H207" s="408"/>
      <c r="I207" s="230">
        <f t="shared" si="31"/>
        <v>0</v>
      </c>
      <c r="J207" s="116"/>
      <c r="K207" s="408"/>
      <c r="L207" s="230">
        <f t="shared" si="32"/>
        <v>0</v>
      </c>
      <c r="M207" s="464"/>
      <c r="N207" s="118"/>
      <c r="O207" s="230">
        <f t="shared" si="33"/>
        <v>0</v>
      </c>
      <c r="P207" s="387"/>
      <c r="R207" s="346"/>
      <c r="S207" s="4"/>
    </row>
    <row r="208" spans="1:19" customFormat="1" hidden="1" x14ac:dyDescent="0.25">
      <c r="A208" s="64">
        <v>5213</v>
      </c>
      <c r="B208" s="111" t="s">
        <v>226</v>
      </c>
      <c r="C208" s="227">
        <f t="shared" si="26"/>
        <v>0</v>
      </c>
      <c r="D208" s="116">
        <v>0</v>
      </c>
      <c r="E208" s="117"/>
      <c r="F208" s="227">
        <f t="shared" si="30"/>
        <v>0</v>
      </c>
      <c r="G208" s="116"/>
      <c r="H208" s="408"/>
      <c r="I208" s="230">
        <f t="shared" si="31"/>
        <v>0</v>
      </c>
      <c r="J208" s="116"/>
      <c r="K208" s="408"/>
      <c r="L208" s="230">
        <f t="shared" si="32"/>
        <v>0</v>
      </c>
      <c r="M208" s="464"/>
      <c r="N208" s="118"/>
      <c r="O208" s="230">
        <f t="shared" si="33"/>
        <v>0</v>
      </c>
      <c r="P208" s="387"/>
      <c r="R208" s="346"/>
      <c r="S208" s="4"/>
    </row>
    <row r="209" spans="1:19" customFormat="1" hidden="1" x14ac:dyDescent="0.25">
      <c r="A209" s="64">
        <v>5214</v>
      </c>
      <c r="B209" s="111" t="s">
        <v>227</v>
      </c>
      <c r="C209" s="227">
        <f t="shared" si="26"/>
        <v>0</v>
      </c>
      <c r="D209" s="116">
        <v>0</v>
      </c>
      <c r="E209" s="117"/>
      <c r="F209" s="227">
        <f t="shared" si="30"/>
        <v>0</v>
      </c>
      <c r="G209" s="116"/>
      <c r="H209" s="408"/>
      <c r="I209" s="230">
        <f t="shared" si="31"/>
        <v>0</v>
      </c>
      <c r="J209" s="116"/>
      <c r="K209" s="408"/>
      <c r="L209" s="230">
        <f t="shared" si="32"/>
        <v>0</v>
      </c>
      <c r="M209" s="464"/>
      <c r="N209" s="118"/>
      <c r="O209" s="230">
        <f t="shared" si="33"/>
        <v>0</v>
      </c>
      <c r="P209" s="387"/>
      <c r="R209" s="346"/>
      <c r="S209" s="4"/>
    </row>
    <row r="210" spans="1:19" customFormat="1" hidden="1" x14ac:dyDescent="0.25">
      <c r="A210" s="64">
        <v>5215</v>
      </c>
      <c r="B210" s="111" t="s">
        <v>228</v>
      </c>
      <c r="C210" s="227">
        <f t="shared" si="26"/>
        <v>0</v>
      </c>
      <c r="D210" s="116">
        <v>0</v>
      </c>
      <c r="E210" s="117"/>
      <c r="F210" s="227">
        <f t="shared" si="30"/>
        <v>0</v>
      </c>
      <c r="G210" s="116"/>
      <c r="H210" s="408"/>
      <c r="I210" s="230">
        <f t="shared" si="31"/>
        <v>0</v>
      </c>
      <c r="J210" s="116"/>
      <c r="K210" s="408"/>
      <c r="L210" s="230">
        <f t="shared" si="32"/>
        <v>0</v>
      </c>
      <c r="M210" s="464"/>
      <c r="N210" s="118"/>
      <c r="O210" s="230">
        <f t="shared" si="33"/>
        <v>0</v>
      </c>
      <c r="P210" s="387"/>
      <c r="R210" s="346"/>
      <c r="S210" s="4"/>
    </row>
    <row r="211" spans="1:19" customFormat="1" hidden="1" x14ac:dyDescent="0.25">
      <c r="A211" s="64">
        <v>5216</v>
      </c>
      <c r="B211" s="111" t="s">
        <v>229</v>
      </c>
      <c r="C211" s="227">
        <f t="shared" si="26"/>
        <v>0</v>
      </c>
      <c r="D211" s="116">
        <v>0</v>
      </c>
      <c r="E211" s="117"/>
      <c r="F211" s="227">
        <f t="shared" si="30"/>
        <v>0</v>
      </c>
      <c r="G211" s="116"/>
      <c r="H211" s="408"/>
      <c r="I211" s="230">
        <f t="shared" si="31"/>
        <v>0</v>
      </c>
      <c r="J211" s="116"/>
      <c r="K211" s="408"/>
      <c r="L211" s="230">
        <f t="shared" si="32"/>
        <v>0</v>
      </c>
      <c r="M211" s="464"/>
      <c r="N211" s="118"/>
      <c r="O211" s="230">
        <f t="shared" si="33"/>
        <v>0</v>
      </c>
      <c r="P211" s="387"/>
      <c r="R211" s="346"/>
      <c r="S211" s="4"/>
    </row>
    <row r="212" spans="1:19" customFormat="1" hidden="1" x14ac:dyDescent="0.25">
      <c r="A212" s="64">
        <v>5217</v>
      </c>
      <c r="B212" s="111" t="s">
        <v>230</v>
      </c>
      <c r="C212" s="227">
        <f t="shared" si="26"/>
        <v>0</v>
      </c>
      <c r="D212" s="116">
        <v>0</v>
      </c>
      <c r="E212" s="117"/>
      <c r="F212" s="227">
        <f t="shared" si="30"/>
        <v>0</v>
      </c>
      <c r="G212" s="116"/>
      <c r="H212" s="408"/>
      <c r="I212" s="230">
        <f t="shared" si="31"/>
        <v>0</v>
      </c>
      <c r="J212" s="116"/>
      <c r="K212" s="408"/>
      <c r="L212" s="230">
        <f t="shared" si="32"/>
        <v>0</v>
      </c>
      <c r="M212" s="464"/>
      <c r="N212" s="118"/>
      <c r="O212" s="230">
        <f t="shared" si="33"/>
        <v>0</v>
      </c>
      <c r="P212" s="387"/>
      <c r="R212" s="346"/>
      <c r="S212" s="4"/>
    </row>
    <row r="213" spans="1:19" customFormat="1" hidden="1" x14ac:dyDescent="0.25">
      <c r="A213" s="64">
        <v>5218</v>
      </c>
      <c r="B213" s="111" t="s">
        <v>231</v>
      </c>
      <c r="C213" s="227">
        <f t="shared" si="26"/>
        <v>0</v>
      </c>
      <c r="D213" s="116">
        <v>0</v>
      </c>
      <c r="E213" s="117"/>
      <c r="F213" s="227">
        <f t="shared" si="30"/>
        <v>0</v>
      </c>
      <c r="G213" s="116"/>
      <c r="H213" s="408"/>
      <c r="I213" s="230">
        <f t="shared" si="31"/>
        <v>0</v>
      </c>
      <c r="J213" s="116"/>
      <c r="K213" s="408"/>
      <c r="L213" s="230">
        <f t="shared" si="32"/>
        <v>0</v>
      </c>
      <c r="M213" s="464"/>
      <c r="N213" s="118"/>
      <c r="O213" s="230">
        <f t="shared" si="33"/>
        <v>0</v>
      </c>
      <c r="P213" s="387"/>
      <c r="R213" s="346"/>
      <c r="S213" s="4"/>
    </row>
    <row r="214" spans="1:19" customFormat="1" hidden="1" x14ac:dyDescent="0.25">
      <c r="A214" s="64">
        <v>5219</v>
      </c>
      <c r="B214" s="111" t="s">
        <v>232</v>
      </c>
      <c r="C214" s="227">
        <f t="shared" si="26"/>
        <v>0</v>
      </c>
      <c r="D214" s="116">
        <v>0</v>
      </c>
      <c r="E214" s="117"/>
      <c r="F214" s="227">
        <f t="shared" si="30"/>
        <v>0</v>
      </c>
      <c r="G214" s="116"/>
      <c r="H214" s="408"/>
      <c r="I214" s="230">
        <f t="shared" si="31"/>
        <v>0</v>
      </c>
      <c r="J214" s="116"/>
      <c r="K214" s="408"/>
      <c r="L214" s="230">
        <f t="shared" si="32"/>
        <v>0</v>
      </c>
      <c r="M214" s="464"/>
      <c r="N214" s="118"/>
      <c r="O214" s="230">
        <f t="shared" si="33"/>
        <v>0</v>
      </c>
      <c r="P214" s="387"/>
      <c r="R214" s="346"/>
      <c r="S214" s="4"/>
    </row>
    <row r="215" spans="1:19" customFormat="1" hidden="1" x14ac:dyDescent="0.25">
      <c r="A215" s="224">
        <v>5220</v>
      </c>
      <c r="B215" s="111" t="s">
        <v>233</v>
      </c>
      <c r="C215" s="227">
        <f t="shared" si="26"/>
        <v>0</v>
      </c>
      <c r="D215" s="116">
        <v>0</v>
      </c>
      <c r="E215" s="117"/>
      <c r="F215" s="227">
        <f t="shared" si="30"/>
        <v>0</v>
      </c>
      <c r="G215" s="116"/>
      <c r="H215" s="408"/>
      <c r="I215" s="230">
        <f t="shared" si="31"/>
        <v>0</v>
      </c>
      <c r="J215" s="116"/>
      <c r="K215" s="408"/>
      <c r="L215" s="230">
        <f t="shared" si="32"/>
        <v>0</v>
      </c>
      <c r="M215" s="464"/>
      <c r="N215" s="118"/>
      <c r="O215" s="230">
        <f t="shared" si="33"/>
        <v>0</v>
      </c>
      <c r="P215" s="387"/>
      <c r="R215" s="346"/>
      <c r="S215" s="4"/>
    </row>
    <row r="216" spans="1:19" customFormat="1" hidden="1" x14ac:dyDescent="0.25">
      <c r="A216" s="224">
        <v>5230</v>
      </c>
      <c r="B216" s="111" t="s">
        <v>234</v>
      </c>
      <c r="C216" s="227">
        <f t="shared" si="26"/>
        <v>0</v>
      </c>
      <c r="D216" s="225">
        <f>SUM(D217:D224)</f>
        <v>0</v>
      </c>
      <c r="E216" s="226">
        <f>SUM(E217:E224)</f>
        <v>0</v>
      </c>
      <c r="F216" s="227">
        <f t="shared" si="30"/>
        <v>0</v>
      </c>
      <c r="G216" s="225">
        <f>SUM(G217:G224)</f>
        <v>0</v>
      </c>
      <c r="H216" s="465">
        <f>SUM(H217:H224)</f>
        <v>0</v>
      </c>
      <c r="I216" s="230">
        <f t="shared" si="31"/>
        <v>0</v>
      </c>
      <c r="J216" s="225">
        <f>SUM(J217:J224)</f>
        <v>0</v>
      </c>
      <c r="K216" s="465">
        <f>SUM(K217:K224)</f>
        <v>0</v>
      </c>
      <c r="L216" s="230">
        <f t="shared" si="32"/>
        <v>0</v>
      </c>
      <c r="M216" s="466">
        <f>SUM(M217:M224)</f>
        <v>0</v>
      </c>
      <c r="N216" s="228">
        <f>SUM(N217:N224)</f>
        <v>0</v>
      </c>
      <c r="O216" s="230">
        <f t="shared" si="33"/>
        <v>0</v>
      </c>
      <c r="P216" s="387"/>
      <c r="R216" s="346"/>
      <c r="S216" s="4"/>
    </row>
    <row r="217" spans="1:19" customFormat="1" hidden="1" x14ac:dyDescent="0.25">
      <c r="A217" s="64">
        <v>5231</v>
      </c>
      <c r="B217" s="111" t="s">
        <v>235</v>
      </c>
      <c r="C217" s="227">
        <f t="shared" si="26"/>
        <v>0</v>
      </c>
      <c r="D217" s="116">
        <v>0</v>
      </c>
      <c r="E217" s="117"/>
      <c r="F217" s="227">
        <f t="shared" si="30"/>
        <v>0</v>
      </c>
      <c r="G217" s="116"/>
      <c r="H217" s="408"/>
      <c r="I217" s="230">
        <f t="shared" si="31"/>
        <v>0</v>
      </c>
      <c r="J217" s="116"/>
      <c r="K217" s="408"/>
      <c r="L217" s="230">
        <f t="shared" si="32"/>
        <v>0</v>
      </c>
      <c r="M217" s="464"/>
      <c r="N217" s="118"/>
      <c r="O217" s="230">
        <f t="shared" si="33"/>
        <v>0</v>
      </c>
      <c r="P217" s="387"/>
      <c r="R217" s="346"/>
      <c r="S217" s="4"/>
    </row>
    <row r="218" spans="1:19" customFormat="1" hidden="1" x14ac:dyDescent="0.25">
      <c r="A218" s="64">
        <v>5232</v>
      </c>
      <c r="B218" s="111" t="s">
        <v>236</v>
      </c>
      <c r="C218" s="227">
        <f t="shared" si="26"/>
        <v>0</v>
      </c>
      <c r="D218" s="116">
        <v>0</v>
      </c>
      <c r="E218" s="117"/>
      <c r="F218" s="227">
        <f t="shared" si="30"/>
        <v>0</v>
      </c>
      <c r="G218" s="116"/>
      <c r="H218" s="408"/>
      <c r="I218" s="230">
        <f t="shared" si="31"/>
        <v>0</v>
      </c>
      <c r="J218" s="116"/>
      <c r="K218" s="408"/>
      <c r="L218" s="230">
        <f t="shared" si="32"/>
        <v>0</v>
      </c>
      <c r="M218" s="464"/>
      <c r="N218" s="118"/>
      <c r="O218" s="230">
        <f t="shared" si="33"/>
        <v>0</v>
      </c>
      <c r="P218" s="387"/>
      <c r="R218" s="346"/>
      <c r="S218" s="4"/>
    </row>
    <row r="219" spans="1:19" customFormat="1" hidden="1" x14ac:dyDescent="0.25">
      <c r="A219" s="64">
        <v>5233</v>
      </c>
      <c r="B219" s="111" t="s">
        <v>237</v>
      </c>
      <c r="C219" s="227">
        <f t="shared" si="26"/>
        <v>0</v>
      </c>
      <c r="D219" s="116">
        <v>0</v>
      </c>
      <c r="E219" s="117"/>
      <c r="F219" s="227">
        <f t="shared" si="30"/>
        <v>0</v>
      </c>
      <c r="G219" s="116"/>
      <c r="H219" s="408"/>
      <c r="I219" s="230">
        <f t="shared" si="31"/>
        <v>0</v>
      </c>
      <c r="J219" s="116"/>
      <c r="K219" s="408"/>
      <c r="L219" s="230">
        <f t="shared" si="32"/>
        <v>0</v>
      </c>
      <c r="M219" s="464"/>
      <c r="N219" s="118"/>
      <c r="O219" s="230">
        <f t="shared" si="33"/>
        <v>0</v>
      </c>
      <c r="P219" s="387"/>
      <c r="R219" s="346"/>
      <c r="S219" s="4"/>
    </row>
    <row r="220" spans="1:19" customFormat="1" hidden="1" x14ac:dyDescent="0.25">
      <c r="A220" s="64">
        <v>5234</v>
      </c>
      <c r="B220" s="111" t="s">
        <v>238</v>
      </c>
      <c r="C220" s="227">
        <f t="shared" si="26"/>
        <v>0</v>
      </c>
      <c r="D220" s="116">
        <v>0</v>
      </c>
      <c r="E220" s="117"/>
      <c r="F220" s="227">
        <f t="shared" si="30"/>
        <v>0</v>
      </c>
      <c r="G220" s="116"/>
      <c r="H220" s="408"/>
      <c r="I220" s="230">
        <f t="shared" si="31"/>
        <v>0</v>
      </c>
      <c r="J220" s="116"/>
      <c r="K220" s="408"/>
      <c r="L220" s="230">
        <f t="shared" si="32"/>
        <v>0</v>
      </c>
      <c r="M220" s="464"/>
      <c r="N220" s="118"/>
      <c r="O220" s="230">
        <f t="shared" si="33"/>
        <v>0</v>
      </c>
      <c r="P220" s="387"/>
      <c r="R220" s="346"/>
      <c r="S220" s="4"/>
    </row>
    <row r="221" spans="1:19" customFormat="1" hidden="1" x14ac:dyDescent="0.25">
      <c r="A221" s="64">
        <v>5236</v>
      </c>
      <c r="B221" s="111" t="s">
        <v>239</v>
      </c>
      <c r="C221" s="227">
        <f t="shared" si="26"/>
        <v>0</v>
      </c>
      <c r="D221" s="116">
        <v>0</v>
      </c>
      <c r="E221" s="117"/>
      <c r="F221" s="227">
        <f t="shared" si="30"/>
        <v>0</v>
      </c>
      <c r="G221" s="116"/>
      <c r="H221" s="408"/>
      <c r="I221" s="230">
        <f t="shared" si="31"/>
        <v>0</v>
      </c>
      <c r="J221" s="116"/>
      <c r="K221" s="408"/>
      <c r="L221" s="230">
        <f t="shared" si="32"/>
        <v>0</v>
      </c>
      <c r="M221" s="464"/>
      <c r="N221" s="118"/>
      <c r="O221" s="230">
        <f t="shared" si="33"/>
        <v>0</v>
      </c>
      <c r="P221" s="387"/>
      <c r="R221" s="346"/>
      <c r="S221" s="4"/>
    </row>
    <row r="222" spans="1:19" customFormat="1" hidden="1" x14ac:dyDescent="0.25">
      <c r="A222" s="64">
        <v>5237</v>
      </c>
      <c r="B222" s="111" t="s">
        <v>240</v>
      </c>
      <c r="C222" s="227">
        <f t="shared" si="26"/>
        <v>0</v>
      </c>
      <c r="D222" s="116">
        <v>0</v>
      </c>
      <c r="E222" s="117"/>
      <c r="F222" s="227">
        <f t="shared" si="30"/>
        <v>0</v>
      </c>
      <c r="G222" s="116"/>
      <c r="H222" s="408"/>
      <c r="I222" s="230">
        <f t="shared" si="31"/>
        <v>0</v>
      </c>
      <c r="J222" s="116"/>
      <c r="K222" s="408"/>
      <c r="L222" s="230">
        <f t="shared" si="32"/>
        <v>0</v>
      </c>
      <c r="M222" s="464"/>
      <c r="N222" s="118"/>
      <c r="O222" s="230">
        <f t="shared" si="33"/>
        <v>0</v>
      </c>
      <c r="P222" s="387"/>
      <c r="R222" s="346"/>
      <c r="S222" s="4"/>
    </row>
    <row r="223" spans="1:19" customFormat="1" hidden="1" x14ac:dyDescent="0.25">
      <c r="A223" s="64">
        <v>5238</v>
      </c>
      <c r="B223" s="111" t="s">
        <v>241</v>
      </c>
      <c r="C223" s="227">
        <f t="shared" si="26"/>
        <v>0</v>
      </c>
      <c r="D223" s="116">
        <v>0</v>
      </c>
      <c r="E223" s="117"/>
      <c r="F223" s="227">
        <f t="shared" si="30"/>
        <v>0</v>
      </c>
      <c r="G223" s="116"/>
      <c r="H223" s="408"/>
      <c r="I223" s="230">
        <f t="shared" si="31"/>
        <v>0</v>
      </c>
      <c r="J223" s="116"/>
      <c r="K223" s="408"/>
      <c r="L223" s="230">
        <f t="shared" si="32"/>
        <v>0</v>
      </c>
      <c r="M223" s="464"/>
      <c r="N223" s="118"/>
      <c r="O223" s="230">
        <f t="shared" si="33"/>
        <v>0</v>
      </c>
      <c r="P223" s="387"/>
      <c r="R223" s="346"/>
      <c r="S223" s="4"/>
    </row>
    <row r="224" spans="1:19" customFormat="1" ht="24" hidden="1" x14ac:dyDescent="0.25">
      <c r="A224" s="64">
        <v>5239</v>
      </c>
      <c r="B224" s="111" t="s">
        <v>242</v>
      </c>
      <c r="C224" s="227">
        <f t="shared" si="26"/>
        <v>0</v>
      </c>
      <c r="D224" s="116">
        <v>0</v>
      </c>
      <c r="E224" s="117"/>
      <c r="F224" s="227">
        <f t="shared" si="30"/>
        <v>0</v>
      </c>
      <c r="G224" s="116"/>
      <c r="H224" s="408"/>
      <c r="I224" s="230">
        <f t="shared" si="31"/>
        <v>0</v>
      </c>
      <c r="J224" s="116"/>
      <c r="K224" s="408"/>
      <c r="L224" s="230">
        <f t="shared" si="32"/>
        <v>0</v>
      </c>
      <c r="M224" s="464"/>
      <c r="N224" s="118"/>
      <c r="O224" s="230">
        <f t="shared" si="33"/>
        <v>0</v>
      </c>
      <c r="P224" s="387"/>
      <c r="R224" s="346"/>
      <c r="S224" s="4"/>
    </row>
    <row r="225" spans="1:19" customFormat="1" ht="24" hidden="1" x14ac:dyDescent="0.25">
      <c r="A225" s="224">
        <v>5240</v>
      </c>
      <c r="B225" s="111" t="s">
        <v>243</v>
      </c>
      <c r="C225" s="227">
        <f t="shared" si="26"/>
        <v>0</v>
      </c>
      <c r="D225" s="116">
        <v>0</v>
      </c>
      <c r="E225" s="117"/>
      <c r="F225" s="227">
        <f t="shared" si="30"/>
        <v>0</v>
      </c>
      <c r="G225" s="116"/>
      <c r="H225" s="408"/>
      <c r="I225" s="230">
        <f t="shared" si="31"/>
        <v>0</v>
      </c>
      <c r="J225" s="116"/>
      <c r="K225" s="408"/>
      <c r="L225" s="230">
        <f t="shared" si="32"/>
        <v>0</v>
      </c>
      <c r="M225" s="464"/>
      <c r="N225" s="118"/>
      <c r="O225" s="230">
        <f t="shared" si="33"/>
        <v>0</v>
      </c>
      <c r="P225" s="387"/>
      <c r="R225" s="346"/>
      <c r="S225" s="4"/>
    </row>
    <row r="226" spans="1:19" customFormat="1" hidden="1" x14ac:dyDescent="0.25">
      <c r="A226" s="224">
        <v>5250</v>
      </c>
      <c r="B226" s="111" t="s">
        <v>244</v>
      </c>
      <c r="C226" s="227">
        <f t="shared" si="26"/>
        <v>0</v>
      </c>
      <c r="D226" s="116">
        <v>0</v>
      </c>
      <c r="E226" s="117"/>
      <c r="F226" s="227">
        <f t="shared" si="30"/>
        <v>0</v>
      </c>
      <c r="G226" s="116"/>
      <c r="H226" s="408"/>
      <c r="I226" s="230">
        <f t="shared" si="31"/>
        <v>0</v>
      </c>
      <c r="J226" s="116"/>
      <c r="K226" s="408"/>
      <c r="L226" s="230">
        <f t="shared" si="32"/>
        <v>0</v>
      </c>
      <c r="M226" s="464"/>
      <c r="N226" s="118"/>
      <c r="O226" s="230">
        <f t="shared" si="33"/>
        <v>0</v>
      </c>
      <c r="P226" s="387"/>
      <c r="R226" s="346"/>
      <c r="S226" s="4"/>
    </row>
    <row r="227" spans="1:19" customFormat="1" hidden="1" x14ac:dyDescent="0.25">
      <c r="A227" s="224">
        <v>5260</v>
      </c>
      <c r="B227" s="111" t="s">
        <v>245</v>
      </c>
      <c r="C227" s="227">
        <f t="shared" si="26"/>
        <v>0</v>
      </c>
      <c r="D227" s="225">
        <f>SUM(D228)</f>
        <v>0</v>
      </c>
      <c r="E227" s="226">
        <f>SUM(E228)</f>
        <v>0</v>
      </c>
      <c r="F227" s="227">
        <f t="shared" si="30"/>
        <v>0</v>
      </c>
      <c r="G227" s="225">
        <f>SUM(G228)</f>
        <v>0</v>
      </c>
      <c r="H227" s="465">
        <f>SUM(H228)</f>
        <v>0</v>
      </c>
      <c r="I227" s="230">
        <f t="shared" si="31"/>
        <v>0</v>
      </c>
      <c r="J227" s="225">
        <f>SUM(J228)</f>
        <v>0</v>
      </c>
      <c r="K227" s="465">
        <f>SUM(K228)</f>
        <v>0</v>
      </c>
      <c r="L227" s="230">
        <f t="shared" si="32"/>
        <v>0</v>
      </c>
      <c r="M227" s="466">
        <f>SUM(M228)</f>
        <v>0</v>
      </c>
      <c r="N227" s="228">
        <f>SUM(N228)</f>
        <v>0</v>
      </c>
      <c r="O227" s="230">
        <f t="shared" si="33"/>
        <v>0</v>
      </c>
      <c r="P227" s="387"/>
      <c r="R227" s="346"/>
      <c r="S227" s="4"/>
    </row>
    <row r="228" spans="1:19" customFormat="1" ht="24" hidden="1" x14ac:dyDescent="0.25">
      <c r="A228" s="64">
        <v>5269</v>
      </c>
      <c r="B228" s="111" t="s">
        <v>246</v>
      </c>
      <c r="C228" s="227">
        <f t="shared" si="26"/>
        <v>0</v>
      </c>
      <c r="D228" s="116">
        <v>0</v>
      </c>
      <c r="E228" s="117"/>
      <c r="F228" s="227">
        <f t="shared" si="30"/>
        <v>0</v>
      </c>
      <c r="G228" s="116"/>
      <c r="H228" s="408"/>
      <c r="I228" s="230">
        <f t="shared" si="31"/>
        <v>0</v>
      </c>
      <c r="J228" s="116"/>
      <c r="K228" s="408"/>
      <c r="L228" s="230">
        <f t="shared" si="32"/>
        <v>0</v>
      </c>
      <c r="M228" s="464"/>
      <c r="N228" s="118"/>
      <c r="O228" s="230">
        <f t="shared" si="33"/>
        <v>0</v>
      </c>
      <c r="P228" s="387"/>
      <c r="R228" s="346"/>
      <c r="S228" s="4"/>
    </row>
    <row r="229" spans="1:19" customFormat="1" ht="24" hidden="1" x14ac:dyDescent="0.25">
      <c r="A229" s="213">
        <v>5270</v>
      </c>
      <c r="B229" s="156" t="s">
        <v>247</v>
      </c>
      <c r="C229" s="290">
        <f t="shared" si="26"/>
        <v>0</v>
      </c>
      <c r="D229" s="231">
        <v>0</v>
      </c>
      <c r="E229" s="232"/>
      <c r="F229" s="216">
        <f t="shared" si="30"/>
        <v>0</v>
      </c>
      <c r="G229" s="231"/>
      <c r="H229" s="467"/>
      <c r="I229" s="219">
        <f t="shared" si="31"/>
        <v>0</v>
      </c>
      <c r="J229" s="231"/>
      <c r="K229" s="467"/>
      <c r="L229" s="219">
        <f t="shared" si="32"/>
        <v>0</v>
      </c>
      <c r="M229" s="468"/>
      <c r="N229" s="234"/>
      <c r="O229" s="219">
        <f t="shared" si="33"/>
        <v>0</v>
      </c>
      <c r="P229" s="434"/>
      <c r="R229" s="346"/>
      <c r="S229" s="4"/>
    </row>
    <row r="230" spans="1:19" customFormat="1" hidden="1" x14ac:dyDescent="0.25">
      <c r="A230" s="200">
        <v>6000</v>
      </c>
      <c r="B230" s="200" t="s">
        <v>248</v>
      </c>
      <c r="C230" s="608">
        <f t="shared" si="26"/>
        <v>0</v>
      </c>
      <c r="D230" s="206">
        <f>D231+D251+D258</f>
        <v>0</v>
      </c>
      <c r="E230" s="604">
        <f>E231+E251+E258</f>
        <v>0</v>
      </c>
      <c r="F230" s="608">
        <f t="shared" si="30"/>
        <v>0</v>
      </c>
      <c r="G230" s="206">
        <f>G231+G251+G258</f>
        <v>0</v>
      </c>
      <c r="H230" s="456">
        <f>H231+H251+H258</f>
        <v>0</v>
      </c>
      <c r="I230" s="209">
        <f t="shared" si="31"/>
        <v>0</v>
      </c>
      <c r="J230" s="206">
        <f>J231+J251+J258</f>
        <v>0</v>
      </c>
      <c r="K230" s="456">
        <f>K231+K251+K258</f>
        <v>0</v>
      </c>
      <c r="L230" s="209">
        <f t="shared" si="32"/>
        <v>0</v>
      </c>
      <c r="M230" s="457">
        <f>M231+M251+M258</f>
        <v>0</v>
      </c>
      <c r="N230" s="207">
        <f>N231+N251+N258</f>
        <v>0</v>
      </c>
      <c r="O230" s="209">
        <f t="shared" si="33"/>
        <v>0</v>
      </c>
      <c r="P230" s="458"/>
      <c r="R230" s="346"/>
      <c r="S230" s="4"/>
    </row>
    <row r="231" spans="1:19" customFormat="1" hidden="1" x14ac:dyDescent="0.25">
      <c r="A231" s="137">
        <v>6200</v>
      </c>
      <c r="B231" s="253" t="s">
        <v>249</v>
      </c>
      <c r="C231" s="265">
        <f>F231+I231+L231+O231</f>
        <v>0</v>
      </c>
      <c r="D231" s="211">
        <f>SUM(D232,D233,D235,D238,D244,D245,D246)</f>
        <v>0</v>
      </c>
      <c r="E231" s="264">
        <f>SUM(E232,E233,E235,E238,E244,E245,E246)</f>
        <v>0</v>
      </c>
      <c r="F231" s="265">
        <f>D231+E231</f>
        <v>0</v>
      </c>
      <c r="G231" s="211">
        <f>SUM(G232,G233,G235,G238,G244,G245,G246)</f>
        <v>0</v>
      </c>
      <c r="H231" s="486">
        <f>SUM(H232,H233,H235,H238,H244,H245,H246)</f>
        <v>0</v>
      </c>
      <c r="I231" s="268">
        <f t="shared" si="31"/>
        <v>0</v>
      </c>
      <c r="J231" s="211">
        <f>SUM(J232,J233,J235,J238,J244,J245,J246)</f>
        <v>0</v>
      </c>
      <c r="K231" s="486">
        <f>SUM(K232,K233,K235,K238,K244,K245,K246)</f>
        <v>0</v>
      </c>
      <c r="L231" s="268">
        <f t="shared" si="32"/>
        <v>0</v>
      </c>
      <c r="M231" s="459">
        <f>SUM(M232,M233,M235,M238,M244,M245,M246)</f>
        <v>0</v>
      </c>
      <c r="N231" s="266">
        <f>SUM(N232,N233,N235,N238,N244,N245,N246)</f>
        <v>0</v>
      </c>
      <c r="O231" s="268">
        <f t="shared" si="33"/>
        <v>0</v>
      </c>
      <c r="P231" s="460"/>
      <c r="R231" s="346"/>
      <c r="S231" s="4"/>
    </row>
    <row r="232" spans="1:19" customFormat="1" ht="24" hidden="1" x14ac:dyDescent="0.25">
      <c r="A232" s="350">
        <v>6220</v>
      </c>
      <c r="B232" s="101" t="s">
        <v>250</v>
      </c>
      <c r="C232" s="239">
        <f t="shared" si="26"/>
        <v>0</v>
      </c>
      <c r="D232" s="106">
        <v>0</v>
      </c>
      <c r="E232" s="107"/>
      <c r="F232" s="240">
        <f t="shared" si="30"/>
        <v>0</v>
      </c>
      <c r="G232" s="106"/>
      <c r="H232" s="403"/>
      <c r="I232" s="243">
        <f t="shared" si="31"/>
        <v>0</v>
      </c>
      <c r="J232" s="106"/>
      <c r="K232" s="403"/>
      <c r="L232" s="243">
        <f t="shared" si="32"/>
        <v>0</v>
      </c>
      <c r="M232" s="463"/>
      <c r="N232" s="108"/>
      <c r="O232" s="243">
        <f t="shared" si="33"/>
        <v>0</v>
      </c>
      <c r="P232" s="382"/>
      <c r="R232" s="346"/>
      <c r="S232" s="4"/>
    </row>
    <row r="233" spans="1:19" customFormat="1" hidden="1" x14ac:dyDescent="0.25">
      <c r="A233" s="224">
        <v>6230</v>
      </c>
      <c r="B233" s="111" t="s">
        <v>251</v>
      </c>
      <c r="C233" s="226">
        <f t="shared" si="26"/>
        <v>0</v>
      </c>
      <c r="D233" s="225">
        <f>SUM(D234)</f>
        <v>0</v>
      </c>
      <c r="E233" s="466">
        <f>SUM(E234)</f>
        <v>0</v>
      </c>
      <c r="F233" s="227">
        <f t="shared" si="30"/>
        <v>0</v>
      </c>
      <c r="G233" s="225">
        <f>SUM(G234)</f>
        <v>0</v>
      </c>
      <c r="H233" s="465">
        <f>SUM(H234)</f>
        <v>0</v>
      </c>
      <c r="I233" s="230">
        <f t="shared" si="31"/>
        <v>0</v>
      </c>
      <c r="J233" s="225">
        <f>SUM(J234)</f>
        <v>0</v>
      </c>
      <c r="K233" s="465">
        <f>SUM(K234)</f>
        <v>0</v>
      </c>
      <c r="L233" s="230">
        <f t="shared" si="32"/>
        <v>0</v>
      </c>
      <c r="M233" s="225">
        <f>SUM(M234)</f>
        <v>0</v>
      </c>
      <c r="N233" s="465">
        <f>SUM(N234)</f>
        <v>0</v>
      </c>
      <c r="O233" s="230">
        <f t="shared" si="33"/>
        <v>0</v>
      </c>
      <c r="P233" s="387"/>
      <c r="R233" s="346"/>
      <c r="S233" s="4"/>
    </row>
    <row r="234" spans="1:19" customFormat="1" hidden="1" x14ac:dyDescent="0.25">
      <c r="A234" s="64">
        <v>6239</v>
      </c>
      <c r="B234" s="101" t="s">
        <v>252</v>
      </c>
      <c r="C234" s="226">
        <f t="shared" si="26"/>
        <v>0</v>
      </c>
      <c r="D234" s="116">
        <v>0</v>
      </c>
      <c r="E234" s="117"/>
      <c r="F234" s="227">
        <f t="shared" si="30"/>
        <v>0</v>
      </c>
      <c r="G234" s="116"/>
      <c r="H234" s="408"/>
      <c r="I234" s="230">
        <f t="shared" si="31"/>
        <v>0</v>
      </c>
      <c r="J234" s="116"/>
      <c r="K234" s="408"/>
      <c r="L234" s="230">
        <f t="shared" si="32"/>
        <v>0</v>
      </c>
      <c r="M234" s="464"/>
      <c r="N234" s="118"/>
      <c r="O234" s="230">
        <f t="shared" si="33"/>
        <v>0</v>
      </c>
      <c r="P234" s="387"/>
      <c r="R234" s="346"/>
      <c r="S234" s="4"/>
    </row>
    <row r="235" spans="1:19" customFormat="1" ht="24" hidden="1" x14ac:dyDescent="0.25">
      <c r="A235" s="224">
        <v>6240</v>
      </c>
      <c r="B235" s="111" t="s">
        <v>253</v>
      </c>
      <c r="C235" s="227">
        <f t="shared" si="26"/>
        <v>0</v>
      </c>
      <c r="D235" s="225">
        <f>SUM(D236:D237)</f>
        <v>0</v>
      </c>
      <c r="E235" s="226">
        <f>SUM(E236:E237)</f>
        <v>0</v>
      </c>
      <c r="F235" s="227">
        <f t="shared" si="30"/>
        <v>0</v>
      </c>
      <c r="G235" s="225">
        <f>SUM(G236:G237)</f>
        <v>0</v>
      </c>
      <c r="H235" s="465">
        <f>SUM(H236:H237)</f>
        <v>0</v>
      </c>
      <c r="I235" s="230">
        <f t="shared" si="31"/>
        <v>0</v>
      </c>
      <c r="J235" s="225">
        <f>SUM(J236:J237)</f>
        <v>0</v>
      </c>
      <c r="K235" s="465">
        <f>SUM(K236:K237)</f>
        <v>0</v>
      </c>
      <c r="L235" s="230">
        <f t="shared" si="32"/>
        <v>0</v>
      </c>
      <c r="M235" s="466">
        <f>SUM(M236:M237)</f>
        <v>0</v>
      </c>
      <c r="N235" s="228">
        <f>SUM(N236:N237)</f>
        <v>0</v>
      </c>
      <c r="O235" s="230">
        <f t="shared" si="33"/>
        <v>0</v>
      </c>
      <c r="P235" s="387"/>
      <c r="R235" s="346"/>
      <c r="S235" s="4"/>
    </row>
    <row r="236" spans="1:19" customFormat="1" hidden="1" x14ac:dyDescent="0.25">
      <c r="A236" s="64">
        <v>6241</v>
      </c>
      <c r="B236" s="111" t="s">
        <v>254</v>
      </c>
      <c r="C236" s="226">
        <f t="shared" si="26"/>
        <v>0</v>
      </c>
      <c r="D236" s="116">
        <v>0</v>
      </c>
      <c r="E236" s="117"/>
      <c r="F236" s="227">
        <f t="shared" si="30"/>
        <v>0</v>
      </c>
      <c r="G236" s="116"/>
      <c r="H236" s="408"/>
      <c r="I236" s="230">
        <f t="shared" si="31"/>
        <v>0</v>
      </c>
      <c r="J236" s="116"/>
      <c r="K236" s="408"/>
      <c r="L236" s="230">
        <f t="shared" si="32"/>
        <v>0</v>
      </c>
      <c r="M236" s="464"/>
      <c r="N236" s="118"/>
      <c r="O236" s="230">
        <f t="shared" si="33"/>
        <v>0</v>
      </c>
      <c r="P236" s="387"/>
      <c r="R236" s="346"/>
      <c r="S236" s="4"/>
    </row>
    <row r="237" spans="1:19" customFormat="1" hidden="1" x14ac:dyDescent="0.25">
      <c r="A237" s="64">
        <v>6242</v>
      </c>
      <c r="B237" s="111" t="s">
        <v>255</v>
      </c>
      <c r="C237" s="227">
        <f t="shared" si="26"/>
        <v>0</v>
      </c>
      <c r="D237" s="116">
        <v>0</v>
      </c>
      <c r="E237" s="117"/>
      <c r="F237" s="227">
        <f t="shared" si="30"/>
        <v>0</v>
      </c>
      <c r="G237" s="116"/>
      <c r="H237" s="408"/>
      <c r="I237" s="230">
        <f t="shared" si="31"/>
        <v>0</v>
      </c>
      <c r="J237" s="116"/>
      <c r="K237" s="408"/>
      <c r="L237" s="230">
        <f t="shared" si="32"/>
        <v>0</v>
      </c>
      <c r="M237" s="464"/>
      <c r="N237" s="118"/>
      <c r="O237" s="230">
        <f t="shared" si="33"/>
        <v>0</v>
      </c>
      <c r="P237" s="387"/>
      <c r="R237" s="346"/>
      <c r="S237" s="4"/>
    </row>
    <row r="238" spans="1:19" customFormat="1" ht="24" hidden="1" x14ac:dyDescent="0.25">
      <c r="A238" s="224">
        <v>6250</v>
      </c>
      <c r="B238" s="111" t="s">
        <v>256</v>
      </c>
      <c r="C238" s="226">
        <f t="shared" si="26"/>
        <v>0</v>
      </c>
      <c r="D238" s="225">
        <f>SUM(D239:D243)</f>
        <v>0</v>
      </c>
      <c r="E238" s="226">
        <f>SUM(E239:E243)</f>
        <v>0</v>
      </c>
      <c r="F238" s="227">
        <f t="shared" si="30"/>
        <v>0</v>
      </c>
      <c r="G238" s="225">
        <f>SUM(G239:G243)</f>
        <v>0</v>
      </c>
      <c r="H238" s="465">
        <f>SUM(H239:H243)</f>
        <v>0</v>
      </c>
      <c r="I238" s="230">
        <f t="shared" si="31"/>
        <v>0</v>
      </c>
      <c r="J238" s="225">
        <f>SUM(J239:J243)</f>
        <v>0</v>
      </c>
      <c r="K238" s="465">
        <f>SUM(K239:K243)</f>
        <v>0</v>
      </c>
      <c r="L238" s="230">
        <f t="shared" si="32"/>
        <v>0</v>
      </c>
      <c r="M238" s="466">
        <f>SUM(M239:M243)</f>
        <v>0</v>
      </c>
      <c r="N238" s="228">
        <f>SUM(N239:N243)</f>
        <v>0</v>
      </c>
      <c r="O238" s="230">
        <f t="shared" si="33"/>
        <v>0</v>
      </c>
      <c r="P238" s="387"/>
      <c r="R238" s="346"/>
      <c r="S238" s="4"/>
    </row>
    <row r="239" spans="1:19" customFormat="1" hidden="1" x14ac:dyDescent="0.25">
      <c r="A239" s="64">
        <v>6252</v>
      </c>
      <c r="B239" s="111" t="s">
        <v>257</v>
      </c>
      <c r="C239" s="226">
        <f t="shared" si="26"/>
        <v>0</v>
      </c>
      <c r="D239" s="116">
        <v>0</v>
      </c>
      <c r="E239" s="117"/>
      <c r="F239" s="227">
        <f t="shared" si="30"/>
        <v>0</v>
      </c>
      <c r="G239" s="116"/>
      <c r="H239" s="408"/>
      <c r="I239" s="230">
        <f t="shared" si="31"/>
        <v>0</v>
      </c>
      <c r="J239" s="116"/>
      <c r="K239" s="408"/>
      <c r="L239" s="230">
        <f t="shared" si="32"/>
        <v>0</v>
      </c>
      <c r="M239" s="464"/>
      <c r="N239" s="118"/>
      <c r="O239" s="230">
        <f t="shared" si="33"/>
        <v>0</v>
      </c>
      <c r="P239" s="387"/>
      <c r="R239" s="346"/>
      <c r="S239" s="4"/>
    </row>
    <row r="240" spans="1:19" customFormat="1" hidden="1" x14ac:dyDescent="0.25">
      <c r="A240" s="64">
        <v>6253</v>
      </c>
      <c r="B240" s="111" t="s">
        <v>258</v>
      </c>
      <c r="C240" s="226">
        <f t="shared" si="26"/>
        <v>0</v>
      </c>
      <c r="D240" s="116">
        <v>0</v>
      </c>
      <c r="E240" s="117"/>
      <c r="F240" s="227">
        <f t="shared" si="30"/>
        <v>0</v>
      </c>
      <c r="G240" s="116"/>
      <c r="H240" s="408"/>
      <c r="I240" s="230">
        <f t="shared" si="31"/>
        <v>0</v>
      </c>
      <c r="J240" s="116"/>
      <c r="K240" s="408"/>
      <c r="L240" s="230">
        <f t="shared" si="32"/>
        <v>0</v>
      </c>
      <c r="M240" s="464"/>
      <c r="N240" s="118"/>
      <c r="O240" s="230">
        <f t="shared" si="33"/>
        <v>0</v>
      </c>
      <c r="P240" s="387"/>
      <c r="R240" s="346"/>
      <c r="S240" s="4"/>
    </row>
    <row r="241" spans="1:19" customFormat="1" ht="24" hidden="1" x14ac:dyDescent="0.25">
      <c r="A241" s="64">
        <v>6254</v>
      </c>
      <c r="B241" s="111" t="s">
        <v>259</v>
      </c>
      <c r="C241" s="226">
        <f t="shared" si="26"/>
        <v>0</v>
      </c>
      <c r="D241" s="116">
        <v>0</v>
      </c>
      <c r="E241" s="117"/>
      <c r="F241" s="227">
        <f t="shared" si="30"/>
        <v>0</v>
      </c>
      <c r="G241" s="116"/>
      <c r="H241" s="408"/>
      <c r="I241" s="230">
        <f t="shared" si="31"/>
        <v>0</v>
      </c>
      <c r="J241" s="116"/>
      <c r="K241" s="408"/>
      <c r="L241" s="230">
        <f t="shared" si="32"/>
        <v>0</v>
      </c>
      <c r="M241" s="464"/>
      <c r="N241" s="118"/>
      <c r="O241" s="230">
        <f t="shared" si="33"/>
        <v>0</v>
      </c>
      <c r="P241" s="387"/>
      <c r="R241" s="346"/>
      <c r="S241" s="4"/>
    </row>
    <row r="242" spans="1:19" customFormat="1" ht="24" hidden="1" x14ac:dyDescent="0.25">
      <c r="A242" s="64">
        <v>6255</v>
      </c>
      <c r="B242" s="111" t="s">
        <v>260</v>
      </c>
      <c r="C242" s="226">
        <f t="shared" si="26"/>
        <v>0</v>
      </c>
      <c r="D242" s="116">
        <v>0</v>
      </c>
      <c r="E242" s="117"/>
      <c r="F242" s="227">
        <f t="shared" si="30"/>
        <v>0</v>
      </c>
      <c r="G242" s="116"/>
      <c r="H242" s="408"/>
      <c r="I242" s="230">
        <f t="shared" si="31"/>
        <v>0</v>
      </c>
      <c r="J242" s="116"/>
      <c r="K242" s="408"/>
      <c r="L242" s="230">
        <f t="shared" si="32"/>
        <v>0</v>
      </c>
      <c r="M242" s="464"/>
      <c r="N242" s="118"/>
      <c r="O242" s="230">
        <f t="shared" si="33"/>
        <v>0</v>
      </c>
      <c r="P242" s="387"/>
      <c r="R242" s="346"/>
      <c r="S242" s="4"/>
    </row>
    <row r="243" spans="1:19" customFormat="1" hidden="1" x14ac:dyDescent="0.25">
      <c r="A243" s="64">
        <v>6259</v>
      </c>
      <c r="B243" s="111" t="s">
        <v>261</v>
      </c>
      <c r="C243" s="226">
        <f t="shared" si="26"/>
        <v>0</v>
      </c>
      <c r="D243" s="116">
        <v>0</v>
      </c>
      <c r="E243" s="117"/>
      <c r="F243" s="227">
        <f t="shared" si="30"/>
        <v>0</v>
      </c>
      <c r="G243" s="116"/>
      <c r="H243" s="408"/>
      <c r="I243" s="230">
        <f t="shared" si="31"/>
        <v>0</v>
      </c>
      <c r="J243" s="116"/>
      <c r="K243" s="408"/>
      <c r="L243" s="230">
        <f t="shared" si="32"/>
        <v>0</v>
      </c>
      <c r="M243" s="464"/>
      <c r="N243" s="118"/>
      <c r="O243" s="230">
        <f t="shared" si="33"/>
        <v>0</v>
      </c>
      <c r="P243" s="387"/>
      <c r="R243" s="346"/>
      <c r="S243" s="4"/>
    </row>
    <row r="244" spans="1:19" customFormat="1" ht="24" hidden="1" x14ac:dyDescent="0.25">
      <c r="A244" s="224">
        <v>6260</v>
      </c>
      <c r="B244" s="111" t="s">
        <v>262</v>
      </c>
      <c r="C244" s="226">
        <f t="shared" si="26"/>
        <v>0</v>
      </c>
      <c r="D244" s="116">
        <v>0</v>
      </c>
      <c r="E244" s="117"/>
      <c r="F244" s="227">
        <f t="shared" ref="F244:F296" si="37">D244+E244</f>
        <v>0</v>
      </c>
      <c r="G244" s="116"/>
      <c r="H244" s="408"/>
      <c r="I244" s="230">
        <f t="shared" ref="I244:I296" si="38">G244+H244</f>
        <v>0</v>
      </c>
      <c r="J244" s="116"/>
      <c r="K244" s="408"/>
      <c r="L244" s="230">
        <f t="shared" ref="L244:L296" si="39">J244+K244</f>
        <v>0</v>
      </c>
      <c r="M244" s="464"/>
      <c r="N244" s="118"/>
      <c r="O244" s="230">
        <f t="shared" ref="O244:O273" si="40">M244+N244</f>
        <v>0</v>
      </c>
      <c r="P244" s="387"/>
      <c r="R244" s="346"/>
      <c r="S244" s="4"/>
    </row>
    <row r="245" spans="1:19" customFormat="1" hidden="1" x14ac:dyDescent="0.25">
      <c r="A245" s="224">
        <v>6270</v>
      </c>
      <c r="B245" s="111" t="s">
        <v>263</v>
      </c>
      <c r="C245" s="226">
        <f t="shared" si="26"/>
        <v>0</v>
      </c>
      <c r="D245" s="116">
        <v>0</v>
      </c>
      <c r="E245" s="117"/>
      <c r="F245" s="227">
        <f t="shared" si="37"/>
        <v>0</v>
      </c>
      <c r="G245" s="116"/>
      <c r="H245" s="408"/>
      <c r="I245" s="230">
        <f t="shared" si="38"/>
        <v>0</v>
      </c>
      <c r="J245" s="116"/>
      <c r="K245" s="408"/>
      <c r="L245" s="230">
        <f t="shared" si="39"/>
        <v>0</v>
      </c>
      <c r="M245" s="464"/>
      <c r="N245" s="118"/>
      <c r="O245" s="230">
        <f t="shared" si="40"/>
        <v>0</v>
      </c>
      <c r="P245" s="387"/>
      <c r="R245" s="346"/>
      <c r="S245" s="4"/>
    </row>
    <row r="246" spans="1:19" customFormat="1" hidden="1" x14ac:dyDescent="0.25">
      <c r="A246" s="350">
        <v>6290</v>
      </c>
      <c r="B246" s="101" t="s">
        <v>264</v>
      </c>
      <c r="C246" s="226">
        <f t="shared" si="26"/>
        <v>0</v>
      </c>
      <c r="D246" s="238">
        <f>SUM(D247:D250)</f>
        <v>0</v>
      </c>
      <c r="E246" s="239">
        <f>SUM(E247:E250)</f>
        <v>0</v>
      </c>
      <c r="F246" s="240">
        <f t="shared" si="37"/>
        <v>0</v>
      </c>
      <c r="G246" s="238">
        <f>SUM(G247:G250)</f>
        <v>0</v>
      </c>
      <c r="H246" s="470">
        <f t="shared" ref="H246" si="41">SUM(H247:H250)</f>
        <v>0</v>
      </c>
      <c r="I246" s="243">
        <f t="shared" si="38"/>
        <v>0</v>
      </c>
      <c r="J246" s="238">
        <f>SUM(J247:J250)</f>
        <v>0</v>
      </c>
      <c r="K246" s="470">
        <f t="shared" ref="K246" si="42">SUM(K247:K250)</f>
        <v>0</v>
      </c>
      <c r="L246" s="243">
        <f t="shared" si="39"/>
        <v>0</v>
      </c>
      <c r="M246" s="477">
        <f t="shared" ref="M246:N246" si="43">SUM(M247:M250)</f>
        <v>0</v>
      </c>
      <c r="N246" s="478">
        <f t="shared" si="43"/>
        <v>0</v>
      </c>
      <c r="O246" s="479">
        <f t="shared" si="40"/>
        <v>0</v>
      </c>
      <c r="P246" s="480"/>
      <c r="R246" s="346"/>
      <c r="S246" s="4"/>
    </row>
    <row r="247" spans="1:19" customFormat="1" hidden="1" x14ac:dyDescent="0.25">
      <c r="A247" s="64">
        <v>6291</v>
      </c>
      <c r="B247" s="111" t="s">
        <v>265</v>
      </c>
      <c r="C247" s="226">
        <f t="shared" si="26"/>
        <v>0</v>
      </c>
      <c r="D247" s="116">
        <v>0</v>
      </c>
      <c r="E247" s="117"/>
      <c r="F247" s="227">
        <f t="shared" si="37"/>
        <v>0</v>
      </c>
      <c r="G247" s="116"/>
      <c r="H247" s="408"/>
      <c r="I247" s="230">
        <f t="shared" si="38"/>
        <v>0</v>
      </c>
      <c r="J247" s="116"/>
      <c r="K247" s="408"/>
      <c r="L247" s="230">
        <f t="shared" si="39"/>
        <v>0</v>
      </c>
      <c r="M247" s="464"/>
      <c r="N247" s="118"/>
      <c r="O247" s="230">
        <f t="shared" si="40"/>
        <v>0</v>
      </c>
      <c r="P247" s="387"/>
      <c r="R247" s="346"/>
      <c r="S247" s="4"/>
    </row>
    <row r="248" spans="1:19" customFormat="1" hidden="1" x14ac:dyDescent="0.25">
      <c r="A248" s="64">
        <v>6292</v>
      </c>
      <c r="B248" s="111" t="s">
        <v>266</v>
      </c>
      <c r="C248" s="226">
        <f t="shared" si="26"/>
        <v>0</v>
      </c>
      <c r="D248" s="116">
        <v>0</v>
      </c>
      <c r="E248" s="117"/>
      <c r="F248" s="227">
        <f t="shared" si="37"/>
        <v>0</v>
      </c>
      <c r="G248" s="116"/>
      <c r="H248" s="408"/>
      <c r="I248" s="230">
        <f t="shared" si="38"/>
        <v>0</v>
      </c>
      <c r="J248" s="116"/>
      <c r="K248" s="408"/>
      <c r="L248" s="230">
        <f t="shared" si="39"/>
        <v>0</v>
      </c>
      <c r="M248" s="464"/>
      <c r="N248" s="118"/>
      <c r="O248" s="230">
        <f t="shared" si="40"/>
        <v>0</v>
      </c>
      <c r="P248" s="387"/>
      <c r="R248" s="346"/>
      <c r="S248" s="4"/>
    </row>
    <row r="249" spans="1:19" customFormat="1" ht="72" hidden="1" x14ac:dyDescent="0.25">
      <c r="A249" s="64">
        <v>6296</v>
      </c>
      <c r="B249" s="111" t="s">
        <v>267</v>
      </c>
      <c r="C249" s="226">
        <f t="shared" si="26"/>
        <v>0</v>
      </c>
      <c r="D249" s="116">
        <v>0</v>
      </c>
      <c r="E249" s="117"/>
      <c r="F249" s="227">
        <f t="shared" si="37"/>
        <v>0</v>
      </c>
      <c r="G249" s="116"/>
      <c r="H249" s="408"/>
      <c r="I249" s="230">
        <f t="shared" si="38"/>
        <v>0</v>
      </c>
      <c r="J249" s="116"/>
      <c r="K249" s="408"/>
      <c r="L249" s="230">
        <f t="shared" si="39"/>
        <v>0</v>
      </c>
      <c r="M249" s="464"/>
      <c r="N249" s="118"/>
      <c r="O249" s="230">
        <f t="shared" si="40"/>
        <v>0</v>
      </c>
      <c r="P249" s="387"/>
      <c r="R249" s="346"/>
      <c r="S249" s="4"/>
    </row>
    <row r="250" spans="1:19" customFormat="1" ht="36" hidden="1" x14ac:dyDescent="0.25">
      <c r="A250" s="64">
        <v>6299</v>
      </c>
      <c r="B250" s="111" t="s">
        <v>268</v>
      </c>
      <c r="C250" s="226">
        <f t="shared" si="26"/>
        <v>0</v>
      </c>
      <c r="D250" s="116">
        <v>0</v>
      </c>
      <c r="E250" s="117"/>
      <c r="F250" s="227">
        <f t="shared" si="37"/>
        <v>0</v>
      </c>
      <c r="G250" s="116"/>
      <c r="H250" s="408"/>
      <c r="I250" s="230">
        <f t="shared" si="38"/>
        <v>0</v>
      </c>
      <c r="J250" s="116"/>
      <c r="K250" s="408"/>
      <c r="L250" s="230">
        <f t="shared" si="39"/>
        <v>0</v>
      </c>
      <c r="M250" s="464"/>
      <c r="N250" s="118"/>
      <c r="O250" s="230">
        <f t="shared" si="40"/>
        <v>0</v>
      </c>
      <c r="P250" s="387"/>
      <c r="R250" s="346"/>
      <c r="S250" s="4"/>
    </row>
    <row r="251" spans="1:19" customFormat="1" hidden="1" x14ac:dyDescent="0.25">
      <c r="A251" s="85">
        <v>6300</v>
      </c>
      <c r="B251" s="210" t="s">
        <v>269</v>
      </c>
      <c r="C251" s="393">
        <f t="shared" si="26"/>
        <v>0</v>
      </c>
      <c r="D251" s="95">
        <f>SUM(D252,D256,D257)</f>
        <v>0</v>
      </c>
      <c r="E251" s="96">
        <f>SUM(E252,E256,E257)</f>
        <v>0</v>
      </c>
      <c r="F251" s="97">
        <f t="shared" si="37"/>
        <v>0</v>
      </c>
      <c r="G251" s="95">
        <f>SUM(G252,G256,G257)</f>
        <v>0</v>
      </c>
      <c r="H251" s="399">
        <f t="shared" ref="H251" si="44">SUM(H252,H256,H257)</f>
        <v>0</v>
      </c>
      <c r="I251" s="99">
        <f t="shared" si="38"/>
        <v>0</v>
      </c>
      <c r="J251" s="95">
        <f>SUM(J252,J256,J257)</f>
        <v>0</v>
      </c>
      <c r="K251" s="399">
        <f t="shared" ref="K251" si="45">SUM(K252,K256,K257)</f>
        <v>0</v>
      </c>
      <c r="L251" s="99">
        <f t="shared" si="39"/>
        <v>0</v>
      </c>
      <c r="M251" s="472">
        <f t="shared" ref="M251:N251" si="46">SUM(M252,M256,M257)</f>
        <v>0</v>
      </c>
      <c r="N251" s="291">
        <f t="shared" si="46"/>
        <v>0</v>
      </c>
      <c r="O251" s="293">
        <f t="shared" si="40"/>
        <v>0</v>
      </c>
      <c r="P251" s="473"/>
      <c r="R251" s="346"/>
      <c r="S251" s="4"/>
    </row>
    <row r="252" spans="1:19" customFormat="1" ht="24" hidden="1" x14ac:dyDescent="0.25">
      <c r="A252" s="350">
        <v>6320</v>
      </c>
      <c r="B252" s="101" t="s">
        <v>270</v>
      </c>
      <c r="C252" s="477">
        <f t="shared" si="26"/>
        <v>0</v>
      </c>
      <c r="D252" s="238">
        <f>SUM(D253:D255)</f>
        <v>0</v>
      </c>
      <c r="E252" s="239">
        <f>SUM(E253:E255)</f>
        <v>0</v>
      </c>
      <c r="F252" s="240">
        <f t="shared" si="37"/>
        <v>0</v>
      </c>
      <c r="G252" s="238">
        <f>SUM(G253:G255)</f>
        <v>0</v>
      </c>
      <c r="H252" s="470">
        <f t="shared" ref="H252" si="47">SUM(H253:H255)</f>
        <v>0</v>
      </c>
      <c r="I252" s="243">
        <f t="shared" si="38"/>
        <v>0</v>
      </c>
      <c r="J252" s="238">
        <f>SUM(J253:J255)</f>
        <v>0</v>
      </c>
      <c r="K252" s="470">
        <f t="shared" ref="K252" si="48">SUM(K253:K255)</f>
        <v>0</v>
      </c>
      <c r="L252" s="243">
        <f t="shared" si="39"/>
        <v>0</v>
      </c>
      <c r="M252" s="471">
        <f t="shared" ref="M252:N252" si="49">SUM(M253:M255)</f>
        <v>0</v>
      </c>
      <c r="N252" s="241">
        <f t="shared" si="49"/>
        <v>0</v>
      </c>
      <c r="O252" s="243">
        <f t="shared" si="40"/>
        <v>0</v>
      </c>
      <c r="P252" s="382"/>
      <c r="R252" s="346"/>
      <c r="S252" s="4"/>
    </row>
    <row r="253" spans="1:19" customFormat="1" hidden="1" x14ac:dyDescent="0.25">
      <c r="A253" s="64">
        <v>6322</v>
      </c>
      <c r="B253" s="111" t="s">
        <v>271</v>
      </c>
      <c r="C253" s="466">
        <f t="shared" si="26"/>
        <v>0</v>
      </c>
      <c r="D253" s="116">
        <v>0</v>
      </c>
      <c r="E253" s="117"/>
      <c r="F253" s="227">
        <f t="shared" si="37"/>
        <v>0</v>
      </c>
      <c r="G253" s="116"/>
      <c r="H253" s="408"/>
      <c r="I253" s="230">
        <f t="shared" si="38"/>
        <v>0</v>
      </c>
      <c r="J253" s="116"/>
      <c r="K253" s="408"/>
      <c r="L253" s="230">
        <f t="shared" si="39"/>
        <v>0</v>
      </c>
      <c r="M253" s="464"/>
      <c r="N253" s="118"/>
      <c r="O253" s="230">
        <f t="shared" si="40"/>
        <v>0</v>
      </c>
      <c r="P253" s="387"/>
      <c r="R253" s="346"/>
      <c r="S253" s="4"/>
    </row>
    <row r="254" spans="1:19" customFormat="1" ht="24" hidden="1" x14ac:dyDescent="0.25">
      <c r="A254" s="64">
        <v>6323</v>
      </c>
      <c r="B254" s="111" t="s">
        <v>272</v>
      </c>
      <c r="C254" s="466">
        <f t="shared" si="26"/>
        <v>0</v>
      </c>
      <c r="D254" s="116">
        <v>0</v>
      </c>
      <c r="E254" s="117"/>
      <c r="F254" s="227">
        <f t="shared" si="37"/>
        <v>0</v>
      </c>
      <c r="G254" s="116"/>
      <c r="H254" s="408"/>
      <c r="I254" s="230">
        <f t="shared" si="38"/>
        <v>0</v>
      </c>
      <c r="J254" s="116"/>
      <c r="K254" s="408"/>
      <c r="L254" s="230">
        <f t="shared" si="39"/>
        <v>0</v>
      </c>
      <c r="M254" s="464"/>
      <c r="N254" s="118"/>
      <c r="O254" s="230">
        <f t="shared" si="40"/>
        <v>0</v>
      </c>
      <c r="P254" s="387"/>
      <c r="R254" s="346"/>
      <c r="S254" s="4"/>
    </row>
    <row r="255" spans="1:19" customFormat="1" ht="24" hidden="1" x14ac:dyDescent="0.25">
      <c r="A255" s="55">
        <v>6324</v>
      </c>
      <c r="B255" s="101" t="s">
        <v>273</v>
      </c>
      <c r="C255" s="466">
        <f t="shared" si="26"/>
        <v>0</v>
      </c>
      <c r="D255" s="106">
        <v>0</v>
      </c>
      <c r="E255" s="107"/>
      <c r="F255" s="240">
        <f t="shared" si="37"/>
        <v>0</v>
      </c>
      <c r="G255" s="106"/>
      <c r="H255" s="403"/>
      <c r="I255" s="243">
        <f t="shared" si="38"/>
        <v>0</v>
      </c>
      <c r="J255" s="106"/>
      <c r="K255" s="403"/>
      <c r="L255" s="243">
        <f t="shared" si="39"/>
        <v>0</v>
      </c>
      <c r="M255" s="463"/>
      <c r="N255" s="108"/>
      <c r="O255" s="243">
        <f t="shared" si="40"/>
        <v>0</v>
      </c>
      <c r="P255" s="382"/>
      <c r="R255" s="346"/>
      <c r="S255" s="4"/>
    </row>
    <row r="256" spans="1:19" customFormat="1" ht="24" hidden="1" x14ac:dyDescent="0.25">
      <c r="A256" s="273">
        <v>6330</v>
      </c>
      <c r="B256" s="274" t="s">
        <v>274</v>
      </c>
      <c r="C256" s="466">
        <f t="shared" ref="C256:C283" si="50">F256+I256+L256+O256</f>
        <v>0</v>
      </c>
      <c r="D256" s="257">
        <v>0</v>
      </c>
      <c r="E256" s="258"/>
      <c r="F256" s="618">
        <f t="shared" si="37"/>
        <v>0</v>
      </c>
      <c r="G256" s="257"/>
      <c r="H256" s="483"/>
      <c r="I256" s="479">
        <f t="shared" si="38"/>
        <v>0</v>
      </c>
      <c r="J256" s="257"/>
      <c r="K256" s="483"/>
      <c r="L256" s="479">
        <f t="shared" si="39"/>
        <v>0</v>
      </c>
      <c r="M256" s="484"/>
      <c r="N256" s="260"/>
      <c r="O256" s="479">
        <f t="shared" si="40"/>
        <v>0</v>
      </c>
      <c r="P256" s="480"/>
      <c r="R256" s="346"/>
      <c r="S256" s="4"/>
    </row>
    <row r="257" spans="1:19" customFormat="1" hidden="1" x14ac:dyDescent="0.25">
      <c r="A257" s="224">
        <v>6360</v>
      </c>
      <c r="B257" s="111" t="s">
        <v>275</v>
      </c>
      <c r="C257" s="466">
        <f t="shared" si="50"/>
        <v>0</v>
      </c>
      <c r="D257" s="116">
        <v>0</v>
      </c>
      <c r="E257" s="117"/>
      <c r="F257" s="227">
        <f t="shared" si="37"/>
        <v>0</v>
      </c>
      <c r="G257" s="116"/>
      <c r="H257" s="408"/>
      <c r="I257" s="230">
        <f t="shared" si="38"/>
        <v>0</v>
      </c>
      <c r="J257" s="116"/>
      <c r="K257" s="408"/>
      <c r="L257" s="230">
        <f t="shared" si="39"/>
        <v>0</v>
      </c>
      <c r="M257" s="464"/>
      <c r="N257" s="118"/>
      <c r="O257" s="230">
        <f t="shared" si="40"/>
        <v>0</v>
      </c>
      <c r="P257" s="387"/>
      <c r="R257" s="346"/>
      <c r="S257" s="4"/>
    </row>
    <row r="258" spans="1:19" customFormat="1" ht="24" hidden="1" x14ac:dyDescent="0.25">
      <c r="A258" s="85">
        <v>6400</v>
      </c>
      <c r="B258" s="210" t="s">
        <v>276</v>
      </c>
      <c r="C258" s="393">
        <f t="shared" si="50"/>
        <v>0</v>
      </c>
      <c r="D258" s="95">
        <f>SUM(D259,D263)</f>
        <v>0</v>
      </c>
      <c r="E258" s="96">
        <f>SUM(E259,E263)</f>
        <v>0</v>
      </c>
      <c r="F258" s="97">
        <f t="shared" si="37"/>
        <v>0</v>
      </c>
      <c r="G258" s="95">
        <f>SUM(G259,G263)</f>
        <v>0</v>
      </c>
      <c r="H258" s="399">
        <f t="shared" ref="H258" si="51">SUM(H259,H263)</f>
        <v>0</v>
      </c>
      <c r="I258" s="99">
        <f t="shared" si="38"/>
        <v>0</v>
      </c>
      <c r="J258" s="95">
        <f>SUM(J259,J263)</f>
        <v>0</v>
      </c>
      <c r="K258" s="399">
        <f t="shared" ref="K258" si="52">SUM(K259,K263)</f>
        <v>0</v>
      </c>
      <c r="L258" s="99">
        <f t="shared" si="39"/>
        <v>0</v>
      </c>
      <c r="M258" s="472">
        <f t="shared" ref="M258:N258" si="53">SUM(M259,M263)</f>
        <v>0</v>
      </c>
      <c r="N258" s="291">
        <f t="shared" si="53"/>
        <v>0</v>
      </c>
      <c r="O258" s="293">
        <f t="shared" si="40"/>
        <v>0</v>
      </c>
      <c r="P258" s="473"/>
      <c r="R258" s="346"/>
      <c r="S258" s="4"/>
    </row>
    <row r="259" spans="1:19" customFormat="1" ht="24" hidden="1" x14ac:dyDescent="0.25">
      <c r="A259" s="350">
        <v>6410</v>
      </c>
      <c r="B259" s="101" t="s">
        <v>277</v>
      </c>
      <c r="C259" s="471">
        <f t="shared" si="50"/>
        <v>0</v>
      </c>
      <c r="D259" s="238">
        <f>SUM(D260:D262)</f>
        <v>0</v>
      </c>
      <c r="E259" s="239">
        <f>SUM(E260:E262)</f>
        <v>0</v>
      </c>
      <c r="F259" s="240">
        <f t="shared" si="37"/>
        <v>0</v>
      </c>
      <c r="G259" s="238">
        <f>SUM(G260:G262)</f>
        <v>0</v>
      </c>
      <c r="H259" s="470">
        <f t="shared" ref="H259" si="54">SUM(H260:H262)</f>
        <v>0</v>
      </c>
      <c r="I259" s="243">
        <f t="shared" si="38"/>
        <v>0</v>
      </c>
      <c r="J259" s="238">
        <f>SUM(J260:J262)</f>
        <v>0</v>
      </c>
      <c r="K259" s="470">
        <f t="shared" ref="K259" si="55">SUM(K260:K262)</f>
        <v>0</v>
      </c>
      <c r="L259" s="243">
        <f t="shared" si="39"/>
        <v>0</v>
      </c>
      <c r="M259" s="475">
        <f t="shared" ref="M259:N259" si="56">SUM(M260:M262)</f>
        <v>0</v>
      </c>
      <c r="N259" s="476">
        <f t="shared" si="56"/>
        <v>0</v>
      </c>
      <c r="O259" s="414">
        <f t="shared" si="40"/>
        <v>0</v>
      </c>
      <c r="P259" s="416"/>
      <c r="R259" s="346"/>
      <c r="S259" s="4"/>
    </row>
    <row r="260" spans="1:19" customFormat="1" hidden="1" x14ac:dyDescent="0.25">
      <c r="A260" s="64">
        <v>6411</v>
      </c>
      <c r="B260" s="275" t="s">
        <v>278</v>
      </c>
      <c r="C260" s="226">
        <f t="shared" si="50"/>
        <v>0</v>
      </c>
      <c r="D260" s="116">
        <v>0</v>
      </c>
      <c r="E260" s="117"/>
      <c r="F260" s="227">
        <f t="shared" si="37"/>
        <v>0</v>
      </c>
      <c r="G260" s="116"/>
      <c r="H260" s="408"/>
      <c r="I260" s="230">
        <f t="shared" si="38"/>
        <v>0</v>
      </c>
      <c r="J260" s="116"/>
      <c r="K260" s="408"/>
      <c r="L260" s="230">
        <f t="shared" si="39"/>
        <v>0</v>
      </c>
      <c r="M260" s="464"/>
      <c r="N260" s="118"/>
      <c r="O260" s="230">
        <f t="shared" si="40"/>
        <v>0</v>
      </c>
      <c r="P260" s="387"/>
      <c r="R260" s="346"/>
      <c r="S260" s="4"/>
    </row>
    <row r="261" spans="1:19" customFormat="1" ht="36" hidden="1" x14ac:dyDescent="0.25">
      <c r="A261" s="64">
        <v>6412</v>
      </c>
      <c r="B261" s="111" t="s">
        <v>279</v>
      </c>
      <c r="C261" s="226">
        <f t="shared" si="50"/>
        <v>0</v>
      </c>
      <c r="D261" s="116">
        <v>0</v>
      </c>
      <c r="E261" s="117"/>
      <c r="F261" s="227">
        <f t="shared" si="37"/>
        <v>0</v>
      </c>
      <c r="G261" s="116"/>
      <c r="H261" s="408"/>
      <c r="I261" s="230">
        <f t="shared" si="38"/>
        <v>0</v>
      </c>
      <c r="J261" s="116"/>
      <c r="K261" s="408"/>
      <c r="L261" s="230">
        <f t="shared" si="39"/>
        <v>0</v>
      </c>
      <c r="M261" s="464"/>
      <c r="N261" s="118"/>
      <c r="O261" s="230">
        <f t="shared" si="40"/>
        <v>0</v>
      </c>
      <c r="P261" s="387"/>
      <c r="R261" s="346"/>
      <c r="S261" s="4"/>
    </row>
    <row r="262" spans="1:19" customFormat="1" ht="36" hidden="1" x14ac:dyDescent="0.25">
      <c r="A262" s="64">
        <v>6419</v>
      </c>
      <c r="B262" s="111" t="s">
        <v>280</v>
      </c>
      <c r="C262" s="226">
        <f t="shared" si="50"/>
        <v>0</v>
      </c>
      <c r="D262" s="116">
        <v>0</v>
      </c>
      <c r="E262" s="117"/>
      <c r="F262" s="227">
        <f t="shared" si="37"/>
        <v>0</v>
      </c>
      <c r="G262" s="116"/>
      <c r="H262" s="408"/>
      <c r="I262" s="230">
        <f t="shared" si="38"/>
        <v>0</v>
      </c>
      <c r="J262" s="116"/>
      <c r="K262" s="408"/>
      <c r="L262" s="230">
        <f t="shared" si="39"/>
        <v>0</v>
      </c>
      <c r="M262" s="464"/>
      <c r="N262" s="118"/>
      <c r="O262" s="230">
        <f t="shared" si="40"/>
        <v>0</v>
      </c>
      <c r="P262" s="387"/>
      <c r="R262" s="346"/>
      <c r="S262" s="4"/>
    </row>
    <row r="263" spans="1:19" customFormat="1" ht="36" hidden="1" x14ac:dyDescent="0.25">
      <c r="A263" s="224">
        <v>6420</v>
      </c>
      <c r="B263" s="111" t="s">
        <v>281</v>
      </c>
      <c r="C263" s="226">
        <f t="shared" si="50"/>
        <v>0</v>
      </c>
      <c r="D263" s="225">
        <f>SUM(D264:D267)</f>
        <v>0</v>
      </c>
      <c r="E263" s="226">
        <f>SUM(E264:E267)</f>
        <v>0</v>
      </c>
      <c r="F263" s="227">
        <f t="shared" si="37"/>
        <v>0</v>
      </c>
      <c r="G263" s="225">
        <f>SUM(G264:G267)</f>
        <v>0</v>
      </c>
      <c r="H263" s="465">
        <f>SUM(H264:H267)</f>
        <v>0</v>
      </c>
      <c r="I263" s="230">
        <f t="shared" si="38"/>
        <v>0</v>
      </c>
      <c r="J263" s="225">
        <f>SUM(J264:J267)</f>
        <v>0</v>
      </c>
      <c r="K263" s="465">
        <f>SUM(K264:K267)</f>
        <v>0</v>
      </c>
      <c r="L263" s="230">
        <f t="shared" si="39"/>
        <v>0</v>
      </c>
      <c r="M263" s="466">
        <f>SUM(M264:M267)</f>
        <v>0</v>
      </c>
      <c r="N263" s="228">
        <f>SUM(N264:N267)</f>
        <v>0</v>
      </c>
      <c r="O263" s="230">
        <f t="shared" si="40"/>
        <v>0</v>
      </c>
      <c r="P263" s="387"/>
      <c r="R263" s="346"/>
      <c r="S263" s="4"/>
    </row>
    <row r="264" spans="1:19" customFormat="1" hidden="1" x14ac:dyDescent="0.25">
      <c r="A264" s="64">
        <v>6421</v>
      </c>
      <c r="B264" s="111" t="s">
        <v>282</v>
      </c>
      <c r="C264" s="226">
        <f t="shared" si="50"/>
        <v>0</v>
      </c>
      <c r="D264" s="116">
        <v>0</v>
      </c>
      <c r="E264" s="117"/>
      <c r="F264" s="227">
        <f t="shared" si="37"/>
        <v>0</v>
      </c>
      <c r="G264" s="116"/>
      <c r="H264" s="408"/>
      <c r="I264" s="230">
        <f t="shared" si="38"/>
        <v>0</v>
      </c>
      <c r="J264" s="116"/>
      <c r="K264" s="408"/>
      <c r="L264" s="230">
        <f t="shared" si="39"/>
        <v>0</v>
      </c>
      <c r="M264" s="464"/>
      <c r="N264" s="118"/>
      <c r="O264" s="230">
        <f t="shared" si="40"/>
        <v>0</v>
      </c>
      <c r="P264" s="387"/>
      <c r="R264" s="346"/>
      <c r="S264" s="4"/>
    </row>
    <row r="265" spans="1:19" customFormat="1" hidden="1" x14ac:dyDescent="0.25">
      <c r="A265" s="64">
        <v>6422</v>
      </c>
      <c r="B265" s="111" t="s">
        <v>283</v>
      </c>
      <c r="C265" s="226">
        <f t="shared" si="50"/>
        <v>0</v>
      </c>
      <c r="D265" s="116">
        <v>0</v>
      </c>
      <c r="E265" s="117"/>
      <c r="F265" s="227">
        <f t="shared" si="37"/>
        <v>0</v>
      </c>
      <c r="G265" s="116"/>
      <c r="H265" s="408"/>
      <c r="I265" s="230">
        <f t="shared" si="38"/>
        <v>0</v>
      </c>
      <c r="J265" s="116"/>
      <c r="K265" s="408"/>
      <c r="L265" s="230">
        <f t="shared" si="39"/>
        <v>0</v>
      </c>
      <c r="M265" s="464"/>
      <c r="N265" s="118"/>
      <c r="O265" s="230">
        <f t="shared" si="40"/>
        <v>0</v>
      </c>
      <c r="P265" s="387"/>
      <c r="R265" s="346"/>
      <c r="S265" s="4"/>
    </row>
    <row r="266" spans="1:19" customFormat="1" hidden="1" x14ac:dyDescent="0.25">
      <c r="A266" s="64">
        <v>6423</v>
      </c>
      <c r="B266" s="111" t="s">
        <v>284</v>
      </c>
      <c r="C266" s="226">
        <f t="shared" si="50"/>
        <v>0</v>
      </c>
      <c r="D266" s="116">
        <v>0</v>
      </c>
      <c r="E266" s="117"/>
      <c r="F266" s="227">
        <f t="shared" si="37"/>
        <v>0</v>
      </c>
      <c r="G266" s="116"/>
      <c r="H266" s="408"/>
      <c r="I266" s="230">
        <f t="shared" si="38"/>
        <v>0</v>
      </c>
      <c r="J266" s="116"/>
      <c r="K266" s="408"/>
      <c r="L266" s="230">
        <f t="shared" si="39"/>
        <v>0</v>
      </c>
      <c r="M266" s="464"/>
      <c r="N266" s="118"/>
      <c r="O266" s="230">
        <f t="shared" si="40"/>
        <v>0</v>
      </c>
      <c r="P266" s="387"/>
      <c r="R266" s="346"/>
      <c r="S266" s="4"/>
    </row>
    <row r="267" spans="1:19" customFormat="1" ht="24" hidden="1" x14ac:dyDescent="0.25">
      <c r="A267" s="64">
        <v>6424</v>
      </c>
      <c r="B267" s="111" t="s">
        <v>285</v>
      </c>
      <c r="C267" s="226">
        <f t="shared" si="50"/>
        <v>0</v>
      </c>
      <c r="D267" s="116">
        <v>0</v>
      </c>
      <c r="E267" s="117"/>
      <c r="F267" s="227">
        <f t="shared" si="37"/>
        <v>0</v>
      </c>
      <c r="G267" s="116"/>
      <c r="H267" s="408"/>
      <c r="I267" s="230">
        <f t="shared" si="38"/>
        <v>0</v>
      </c>
      <c r="J267" s="116"/>
      <c r="K267" s="408"/>
      <c r="L267" s="230">
        <f t="shared" si="39"/>
        <v>0</v>
      </c>
      <c r="M267" s="464"/>
      <c r="N267" s="118"/>
      <c r="O267" s="230">
        <f t="shared" si="40"/>
        <v>0</v>
      </c>
      <c r="P267" s="387"/>
      <c r="R267" s="346"/>
      <c r="S267" s="4"/>
    </row>
    <row r="268" spans="1:19" customFormat="1" ht="36" hidden="1" x14ac:dyDescent="0.25">
      <c r="A268" s="276">
        <v>7000</v>
      </c>
      <c r="B268" s="276" t="s">
        <v>286</v>
      </c>
      <c r="C268" s="491">
        <f t="shared" si="50"/>
        <v>0</v>
      </c>
      <c r="D268" s="492">
        <f>SUM(D269,D279)</f>
        <v>0</v>
      </c>
      <c r="E268" s="633">
        <f>SUM(E269,E279)</f>
        <v>0</v>
      </c>
      <c r="F268" s="619">
        <f t="shared" si="37"/>
        <v>0</v>
      </c>
      <c r="G268" s="492">
        <f>SUM(G269,G279)</f>
        <v>0</v>
      </c>
      <c r="H268" s="493">
        <f>SUM(H269,H279)</f>
        <v>0</v>
      </c>
      <c r="I268" s="285">
        <f t="shared" si="38"/>
        <v>0</v>
      </c>
      <c r="J268" s="492">
        <f>SUM(J269,J279)</f>
        <v>0</v>
      </c>
      <c r="K268" s="493">
        <f>SUM(K269,K279)</f>
        <v>0</v>
      </c>
      <c r="L268" s="285">
        <f t="shared" si="39"/>
        <v>0</v>
      </c>
      <c r="M268" s="494">
        <f>SUM(M269,M279)</f>
        <v>0</v>
      </c>
      <c r="N268" s="495">
        <f>SUM(N269,N279)</f>
        <v>0</v>
      </c>
      <c r="O268" s="496">
        <f t="shared" si="40"/>
        <v>0</v>
      </c>
      <c r="P268" s="497"/>
      <c r="R268" s="346"/>
      <c r="S268" s="4"/>
    </row>
    <row r="269" spans="1:19" customFormat="1" ht="24" hidden="1" x14ac:dyDescent="0.25">
      <c r="A269" s="85">
        <v>7200</v>
      </c>
      <c r="B269" s="210" t="s">
        <v>287</v>
      </c>
      <c r="C269" s="393">
        <f t="shared" si="50"/>
        <v>0</v>
      </c>
      <c r="D269" s="95">
        <f>SUM(D270,D271,D274,D275,D278)</f>
        <v>0</v>
      </c>
      <c r="E269" s="96">
        <f>SUM(E270,E271,E274,E275,E278)</f>
        <v>0</v>
      </c>
      <c r="F269" s="97">
        <f t="shared" si="37"/>
        <v>0</v>
      </c>
      <c r="G269" s="95">
        <f>SUM(G270,G271,G274,G275,G278)</f>
        <v>0</v>
      </c>
      <c r="H269" s="399">
        <f>SUM(H270,H271,H274,H275,H278)</f>
        <v>0</v>
      </c>
      <c r="I269" s="99">
        <f t="shared" si="38"/>
        <v>0</v>
      </c>
      <c r="J269" s="95">
        <f>SUM(J270,J271,J274,J275,J278)</f>
        <v>0</v>
      </c>
      <c r="K269" s="399">
        <f>SUM(K270,K271,K274,K275,K278)</f>
        <v>0</v>
      </c>
      <c r="L269" s="99">
        <f t="shared" si="39"/>
        <v>0</v>
      </c>
      <c r="M269" s="459">
        <f>SUM(M270,M271,M274,M275,M278)</f>
        <v>0</v>
      </c>
      <c r="N269" s="266">
        <f>SUM(N270,N271,N274,N275,N278)</f>
        <v>0</v>
      </c>
      <c r="O269" s="268">
        <f t="shared" si="40"/>
        <v>0</v>
      </c>
      <c r="P269" s="460"/>
      <c r="R269" s="346"/>
      <c r="S269" s="4"/>
    </row>
    <row r="270" spans="1:19" customFormat="1" ht="24" hidden="1" x14ac:dyDescent="0.25">
      <c r="A270" s="350">
        <v>7210</v>
      </c>
      <c r="B270" s="101" t="s">
        <v>288</v>
      </c>
      <c r="C270" s="400">
        <f t="shared" si="50"/>
        <v>0</v>
      </c>
      <c r="D270" s="106">
        <v>0</v>
      </c>
      <c r="E270" s="107"/>
      <c r="F270" s="240">
        <f t="shared" si="37"/>
        <v>0</v>
      </c>
      <c r="G270" s="106"/>
      <c r="H270" s="403"/>
      <c r="I270" s="243">
        <f t="shared" si="38"/>
        <v>0</v>
      </c>
      <c r="J270" s="106"/>
      <c r="K270" s="403"/>
      <c r="L270" s="243">
        <f t="shared" si="39"/>
        <v>0</v>
      </c>
      <c r="M270" s="463"/>
      <c r="N270" s="108"/>
      <c r="O270" s="243">
        <f t="shared" si="40"/>
        <v>0</v>
      </c>
      <c r="P270" s="382"/>
      <c r="R270" s="346"/>
      <c r="S270" s="4"/>
    </row>
    <row r="271" spans="1:19" s="286" customFormat="1" ht="36" hidden="1" x14ac:dyDescent="0.25">
      <c r="A271" s="224">
        <v>7220</v>
      </c>
      <c r="B271" s="111" t="s">
        <v>289</v>
      </c>
      <c r="C271" s="405">
        <f t="shared" si="50"/>
        <v>0</v>
      </c>
      <c r="D271" s="225">
        <f>SUM(D272:D273)</f>
        <v>0</v>
      </c>
      <c r="E271" s="226">
        <f>SUM(E272:E273)</f>
        <v>0</v>
      </c>
      <c r="F271" s="227">
        <f t="shared" si="37"/>
        <v>0</v>
      </c>
      <c r="G271" s="225">
        <f>SUM(G272:G273)</f>
        <v>0</v>
      </c>
      <c r="H271" s="465">
        <f>SUM(H272:H273)</f>
        <v>0</v>
      </c>
      <c r="I271" s="230">
        <f t="shared" si="38"/>
        <v>0</v>
      </c>
      <c r="J271" s="225">
        <f>SUM(J272:J273)</f>
        <v>0</v>
      </c>
      <c r="K271" s="465">
        <f>SUM(K272:K273)</f>
        <v>0</v>
      </c>
      <c r="L271" s="230">
        <f t="shared" si="39"/>
        <v>0</v>
      </c>
      <c r="M271" s="466">
        <f>SUM(M272:M273)</f>
        <v>0</v>
      </c>
      <c r="N271" s="228">
        <f>SUM(N272:N273)</f>
        <v>0</v>
      </c>
      <c r="O271" s="230">
        <f t="shared" si="40"/>
        <v>0</v>
      </c>
      <c r="P271" s="387"/>
      <c r="R271" s="346"/>
    </row>
    <row r="272" spans="1:19" s="286" customFormat="1" ht="36" hidden="1" x14ac:dyDescent="0.25">
      <c r="A272" s="64">
        <v>7221</v>
      </c>
      <c r="B272" s="111" t="s">
        <v>290</v>
      </c>
      <c r="C272" s="405">
        <f t="shared" si="50"/>
        <v>0</v>
      </c>
      <c r="D272" s="116">
        <v>0</v>
      </c>
      <c r="E272" s="117"/>
      <c r="F272" s="227">
        <f t="shared" si="37"/>
        <v>0</v>
      </c>
      <c r="G272" s="116"/>
      <c r="H272" s="408"/>
      <c r="I272" s="230">
        <f t="shared" si="38"/>
        <v>0</v>
      </c>
      <c r="J272" s="116"/>
      <c r="K272" s="408"/>
      <c r="L272" s="230">
        <f t="shared" si="39"/>
        <v>0</v>
      </c>
      <c r="M272" s="464"/>
      <c r="N272" s="118"/>
      <c r="O272" s="230">
        <f t="shared" si="40"/>
        <v>0</v>
      </c>
      <c r="P272" s="387"/>
      <c r="R272" s="346"/>
    </row>
    <row r="273" spans="1:19" s="286" customFormat="1" ht="36" hidden="1" x14ac:dyDescent="0.25">
      <c r="A273" s="64">
        <v>7222</v>
      </c>
      <c r="B273" s="111" t="s">
        <v>291</v>
      </c>
      <c r="C273" s="405">
        <f t="shared" si="50"/>
        <v>0</v>
      </c>
      <c r="D273" s="116">
        <v>0</v>
      </c>
      <c r="E273" s="117"/>
      <c r="F273" s="227">
        <f t="shared" si="37"/>
        <v>0</v>
      </c>
      <c r="G273" s="116"/>
      <c r="H273" s="408"/>
      <c r="I273" s="230">
        <f t="shared" si="38"/>
        <v>0</v>
      </c>
      <c r="J273" s="116"/>
      <c r="K273" s="408"/>
      <c r="L273" s="230">
        <f t="shared" si="39"/>
        <v>0</v>
      </c>
      <c r="M273" s="464"/>
      <c r="N273" s="118"/>
      <c r="O273" s="230">
        <f t="shared" si="40"/>
        <v>0</v>
      </c>
      <c r="P273" s="387"/>
      <c r="R273" s="346"/>
    </row>
    <row r="274" spans="1:19" s="286" customFormat="1" ht="24" hidden="1" x14ac:dyDescent="0.25">
      <c r="A274" s="224">
        <v>7230</v>
      </c>
      <c r="B274" s="111" t="s">
        <v>292</v>
      </c>
      <c r="C274" s="405">
        <f t="shared" si="50"/>
        <v>0</v>
      </c>
      <c r="D274" s="116">
        <v>0</v>
      </c>
      <c r="E274" s="117"/>
      <c r="F274" s="227">
        <f t="shared" si="37"/>
        <v>0</v>
      </c>
      <c r="G274" s="116"/>
      <c r="H274" s="408"/>
      <c r="I274" s="230">
        <f t="shared" si="38"/>
        <v>0</v>
      </c>
      <c r="J274" s="116"/>
      <c r="K274" s="408"/>
      <c r="L274" s="230">
        <f t="shared" si="39"/>
        <v>0</v>
      </c>
      <c r="M274" s="464"/>
      <c r="N274" s="118"/>
      <c r="O274" s="230">
        <f>M274+N274</f>
        <v>0</v>
      </c>
      <c r="P274" s="387"/>
      <c r="R274" s="346"/>
    </row>
    <row r="275" spans="1:19" customFormat="1" ht="24" hidden="1" x14ac:dyDescent="0.25">
      <c r="A275" s="224">
        <v>7240</v>
      </c>
      <c r="B275" s="111" t="s">
        <v>293</v>
      </c>
      <c r="C275" s="405">
        <f t="shared" si="50"/>
        <v>0</v>
      </c>
      <c r="D275" s="225">
        <f>SUM(D276:D277)</f>
        <v>0</v>
      </c>
      <c r="E275" s="226">
        <f>SUM(E276:E277)</f>
        <v>0</v>
      </c>
      <c r="F275" s="227">
        <f t="shared" si="37"/>
        <v>0</v>
      </c>
      <c r="G275" s="225">
        <f>SUM(G276:G277)</f>
        <v>0</v>
      </c>
      <c r="H275" s="465">
        <f>SUM(H276:H277)</f>
        <v>0</v>
      </c>
      <c r="I275" s="230">
        <f t="shared" si="38"/>
        <v>0</v>
      </c>
      <c r="J275" s="225">
        <f>SUM(J276:J277)</f>
        <v>0</v>
      </c>
      <c r="K275" s="465">
        <f>SUM(K276:K277)</f>
        <v>0</v>
      </c>
      <c r="L275" s="230">
        <f t="shared" si="39"/>
        <v>0</v>
      </c>
      <c r="M275" s="466">
        <f>SUM(M276:M277)</f>
        <v>0</v>
      </c>
      <c r="N275" s="228">
        <f>SUM(N276:N277)</f>
        <v>0</v>
      </c>
      <c r="O275" s="230">
        <f>SUM(O276:O277)</f>
        <v>0</v>
      </c>
      <c r="P275" s="387"/>
      <c r="R275" s="346"/>
      <c r="S275" s="4"/>
    </row>
    <row r="276" spans="1:19" customFormat="1" ht="48" hidden="1" x14ac:dyDescent="0.25">
      <c r="A276" s="64">
        <v>7245</v>
      </c>
      <c r="B276" s="111" t="s">
        <v>294</v>
      </c>
      <c r="C276" s="405">
        <f t="shared" si="50"/>
        <v>0</v>
      </c>
      <c r="D276" s="116">
        <v>0</v>
      </c>
      <c r="E276" s="117"/>
      <c r="F276" s="227">
        <f t="shared" si="37"/>
        <v>0</v>
      </c>
      <c r="G276" s="116"/>
      <c r="H276" s="408"/>
      <c r="I276" s="230">
        <f t="shared" si="38"/>
        <v>0</v>
      </c>
      <c r="J276" s="116"/>
      <c r="K276" s="408"/>
      <c r="L276" s="230">
        <f t="shared" si="39"/>
        <v>0</v>
      </c>
      <c r="M276" s="464"/>
      <c r="N276" s="118"/>
      <c r="O276" s="230">
        <f t="shared" ref="O276:O279" si="57">M276+N276</f>
        <v>0</v>
      </c>
      <c r="P276" s="387"/>
      <c r="R276" s="346"/>
      <c r="S276" s="4"/>
    </row>
    <row r="277" spans="1:19" customFormat="1" ht="84" hidden="1" x14ac:dyDescent="0.25">
      <c r="A277" s="64">
        <v>7246</v>
      </c>
      <c r="B277" s="111" t="s">
        <v>295</v>
      </c>
      <c r="C277" s="405">
        <f t="shared" si="50"/>
        <v>0</v>
      </c>
      <c r="D277" s="116">
        <v>0</v>
      </c>
      <c r="E277" s="117"/>
      <c r="F277" s="227">
        <f t="shared" si="37"/>
        <v>0</v>
      </c>
      <c r="G277" s="116"/>
      <c r="H277" s="408"/>
      <c r="I277" s="230">
        <f t="shared" si="38"/>
        <v>0</v>
      </c>
      <c r="J277" s="116"/>
      <c r="K277" s="408"/>
      <c r="L277" s="230">
        <f t="shared" si="39"/>
        <v>0</v>
      </c>
      <c r="M277" s="464"/>
      <c r="N277" s="118"/>
      <c r="O277" s="230">
        <f t="shared" si="57"/>
        <v>0</v>
      </c>
      <c r="P277" s="387"/>
      <c r="R277" s="346"/>
      <c r="S277" s="4"/>
    </row>
    <row r="278" spans="1:19" customFormat="1" ht="24" hidden="1" x14ac:dyDescent="0.25">
      <c r="A278" s="224">
        <v>7260</v>
      </c>
      <c r="B278" s="111" t="s">
        <v>296</v>
      </c>
      <c r="C278" s="405">
        <f t="shared" si="50"/>
        <v>0</v>
      </c>
      <c r="D278" s="106">
        <v>0</v>
      </c>
      <c r="E278" s="107"/>
      <c r="F278" s="240">
        <f t="shared" si="37"/>
        <v>0</v>
      </c>
      <c r="G278" s="106"/>
      <c r="H278" s="403"/>
      <c r="I278" s="243">
        <f t="shared" si="38"/>
        <v>0</v>
      </c>
      <c r="J278" s="106"/>
      <c r="K278" s="403"/>
      <c r="L278" s="243">
        <f t="shared" si="39"/>
        <v>0</v>
      </c>
      <c r="M278" s="463"/>
      <c r="N278" s="108"/>
      <c r="O278" s="243">
        <f t="shared" si="57"/>
        <v>0</v>
      </c>
      <c r="P278" s="382"/>
      <c r="R278" s="346"/>
      <c r="S278" s="4"/>
    </row>
    <row r="279" spans="1:19" customFormat="1" hidden="1" x14ac:dyDescent="0.25">
      <c r="A279" s="85">
        <v>7700</v>
      </c>
      <c r="B279" s="210" t="s">
        <v>297</v>
      </c>
      <c r="C279" s="498">
        <f t="shared" si="50"/>
        <v>0</v>
      </c>
      <c r="D279" s="244">
        <f>D280</f>
        <v>0</v>
      </c>
      <c r="E279" s="289">
        <f>SUM(E280)</f>
        <v>0</v>
      </c>
      <c r="F279" s="290">
        <f t="shared" si="37"/>
        <v>0</v>
      </c>
      <c r="G279" s="244">
        <f>G280</f>
        <v>0</v>
      </c>
      <c r="H279" s="499">
        <f>SUM(H280)</f>
        <v>0</v>
      </c>
      <c r="I279" s="293">
        <f t="shared" si="38"/>
        <v>0</v>
      </c>
      <c r="J279" s="244">
        <f>J280</f>
        <v>0</v>
      </c>
      <c r="K279" s="499">
        <f>SUM(K280)</f>
        <v>0</v>
      </c>
      <c r="L279" s="293">
        <f t="shared" si="39"/>
        <v>0</v>
      </c>
      <c r="M279" s="472">
        <f>SUM(M280)</f>
        <v>0</v>
      </c>
      <c r="N279" s="291">
        <f>SUM(N280)</f>
        <v>0</v>
      </c>
      <c r="O279" s="293">
        <f t="shared" si="57"/>
        <v>0</v>
      </c>
      <c r="P279" s="473"/>
      <c r="R279" s="346"/>
      <c r="S279" s="4"/>
    </row>
    <row r="280" spans="1:19" customFormat="1" hidden="1" x14ac:dyDescent="0.25">
      <c r="A280" s="121">
        <v>7720</v>
      </c>
      <c r="B280" s="122" t="s">
        <v>298</v>
      </c>
      <c r="C280" s="500">
        <f t="shared" si="50"/>
        <v>0</v>
      </c>
      <c r="D280" s="128">
        <v>0</v>
      </c>
      <c r="E280" s="129"/>
      <c r="F280" s="500">
        <f t="shared" si="37"/>
        <v>0</v>
      </c>
      <c r="G280" s="128"/>
      <c r="H280" s="413"/>
      <c r="I280" s="414">
        <f t="shared" si="38"/>
        <v>0</v>
      </c>
      <c r="J280" s="128"/>
      <c r="K280" s="413"/>
      <c r="L280" s="414">
        <f t="shared" si="39"/>
        <v>0</v>
      </c>
      <c r="M280" s="502"/>
      <c r="N280" s="131"/>
      <c r="O280" s="414">
        <f>M280+N280</f>
        <v>0</v>
      </c>
      <c r="P280" s="416"/>
      <c r="R280" s="346"/>
      <c r="S280" s="4"/>
    </row>
    <row r="281" spans="1:19" customFormat="1" hidden="1" x14ac:dyDescent="0.25">
      <c r="A281" s="320"/>
      <c r="B281" s="156" t="s">
        <v>299</v>
      </c>
      <c r="C281" s="400">
        <f t="shared" si="50"/>
        <v>0</v>
      </c>
      <c r="D281" s="214">
        <f>SUM(D282:D283)</f>
        <v>0</v>
      </c>
      <c r="E281" s="215">
        <f>SUM(E282:E283)</f>
        <v>0</v>
      </c>
      <c r="F281" s="216">
        <f t="shared" si="37"/>
        <v>0</v>
      </c>
      <c r="G281" s="214">
        <f>SUM(G282:G283)</f>
        <v>0</v>
      </c>
      <c r="H281" s="461">
        <f>SUM(H282:H283)</f>
        <v>0</v>
      </c>
      <c r="I281" s="219">
        <f t="shared" si="38"/>
        <v>0</v>
      </c>
      <c r="J281" s="214">
        <f>SUM(J282:J283)</f>
        <v>0</v>
      </c>
      <c r="K281" s="461">
        <f>SUM(K282:K283)</f>
        <v>0</v>
      </c>
      <c r="L281" s="219">
        <f t="shared" si="39"/>
        <v>0</v>
      </c>
      <c r="M281" s="462">
        <f>SUM(M282:M283)</f>
        <v>0</v>
      </c>
      <c r="N281" s="217">
        <f>SUM(N282:N283)</f>
        <v>0</v>
      </c>
      <c r="O281" s="219">
        <f t="shared" ref="O281:O296" si="58">M281+N281</f>
        <v>0</v>
      </c>
      <c r="P281" s="434"/>
      <c r="R281" s="346"/>
      <c r="S281" s="4"/>
    </row>
    <row r="282" spans="1:19" customFormat="1" hidden="1" x14ac:dyDescent="0.25">
      <c r="A282" s="275" t="s">
        <v>300</v>
      </c>
      <c r="B282" s="64" t="s">
        <v>301</v>
      </c>
      <c r="C282" s="227">
        <f t="shared" si="50"/>
        <v>0</v>
      </c>
      <c r="D282" s="116"/>
      <c r="E282" s="117"/>
      <c r="F282" s="227">
        <f t="shared" si="37"/>
        <v>0</v>
      </c>
      <c r="G282" s="116"/>
      <c r="H282" s="408"/>
      <c r="I282" s="230">
        <f t="shared" si="38"/>
        <v>0</v>
      </c>
      <c r="J282" s="116"/>
      <c r="K282" s="408"/>
      <c r="L282" s="230">
        <f t="shared" si="39"/>
        <v>0</v>
      </c>
      <c r="M282" s="464"/>
      <c r="N282" s="118"/>
      <c r="O282" s="230">
        <f t="shared" si="58"/>
        <v>0</v>
      </c>
      <c r="P282" s="387"/>
      <c r="R282" s="346"/>
      <c r="S282" s="4"/>
    </row>
    <row r="283" spans="1:19" customFormat="1" hidden="1" x14ac:dyDescent="0.25">
      <c r="A283" s="275" t="s">
        <v>302</v>
      </c>
      <c r="B283" s="296" t="s">
        <v>303</v>
      </c>
      <c r="C283" s="400">
        <f t="shared" si="50"/>
        <v>0</v>
      </c>
      <c r="D283" s="106"/>
      <c r="E283" s="107"/>
      <c r="F283" s="240">
        <f t="shared" si="37"/>
        <v>0</v>
      </c>
      <c r="G283" s="106"/>
      <c r="H283" s="403"/>
      <c r="I283" s="243">
        <f t="shared" si="38"/>
        <v>0</v>
      </c>
      <c r="J283" s="106"/>
      <c r="K283" s="403"/>
      <c r="L283" s="243">
        <f t="shared" si="39"/>
        <v>0</v>
      </c>
      <c r="M283" s="463"/>
      <c r="N283" s="108"/>
      <c r="O283" s="243">
        <f t="shared" si="58"/>
        <v>0</v>
      </c>
      <c r="P283" s="382"/>
      <c r="R283" s="346"/>
      <c r="S283" s="4"/>
    </row>
    <row r="284" spans="1:19" customFormat="1" x14ac:dyDescent="0.25">
      <c r="A284" s="503"/>
      <c r="B284" s="504" t="s">
        <v>304</v>
      </c>
      <c r="C284" s="609">
        <f>SUM(C281,C268,C230,C195,C187,C173,C75,C53)</f>
        <v>220916</v>
      </c>
      <c r="D284" s="506">
        <f>SUM(D281,D268,D230,D195,D187,D173,D75,D53)</f>
        <v>220916</v>
      </c>
      <c r="E284" s="605">
        <f>SUM(E281,E268,E230,E195,E187,E173,E75,E53)</f>
        <v>0</v>
      </c>
      <c r="F284" s="609">
        <f t="shared" si="37"/>
        <v>220916</v>
      </c>
      <c r="G284" s="506">
        <f>SUM(G281,G268,G230,G195,G187,G173,G75,G53)</f>
        <v>0</v>
      </c>
      <c r="H284" s="507">
        <f>SUM(H281,H268,H230,H195,H187,H173,H75,H53)</f>
        <v>0</v>
      </c>
      <c r="I284" s="508">
        <f t="shared" si="38"/>
        <v>0</v>
      </c>
      <c r="J284" s="506">
        <f>SUM(J281,J268,J230,J195,J187,J173,J75,J53)</f>
        <v>0</v>
      </c>
      <c r="K284" s="507">
        <f>SUM(K281,K268,K230,K195,K187,K173,K75,K53)</f>
        <v>0</v>
      </c>
      <c r="L284" s="508">
        <f t="shared" si="39"/>
        <v>0</v>
      </c>
      <c r="M284" s="459">
        <f>SUM(M281,M268,M230,M195,M187,M173,M75,M53)</f>
        <v>0</v>
      </c>
      <c r="N284" s="266">
        <f>SUM(N281,N268,N230,N195,N187,N173,N75,N53)</f>
        <v>0</v>
      </c>
      <c r="O284" s="268">
        <f t="shared" si="58"/>
        <v>0</v>
      </c>
      <c r="P284" s="460"/>
      <c r="R284" s="346"/>
      <c r="S284" s="4"/>
    </row>
    <row r="285" spans="1:19" customFormat="1" hidden="1" x14ac:dyDescent="0.25">
      <c r="A285" s="509" t="s">
        <v>305</v>
      </c>
      <c r="B285" s="510"/>
      <c r="C285" s="622">
        <f t="shared" ref="C285" si="59">F285+I285+L285+O285</f>
        <v>0</v>
      </c>
      <c r="D285" s="512">
        <f>SUM(D25,D26,D42)-D51</f>
        <v>0</v>
      </c>
      <c r="E285" s="518">
        <f>SUM(E25,E26,E42)-E51</f>
        <v>0</v>
      </c>
      <c r="F285" s="622">
        <f t="shared" si="37"/>
        <v>0</v>
      </c>
      <c r="G285" s="512">
        <f>SUM(G25,G26,G42)-G51</f>
        <v>0</v>
      </c>
      <c r="H285" s="515">
        <f>SUM(H25,H26,H42)-H51</f>
        <v>0</v>
      </c>
      <c r="I285" s="516">
        <f t="shared" si="38"/>
        <v>0</v>
      </c>
      <c r="J285" s="512">
        <f>(J27+J43)-J51</f>
        <v>0</v>
      </c>
      <c r="K285" s="515">
        <f>(K27+K43)-K51</f>
        <v>0</v>
      </c>
      <c r="L285" s="516">
        <f t="shared" si="39"/>
        <v>0</v>
      </c>
      <c r="M285" s="511">
        <f>M45-M51</f>
        <v>0</v>
      </c>
      <c r="N285" s="513">
        <f>N45-N51</f>
        <v>0</v>
      </c>
      <c r="O285" s="516">
        <f t="shared" si="58"/>
        <v>0</v>
      </c>
      <c r="P285" s="517"/>
      <c r="R285" s="346"/>
      <c r="S285" s="4"/>
    </row>
    <row r="286" spans="1:19" s="37" customFormat="1" ht="12" hidden="1" x14ac:dyDescent="0.25">
      <c r="A286" s="509" t="s">
        <v>306</v>
      </c>
      <c r="B286" s="510"/>
      <c r="C286" s="622">
        <f>SUM(C287,C288)-C295+C296</f>
        <v>0</v>
      </c>
      <c r="D286" s="512">
        <f>SUM(D287,D288)-D295+D296</f>
        <v>0</v>
      </c>
      <c r="E286" s="518">
        <f>SUM(E287,E288)-E295+E296</f>
        <v>0</v>
      </c>
      <c r="F286" s="622">
        <f t="shared" si="37"/>
        <v>0</v>
      </c>
      <c r="G286" s="512">
        <f>SUM(G287,G288)-G295+G296</f>
        <v>0</v>
      </c>
      <c r="H286" s="515">
        <f>SUM(H287,H288)-H295+H296</f>
        <v>0</v>
      </c>
      <c r="I286" s="516">
        <f t="shared" si="38"/>
        <v>0</v>
      </c>
      <c r="J286" s="512">
        <f>SUM(J287,J288)-J295+J296</f>
        <v>0</v>
      </c>
      <c r="K286" s="515">
        <f>SUM(K287,K288)-K295+K296</f>
        <v>0</v>
      </c>
      <c r="L286" s="516">
        <f t="shared" si="39"/>
        <v>0</v>
      </c>
      <c r="M286" s="511">
        <f>SUM(M287,M288)-M295+M296</f>
        <v>0</v>
      </c>
      <c r="N286" s="513">
        <f>SUM(N287,N288)-N295+N296</f>
        <v>0</v>
      </c>
      <c r="O286" s="516">
        <f t="shared" si="58"/>
        <v>0</v>
      </c>
      <c r="P286" s="517"/>
      <c r="R286" s="346"/>
    </row>
    <row r="287" spans="1:19" s="37" customFormat="1" ht="12" hidden="1" x14ac:dyDescent="0.25">
      <c r="A287" s="519" t="s">
        <v>307</v>
      </c>
      <c r="B287" s="519" t="s">
        <v>308</v>
      </c>
      <c r="C287" s="622">
        <f>C22-C281</f>
        <v>0</v>
      </c>
      <c r="D287" s="512">
        <f>D22-D281</f>
        <v>0</v>
      </c>
      <c r="E287" s="518">
        <f>E22-E281</f>
        <v>0</v>
      </c>
      <c r="F287" s="622">
        <f t="shared" si="37"/>
        <v>0</v>
      </c>
      <c r="G287" s="512">
        <f>G22-G281</f>
        <v>0</v>
      </c>
      <c r="H287" s="515">
        <f>H22-H281</f>
        <v>0</v>
      </c>
      <c r="I287" s="516">
        <f t="shared" si="38"/>
        <v>0</v>
      </c>
      <c r="J287" s="512">
        <f>J22-J281</f>
        <v>0</v>
      </c>
      <c r="K287" s="515">
        <f>K22-K281</f>
        <v>0</v>
      </c>
      <c r="L287" s="516">
        <f t="shared" si="39"/>
        <v>0</v>
      </c>
      <c r="M287" s="511">
        <f>M22-M281</f>
        <v>0</v>
      </c>
      <c r="N287" s="513">
        <f>N22-N281</f>
        <v>0</v>
      </c>
      <c r="O287" s="516">
        <f t="shared" si="58"/>
        <v>0</v>
      </c>
      <c r="P287" s="517"/>
      <c r="R287" s="346"/>
    </row>
    <row r="288" spans="1:19" s="37" customFormat="1" ht="12" hidden="1" x14ac:dyDescent="0.25">
      <c r="A288" s="520" t="s">
        <v>309</v>
      </c>
      <c r="B288" s="520" t="s">
        <v>310</v>
      </c>
      <c r="C288" s="518">
        <f>SUM(C289,C291,C293)-SUM(C290,C292,C294)</f>
        <v>0</v>
      </c>
      <c r="D288" s="512">
        <f>SUM(D289,D291,D293)-SUM(D290,D292,D294)</f>
        <v>0</v>
      </c>
      <c r="E288" s="518">
        <f t="shared" ref="E288" si="60">SUM(E289,E291,E293)-SUM(E290,E292,E294)</f>
        <v>0</v>
      </c>
      <c r="F288" s="622">
        <f t="shared" si="37"/>
        <v>0</v>
      </c>
      <c r="G288" s="512">
        <f t="shared" ref="G288:H288" si="61">SUM(G289,G291,G293)-SUM(G290,G292,G294)</f>
        <v>0</v>
      </c>
      <c r="H288" s="515">
        <f t="shared" si="61"/>
        <v>0</v>
      </c>
      <c r="I288" s="516">
        <f t="shared" si="38"/>
        <v>0</v>
      </c>
      <c r="J288" s="512">
        <f t="shared" ref="J288:K288" si="62">SUM(J289,J291,J293)-SUM(J290,J292,J294)</f>
        <v>0</v>
      </c>
      <c r="K288" s="515">
        <f t="shared" si="62"/>
        <v>0</v>
      </c>
      <c r="L288" s="516">
        <f t="shared" si="39"/>
        <v>0</v>
      </c>
      <c r="M288" s="511">
        <f t="shared" ref="M288:N288" si="63">SUM(M289,M291,M293)-SUM(M290,M292,M294)</f>
        <v>0</v>
      </c>
      <c r="N288" s="513">
        <f t="shared" si="63"/>
        <v>0</v>
      </c>
      <c r="O288" s="516">
        <f t="shared" si="58"/>
        <v>0</v>
      </c>
      <c r="P288" s="517"/>
      <c r="R288" s="346"/>
    </row>
    <row r="289" spans="1:19" s="37" customFormat="1" ht="12" hidden="1" x14ac:dyDescent="0.25">
      <c r="A289" s="320" t="s">
        <v>311</v>
      </c>
      <c r="B289" s="164" t="s">
        <v>312</v>
      </c>
      <c r="C289" s="410">
        <f t="shared" ref="C289:C296" si="64">F289+I289+L289+O289</f>
        <v>0</v>
      </c>
      <c r="D289" s="128"/>
      <c r="E289" s="129"/>
      <c r="F289" s="500">
        <f t="shared" si="37"/>
        <v>0</v>
      </c>
      <c r="G289" s="128"/>
      <c r="H289" s="413"/>
      <c r="I289" s="414">
        <f t="shared" si="38"/>
        <v>0</v>
      </c>
      <c r="J289" s="128"/>
      <c r="K289" s="413"/>
      <c r="L289" s="414">
        <f t="shared" si="39"/>
        <v>0</v>
      </c>
      <c r="M289" s="502"/>
      <c r="N289" s="131"/>
      <c r="O289" s="414">
        <f t="shared" si="58"/>
        <v>0</v>
      </c>
      <c r="P289" s="416"/>
    </row>
    <row r="290" spans="1:19" hidden="1" x14ac:dyDescent="0.25">
      <c r="A290" s="275" t="s">
        <v>313</v>
      </c>
      <c r="B290" s="63" t="s">
        <v>314</v>
      </c>
      <c r="C290" s="405">
        <f t="shared" si="64"/>
        <v>0</v>
      </c>
      <c r="D290" s="116"/>
      <c r="E290" s="117"/>
      <c r="F290" s="227">
        <f t="shared" si="37"/>
        <v>0</v>
      </c>
      <c r="G290" s="116"/>
      <c r="H290" s="408"/>
      <c r="I290" s="230">
        <f t="shared" si="38"/>
        <v>0</v>
      </c>
      <c r="J290" s="116"/>
      <c r="K290" s="408"/>
      <c r="L290" s="230">
        <f t="shared" si="39"/>
        <v>0</v>
      </c>
      <c r="M290" s="464"/>
      <c r="N290" s="118"/>
      <c r="O290" s="230">
        <f t="shared" si="58"/>
        <v>0</v>
      </c>
      <c r="P290" s="387"/>
    </row>
    <row r="291" spans="1:19" hidden="1" x14ac:dyDescent="0.25">
      <c r="A291" s="275" t="s">
        <v>315</v>
      </c>
      <c r="B291" s="63" t="s">
        <v>316</v>
      </c>
      <c r="C291" s="405">
        <f t="shared" si="64"/>
        <v>0</v>
      </c>
      <c r="D291" s="116"/>
      <c r="E291" s="117"/>
      <c r="F291" s="227">
        <f t="shared" si="37"/>
        <v>0</v>
      </c>
      <c r="G291" s="116"/>
      <c r="H291" s="408"/>
      <c r="I291" s="230">
        <f t="shared" si="38"/>
        <v>0</v>
      </c>
      <c r="J291" s="116"/>
      <c r="K291" s="408"/>
      <c r="L291" s="230">
        <f t="shared" si="39"/>
        <v>0</v>
      </c>
      <c r="M291" s="464"/>
      <c r="N291" s="118"/>
      <c r="O291" s="230">
        <f t="shared" si="58"/>
        <v>0</v>
      </c>
      <c r="P291" s="387"/>
    </row>
    <row r="292" spans="1:19" ht="24" hidden="1" x14ac:dyDescent="0.25">
      <c r="A292" s="275" t="s">
        <v>317</v>
      </c>
      <c r="B292" s="63" t="s">
        <v>318</v>
      </c>
      <c r="C292" s="405">
        <f t="shared" si="64"/>
        <v>0</v>
      </c>
      <c r="D292" s="116"/>
      <c r="E292" s="117"/>
      <c r="F292" s="227">
        <f t="shared" si="37"/>
        <v>0</v>
      </c>
      <c r="G292" s="116"/>
      <c r="H292" s="408"/>
      <c r="I292" s="230">
        <f t="shared" si="38"/>
        <v>0</v>
      </c>
      <c r="J292" s="116"/>
      <c r="K292" s="408"/>
      <c r="L292" s="230">
        <f t="shared" si="39"/>
        <v>0</v>
      </c>
      <c r="M292" s="464"/>
      <c r="N292" s="118"/>
      <c r="O292" s="230">
        <f t="shared" si="58"/>
        <v>0</v>
      </c>
      <c r="P292" s="387"/>
    </row>
    <row r="293" spans="1:19" hidden="1" x14ac:dyDescent="0.25">
      <c r="A293" s="275" t="s">
        <v>319</v>
      </c>
      <c r="B293" s="63" t="s">
        <v>320</v>
      </c>
      <c r="C293" s="405">
        <f t="shared" si="64"/>
        <v>0</v>
      </c>
      <c r="D293" s="116"/>
      <c r="E293" s="117"/>
      <c r="F293" s="227">
        <f t="shared" si="37"/>
        <v>0</v>
      </c>
      <c r="G293" s="116"/>
      <c r="H293" s="408"/>
      <c r="I293" s="230">
        <f t="shared" si="38"/>
        <v>0</v>
      </c>
      <c r="J293" s="116"/>
      <c r="K293" s="408"/>
      <c r="L293" s="230">
        <f t="shared" si="39"/>
        <v>0</v>
      </c>
      <c r="M293" s="464"/>
      <c r="N293" s="118"/>
      <c r="O293" s="230">
        <f t="shared" si="58"/>
        <v>0</v>
      </c>
      <c r="P293" s="387"/>
    </row>
    <row r="294" spans="1:19" hidden="1" x14ac:dyDescent="0.25">
      <c r="A294" s="321" t="s">
        <v>321</v>
      </c>
      <c r="B294" s="322" t="s">
        <v>322</v>
      </c>
      <c r="C294" s="481">
        <f t="shared" si="64"/>
        <v>0</v>
      </c>
      <c r="D294" s="257"/>
      <c r="E294" s="258"/>
      <c r="F294" s="618">
        <f t="shared" si="37"/>
        <v>0</v>
      </c>
      <c r="G294" s="257"/>
      <c r="H294" s="483"/>
      <c r="I294" s="479">
        <f t="shared" si="38"/>
        <v>0</v>
      </c>
      <c r="J294" s="257"/>
      <c r="K294" s="483"/>
      <c r="L294" s="479">
        <f t="shared" si="39"/>
        <v>0</v>
      </c>
      <c r="M294" s="484"/>
      <c r="N294" s="260"/>
      <c r="O294" s="479">
        <f t="shared" si="58"/>
        <v>0</v>
      </c>
      <c r="P294" s="480"/>
    </row>
    <row r="295" spans="1:19" hidden="1" x14ac:dyDescent="0.25">
      <c r="A295" s="520" t="s">
        <v>323</v>
      </c>
      <c r="B295" s="520" t="s">
        <v>324</v>
      </c>
      <c r="C295" s="521">
        <f t="shared" si="64"/>
        <v>0</v>
      </c>
      <c r="D295" s="522"/>
      <c r="E295" s="634"/>
      <c r="F295" s="622">
        <f t="shared" si="37"/>
        <v>0</v>
      </c>
      <c r="G295" s="522"/>
      <c r="H295" s="524"/>
      <c r="I295" s="516">
        <f t="shared" si="38"/>
        <v>0</v>
      </c>
      <c r="J295" s="522"/>
      <c r="K295" s="524"/>
      <c r="L295" s="516">
        <f t="shared" si="39"/>
        <v>0</v>
      </c>
      <c r="M295" s="525"/>
      <c r="N295" s="523"/>
      <c r="O295" s="516">
        <f t="shared" si="58"/>
        <v>0</v>
      </c>
      <c r="P295" s="517"/>
    </row>
    <row r="296" spans="1:19" s="37" customFormat="1" ht="36" hidden="1" x14ac:dyDescent="0.25">
      <c r="A296" s="520" t="s">
        <v>325</v>
      </c>
      <c r="B296" s="330" t="s">
        <v>326</v>
      </c>
      <c r="C296" s="526">
        <f t="shared" si="64"/>
        <v>0</v>
      </c>
      <c r="D296" s="527"/>
      <c r="E296" s="635"/>
      <c r="F296" s="315">
        <f t="shared" si="37"/>
        <v>0</v>
      </c>
      <c r="G296" s="522"/>
      <c r="H296" s="524"/>
      <c r="I296" s="516">
        <f t="shared" si="38"/>
        <v>0</v>
      </c>
      <c r="J296" s="522"/>
      <c r="K296" s="524"/>
      <c r="L296" s="516">
        <f t="shared" si="39"/>
        <v>0</v>
      </c>
      <c r="M296" s="525"/>
      <c r="N296" s="523"/>
      <c r="O296" s="516">
        <f t="shared" si="58"/>
        <v>0</v>
      </c>
      <c r="P296" s="774"/>
      <c r="Q296" s="332"/>
    </row>
    <row r="297" spans="1:19" s="37" customFormat="1" ht="12" x14ac:dyDescent="0.25">
      <c r="A297" s="334" t="s">
        <v>327</v>
      </c>
      <c r="B297" s="334"/>
      <c r="C297" s="334"/>
      <c r="D297" s="334"/>
      <c r="E297" s="334"/>
      <c r="F297" s="334"/>
      <c r="G297" s="334"/>
      <c r="H297" s="334"/>
      <c r="I297" s="334"/>
      <c r="J297" s="334"/>
      <c r="K297" s="334"/>
      <c r="L297" s="334"/>
      <c r="M297" s="334"/>
      <c r="N297" s="334"/>
      <c r="O297" s="334"/>
      <c r="P297" s="775"/>
    </row>
    <row r="298" spans="1:19" s="37" customFormat="1" ht="12" x14ac:dyDescent="0.25">
      <c r="A298" s="776"/>
      <c r="B298" s="776"/>
      <c r="C298" s="776"/>
      <c r="D298" s="776"/>
      <c r="E298" s="776"/>
      <c r="F298" s="776"/>
      <c r="G298" s="776"/>
      <c r="H298" s="776"/>
      <c r="I298" s="776"/>
      <c r="J298" s="776"/>
      <c r="K298" s="776"/>
      <c r="L298" s="776"/>
      <c r="M298" s="776"/>
      <c r="N298" s="776"/>
      <c r="O298" s="776"/>
      <c r="P298" s="775"/>
    </row>
    <row r="299" spans="1:19" customFormat="1" x14ac:dyDescent="0.25">
      <c r="A299" s="775"/>
      <c r="B299" s="775"/>
      <c r="C299" s="775"/>
      <c r="D299" s="775"/>
      <c r="E299" s="775"/>
      <c r="F299" s="775"/>
      <c r="G299" s="775"/>
      <c r="H299" s="775"/>
      <c r="I299" s="775"/>
      <c r="J299" s="775"/>
      <c r="K299" s="775"/>
      <c r="L299" s="775"/>
      <c r="M299" s="775"/>
      <c r="N299" s="775"/>
      <c r="O299" s="775"/>
      <c r="P299" s="775"/>
    </row>
    <row r="300" spans="1:19" customFormat="1" x14ac:dyDescent="0.25">
      <c r="A300" s="775"/>
      <c r="B300" s="775"/>
      <c r="C300" s="775"/>
      <c r="D300" s="775"/>
      <c r="E300" s="775"/>
      <c r="F300" s="775"/>
      <c r="G300" s="775"/>
      <c r="H300" s="775"/>
      <c r="I300" s="775"/>
      <c r="J300" s="775"/>
      <c r="K300" s="775"/>
      <c r="L300" s="775"/>
      <c r="M300" s="775"/>
      <c r="N300" s="775"/>
      <c r="O300" s="775"/>
      <c r="P300" s="775"/>
    </row>
    <row r="301" spans="1:19" customFormat="1" x14ac:dyDescent="0.25">
      <c r="A301" s="775"/>
      <c r="B301" s="775"/>
      <c r="C301" s="775"/>
      <c r="D301" s="775"/>
      <c r="E301" s="775"/>
      <c r="F301" s="775"/>
      <c r="G301" s="775"/>
      <c r="H301" s="775"/>
      <c r="I301" s="775"/>
      <c r="J301" s="775"/>
      <c r="K301" s="775"/>
      <c r="L301" s="775"/>
      <c r="M301" s="775"/>
      <c r="N301" s="775"/>
      <c r="O301" s="775"/>
      <c r="P301" s="775"/>
    </row>
    <row r="302" spans="1:19" customFormat="1" x14ac:dyDescent="0.25">
      <c r="A302" s="775"/>
      <c r="B302" s="775"/>
      <c r="C302" s="775"/>
      <c r="D302" s="775"/>
      <c r="E302" s="775"/>
      <c r="F302" s="775"/>
      <c r="G302" s="775"/>
      <c r="H302" s="775"/>
      <c r="I302" s="775"/>
      <c r="J302" s="775"/>
      <c r="K302" s="775"/>
      <c r="L302" s="775"/>
      <c r="M302" s="775"/>
      <c r="N302" s="775"/>
      <c r="O302" s="775"/>
      <c r="P302" s="775"/>
      <c r="R302" s="4"/>
      <c r="S302" s="4"/>
    </row>
    <row r="303" spans="1:19" customFormat="1" x14ac:dyDescent="0.25">
      <c r="A303" s="775"/>
      <c r="B303" s="775"/>
      <c r="C303" s="775"/>
      <c r="D303" s="775"/>
      <c r="E303" s="775"/>
      <c r="F303" s="775"/>
      <c r="G303" s="775"/>
      <c r="H303" s="775"/>
      <c r="I303" s="775"/>
      <c r="J303" s="775"/>
      <c r="K303" s="775"/>
      <c r="L303" s="775"/>
      <c r="M303" s="775"/>
      <c r="N303" s="775"/>
      <c r="O303" s="775"/>
      <c r="P303" s="775"/>
      <c r="R303" s="4"/>
      <c r="S303" s="4"/>
    </row>
    <row r="304" spans="1:19" customFormat="1" x14ac:dyDescent="0.25">
      <c r="A304" s="775"/>
      <c r="B304" s="775"/>
      <c r="C304" s="775"/>
      <c r="D304" s="775"/>
      <c r="E304" s="775"/>
      <c r="F304" s="775"/>
      <c r="G304" s="775"/>
      <c r="H304" s="775"/>
      <c r="I304" s="775"/>
      <c r="J304" s="775"/>
      <c r="K304" s="775"/>
      <c r="L304" s="775"/>
      <c r="M304" s="775"/>
      <c r="N304" s="775"/>
      <c r="O304" s="775"/>
      <c r="P304" s="775"/>
      <c r="R304" s="4"/>
      <c r="S304" s="4"/>
    </row>
    <row r="305" spans="1:19" customFormat="1" x14ac:dyDescent="0.25">
      <c r="A305" s="775"/>
      <c r="B305" s="775"/>
      <c r="C305" s="775"/>
      <c r="D305" s="775"/>
      <c r="E305" s="775"/>
      <c r="F305" s="775"/>
      <c r="G305" s="775"/>
      <c r="H305" s="775"/>
      <c r="I305" s="775"/>
      <c r="J305" s="775"/>
      <c r="K305" s="775"/>
      <c r="L305" s="775"/>
      <c r="M305" s="775"/>
      <c r="N305" s="775"/>
      <c r="O305" s="775"/>
      <c r="P305" s="775"/>
      <c r="R305" s="4"/>
      <c r="S305" s="4"/>
    </row>
    <row r="306" spans="1:19" customFormat="1" x14ac:dyDescent="0.25">
      <c r="A306" s="775"/>
      <c r="B306" s="775"/>
      <c r="C306" s="775"/>
      <c r="D306" s="775"/>
      <c r="E306" s="775"/>
      <c r="F306" s="775"/>
      <c r="G306" s="775"/>
      <c r="H306" s="775"/>
      <c r="I306" s="775"/>
      <c r="J306" s="775"/>
      <c r="K306" s="775"/>
      <c r="L306" s="775"/>
      <c r="M306" s="775"/>
      <c r="N306" s="775"/>
      <c r="O306" s="775"/>
      <c r="P306" s="775"/>
      <c r="R306" s="4"/>
      <c r="S306" s="4"/>
    </row>
    <row r="307" spans="1:19" customFormat="1" x14ac:dyDescent="0.25">
      <c r="A307" s="775"/>
      <c r="B307" s="775"/>
      <c r="C307" s="775"/>
      <c r="D307" s="775"/>
      <c r="E307" s="775"/>
      <c r="F307" s="775"/>
      <c r="G307" s="775"/>
      <c r="H307" s="775"/>
      <c r="I307" s="775"/>
      <c r="J307" s="775"/>
      <c r="K307" s="775"/>
      <c r="L307" s="775"/>
      <c r="M307" s="775"/>
      <c r="N307" s="775"/>
      <c r="O307" s="775"/>
      <c r="P307" s="775"/>
      <c r="R307" s="4"/>
      <c r="S307" s="4"/>
    </row>
    <row r="308" spans="1:19" customFormat="1" x14ac:dyDescent="0.25">
      <c r="A308" s="4"/>
      <c r="B308" s="4"/>
      <c r="C308" s="4"/>
      <c r="D308" s="4"/>
      <c r="E308" s="4"/>
      <c r="F308" s="4"/>
      <c r="G308" s="4"/>
      <c r="H308" s="4"/>
      <c r="I308" s="4"/>
      <c r="J308" s="4"/>
      <c r="K308" s="4"/>
      <c r="L308" s="4"/>
      <c r="M308" s="4"/>
      <c r="N308" s="4"/>
      <c r="O308" s="4"/>
      <c r="P308" s="4"/>
      <c r="R308" s="4"/>
      <c r="S308" s="4"/>
    </row>
    <row r="309" spans="1:19" customFormat="1" x14ac:dyDescent="0.25">
      <c r="A309" s="4"/>
      <c r="B309" s="4"/>
      <c r="C309" s="4"/>
      <c r="D309" s="4"/>
      <c r="E309" s="4"/>
      <c r="F309" s="4"/>
      <c r="G309" s="4"/>
      <c r="H309" s="4"/>
      <c r="I309" s="4"/>
      <c r="J309" s="4"/>
      <c r="K309" s="4"/>
      <c r="L309" s="4"/>
      <c r="M309" s="4"/>
      <c r="N309" s="4"/>
      <c r="O309" s="4"/>
      <c r="P309" s="4"/>
      <c r="R309" s="4"/>
      <c r="S309" s="4"/>
    </row>
    <row r="310" spans="1:19" customFormat="1" x14ac:dyDescent="0.25">
      <c r="A310" s="4"/>
      <c r="B310" s="4"/>
      <c r="C310" s="4"/>
      <c r="D310" s="4"/>
      <c r="E310" s="4"/>
      <c r="F310" s="4"/>
      <c r="G310" s="4"/>
      <c r="H310" s="4"/>
      <c r="I310" s="4"/>
      <c r="J310" s="4"/>
      <c r="K310" s="4"/>
      <c r="L310" s="4"/>
      <c r="M310" s="4"/>
      <c r="N310" s="4"/>
      <c r="O310" s="4"/>
      <c r="P310" s="4"/>
      <c r="R310" s="4"/>
      <c r="S310" s="4"/>
    </row>
    <row r="311" spans="1:19" customFormat="1" x14ac:dyDescent="0.25">
      <c r="A311" s="4"/>
      <c r="B311" s="4"/>
      <c r="C311" s="4"/>
      <c r="D311" s="4"/>
      <c r="E311" s="4"/>
      <c r="F311" s="4"/>
      <c r="G311" s="4"/>
      <c r="H311" s="4"/>
      <c r="I311" s="4"/>
      <c r="J311" s="4"/>
      <c r="K311" s="4"/>
      <c r="L311" s="4"/>
      <c r="M311" s="4"/>
      <c r="N311" s="4"/>
      <c r="O311" s="4"/>
      <c r="P311" s="4"/>
      <c r="R311" s="4"/>
      <c r="S311" s="4"/>
    </row>
    <row r="312" spans="1:19" customFormat="1" x14ac:dyDescent="0.25">
      <c r="A312" s="4"/>
      <c r="B312" s="4"/>
      <c r="C312" s="4"/>
      <c r="D312" s="4"/>
      <c r="E312" s="4"/>
      <c r="F312" s="4"/>
      <c r="G312" s="4"/>
      <c r="H312" s="4"/>
      <c r="I312" s="4"/>
      <c r="J312" s="4"/>
      <c r="K312" s="4"/>
      <c r="L312" s="4"/>
      <c r="M312" s="4"/>
      <c r="N312" s="4"/>
      <c r="O312" s="4"/>
      <c r="P312" s="4"/>
      <c r="R312" s="4"/>
      <c r="S312" s="4"/>
    </row>
    <row r="313" spans="1:19" x14ac:dyDescent="0.25">
      <c r="A313" s="4"/>
      <c r="B313" s="4"/>
      <c r="C313" s="4"/>
      <c r="D313" s="4"/>
      <c r="E313" s="4"/>
      <c r="F313" s="4"/>
      <c r="G313" s="4"/>
      <c r="H313" s="4"/>
      <c r="I313" s="4"/>
      <c r="J313" s="4"/>
      <c r="K313" s="4"/>
      <c r="L313" s="4"/>
      <c r="M313" s="4"/>
      <c r="N313" s="4"/>
      <c r="O313" s="4"/>
    </row>
    <row r="314" spans="1:19" x14ac:dyDescent="0.25">
      <c r="A314" s="4"/>
      <c r="B314" s="4"/>
      <c r="C314" s="4"/>
      <c r="D314" s="4"/>
      <c r="E314" s="4"/>
      <c r="F314" s="4"/>
      <c r="G314" s="4"/>
      <c r="H314" s="4"/>
      <c r="I314" s="4"/>
      <c r="J314" s="4"/>
      <c r="K314" s="4"/>
      <c r="L314" s="4"/>
      <c r="M314" s="4"/>
      <c r="N314" s="4"/>
      <c r="O314" s="4"/>
    </row>
    <row r="315" spans="1:19" x14ac:dyDescent="0.25">
      <c r="A315" s="4"/>
      <c r="B315" s="4"/>
      <c r="C315" s="4"/>
      <c r="D315" s="4"/>
      <c r="E315" s="4"/>
      <c r="F315" s="4"/>
      <c r="G315" s="4"/>
      <c r="H315" s="4"/>
      <c r="I315" s="4"/>
      <c r="J315" s="4"/>
      <c r="K315" s="4"/>
      <c r="L315" s="4"/>
      <c r="M315" s="4"/>
      <c r="N315" s="4"/>
      <c r="O315" s="4"/>
    </row>
  </sheetData>
  <sheetProtection algorithmName="SHA-512" hashValue="QiV3/X/IycKxf+Pqi8MJzpt4X16o9riKYFHkpyN+TQwJaKmTK7cX+cxsDl8kaUkMoIcXYACA4IFXOYa3LFkGoQ==" saltValue="3UzAerYX0dBz0TaxKgtPbQ==" spinCount="100000" sheet="1" objects="1" scenarios="1" formatCells="0" formatColumns="0" formatRows="0"/>
  <autoFilter ref="A19:P297">
    <filterColumn colId="2">
      <filters blank="1">
        <filter val="1 285"/>
        <filter val="1 708"/>
        <filter val="117 409"/>
        <filter val="171 855"/>
        <filter val="2 308"/>
        <filter val="20 537"/>
        <filter val="22 048"/>
        <filter val="220 916"/>
        <filter val="33 909"/>
        <filter val="41 841"/>
        <filter val="49 061"/>
        <filter val="5 512"/>
        <filter val="7 220"/>
        <filter val="8 268"/>
      </filters>
    </filterColumn>
  </autoFilter>
  <mergeCells count="30">
    <mergeCell ref="J17:J18"/>
    <mergeCell ref="K17:K18"/>
    <mergeCell ref="C14:P14"/>
    <mergeCell ref="A2:P2"/>
    <mergeCell ref="C3:P3"/>
    <mergeCell ref="C4:P4"/>
    <mergeCell ref="C5:P5"/>
    <mergeCell ref="C6:P6"/>
    <mergeCell ref="C7:P7"/>
    <mergeCell ref="C8:P8"/>
    <mergeCell ref="C10:P10"/>
    <mergeCell ref="C11:P11"/>
    <mergeCell ref="C12:P12"/>
    <mergeCell ref="C13:P13"/>
    <mergeCell ref="L17:L18"/>
    <mergeCell ref="M17:M18"/>
    <mergeCell ref="C15:P15"/>
    <mergeCell ref="A16:A18"/>
    <mergeCell ref="B16:B18"/>
    <mergeCell ref="C16:O16"/>
    <mergeCell ref="P16:P18"/>
    <mergeCell ref="C17:C18"/>
    <mergeCell ref="D17:D18"/>
    <mergeCell ref="E17:E18"/>
    <mergeCell ref="F17:F18"/>
    <mergeCell ref="G17:G18"/>
    <mergeCell ref="N17:N18"/>
    <mergeCell ref="O17:O18"/>
    <mergeCell ref="H17:H18"/>
    <mergeCell ref="I17:I18"/>
  </mergeCells>
  <conditionalFormatting sqref="I34">
    <cfRule type="expression" priority="1">
      <formula>#REF!&lt;&gt;#REF!+$F$51</formula>
    </cfRule>
  </conditionalFormatting>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28.pielikums Jūrmalas pilsētas domes
2016.gada 19.maija saistošajiem noteikumiem Nr.13
(protokols Nr.6, 8.punkts)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2"/>
  <sheetViews>
    <sheetView view="pageLayout" zoomScaleNormal="90" workbookViewId="0">
      <selection activeCell="R19" sqref="R19"/>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A1" s="354"/>
      <c r="B1" s="354"/>
      <c r="C1" s="354"/>
      <c r="D1" s="354"/>
      <c r="E1" s="354"/>
      <c r="F1" s="354"/>
      <c r="G1" s="354"/>
      <c r="H1" s="354"/>
      <c r="I1" s="354"/>
      <c r="J1" s="354"/>
      <c r="K1" s="354"/>
      <c r="L1" s="354"/>
      <c r="M1" s="354"/>
      <c r="N1" s="354"/>
      <c r="O1" s="888" t="s">
        <v>1242</v>
      </c>
      <c r="P1" s="354"/>
    </row>
    <row r="2" spans="1:17" x14ac:dyDescent="0.25">
      <c r="A2" s="354"/>
      <c r="B2" s="354"/>
      <c r="C2" s="354"/>
      <c r="D2" s="354"/>
      <c r="E2" s="354"/>
      <c r="F2" s="354"/>
      <c r="G2" s="354"/>
      <c r="H2" s="354"/>
      <c r="I2" s="354"/>
      <c r="J2" s="354"/>
      <c r="K2" s="354"/>
      <c r="L2" s="354"/>
      <c r="M2" s="354"/>
      <c r="N2" s="354"/>
      <c r="O2" s="888"/>
      <c r="P2" s="354"/>
    </row>
    <row r="3" spans="1:17" x14ac:dyDescent="0.25">
      <c r="A3" s="941"/>
      <c r="B3" s="626"/>
      <c r="C3" s="626"/>
      <c r="D3" s="626"/>
      <c r="E3" s="626"/>
      <c r="F3" s="626"/>
      <c r="G3" s="626"/>
      <c r="H3" s="626"/>
      <c r="I3" s="626"/>
      <c r="J3" s="626"/>
      <c r="K3" s="626"/>
      <c r="L3" s="626"/>
      <c r="M3" s="626"/>
      <c r="N3" s="626"/>
      <c r="O3" s="942"/>
      <c r="P3" s="943"/>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x14ac:dyDescent="0.25">
      <c r="A6" s="12" t="s">
        <v>2</v>
      </c>
      <c r="B6" s="13"/>
      <c r="C6" s="1049" t="s">
        <v>447</v>
      </c>
      <c r="D6" s="1049"/>
      <c r="E6" s="1049"/>
      <c r="F6" s="1049"/>
      <c r="G6" s="1049"/>
      <c r="H6" s="1049"/>
      <c r="I6" s="1049"/>
      <c r="J6" s="1049"/>
      <c r="K6" s="1049"/>
      <c r="L6" s="1049"/>
      <c r="M6" s="1049"/>
      <c r="N6" s="1049"/>
      <c r="O6" s="1049"/>
      <c r="P6" s="1049"/>
      <c r="Q6" s="9"/>
    </row>
    <row r="7" spans="1:17" ht="12.75" x14ac:dyDescent="0.25">
      <c r="A7" s="12" t="s">
        <v>4</v>
      </c>
      <c r="B7" s="13"/>
      <c r="C7" s="1049" t="s">
        <v>1243</v>
      </c>
      <c r="D7" s="1049"/>
      <c r="E7" s="1049"/>
      <c r="F7" s="1049"/>
      <c r="G7" s="1049"/>
      <c r="H7" s="1049"/>
      <c r="I7" s="1049"/>
      <c r="J7" s="1049"/>
      <c r="K7" s="1049"/>
      <c r="L7" s="1049"/>
      <c r="M7" s="1049"/>
      <c r="N7" s="1049"/>
      <c r="O7" s="1049"/>
      <c r="P7" s="1049"/>
      <c r="Q7" s="9"/>
    </row>
    <row r="8" spans="1:17" x14ac:dyDescent="0.25">
      <c r="A8" s="14" t="s">
        <v>6</v>
      </c>
      <c r="B8" s="15"/>
      <c r="C8" s="1044" t="s">
        <v>1244</v>
      </c>
      <c r="D8" s="1044"/>
      <c r="E8" s="1044"/>
      <c r="F8" s="1044"/>
      <c r="G8" s="1044"/>
      <c r="H8" s="1044"/>
      <c r="I8" s="1044"/>
      <c r="J8" s="1044"/>
      <c r="K8" s="1044"/>
      <c r="L8" s="1044"/>
      <c r="M8" s="1044"/>
      <c r="N8" s="1044"/>
      <c r="O8" s="1044"/>
      <c r="P8" s="1044"/>
      <c r="Q8" s="9"/>
    </row>
    <row r="9" spans="1:17" x14ac:dyDescent="0.25">
      <c r="A9" s="14" t="s">
        <v>8</v>
      </c>
      <c r="B9" s="15"/>
      <c r="C9" s="1044" t="s">
        <v>497</v>
      </c>
      <c r="D9" s="1044"/>
      <c r="E9" s="1044"/>
      <c r="F9" s="1044"/>
      <c r="G9" s="1044"/>
      <c r="H9" s="1044"/>
      <c r="I9" s="1044"/>
      <c r="J9" s="1044"/>
      <c r="K9" s="1044"/>
      <c r="L9" s="1044"/>
      <c r="M9" s="1044"/>
      <c r="N9" s="1044"/>
      <c r="O9" s="1044"/>
      <c r="P9" s="1044"/>
      <c r="Q9" s="9"/>
    </row>
    <row r="10" spans="1:17" ht="24" customHeight="1" x14ac:dyDescent="0.25">
      <c r="A10" s="14" t="s">
        <v>10</v>
      </c>
      <c r="B10" s="15"/>
      <c r="C10" s="1049" t="s">
        <v>509</v>
      </c>
      <c r="D10" s="1049"/>
      <c r="E10" s="1049"/>
      <c r="F10" s="1049"/>
      <c r="G10" s="1049"/>
      <c r="H10" s="1049"/>
      <c r="I10" s="1049"/>
      <c r="J10" s="1049"/>
      <c r="K10" s="1049"/>
      <c r="L10" s="1049"/>
      <c r="M10" s="1049"/>
      <c r="N10" s="1049"/>
      <c r="O10" s="1049"/>
      <c r="P10" s="1049"/>
      <c r="Q10" s="9"/>
    </row>
    <row r="11" spans="1:17" x14ac:dyDescent="0.25">
      <c r="A11" s="14" t="s">
        <v>12</v>
      </c>
      <c r="B11" s="15"/>
      <c r="C11" s="1049" t="s">
        <v>423</v>
      </c>
      <c r="D11" s="1049"/>
      <c r="E11" s="1049"/>
      <c r="F11" s="1049"/>
      <c r="G11" s="1049"/>
      <c r="H11" s="1049"/>
      <c r="I11" s="1049"/>
      <c r="J11" s="1049"/>
      <c r="K11" s="1049"/>
      <c r="L11" s="1049"/>
      <c r="M11" s="1049"/>
      <c r="N11" s="1049"/>
      <c r="O11" s="1049"/>
      <c r="P11" s="1049"/>
      <c r="Q11" s="9"/>
    </row>
    <row r="12" spans="1:17" x14ac:dyDescent="0.25">
      <c r="A12" s="16" t="s">
        <v>14</v>
      </c>
      <c r="B12" s="15"/>
      <c r="C12" s="361"/>
      <c r="D12" s="361"/>
      <c r="E12" s="361"/>
      <c r="F12" s="361"/>
      <c r="G12" s="361"/>
      <c r="H12" s="361"/>
      <c r="I12" s="361"/>
      <c r="J12" s="361"/>
      <c r="K12" s="361"/>
      <c r="L12" s="361"/>
      <c r="M12" s="361"/>
      <c r="N12" s="361"/>
      <c r="O12" s="361"/>
      <c r="P12" s="630"/>
      <c r="Q12" s="9"/>
    </row>
    <row r="13" spans="1:17" x14ac:dyDescent="0.25">
      <c r="A13" s="14"/>
      <c r="B13" s="15" t="s">
        <v>15</v>
      </c>
      <c r="C13" s="1044" t="s">
        <v>1245</v>
      </c>
      <c r="D13" s="1044"/>
      <c r="E13" s="1044"/>
      <c r="F13" s="1044"/>
      <c r="G13" s="1044"/>
      <c r="H13" s="1044"/>
      <c r="I13" s="1044"/>
      <c r="J13" s="1044"/>
      <c r="K13" s="1044"/>
      <c r="L13" s="1044"/>
      <c r="M13" s="1044"/>
      <c r="N13" s="1044"/>
      <c r="O13" s="1044"/>
      <c r="P13" s="1044"/>
      <c r="Q13" s="9"/>
    </row>
    <row r="14" spans="1:17" x14ac:dyDescent="0.25">
      <c r="A14" s="14"/>
      <c r="B14" s="15" t="s">
        <v>17</v>
      </c>
      <c r="C14" s="1044" t="s">
        <v>1246</v>
      </c>
      <c r="D14" s="1044"/>
      <c r="E14" s="1044"/>
      <c r="F14" s="1044"/>
      <c r="G14" s="1044"/>
      <c r="H14" s="1044"/>
      <c r="I14" s="1044"/>
      <c r="J14" s="1044"/>
      <c r="K14" s="1044"/>
      <c r="L14" s="1044"/>
      <c r="M14" s="1044"/>
      <c r="N14" s="1044"/>
      <c r="O14" s="1044"/>
      <c r="P14" s="1044"/>
      <c r="Q14" s="9"/>
    </row>
    <row r="15" spans="1:17" x14ac:dyDescent="0.25">
      <c r="A15" s="14"/>
      <c r="B15" s="15" t="s">
        <v>19</v>
      </c>
      <c r="C15" s="1044"/>
      <c r="D15" s="1044"/>
      <c r="E15" s="1044"/>
      <c r="F15" s="1044"/>
      <c r="G15" s="1044"/>
      <c r="H15" s="1044"/>
      <c r="I15" s="1044"/>
      <c r="J15" s="1044"/>
      <c r="K15" s="1044"/>
      <c r="L15" s="1044"/>
      <c r="M15" s="1044"/>
      <c r="N15" s="1044"/>
      <c r="O15" s="1044"/>
      <c r="P15" s="1044"/>
      <c r="Q15" s="9"/>
    </row>
    <row r="16" spans="1:17" x14ac:dyDescent="0.25">
      <c r="A16" s="14"/>
      <c r="B16" s="15" t="s">
        <v>20</v>
      </c>
      <c r="C16" s="1044" t="s">
        <v>1247</v>
      </c>
      <c r="D16" s="1044"/>
      <c r="E16" s="1044"/>
      <c r="F16" s="1044"/>
      <c r="G16" s="1044"/>
      <c r="H16" s="1044"/>
      <c r="I16" s="1044"/>
      <c r="J16" s="1044"/>
      <c r="K16" s="1044"/>
      <c r="L16" s="1044"/>
      <c r="M16" s="1044"/>
      <c r="N16" s="1044"/>
      <c r="O16" s="1044"/>
      <c r="P16" s="1044"/>
      <c r="Q16" s="9"/>
    </row>
    <row r="17" spans="1:17" x14ac:dyDescent="0.25">
      <c r="A17" s="14"/>
      <c r="B17" s="15" t="s">
        <v>22</v>
      </c>
      <c r="C17" s="1044" t="s">
        <v>1248</v>
      </c>
      <c r="D17" s="1044"/>
      <c r="E17" s="1044"/>
      <c r="F17" s="1044"/>
      <c r="G17" s="1044"/>
      <c r="H17" s="1044"/>
      <c r="I17" s="1044"/>
      <c r="J17" s="1044"/>
      <c r="K17" s="1044"/>
      <c r="L17" s="1044"/>
      <c r="M17" s="1044"/>
      <c r="N17" s="1044"/>
      <c r="O17" s="1044"/>
      <c r="P17" s="1044"/>
      <c r="Q17" s="9"/>
    </row>
    <row r="18" spans="1:17" x14ac:dyDescent="0.25">
      <c r="A18" s="17"/>
      <c r="B18" s="18"/>
      <c r="C18" s="1025" t="s">
        <v>1249</v>
      </c>
      <c r="D18" s="1025"/>
      <c r="E18" s="1025"/>
      <c r="F18" s="1025"/>
      <c r="G18" s="1025"/>
      <c r="H18" s="1025"/>
      <c r="I18" s="1025"/>
      <c r="J18" s="1025"/>
      <c r="K18" s="1025"/>
      <c r="L18" s="1025"/>
      <c r="M18" s="1025"/>
      <c r="N18" s="1025"/>
      <c r="O18" s="1025"/>
      <c r="P18" s="1025"/>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38" t="s">
        <v>29</v>
      </c>
      <c r="F20" s="1040" t="s">
        <v>30</v>
      </c>
      <c r="G20" s="1023" t="s">
        <v>31</v>
      </c>
      <c r="H20" s="1042" t="s">
        <v>32</v>
      </c>
      <c r="I20" s="1021" t="s">
        <v>33</v>
      </c>
      <c r="J20" s="1023" t="s">
        <v>34</v>
      </c>
      <c r="K20" s="1042" t="s">
        <v>35</v>
      </c>
      <c r="L20" s="1021" t="s">
        <v>36</v>
      </c>
      <c r="M20" s="1023" t="s">
        <v>37</v>
      </c>
      <c r="N20" s="1042" t="s">
        <v>38</v>
      </c>
      <c r="O20" s="1021" t="s">
        <v>39</v>
      </c>
      <c r="P20" s="1031"/>
    </row>
    <row r="21" spans="1:17" s="21" customFormat="1" ht="60" customHeight="1" thickBot="1" x14ac:dyDescent="0.3">
      <c r="A21" s="1029"/>
      <c r="B21" s="1032"/>
      <c r="C21" s="1037"/>
      <c r="D21" s="1024"/>
      <c r="E21" s="1039"/>
      <c r="F21" s="1041"/>
      <c r="G21" s="1024"/>
      <c r="H21" s="1043"/>
      <c r="I21" s="1022"/>
      <c r="J21" s="1024"/>
      <c r="K21" s="1043"/>
      <c r="L21" s="1022"/>
      <c r="M21" s="1024"/>
      <c r="N21" s="1043"/>
      <c r="O21" s="1022"/>
      <c r="P21" s="1032"/>
    </row>
    <row r="22" spans="1:17" s="21" customFormat="1" ht="9" thickTop="1" x14ac:dyDescent="0.25">
      <c r="A22" s="22">
        <v>1</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332"/>
      <c r="D23" s="31"/>
      <c r="E23" s="32"/>
      <c r="F23" s="197"/>
      <c r="G23" s="31"/>
      <c r="H23" s="366"/>
      <c r="I23" s="367"/>
      <c r="J23" s="31"/>
      <c r="K23" s="368"/>
      <c r="L23" s="367"/>
      <c r="M23" s="368"/>
      <c r="N23" s="34"/>
      <c r="O23" s="367"/>
      <c r="P23" s="369"/>
    </row>
    <row r="24" spans="1:17" s="37" customFormat="1" ht="12.75" thickBot="1" x14ac:dyDescent="0.3">
      <c r="A24" s="38"/>
      <c r="B24" s="39" t="s">
        <v>41</v>
      </c>
      <c r="C24" s="370">
        <f>SUM(F24,I24,L24,O24)</f>
        <v>573426</v>
      </c>
      <c r="D24" s="41">
        <f>SUM(D25,D28,D29,D45,D46)</f>
        <v>284713</v>
      </c>
      <c r="E24" s="42">
        <f>SUM(E25,E28,E29,E45,E46)</f>
        <v>0</v>
      </c>
      <c r="F24" s="43">
        <f t="shared" ref="F24:F29" si="0">D24+E24</f>
        <v>284713</v>
      </c>
      <c r="G24" s="41">
        <f>SUM(G25,G28,G29,G45,G46)</f>
        <v>259869</v>
      </c>
      <c r="H24" s="371">
        <f>SUM(H25,H28,H46)</f>
        <v>0</v>
      </c>
      <c r="I24" s="45">
        <f>G24+H24</f>
        <v>259869</v>
      </c>
      <c r="J24" s="41">
        <f>SUM(J25,J30,J46)</f>
        <v>27539</v>
      </c>
      <c r="K24" s="371">
        <f>SUM(K25,K30,K46)</f>
        <v>0</v>
      </c>
      <c r="L24" s="45">
        <f>J24+K24</f>
        <v>27539</v>
      </c>
      <c r="M24" s="372">
        <f>SUM(M25,M48)</f>
        <v>1305</v>
      </c>
      <c r="N24" s="44">
        <f>SUM(N25,N48)</f>
        <v>0</v>
      </c>
      <c r="O24" s="45">
        <f>M24+N24</f>
        <v>1305</v>
      </c>
      <c r="P24" s="373"/>
    </row>
    <row r="25" spans="1:17" ht="12.75" thickTop="1" x14ac:dyDescent="0.25">
      <c r="A25" s="46"/>
      <c r="B25" s="47" t="s">
        <v>42</v>
      </c>
      <c r="C25" s="374">
        <f t="shared" ref="C25:C50" si="1">SUM(F25,I25,L25,O25)</f>
        <v>13444</v>
      </c>
      <c r="D25" s="49">
        <f>SUM(D26:D27)</f>
        <v>0</v>
      </c>
      <c r="E25" s="50">
        <f>SUM(E26:E27)</f>
        <v>0</v>
      </c>
      <c r="F25" s="51">
        <f t="shared" si="0"/>
        <v>0</v>
      </c>
      <c r="G25" s="49">
        <f>SUM(G26:G27)</f>
        <v>0</v>
      </c>
      <c r="H25" s="375">
        <f>SUM(H26:H27)</f>
        <v>0</v>
      </c>
      <c r="I25" s="53">
        <f>G25+H25</f>
        <v>0</v>
      </c>
      <c r="J25" s="49">
        <f>SUM(J26:J27)</f>
        <v>12439</v>
      </c>
      <c r="K25" s="375">
        <f>SUM(K26:K27)</f>
        <v>0</v>
      </c>
      <c r="L25" s="53">
        <f>J25+K25</f>
        <v>12439</v>
      </c>
      <c r="M25" s="376">
        <f>SUM(M26:M27)</f>
        <v>1005</v>
      </c>
      <c r="N25" s="52">
        <f>SUM(N26:N27)</f>
        <v>0</v>
      </c>
      <c r="O25" s="53">
        <f>M25+N25</f>
        <v>1005</v>
      </c>
      <c r="P25" s="377"/>
    </row>
    <row r="26" spans="1:17" hidden="1" x14ac:dyDescent="0.25">
      <c r="A26" s="54"/>
      <c r="B26" s="55" t="s">
        <v>43</v>
      </c>
      <c r="C26" s="378">
        <f t="shared" si="1"/>
        <v>0</v>
      </c>
      <c r="D26" s="57"/>
      <c r="E26" s="58"/>
      <c r="F26" s="610">
        <f t="shared" si="0"/>
        <v>0</v>
      </c>
      <c r="G26" s="57"/>
      <c r="H26" s="379"/>
      <c r="I26" s="380">
        <f>G26+H26</f>
        <v>0</v>
      </c>
      <c r="J26" s="57"/>
      <c r="K26" s="379"/>
      <c r="L26" s="380">
        <f>J26+K26</f>
        <v>0</v>
      </c>
      <c r="M26" s="381"/>
      <c r="N26" s="60"/>
      <c r="O26" s="380">
        <f>M26+N26</f>
        <v>0</v>
      </c>
      <c r="P26" s="382"/>
    </row>
    <row r="27" spans="1:17" x14ac:dyDescent="0.25">
      <c r="A27" s="63"/>
      <c r="B27" s="64" t="s">
        <v>44</v>
      </c>
      <c r="C27" s="383">
        <f t="shared" si="1"/>
        <v>13444</v>
      </c>
      <c r="D27" s="66"/>
      <c r="E27" s="67"/>
      <c r="F27" s="611">
        <f t="shared" si="0"/>
        <v>0</v>
      </c>
      <c r="G27" s="66"/>
      <c r="H27" s="384"/>
      <c r="I27" s="385">
        <f>G27+H27</f>
        <v>0</v>
      </c>
      <c r="J27" s="66">
        <f>9535+2904</f>
        <v>12439</v>
      </c>
      <c r="K27" s="384"/>
      <c r="L27" s="385">
        <f>J27+K27</f>
        <v>12439</v>
      </c>
      <c r="M27" s="386">
        <f>1000+5</f>
        <v>1005</v>
      </c>
      <c r="N27" s="69"/>
      <c r="O27" s="385">
        <f>M27+N27</f>
        <v>1005</v>
      </c>
      <c r="P27" s="387"/>
    </row>
    <row r="28" spans="1:17" s="37" customFormat="1" ht="24.75" thickBot="1" x14ac:dyDescent="0.3">
      <c r="A28" s="73">
        <v>19300</v>
      </c>
      <c r="B28" s="73" t="s">
        <v>45</v>
      </c>
      <c r="C28" s="388">
        <f t="shared" si="1"/>
        <v>544582</v>
      </c>
      <c r="D28" s="75">
        <f>288829-4116</f>
        <v>284713</v>
      </c>
      <c r="E28" s="76"/>
      <c r="F28" s="606">
        <f t="shared" si="0"/>
        <v>284713</v>
      </c>
      <c r="G28" s="75">
        <f>254305+5564</f>
        <v>259869</v>
      </c>
      <c r="H28" s="389"/>
      <c r="I28" s="390">
        <f>G28+H28</f>
        <v>259869</v>
      </c>
      <c r="J28" s="80" t="s">
        <v>46</v>
      </c>
      <c r="K28" s="391" t="s">
        <v>46</v>
      </c>
      <c r="L28" s="84" t="s">
        <v>46</v>
      </c>
      <c r="M28" s="613" t="s">
        <v>46</v>
      </c>
      <c r="N28" s="83" t="s">
        <v>46</v>
      </c>
      <c r="O28" s="84" t="s">
        <v>46</v>
      </c>
      <c r="P28" s="392"/>
    </row>
    <row r="29" spans="1:17" s="37" customFormat="1" ht="24.75" hidden="1" thickTop="1" x14ac:dyDescent="0.25">
      <c r="A29" s="85"/>
      <c r="B29" s="85" t="s">
        <v>47</v>
      </c>
      <c r="C29" s="393">
        <f t="shared" si="1"/>
        <v>0</v>
      </c>
      <c r="D29" s="87"/>
      <c r="E29" s="88"/>
      <c r="F29" s="143">
        <f t="shared" si="0"/>
        <v>0</v>
      </c>
      <c r="G29" s="90" t="s">
        <v>46</v>
      </c>
      <c r="H29" s="395" t="s">
        <v>46</v>
      </c>
      <c r="I29" s="94" t="s">
        <v>46</v>
      </c>
      <c r="J29" s="90" t="s">
        <v>46</v>
      </c>
      <c r="K29" s="395" t="s">
        <v>46</v>
      </c>
      <c r="L29" s="94" t="s">
        <v>46</v>
      </c>
      <c r="M29" s="396" t="s">
        <v>46</v>
      </c>
      <c r="N29" s="91" t="s">
        <v>46</v>
      </c>
      <c r="O29" s="94" t="s">
        <v>46</v>
      </c>
      <c r="P29" s="397"/>
    </row>
    <row r="30" spans="1:17" s="37" customFormat="1" ht="36.75" thickTop="1" x14ac:dyDescent="0.25">
      <c r="A30" s="85">
        <v>21300</v>
      </c>
      <c r="B30" s="85" t="s">
        <v>48</v>
      </c>
      <c r="C30" s="393">
        <f t="shared" si="1"/>
        <v>15100</v>
      </c>
      <c r="D30" s="90" t="s">
        <v>46</v>
      </c>
      <c r="E30" s="92" t="s">
        <v>46</v>
      </c>
      <c r="F30" s="93" t="s">
        <v>46</v>
      </c>
      <c r="G30" s="90" t="s">
        <v>46</v>
      </c>
      <c r="H30" s="395" t="s">
        <v>46</v>
      </c>
      <c r="I30" s="94" t="s">
        <v>46</v>
      </c>
      <c r="J30" s="95">
        <f>SUM(J31,J35,J37,J40)</f>
        <v>15100</v>
      </c>
      <c r="K30" s="399">
        <f>SUM(K31,K35,K37,K40)</f>
        <v>0</v>
      </c>
      <c r="L30" s="99">
        <f t="shared" ref="L30:L44" si="2">J30+K30</f>
        <v>15100</v>
      </c>
      <c r="M30" s="396" t="s">
        <v>46</v>
      </c>
      <c r="N30" s="91" t="s">
        <v>46</v>
      </c>
      <c r="O30" s="94" t="s">
        <v>46</v>
      </c>
      <c r="P30" s="397"/>
    </row>
    <row r="31" spans="1:17" s="37" customFormat="1" ht="24" hidden="1" x14ac:dyDescent="0.25">
      <c r="A31" s="100">
        <v>21350</v>
      </c>
      <c r="B31" s="85" t="s">
        <v>49</v>
      </c>
      <c r="C31" s="393">
        <f t="shared" si="1"/>
        <v>0</v>
      </c>
      <c r="D31" s="90" t="s">
        <v>46</v>
      </c>
      <c r="E31" s="92" t="s">
        <v>46</v>
      </c>
      <c r="F31" s="93" t="s">
        <v>46</v>
      </c>
      <c r="G31" s="90" t="s">
        <v>46</v>
      </c>
      <c r="H31" s="395" t="s">
        <v>46</v>
      </c>
      <c r="I31" s="94" t="s">
        <v>46</v>
      </c>
      <c r="J31" s="95">
        <f>SUM(J32:J34)</f>
        <v>0</v>
      </c>
      <c r="K31" s="399">
        <f>SUM(K32:K34)</f>
        <v>0</v>
      </c>
      <c r="L31" s="99">
        <f t="shared" si="2"/>
        <v>0</v>
      </c>
      <c r="M31" s="396" t="s">
        <v>46</v>
      </c>
      <c r="N31" s="91" t="s">
        <v>46</v>
      </c>
      <c r="O31" s="94" t="s">
        <v>46</v>
      </c>
      <c r="P31" s="397"/>
    </row>
    <row r="32" spans="1:17" hidden="1" x14ac:dyDescent="0.25">
      <c r="A32" s="54">
        <v>21351</v>
      </c>
      <c r="B32" s="101" t="s">
        <v>50</v>
      </c>
      <c r="C32" s="400">
        <f t="shared" si="1"/>
        <v>0</v>
      </c>
      <c r="D32" s="102" t="s">
        <v>46</v>
      </c>
      <c r="E32" s="103" t="s">
        <v>46</v>
      </c>
      <c r="F32" s="104" t="s">
        <v>46</v>
      </c>
      <c r="G32" s="102" t="s">
        <v>46</v>
      </c>
      <c r="H32" s="402" t="s">
        <v>46</v>
      </c>
      <c r="I32" s="109" t="s">
        <v>46</v>
      </c>
      <c r="J32" s="106"/>
      <c r="K32" s="403"/>
      <c r="L32" s="243">
        <f t="shared" si="2"/>
        <v>0</v>
      </c>
      <c r="M32" s="404" t="s">
        <v>46</v>
      </c>
      <c r="N32" s="105" t="s">
        <v>46</v>
      </c>
      <c r="O32" s="109" t="s">
        <v>46</v>
      </c>
      <c r="P32" s="382"/>
    </row>
    <row r="33" spans="1:16" hidden="1" x14ac:dyDescent="0.25">
      <c r="A33" s="63">
        <v>21352</v>
      </c>
      <c r="B33" s="111" t="s">
        <v>51</v>
      </c>
      <c r="C33" s="405">
        <f t="shared" si="1"/>
        <v>0</v>
      </c>
      <c r="D33" s="112" t="s">
        <v>46</v>
      </c>
      <c r="E33" s="113" t="s">
        <v>46</v>
      </c>
      <c r="F33" s="114" t="s">
        <v>46</v>
      </c>
      <c r="G33" s="112" t="s">
        <v>46</v>
      </c>
      <c r="H33" s="407" t="s">
        <v>46</v>
      </c>
      <c r="I33" s="119" t="s">
        <v>46</v>
      </c>
      <c r="J33" s="116"/>
      <c r="K33" s="408"/>
      <c r="L33" s="230">
        <f t="shared" si="2"/>
        <v>0</v>
      </c>
      <c r="M33" s="409" t="s">
        <v>46</v>
      </c>
      <c r="N33" s="115" t="s">
        <v>46</v>
      </c>
      <c r="O33" s="119" t="s">
        <v>46</v>
      </c>
      <c r="P33" s="387"/>
    </row>
    <row r="34" spans="1:16" ht="24" hidden="1" x14ac:dyDescent="0.25">
      <c r="A34" s="63">
        <v>21359</v>
      </c>
      <c r="B34" s="111" t="s">
        <v>52</v>
      </c>
      <c r="C34" s="405">
        <f t="shared" si="1"/>
        <v>0</v>
      </c>
      <c r="D34" s="112" t="s">
        <v>46</v>
      </c>
      <c r="E34" s="113" t="s">
        <v>46</v>
      </c>
      <c r="F34" s="114" t="s">
        <v>46</v>
      </c>
      <c r="G34" s="112" t="s">
        <v>46</v>
      </c>
      <c r="H34" s="407" t="s">
        <v>46</v>
      </c>
      <c r="I34" s="119" t="s">
        <v>46</v>
      </c>
      <c r="J34" s="116"/>
      <c r="K34" s="408"/>
      <c r="L34" s="230">
        <f t="shared" si="2"/>
        <v>0</v>
      </c>
      <c r="M34" s="409" t="s">
        <v>46</v>
      </c>
      <c r="N34" s="115" t="s">
        <v>46</v>
      </c>
      <c r="O34" s="119" t="s">
        <v>46</v>
      </c>
      <c r="P34" s="387"/>
    </row>
    <row r="35" spans="1:16" s="37" customFormat="1" ht="36" hidden="1" x14ac:dyDescent="0.25">
      <c r="A35" s="100">
        <v>21370</v>
      </c>
      <c r="B35" s="85" t="s">
        <v>53</v>
      </c>
      <c r="C35" s="393">
        <f t="shared" si="1"/>
        <v>0</v>
      </c>
      <c r="D35" s="90" t="s">
        <v>46</v>
      </c>
      <c r="E35" s="92" t="s">
        <v>46</v>
      </c>
      <c r="F35" s="93" t="s">
        <v>46</v>
      </c>
      <c r="G35" s="90" t="s">
        <v>46</v>
      </c>
      <c r="H35" s="395" t="s">
        <v>46</v>
      </c>
      <c r="I35" s="94" t="s">
        <v>46</v>
      </c>
      <c r="J35" s="95">
        <f>SUM(J36)</f>
        <v>0</v>
      </c>
      <c r="K35" s="399">
        <f>SUM(K36)</f>
        <v>0</v>
      </c>
      <c r="L35" s="99">
        <f t="shared" si="2"/>
        <v>0</v>
      </c>
      <c r="M35" s="396" t="s">
        <v>46</v>
      </c>
      <c r="N35" s="91" t="s">
        <v>46</v>
      </c>
      <c r="O35" s="94" t="s">
        <v>46</v>
      </c>
      <c r="P35" s="397"/>
    </row>
    <row r="36" spans="1:16" ht="36" hidden="1" x14ac:dyDescent="0.25">
      <c r="A36" s="121">
        <v>21379</v>
      </c>
      <c r="B36" s="122" t="s">
        <v>54</v>
      </c>
      <c r="C36" s="410">
        <f t="shared" si="1"/>
        <v>0</v>
      </c>
      <c r="D36" s="124" t="s">
        <v>46</v>
      </c>
      <c r="E36" s="125" t="s">
        <v>46</v>
      </c>
      <c r="F36" s="126" t="s">
        <v>46</v>
      </c>
      <c r="G36" s="124" t="s">
        <v>46</v>
      </c>
      <c r="H36" s="412" t="s">
        <v>46</v>
      </c>
      <c r="I36" s="132" t="s">
        <v>46</v>
      </c>
      <c r="J36" s="128"/>
      <c r="K36" s="413"/>
      <c r="L36" s="414">
        <f t="shared" si="2"/>
        <v>0</v>
      </c>
      <c r="M36" s="415" t="s">
        <v>46</v>
      </c>
      <c r="N36" s="127" t="s">
        <v>46</v>
      </c>
      <c r="O36" s="132" t="s">
        <v>46</v>
      </c>
      <c r="P36" s="416"/>
    </row>
    <row r="37" spans="1:16" s="37" customFormat="1" x14ac:dyDescent="0.25">
      <c r="A37" s="100">
        <v>21380</v>
      </c>
      <c r="B37" s="85" t="s">
        <v>55</v>
      </c>
      <c r="C37" s="393">
        <f t="shared" si="1"/>
        <v>14000</v>
      </c>
      <c r="D37" s="90" t="s">
        <v>46</v>
      </c>
      <c r="E37" s="92" t="s">
        <v>46</v>
      </c>
      <c r="F37" s="93" t="s">
        <v>46</v>
      </c>
      <c r="G37" s="90" t="s">
        <v>46</v>
      </c>
      <c r="H37" s="395" t="s">
        <v>46</v>
      </c>
      <c r="I37" s="94" t="s">
        <v>46</v>
      </c>
      <c r="J37" s="95">
        <f>SUM(J38:J39)</f>
        <v>14000</v>
      </c>
      <c r="K37" s="399">
        <f>SUM(K38:K39)</f>
        <v>0</v>
      </c>
      <c r="L37" s="99">
        <f t="shared" si="2"/>
        <v>14000</v>
      </c>
      <c r="M37" s="396" t="s">
        <v>46</v>
      </c>
      <c r="N37" s="91" t="s">
        <v>46</v>
      </c>
      <c r="O37" s="94" t="s">
        <v>46</v>
      </c>
      <c r="P37" s="397"/>
    </row>
    <row r="38" spans="1:16" x14ac:dyDescent="0.25">
      <c r="A38" s="55">
        <v>21381</v>
      </c>
      <c r="B38" s="101" t="s">
        <v>56</v>
      </c>
      <c r="C38" s="400">
        <f t="shared" si="1"/>
        <v>14000</v>
      </c>
      <c r="D38" s="102" t="s">
        <v>46</v>
      </c>
      <c r="E38" s="103" t="s">
        <v>46</v>
      </c>
      <c r="F38" s="104" t="s">
        <v>46</v>
      </c>
      <c r="G38" s="102" t="s">
        <v>46</v>
      </c>
      <c r="H38" s="402" t="s">
        <v>46</v>
      </c>
      <c r="I38" s="109" t="s">
        <v>46</v>
      </c>
      <c r="J38" s="106">
        <v>14000</v>
      </c>
      <c r="K38" s="403"/>
      <c r="L38" s="243">
        <f t="shared" si="2"/>
        <v>14000</v>
      </c>
      <c r="M38" s="404" t="s">
        <v>46</v>
      </c>
      <c r="N38" s="105" t="s">
        <v>46</v>
      </c>
      <c r="O38" s="109" t="s">
        <v>46</v>
      </c>
      <c r="P38" s="382"/>
    </row>
    <row r="39" spans="1:16" ht="24" hidden="1" x14ac:dyDescent="0.25">
      <c r="A39" s="64">
        <v>21383</v>
      </c>
      <c r="B39" s="111" t="s">
        <v>57</v>
      </c>
      <c r="C39" s="405">
        <f t="shared" si="1"/>
        <v>0</v>
      </c>
      <c r="D39" s="112" t="s">
        <v>46</v>
      </c>
      <c r="E39" s="113" t="s">
        <v>46</v>
      </c>
      <c r="F39" s="114" t="s">
        <v>46</v>
      </c>
      <c r="G39" s="112" t="s">
        <v>46</v>
      </c>
      <c r="H39" s="407" t="s">
        <v>46</v>
      </c>
      <c r="I39" s="119" t="s">
        <v>46</v>
      </c>
      <c r="J39" s="116"/>
      <c r="K39" s="408"/>
      <c r="L39" s="230">
        <f t="shared" si="2"/>
        <v>0</v>
      </c>
      <c r="M39" s="409" t="s">
        <v>46</v>
      </c>
      <c r="N39" s="115" t="s">
        <v>46</v>
      </c>
      <c r="O39" s="119" t="s">
        <v>46</v>
      </c>
      <c r="P39" s="387"/>
    </row>
    <row r="40" spans="1:16" s="37" customFormat="1" ht="24" x14ac:dyDescent="0.25">
      <c r="A40" s="100">
        <v>21390</v>
      </c>
      <c r="B40" s="85" t="s">
        <v>58</v>
      </c>
      <c r="C40" s="393">
        <f t="shared" si="1"/>
        <v>1100</v>
      </c>
      <c r="D40" s="90" t="s">
        <v>46</v>
      </c>
      <c r="E40" s="92" t="s">
        <v>46</v>
      </c>
      <c r="F40" s="93" t="s">
        <v>46</v>
      </c>
      <c r="G40" s="90" t="s">
        <v>46</v>
      </c>
      <c r="H40" s="395" t="s">
        <v>46</v>
      </c>
      <c r="I40" s="94" t="s">
        <v>46</v>
      </c>
      <c r="J40" s="95">
        <f>SUM(J41:J44)</f>
        <v>1100</v>
      </c>
      <c r="K40" s="399">
        <f>SUM(K41:K44)</f>
        <v>0</v>
      </c>
      <c r="L40" s="99">
        <f t="shared" si="2"/>
        <v>1100</v>
      </c>
      <c r="M40" s="396" t="s">
        <v>46</v>
      </c>
      <c r="N40" s="91" t="s">
        <v>46</v>
      </c>
      <c r="O40" s="94" t="s">
        <v>46</v>
      </c>
      <c r="P40" s="397"/>
    </row>
    <row r="41" spans="1:16" ht="24" hidden="1" x14ac:dyDescent="0.25">
      <c r="A41" s="55">
        <v>21391</v>
      </c>
      <c r="B41" s="101" t="s">
        <v>59</v>
      </c>
      <c r="C41" s="400">
        <f t="shared" si="1"/>
        <v>0</v>
      </c>
      <c r="D41" s="102" t="s">
        <v>46</v>
      </c>
      <c r="E41" s="103" t="s">
        <v>46</v>
      </c>
      <c r="F41" s="104" t="s">
        <v>46</v>
      </c>
      <c r="G41" s="102" t="s">
        <v>46</v>
      </c>
      <c r="H41" s="402" t="s">
        <v>46</v>
      </c>
      <c r="I41" s="109" t="s">
        <v>46</v>
      </c>
      <c r="J41" s="106"/>
      <c r="K41" s="403"/>
      <c r="L41" s="243">
        <f t="shared" si="2"/>
        <v>0</v>
      </c>
      <c r="M41" s="404" t="s">
        <v>46</v>
      </c>
      <c r="N41" s="105" t="s">
        <v>46</v>
      </c>
      <c r="O41" s="109" t="s">
        <v>46</v>
      </c>
      <c r="P41" s="382"/>
    </row>
    <row r="42" spans="1:16" hidden="1" x14ac:dyDescent="0.25">
      <c r="A42" s="64">
        <v>21393</v>
      </c>
      <c r="B42" s="111" t="s">
        <v>60</v>
      </c>
      <c r="C42" s="405">
        <f t="shared" si="1"/>
        <v>0</v>
      </c>
      <c r="D42" s="112" t="s">
        <v>46</v>
      </c>
      <c r="E42" s="113" t="s">
        <v>46</v>
      </c>
      <c r="F42" s="114" t="s">
        <v>46</v>
      </c>
      <c r="G42" s="112" t="s">
        <v>46</v>
      </c>
      <c r="H42" s="407" t="s">
        <v>46</v>
      </c>
      <c r="I42" s="119" t="s">
        <v>46</v>
      </c>
      <c r="J42" s="116"/>
      <c r="K42" s="408"/>
      <c r="L42" s="230">
        <f t="shared" si="2"/>
        <v>0</v>
      </c>
      <c r="M42" s="409" t="s">
        <v>46</v>
      </c>
      <c r="N42" s="115" t="s">
        <v>46</v>
      </c>
      <c r="O42" s="119" t="s">
        <v>46</v>
      </c>
      <c r="P42" s="387"/>
    </row>
    <row r="43" spans="1:16" hidden="1" x14ac:dyDescent="0.25">
      <c r="A43" s="64">
        <v>21395</v>
      </c>
      <c r="B43" s="111" t="s">
        <v>61</v>
      </c>
      <c r="C43" s="405">
        <f t="shared" si="1"/>
        <v>0</v>
      </c>
      <c r="D43" s="112" t="s">
        <v>46</v>
      </c>
      <c r="E43" s="113" t="s">
        <v>46</v>
      </c>
      <c r="F43" s="114" t="s">
        <v>46</v>
      </c>
      <c r="G43" s="112" t="s">
        <v>46</v>
      </c>
      <c r="H43" s="407" t="s">
        <v>46</v>
      </c>
      <c r="I43" s="119" t="s">
        <v>46</v>
      </c>
      <c r="J43" s="116"/>
      <c r="K43" s="408"/>
      <c r="L43" s="230">
        <f t="shared" si="2"/>
        <v>0</v>
      </c>
      <c r="M43" s="409" t="s">
        <v>46</v>
      </c>
      <c r="N43" s="115" t="s">
        <v>46</v>
      </c>
      <c r="O43" s="119" t="s">
        <v>46</v>
      </c>
      <c r="P43" s="387"/>
    </row>
    <row r="44" spans="1:16" ht="24" x14ac:dyDescent="0.25">
      <c r="A44" s="64">
        <v>21399</v>
      </c>
      <c r="B44" s="111" t="s">
        <v>62</v>
      </c>
      <c r="C44" s="405">
        <f t="shared" si="1"/>
        <v>1100</v>
      </c>
      <c r="D44" s="112" t="s">
        <v>46</v>
      </c>
      <c r="E44" s="113" t="s">
        <v>46</v>
      </c>
      <c r="F44" s="114" t="s">
        <v>46</v>
      </c>
      <c r="G44" s="112" t="s">
        <v>46</v>
      </c>
      <c r="H44" s="407" t="s">
        <v>46</v>
      </c>
      <c r="I44" s="119" t="s">
        <v>46</v>
      </c>
      <c r="J44" s="116">
        <v>1100</v>
      </c>
      <c r="K44" s="408"/>
      <c r="L44" s="230">
        <f t="shared" si="2"/>
        <v>1100</v>
      </c>
      <c r="M44" s="409" t="s">
        <v>46</v>
      </c>
      <c r="N44" s="115" t="s">
        <v>46</v>
      </c>
      <c r="O44" s="119" t="s">
        <v>46</v>
      </c>
      <c r="P44" s="387"/>
    </row>
    <row r="45" spans="1:16" s="37" customFormat="1" ht="24" hidden="1" x14ac:dyDescent="0.25">
      <c r="A45" s="100">
        <v>21420</v>
      </c>
      <c r="B45" s="85" t="s">
        <v>63</v>
      </c>
      <c r="C45" s="417">
        <f t="shared" si="1"/>
        <v>0</v>
      </c>
      <c r="D45" s="134"/>
      <c r="E45" s="135"/>
      <c r="F45" s="143">
        <f>D45+E45</f>
        <v>0</v>
      </c>
      <c r="G45" s="90" t="s">
        <v>46</v>
      </c>
      <c r="H45" s="395" t="s">
        <v>46</v>
      </c>
      <c r="I45" s="94" t="s">
        <v>46</v>
      </c>
      <c r="J45" s="90" t="s">
        <v>46</v>
      </c>
      <c r="K45" s="395" t="s">
        <v>46</v>
      </c>
      <c r="L45" s="94" t="s">
        <v>46</v>
      </c>
      <c r="M45" s="396" t="s">
        <v>46</v>
      </c>
      <c r="N45" s="91" t="s">
        <v>46</v>
      </c>
      <c r="O45" s="94" t="s">
        <v>46</v>
      </c>
      <c r="P45" s="397"/>
    </row>
    <row r="46" spans="1:16" s="37" customFormat="1" ht="24" hidden="1" x14ac:dyDescent="0.25">
      <c r="A46" s="136">
        <v>21490</v>
      </c>
      <c r="B46" s="137" t="s">
        <v>64</v>
      </c>
      <c r="C46" s="417">
        <f t="shared" si="1"/>
        <v>0</v>
      </c>
      <c r="D46" s="138">
        <f>D47</f>
        <v>0</v>
      </c>
      <c r="E46" s="139">
        <f>E47</f>
        <v>0</v>
      </c>
      <c r="F46" s="140">
        <f>D46+E46</f>
        <v>0</v>
      </c>
      <c r="G46" s="138">
        <f>G47</f>
        <v>0</v>
      </c>
      <c r="H46" s="419">
        <f>H47</f>
        <v>0</v>
      </c>
      <c r="I46" s="420">
        <f>G46+H46</f>
        <v>0</v>
      </c>
      <c r="J46" s="138">
        <f>J47</f>
        <v>0</v>
      </c>
      <c r="K46" s="419">
        <f>K47</f>
        <v>0</v>
      </c>
      <c r="L46" s="420">
        <f>J46+K46</f>
        <v>0</v>
      </c>
      <c r="M46" s="396" t="s">
        <v>46</v>
      </c>
      <c r="N46" s="91" t="s">
        <v>46</v>
      </c>
      <c r="O46" s="94" t="s">
        <v>46</v>
      </c>
      <c r="P46" s="397"/>
    </row>
    <row r="47" spans="1:16" s="37" customFormat="1" ht="24" hidden="1" x14ac:dyDescent="0.25">
      <c r="A47" s="64">
        <v>21499</v>
      </c>
      <c r="B47" s="111" t="s">
        <v>65</v>
      </c>
      <c r="C47" s="421">
        <f t="shared" si="1"/>
        <v>0</v>
      </c>
      <c r="D47" s="57"/>
      <c r="E47" s="58"/>
      <c r="F47" s="610">
        <f>D47+E47</f>
        <v>0</v>
      </c>
      <c r="G47" s="422"/>
      <c r="H47" s="379"/>
      <c r="I47" s="380">
        <f>G47+H47</f>
        <v>0</v>
      </c>
      <c r="J47" s="57"/>
      <c r="K47" s="379"/>
      <c r="L47" s="380">
        <f>J47+K47</f>
        <v>0</v>
      </c>
      <c r="M47" s="415" t="s">
        <v>46</v>
      </c>
      <c r="N47" s="127" t="s">
        <v>46</v>
      </c>
      <c r="O47" s="132" t="s">
        <v>46</v>
      </c>
      <c r="P47" s="416"/>
    </row>
    <row r="48" spans="1:16" ht="24" x14ac:dyDescent="0.25">
      <c r="A48" s="152">
        <v>23000</v>
      </c>
      <c r="B48" s="153" t="s">
        <v>66</v>
      </c>
      <c r="C48" s="417">
        <f t="shared" si="1"/>
        <v>300</v>
      </c>
      <c r="D48" s="423" t="s">
        <v>46</v>
      </c>
      <c r="E48" s="631" t="s">
        <v>46</v>
      </c>
      <c r="F48" s="632" t="s">
        <v>46</v>
      </c>
      <c r="G48" s="423" t="s">
        <v>46</v>
      </c>
      <c r="H48" s="426" t="s">
        <v>46</v>
      </c>
      <c r="I48" s="427" t="s">
        <v>46</v>
      </c>
      <c r="J48" s="423" t="s">
        <v>46</v>
      </c>
      <c r="K48" s="426" t="s">
        <v>46</v>
      </c>
      <c r="L48" s="427" t="s">
        <v>46</v>
      </c>
      <c r="M48" s="428">
        <f>SUM(M49:M50)</f>
        <v>300</v>
      </c>
      <c r="N48" s="144">
        <f>SUM(N49:N50)</f>
        <v>0</v>
      </c>
      <c r="O48" s="145">
        <f>M48+N48</f>
        <v>300</v>
      </c>
      <c r="P48" s="397"/>
    </row>
    <row r="49" spans="1:16" ht="24" hidden="1" x14ac:dyDescent="0.25">
      <c r="A49" s="155">
        <v>23410</v>
      </c>
      <c r="B49" s="156" t="s">
        <v>67</v>
      </c>
      <c r="C49" s="429">
        <f t="shared" si="1"/>
        <v>0</v>
      </c>
      <c r="D49" s="158" t="s">
        <v>46</v>
      </c>
      <c r="E49" s="159" t="s">
        <v>46</v>
      </c>
      <c r="F49" s="160" t="s">
        <v>46</v>
      </c>
      <c r="G49" s="158" t="s">
        <v>46</v>
      </c>
      <c r="H49" s="431" t="s">
        <v>46</v>
      </c>
      <c r="I49" s="163" t="s">
        <v>46</v>
      </c>
      <c r="J49" s="158" t="s">
        <v>46</v>
      </c>
      <c r="K49" s="431" t="s">
        <v>46</v>
      </c>
      <c r="L49" s="163" t="s">
        <v>46</v>
      </c>
      <c r="M49" s="432"/>
      <c r="N49" s="433"/>
      <c r="O49" s="169">
        <f>M49+N49</f>
        <v>0</v>
      </c>
      <c r="P49" s="434"/>
    </row>
    <row r="50" spans="1:16" ht="24" x14ac:dyDescent="0.25">
      <c r="A50" s="155">
        <v>23510</v>
      </c>
      <c r="B50" s="156" t="s">
        <v>68</v>
      </c>
      <c r="C50" s="429">
        <f t="shared" si="1"/>
        <v>300</v>
      </c>
      <c r="D50" s="158" t="s">
        <v>46</v>
      </c>
      <c r="E50" s="159" t="s">
        <v>46</v>
      </c>
      <c r="F50" s="160" t="s">
        <v>46</v>
      </c>
      <c r="G50" s="158" t="s">
        <v>46</v>
      </c>
      <c r="H50" s="431" t="s">
        <v>46</v>
      </c>
      <c r="I50" s="163" t="s">
        <v>46</v>
      </c>
      <c r="J50" s="158" t="s">
        <v>46</v>
      </c>
      <c r="K50" s="431" t="s">
        <v>46</v>
      </c>
      <c r="L50" s="163" t="s">
        <v>46</v>
      </c>
      <c r="M50" s="432">
        <v>300</v>
      </c>
      <c r="N50" s="433"/>
      <c r="O50" s="169">
        <f>M50+N50</f>
        <v>300</v>
      </c>
      <c r="P50" s="434"/>
    </row>
    <row r="51" spans="1:16" x14ac:dyDescent="0.25">
      <c r="A51" s="164"/>
      <c r="B51" s="156"/>
      <c r="C51" s="435"/>
      <c r="D51" s="436"/>
      <c r="E51" s="602"/>
      <c r="F51" s="167"/>
      <c r="G51" s="436"/>
      <c r="H51" s="437"/>
      <c r="I51" s="163"/>
      <c r="J51" s="162"/>
      <c r="K51" s="438"/>
      <c r="L51" s="169"/>
      <c r="M51" s="432"/>
      <c r="N51" s="433"/>
      <c r="O51" s="169"/>
      <c r="P51" s="434"/>
    </row>
    <row r="52" spans="1:16" s="37" customFormat="1" x14ac:dyDescent="0.25">
      <c r="A52" s="170"/>
      <c r="B52" s="171" t="s">
        <v>69</v>
      </c>
      <c r="C52" s="439"/>
      <c r="D52" s="440"/>
      <c r="E52" s="603"/>
      <c r="F52" s="607"/>
      <c r="G52" s="440"/>
      <c r="H52" s="442"/>
      <c r="I52" s="180"/>
      <c r="J52" s="440"/>
      <c r="K52" s="442"/>
      <c r="L52" s="180"/>
      <c r="M52" s="443"/>
      <c r="N52" s="441"/>
      <c r="O52" s="180"/>
      <c r="P52" s="444"/>
    </row>
    <row r="53" spans="1:16" s="37" customFormat="1" ht="12.75" thickBot="1" x14ac:dyDescent="0.3">
      <c r="A53" s="181"/>
      <c r="B53" s="38" t="s">
        <v>70</v>
      </c>
      <c r="C53" s="445">
        <f t="shared" ref="C53:C116" si="3">SUM(F53,I53,L53,O53)</f>
        <v>573426</v>
      </c>
      <c r="D53" s="182">
        <f>SUM(D54,D284)</f>
        <v>284713</v>
      </c>
      <c r="E53" s="183">
        <f>SUM(E54,E284)</f>
        <v>0</v>
      </c>
      <c r="F53" s="184">
        <f t="shared" ref="F53:F116" si="4">D53+E53</f>
        <v>284713</v>
      </c>
      <c r="G53" s="182">
        <f>SUM(G54,G284)</f>
        <v>259869</v>
      </c>
      <c r="H53" s="446">
        <f>SUM(H54,H284)</f>
        <v>0</v>
      </c>
      <c r="I53" s="187">
        <f t="shared" ref="I53:I116" si="5">G53+H53</f>
        <v>259869</v>
      </c>
      <c r="J53" s="182">
        <f>SUM(J54,J284)</f>
        <v>27539</v>
      </c>
      <c r="K53" s="446">
        <f>SUM(K54,K284)</f>
        <v>0</v>
      </c>
      <c r="L53" s="187">
        <f t="shared" ref="L53:L116" si="6">J53+K53</f>
        <v>27539</v>
      </c>
      <c r="M53" s="447">
        <f>SUM(M54,M284)</f>
        <v>1305</v>
      </c>
      <c r="N53" s="185">
        <f>SUM(N54,N284)</f>
        <v>0</v>
      </c>
      <c r="O53" s="187">
        <f t="shared" ref="O53:O116" si="7">M53+N53</f>
        <v>1305</v>
      </c>
      <c r="P53" s="373"/>
    </row>
    <row r="54" spans="1:16" s="37" customFormat="1" ht="36.75" thickTop="1" x14ac:dyDescent="0.25">
      <c r="A54" s="188"/>
      <c r="B54" s="189" t="s">
        <v>71</v>
      </c>
      <c r="C54" s="448">
        <f t="shared" si="3"/>
        <v>573426</v>
      </c>
      <c r="D54" s="191">
        <f>SUM(D55,D197)</f>
        <v>284713</v>
      </c>
      <c r="E54" s="192">
        <f>SUM(E55,E197)</f>
        <v>0</v>
      </c>
      <c r="F54" s="193">
        <f t="shared" si="4"/>
        <v>284713</v>
      </c>
      <c r="G54" s="191">
        <f>SUM(G55,G197)</f>
        <v>259869</v>
      </c>
      <c r="H54" s="449">
        <f>SUM(H55,H197)</f>
        <v>0</v>
      </c>
      <c r="I54" s="196">
        <f t="shared" si="5"/>
        <v>259869</v>
      </c>
      <c r="J54" s="191">
        <f>SUM(J55,J197)</f>
        <v>27539</v>
      </c>
      <c r="K54" s="449">
        <f>SUM(K55,K197)</f>
        <v>0</v>
      </c>
      <c r="L54" s="196">
        <f t="shared" si="6"/>
        <v>27539</v>
      </c>
      <c r="M54" s="450">
        <f>SUM(M55,M197)</f>
        <v>1305</v>
      </c>
      <c r="N54" s="194">
        <f>SUM(N55,N197)</f>
        <v>0</v>
      </c>
      <c r="O54" s="196">
        <f t="shared" si="7"/>
        <v>1305</v>
      </c>
      <c r="P54" s="451"/>
    </row>
    <row r="55" spans="1:16" s="37" customFormat="1" ht="24" x14ac:dyDescent="0.25">
      <c r="A55" s="197"/>
      <c r="B55" s="28" t="s">
        <v>72</v>
      </c>
      <c r="C55" s="452">
        <f t="shared" si="3"/>
        <v>551662</v>
      </c>
      <c r="D55" s="173">
        <f>SUM(D56,D78,D176,D190)</f>
        <v>266013</v>
      </c>
      <c r="E55" s="174">
        <f>SUM(E56,E78,E176,E190)</f>
        <v>0</v>
      </c>
      <c r="F55" s="175">
        <f t="shared" si="4"/>
        <v>266013</v>
      </c>
      <c r="G55" s="173">
        <f>SUM(G56,G78,G176,G190)</f>
        <v>256805</v>
      </c>
      <c r="H55" s="453">
        <f>SUM(H56,H78,H176,H190)</f>
        <v>0</v>
      </c>
      <c r="I55" s="199">
        <f t="shared" si="5"/>
        <v>256805</v>
      </c>
      <c r="J55" s="173">
        <f>SUM(J56,J78,J176,J190)</f>
        <v>27539</v>
      </c>
      <c r="K55" s="453">
        <f>SUM(K56,K78,K176,K190)</f>
        <v>0</v>
      </c>
      <c r="L55" s="199">
        <f t="shared" si="6"/>
        <v>27539</v>
      </c>
      <c r="M55" s="346">
        <f>SUM(M56,M78,M176,M190)</f>
        <v>1305</v>
      </c>
      <c r="N55" s="176">
        <f>SUM(N56,N78,N176,N190)</f>
        <v>0</v>
      </c>
      <c r="O55" s="199">
        <f t="shared" si="7"/>
        <v>1305</v>
      </c>
      <c r="P55" s="454"/>
    </row>
    <row r="56" spans="1:16" s="37" customFormat="1" x14ac:dyDescent="0.25">
      <c r="A56" s="200">
        <v>1000</v>
      </c>
      <c r="B56" s="200" t="s">
        <v>73</v>
      </c>
      <c r="C56" s="455">
        <f t="shared" si="3"/>
        <v>430095</v>
      </c>
      <c r="D56" s="206">
        <f>SUM(D57,D70)</f>
        <v>175790</v>
      </c>
      <c r="E56" s="604">
        <f>SUM(E57,E70)</f>
        <v>0</v>
      </c>
      <c r="F56" s="608">
        <f t="shared" si="4"/>
        <v>175790</v>
      </c>
      <c r="G56" s="206">
        <f>SUM(G57,G70)</f>
        <v>254305</v>
      </c>
      <c r="H56" s="456">
        <f>SUM(H57,H70)</f>
        <v>0</v>
      </c>
      <c r="I56" s="209">
        <f t="shared" si="5"/>
        <v>254305</v>
      </c>
      <c r="J56" s="206">
        <f>SUM(J57,J70)</f>
        <v>0</v>
      </c>
      <c r="K56" s="456">
        <f>SUM(K57,K70)</f>
        <v>0</v>
      </c>
      <c r="L56" s="209">
        <f t="shared" si="6"/>
        <v>0</v>
      </c>
      <c r="M56" s="457">
        <f>SUM(M57,M70)</f>
        <v>0</v>
      </c>
      <c r="N56" s="207">
        <f>SUM(N57,N70)</f>
        <v>0</v>
      </c>
      <c r="O56" s="209">
        <f t="shared" si="7"/>
        <v>0</v>
      </c>
      <c r="P56" s="458"/>
    </row>
    <row r="57" spans="1:16" x14ac:dyDescent="0.25">
      <c r="A57" s="85">
        <v>1100</v>
      </c>
      <c r="B57" s="210" t="s">
        <v>74</v>
      </c>
      <c r="C57" s="393">
        <f t="shared" si="3"/>
        <v>324534</v>
      </c>
      <c r="D57" s="95">
        <f>SUM(D58,D61,D69)</f>
        <v>120369</v>
      </c>
      <c r="E57" s="96">
        <f>SUM(E58,E61,E69)</f>
        <v>0</v>
      </c>
      <c r="F57" s="97">
        <f t="shared" si="4"/>
        <v>120369</v>
      </c>
      <c r="G57" s="95">
        <f>SUM(G58,G61,G69)</f>
        <v>204365</v>
      </c>
      <c r="H57" s="399">
        <f>SUM(H58,H61,H69)</f>
        <v>-200</v>
      </c>
      <c r="I57" s="99">
        <f t="shared" si="5"/>
        <v>204165</v>
      </c>
      <c r="J57" s="95">
        <f>SUM(J58,J61,J69)</f>
        <v>0</v>
      </c>
      <c r="K57" s="399">
        <f>SUM(K58,K61,K69)</f>
        <v>0</v>
      </c>
      <c r="L57" s="99">
        <f t="shared" si="6"/>
        <v>0</v>
      </c>
      <c r="M57" s="459">
        <f>SUM(M58,M61,M69)</f>
        <v>0</v>
      </c>
      <c r="N57" s="266">
        <f>SUM(N58,N61,N69)</f>
        <v>0</v>
      </c>
      <c r="O57" s="268">
        <f t="shared" si="7"/>
        <v>0</v>
      </c>
      <c r="P57" s="460"/>
    </row>
    <row r="58" spans="1:16" x14ac:dyDescent="0.25">
      <c r="A58" s="213">
        <v>1110</v>
      </c>
      <c r="B58" s="156" t="s">
        <v>75</v>
      </c>
      <c r="C58" s="435">
        <f t="shared" si="3"/>
        <v>300886</v>
      </c>
      <c r="D58" s="214">
        <f>SUM(D59:D60)</f>
        <v>106369</v>
      </c>
      <c r="E58" s="215">
        <f>SUM(E59:E60)</f>
        <v>0</v>
      </c>
      <c r="F58" s="216">
        <f t="shared" si="4"/>
        <v>106369</v>
      </c>
      <c r="G58" s="214">
        <f>SUM(G59:G60)</f>
        <v>194717</v>
      </c>
      <c r="H58" s="461">
        <f>SUM(H59:H60)</f>
        <v>-200</v>
      </c>
      <c r="I58" s="219">
        <f t="shared" si="5"/>
        <v>194517</v>
      </c>
      <c r="J58" s="214">
        <f>SUM(J59:J60)</f>
        <v>0</v>
      </c>
      <c r="K58" s="461">
        <f>SUM(K59:K60)</f>
        <v>0</v>
      </c>
      <c r="L58" s="219">
        <f t="shared" si="6"/>
        <v>0</v>
      </c>
      <c r="M58" s="462">
        <f>SUM(M59:M60)</f>
        <v>0</v>
      </c>
      <c r="N58" s="217">
        <f>SUM(N59:N60)</f>
        <v>0</v>
      </c>
      <c r="O58" s="219">
        <f t="shared" si="7"/>
        <v>0</v>
      </c>
      <c r="P58" s="434"/>
    </row>
    <row r="59" spans="1:16" hidden="1" x14ac:dyDescent="0.25">
      <c r="A59" s="55">
        <v>1111</v>
      </c>
      <c r="B59" s="101" t="s">
        <v>76</v>
      </c>
      <c r="C59" s="400">
        <f t="shared" si="3"/>
        <v>0</v>
      </c>
      <c r="D59" s="106"/>
      <c r="E59" s="107"/>
      <c r="F59" s="240">
        <f t="shared" si="4"/>
        <v>0</v>
      </c>
      <c r="G59" s="106"/>
      <c r="H59" s="403"/>
      <c r="I59" s="243">
        <f t="shared" si="5"/>
        <v>0</v>
      </c>
      <c r="J59" s="106"/>
      <c r="K59" s="403"/>
      <c r="L59" s="243">
        <f t="shared" si="6"/>
        <v>0</v>
      </c>
      <c r="M59" s="463"/>
      <c r="N59" s="108"/>
      <c r="O59" s="243">
        <f t="shared" si="7"/>
        <v>0</v>
      </c>
      <c r="P59" s="382"/>
    </row>
    <row r="60" spans="1:16" ht="24" x14ac:dyDescent="0.25">
      <c r="A60" s="64">
        <v>1119</v>
      </c>
      <c r="B60" s="111" t="s">
        <v>77</v>
      </c>
      <c r="C60" s="405">
        <f t="shared" si="3"/>
        <v>300886</v>
      </c>
      <c r="D60" s="116">
        <f>105903+466</f>
        <v>106369</v>
      </c>
      <c r="E60" s="117"/>
      <c r="F60" s="227">
        <f t="shared" si="4"/>
        <v>106369</v>
      </c>
      <c r="G60" s="116">
        <v>194717</v>
      </c>
      <c r="H60" s="408">
        <v>-200</v>
      </c>
      <c r="I60" s="230">
        <f t="shared" si="5"/>
        <v>194517</v>
      </c>
      <c r="J60" s="116"/>
      <c r="K60" s="408"/>
      <c r="L60" s="230">
        <f t="shared" si="6"/>
        <v>0</v>
      </c>
      <c r="M60" s="464"/>
      <c r="N60" s="118"/>
      <c r="O60" s="230">
        <f t="shared" si="7"/>
        <v>0</v>
      </c>
      <c r="P60" s="387" t="s">
        <v>1250</v>
      </c>
    </row>
    <row r="61" spans="1:16" ht="24" x14ac:dyDescent="0.25">
      <c r="A61" s="224">
        <v>1140</v>
      </c>
      <c r="B61" s="111" t="s">
        <v>78</v>
      </c>
      <c r="C61" s="405">
        <f t="shared" si="3"/>
        <v>22373</v>
      </c>
      <c r="D61" s="225">
        <f>SUM(D62:D68)</f>
        <v>12725</v>
      </c>
      <c r="E61" s="226">
        <f>SUM(E62:E68)</f>
        <v>0</v>
      </c>
      <c r="F61" s="227">
        <f t="shared" si="4"/>
        <v>12725</v>
      </c>
      <c r="G61" s="225">
        <f>SUM(G62:G68)</f>
        <v>9648</v>
      </c>
      <c r="H61" s="465">
        <f>SUM(H62:H68)</f>
        <v>0</v>
      </c>
      <c r="I61" s="230">
        <f t="shared" si="5"/>
        <v>9648</v>
      </c>
      <c r="J61" s="225">
        <f>SUM(J62:J68)</f>
        <v>0</v>
      </c>
      <c r="K61" s="465">
        <f>SUM(K62:K68)</f>
        <v>0</v>
      </c>
      <c r="L61" s="230">
        <f t="shared" si="6"/>
        <v>0</v>
      </c>
      <c r="M61" s="466">
        <f>SUM(M62:M68)</f>
        <v>0</v>
      </c>
      <c r="N61" s="228">
        <f>SUM(N62:N68)</f>
        <v>0</v>
      </c>
      <c r="O61" s="230">
        <f t="shared" si="7"/>
        <v>0</v>
      </c>
      <c r="P61" s="387"/>
    </row>
    <row r="62" spans="1:16" x14ac:dyDescent="0.25">
      <c r="A62" s="64">
        <v>1141</v>
      </c>
      <c r="B62" s="111" t="s">
        <v>79</v>
      </c>
      <c r="C62" s="405">
        <f t="shared" si="3"/>
        <v>3748</v>
      </c>
      <c r="D62" s="116">
        <v>3748</v>
      </c>
      <c r="E62" s="117"/>
      <c r="F62" s="227">
        <f t="shared" si="4"/>
        <v>3748</v>
      </c>
      <c r="G62" s="116"/>
      <c r="H62" s="408"/>
      <c r="I62" s="230">
        <f t="shared" si="5"/>
        <v>0</v>
      </c>
      <c r="J62" s="116"/>
      <c r="K62" s="408"/>
      <c r="L62" s="230">
        <f t="shared" si="6"/>
        <v>0</v>
      </c>
      <c r="M62" s="464"/>
      <c r="N62" s="118"/>
      <c r="O62" s="230">
        <f t="shared" si="7"/>
        <v>0</v>
      </c>
      <c r="P62" s="387"/>
    </row>
    <row r="63" spans="1:16" ht="24" x14ac:dyDescent="0.25">
      <c r="A63" s="64">
        <v>1142</v>
      </c>
      <c r="B63" s="111" t="s">
        <v>80</v>
      </c>
      <c r="C63" s="405">
        <f t="shared" si="3"/>
        <v>922</v>
      </c>
      <c r="D63" s="116">
        <v>922</v>
      </c>
      <c r="E63" s="117"/>
      <c r="F63" s="227">
        <f t="shared" si="4"/>
        <v>922</v>
      </c>
      <c r="G63" s="116"/>
      <c r="H63" s="408"/>
      <c r="I63" s="230">
        <f t="shared" si="5"/>
        <v>0</v>
      </c>
      <c r="J63" s="116"/>
      <c r="K63" s="408"/>
      <c r="L63" s="230">
        <f t="shared" si="6"/>
        <v>0</v>
      </c>
      <c r="M63" s="464"/>
      <c r="N63" s="118"/>
      <c r="O63" s="230">
        <f t="shared" si="7"/>
        <v>0</v>
      </c>
      <c r="P63" s="387"/>
    </row>
    <row r="64" spans="1:16" ht="24" x14ac:dyDescent="0.25">
      <c r="A64" s="64">
        <v>1145</v>
      </c>
      <c r="B64" s="111" t="s">
        <v>81</v>
      </c>
      <c r="C64" s="405">
        <f t="shared" si="3"/>
        <v>472</v>
      </c>
      <c r="D64" s="116"/>
      <c r="E64" s="117"/>
      <c r="F64" s="227">
        <f t="shared" si="4"/>
        <v>0</v>
      </c>
      <c r="G64" s="116">
        <v>472</v>
      </c>
      <c r="H64" s="408"/>
      <c r="I64" s="230">
        <f t="shared" si="5"/>
        <v>472</v>
      </c>
      <c r="J64" s="116"/>
      <c r="K64" s="408"/>
      <c r="L64" s="230">
        <f t="shared" si="6"/>
        <v>0</v>
      </c>
      <c r="M64" s="464"/>
      <c r="N64" s="118"/>
      <c r="O64" s="230">
        <f t="shared" si="7"/>
        <v>0</v>
      </c>
      <c r="P64" s="387"/>
    </row>
    <row r="65" spans="1:16" ht="24" hidden="1" x14ac:dyDescent="0.25">
      <c r="A65" s="64">
        <v>1146</v>
      </c>
      <c r="B65" s="111" t="s">
        <v>82</v>
      </c>
      <c r="C65" s="405">
        <f t="shared" si="3"/>
        <v>0</v>
      </c>
      <c r="D65" s="116">
        <v>0</v>
      </c>
      <c r="E65" s="117"/>
      <c r="F65" s="227">
        <f t="shared" si="4"/>
        <v>0</v>
      </c>
      <c r="G65" s="116"/>
      <c r="H65" s="408"/>
      <c r="I65" s="230">
        <f t="shared" si="5"/>
        <v>0</v>
      </c>
      <c r="J65" s="116"/>
      <c r="K65" s="408"/>
      <c r="L65" s="230">
        <f t="shared" si="6"/>
        <v>0</v>
      </c>
      <c r="M65" s="464"/>
      <c r="N65" s="118"/>
      <c r="O65" s="230">
        <f t="shared" si="7"/>
        <v>0</v>
      </c>
      <c r="P65" s="387"/>
    </row>
    <row r="66" spans="1:16" x14ac:dyDescent="0.25">
      <c r="A66" s="64">
        <v>1147</v>
      </c>
      <c r="B66" s="111" t="s">
        <v>83</v>
      </c>
      <c r="C66" s="405">
        <f t="shared" si="3"/>
        <v>1000</v>
      </c>
      <c r="D66" s="116">
        <v>1000</v>
      </c>
      <c r="E66" s="117"/>
      <c r="F66" s="227">
        <f t="shared" si="4"/>
        <v>1000</v>
      </c>
      <c r="G66" s="116"/>
      <c r="H66" s="408"/>
      <c r="I66" s="230">
        <f t="shared" si="5"/>
        <v>0</v>
      </c>
      <c r="J66" s="116"/>
      <c r="K66" s="408"/>
      <c r="L66" s="230">
        <f t="shared" si="6"/>
        <v>0</v>
      </c>
      <c r="M66" s="464"/>
      <c r="N66" s="118"/>
      <c r="O66" s="230">
        <f t="shared" si="7"/>
        <v>0</v>
      </c>
      <c r="P66" s="387"/>
    </row>
    <row r="67" spans="1:16" x14ac:dyDescent="0.25">
      <c r="A67" s="64">
        <v>1148</v>
      </c>
      <c r="B67" s="111" t="s">
        <v>84</v>
      </c>
      <c r="C67" s="405">
        <f t="shared" si="3"/>
        <v>7055</v>
      </c>
      <c r="D67" s="116">
        <v>7055</v>
      </c>
      <c r="E67" s="117"/>
      <c r="F67" s="227">
        <f t="shared" si="4"/>
        <v>7055</v>
      </c>
      <c r="G67" s="116"/>
      <c r="H67" s="408"/>
      <c r="I67" s="230">
        <f t="shared" si="5"/>
        <v>0</v>
      </c>
      <c r="J67" s="116"/>
      <c r="K67" s="408"/>
      <c r="L67" s="230">
        <f t="shared" si="6"/>
        <v>0</v>
      </c>
      <c r="M67" s="464"/>
      <c r="N67" s="118"/>
      <c r="O67" s="230">
        <f t="shared" si="7"/>
        <v>0</v>
      </c>
      <c r="P67" s="387"/>
    </row>
    <row r="68" spans="1:16" ht="36" x14ac:dyDescent="0.25">
      <c r="A68" s="64">
        <v>1149</v>
      </c>
      <c r="B68" s="111" t="s">
        <v>85</v>
      </c>
      <c r="C68" s="405">
        <f t="shared" si="3"/>
        <v>9176</v>
      </c>
      <c r="D68" s="116">
        <v>0</v>
      </c>
      <c r="E68" s="117"/>
      <c r="F68" s="227">
        <f t="shared" si="4"/>
        <v>0</v>
      </c>
      <c r="G68" s="116">
        <v>9176</v>
      </c>
      <c r="H68" s="408"/>
      <c r="I68" s="230">
        <f t="shared" si="5"/>
        <v>9176</v>
      </c>
      <c r="J68" s="116"/>
      <c r="K68" s="408"/>
      <c r="L68" s="230">
        <f t="shared" si="6"/>
        <v>0</v>
      </c>
      <c r="M68" s="464"/>
      <c r="N68" s="118"/>
      <c r="O68" s="230">
        <f t="shared" si="7"/>
        <v>0</v>
      </c>
      <c r="P68" s="387"/>
    </row>
    <row r="69" spans="1:16" ht="36" x14ac:dyDescent="0.25">
      <c r="A69" s="213">
        <v>1150</v>
      </c>
      <c r="B69" s="156" t="s">
        <v>86</v>
      </c>
      <c r="C69" s="405">
        <f t="shared" si="3"/>
        <v>1275</v>
      </c>
      <c r="D69" s="231">
        <v>1275</v>
      </c>
      <c r="E69" s="232"/>
      <c r="F69" s="216">
        <f t="shared" si="4"/>
        <v>1275</v>
      </c>
      <c r="G69" s="231"/>
      <c r="H69" s="467"/>
      <c r="I69" s="219">
        <f t="shared" si="5"/>
        <v>0</v>
      </c>
      <c r="J69" s="231"/>
      <c r="K69" s="467"/>
      <c r="L69" s="219">
        <f t="shared" si="6"/>
        <v>0</v>
      </c>
      <c r="M69" s="468"/>
      <c r="N69" s="234"/>
      <c r="O69" s="219">
        <f t="shared" si="7"/>
        <v>0</v>
      </c>
      <c r="P69" s="434"/>
    </row>
    <row r="70" spans="1:16" ht="36" x14ac:dyDescent="0.25">
      <c r="A70" s="85">
        <v>1200</v>
      </c>
      <c r="B70" s="210" t="s">
        <v>87</v>
      </c>
      <c r="C70" s="393">
        <f t="shared" si="3"/>
        <v>105561</v>
      </c>
      <c r="D70" s="95">
        <f>SUM(D71:D72)</f>
        <v>55421</v>
      </c>
      <c r="E70" s="96">
        <f>SUM(E71:E72)</f>
        <v>0</v>
      </c>
      <c r="F70" s="97">
        <f t="shared" si="4"/>
        <v>55421</v>
      </c>
      <c r="G70" s="95">
        <f>SUM(G71:G72)</f>
        <v>49940</v>
      </c>
      <c r="H70" s="399">
        <f>SUM(H71:H72)</f>
        <v>200</v>
      </c>
      <c r="I70" s="99">
        <f t="shared" si="5"/>
        <v>50140</v>
      </c>
      <c r="J70" s="95">
        <f>SUM(J71:J72)</f>
        <v>0</v>
      </c>
      <c r="K70" s="399">
        <f>SUM(K71:K72)</f>
        <v>0</v>
      </c>
      <c r="L70" s="99">
        <f t="shared" si="6"/>
        <v>0</v>
      </c>
      <c r="M70" s="469">
        <f>SUM(M71:M72)</f>
        <v>0</v>
      </c>
      <c r="N70" s="98">
        <f>SUM(N71:N72)</f>
        <v>0</v>
      </c>
      <c r="O70" s="99">
        <f t="shared" si="7"/>
        <v>0</v>
      </c>
      <c r="P70" s="397"/>
    </row>
    <row r="71" spans="1:16" ht="24" x14ac:dyDescent="0.25">
      <c r="A71" s="350">
        <v>1210</v>
      </c>
      <c r="B71" s="101" t="s">
        <v>88</v>
      </c>
      <c r="C71" s="400">
        <f t="shared" si="3"/>
        <v>80109</v>
      </c>
      <c r="D71" s="106">
        <f>32245+110-786</f>
        <v>31569</v>
      </c>
      <c r="E71" s="107"/>
      <c r="F71" s="240">
        <f t="shared" si="4"/>
        <v>31569</v>
      </c>
      <c r="G71" s="106">
        <v>48540</v>
      </c>
      <c r="H71" s="403"/>
      <c r="I71" s="243">
        <f t="shared" si="5"/>
        <v>48540</v>
      </c>
      <c r="J71" s="106"/>
      <c r="K71" s="403"/>
      <c r="L71" s="243">
        <f t="shared" si="6"/>
        <v>0</v>
      </c>
      <c r="M71" s="463"/>
      <c r="N71" s="108"/>
      <c r="O71" s="243">
        <f t="shared" si="7"/>
        <v>0</v>
      </c>
      <c r="P71" s="382"/>
    </row>
    <row r="72" spans="1:16" ht="24" x14ac:dyDescent="0.25">
      <c r="A72" s="224">
        <v>1220</v>
      </c>
      <c r="B72" s="111" t="s">
        <v>89</v>
      </c>
      <c r="C72" s="405">
        <f t="shared" si="3"/>
        <v>25452</v>
      </c>
      <c r="D72" s="225">
        <f>SUM(D73:D77)</f>
        <v>23852</v>
      </c>
      <c r="E72" s="226">
        <f>SUM(E73:E77)</f>
        <v>0</v>
      </c>
      <c r="F72" s="227">
        <f t="shared" si="4"/>
        <v>23852</v>
      </c>
      <c r="G72" s="225">
        <f>SUM(G73:G77)</f>
        <v>1400</v>
      </c>
      <c r="H72" s="465">
        <f>SUM(H73:H77)</f>
        <v>200</v>
      </c>
      <c r="I72" s="230">
        <f t="shared" si="5"/>
        <v>1600</v>
      </c>
      <c r="J72" s="225">
        <f>SUM(J73:J77)</f>
        <v>0</v>
      </c>
      <c r="K72" s="465">
        <f>SUM(K73:K77)</f>
        <v>0</v>
      </c>
      <c r="L72" s="230">
        <f t="shared" si="6"/>
        <v>0</v>
      </c>
      <c r="M72" s="466">
        <f>SUM(M73:M77)</f>
        <v>0</v>
      </c>
      <c r="N72" s="228">
        <f>SUM(N73:N77)</f>
        <v>0</v>
      </c>
      <c r="O72" s="230">
        <f t="shared" si="7"/>
        <v>0</v>
      </c>
      <c r="P72" s="387"/>
    </row>
    <row r="73" spans="1:16" ht="60" x14ac:dyDescent="0.25">
      <c r="A73" s="64">
        <v>1221</v>
      </c>
      <c r="B73" s="111" t="s">
        <v>90</v>
      </c>
      <c r="C73" s="405">
        <f t="shared" si="3"/>
        <v>15055</v>
      </c>
      <c r="D73" s="116">
        <v>13455</v>
      </c>
      <c r="E73" s="117"/>
      <c r="F73" s="227">
        <f t="shared" si="4"/>
        <v>13455</v>
      </c>
      <c r="G73" s="116">
        <v>1400</v>
      </c>
      <c r="H73" s="408">
        <v>200</v>
      </c>
      <c r="I73" s="230">
        <f t="shared" si="5"/>
        <v>1600</v>
      </c>
      <c r="J73" s="116"/>
      <c r="K73" s="408"/>
      <c r="L73" s="230">
        <f t="shared" si="6"/>
        <v>0</v>
      </c>
      <c r="M73" s="464"/>
      <c r="N73" s="118"/>
      <c r="O73" s="230">
        <f t="shared" si="7"/>
        <v>0</v>
      </c>
      <c r="P73" s="387" t="s">
        <v>1250</v>
      </c>
    </row>
    <row r="74" spans="1:16" hidden="1" x14ac:dyDescent="0.25">
      <c r="A74" s="64">
        <v>1223</v>
      </c>
      <c r="B74" s="111" t="s">
        <v>91</v>
      </c>
      <c r="C74" s="405">
        <f t="shared" si="3"/>
        <v>0</v>
      </c>
      <c r="D74" s="116"/>
      <c r="E74" s="117"/>
      <c r="F74" s="227">
        <f t="shared" si="4"/>
        <v>0</v>
      </c>
      <c r="G74" s="116"/>
      <c r="H74" s="408"/>
      <c r="I74" s="230">
        <f t="shared" si="5"/>
        <v>0</v>
      </c>
      <c r="J74" s="116"/>
      <c r="K74" s="408"/>
      <c r="L74" s="230">
        <f t="shared" si="6"/>
        <v>0</v>
      </c>
      <c r="M74" s="464"/>
      <c r="N74" s="118"/>
      <c r="O74" s="230">
        <f t="shared" si="7"/>
        <v>0</v>
      </c>
      <c r="P74" s="387"/>
    </row>
    <row r="75" spans="1:16" hidden="1" x14ac:dyDescent="0.25">
      <c r="A75" s="64">
        <v>1225</v>
      </c>
      <c r="B75" s="111" t="s">
        <v>92</v>
      </c>
      <c r="C75" s="405">
        <f t="shared" si="3"/>
        <v>0</v>
      </c>
      <c r="D75" s="116"/>
      <c r="E75" s="117"/>
      <c r="F75" s="227">
        <f t="shared" si="4"/>
        <v>0</v>
      </c>
      <c r="G75" s="116"/>
      <c r="H75" s="408"/>
      <c r="I75" s="230">
        <f t="shared" si="5"/>
        <v>0</v>
      </c>
      <c r="J75" s="116"/>
      <c r="K75" s="408"/>
      <c r="L75" s="230">
        <f t="shared" si="6"/>
        <v>0</v>
      </c>
      <c r="M75" s="464"/>
      <c r="N75" s="118"/>
      <c r="O75" s="230">
        <f t="shared" si="7"/>
        <v>0</v>
      </c>
      <c r="P75" s="387"/>
    </row>
    <row r="76" spans="1:16" ht="36" x14ac:dyDescent="0.25">
      <c r="A76" s="64">
        <v>1227</v>
      </c>
      <c r="B76" s="111" t="s">
        <v>93</v>
      </c>
      <c r="C76" s="405">
        <f t="shared" si="3"/>
        <v>9969</v>
      </c>
      <c r="D76" s="116">
        <v>9969</v>
      </c>
      <c r="E76" s="117"/>
      <c r="F76" s="227">
        <f t="shared" si="4"/>
        <v>9969</v>
      </c>
      <c r="G76" s="116"/>
      <c r="H76" s="408"/>
      <c r="I76" s="230">
        <f t="shared" si="5"/>
        <v>0</v>
      </c>
      <c r="J76" s="116"/>
      <c r="K76" s="408"/>
      <c r="L76" s="230">
        <f t="shared" si="6"/>
        <v>0</v>
      </c>
      <c r="M76" s="464"/>
      <c r="N76" s="118"/>
      <c r="O76" s="230">
        <f t="shared" si="7"/>
        <v>0</v>
      </c>
      <c r="P76" s="387"/>
    </row>
    <row r="77" spans="1:16" ht="60" x14ac:dyDescent="0.25">
      <c r="A77" s="64">
        <v>1228</v>
      </c>
      <c r="B77" s="111" t="s">
        <v>94</v>
      </c>
      <c r="C77" s="405">
        <f t="shared" si="3"/>
        <v>428</v>
      </c>
      <c r="D77" s="116">
        <v>428</v>
      </c>
      <c r="E77" s="117"/>
      <c r="F77" s="227">
        <f t="shared" si="4"/>
        <v>428</v>
      </c>
      <c r="G77" s="116"/>
      <c r="H77" s="408"/>
      <c r="I77" s="230">
        <f t="shared" si="5"/>
        <v>0</v>
      </c>
      <c r="J77" s="116"/>
      <c r="K77" s="408"/>
      <c r="L77" s="230">
        <f t="shared" si="6"/>
        <v>0</v>
      </c>
      <c r="M77" s="464"/>
      <c r="N77" s="118"/>
      <c r="O77" s="230">
        <f t="shared" si="7"/>
        <v>0</v>
      </c>
      <c r="P77" s="387"/>
    </row>
    <row r="78" spans="1:16" x14ac:dyDescent="0.25">
      <c r="A78" s="200">
        <v>2000</v>
      </c>
      <c r="B78" s="200" t="s">
        <v>95</v>
      </c>
      <c r="C78" s="455">
        <f t="shared" si="3"/>
        <v>121567</v>
      </c>
      <c r="D78" s="206">
        <f>SUM(D79,D86,D133,D167,D168,D175)</f>
        <v>90223</v>
      </c>
      <c r="E78" s="604">
        <f>SUM(E79,E86,E133,E167,E168,E175)</f>
        <v>0</v>
      </c>
      <c r="F78" s="608">
        <f t="shared" si="4"/>
        <v>90223</v>
      </c>
      <c r="G78" s="206">
        <f>SUM(G79,G86,G133,G167,G168,G175)</f>
        <v>2500</v>
      </c>
      <c r="H78" s="456">
        <f>SUM(H79,H86,H133,H167,H168,H175)</f>
        <v>0</v>
      </c>
      <c r="I78" s="209">
        <f t="shared" si="5"/>
        <v>2500</v>
      </c>
      <c r="J78" s="206">
        <f>SUM(J79,J86,J133,J167,J168,J175)</f>
        <v>27539</v>
      </c>
      <c r="K78" s="456">
        <f>SUM(K79,K86,K133,K167,K168,K175)</f>
        <v>0</v>
      </c>
      <c r="L78" s="209">
        <f t="shared" si="6"/>
        <v>27539</v>
      </c>
      <c r="M78" s="457">
        <f>SUM(M79,M86,M133,M167,M168,M175)</f>
        <v>1305</v>
      </c>
      <c r="N78" s="207">
        <f>SUM(N79,N86,N133,N167,N168,N175)</f>
        <v>0</v>
      </c>
      <c r="O78" s="209">
        <f t="shared" si="7"/>
        <v>1305</v>
      </c>
      <c r="P78" s="458"/>
    </row>
    <row r="79" spans="1:16" ht="24" x14ac:dyDescent="0.25">
      <c r="A79" s="85">
        <v>2100</v>
      </c>
      <c r="B79" s="210" t="s">
        <v>96</v>
      </c>
      <c r="C79" s="393">
        <f t="shared" si="3"/>
        <v>240</v>
      </c>
      <c r="D79" s="95">
        <f>SUM(D80,D83)</f>
        <v>240</v>
      </c>
      <c r="E79" s="96">
        <f>SUM(E80,E83)</f>
        <v>0</v>
      </c>
      <c r="F79" s="97">
        <f t="shared" si="4"/>
        <v>240</v>
      </c>
      <c r="G79" s="95">
        <f>SUM(G80,G83)</f>
        <v>0</v>
      </c>
      <c r="H79" s="399">
        <f>SUM(H80,H83)</f>
        <v>0</v>
      </c>
      <c r="I79" s="99">
        <f t="shared" si="5"/>
        <v>0</v>
      </c>
      <c r="J79" s="95">
        <f>SUM(J80,J83)</f>
        <v>0</v>
      </c>
      <c r="K79" s="399">
        <f>SUM(K80,K83)</f>
        <v>0</v>
      </c>
      <c r="L79" s="99">
        <f t="shared" si="6"/>
        <v>0</v>
      </c>
      <c r="M79" s="469">
        <f>SUM(M80,M83)</f>
        <v>0</v>
      </c>
      <c r="N79" s="98">
        <f>SUM(N80,N83)</f>
        <v>0</v>
      </c>
      <c r="O79" s="99">
        <f t="shared" si="7"/>
        <v>0</v>
      </c>
      <c r="P79" s="397"/>
    </row>
    <row r="80" spans="1:16" ht="24" x14ac:dyDescent="0.25">
      <c r="A80" s="350">
        <v>2110</v>
      </c>
      <c r="B80" s="101" t="s">
        <v>97</v>
      </c>
      <c r="C80" s="400">
        <f t="shared" si="3"/>
        <v>240</v>
      </c>
      <c r="D80" s="238">
        <f>SUM(D81:D82)</f>
        <v>240</v>
      </c>
      <c r="E80" s="239">
        <f>SUM(E81:E82)</f>
        <v>0</v>
      </c>
      <c r="F80" s="240">
        <f t="shared" si="4"/>
        <v>240</v>
      </c>
      <c r="G80" s="238">
        <f>SUM(G81:G82)</f>
        <v>0</v>
      </c>
      <c r="H80" s="470">
        <f>SUM(H81:H82)</f>
        <v>0</v>
      </c>
      <c r="I80" s="243">
        <f t="shared" si="5"/>
        <v>0</v>
      </c>
      <c r="J80" s="238">
        <f>SUM(J81:J82)</f>
        <v>0</v>
      </c>
      <c r="K80" s="470">
        <f>SUM(K81:K82)</f>
        <v>0</v>
      </c>
      <c r="L80" s="243">
        <f t="shared" si="6"/>
        <v>0</v>
      </c>
      <c r="M80" s="471">
        <f>SUM(M81:M82)</f>
        <v>0</v>
      </c>
      <c r="N80" s="241">
        <f>SUM(N81:N82)</f>
        <v>0</v>
      </c>
      <c r="O80" s="243">
        <f t="shared" si="7"/>
        <v>0</v>
      </c>
      <c r="P80" s="382"/>
    </row>
    <row r="81" spans="1:16" hidden="1" x14ac:dyDescent="0.25">
      <c r="A81" s="64">
        <v>2111</v>
      </c>
      <c r="B81" s="111" t="s">
        <v>98</v>
      </c>
      <c r="C81" s="405">
        <f t="shared" si="3"/>
        <v>0</v>
      </c>
      <c r="D81" s="116"/>
      <c r="E81" s="117"/>
      <c r="F81" s="227">
        <f t="shared" si="4"/>
        <v>0</v>
      </c>
      <c r="G81" s="116"/>
      <c r="H81" s="408"/>
      <c r="I81" s="230">
        <f t="shared" si="5"/>
        <v>0</v>
      </c>
      <c r="J81" s="116"/>
      <c r="K81" s="408"/>
      <c r="L81" s="230">
        <f t="shared" si="6"/>
        <v>0</v>
      </c>
      <c r="M81" s="464"/>
      <c r="N81" s="118"/>
      <c r="O81" s="230">
        <f t="shared" si="7"/>
        <v>0</v>
      </c>
      <c r="P81" s="387"/>
    </row>
    <row r="82" spans="1:16" ht="24" x14ac:dyDescent="0.25">
      <c r="A82" s="64">
        <v>2112</v>
      </c>
      <c r="B82" s="111" t="s">
        <v>99</v>
      </c>
      <c r="C82" s="405">
        <f t="shared" si="3"/>
        <v>240</v>
      </c>
      <c r="D82" s="116">
        <v>240</v>
      </c>
      <c r="E82" s="117"/>
      <c r="F82" s="227">
        <f t="shared" si="4"/>
        <v>240</v>
      </c>
      <c r="G82" s="116"/>
      <c r="H82" s="408"/>
      <c r="I82" s="230">
        <f t="shared" si="5"/>
        <v>0</v>
      </c>
      <c r="J82" s="116"/>
      <c r="K82" s="408"/>
      <c r="L82" s="230">
        <f t="shared" si="6"/>
        <v>0</v>
      </c>
      <c r="M82" s="464"/>
      <c r="N82" s="118"/>
      <c r="O82" s="230">
        <f t="shared" si="7"/>
        <v>0</v>
      </c>
      <c r="P82" s="387"/>
    </row>
    <row r="83" spans="1:16" ht="24" hidden="1" x14ac:dyDescent="0.25">
      <c r="A83" s="224">
        <v>2120</v>
      </c>
      <c r="B83" s="111" t="s">
        <v>100</v>
      </c>
      <c r="C83" s="405">
        <f t="shared" si="3"/>
        <v>0</v>
      </c>
      <c r="D83" s="225">
        <f>SUM(D84:D85)</f>
        <v>0</v>
      </c>
      <c r="E83" s="226">
        <f>SUM(E84:E85)</f>
        <v>0</v>
      </c>
      <c r="F83" s="227">
        <f t="shared" si="4"/>
        <v>0</v>
      </c>
      <c r="G83" s="225">
        <f>SUM(G84:G85)</f>
        <v>0</v>
      </c>
      <c r="H83" s="465">
        <f>SUM(H84:H85)</f>
        <v>0</v>
      </c>
      <c r="I83" s="230">
        <f t="shared" si="5"/>
        <v>0</v>
      </c>
      <c r="J83" s="225">
        <f>SUM(J84:J85)</f>
        <v>0</v>
      </c>
      <c r="K83" s="465">
        <f>SUM(K84:K85)</f>
        <v>0</v>
      </c>
      <c r="L83" s="230">
        <f t="shared" si="6"/>
        <v>0</v>
      </c>
      <c r="M83" s="466">
        <f>SUM(M84:M85)</f>
        <v>0</v>
      </c>
      <c r="N83" s="228">
        <f>SUM(N84:N85)</f>
        <v>0</v>
      </c>
      <c r="O83" s="230">
        <f t="shared" si="7"/>
        <v>0</v>
      </c>
      <c r="P83" s="387"/>
    </row>
    <row r="84" spans="1:16" hidden="1" x14ac:dyDescent="0.25">
      <c r="A84" s="64">
        <v>2121</v>
      </c>
      <c r="B84" s="111" t="s">
        <v>98</v>
      </c>
      <c r="C84" s="405">
        <f t="shared" si="3"/>
        <v>0</v>
      </c>
      <c r="D84" s="116"/>
      <c r="E84" s="117"/>
      <c r="F84" s="227">
        <f t="shared" si="4"/>
        <v>0</v>
      </c>
      <c r="G84" s="116"/>
      <c r="H84" s="408"/>
      <c r="I84" s="230">
        <f t="shared" si="5"/>
        <v>0</v>
      </c>
      <c r="J84" s="116"/>
      <c r="K84" s="408"/>
      <c r="L84" s="230">
        <f t="shared" si="6"/>
        <v>0</v>
      </c>
      <c r="M84" s="464"/>
      <c r="N84" s="118"/>
      <c r="O84" s="230">
        <f t="shared" si="7"/>
        <v>0</v>
      </c>
      <c r="P84" s="387"/>
    </row>
    <row r="85" spans="1:16" ht="24" hidden="1" x14ac:dyDescent="0.25">
      <c r="A85" s="64">
        <v>2122</v>
      </c>
      <c r="B85" s="111" t="s">
        <v>99</v>
      </c>
      <c r="C85" s="405">
        <f t="shared" si="3"/>
        <v>0</v>
      </c>
      <c r="D85" s="116"/>
      <c r="E85" s="117"/>
      <c r="F85" s="227">
        <f t="shared" si="4"/>
        <v>0</v>
      </c>
      <c r="G85" s="116"/>
      <c r="H85" s="408"/>
      <c r="I85" s="230">
        <f t="shared" si="5"/>
        <v>0</v>
      </c>
      <c r="J85" s="116"/>
      <c r="K85" s="408"/>
      <c r="L85" s="230">
        <f t="shared" si="6"/>
        <v>0</v>
      </c>
      <c r="M85" s="464"/>
      <c r="N85" s="118"/>
      <c r="O85" s="230">
        <f t="shared" si="7"/>
        <v>0</v>
      </c>
      <c r="P85" s="387"/>
    </row>
    <row r="86" spans="1:16" x14ac:dyDescent="0.25">
      <c r="A86" s="85">
        <v>2200</v>
      </c>
      <c r="B86" s="210" t="s">
        <v>101</v>
      </c>
      <c r="C86" s="290">
        <f t="shared" si="3"/>
        <v>97711</v>
      </c>
      <c r="D86" s="95">
        <f>SUM(D87,D92,D98,D106,D115,D119,D125,D131)</f>
        <v>75676</v>
      </c>
      <c r="E86" s="96">
        <f>SUM(E87,E92,E98,E106,E115,E119,E125,E131)</f>
        <v>0</v>
      </c>
      <c r="F86" s="97">
        <f t="shared" si="4"/>
        <v>75676</v>
      </c>
      <c r="G86" s="95">
        <f>SUM(G87,G92,G98,G106,G115,G119,G125,G131)</f>
        <v>0</v>
      </c>
      <c r="H86" s="399">
        <f>SUM(H87,H92,H98,H106,H115,H119,H125,H131)</f>
        <v>0</v>
      </c>
      <c r="I86" s="99">
        <f t="shared" si="5"/>
        <v>0</v>
      </c>
      <c r="J86" s="95">
        <f>SUM(J87,J92,J98,J106,J115,J119,J125,J131)</f>
        <v>22035</v>
      </c>
      <c r="K86" s="399">
        <f>SUM(K87,K92,K98,K106,K115,K119,K125,K131)</f>
        <v>0</v>
      </c>
      <c r="L86" s="99">
        <f t="shared" si="6"/>
        <v>22035</v>
      </c>
      <c r="M86" s="472">
        <f>SUM(M87,M92,M98,M106,M115,M119,M125,M131)</f>
        <v>0</v>
      </c>
      <c r="N86" s="291">
        <f>SUM(N87,N92,N98,N106,N115,N119,N125,N131)</f>
        <v>0</v>
      </c>
      <c r="O86" s="293">
        <f t="shared" si="7"/>
        <v>0</v>
      </c>
      <c r="P86" s="473"/>
    </row>
    <row r="87" spans="1:16" ht="24" x14ac:dyDescent="0.25">
      <c r="A87" s="213">
        <v>2210</v>
      </c>
      <c r="B87" s="156" t="s">
        <v>102</v>
      </c>
      <c r="C87" s="435">
        <f t="shared" si="3"/>
        <v>2906</v>
      </c>
      <c r="D87" s="214">
        <f>SUM(D88:D91)</f>
        <v>2906</v>
      </c>
      <c r="E87" s="215">
        <f>SUM(E88:E91)</f>
        <v>0</v>
      </c>
      <c r="F87" s="216">
        <f t="shared" si="4"/>
        <v>2906</v>
      </c>
      <c r="G87" s="214">
        <f>SUM(G88:G91)</f>
        <v>0</v>
      </c>
      <c r="H87" s="461">
        <f>SUM(H88:H91)</f>
        <v>0</v>
      </c>
      <c r="I87" s="219">
        <f t="shared" si="5"/>
        <v>0</v>
      </c>
      <c r="J87" s="214">
        <f>SUM(J88:J91)</f>
        <v>0</v>
      </c>
      <c r="K87" s="461">
        <f>SUM(K88:K91)</f>
        <v>0</v>
      </c>
      <c r="L87" s="219">
        <f t="shared" si="6"/>
        <v>0</v>
      </c>
      <c r="M87" s="462">
        <f>SUM(M88:M91)</f>
        <v>0</v>
      </c>
      <c r="N87" s="217">
        <f>SUM(N88:N91)</f>
        <v>0</v>
      </c>
      <c r="O87" s="219">
        <f t="shared" si="7"/>
        <v>0</v>
      </c>
      <c r="P87" s="434"/>
    </row>
    <row r="88" spans="1:16" ht="24" hidden="1" x14ac:dyDescent="0.25">
      <c r="A88" s="55">
        <v>2211</v>
      </c>
      <c r="B88" s="101" t="s">
        <v>103</v>
      </c>
      <c r="C88" s="405">
        <f t="shared" si="3"/>
        <v>0</v>
      </c>
      <c r="D88" s="106"/>
      <c r="E88" s="107"/>
      <c r="F88" s="240">
        <f t="shared" si="4"/>
        <v>0</v>
      </c>
      <c r="G88" s="106"/>
      <c r="H88" s="403"/>
      <c r="I88" s="243">
        <f t="shared" si="5"/>
        <v>0</v>
      </c>
      <c r="J88" s="106"/>
      <c r="K88" s="403"/>
      <c r="L88" s="243">
        <f t="shared" si="6"/>
        <v>0</v>
      </c>
      <c r="M88" s="463"/>
      <c r="N88" s="108"/>
      <c r="O88" s="243">
        <f t="shared" si="7"/>
        <v>0</v>
      </c>
      <c r="P88" s="382"/>
    </row>
    <row r="89" spans="1:16" ht="36" x14ac:dyDescent="0.25">
      <c r="A89" s="64">
        <v>2212</v>
      </c>
      <c r="B89" s="111" t="s">
        <v>104</v>
      </c>
      <c r="C89" s="405">
        <f t="shared" si="3"/>
        <v>2374</v>
      </c>
      <c r="D89" s="116">
        <v>2374</v>
      </c>
      <c r="E89" s="117"/>
      <c r="F89" s="227">
        <f t="shared" si="4"/>
        <v>2374</v>
      </c>
      <c r="G89" s="116"/>
      <c r="H89" s="408"/>
      <c r="I89" s="230">
        <f t="shared" si="5"/>
        <v>0</v>
      </c>
      <c r="J89" s="116"/>
      <c r="K89" s="408"/>
      <c r="L89" s="230">
        <f t="shared" si="6"/>
        <v>0</v>
      </c>
      <c r="M89" s="464"/>
      <c r="N89" s="118"/>
      <c r="O89" s="230">
        <f t="shared" si="7"/>
        <v>0</v>
      </c>
      <c r="P89" s="387"/>
    </row>
    <row r="90" spans="1:16" ht="24" x14ac:dyDescent="0.25">
      <c r="A90" s="64">
        <v>2214</v>
      </c>
      <c r="B90" s="111" t="s">
        <v>105</v>
      </c>
      <c r="C90" s="405">
        <f t="shared" si="3"/>
        <v>504</v>
      </c>
      <c r="D90" s="116">
        <v>504</v>
      </c>
      <c r="E90" s="117"/>
      <c r="F90" s="227">
        <f t="shared" si="4"/>
        <v>504</v>
      </c>
      <c r="G90" s="116"/>
      <c r="H90" s="408"/>
      <c r="I90" s="230">
        <f t="shared" si="5"/>
        <v>0</v>
      </c>
      <c r="J90" s="116"/>
      <c r="K90" s="408"/>
      <c r="L90" s="230">
        <f t="shared" si="6"/>
        <v>0</v>
      </c>
      <c r="M90" s="464"/>
      <c r="N90" s="118"/>
      <c r="O90" s="230">
        <f t="shared" si="7"/>
        <v>0</v>
      </c>
      <c r="P90" s="387"/>
    </row>
    <row r="91" spans="1:16" x14ac:dyDescent="0.25">
      <c r="A91" s="64">
        <v>2219</v>
      </c>
      <c r="B91" s="111" t="s">
        <v>106</v>
      </c>
      <c r="C91" s="405">
        <f t="shared" si="3"/>
        <v>28</v>
      </c>
      <c r="D91" s="116">
        <v>28</v>
      </c>
      <c r="E91" s="117"/>
      <c r="F91" s="227">
        <f t="shared" si="4"/>
        <v>28</v>
      </c>
      <c r="G91" s="116"/>
      <c r="H91" s="408"/>
      <c r="I91" s="230">
        <f t="shared" si="5"/>
        <v>0</v>
      </c>
      <c r="J91" s="116"/>
      <c r="K91" s="408"/>
      <c r="L91" s="230">
        <f t="shared" si="6"/>
        <v>0</v>
      </c>
      <c r="M91" s="464"/>
      <c r="N91" s="118"/>
      <c r="O91" s="230">
        <f t="shared" si="7"/>
        <v>0</v>
      </c>
      <c r="P91" s="387"/>
    </row>
    <row r="92" spans="1:16" ht="24" x14ac:dyDescent="0.25">
      <c r="A92" s="224">
        <v>2220</v>
      </c>
      <c r="B92" s="111" t="s">
        <v>107</v>
      </c>
      <c r="C92" s="405">
        <f t="shared" si="3"/>
        <v>87416</v>
      </c>
      <c r="D92" s="225">
        <f>SUM(D93:D97)</f>
        <v>67428</v>
      </c>
      <c r="E92" s="226">
        <f>SUM(E93:E97)</f>
        <v>0</v>
      </c>
      <c r="F92" s="227">
        <f t="shared" si="4"/>
        <v>67428</v>
      </c>
      <c r="G92" s="225">
        <f>SUM(G93:G97)</f>
        <v>0</v>
      </c>
      <c r="H92" s="465">
        <f>SUM(H93:H97)</f>
        <v>0</v>
      </c>
      <c r="I92" s="230">
        <f t="shared" si="5"/>
        <v>0</v>
      </c>
      <c r="J92" s="225">
        <f>SUM(J93:J97)</f>
        <v>19988</v>
      </c>
      <c r="K92" s="465">
        <f>SUM(K93:K97)</f>
        <v>0</v>
      </c>
      <c r="L92" s="230">
        <f t="shared" si="6"/>
        <v>19988</v>
      </c>
      <c r="M92" s="466">
        <f>SUM(M93:M97)</f>
        <v>0</v>
      </c>
      <c r="N92" s="228">
        <f>SUM(N93:N97)</f>
        <v>0</v>
      </c>
      <c r="O92" s="230">
        <f t="shared" si="7"/>
        <v>0</v>
      </c>
      <c r="P92" s="387"/>
    </row>
    <row r="93" spans="1:16" x14ac:dyDescent="0.25">
      <c r="A93" s="64">
        <v>2221</v>
      </c>
      <c r="B93" s="111" t="s">
        <v>108</v>
      </c>
      <c r="C93" s="405">
        <f t="shared" si="3"/>
        <v>61222</v>
      </c>
      <c r="D93" s="116">
        <v>51563</v>
      </c>
      <c r="E93" s="117"/>
      <c r="F93" s="227">
        <f t="shared" si="4"/>
        <v>51563</v>
      </c>
      <c r="G93" s="116"/>
      <c r="H93" s="408"/>
      <c r="I93" s="230">
        <f t="shared" si="5"/>
        <v>0</v>
      </c>
      <c r="J93" s="116">
        <v>9659</v>
      </c>
      <c r="K93" s="408"/>
      <c r="L93" s="230">
        <f t="shared" si="6"/>
        <v>9659</v>
      </c>
      <c r="M93" s="464"/>
      <c r="N93" s="118"/>
      <c r="O93" s="230">
        <f t="shared" si="7"/>
        <v>0</v>
      </c>
      <c r="P93" s="387"/>
    </row>
    <row r="94" spans="1:16" x14ac:dyDescent="0.25">
      <c r="A94" s="64">
        <v>2222</v>
      </c>
      <c r="B94" s="111" t="s">
        <v>109</v>
      </c>
      <c r="C94" s="405">
        <f t="shared" si="3"/>
        <v>5466</v>
      </c>
      <c r="D94" s="116">
        <v>2466</v>
      </c>
      <c r="E94" s="117"/>
      <c r="F94" s="227">
        <f t="shared" si="4"/>
        <v>2466</v>
      </c>
      <c r="G94" s="116"/>
      <c r="H94" s="408"/>
      <c r="I94" s="230">
        <f t="shared" si="5"/>
        <v>0</v>
      </c>
      <c r="J94" s="116">
        <v>3000</v>
      </c>
      <c r="K94" s="408"/>
      <c r="L94" s="230">
        <f t="shared" si="6"/>
        <v>3000</v>
      </c>
      <c r="M94" s="464"/>
      <c r="N94" s="118"/>
      <c r="O94" s="230">
        <f t="shared" si="7"/>
        <v>0</v>
      </c>
      <c r="P94" s="387"/>
    </row>
    <row r="95" spans="1:16" x14ac:dyDescent="0.25">
      <c r="A95" s="64">
        <v>2223</v>
      </c>
      <c r="B95" s="111" t="s">
        <v>110</v>
      </c>
      <c r="C95" s="405">
        <f t="shared" si="3"/>
        <v>19942</v>
      </c>
      <c r="D95" s="116">
        <v>12755</v>
      </c>
      <c r="E95" s="117"/>
      <c r="F95" s="227">
        <f t="shared" si="4"/>
        <v>12755</v>
      </c>
      <c r="G95" s="116"/>
      <c r="H95" s="408"/>
      <c r="I95" s="230">
        <f t="shared" si="5"/>
        <v>0</v>
      </c>
      <c r="J95" s="116">
        <v>7187</v>
      </c>
      <c r="K95" s="408"/>
      <c r="L95" s="230">
        <f t="shared" si="6"/>
        <v>7187</v>
      </c>
      <c r="M95" s="464"/>
      <c r="N95" s="118"/>
      <c r="O95" s="230">
        <f t="shared" si="7"/>
        <v>0</v>
      </c>
      <c r="P95" s="387"/>
    </row>
    <row r="96" spans="1:16" ht="48" x14ac:dyDescent="0.25">
      <c r="A96" s="64">
        <v>2224</v>
      </c>
      <c r="B96" s="111" t="s">
        <v>111</v>
      </c>
      <c r="C96" s="405">
        <f t="shared" si="3"/>
        <v>786</v>
      </c>
      <c r="D96" s="116">
        <v>644</v>
      </c>
      <c r="E96" s="117"/>
      <c r="F96" s="227">
        <f t="shared" si="4"/>
        <v>644</v>
      </c>
      <c r="G96" s="116"/>
      <c r="H96" s="408"/>
      <c r="I96" s="230">
        <f t="shared" si="5"/>
        <v>0</v>
      </c>
      <c r="J96" s="116">
        <v>142</v>
      </c>
      <c r="K96" s="408"/>
      <c r="L96" s="230">
        <f t="shared" si="6"/>
        <v>142</v>
      </c>
      <c r="M96" s="464"/>
      <c r="N96" s="118"/>
      <c r="O96" s="230">
        <f t="shared" si="7"/>
        <v>0</v>
      </c>
      <c r="P96" s="387"/>
    </row>
    <row r="97" spans="1:16" ht="24" hidden="1" x14ac:dyDescent="0.25">
      <c r="A97" s="64">
        <v>2229</v>
      </c>
      <c r="B97" s="111" t="s">
        <v>112</v>
      </c>
      <c r="C97" s="405">
        <f t="shared" si="3"/>
        <v>0</v>
      </c>
      <c r="D97" s="116"/>
      <c r="E97" s="117"/>
      <c r="F97" s="227">
        <f t="shared" si="4"/>
        <v>0</v>
      </c>
      <c r="G97" s="116"/>
      <c r="H97" s="408"/>
      <c r="I97" s="230">
        <f t="shared" si="5"/>
        <v>0</v>
      </c>
      <c r="J97" s="116"/>
      <c r="K97" s="408"/>
      <c r="L97" s="230">
        <f t="shared" si="6"/>
        <v>0</v>
      </c>
      <c r="M97" s="464"/>
      <c r="N97" s="118"/>
      <c r="O97" s="230">
        <f t="shared" si="7"/>
        <v>0</v>
      </c>
      <c r="P97" s="387"/>
    </row>
    <row r="98" spans="1:16" ht="36" x14ac:dyDescent="0.25">
      <c r="A98" s="224">
        <v>2230</v>
      </c>
      <c r="B98" s="111" t="s">
        <v>113</v>
      </c>
      <c r="C98" s="405">
        <f t="shared" si="3"/>
        <v>950</v>
      </c>
      <c r="D98" s="225">
        <f>SUM(D99:D105)</f>
        <v>950</v>
      </c>
      <c r="E98" s="226">
        <f>SUM(E99:E105)</f>
        <v>0</v>
      </c>
      <c r="F98" s="227">
        <f t="shared" si="4"/>
        <v>950</v>
      </c>
      <c r="G98" s="225">
        <f>SUM(G99:G105)</f>
        <v>0</v>
      </c>
      <c r="H98" s="465">
        <f>SUM(H99:H105)</f>
        <v>0</v>
      </c>
      <c r="I98" s="230">
        <f t="shared" si="5"/>
        <v>0</v>
      </c>
      <c r="J98" s="225">
        <f>SUM(J99:J105)</f>
        <v>0</v>
      </c>
      <c r="K98" s="465">
        <f>SUM(K99:K105)</f>
        <v>0</v>
      </c>
      <c r="L98" s="230">
        <f t="shared" si="6"/>
        <v>0</v>
      </c>
      <c r="M98" s="466">
        <f>SUM(M99:M105)</f>
        <v>0</v>
      </c>
      <c r="N98" s="228">
        <f>SUM(N99:N105)</f>
        <v>0</v>
      </c>
      <c r="O98" s="230">
        <f t="shared" si="7"/>
        <v>0</v>
      </c>
      <c r="P98" s="387"/>
    </row>
    <row r="99" spans="1:16" ht="24" hidden="1" x14ac:dyDescent="0.25">
      <c r="A99" s="64">
        <v>2231</v>
      </c>
      <c r="B99" s="111" t="s">
        <v>114</v>
      </c>
      <c r="C99" s="405">
        <f t="shared" si="3"/>
        <v>0</v>
      </c>
      <c r="D99" s="116"/>
      <c r="E99" s="117"/>
      <c r="F99" s="227">
        <f t="shared" si="4"/>
        <v>0</v>
      </c>
      <c r="G99" s="116"/>
      <c r="H99" s="408"/>
      <c r="I99" s="230">
        <f t="shared" si="5"/>
        <v>0</v>
      </c>
      <c r="J99" s="116"/>
      <c r="K99" s="408"/>
      <c r="L99" s="230">
        <f t="shared" si="6"/>
        <v>0</v>
      </c>
      <c r="M99" s="464"/>
      <c r="N99" s="118"/>
      <c r="O99" s="230">
        <f t="shared" si="7"/>
        <v>0</v>
      </c>
      <c r="P99" s="387"/>
    </row>
    <row r="100" spans="1:16" ht="36" hidden="1" x14ac:dyDescent="0.25">
      <c r="A100" s="64">
        <v>2232</v>
      </c>
      <c r="B100" s="111" t="s">
        <v>115</v>
      </c>
      <c r="C100" s="405">
        <f t="shared" si="3"/>
        <v>0</v>
      </c>
      <c r="D100" s="116"/>
      <c r="E100" s="117"/>
      <c r="F100" s="227">
        <f t="shared" si="4"/>
        <v>0</v>
      </c>
      <c r="G100" s="116"/>
      <c r="H100" s="408"/>
      <c r="I100" s="230">
        <f t="shared" si="5"/>
        <v>0</v>
      </c>
      <c r="J100" s="116"/>
      <c r="K100" s="408"/>
      <c r="L100" s="230">
        <f t="shared" si="6"/>
        <v>0</v>
      </c>
      <c r="M100" s="464"/>
      <c r="N100" s="118"/>
      <c r="O100" s="230">
        <f t="shared" si="7"/>
        <v>0</v>
      </c>
      <c r="P100" s="387"/>
    </row>
    <row r="101" spans="1:16" ht="24" hidden="1" x14ac:dyDescent="0.25">
      <c r="A101" s="55">
        <v>2233</v>
      </c>
      <c r="B101" s="101" t="s">
        <v>116</v>
      </c>
      <c r="C101" s="405">
        <f t="shared" si="3"/>
        <v>0</v>
      </c>
      <c r="D101" s="106"/>
      <c r="E101" s="107"/>
      <c r="F101" s="240">
        <f t="shared" si="4"/>
        <v>0</v>
      </c>
      <c r="G101" s="106"/>
      <c r="H101" s="403"/>
      <c r="I101" s="243">
        <f t="shared" si="5"/>
        <v>0</v>
      </c>
      <c r="J101" s="106"/>
      <c r="K101" s="403"/>
      <c r="L101" s="243">
        <f t="shared" si="6"/>
        <v>0</v>
      </c>
      <c r="M101" s="463"/>
      <c r="N101" s="108"/>
      <c r="O101" s="243">
        <f t="shared" si="7"/>
        <v>0</v>
      </c>
      <c r="P101" s="382"/>
    </row>
    <row r="102" spans="1:16" ht="36" hidden="1" x14ac:dyDescent="0.25">
      <c r="A102" s="64">
        <v>2234</v>
      </c>
      <c r="B102" s="111" t="s">
        <v>117</v>
      </c>
      <c r="C102" s="405">
        <f t="shared" si="3"/>
        <v>0</v>
      </c>
      <c r="D102" s="116"/>
      <c r="E102" s="117"/>
      <c r="F102" s="227">
        <f t="shared" si="4"/>
        <v>0</v>
      </c>
      <c r="G102" s="116"/>
      <c r="H102" s="408"/>
      <c r="I102" s="230">
        <f t="shared" si="5"/>
        <v>0</v>
      </c>
      <c r="J102" s="116"/>
      <c r="K102" s="408"/>
      <c r="L102" s="230">
        <f t="shared" si="6"/>
        <v>0</v>
      </c>
      <c r="M102" s="464"/>
      <c r="N102" s="118"/>
      <c r="O102" s="230">
        <f t="shared" si="7"/>
        <v>0</v>
      </c>
      <c r="P102" s="387"/>
    </row>
    <row r="103" spans="1:16" ht="24" hidden="1" x14ac:dyDescent="0.25">
      <c r="A103" s="64">
        <v>2235</v>
      </c>
      <c r="B103" s="111" t="s">
        <v>118</v>
      </c>
      <c r="C103" s="405">
        <f t="shared" si="3"/>
        <v>0</v>
      </c>
      <c r="D103" s="116"/>
      <c r="E103" s="117"/>
      <c r="F103" s="227">
        <f t="shared" si="4"/>
        <v>0</v>
      </c>
      <c r="G103" s="116"/>
      <c r="H103" s="408"/>
      <c r="I103" s="230">
        <f t="shared" si="5"/>
        <v>0</v>
      </c>
      <c r="J103" s="116"/>
      <c r="K103" s="408"/>
      <c r="L103" s="230">
        <f t="shared" si="6"/>
        <v>0</v>
      </c>
      <c r="M103" s="464"/>
      <c r="N103" s="118"/>
      <c r="O103" s="230">
        <f t="shared" si="7"/>
        <v>0</v>
      </c>
      <c r="P103" s="387"/>
    </row>
    <row r="104" spans="1:16" hidden="1" x14ac:dyDescent="0.25">
      <c r="A104" s="64">
        <v>2236</v>
      </c>
      <c r="B104" s="111" t="s">
        <v>119</v>
      </c>
      <c r="C104" s="405">
        <f t="shared" si="3"/>
        <v>0</v>
      </c>
      <c r="D104" s="116"/>
      <c r="E104" s="117"/>
      <c r="F104" s="227">
        <f t="shared" si="4"/>
        <v>0</v>
      </c>
      <c r="G104" s="116"/>
      <c r="H104" s="408"/>
      <c r="I104" s="230">
        <f t="shared" si="5"/>
        <v>0</v>
      </c>
      <c r="J104" s="116"/>
      <c r="K104" s="408"/>
      <c r="L104" s="230">
        <f t="shared" si="6"/>
        <v>0</v>
      </c>
      <c r="M104" s="464"/>
      <c r="N104" s="118"/>
      <c r="O104" s="230">
        <f t="shared" si="7"/>
        <v>0</v>
      </c>
      <c r="P104" s="387"/>
    </row>
    <row r="105" spans="1:16" ht="24" x14ac:dyDescent="0.25">
      <c r="A105" s="64">
        <v>2239</v>
      </c>
      <c r="B105" s="111" t="s">
        <v>120</v>
      </c>
      <c r="C105" s="405">
        <f t="shared" si="3"/>
        <v>950</v>
      </c>
      <c r="D105" s="116">
        <v>950</v>
      </c>
      <c r="E105" s="117"/>
      <c r="F105" s="227">
        <f t="shared" si="4"/>
        <v>950</v>
      </c>
      <c r="G105" s="116"/>
      <c r="H105" s="408"/>
      <c r="I105" s="230">
        <f t="shared" si="5"/>
        <v>0</v>
      </c>
      <c r="J105" s="116"/>
      <c r="K105" s="408"/>
      <c r="L105" s="230">
        <f t="shared" si="6"/>
        <v>0</v>
      </c>
      <c r="M105" s="464"/>
      <c r="N105" s="118"/>
      <c r="O105" s="230">
        <f t="shared" si="7"/>
        <v>0</v>
      </c>
      <c r="P105" s="387"/>
    </row>
    <row r="106" spans="1:16" ht="36" x14ac:dyDescent="0.25">
      <c r="A106" s="224">
        <v>2240</v>
      </c>
      <c r="B106" s="111" t="s">
        <v>121</v>
      </c>
      <c r="C106" s="405">
        <f t="shared" si="3"/>
        <v>6028</v>
      </c>
      <c r="D106" s="225">
        <f>SUM(D107:D114)</f>
        <v>4028</v>
      </c>
      <c r="E106" s="226">
        <f>SUM(E107:E114)</f>
        <v>0</v>
      </c>
      <c r="F106" s="227">
        <f t="shared" si="4"/>
        <v>4028</v>
      </c>
      <c r="G106" s="225">
        <f>SUM(G107:G114)</f>
        <v>0</v>
      </c>
      <c r="H106" s="465">
        <f>SUM(H107:H114)</f>
        <v>0</v>
      </c>
      <c r="I106" s="230">
        <f t="shared" si="5"/>
        <v>0</v>
      </c>
      <c r="J106" s="225">
        <f>SUM(J107:J114)</f>
        <v>2000</v>
      </c>
      <c r="K106" s="465">
        <f>SUM(K107:K114)</f>
        <v>0</v>
      </c>
      <c r="L106" s="230">
        <f t="shared" si="6"/>
        <v>2000</v>
      </c>
      <c r="M106" s="466">
        <f>SUM(M107:M114)</f>
        <v>0</v>
      </c>
      <c r="N106" s="228">
        <f>SUM(N107:N114)</f>
        <v>0</v>
      </c>
      <c r="O106" s="230">
        <f t="shared" si="7"/>
        <v>0</v>
      </c>
      <c r="P106" s="387"/>
    </row>
    <row r="107" spans="1:16" x14ac:dyDescent="0.25">
      <c r="A107" s="64">
        <v>2241</v>
      </c>
      <c r="B107" s="111" t="s">
        <v>122</v>
      </c>
      <c r="C107" s="405">
        <f t="shared" si="3"/>
        <v>2000</v>
      </c>
      <c r="D107" s="116"/>
      <c r="E107" s="117"/>
      <c r="F107" s="227">
        <f t="shared" si="4"/>
        <v>0</v>
      </c>
      <c r="G107" s="116"/>
      <c r="H107" s="408"/>
      <c r="I107" s="230">
        <f t="shared" si="5"/>
        <v>0</v>
      </c>
      <c r="J107" s="116">
        <v>2000</v>
      </c>
      <c r="K107" s="408"/>
      <c r="L107" s="230">
        <f t="shared" si="6"/>
        <v>2000</v>
      </c>
      <c r="M107" s="464"/>
      <c r="N107" s="118"/>
      <c r="O107" s="230">
        <f t="shared" si="7"/>
        <v>0</v>
      </c>
      <c r="P107" s="387"/>
    </row>
    <row r="108" spans="1:16" ht="24" hidden="1" x14ac:dyDescent="0.25">
      <c r="A108" s="64">
        <v>2242</v>
      </c>
      <c r="B108" s="111" t="s">
        <v>123</v>
      </c>
      <c r="C108" s="405">
        <f t="shared" si="3"/>
        <v>0</v>
      </c>
      <c r="D108" s="116"/>
      <c r="E108" s="117"/>
      <c r="F108" s="227">
        <f t="shared" si="4"/>
        <v>0</v>
      </c>
      <c r="G108" s="116"/>
      <c r="H108" s="408"/>
      <c r="I108" s="230">
        <f t="shared" si="5"/>
        <v>0</v>
      </c>
      <c r="J108" s="116"/>
      <c r="K108" s="408"/>
      <c r="L108" s="230">
        <f t="shared" si="6"/>
        <v>0</v>
      </c>
      <c r="M108" s="464"/>
      <c r="N108" s="118"/>
      <c r="O108" s="230">
        <f t="shared" si="7"/>
        <v>0</v>
      </c>
      <c r="P108" s="387"/>
    </row>
    <row r="109" spans="1:16" ht="24" x14ac:dyDescent="0.25">
      <c r="A109" s="64">
        <v>2243</v>
      </c>
      <c r="B109" s="111" t="s">
        <v>124</v>
      </c>
      <c r="C109" s="405">
        <f t="shared" si="3"/>
        <v>818</v>
      </c>
      <c r="D109" s="116">
        <v>818</v>
      </c>
      <c r="E109" s="117"/>
      <c r="F109" s="227">
        <f t="shared" si="4"/>
        <v>818</v>
      </c>
      <c r="G109" s="116"/>
      <c r="H109" s="408"/>
      <c r="I109" s="230">
        <f t="shared" si="5"/>
        <v>0</v>
      </c>
      <c r="J109" s="116"/>
      <c r="K109" s="408"/>
      <c r="L109" s="230">
        <f t="shared" si="6"/>
        <v>0</v>
      </c>
      <c r="M109" s="464"/>
      <c r="N109" s="118"/>
      <c r="O109" s="230">
        <f t="shared" si="7"/>
        <v>0</v>
      </c>
      <c r="P109" s="387"/>
    </row>
    <row r="110" spans="1:16" x14ac:dyDescent="0.25">
      <c r="A110" s="64">
        <v>2244</v>
      </c>
      <c r="B110" s="111" t="s">
        <v>125</v>
      </c>
      <c r="C110" s="405">
        <f t="shared" si="3"/>
        <v>3210</v>
      </c>
      <c r="D110" s="116">
        <v>3210</v>
      </c>
      <c r="E110" s="117"/>
      <c r="F110" s="227">
        <f t="shared" si="4"/>
        <v>3210</v>
      </c>
      <c r="G110" s="116"/>
      <c r="H110" s="408"/>
      <c r="I110" s="230">
        <f t="shared" si="5"/>
        <v>0</v>
      </c>
      <c r="J110" s="116"/>
      <c r="K110" s="408"/>
      <c r="L110" s="230">
        <f t="shared" si="6"/>
        <v>0</v>
      </c>
      <c r="M110" s="464"/>
      <c r="N110" s="118"/>
      <c r="O110" s="230">
        <f t="shared" si="7"/>
        <v>0</v>
      </c>
      <c r="P110" s="387"/>
    </row>
    <row r="111" spans="1:16" ht="24" hidden="1" x14ac:dyDescent="0.25">
      <c r="A111" s="64">
        <v>2246</v>
      </c>
      <c r="B111" s="111" t="s">
        <v>126</v>
      </c>
      <c r="C111" s="405">
        <f t="shared" si="3"/>
        <v>0</v>
      </c>
      <c r="D111" s="116"/>
      <c r="E111" s="117"/>
      <c r="F111" s="227">
        <f t="shared" si="4"/>
        <v>0</v>
      </c>
      <c r="G111" s="116"/>
      <c r="H111" s="408"/>
      <c r="I111" s="230">
        <f t="shared" si="5"/>
        <v>0</v>
      </c>
      <c r="J111" s="116"/>
      <c r="K111" s="408"/>
      <c r="L111" s="230">
        <f t="shared" si="6"/>
        <v>0</v>
      </c>
      <c r="M111" s="464"/>
      <c r="N111" s="118"/>
      <c r="O111" s="230">
        <f t="shared" si="7"/>
        <v>0</v>
      </c>
      <c r="P111" s="387"/>
    </row>
    <row r="112" spans="1:16" hidden="1" x14ac:dyDescent="0.25">
      <c r="A112" s="64">
        <v>2247</v>
      </c>
      <c r="B112" s="111" t="s">
        <v>127</v>
      </c>
      <c r="C112" s="405">
        <f t="shared" si="3"/>
        <v>0</v>
      </c>
      <c r="D112" s="116"/>
      <c r="E112" s="117"/>
      <c r="F112" s="227">
        <f t="shared" si="4"/>
        <v>0</v>
      </c>
      <c r="G112" s="116"/>
      <c r="H112" s="408"/>
      <c r="I112" s="230">
        <f t="shared" si="5"/>
        <v>0</v>
      </c>
      <c r="J112" s="116"/>
      <c r="K112" s="408"/>
      <c r="L112" s="230">
        <f t="shared" si="6"/>
        <v>0</v>
      </c>
      <c r="M112" s="464"/>
      <c r="N112" s="118"/>
      <c r="O112" s="230">
        <f t="shared" si="7"/>
        <v>0</v>
      </c>
      <c r="P112" s="387"/>
    </row>
    <row r="113" spans="1:16" ht="24" hidden="1" x14ac:dyDescent="0.25">
      <c r="A113" s="64">
        <v>2248</v>
      </c>
      <c r="B113" s="111" t="s">
        <v>128</v>
      </c>
      <c r="C113" s="405">
        <f t="shared" si="3"/>
        <v>0</v>
      </c>
      <c r="D113" s="116"/>
      <c r="E113" s="117"/>
      <c r="F113" s="227">
        <f t="shared" si="4"/>
        <v>0</v>
      </c>
      <c r="G113" s="116"/>
      <c r="H113" s="408"/>
      <c r="I113" s="230">
        <f t="shared" si="5"/>
        <v>0</v>
      </c>
      <c r="J113" s="116"/>
      <c r="K113" s="408"/>
      <c r="L113" s="230">
        <f t="shared" si="6"/>
        <v>0</v>
      </c>
      <c r="M113" s="464"/>
      <c r="N113" s="118"/>
      <c r="O113" s="230">
        <f t="shared" si="7"/>
        <v>0</v>
      </c>
      <c r="P113" s="387"/>
    </row>
    <row r="114" spans="1:16" ht="24" hidden="1" x14ac:dyDescent="0.25">
      <c r="A114" s="64">
        <v>2249</v>
      </c>
      <c r="B114" s="111" t="s">
        <v>129</v>
      </c>
      <c r="C114" s="405">
        <f t="shared" si="3"/>
        <v>0</v>
      </c>
      <c r="D114" s="116"/>
      <c r="E114" s="117"/>
      <c r="F114" s="227">
        <f t="shared" si="4"/>
        <v>0</v>
      </c>
      <c r="G114" s="116"/>
      <c r="H114" s="408"/>
      <c r="I114" s="230">
        <f t="shared" si="5"/>
        <v>0</v>
      </c>
      <c r="J114" s="116"/>
      <c r="K114" s="408"/>
      <c r="L114" s="230">
        <f t="shared" si="6"/>
        <v>0</v>
      </c>
      <c r="M114" s="464"/>
      <c r="N114" s="118"/>
      <c r="O114" s="230">
        <f t="shared" si="7"/>
        <v>0</v>
      </c>
      <c r="P114" s="387"/>
    </row>
    <row r="115" spans="1:16" x14ac:dyDescent="0.25">
      <c r="A115" s="224">
        <v>2250</v>
      </c>
      <c r="B115" s="111" t="s">
        <v>130</v>
      </c>
      <c r="C115" s="405">
        <f t="shared" si="3"/>
        <v>342</v>
      </c>
      <c r="D115" s="225">
        <f>SUM(D116:D118)</f>
        <v>342</v>
      </c>
      <c r="E115" s="226">
        <f>SUM(E116:E118)</f>
        <v>0</v>
      </c>
      <c r="F115" s="227">
        <f t="shared" si="4"/>
        <v>342</v>
      </c>
      <c r="G115" s="225">
        <f>SUM(G116:G118)</f>
        <v>0</v>
      </c>
      <c r="H115" s="465">
        <f>SUM(H116:H118)</f>
        <v>0</v>
      </c>
      <c r="I115" s="230">
        <f t="shared" si="5"/>
        <v>0</v>
      </c>
      <c r="J115" s="225">
        <f>SUM(J116:J118)</f>
        <v>0</v>
      </c>
      <c r="K115" s="465">
        <f>SUM(K116:K118)</f>
        <v>0</v>
      </c>
      <c r="L115" s="230">
        <f t="shared" si="6"/>
        <v>0</v>
      </c>
      <c r="M115" s="466">
        <f>SUM(M116:M118)</f>
        <v>0</v>
      </c>
      <c r="N115" s="228">
        <f>SUM(N116:N118)</f>
        <v>0</v>
      </c>
      <c r="O115" s="230">
        <f t="shared" si="7"/>
        <v>0</v>
      </c>
      <c r="P115" s="387"/>
    </row>
    <row r="116" spans="1:16" hidden="1" x14ac:dyDescent="0.25">
      <c r="A116" s="64">
        <v>2251</v>
      </c>
      <c r="B116" s="111" t="s">
        <v>131</v>
      </c>
      <c r="C116" s="405">
        <f t="shared" si="3"/>
        <v>0</v>
      </c>
      <c r="D116" s="116"/>
      <c r="E116" s="117"/>
      <c r="F116" s="227">
        <f t="shared" si="4"/>
        <v>0</v>
      </c>
      <c r="G116" s="116"/>
      <c r="H116" s="408"/>
      <c r="I116" s="230">
        <f t="shared" si="5"/>
        <v>0</v>
      </c>
      <c r="J116" s="116"/>
      <c r="K116" s="408"/>
      <c r="L116" s="230">
        <f t="shared" si="6"/>
        <v>0</v>
      </c>
      <c r="M116" s="464"/>
      <c r="N116" s="118"/>
      <c r="O116" s="230">
        <f t="shared" si="7"/>
        <v>0</v>
      </c>
      <c r="P116" s="387"/>
    </row>
    <row r="117" spans="1:16" ht="24" hidden="1" x14ac:dyDescent="0.25">
      <c r="A117" s="64">
        <v>2252</v>
      </c>
      <c r="B117" s="111" t="s">
        <v>132</v>
      </c>
      <c r="C117" s="405">
        <f t="shared" ref="C117:C180" si="8">SUM(F117,I117,L117,O117)</f>
        <v>0</v>
      </c>
      <c r="D117" s="116"/>
      <c r="E117" s="117"/>
      <c r="F117" s="227">
        <f t="shared" ref="F117:F180" si="9">D117+E117</f>
        <v>0</v>
      </c>
      <c r="G117" s="116"/>
      <c r="H117" s="408"/>
      <c r="I117" s="230">
        <f t="shared" ref="I117:I180" si="10">G117+H117</f>
        <v>0</v>
      </c>
      <c r="J117" s="116"/>
      <c r="K117" s="408"/>
      <c r="L117" s="230">
        <f t="shared" ref="L117:L180" si="11">J117+K117</f>
        <v>0</v>
      </c>
      <c r="M117" s="464"/>
      <c r="N117" s="118"/>
      <c r="O117" s="230">
        <f t="shared" ref="O117:O180" si="12">M117+N117</f>
        <v>0</v>
      </c>
      <c r="P117" s="387"/>
    </row>
    <row r="118" spans="1:16" ht="24" x14ac:dyDescent="0.25">
      <c r="A118" s="64">
        <v>2259</v>
      </c>
      <c r="B118" s="111" t="s">
        <v>133</v>
      </c>
      <c r="C118" s="405">
        <f t="shared" si="8"/>
        <v>342</v>
      </c>
      <c r="D118" s="116">
        <v>342</v>
      </c>
      <c r="E118" s="117"/>
      <c r="F118" s="227">
        <f t="shared" si="9"/>
        <v>342</v>
      </c>
      <c r="G118" s="116"/>
      <c r="H118" s="408"/>
      <c r="I118" s="230">
        <f t="shared" si="10"/>
        <v>0</v>
      </c>
      <c r="J118" s="116"/>
      <c r="K118" s="408"/>
      <c r="L118" s="230">
        <f t="shared" si="11"/>
        <v>0</v>
      </c>
      <c r="M118" s="464"/>
      <c r="N118" s="118"/>
      <c r="O118" s="230">
        <f t="shared" si="12"/>
        <v>0</v>
      </c>
      <c r="P118" s="387"/>
    </row>
    <row r="119" spans="1:16" x14ac:dyDescent="0.25">
      <c r="A119" s="224">
        <v>2260</v>
      </c>
      <c r="B119" s="111" t="s">
        <v>134</v>
      </c>
      <c r="C119" s="405">
        <f t="shared" si="8"/>
        <v>47</v>
      </c>
      <c r="D119" s="225">
        <f>SUM(D120:D124)</f>
        <v>0</v>
      </c>
      <c r="E119" s="226">
        <f>SUM(E120:E124)</f>
        <v>0</v>
      </c>
      <c r="F119" s="227">
        <f t="shared" si="9"/>
        <v>0</v>
      </c>
      <c r="G119" s="225">
        <f>SUM(G120:G124)</f>
        <v>0</v>
      </c>
      <c r="H119" s="465">
        <f>SUM(H120:H124)</f>
        <v>0</v>
      </c>
      <c r="I119" s="230">
        <f t="shared" si="10"/>
        <v>0</v>
      </c>
      <c r="J119" s="225">
        <f>SUM(J120:J124)</f>
        <v>47</v>
      </c>
      <c r="K119" s="465">
        <f>SUM(K120:K124)</f>
        <v>0</v>
      </c>
      <c r="L119" s="230">
        <f t="shared" si="11"/>
        <v>47</v>
      </c>
      <c r="M119" s="466">
        <f>SUM(M120:M124)</f>
        <v>0</v>
      </c>
      <c r="N119" s="228">
        <f>SUM(N120:N124)</f>
        <v>0</v>
      </c>
      <c r="O119" s="230">
        <f t="shared" si="12"/>
        <v>0</v>
      </c>
      <c r="P119" s="387"/>
    </row>
    <row r="120" spans="1:16" hidden="1" x14ac:dyDescent="0.25">
      <c r="A120" s="64">
        <v>2261</v>
      </c>
      <c r="B120" s="111" t="s">
        <v>135</v>
      </c>
      <c r="C120" s="405">
        <f t="shared" si="8"/>
        <v>0</v>
      </c>
      <c r="D120" s="116"/>
      <c r="E120" s="117"/>
      <c r="F120" s="227">
        <f t="shared" si="9"/>
        <v>0</v>
      </c>
      <c r="G120" s="116"/>
      <c r="H120" s="408"/>
      <c r="I120" s="230">
        <f t="shared" si="10"/>
        <v>0</v>
      </c>
      <c r="J120" s="116"/>
      <c r="K120" s="408"/>
      <c r="L120" s="230">
        <f t="shared" si="11"/>
        <v>0</v>
      </c>
      <c r="M120" s="464"/>
      <c r="N120" s="118"/>
      <c r="O120" s="230">
        <f t="shared" si="12"/>
        <v>0</v>
      </c>
      <c r="P120" s="387"/>
    </row>
    <row r="121" spans="1:16" hidden="1" x14ac:dyDescent="0.25">
      <c r="A121" s="64">
        <v>2262</v>
      </c>
      <c r="B121" s="111" t="s">
        <v>136</v>
      </c>
      <c r="C121" s="405">
        <f t="shared" si="8"/>
        <v>0</v>
      </c>
      <c r="D121" s="116"/>
      <c r="E121" s="117"/>
      <c r="F121" s="227">
        <f t="shared" si="9"/>
        <v>0</v>
      </c>
      <c r="G121" s="116"/>
      <c r="H121" s="408"/>
      <c r="I121" s="230">
        <f t="shared" si="10"/>
        <v>0</v>
      </c>
      <c r="J121" s="116"/>
      <c r="K121" s="408"/>
      <c r="L121" s="230">
        <f t="shared" si="11"/>
        <v>0</v>
      </c>
      <c r="M121" s="464"/>
      <c r="N121" s="118"/>
      <c r="O121" s="230">
        <f t="shared" si="12"/>
        <v>0</v>
      </c>
      <c r="P121" s="387"/>
    </row>
    <row r="122" spans="1:16" hidden="1" x14ac:dyDescent="0.25">
      <c r="A122" s="64">
        <v>2263</v>
      </c>
      <c r="B122" s="111" t="s">
        <v>137</v>
      </c>
      <c r="C122" s="405">
        <f t="shared" si="8"/>
        <v>0</v>
      </c>
      <c r="D122" s="116"/>
      <c r="E122" s="117"/>
      <c r="F122" s="227">
        <f t="shared" si="9"/>
        <v>0</v>
      </c>
      <c r="G122" s="116"/>
      <c r="H122" s="408"/>
      <c r="I122" s="230">
        <f t="shared" si="10"/>
        <v>0</v>
      </c>
      <c r="J122" s="116"/>
      <c r="K122" s="408"/>
      <c r="L122" s="230">
        <f t="shared" si="11"/>
        <v>0</v>
      </c>
      <c r="M122" s="464"/>
      <c r="N122" s="118"/>
      <c r="O122" s="230">
        <f t="shared" si="12"/>
        <v>0</v>
      </c>
      <c r="P122" s="387"/>
    </row>
    <row r="123" spans="1:16" ht="24" hidden="1" x14ac:dyDescent="0.25">
      <c r="A123" s="64">
        <v>2264</v>
      </c>
      <c r="B123" s="111" t="s">
        <v>138</v>
      </c>
      <c r="C123" s="405">
        <f t="shared" si="8"/>
        <v>0</v>
      </c>
      <c r="D123" s="116"/>
      <c r="E123" s="117"/>
      <c r="F123" s="227">
        <f t="shared" si="9"/>
        <v>0</v>
      </c>
      <c r="G123" s="116"/>
      <c r="H123" s="408"/>
      <c r="I123" s="230">
        <f t="shared" si="10"/>
        <v>0</v>
      </c>
      <c r="J123" s="116"/>
      <c r="K123" s="408"/>
      <c r="L123" s="230">
        <f t="shared" si="11"/>
        <v>0</v>
      </c>
      <c r="M123" s="464"/>
      <c r="N123" s="118"/>
      <c r="O123" s="230">
        <f t="shared" si="12"/>
        <v>0</v>
      </c>
      <c r="P123" s="387"/>
    </row>
    <row r="124" spans="1:16" x14ac:dyDescent="0.25">
      <c r="A124" s="64">
        <v>2269</v>
      </c>
      <c r="B124" s="111" t="s">
        <v>139</v>
      </c>
      <c r="C124" s="405">
        <f t="shared" si="8"/>
        <v>47</v>
      </c>
      <c r="D124" s="116"/>
      <c r="E124" s="117"/>
      <c r="F124" s="227">
        <f t="shared" si="9"/>
        <v>0</v>
      </c>
      <c r="G124" s="116"/>
      <c r="H124" s="408"/>
      <c r="I124" s="230">
        <f t="shared" si="10"/>
        <v>0</v>
      </c>
      <c r="J124" s="116">
        <v>47</v>
      </c>
      <c r="K124" s="408"/>
      <c r="L124" s="230">
        <f t="shared" si="11"/>
        <v>47</v>
      </c>
      <c r="M124" s="464"/>
      <c r="N124" s="118"/>
      <c r="O124" s="230">
        <f t="shared" si="12"/>
        <v>0</v>
      </c>
      <c r="P124" s="387"/>
    </row>
    <row r="125" spans="1:16" x14ac:dyDescent="0.25">
      <c r="A125" s="224">
        <v>2270</v>
      </c>
      <c r="B125" s="111" t="s">
        <v>140</v>
      </c>
      <c r="C125" s="405">
        <f t="shared" si="8"/>
        <v>22</v>
      </c>
      <c r="D125" s="225">
        <f>SUM(D126:D130)</f>
        <v>22</v>
      </c>
      <c r="E125" s="226">
        <f>SUM(E126:E130)</f>
        <v>0</v>
      </c>
      <c r="F125" s="227">
        <f t="shared" si="9"/>
        <v>22</v>
      </c>
      <c r="G125" s="225">
        <f>SUM(G126:G130)</f>
        <v>0</v>
      </c>
      <c r="H125" s="465">
        <f>SUM(H126:H130)</f>
        <v>0</v>
      </c>
      <c r="I125" s="230">
        <f t="shared" si="10"/>
        <v>0</v>
      </c>
      <c r="J125" s="225">
        <f>SUM(J126:J130)</f>
        <v>0</v>
      </c>
      <c r="K125" s="465">
        <f>SUM(K126:K130)</f>
        <v>0</v>
      </c>
      <c r="L125" s="230">
        <f t="shared" si="11"/>
        <v>0</v>
      </c>
      <c r="M125" s="466">
        <f>SUM(M126:M130)</f>
        <v>0</v>
      </c>
      <c r="N125" s="228">
        <f>SUM(N126:N130)</f>
        <v>0</v>
      </c>
      <c r="O125" s="230">
        <f t="shared" si="12"/>
        <v>0</v>
      </c>
      <c r="P125" s="387"/>
    </row>
    <row r="126" spans="1:16" hidden="1" x14ac:dyDescent="0.25">
      <c r="A126" s="64">
        <v>2272</v>
      </c>
      <c r="B126" s="4" t="s">
        <v>141</v>
      </c>
      <c r="C126" s="405">
        <f t="shared" si="8"/>
        <v>0</v>
      </c>
      <c r="D126" s="116"/>
      <c r="E126" s="117"/>
      <c r="F126" s="227">
        <f t="shared" si="9"/>
        <v>0</v>
      </c>
      <c r="G126" s="116"/>
      <c r="H126" s="408"/>
      <c r="I126" s="230">
        <f t="shared" si="10"/>
        <v>0</v>
      </c>
      <c r="J126" s="116"/>
      <c r="K126" s="408"/>
      <c r="L126" s="230">
        <f t="shared" si="11"/>
        <v>0</v>
      </c>
      <c r="M126" s="464"/>
      <c r="N126" s="118"/>
      <c r="O126" s="230">
        <f t="shared" si="12"/>
        <v>0</v>
      </c>
      <c r="P126" s="387"/>
    </row>
    <row r="127" spans="1:16" ht="24" hidden="1" x14ac:dyDescent="0.25">
      <c r="A127" s="64">
        <v>2275</v>
      </c>
      <c r="B127" s="111" t="s">
        <v>142</v>
      </c>
      <c r="C127" s="405">
        <f t="shared" si="8"/>
        <v>0</v>
      </c>
      <c r="D127" s="116"/>
      <c r="E127" s="117"/>
      <c r="F127" s="227">
        <f t="shared" si="9"/>
        <v>0</v>
      </c>
      <c r="G127" s="116"/>
      <c r="H127" s="408"/>
      <c r="I127" s="230">
        <f t="shared" si="10"/>
        <v>0</v>
      </c>
      <c r="J127" s="116"/>
      <c r="K127" s="408"/>
      <c r="L127" s="230">
        <f t="shared" si="11"/>
        <v>0</v>
      </c>
      <c r="M127" s="464"/>
      <c r="N127" s="118"/>
      <c r="O127" s="230">
        <f t="shared" si="12"/>
        <v>0</v>
      </c>
      <c r="P127" s="387"/>
    </row>
    <row r="128" spans="1:16" ht="36" hidden="1" x14ac:dyDescent="0.25">
      <c r="A128" s="64">
        <v>2276</v>
      </c>
      <c r="B128" s="111" t="s">
        <v>143</v>
      </c>
      <c r="C128" s="405">
        <f t="shared" si="8"/>
        <v>0</v>
      </c>
      <c r="D128" s="116"/>
      <c r="E128" s="117"/>
      <c r="F128" s="227">
        <f t="shared" si="9"/>
        <v>0</v>
      </c>
      <c r="G128" s="116"/>
      <c r="H128" s="408"/>
      <c r="I128" s="230">
        <f t="shared" si="10"/>
        <v>0</v>
      </c>
      <c r="J128" s="116"/>
      <c r="K128" s="408"/>
      <c r="L128" s="230">
        <f t="shared" si="11"/>
        <v>0</v>
      </c>
      <c r="M128" s="464"/>
      <c r="N128" s="118"/>
      <c r="O128" s="230">
        <f t="shared" si="12"/>
        <v>0</v>
      </c>
      <c r="P128" s="387"/>
    </row>
    <row r="129" spans="1:16" ht="24" hidden="1" x14ac:dyDescent="0.25">
      <c r="A129" s="64">
        <v>2278</v>
      </c>
      <c r="B129" s="111" t="s">
        <v>144</v>
      </c>
      <c r="C129" s="405">
        <f t="shared" si="8"/>
        <v>0</v>
      </c>
      <c r="D129" s="116"/>
      <c r="E129" s="117"/>
      <c r="F129" s="227">
        <f t="shared" si="9"/>
        <v>0</v>
      </c>
      <c r="G129" s="116"/>
      <c r="H129" s="408"/>
      <c r="I129" s="230">
        <f t="shared" si="10"/>
        <v>0</v>
      </c>
      <c r="J129" s="116"/>
      <c r="K129" s="408"/>
      <c r="L129" s="230">
        <f t="shared" si="11"/>
        <v>0</v>
      </c>
      <c r="M129" s="464"/>
      <c r="N129" s="118"/>
      <c r="O129" s="230">
        <f t="shared" si="12"/>
        <v>0</v>
      </c>
      <c r="P129" s="387"/>
    </row>
    <row r="130" spans="1:16" ht="24" x14ac:dyDescent="0.25">
      <c r="A130" s="64">
        <v>2279</v>
      </c>
      <c r="B130" s="111" t="s">
        <v>145</v>
      </c>
      <c r="C130" s="405">
        <f t="shared" si="8"/>
        <v>22</v>
      </c>
      <c r="D130" s="116">
        <v>22</v>
      </c>
      <c r="E130" s="117"/>
      <c r="F130" s="227">
        <f t="shared" si="9"/>
        <v>22</v>
      </c>
      <c r="G130" s="116"/>
      <c r="H130" s="408"/>
      <c r="I130" s="230">
        <f t="shared" si="10"/>
        <v>0</v>
      </c>
      <c r="J130" s="116"/>
      <c r="K130" s="408"/>
      <c r="L130" s="230">
        <f t="shared" si="11"/>
        <v>0</v>
      </c>
      <c r="M130" s="464"/>
      <c r="N130" s="118"/>
      <c r="O130" s="230">
        <f t="shared" si="12"/>
        <v>0</v>
      </c>
      <c r="P130" s="387"/>
    </row>
    <row r="131" spans="1:16" ht="24" hidden="1" x14ac:dyDescent="0.25">
      <c r="A131" s="350">
        <v>2280</v>
      </c>
      <c r="B131" s="101" t="s">
        <v>146</v>
      </c>
      <c r="C131" s="405">
        <f t="shared" si="8"/>
        <v>0</v>
      </c>
      <c r="D131" s="238">
        <f>SUM(D132)</f>
        <v>0</v>
      </c>
      <c r="E131" s="239">
        <f>SUM(E132)</f>
        <v>0</v>
      </c>
      <c r="F131" s="240">
        <f t="shared" si="9"/>
        <v>0</v>
      </c>
      <c r="G131" s="238">
        <f>SUM(G132)</f>
        <v>0</v>
      </c>
      <c r="H131" s="470">
        <f>SUM(H132)</f>
        <v>0</v>
      </c>
      <c r="I131" s="243">
        <f t="shared" si="10"/>
        <v>0</v>
      </c>
      <c r="J131" s="238">
        <f>SUM(J132)</f>
        <v>0</v>
      </c>
      <c r="K131" s="470">
        <f>SUM(K132)</f>
        <v>0</v>
      </c>
      <c r="L131" s="243">
        <f t="shared" si="11"/>
        <v>0</v>
      </c>
      <c r="M131" s="466">
        <f>SUM(M132)</f>
        <v>0</v>
      </c>
      <c r="N131" s="228">
        <f>SUM(N132)</f>
        <v>0</v>
      </c>
      <c r="O131" s="230">
        <f t="shared" si="12"/>
        <v>0</v>
      </c>
      <c r="P131" s="387"/>
    </row>
    <row r="132" spans="1:16" ht="24" hidden="1" x14ac:dyDescent="0.25">
      <c r="A132" s="64">
        <v>2283</v>
      </c>
      <c r="B132" s="111" t="s">
        <v>147</v>
      </c>
      <c r="C132" s="405">
        <f t="shared" si="8"/>
        <v>0</v>
      </c>
      <c r="D132" s="116"/>
      <c r="E132" s="117"/>
      <c r="F132" s="227">
        <f t="shared" si="9"/>
        <v>0</v>
      </c>
      <c r="G132" s="116"/>
      <c r="H132" s="408"/>
      <c r="I132" s="230">
        <f t="shared" si="10"/>
        <v>0</v>
      </c>
      <c r="J132" s="116"/>
      <c r="K132" s="408"/>
      <c r="L132" s="230">
        <f t="shared" si="11"/>
        <v>0</v>
      </c>
      <c r="M132" s="464"/>
      <c r="N132" s="118"/>
      <c r="O132" s="230">
        <f t="shared" si="12"/>
        <v>0</v>
      </c>
      <c r="P132" s="387"/>
    </row>
    <row r="133" spans="1:16" ht="36" x14ac:dyDescent="0.25">
      <c r="A133" s="85">
        <v>2300</v>
      </c>
      <c r="B133" s="210" t="s">
        <v>148</v>
      </c>
      <c r="C133" s="393">
        <f t="shared" si="8"/>
        <v>23616</v>
      </c>
      <c r="D133" s="95">
        <f>SUM(D134,D139,D143,D144,D147,D154,D162,D163,D166)</f>
        <v>14307</v>
      </c>
      <c r="E133" s="96">
        <f>SUM(E134,E139,E143,E144,E147,E154,E162,E163,E166)</f>
        <v>0</v>
      </c>
      <c r="F133" s="97">
        <f t="shared" si="9"/>
        <v>14307</v>
      </c>
      <c r="G133" s="95">
        <f>SUM(G134,G139,G143,G144,G147,G154,G162,G163,G166)</f>
        <v>2500</v>
      </c>
      <c r="H133" s="399">
        <f>SUM(H134,H139,H143,H144,H147,H154,H162,H163,H166)</f>
        <v>0</v>
      </c>
      <c r="I133" s="99">
        <f t="shared" si="10"/>
        <v>2500</v>
      </c>
      <c r="J133" s="95">
        <f>SUM(J134,J139,J143,J144,J147,J154,J162,J163,J166)</f>
        <v>5504</v>
      </c>
      <c r="K133" s="399">
        <f>SUM(K134,K139,K143,K144,K147,K154,K162,K163,K166)</f>
        <v>0</v>
      </c>
      <c r="L133" s="99">
        <f t="shared" si="11"/>
        <v>5504</v>
      </c>
      <c r="M133" s="469">
        <f>SUM(M134,M139,M143,M144,M147,M154,M162,M163,M166)</f>
        <v>1305</v>
      </c>
      <c r="N133" s="98">
        <f>SUM(N134,N139,N143,N144,N147,N154,N162,N163,N166)</f>
        <v>0</v>
      </c>
      <c r="O133" s="99">
        <f t="shared" si="12"/>
        <v>1305</v>
      </c>
      <c r="P133" s="397"/>
    </row>
    <row r="134" spans="1:16" ht="24" x14ac:dyDescent="0.25">
      <c r="A134" s="350">
        <v>2310</v>
      </c>
      <c r="B134" s="101" t="s">
        <v>149</v>
      </c>
      <c r="C134" s="400">
        <f t="shared" si="8"/>
        <v>8772</v>
      </c>
      <c r="D134" s="251">
        <f>SUM(D135:D138)</f>
        <v>6018</v>
      </c>
      <c r="E134" s="471">
        <f>SUM(E135:E138)</f>
        <v>0</v>
      </c>
      <c r="F134" s="240">
        <f t="shared" si="9"/>
        <v>6018</v>
      </c>
      <c r="G134" s="238">
        <f>SUM(G135:G138)</f>
        <v>0</v>
      </c>
      <c r="H134" s="470">
        <f>SUM(H135:H138)</f>
        <v>0</v>
      </c>
      <c r="I134" s="243">
        <f t="shared" si="10"/>
        <v>0</v>
      </c>
      <c r="J134" s="238">
        <f>SUM(J135:J138)</f>
        <v>2504</v>
      </c>
      <c r="K134" s="470">
        <f>SUM(K135:K138)</f>
        <v>0</v>
      </c>
      <c r="L134" s="243">
        <f t="shared" si="11"/>
        <v>2504</v>
      </c>
      <c r="M134" s="471">
        <f>SUM(M135:M138)</f>
        <v>250</v>
      </c>
      <c r="N134" s="241">
        <f>SUM(N135:N138)</f>
        <v>0</v>
      </c>
      <c r="O134" s="243">
        <f t="shared" si="12"/>
        <v>250</v>
      </c>
      <c r="P134" s="382"/>
    </row>
    <row r="135" spans="1:16" x14ac:dyDescent="0.25">
      <c r="A135" s="64">
        <v>2311</v>
      </c>
      <c r="B135" s="111" t="s">
        <v>150</v>
      </c>
      <c r="C135" s="405">
        <f t="shared" si="8"/>
        <v>1988</v>
      </c>
      <c r="D135" s="116">
        <v>1988</v>
      </c>
      <c r="E135" s="117"/>
      <c r="F135" s="227">
        <f t="shared" si="9"/>
        <v>1988</v>
      </c>
      <c r="G135" s="116"/>
      <c r="H135" s="408"/>
      <c r="I135" s="230">
        <f t="shared" si="10"/>
        <v>0</v>
      </c>
      <c r="J135" s="116"/>
      <c r="K135" s="408"/>
      <c r="L135" s="230">
        <f t="shared" si="11"/>
        <v>0</v>
      </c>
      <c r="M135" s="464"/>
      <c r="N135" s="118"/>
      <c r="O135" s="230">
        <f t="shared" si="12"/>
        <v>0</v>
      </c>
      <c r="P135" s="387"/>
    </row>
    <row r="136" spans="1:16" x14ac:dyDescent="0.25">
      <c r="A136" s="64">
        <v>2312</v>
      </c>
      <c r="B136" s="111" t="s">
        <v>151</v>
      </c>
      <c r="C136" s="405">
        <f t="shared" si="8"/>
        <v>6534</v>
      </c>
      <c r="D136" s="116">
        <f>3080+750+200</f>
        <v>4030</v>
      </c>
      <c r="E136" s="117"/>
      <c r="F136" s="227">
        <f t="shared" si="9"/>
        <v>4030</v>
      </c>
      <c r="G136" s="116"/>
      <c r="H136" s="408"/>
      <c r="I136" s="230">
        <f t="shared" si="10"/>
        <v>0</v>
      </c>
      <c r="J136" s="116">
        <v>2504</v>
      </c>
      <c r="K136" s="408"/>
      <c r="L136" s="230">
        <f t="shared" si="11"/>
        <v>2504</v>
      </c>
      <c r="M136" s="464"/>
      <c r="N136" s="118"/>
      <c r="O136" s="230">
        <f t="shared" si="12"/>
        <v>0</v>
      </c>
      <c r="P136" s="387"/>
    </row>
    <row r="137" spans="1:16" hidden="1" x14ac:dyDescent="0.25">
      <c r="A137" s="64">
        <v>2313</v>
      </c>
      <c r="B137" s="111" t="s">
        <v>152</v>
      </c>
      <c r="C137" s="405">
        <f t="shared" si="8"/>
        <v>0</v>
      </c>
      <c r="D137" s="116"/>
      <c r="E137" s="117"/>
      <c r="F137" s="227">
        <f t="shared" si="9"/>
        <v>0</v>
      </c>
      <c r="G137" s="116"/>
      <c r="H137" s="408"/>
      <c r="I137" s="230">
        <f t="shared" si="10"/>
        <v>0</v>
      </c>
      <c r="J137" s="116"/>
      <c r="K137" s="408"/>
      <c r="L137" s="230">
        <f t="shared" si="11"/>
        <v>0</v>
      </c>
      <c r="M137" s="464"/>
      <c r="N137" s="118"/>
      <c r="O137" s="230">
        <f t="shared" si="12"/>
        <v>0</v>
      </c>
      <c r="P137" s="387"/>
    </row>
    <row r="138" spans="1:16" ht="36" x14ac:dyDescent="0.25">
      <c r="A138" s="64">
        <v>2314</v>
      </c>
      <c r="B138" s="111" t="s">
        <v>153</v>
      </c>
      <c r="C138" s="405">
        <f t="shared" si="8"/>
        <v>250</v>
      </c>
      <c r="D138" s="116"/>
      <c r="E138" s="117"/>
      <c r="F138" s="227">
        <f t="shared" si="9"/>
        <v>0</v>
      </c>
      <c r="G138" s="116"/>
      <c r="H138" s="408"/>
      <c r="I138" s="230">
        <f t="shared" si="10"/>
        <v>0</v>
      </c>
      <c r="J138" s="116"/>
      <c r="K138" s="408"/>
      <c r="L138" s="230">
        <f t="shared" si="11"/>
        <v>0</v>
      </c>
      <c r="M138" s="464">
        <f>400-150</f>
        <v>250</v>
      </c>
      <c r="N138" s="118"/>
      <c r="O138" s="230">
        <f t="shared" si="12"/>
        <v>250</v>
      </c>
      <c r="P138" s="387"/>
    </row>
    <row r="139" spans="1:16" x14ac:dyDescent="0.25">
      <c r="A139" s="224">
        <v>2320</v>
      </c>
      <c r="B139" s="111" t="s">
        <v>154</v>
      </c>
      <c r="C139" s="405">
        <f t="shared" si="8"/>
        <v>1392</v>
      </c>
      <c r="D139" s="225">
        <f>SUM(D140:D142)</f>
        <v>292</v>
      </c>
      <c r="E139" s="226">
        <f>SUM(E140:E142)</f>
        <v>0</v>
      </c>
      <c r="F139" s="227">
        <f t="shared" si="9"/>
        <v>292</v>
      </c>
      <c r="G139" s="225">
        <f>SUM(G140:G142)</f>
        <v>0</v>
      </c>
      <c r="H139" s="465">
        <f>SUM(H140:H142)</f>
        <v>0</v>
      </c>
      <c r="I139" s="230">
        <f t="shared" si="10"/>
        <v>0</v>
      </c>
      <c r="J139" s="225">
        <f>SUM(J140:J142)</f>
        <v>1100</v>
      </c>
      <c r="K139" s="465">
        <f>SUM(K140:K142)</f>
        <v>0</v>
      </c>
      <c r="L139" s="230">
        <f t="shared" si="11"/>
        <v>1100</v>
      </c>
      <c r="M139" s="466">
        <f>SUM(M140:M142)</f>
        <v>0</v>
      </c>
      <c r="N139" s="228">
        <f>SUM(N140:N142)</f>
        <v>0</v>
      </c>
      <c r="O139" s="230">
        <f t="shared" si="12"/>
        <v>0</v>
      </c>
      <c r="P139" s="387"/>
    </row>
    <row r="140" spans="1:16" hidden="1" x14ac:dyDescent="0.25">
      <c r="A140" s="64">
        <v>2321</v>
      </c>
      <c r="B140" s="111" t="s">
        <v>155</v>
      </c>
      <c r="C140" s="405">
        <f t="shared" si="8"/>
        <v>0</v>
      </c>
      <c r="D140" s="116"/>
      <c r="E140" s="117"/>
      <c r="F140" s="227">
        <f t="shared" si="9"/>
        <v>0</v>
      </c>
      <c r="G140" s="116"/>
      <c r="H140" s="408"/>
      <c r="I140" s="230">
        <f t="shared" si="10"/>
        <v>0</v>
      </c>
      <c r="J140" s="116"/>
      <c r="K140" s="408"/>
      <c r="L140" s="230">
        <f t="shared" si="11"/>
        <v>0</v>
      </c>
      <c r="M140" s="464"/>
      <c r="N140" s="118"/>
      <c r="O140" s="230">
        <f t="shared" si="12"/>
        <v>0</v>
      </c>
      <c r="P140" s="387"/>
    </row>
    <row r="141" spans="1:16" x14ac:dyDescent="0.25">
      <c r="A141" s="64">
        <v>2322</v>
      </c>
      <c r="B141" s="111" t="s">
        <v>156</v>
      </c>
      <c r="C141" s="405">
        <f t="shared" si="8"/>
        <v>1392</v>
      </c>
      <c r="D141" s="116">
        <v>292</v>
      </c>
      <c r="E141" s="117"/>
      <c r="F141" s="227">
        <f t="shared" si="9"/>
        <v>292</v>
      </c>
      <c r="G141" s="116"/>
      <c r="H141" s="408"/>
      <c r="I141" s="230">
        <f t="shared" si="10"/>
        <v>0</v>
      </c>
      <c r="J141" s="116">
        <v>1100</v>
      </c>
      <c r="K141" s="408"/>
      <c r="L141" s="230">
        <f t="shared" si="11"/>
        <v>1100</v>
      </c>
      <c r="M141" s="464"/>
      <c r="N141" s="118"/>
      <c r="O141" s="230">
        <f t="shared" si="12"/>
        <v>0</v>
      </c>
      <c r="P141" s="387"/>
    </row>
    <row r="142" spans="1:16" hidden="1" x14ac:dyDescent="0.25">
      <c r="A142" s="64">
        <v>2329</v>
      </c>
      <c r="B142" s="111" t="s">
        <v>157</v>
      </c>
      <c r="C142" s="405">
        <f t="shared" si="8"/>
        <v>0</v>
      </c>
      <c r="D142" s="116"/>
      <c r="E142" s="117"/>
      <c r="F142" s="227">
        <f t="shared" si="9"/>
        <v>0</v>
      </c>
      <c r="G142" s="116"/>
      <c r="H142" s="408"/>
      <c r="I142" s="230">
        <f t="shared" si="10"/>
        <v>0</v>
      </c>
      <c r="J142" s="116"/>
      <c r="K142" s="408"/>
      <c r="L142" s="230">
        <f t="shared" si="11"/>
        <v>0</v>
      </c>
      <c r="M142" s="464"/>
      <c r="N142" s="118"/>
      <c r="O142" s="230">
        <f t="shared" si="12"/>
        <v>0</v>
      </c>
      <c r="P142" s="387"/>
    </row>
    <row r="143" spans="1:16" hidden="1" x14ac:dyDescent="0.25">
      <c r="A143" s="224">
        <v>2330</v>
      </c>
      <c r="B143" s="111" t="s">
        <v>158</v>
      </c>
      <c r="C143" s="405">
        <f t="shared" si="8"/>
        <v>0</v>
      </c>
      <c r="D143" s="116"/>
      <c r="E143" s="117"/>
      <c r="F143" s="227">
        <f t="shared" si="9"/>
        <v>0</v>
      </c>
      <c r="G143" s="116"/>
      <c r="H143" s="408"/>
      <c r="I143" s="230">
        <f t="shared" si="10"/>
        <v>0</v>
      </c>
      <c r="J143" s="116"/>
      <c r="K143" s="408"/>
      <c r="L143" s="230">
        <f t="shared" si="11"/>
        <v>0</v>
      </c>
      <c r="M143" s="464"/>
      <c r="N143" s="118"/>
      <c r="O143" s="230">
        <f t="shared" si="12"/>
        <v>0</v>
      </c>
      <c r="P143" s="387"/>
    </row>
    <row r="144" spans="1:16" ht="48" x14ac:dyDescent="0.25">
      <c r="A144" s="224">
        <v>2340</v>
      </c>
      <c r="B144" s="111" t="s">
        <v>159</v>
      </c>
      <c r="C144" s="405">
        <f t="shared" si="8"/>
        <v>363</v>
      </c>
      <c r="D144" s="225">
        <f>SUM(D145:D146)</f>
        <v>363</v>
      </c>
      <c r="E144" s="226">
        <f>SUM(E145:E146)</f>
        <v>0</v>
      </c>
      <c r="F144" s="227">
        <f t="shared" si="9"/>
        <v>363</v>
      </c>
      <c r="G144" s="225">
        <f>SUM(G145:G146)</f>
        <v>0</v>
      </c>
      <c r="H144" s="465">
        <f>SUM(H145:H146)</f>
        <v>0</v>
      </c>
      <c r="I144" s="230">
        <f t="shared" si="10"/>
        <v>0</v>
      </c>
      <c r="J144" s="225">
        <f>SUM(J145:J146)</f>
        <v>0</v>
      </c>
      <c r="K144" s="465">
        <f>SUM(K145:K146)</f>
        <v>0</v>
      </c>
      <c r="L144" s="230">
        <f t="shared" si="11"/>
        <v>0</v>
      </c>
      <c r="M144" s="466">
        <f>SUM(M145:M146)</f>
        <v>0</v>
      </c>
      <c r="N144" s="228">
        <f>SUM(N145:N146)</f>
        <v>0</v>
      </c>
      <c r="O144" s="230">
        <f t="shared" si="12"/>
        <v>0</v>
      </c>
      <c r="P144" s="387"/>
    </row>
    <row r="145" spans="1:16" x14ac:dyDescent="0.25">
      <c r="A145" s="64">
        <v>2341</v>
      </c>
      <c r="B145" s="111" t="s">
        <v>160</v>
      </c>
      <c r="C145" s="405">
        <f t="shared" si="8"/>
        <v>363</v>
      </c>
      <c r="D145" s="116">
        <v>363</v>
      </c>
      <c r="E145" s="117"/>
      <c r="F145" s="227">
        <f t="shared" si="9"/>
        <v>363</v>
      </c>
      <c r="G145" s="116"/>
      <c r="H145" s="408"/>
      <c r="I145" s="230">
        <f t="shared" si="10"/>
        <v>0</v>
      </c>
      <c r="J145" s="116"/>
      <c r="K145" s="408"/>
      <c r="L145" s="230">
        <f t="shared" si="11"/>
        <v>0</v>
      </c>
      <c r="M145" s="464"/>
      <c r="N145" s="118"/>
      <c r="O145" s="230">
        <f t="shared" si="12"/>
        <v>0</v>
      </c>
      <c r="P145" s="387"/>
    </row>
    <row r="146" spans="1:16" ht="24" hidden="1" x14ac:dyDescent="0.25">
      <c r="A146" s="64">
        <v>2344</v>
      </c>
      <c r="B146" s="111" t="s">
        <v>161</v>
      </c>
      <c r="C146" s="405">
        <f t="shared" si="8"/>
        <v>0</v>
      </c>
      <c r="D146" s="116"/>
      <c r="E146" s="117"/>
      <c r="F146" s="227">
        <f t="shared" si="9"/>
        <v>0</v>
      </c>
      <c r="G146" s="116"/>
      <c r="H146" s="408"/>
      <c r="I146" s="230">
        <f t="shared" si="10"/>
        <v>0</v>
      </c>
      <c r="J146" s="116"/>
      <c r="K146" s="408"/>
      <c r="L146" s="230">
        <f t="shared" si="11"/>
        <v>0</v>
      </c>
      <c r="M146" s="464"/>
      <c r="N146" s="118"/>
      <c r="O146" s="230">
        <f t="shared" si="12"/>
        <v>0</v>
      </c>
      <c r="P146" s="387"/>
    </row>
    <row r="147" spans="1:16" ht="24" x14ac:dyDescent="0.25">
      <c r="A147" s="213">
        <v>2350</v>
      </c>
      <c r="B147" s="156" t="s">
        <v>162</v>
      </c>
      <c r="C147" s="405">
        <f t="shared" si="8"/>
        <v>4421</v>
      </c>
      <c r="D147" s="214">
        <f>SUM(D148:D153)</f>
        <v>2121</v>
      </c>
      <c r="E147" s="215">
        <f>SUM(E148:E153)</f>
        <v>0</v>
      </c>
      <c r="F147" s="216">
        <f t="shared" si="9"/>
        <v>2121</v>
      </c>
      <c r="G147" s="214">
        <f>SUM(G148:G153)</f>
        <v>0</v>
      </c>
      <c r="H147" s="461">
        <f>SUM(H148:H153)</f>
        <v>0</v>
      </c>
      <c r="I147" s="219">
        <f t="shared" si="10"/>
        <v>0</v>
      </c>
      <c r="J147" s="214">
        <f>SUM(J148:J153)</f>
        <v>1900</v>
      </c>
      <c r="K147" s="461">
        <f>SUM(K148:K153)</f>
        <v>0</v>
      </c>
      <c r="L147" s="219">
        <f t="shared" si="11"/>
        <v>1900</v>
      </c>
      <c r="M147" s="462">
        <f>SUM(M148:M153)</f>
        <v>400</v>
      </c>
      <c r="N147" s="217">
        <f>SUM(N148:N153)</f>
        <v>0</v>
      </c>
      <c r="O147" s="219">
        <f t="shared" si="12"/>
        <v>400</v>
      </c>
      <c r="P147" s="434"/>
    </row>
    <row r="148" spans="1:16" x14ac:dyDescent="0.25">
      <c r="A148" s="55">
        <v>2351</v>
      </c>
      <c r="B148" s="101" t="s">
        <v>163</v>
      </c>
      <c r="C148" s="405">
        <f t="shared" si="8"/>
        <v>2612</v>
      </c>
      <c r="D148" s="106">
        <v>712</v>
      </c>
      <c r="E148" s="107"/>
      <c r="F148" s="240">
        <f t="shared" si="9"/>
        <v>712</v>
      </c>
      <c r="G148" s="106"/>
      <c r="H148" s="403"/>
      <c r="I148" s="243">
        <f t="shared" si="10"/>
        <v>0</v>
      </c>
      <c r="J148" s="106">
        <f>1500+400</f>
        <v>1900</v>
      </c>
      <c r="K148" s="403"/>
      <c r="L148" s="243">
        <f t="shared" si="11"/>
        <v>1900</v>
      </c>
      <c r="M148" s="463"/>
      <c r="N148" s="108"/>
      <c r="O148" s="243">
        <f t="shared" si="12"/>
        <v>0</v>
      </c>
      <c r="P148" s="382"/>
    </row>
    <row r="149" spans="1:16" x14ac:dyDescent="0.25">
      <c r="A149" s="64">
        <v>2352</v>
      </c>
      <c r="B149" s="111" t="s">
        <v>164</v>
      </c>
      <c r="C149" s="405">
        <f t="shared" si="8"/>
        <v>1254</v>
      </c>
      <c r="D149" s="116">
        <v>854</v>
      </c>
      <c r="E149" s="117"/>
      <c r="F149" s="227">
        <f t="shared" si="9"/>
        <v>854</v>
      </c>
      <c r="G149" s="116"/>
      <c r="H149" s="408"/>
      <c r="I149" s="230">
        <f t="shared" si="10"/>
        <v>0</v>
      </c>
      <c r="J149" s="116"/>
      <c r="K149" s="408"/>
      <c r="L149" s="230">
        <f t="shared" si="11"/>
        <v>0</v>
      </c>
      <c r="M149" s="464">
        <v>400</v>
      </c>
      <c r="N149" s="118"/>
      <c r="O149" s="230">
        <f t="shared" si="12"/>
        <v>400</v>
      </c>
      <c r="P149" s="387"/>
    </row>
    <row r="150" spans="1:16" ht="24" hidden="1" x14ac:dyDescent="0.25">
      <c r="A150" s="64">
        <v>2353</v>
      </c>
      <c r="B150" s="111" t="s">
        <v>165</v>
      </c>
      <c r="C150" s="405">
        <f t="shared" si="8"/>
        <v>0</v>
      </c>
      <c r="D150" s="116"/>
      <c r="E150" s="117"/>
      <c r="F150" s="227">
        <f t="shared" si="9"/>
        <v>0</v>
      </c>
      <c r="G150" s="116"/>
      <c r="H150" s="408"/>
      <c r="I150" s="230">
        <f t="shared" si="10"/>
        <v>0</v>
      </c>
      <c r="J150" s="116"/>
      <c r="K150" s="408"/>
      <c r="L150" s="230">
        <f t="shared" si="11"/>
        <v>0</v>
      </c>
      <c r="M150" s="464"/>
      <c r="N150" s="118"/>
      <c r="O150" s="230">
        <f t="shared" si="12"/>
        <v>0</v>
      </c>
      <c r="P150" s="387"/>
    </row>
    <row r="151" spans="1:16" ht="24" hidden="1" x14ac:dyDescent="0.25">
      <c r="A151" s="64">
        <v>2354</v>
      </c>
      <c r="B151" s="111" t="s">
        <v>166</v>
      </c>
      <c r="C151" s="405">
        <f t="shared" si="8"/>
        <v>0</v>
      </c>
      <c r="D151" s="116"/>
      <c r="E151" s="117"/>
      <c r="F151" s="227">
        <f t="shared" si="9"/>
        <v>0</v>
      </c>
      <c r="G151" s="116"/>
      <c r="H151" s="408"/>
      <c r="I151" s="230">
        <f t="shared" si="10"/>
        <v>0</v>
      </c>
      <c r="J151" s="116"/>
      <c r="K151" s="408"/>
      <c r="L151" s="230">
        <f t="shared" si="11"/>
        <v>0</v>
      </c>
      <c r="M151" s="464"/>
      <c r="N151" s="118"/>
      <c r="O151" s="230">
        <f t="shared" si="12"/>
        <v>0</v>
      </c>
      <c r="P151" s="387"/>
    </row>
    <row r="152" spans="1:16" ht="24" x14ac:dyDescent="0.25">
      <c r="A152" s="64">
        <v>2355</v>
      </c>
      <c r="B152" s="111" t="s">
        <v>167</v>
      </c>
      <c r="C152" s="405">
        <f t="shared" si="8"/>
        <v>555</v>
      </c>
      <c r="D152" s="116">
        <v>555</v>
      </c>
      <c r="E152" s="117"/>
      <c r="F152" s="227">
        <f t="shared" si="9"/>
        <v>555</v>
      </c>
      <c r="G152" s="116"/>
      <c r="H152" s="408"/>
      <c r="I152" s="230">
        <f t="shared" si="10"/>
        <v>0</v>
      </c>
      <c r="J152" s="116"/>
      <c r="K152" s="408"/>
      <c r="L152" s="230">
        <f t="shared" si="11"/>
        <v>0</v>
      </c>
      <c r="M152" s="464"/>
      <c r="N152" s="118"/>
      <c r="O152" s="230">
        <f t="shared" si="12"/>
        <v>0</v>
      </c>
      <c r="P152" s="387"/>
    </row>
    <row r="153" spans="1:16" ht="24" hidden="1" x14ac:dyDescent="0.25">
      <c r="A153" s="64">
        <v>2359</v>
      </c>
      <c r="B153" s="111" t="s">
        <v>168</v>
      </c>
      <c r="C153" s="405">
        <f t="shared" si="8"/>
        <v>0</v>
      </c>
      <c r="D153" s="116"/>
      <c r="E153" s="117"/>
      <c r="F153" s="227">
        <f t="shared" si="9"/>
        <v>0</v>
      </c>
      <c r="G153" s="116"/>
      <c r="H153" s="408"/>
      <c r="I153" s="230">
        <f t="shared" si="10"/>
        <v>0</v>
      </c>
      <c r="J153" s="116"/>
      <c r="K153" s="408"/>
      <c r="L153" s="230">
        <f t="shared" si="11"/>
        <v>0</v>
      </c>
      <c r="M153" s="464"/>
      <c r="N153" s="118"/>
      <c r="O153" s="230">
        <f t="shared" si="12"/>
        <v>0</v>
      </c>
      <c r="P153" s="387"/>
    </row>
    <row r="154" spans="1:16" ht="24" hidden="1" x14ac:dyDescent="0.25">
      <c r="A154" s="224">
        <v>2360</v>
      </c>
      <c r="B154" s="111" t="s">
        <v>169</v>
      </c>
      <c r="C154" s="405">
        <f t="shared" si="8"/>
        <v>0</v>
      </c>
      <c r="D154" s="225">
        <f>SUM(D155:D161)</f>
        <v>0</v>
      </c>
      <c r="E154" s="226">
        <f>SUM(E155:E161)</f>
        <v>0</v>
      </c>
      <c r="F154" s="227">
        <f t="shared" si="9"/>
        <v>0</v>
      </c>
      <c r="G154" s="225">
        <f>SUM(G155:G161)</f>
        <v>0</v>
      </c>
      <c r="H154" s="465">
        <f>SUM(H155:H161)</f>
        <v>0</v>
      </c>
      <c r="I154" s="230">
        <f t="shared" si="10"/>
        <v>0</v>
      </c>
      <c r="J154" s="225">
        <f>SUM(J155:J161)</f>
        <v>0</v>
      </c>
      <c r="K154" s="465">
        <f>SUM(K155:K161)</f>
        <v>0</v>
      </c>
      <c r="L154" s="230">
        <f t="shared" si="11"/>
        <v>0</v>
      </c>
      <c r="M154" s="466">
        <f>SUM(M155:M161)</f>
        <v>0</v>
      </c>
      <c r="N154" s="228">
        <f>SUM(N155:N161)</f>
        <v>0</v>
      </c>
      <c r="O154" s="230">
        <f t="shared" si="12"/>
        <v>0</v>
      </c>
      <c r="P154" s="387"/>
    </row>
    <row r="155" spans="1:16" hidden="1" x14ac:dyDescent="0.25">
      <c r="A155" s="63">
        <v>2361</v>
      </c>
      <c r="B155" s="111" t="s">
        <v>170</v>
      </c>
      <c r="C155" s="405">
        <f t="shared" si="8"/>
        <v>0</v>
      </c>
      <c r="D155" s="116"/>
      <c r="E155" s="117"/>
      <c r="F155" s="227">
        <f t="shared" si="9"/>
        <v>0</v>
      </c>
      <c r="G155" s="116"/>
      <c r="H155" s="408"/>
      <c r="I155" s="230">
        <f t="shared" si="10"/>
        <v>0</v>
      </c>
      <c r="J155" s="116"/>
      <c r="K155" s="408"/>
      <c r="L155" s="230">
        <f t="shared" si="11"/>
        <v>0</v>
      </c>
      <c r="M155" s="464"/>
      <c r="N155" s="118"/>
      <c r="O155" s="230">
        <f t="shared" si="12"/>
        <v>0</v>
      </c>
      <c r="P155" s="387"/>
    </row>
    <row r="156" spans="1:16" ht="24" hidden="1" x14ac:dyDescent="0.25">
      <c r="A156" s="63">
        <v>2362</v>
      </c>
      <c r="B156" s="111" t="s">
        <v>171</v>
      </c>
      <c r="C156" s="405">
        <f t="shared" si="8"/>
        <v>0</v>
      </c>
      <c r="D156" s="116"/>
      <c r="E156" s="117"/>
      <c r="F156" s="227">
        <f t="shared" si="9"/>
        <v>0</v>
      </c>
      <c r="G156" s="116"/>
      <c r="H156" s="408"/>
      <c r="I156" s="230">
        <f t="shared" si="10"/>
        <v>0</v>
      </c>
      <c r="J156" s="116"/>
      <c r="K156" s="408"/>
      <c r="L156" s="230">
        <f t="shared" si="11"/>
        <v>0</v>
      </c>
      <c r="M156" s="464"/>
      <c r="N156" s="118"/>
      <c r="O156" s="230">
        <f t="shared" si="12"/>
        <v>0</v>
      </c>
      <c r="P156" s="387"/>
    </row>
    <row r="157" spans="1:16" hidden="1" x14ac:dyDescent="0.25">
      <c r="A157" s="63">
        <v>2363</v>
      </c>
      <c r="B157" s="111" t="s">
        <v>172</v>
      </c>
      <c r="C157" s="405">
        <f t="shared" si="8"/>
        <v>0</v>
      </c>
      <c r="D157" s="116"/>
      <c r="E157" s="117"/>
      <c r="F157" s="227">
        <f t="shared" si="9"/>
        <v>0</v>
      </c>
      <c r="G157" s="116"/>
      <c r="H157" s="408"/>
      <c r="I157" s="230">
        <f t="shared" si="10"/>
        <v>0</v>
      </c>
      <c r="J157" s="116"/>
      <c r="K157" s="408"/>
      <c r="L157" s="230">
        <f t="shared" si="11"/>
        <v>0</v>
      </c>
      <c r="M157" s="464"/>
      <c r="N157" s="118"/>
      <c r="O157" s="230">
        <f t="shared" si="12"/>
        <v>0</v>
      </c>
      <c r="P157" s="387"/>
    </row>
    <row r="158" spans="1:16" hidden="1" x14ac:dyDescent="0.25">
      <c r="A158" s="63">
        <v>2364</v>
      </c>
      <c r="B158" s="111" t="s">
        <v>173</v>
      </c>
      <c r="C158" s="405">
        <f t="shared" si="8"/>
        <v>0</v>
      </c>
      <c r="D158" s="116"/>
      <c r="E158" s="117"/>
      <c r="F158" s="227">
        <f t="shared" si="9"/>
        <v>0</v>
      </c>
      <c r="G158" s="116"/>
      <c r="H158" s="408"/>
      <c r="I158" s="230">
        <f t="shared" si="10"/>
        <v>0</v>
      </c>
      <c r="J158" s="116"/>
      <c r="K158" s="408"/>
      <c r="L158" s="230">
        <f t="shared" si="11"/>
        <v>0</v>
      </c>
      <c r="M158" s="464"/>
      <c r="N158" s="118"/>
      <c r="O158" s="230">
        <f t="shared" si="12"/>
        <v>0</v>
      </c>
      <c r="P158" s="387"/>
    </row>
    <row r="159" spans="1:16" hidden="1" x14ac:dyDescent="0.25">
      <c r="A159" s="63">
        <v>2365</v>
      </c>
      <c r="B159" s="111" t="s">
        <v>174</v>
      </c>
      <c r="C159" s="405">
        <f t="shared" si="8"/>
        <v>0</v>
      </c>
      <c r="D159" s="116"/>
      <c r="E159" s="117"/>
      <c r="F159" s="227">
        <f t="shared" si="9"/>
        <v>0</v>
      </c>
      <c r="G159" s="116"/>
      <c r="H159" s="408"/>
      <c r="I159" s="230">
        <f t="shared" si="10"/>
        <v>0</v>
      </c>
      <c r="J159" s="116"/>
      <c r="K159" s="408"/>
      <c r="L159" s="230">
        <f t="shared" si="11"/>
        <v>0</v>
      </c>
      <c r="M159" s="464"/>
      <c r="N159" s="118"/>
      <c r="O159" s="230">
        <f t="shared" si="12"/>
        <v>0</v>
      </c>
      <c r="P159" s="387"/>
    </row>
    <row r="160" spans="1:16" ht="36" hidden="1" x14ac:dyDescent="0.25">
      <c r="A160" s="63">
        <v>2366</v>
      </c>
      <c r="B160" s="111" t="s">
        <v>175</v>
      </c>
      <c r="C160" s="405">
        <f t="shared" si="8"/>
        <v>0</v>
      </c>
      <c r="D160" s="116"/>
      <c r="E160" s="117"/>
      <c r="F160" s="227">
        <f t="shared" si="9"/>
        <v>0</v>
      </c>
      <c r="G160" s="116"/>
      <c r="H160" s="408"/>
      <c r="I160" s="230">
        <f t="shared" si="10"/>
        <v>0</v>
      </c>
      <c r="J160" s="116"/>
      <c r="K160" s="408"/>
      <c r="L160" s="230">
        <f t="shared" si="11"/>
        <v>0</v>
      </c>
      <c r="M160" s="464"/>
      <c r="N160" s="118"/>
      <c r="O160" s="230">
        <f t="shared" si="12"/>
        <v>0</v>
      </c>
      <c r="P160" s="387"/>
    </row>
    <row r="161" spans="1:16" ht="48" hidden="1" x14ac:dyDescent="0.25">
      <c r="A161" s="63">
        <v>2369</v>
      </c>
      <c r="B161" s="111" t="s">
        <v>176</v>
      </c>
      <c r="C161" s="405">
        <f t="shared" si="8"/>
        <v>0</v>
      </c>
      <c r="D161" s="116"/>
      <c r="E161" s="117"/>
      <c r="F161" s="227">
        <f t="shared" si="9"/>
        <v>0</v>
      </c>
      <c r="G161" s="116"/>
      <c r="H161" s="408"/>
      <c r="I161" s="230">
        <f t="shared" si="10"/>
        <v>0</v>
      </c>
      <c r="J161" s="116"/>
      <c r="K161" s="408"/>
      <c r="L161" s="230">
        <f t="shared" si="11"/>
        <v>0</v>
      </c>
      <c r="M161" s="464"/>
      <c r="N161" s="118"/>
      <c r="O161" s="230">
        <f t="shared" si="12"/>
        <v>0</v>
      </c>
      <c r="P161" s="387"/>
    </row>
    <row r="162" spans="1:16" x14ac:dyDescent="0.25">
      <c r="A162" s="213">
        <v>2370</v>
      </c>
      <c r="B162" s="156" t="s">
        <v>177</v>
      </c>
      <c r="C162" s="405">
        <f t="shared" si="8"/>
        <v>8668</v>
      </c>
      <c r="D162" s="231">
        <v>5513</v>
      </c>
      <c r="E162" s="232"/>
      <c r="F162" s="216">
        <f t="shared" si="9"/>
        <v>5513</v>
      </c>
      <c r="G162" s="231">
        <v>2500</v>
      </c>
      <c r="H162" s="467"/>
      <c r="I162" s="219">
        <f t="shared" si="10"/>
        <v>2500</v>
      </c>
      <c r="J162" s="231"/>
      <c r="K162" s="467"/>
      <c r="L162" s="219">
        <f t="shared" si="11"/>
        <v>0</v>
      </c>
      <c r="M162" s="468">
        <f>500+150+5</f>
        <v>655</v>
      </c>
      <c r="N162" s="234"/>
      <c r="O162" s="219">
        <f t="shared" si="12"/>
        <v>655</v>
      </c>
      <c r="P162" s="434"/>
    </row>
    <row r="163" spans="1:16" hidden="1" x14ac:dyDescent="0.25">
      <c r="A163" s="213">
        <v>2380</v>
      </c>
      <c r="B163" s="156" t="s">
        <v>178</v>
      </c>
      <c r="C163" s="405">
        <f t="shared" si="8"/>
        <v>0</v>
      </c>
      <c r="D163" s="214">
        <f>SUM(D164:D165)</f>
        <v>0</v>
      </c>
      <c r="E163" s="215">
        <f>SUM(E164:E165)</f>
        <v>0</v>
      </c>
      <c r="F163" s="216">
        <f t="shared" si="9"/>
        <v>0</v>
      </c>
      <c r="G163" s="214">
        <f>SUM(G164:G165)</f>
        <v>0</v>
      </c>
      <c r="H163" s="461">
        <f>SUM(H164:H165)</f>
        <v>0</v>
      </c>
      <c r="I163" s="219">
        <f t="shared" si="10"/>
        <v>0</v>
      </c>
      <c r="J163" s="214">
        <f>SUM(J164:J165)</f>
        <v>0</v>
      </c>
      <c r="K163" s="461">
        <f>SUM(K164:K165)</f>
        <v>0</v>
      </c>
      <c r="L163" s="219">
        <f t="shared" si="11"/>
        <v>0</v>
      </c>
      <c r="M163" s="462">
        <f>SUM(M164:M165)</f>
        <v>0</v>
      </c>
      <c r="N163" s="217">
        <f>SUM(N164:N165)</f>
        <v>0</v>
      </c>
      <c r="O163" s="219">
        <f t="shared" si="12"/>
        <v>0</v>
      </c>
      <c r="P163" s="434"/>
    </row>
    <row r="164" spans="1:16" hidden="1" x14ac:dyDescent="0.25">
      <c r="A164" s="54">
        <v>2381</v>
      </c>
      <c r="B164" s="101" t="s">
        <v>179</v>
      </c>
      <c r="C164" s="405">
        <f t="shared" si="8"/>
        <v>0</v>
      </c>
      <c r="D164" s="106"/>
      <c r="E164" s="107"/>
      <c r="F164" s="240">
        <f t="shared" si="9"/>
        <v>0</v>
      </c>
      <c r="G164" s="106"/>
      <c r="H164" s="403"/>
      <c r="I164" s="243">
        <f t="shared" si="10"/>
        <v>0</v>
      </c>
      <c r="J164" s="106"/>
      <c r="K164" s="403"/>
      <c r="L164" s="243">
        <f t="shared" si="11"/>
        <v>0</v>
      </c>
      <c r="M164" s="463"/>
      <c r="N164" s="108"/>
      <c r="O164" s="243">
        <f t="shared" si="12"/>
        <v>0</v>
      </c>
      <c r="P164" s="382"/>
    </row>
    <row r="165" spans="1:16" ht="24" hidden="1" x14ac:dyDescent="0.25">
      <c r="A165" s="63">
        <v>2389</v>
      </c>
      <c r="B165" s="111" t="s">
        <v>180</v>
      </c>
      <c r="C165" s="405">
        <f t="shared" si="8"/>
        <v>0</v>
      </c>
      <c r="D165" s="116"/>
      <c r="E165" s="117"/>
      <c r="F165" s="227">
        <f t="shared" si="9"/>
        <v>0</v>
      </c>
      <c r="G165" s="116"/>
      <c r="H165" s="408"/>
      <c r="I165" s="230">
        <f t="shared" si="10"/>
        <v>0</v>
      </c>
      <c r="J165" s="116"/>
      <c r="K165" s="408"/>
      <c r="L165" s="230">
        <f t="shared" si="11"/>
        <v>0</v>
      </c>
      <c r="M165" s="464"/>
      <c r="N165" s="118"/>
      <c r="O165" s="230">
        <f t="shared" si="12"/>
        <v>0</v>
      </c>
      <c r="P165" s="387"/>
    </row>
    <row r="166" spans="1:16" hidden="1" x14ac:dyDescent="0.25">
      <c r="A166" s="213">
        <v>2390</v>
      </c>
      <c r="B166" s="156" t="s">
        <v>181</v>
      </c>
      <c r="C166" s="405">
        <f t="shared" si="8"/>
        <v>0</v>
      </c>
      <c r="D166" s="231"/>
      <c r="E166" s="232"/>
      <c r="F166" s="216">
        <f t="shared" si="9"/>
        <v>0</v>
      </c>
      <c r="G166" s="231"/>
      <c r="H166" s="467"/>
      <c r="I166" s="219">
        <f t="shared" si="10"/>
        <v>0</v>
      </c>
      <c r="J166" s="231"/>
      <c r="K166" s="467"/>
      <c r="L166" s="219">
        <f t="shared" si="11"/>
        <v>0</v>
      </c>
      <c r="M166" s="468"/>
      <c r="N166" s="234"/>
      <c r="O166" s="219">
        <f t="shared" si="12"/>
        <v>0</v>
      </c>
      <c r="P166" s="434"/>
    </row>
    <row r="167" spans="1:16" hidden="1" x14ac:dyDescent="0.25">
      <c r="A167" s="85">
        <v>2400</v>
      </c>
      <c r="B167" s="210" t="s">
        <v>182</v>
      </c>
      <c r="C167" s="393">
        <f t="shared" si="8"/>
        <v>0</v>
      </c>
      <c r="D167" s="245"/>
      <c r="E167" s="246"/>
      <c r="F167" s="97">
        <f t="shared" si="9"/>
        <v>0</v>
      </c>
      <c r="G167" s="245"/>
      <c r="H167" s="474"/>
      <c r="I167" s="99">
        <f t="shared" si="10"/>
        <v>0</v>
      </c>
      <c r="J167" s="245"/>
      <c r="K167" s="474"/>
      <c r="L167" s="99">
        <f t="shared" si="11"/>
        <v>0</v>
      </c>
      <c r="M167" s="331"/>
      <c r="N167" s="248"/>
      <c r="O167" s="99">
        <f t="shared" si="12"/>
        <v>0</v>
      </c>
      <c r="P167" s="397"/>
    </row>
    <row r="168" spans="1:16" ht="24" hidden="1" x14ac:dyDescent="0.25">
      <c r="A168" s="85">
        <v>2500</v>
      </c>
      <c r="B168" s="210" t="s">
        <v>183</v>
      </c>
      <c r="C168" s="393">
        <f t="shared" si="8"/>
        <v>0</v>
      </c>
      <c r="D168" s="95">
        <f>SUM(D169,D174)</f>
        <v>0</v>
      </c>
      <c r="E168" s="96">
        <f>SUM(E169,E174)</f>
        <v>0</v>
      </c>
      <c r="F168" s="97">
        <f t="shared" si="9"/>
        <v>0</v>
      </c>
      <c r="G168" s="95">
        <f>SUM(G169,G174)</f>
        <v>0</v>
      </c>
      <c r="H168" s="399">
        <f>SUM(H169,H174)</f>
        <v>0</v>
      </c>
      <c r="I168" s="99">
        <f t="shared" si="10"/>
        <v>0</v>
      </c>
      <c r="J168" s="95">
        <f>SUM(J169,J174)</f>
        <v>0</v>
      </c>
      <c r="K168" s="399">
        <f>SUM(K169,K174)</f>
        <v>0</v>
      </c>
      <c r="L168" s="99">
        <f t="shared" si="11"/>
        <v>0</v>
      </c>
      <c r="M168" s="459">
        <f>SUM(M169,M174)</f>
        <v>0</v>
      </c>
      <c r="N168" s="266">
        <f>SUM(N169,N174)</f>
        <v>0</v>
      </c>
      <c r="O168" s="268">
        <f t="shared" si="12"/>
        <v>0</v>
      </c>
      <c r="P168" s="460"/>
    </row>
    <row r="169" spans="1:16" hidden="1" x14ac:dyDescent="0.25">
      <c r="A169" s="350">
        <v>2510</v>
      </c>
      <c r="B169" s="101" t="s">
        <v>184</v>
      </c>
      <c r="C169" s="400">
        <f t="shared" si="8"/>
        <v>0</v>
      </c>
      <c r="D169" s="238">
        <f>SUM(D170:D173)</f>
        <v>0</v>
      </c>
      <c r="E169" s="239">
        <f>SUM(E170:E173)</f>
        <v>0</v>
      </c>
      <c r="F169" s="240">
        <f t="shared" si="9"/>
        <v>0</v>
      </c>
      <c r="G169" s="238">
        <f>SUM(G170:G173)</f>
        <v>0</v>
      </c>
      <c r="H169" s="470">
        <f>SUM(H170:H173)</f>
        <v>0</v>
      </c>
      <c r="I169" s="243">
        <f t="shared" si="10"/>
        <v>0</v>
      </c>
      <c r="J169" s="238">
        <f>SUM(J170:J173)</f>
        <v>0</v>
      </c>
      <c r="K169" s="470">
        <f>SUM(K170:K173)</f>
        <v>0</v>
      </c>
      <c r="L169" s="243">
        <f t="shared" si="11"/>
        <v>0</v>
      </c>
      <c r="M169" s="475">
        <f>SUM(M170:M173)</f>
        <v>0</v>
      </c>
      <c r="N169" s="476">
        <f>SUM(N170:N173)</f>
        <v>0</v>
      </c>
      <c r="O169" s="414">
        <f t="shared" si="12"/>
        <v>0</v>
      </c>
      <c r="P169" s="416"/>
    </row>
    <row r="170" spans="1:16" ht="24" hidden="1" x14ac:dyDescent="0.25">
      <c r="A170" s="64">
        <v>2512</v>
      </c>
      <c r="B170" s="111" t="s">
        <v>185</v>
      </c>
      <c r="C170" s="405">
        <f t="shared" si="8"/>
        <v>0</v>
      </c>
      <c r="D170" s="116"/>
      <c r="E170" s="117"/>
      <c r="F170" s="227">
        <f t="shared" si="9"/>
        <v>0</v>
      </c>
      <c r="G170" s="116"/>
      <c r="H170" s="408"/>
      <c r="I170" s="230">
        <f t="shared" si="10"/>
        <v>0</v>
      </c>
      <c r="J170" s="116"/>
      <c r="K170" s="408"/>
      <c r="L170" s="230">
        <f t="shared" si="11"/>
        <v>0</v>
      </c>
      <c r="M170" s="464"/>
      <c r="N170" s="118"/>
      <c r="O170" s="230">
        <f t="shared" si="12"/>
        <v>0</v>
      </c>
      <c r="P170" s="387"/>
    </row>
    <row r="171" spans="1:16" ht="36" hidden="1" x14ac:dyDescent="0.25">
      <c r="A171" s="64">
        <v>2513</v>
      </c>
      <c r="B171" s="111" t="s">
        <v>186</v>
      </c>
      <c r="C171" s="405">
        <f t="shared" si="8"/>
        <v>0</v>
      </c>
      <c r="D171" s="116"/>
      <c r="E171" s="117"/>
      <c r="F171" s="227">
        <f t="shared" si="9"/>
        <v>0</v>
      </c>
      <c r="G171" s="116"/>
      <c r="H171" s="408"/>
      <c r="I171" s="230">
        <f t="shared" si="10"/>
        <v>0</v>
      </c>
      <c r="J171" s="116"/>
      <c r="K171" s="408"/>
      <c r="L171" s="230">
        <f t="shared" si="11"/>
        <v>0</v>
      </c>
      <c r="M171" s="464"/>
      <c r="N171" s="118"/>
      <c r="O171" s="230">
        <f t="shared" si="12"/>
        <v>0</v>
      </c>
      <c r="P171" s="387"/>
    </row>
    <row r="172" spans="1:16" ht="24" hidden="1" x14ac:dyDescent="0.25">
      <c r="A172" s="64">
        <v>2515</v>
      </c>
      <c r="B172" s="111" t="s">
        <v>187</v>
      </c>
      <c r="C172" s="405">
        <f t="shared" si="8"/>
        <v>0</v>
      </c>
      <c r="D172" s="116"/>
      <c r="E172" s="117"/>
      <c r="F172" s="227">
        <f t="shared" si="9"/>
        <v>0</v>
      </c>
      <c r="G172" s="116"/>
      <c r="H172" s="408"/>
      <c r="I172" s="230">
        <f t="shared" si="10"/>
        <v>0</v>
      </c>
      <c r="J172" s="116"/>
      <c r="K172" s="408"/>
      <c r="L172" s="230">
        <f t="shared" si="11"/>
        <v>0</v>
      </c>
      <c r="M172" s="464"/>
      <c r="N172" s="118"/>
      <c r="O172" s="230">
        <f t="shared" si="12"/>
        <v>0</v>
      </c>
      <c r="P172" s="387"/>
    </row>
    <row r="173" spans="1:16" ht="24" hidden="1" x14ac:dyDescent="0.25">
      <c r="A173" s="64">
        <v>2519</v>
      </c>
      <c r="B173" s="111" t="s">
        <v>188</v>
      </c>
      <c r="C173" s="405">
        <f t="shared" si="8"/>
        <v>0</v>
      </c>
      <c r="D173" s="116"/>
      <c r="E173" s="117"/>
      <c r="F173" s="227">
        <f t="shared" si="9"/>
        <v>0</v>
      </c>
      <c r="G173" s="116"/>
      <c r="H173" s="408"/>
      <c r="I173" s="230">
        <f t="shared" si="10"/>
        <v>0</v>
      </c>
      <c r="J173" s="116"/>
      <c r="K173" s="408"/>
      <c r="L173" s="230">
        <f t="shared" si="11"/>
        <v>0</v>
      </c>
      <c r="M173" s="464"/>
      <c r="N173" s="118"/>
      <c r="O173" s="230">
        <f t="shared" si="12"/>
        <v>0</v>
      </c>
      <c r="P173" s="387"/>
    </row>
    <row r="174" spans="1:16" ht="24" hidden="1" x14ac:dyDescent="0.25">
      <c r="A174" s="224">
        <v>2520</v>
      </c>
      <c r="B174" s="111" t="s">
        <v>189</v>
      </c>
      <c r="C174" s="405">
        <f t="shared" si="8"/>
        <v>0</v>
      </c>
      <c r="D174" s="116"/>
      <c r="E174" s="117"/>
      <c r="F174" s="227">
        <f t="shared" si="9"/>
        <v>0</v>
      </c>
      <c r="G174" s="116"/>
      <c r="H174" s="408"/>
      <c r="I174" s="230">
        <f t="shared" si="10"/>
        <v>0</v>
      </c>
      <c r="J174" s="116"/>
      <c r="K174" s="408"/>
      <c r="L174" s="230">
        <f t="shared" si="11"/>
        <v>0</v>
      </c>
      <c r="M174" s="464"/>
      <c r="N174" s="118"/>
      <c r="O174" s="230">
        <f t="shared" si="12"/>
        <v>0</v>
      </c>
      <c r="P174" s="387"/>
    </row>
    <row r="175" spans="1:16" s="252" customFormat="1" ht="48" hidden="1" x14ac:dyDescent="0.25">
      <c r="A175" s="29">
        <v>2800</v>
      </c>
      <c r="B175" s="101" t="s">
        <v>190</v>
      </c>
      <c r="C175" s="400">
        <f t="shared" si="8"/>
        <v>0</v>
      </c>
      <c r="D175" s="57"/>
      <c r="E175" s="58"/>
      <c r="F175" s="610">
        <f t="shared" si="9"/>
        <v>0</v>
      </c>
      <c r="G175" s="57"/>
      <c r="H175" s="379"/>
      <c r="I175" s="380">
        <f t="shared" si="10"/>
        <v>0</v>
      </c>
      <c r="J175" s="57"/>
      <c r="K175" s="379"/>
      <c r="L175" s="380">
        <f t="shared" si="11"/>
        <v>0</v>
      </c>
      <c r="M175" s="381"/>
      <c r="N175" s="60"/>
      <c r="O175" s="380">
        <f t="shared" si="12"/>
        <v>0</v>
      </c>
      <c r="P175" s="382"/>
    </row>
    <row r="176" spans="1:16" hidden="1" x14ac:dyDescent="0.25">
      <c r="A176" s="200">
        <v>3000</v>
      </c>
      <c r="B176" s="200" t="s">
        <v>191</v>
      </c>
      <c r="C176" s="455">
        <f t="shared" si="8"/>
        <v>0</v>
      </c>
      <c r="D176" s="206">
        <f>SUM(D177,D187)</f>
        <v>0</v>
      </c>
      <c r="E176" s="604">
        <f>SUM(E177,E187)</f>
        <v>0</v>
      </c>
      <c r="F176" s="608">
        <f t="shared" si="9"/>
        <v>0</v>
      </c>
      <c r="G176" s="206">
        <f>SUM(G177,G187)</f>
        <v>0</v>
      </c>
      <c r="H176" s="456">
        <f>SUM(H177,H187)</f>
        <v>0</v>
      </c>
      <c r="I176" s="209">
        <f t="shared" si="10"/>
        <v>0</v>
      </c>
      <c r="J176" s="206">
        <f>SUM(J177,J187)</f>
        <v>0</v>
      </c>
      <c r="K176" s="456">
        <f>SUM(K177,K187)</f>
        <v>0</v>
      </c>
      <c r="L176" s="209">
        <f t="shared" si="11"/>
        <v>0</v>
      </c>
      <c r="M176" s="457">
        <f>SUM(M177,M187)</f>
        <v>0</v>
      </c>
      <c r="N176" s="207">
        <f>SUM(N177,N187)</f>
        <v>0</v>
      </c>
      <c r="O176" s="209">
        <f t="shared" si="12"/>
        <v>0</v>
      </c>
      <c r="P176" s="458"/>
    </row>
    <row r="177" spans="1:16" ht="24" hidden="1" x14ac:dyDescent="0.25">
      <c r="A177" s="85">
        <v>3200</v>
      </c>
      <c r="B177" s="253" t="s">
        <v>192</v>
      </c>
      <c r="C177" s="393">
        <f t="shared" si="8"/>
        <v>0</v>
      </c>
      <c r="D177" s="95">
        <f>SUM(D178,D182)</f>
        <v>0</v>
      </c>
      <c r="E177" s="96">
        <f>SUM(E178,E182)</f>
        <v>0</v>
      </c>
      <c r="F177" s="97">
        <f t="shared" si="9"/>
        <v>0</v>
      </c>
      <c r="G177" s="95">
        <f>SUM(G178,G182)</f>
        <v>0</v>
      </c>
      <c r="H177" s="399">
        <f>SUM(H178,H182)</f>
        <v>0</v>
      </c>
      <c r="I177" s="99">
        <f t="shared" si="10"/>
        <v>0</v>
      </c>
      <c r="J177" s="95">
        <f>SUM(J178,J182)</f>
        <v>0</v>
      </c>
      <c r="K177" s="399">
        <f>SUM(K178,K182)</f>
        <v>0</v>
      </c>
      <c r="L177" s="99">
        <f t="shared" si="11"/>
        <v>0</v>
      </c>
      <c r="M177" s="459">
        <f>SUM(M178,M182)</f>
        <v>0</v>
      </c>
      <c r="N177" s="266">
        <f>SUM(N178,N182)</f>
        <v>0</v>
      </c>
      <c r="O177" s="268">
        <f t="shared" si="12"/>
        <v>0</v>
      </c>
      <c r="P177" s="460"/>
    </row>
    <row r="178" spans="1:16" ht="36" hidden="1" x14ac:dyDescent="0.25">
      <c r="A178" s="350">
        <v>3260</v>
      </c>
      <c r="B178" s="101" t="s">
        <v>193</v>
      </c>
      <c r="C178" s="400">
        <f t="shared" si="8"/>
        <v>0</v>
      </c>
      <c r="D178" s="238">
        <f>SUM(D179:D181)</f>
        <v>0</v>
      </c>
      <c r="E178" s="239">
        <f>SUM(E179:E181)</f>
        <v>0</v>
      </c>
      <c r="F178" s="240">
        <f t="shared" si="9"/>
        <v>0</v>
      </c>
      <c r="G178" s="238">
        <f>SUM(G179:G181)</f>
        <v>0</v>
      </c>
      <c r="H178" s="470">
        <f>SUM(H179:H181)</f>
        <v>0</v>
      </c>
      <c r="I178" s="243">
        <f t="shared" si="10"/>
        <v>0</v>
      </c>
      <c r="J178" s="238">
        <f>SUM(J179:J181)</f>
        <v>0</v>
      </c>
      <c r="K178" s="470">
        <f>SUM(K179:K181)</f>
        <v>0</v>
      </c>
      <c r="L178" s="243">
        <f t="shared" si="11"/>
        <v>0</v>
      </c>
      <c r="M178" s="471">
        <f>SUM(M179:M181)</f>
        <v>0</v>
      </c>
      <c r="N178" s="241">
        <f>SUM(N179:N181)</f>
        <v>0</v>
      </c>
      <c r="O178" s="243">
        <f t="shared" si="12"/>
        <v>0</v>
      </c>
      <c r="P178" s="382"/>
    </row>
    <row r="179" spans="1:16" ht="24" hidden="1" x14ac:dyDescent="0.25">
      <c r="A179" s="64">
        <v>3261</v>
      </c>
      <c r="B179" s="111" t="s">
        <v>194</v>
      </c>
      <c r="C179" s="405">
        <f t="shared" si="8"/>
        <v>0</v>
      </c>
      <c r="D179" s="116"/>
      <c r="E179" s="117"/>
      <c r="F179" s="227">
        <f t="shared" si="9"/>
        <v>0</v>
      </c>
      <c r="G179" s="116"/>
      <c r="H179" s="408"/>
      <c r="I179" s="230">
        <f t="shared" si="10"/>
        <v>0</v>
      </c>
      <c r="J179" s="116"/>
      <c r="K179" s="408"/>
      <c r="L179" s="230">
        <f t="shared" si="11"/>
        <v>0</v>
      </c>
      <c r="M179" s="464"/>
      <c r="N179" s="118"/>
      <c r="O179" s="230">
        <f t="shared" si="12"/>
        <v>0</v>
      </c>
      <c r="P179" s="387"/>
    </row>
    <row r="180" spans="1:16" ht="36" hidden="1" x14ac:dyDescent="0.25">
      <c r="A180" s="64">
        <v>3262</v>
      </c>
      <c r="B180" s="111" t="s">
        <v>195</v>
      </c>
      <c r="C180" s="405">
        <f t="shared" si="8"/>
        <v>0</v>
      </c>
      <c r="D180" s="116"/>
      <c r="E180" s="117"/>
      <c r="F180" s="227">
        <f t="shared" si="9"/>
        <v>0</v>
      </c>
      <c r="G180" s="116"/>
      <c r="H180" s="408"/>
      <c r="I180" s="230">
        <f t="shared" si="10"/>
        <v>0</v>
      </c>
      <c r="J180" s="116"/>
      <c r="K180" s="408"/>
      <c r="L180" s="230">
        <f t="shared" si="11"/>
        <v>0</v>
      </c>
      <c r="M180" s="464"/>
      <c r="N180" s="118"/>
      <c r="O180" s="230">
        <f t="shared" si="12"/>
        <v>0</v>
      </c>
      <c r="P180" s="387"/>
    </row>
    <row r="181" spans="1:16" ht="24" hidden="1" x14ac:dyDescent="0.25">
      <c r="A181" s="64">
        <v>3263</v>
      </c>
      <c r="B181" s="111" t="s">
        <v>196</v>
      </c>
      <c r="C181" s="405">
        <f t="shared" ref="C181:C244" si="13">SUM(F181,I181,L181,O181)</f>
        <v>0</v>
      </c>
      <c r="D181" s="116"/>
      <c r="E181" s="117"/>
      <c r="F181" s="227">
        <f t="shared" ref="F181:F244" si="14">D181+E181</f>
        <v>0</v>
      </c>
      <c r="G181" s="116"/>
      <c r="H181" s="408"/>
      <c r="I181" s="230">
        <f t="shared" ref="I181:I244" si="15">G181+H181</f>
        <v>0</v>
      </c>
      <c r="J181" s="116"/>
      <c r="K181" s="408"/>
      <c r="L181" s="230">
        <f t="shared" ref="L181:L244" si="16">J181+K181</f>
        <v>0</v>
      </c>
      <c r="M181" s="464"/>
      <c r="N181" s="118"/>
      <c r="O181" s="230">
        <f t="shared" ref="O181:O244" si="17">M181+N181</f>
        <v>0</v>
      </c>
      <c r="P181" s="387"/>
    </row>
    <row r="182" spans="1:16" ht="84" hidden="1" x14ac:dyDescent="0.25">
      <c r="A182" s="350">
        <v>3290</v>
      </c>
      <c r="B182" s="101" t="s">
        <v>341</v>
      </c>
      <c r="C182" s="405">
        <f t="shared" si="13"/>
        <v>0</v>
      </c>
      <c r="D182" s="238">
        <f>SUM(D183:D186)</f>
        <v>0</v>
      </c>
      <c r="E182" s="239">
        <f>SUM(E183:E186)</f>
        <v>0</v>
      </c>
      <c r="F182" s="240">
        <f t="shared" si="14"/>
        <v>0</v>
      </c>
      <c r="G182" s="238">
        <f>SUM(G183:G186)</f>
        <v>0</v>
      </c>
      <c r="H182" s="470">
        <f>SUM(H183:H186)</f>
        <v>0</v>
      </c>
      <c r="I182" s="243">
        <f t="shared" si="15"/>
        <v>0</v>
      </c>
      <c r="J182" s="238">
        <f>SUM(J183:J186)</f>
        <v>0</v>
      </c>
      <c r="K182" s="470">
        <f>SUM(K183:K186)</f>
        <v>0</v>
      </c>
      <c r="L182" s="243">
        <f t="shared" si="16"/>
        <v>0</v>
      </c>
      <c r="M182" s="477">
        <f>SUM(M183:M186)</f>
        <v>0</v>
      </c>
      <c r="N182" s="478">
        <f>SUM(N183:N186)</f>
        <v>0</v>
      </c>
      <c r="O182" s="479">
        <f t="shared" si="17"/>
        <v>0</v>
      </c>
      <c r="P182" s="480"/>
    </row>
    <row r="183" spans="1:16" ht="72" hidden="1" x14ac:dyDescent="0.25">
      <c r="A183" s="64">
        <v>3291</v>
      </c>
      <c r="B183" s="111" t="s">
        <v>198</v>
      </c>
      <c r="C183" s="405">
        <f t="shared" si="13"/>
        <v>0</v>
      </c>
      <c r="D183" s="116"/>
      <c r="E183" s="117"/>
      <c r="F183" s="227">
        <f t="shared" si="14"/>
        <v>0</v>
      </c>
      <c r="G183" s="116"/>
      <c r="H183" s="408"/>
      <c r="I183" s="230">
        <f t="shared" si="15"/>
        <v>0</v>
      </c>
      <c r="J183" s="116"/>
      <c r="K183" s="408"/>
      <c r="L183" s="230">
        <f t="shared" si="16"/>
        <v>0</v>
      </c>
      <c r="M183" s="464"/>
      <c r="N183" s="118"/>
      <c r="O183" s="230">
        <f t="shared" si="17"/>
        <v>0</v>
      </c>
      <c r="P183" s="387"/>
    </row>
    <row r="184" spans="1:16" ht="72" hidden="1" x14ac:dyDescent="0.25">
      <c r="A184" s="64">
        <v>3292</v>
      </c>
      <c r="B184" s="111" t="s">
        <v>199</v>
      </c>
      <c r="C184" s="405">
        <f t="shared" si="13"/>
        <v>0</v>
      </c>
      <c r="D184" s="116"/>
      <c r="E184" s="117"/>
      <c r="F184" s="227">
        <f t="shared" si="14"/>
        <v>0</v>
      </c>
      <c r="G184" s="116"/>
      <c r="H184" s="408"/>
      <c r="I184" s="230">
        <f t="shared" si="15"/>
        <v>0</v>
      </c>
      <c r="J184" s="116"/>
      <c r="K184" s="408"/>
      <c r="L184" s="230">
        <f t="shared" si="16"/>
        <v>0</v>
      </c>
      <c r="M184" s="464"/>
      <c r="N184" s="118"/>
      <c r="O184" s="230">
        <f t="shared" si="17"/>
        <v>0</v>
      </c>
      <c r="P184" s="387"/>
    </row>
    <row r="185" spans="1:16" ht="72" hidden="1" x14ac:dyDescent="0.25">
      <c r="A185" s="64">
        <v>3293</v>
      </c>
      <c r="B185" s="111" t="s">
        <v>200</v>
      </c>
      <c r="C185" s="405">
        <f t="shared" si="13"/>
        <v>0</v>
      </c>
      <c r="D185" s="116"/>
      <c r="E185" s="117"/>
      <c r="F185" s="227">
        <f t="shared" si="14"/>
        <v>0</v>
      </c>
      <c r="G185" s="116"/>
      <c r="H185" s="408"/>
      <c r="I185" s="230">
        <f t="shared" si="15"/>
        <v>0</v>
      </c>
      <c r="J185" s="116"/>
      <c r="K185" s="408"/>
      <c r="L185" s="230">
        <f t="shared" si="16"/>
        <v>0</v>
      </c>
      <c r="M185" s="464"/>
      <c r="N185" s="118"/>
      <c r="O185" s="230">
        <f t="shared" si="17"/>
        <v>0</v>
      </c>
      <c r="P185" s="387"/>
    </row>
    <row r="186" spans="1:16" ht="60" hidden="1" x14ac:dyDescent="0.25">
      <c r="A186" s="256">
        <v>3294</v>
      </c>
      <c r="B186" s="111" t="s">
        <v>201</v>
      </c>
      <c r="C186" s="481">
        <f t="shared" si="13"/>
        <v>0</v>
      </c>
      <c r="D186" s="257"/>
      <c r="E186" s="258"/>
      <c r="F186" s="618">
        <f t="shared" si="14"/>
        <v>0</v>
      </c>
      <c r="G186" s="257"/>
      <c r="H186" s="483"/>
      <c r="I186" s="479">
        <f t="shared" si="15"/>
        <v>0</v>
      </c>
      <c r="J186" s="257"/>
      <c r="K186" s="483"/>
      <c r="L186" s="479">
        <f t="shared" si="16"/>
        <v>0</v>
      </c>
      <c r="M186" s="484"/>
      <c r="N186" s="260"/>
      <c r="O186" s="479">
        <f t="shared" si="17"/>
        <v>0</v>
      </c>
      <c r="P186" s="480"/>
    </row>
    <row r="187" spans="1:16" ht="48" hidden="1" x14ac:dyDescent="0.25">
      <c r="A187" s="137">
        <v>3300</v>
      </c>
      <c r="B187" s="253" t="s">
        <v>202</v>
      </c>
      <c r="C187" s="485">
        <f t="shared" si="13"/>
        <v>0</v>
      </c>
      <c r="D187" s="211">
        <f>SUM(D188:D189)</f>
        <v>0</v>
      </c>
      <c r="E187" s="264">
        <f>SUM(E188:E189)</f>
        <v>0</v>
      </c>
      <c r="F187" s="265">
        <f t="shared" si="14"/>
        <v>0</v>
      </c>
      <c r="G187" s="211">
        <f>SUM(G188:G189)</f>
        <v>0</v>
      </c>
      <c r="H187" s="486">
        <f>SUM(H188:H189)</f>
        <v>0</v>
      </c>
      <c r="I187" s="268">
        <f t="shared" si="15"/>
        <v>0</v>
      </c>
      <c r="J187" s="211">
        <f>SUM(J188:J189)</f>
        <v>0</v>
      </c>
      <c r="K187" s="486">
        <f>SUM(K188:K189)</f>
        <v>0</v>
      </c>
      <c r="L187" s="268">
        <f t="shared" si="16"/>
        <v>0</v>
      </c>
      <c r="M187" s="459">
        <f>SUM(M188:M189)</f>
        <v>0</v>
      </c>
      <c r="N187" s="266">
        <f>SUM(N188:N189)</f>
        <v>0</v>
      </c>
      <c r="O187" s="268">
        <f t="shared" si="17"/>
        <v>0</v>
      </c>
      <c r="P187" s="460"/>
    </row>
    <row r="188" spans="1:16" ht="48" hidden="1" x14ac:dyDescent="0.25">
      <c r="A188" s="155">
        <v>3310</v>
      </c>
      <c r="B188" s="156" t="s">
        <v>203</v>
      </c>
      <c r="C188" s="435">
        <f t="shared" si="13"/>
        <v>0</v>
      </c>
      <c r="D188" s="231"/>
      <c r="E188" s="232"/>
      <c r="F188" s="216">
        <f t="shared" si="14"/>
        <v>0</v>
      </c>
      <c r="G188" s="231"/>
      <c r="H188" s="467"/>
      <c r="I188" s="219">
        <f t="shared" si="15"/>
        <v>0</v>
      </c>
      <c r="J188" s="231"/>
      <c r="K188" s="467"/>
      <c r="L188" s="219">
        <f t="shared" si="16"/>
        <v>0</v>
      </c>
      <c r="M188" s="468"/>
      <c r="N188" s="234"/>
      <c r="O188" s="219">
        <f t="shared" si="17"/>
        <v>0</v>
      </c>
      <c r="P188" s="434"/>
    </row>
    <row r="189" spans="1:16" ht="60" hidden="1" x14ac:dyDescent="0.25">
      <c r="A189" s="55">
        <v>3320</v>
      </c>
      <c r="B189" s="101" t="s">
        <v>204</v>
      </c>
      <c r="C189" s="400">
        <f t="shared" si="13"/>
        <v>0</v>
      </c>
      <c r="D189" s="106"/>
      <c r="E189" s="107"/>
      <c r="F189" s="240">
        <f t="shared" si="14"/>
        <v>0</v>
      </c>
      <c r="G189" s="106"/>
      <c r="H189" s="403"/>
      <c r="I189" s="243">
        <f t="shared" si="15"/>
        <v>0</v>
      </c>
      <c r="J189" s="106"/>
      <c r="K189" s="403"/>
      <c r="L189" s="243">
        <f t="shared" si="16"/>
        <v>0</v>
      </c>
      <c r="M189" s="463"/>
      <c r="N189" s="108"/>
      <c r="O189" s="243">
        <f t="shared" si="17"/>
        <v>0</v>
      </c>
      <c r="P189" s="382"/>
    </row>
    <row r="190" spans="1:16" hidden="1" x14ac:dyDescent="0.25">
      <c r="A190" s="269">
        <v>4000</v>
      </c>
      <c r="B190" s="200" t="s">
        <v>205</v>
      </c>
      <c r="C190" s="455">
        <f t="shared" si="13"/>
        <v>0</v>
      </c>
      <c r="D190" s="206">
        <f>SUM(D191,D194)</f>
        <v>0</v>
      </c>
      <c r="E190" s="604">
        <f>SUM(E191,E194)</f>
        <v>0</v>
      </c>
      <c r="F190" s="608">
        <f t="shared" si="14"/>
        <v>0</v>
      </c>
      <c r="G190" s="206">
        <f>SUM(G191,G194)</f>
        <v>0</v>
      </c>
      <c r="H190" s="456">
        <f>SUM(H191,H194)</f>
        <v>0</v>
      </c>
      <c r="I190" s="209">
        <f t="shared" si="15"/>
        <v>0</v>
      </c>
      <c r="J190" s="206">
        <f>SUM(J191,J194)</f>
        <v>0</v>
      </c>
      <c r="K190" s="456">
        <f>SUM(K191,K194)</f>
        <v>0</v>
      </c>
      <c r="L190" s="209">
        <f t="shared" si="16"/>
        <v>0</v>
      </c>
      <c r="M190" s="457">
        <f>SUM(M191,M194)</f>
        <v>0</v>
      </c>
      <c r="N190" s="207">
        <f>SUM(N191,N194)</f>
        <v>0</v>
      </c>
      <c r="O190" s="209">
        <f t="shared" si="17"/>
        <v>0</v>
      </c>
      <c r="P190" s="458"/>
    </row>
    <row r="191" spans="1:16" ht="24" hidden="1" x14ac:dyDescent="0.25">
      <c r="A191" s="270">
        <v>4200</v>
      </c>
      <c r="B191" s="210" t="s">
        <v>206</v>
      </c>
      <c r="C191" s="393">
        <f t="shared" si="13"/>
        <v>0</v>
      </c>
      <c r="D191" s="95">
        <f>SUM(D192,D193)</f>
        <v>0</v>
      </c>
      <c r="E191" s="96">
        <f>SUM(E192,E193)</f>
        <v>0</v>
      </c>
      <c r="F191" s="97">
        <f t="shared" si="14"/>
        <v>0</v>
      </c>
      <c r="G191" s="95">
        <f>SUM(G192,G193)</f>
        <v>0</v>
      </c>
      <c r="H191" s="399">
        <f>SUM(H192,H193)</f>
        <v>0</v>
      </c>
      <c r="I191" s="99">
        <f t="shared" si="15"/>
        <v>0</v>
      </c>
      <c r="J191" s="95">
        <f>SUM(J192,J193)</f>
        <v>0</v>
      </c>
      <c r="K191" s="399">
        <f>SUM(K192,K193)</f>
        <v>0</v>
      </c>
      <c r="L191" s="99">
        <f t="shared" si="16"/>
        <v>0</v>
      </c>
      <c r="M191" s="469">
        <f>SUM(M192,M193)</f>
        <v>0</v>
      </c>
      <c r="N191" s="98">
        <f>SUM(N192,N193)</f>
        <v>0</v>
      </c>
      <c r="O191" s="99">
        <f t="shared" si="17"/>
        <v>0</v>
      </c>
      <c r="P191" s="397"/>
    </row>
    <row r="192" spans="1:16" ht="36" hidden="1" x14ac:dyDescent="0.25">
      <c r="A192" s="350">
        <v>4240</v>
      </c>
      <c r="B192" s="101" t="s">
        <v>207</v>
      </c>
      <c r="C192" s="400">
        <f t="shared" si="13"/>
        <v>0</v>
      </c>
      <c r="D192" s="106"/>
      <c r="E192" s="107"/>
      <c r="F192" s="240">
        <f t="shared" si="14"/>
        <v>0</v>
      </c>
      <c r="G192" s="106"/>
      <c r="H192" s="403"/>
      <c r="I192" s="243">
        <f t="shared" si="15"/>
        <v>0</v>
      </c>
      <c r="J192" s="106"/>
      <c r="K192" s="403"/>
      <c r="L192" s="243">
        <f t="shared" si="16"/>
        <v>0</v>
      </c>
      <c r="M192" s="463"/>
      <c r="N192" s="108"/>
      <c r="O192" s="243">
        <f t="shared" si="17"/>
        <v>0</v>
      </c>
      <c r="P192" s="382"/>
    </row>
    <row r="193" spans="1:16" ht="24" hidden="1" x14ac:dyDescent="0.25">
      <c r="A193" s="224">
        <v>4250</v>
      </c>
      <c r="B193" s="111" t="s">
        <v>208</v>
      </c>
      <c r="C193" s="405">
        <f t="shared" si="13"/>
        <v>0</v>
      </c>
      <c r="D193" s="116"/>
      <c r="E193" s="117"/>
      <c r="F193" s="227">
        <f t="shared" si="14"/>
        <v>0</v>
      </c>
      <c r="G193" s="116"/>
      <c r="H193" s="408"/>
      <c r="I193" s="230">
        <f t="shared" si="15"/>
        <v>0</v>
      </c>
      <c r="J193" s="116"/>
      <c r="K193" s="408"/>
      <c r="L193" s="230">
        <f t="shared" si="16"/>
        <v>0</v>
      </c>
      <c r="M193" s="464"/>
      <c r="N193" s="118"/>
      <c r="O193" s="230">
        <f t="shared" si="17"/>
        <v>0</v>
      </c>
      <c r="P193" s="387"/>
    </row>
    <row r="194" spans="1:16" hidden="1" x14ac:dyDescent="0.25">
      <c r="A194" s="85">
        <v>4300</v>
      </c>
      <c r="B194" s="210" t="s">
        <v>209</v>
      </c>
      <c r="C194" s="393">
        <f t="shared" si="13"/>
        <v>0</v>
      </c>
      <c r="D194" s="95">
        <f>SUM(D195)</f>
        <v>0</v>
      </c>
      <c r="E194" s="96">
        <f>SUM(E195)</f>
        <v>0</v>
      </c>
      <c r="F194" s="97">
        <f t="shared" si="14"/>
        <v>0</v>
      </c>
      <c r="G194" s="95">
        <f>SUM(G195)</f>
        <v>0</v>
      </c>
      <c r="H194" s="399">
        <f>SUM(H195)</f>
        <v>0</v>
      </c>
      <c r="I194" s="99">
        <f t="shared" si="15"/>
        <v>0</v>
      </c>
      <c r="J194" s="95">
        <f>SUM(J195)</f>
        <v>0</v>
      </c>
      <c r="K194" s="399">
        <f>SUM(K195)</f>
        <v>0</v>
      </c>
      <c r="L194" s="99">
        <f t="shared" si="16"/>
        <v>0</v>
      </c>
      <c r="M194" s="469">
        <f>SUM(M195)</f>
        <v>0</v>
      </c>
      <c r="N194" s="98">
        <f>SUM(N195)</f>
        <v>0</v>
      </c>
      <c r="O194" s="99">
        <f t="shared" si="17"/>
        <v>0</v>
      </c>
      <c r="P194" s="397"/>
    </row>
    <row r="195" spans="1:16" ht="24" hidden="1" x14ac:dyDescent="0.25">
      <c r="A195" s="350">
        <v>4310</v>
      </c>
      <c r="B195" s="101" t="s">
        <v>210</v>
      </c>
      <c r="C195" s="400">
        <f t="shared" si="13"/>
        <v>0</v>
      </c>
      <c r="D195" s="238">
        <f>SUM(D196:D196)</f>
        <v>0</v>
      </c>
      <c r="E195" s="239">
        <f>SUM(E196:E196)</f>
        <v>0</v>
      </c>
      <c r="F195" s="240">
        <f t="shared" si="14"/>
        <v>0</v>
      </c>
      <c r="G195" s="238">
        <f>SUM(G196:G196)</f>
        <v>0</v>
      </c>
      <c r="H195" s="470">
        <f>SUM(H196:H196)</f>
        <v>0</v>
      </c>
      <c r="I195" s="243">
        <f t="shared" si="15"/>
        <v>0</v>
      </c>
      <c r="J195" s="238">
        <f>SUM(J196:J196)</f>
        <v>0</v>
      </c>
      <c r="K195" s="470">
        <f>SUM(K196:K196)</f>
        <v>0</v>
      </c>
      <c r="L195" s="243">
        <f t="shared" si="16"/>
        <v>0</v>
      </c>
      <c r="M195" s="471">
        <f>SUM(M196:M196)</f>
        <v>0</v>
      </c>
      <c r="N195" s="241">
        <f>SUM(N196:N196)</f>
        <v>0</v>
      </c>
      <c r="O195" s="243">
        <f t="shared" si="17"/>
        <v>0</v>
      </c>
      <c r="P195" s="382"/>
    </row>
    <row r="196" spans="1:16" ht="36" hidden="1" x14ac:dyDescent="0.25">
      <c r="A196" s="64">
        <v>4311</v>
      </c>
      <c r="B196" s="111" t="s">
        <v>211</v>
      </c>
      <c r="C196" s="405">
        <f t="shared" si="13"/>
        <v>0</v>
      </c>
      <c r="D196" s="116"/>
      <c r="E196" s="117"/>
      <c r="F196" s="227">
        <f t="shared" si="14"/>
        <v>0</v>
      </c>
      <c r="G196" s="116"/>
      <c r="H196" s="408"/>
      <c r="I196" s="230">
        <f t="shared" si="15"/>
        <v>0</v>
      </c>
      <c r="J196" s="116"/>
      <c r="K196" s="408"/>
      <c r="L196" s="230">
        <f t="shared" si="16"/>
        <v>0</v>
      </c>
      <c r="M196" s="464"/>
      <c r="N196" s="118"/>
      <c r="O196" s="230">
        <f t="shared" si="17"/>
        <v>0</v>
      </c>
      <c r="P196" s="387"/>
    </row>
    <row r="197" spans="1:16" s="37" customFormat="1" ht="24" x14ac:dyDescent="0.25">
      <c r="A197" s="271"/>
      <c r="B197" s="29" t="s">
        <v>212</v>
      </c>
      <c r="C197" s="452">
        <f t="shared" si="13"/>
        <v>21764</v>
      </c>
      <c r="D197" s="173">
        <f>SUM(D198,D233,D271)</f>
        <v>18700</v>
      </c>
      <c r="E197" s="174">
        <f>SUM(E198,E233,E271)</f>
        <v>0</v>
      </c>
      <c r="F197" s="175">
        <f t="shared" si="14"/>
        <v>18700</v>
      </c>
      <c r="G197" s="173">
        <f>SUM(G198,G233,G271)</f>
        <v>3064</v>
      </c>
      <c r="H197" s="453">
        <f>SUM(H198,H233,H271)</f>
        <v>0</v>
      </c>
      <c r="I197" s="199">
        <f t="shared" si="15"/>
        <v>3064</v>
      </c>
      <c r="J197" s="173">
        <f>SUM(J198,J233,J271)</f>
        <v>0</v>
      </c>
      <c r="K197" s="453">
        <f>SUM(K198,K233,K271)</f>
        <v>0</v>
      </c>
      <c r="L197" s="199">
        <f t="shared" si="16"/>
        <v>0</v>
      </c>
      <c r="M197" s="487">
        <f>SUM(M198,M233,M271)</f>
        <v>0</v>
      </c>
      <c r="N197" s="488">
        <f>SUM(N198,N233,N271)</f>
        <v>0</v>
      </c>
      <c r="O197" s="489">
        <f t="shared" si="17"/>
        <v>0</v>
      </c>
      <c r="P197" s="490"/>
    </row>
    <row r="198" spans="1:16" x14ac:dyDescent="0.25">
      <c r="A198" s="200">
        <v>5000</v>
      </c>
      <c r="B198" s="200" t="s">
        <v>213</v>
      </c>
      <c r="C198" s="455">
        <f t="shared" si="13"/>
        <v>21764</v>
      </c>
      <c r="D198" s="206">
        <f>D199+D207</f>
        <v>18700</v>
      </c>
      <c r="E198" s="604">
        <f>E199+E207</f>
        <v>0</v>
      </c>
      <c r="F198" s="608">
        <f t="shared" si="14"/>
        <v>18700</v>
      </c>
      <c r="G198" s="206">
        <f>G199+G207</f>
        <v>3064</v>
      </c>
      <c r="H198" s="456">
        <f>H199+H207</f>
        <v>0</v>
      </c>
      <c r="I198" s="209">
        <f t="shared" si="15"/>
        <v>3064</v>
      </c>
      <c r="J198" s="206">
        <f>J199+J207</f>
        <v>0</v>
      </c>
      <c r="K198" s="456">
        <f>K199+K207</f>
        <v>0</v>
      </c>
      <c r="L198" s="209">
        <f t="shared" si="16"/>
        <v>0</v>
      </c>
      <c r="M198" s="457">
        <f>M199+M207</f>
        <v>0</v>
      </c>
      <c r="N198" s="207">
        <f>N199+N207</f>
        <v>0</v>
      </c>
      <c r="O198" s="209">
        <f t="shared" si="17"/>
        <v>0</v>
      </c>
      <c r="P198" s="458"/>
    </row>
    <row r="199" spans="1:16" x14ac:dyDescent="0.25">
      <c r="A199" s="85">
        <v>5100</v>
      </c>
      <c r="B199" s="210" t="s">
        <v>214</v>
      </c>
      <c r="C199" s="393">
        <f t="shared" si="13"/>
        <v>1375</v>
      </c>
      <c r="D199" s="95">
        <f>D200+D201+D204+D205+D206</f>
        <v>1375</v>
      </c>
      <c r="E199" s="96">
        <f>E200+E201+E204+E205+E206</f>
        <v>0</v>
      </c>
      <c r="F199" s="97">
        <f t="shared" si="14"/>
        <v>1375</v>
      </c>
      <c r="G199" s="95">
        <f>G200+G201+G204+G205+G206</f>
        <v>0</v>
      </c>
      <c r="H199" s="399">
        <f>H200+H201+H204+H205+H206</f>
        <v>0</v>
      </c>
      <c r="I199" s="99">
        <f t="shared" si="15"/>
        <v>0</v>
      </c>
      <c r="J199" s="95">
        <f>J200+J201+J204+J205+J206</f>
        <v>0</v>
      </c>
      <c r="K199" s="399">
        <f>K200+K201+K204+K205+K206</f>
        <v>0</v>
      </c>
      <c r="L199" s="99">
        <f t="shared" si="16"/>
        <v>0</v>
      </c>
      <c r="M199" s="469">
        <f>M200+M201+M204+M205+M206</f>
        <v>0</v>
      </c>
      <c r="N199" s="98">
        <f>N200+N201+N204+N205+N206</f>
        <v>0</v>
      </c>
      <c r="O199" s="99">
        <f t="shared" si="17"/>
        <v>0</v>
      </c>
      <c r="P199" s="397"/>
    </row>
    <row r="200" spans="1:16" hidden="1" x14ac:dyDescent="0.25">
      <c r="A200" s="350">
        <v>5110</v>
      </c>
      <c r="B200" s="101" t="s">
        <v>215</v>
      </c>
      <c r="C200" s="400">
        <f t="shared" si="13"/>
        <v>0</v>
      </c>
      <c r="D200" s="106"/>
      <c r="E200" s="107"/>
      <c r="F200" s="240">
        <f t="shared" si="14"/>
        <v>0</v>
      </c>
      <c r="G200" s="106"/>
      <c r="H200" s="403"/>
      <c r="I200" s="243">
        <f t="shared" si="15"/>
        <v>0</v>
      </c>
      <c r="J200" s="106"/>
      <c r="K200" s="403"/>
      <c r="L200" s="243">
        <f t="shared" si="16"/>
        <v>0</v>
      </c>
      <c r="M200" s="463"/>
      <c r="N200" s="108"/>
      <c r="O200" s="243">
        <f t="shared" si="17"/>
        <v>0</v>
      </c>
      <c r="P200" s="382"/>
    </row>
    <row r="201" spans="1:16" ht="24" x14ac:dyDescent="0.25">
      <c r="A201" s="224">
        <v>5120</v>
      </c>
      <c r="B201" s="111" t="s">
        <v>216</v>
      </c>
      <c r="C201" s="405">
        <f t="shared" si="13"/>
        <v>1375</v>
      </c>
      <c r="D201" s="225">
        <f>D202+D203</f>
        <v>1375</v>
      </c>
      <c r="E201" s="226">
        <f>E202+E203</f>
        <v>0</v>
      </c>
      <c r="F201" s="227">
        <f t="shared" si="14"/>
        <v>1375</v>
      </c>
      <c r="G201" s="225">
        <f>G202+G203</f>
        <v>0</v>
      </c>
      <c r="H201" s="465">
        <f>H202+H203</f>
        <v>0</v>
      </c>
      <c r="I201" s="230">
        <f t="shared" si="15"/>
        <v>0</v>
      </c>
      <c r="J201" s="225">
        <f>J202+J203</f>
        <v>0</v>
      </c>
      <c r="K201" s="465">
        <f>K202+K203</f>
        <v>0</v>
      </c>
      <c r="L201" s="230">
        <f t="shared" si="16"/>
        <v>0</v>
      </c>
      <c r="M201" s="466">
        <f>M202+M203</f>
        <v>0</v>
      </c>
      <c r="N201" s="228">
        <f>N202+N203</f>
        <v>0</v>
      </c>
      <c r="O201" s="230">
        <f t="shared" si="17"/>
        <v>0</v>
      </c>
      <c r="P201" s="387"/>
    </row>
    <row r="202" spans="1:16" x14ac:dyDescent="0.25">
      <c r="A202" s="64">
        <v>5121</v>
      </c>
      <c r="B202" s="111" t="s">
        <v>217</v>
      </c>
      <c r="C202" s="405">
        <f t="shared" si="13"/>
        <v>1375</v>
      </c>
      <c r="D202" s="116">
        <f>595+610+170</f>
        <v>1375</v>
      </c>
      <c r="E202" s="117"/>
      <c r="F202" s="227">
        <f t="shared" si="14"/>
        <v>1375</v>
      </c>
      <c r="G202" s="116"/>
      <c r="H202" s="408"/>
      <c r="I202" s="230">
        <f t="shared" si="15"/>
        <v>0</v>
      </c>
      <c r="J202" s="116"/>
      <c r="K202" s="408"/>
      <c r="L202" s="230">
        <f t="shared" si="16"/>
        <v>0</v>
      </c>
      <c r="M202" s="464"/>
      <c r="N202" s="118"/>
      <c r="O202" s="230">
        <f t="shared" si="17"/>
        <v>0</v>
      </c>
      <c r="P202" s="387"/>
    </row>
    <row r="203" spans="1:16" ht="24" hidden="1" x14ac:dyDescent="0.25">
      <c r="A203" s="64">
        <v>5129</v>
      </c>
      <c r="B203" s="111" t="s">
        <v>218</v>
      </c>
      <c r="C203" s="405">
        <f t="shared" si="13"/>
        <v>0</v>
      </c>
      <c r="D203" s="116"/>
      <c r="E203" s="117"/>
      <c r="F203" s="227">
        <f t="shared" si="14"/>
        <v>0</v>
      </c>
      <c r="G203" s="116"/>
      <c r="H203" s="408"/>
      <c r="I203" s="230">
        <f t="shared" si="15"/>
        <v>0</v>
      </c>
      <c r="J203" s="116"/>
      <c r="K203" s="408"/>
      <c r="L203" s="230">
        <f t="shared" si="16"/>
        <v>0</v>
      </c>
      <c r="M203" s="464"/>
      <c r="N203" s="118"/>
      <c r="O203" s="230">
        <f t="shared" si="17"/>
        <v>0</v>
      </c>
      <c r="P203" s="387"/>
    </row>
    <row r="204" spans="1:16" hidden="1" x14ac:dyDescent="0.25">
      <c r="A204" s="224">
        <v>5130</v>
      </c>
      <c r="B204" s="111" t="s">
        <v>219</v>
      </c>
      <c r="C204" s="405">
        <f t="shared" si="13"/>
        <v>0</v>
      </c>
      <c r="D204" s="116"/>
      <c r="E204" s="117"/>
      <c r="F204" s="227">
        <f t="shared" si="14"/>
        <v>0</v>
      </c>
      <c r="G204" s="116"/>
      <c r="H204" s="408"/>
      <c r="I204" s="230">
        <f t="shared" si="15"/>
        <v>0</v>
      </c>
      <c r="J204" s="116"/>
      <c r="K204" s="408"/>
      <c r="L204" s="230">
        <f t="shared" si="16"/>
        <v>0</v>
      </c>
      <c r="M204" s="464"/>
      <c r="N204" s="118"/>
      <c r="O204" s="230">
        <f t="shared" si="17"/>
        <v>0</v>
      </c>
      <c r="P204" s="387"/>
    </row>
    <row r="205" spans="1:16" hidden="1" x14ac:dyDescent="0.25">
      <c r="A205" s="224">
        <v>5140</v>
      </c>
      <c r="B205" s="111" t="s">
        <v>220</v>
      </c>
      <c r="C205" s="405">
        <f t="shared" si="13"/>
        <v>0</v>
      </c>
      <c r="D205" s="116"/>
      <c r="E205" s="117"/>
      <c r="F205" s="227">
        <f t="shared" si="14"/>
        <v>0</v>
      </c>
      <c r="G205" s="116"/>
      <c r="H205" s="408"/>
      <c r="I205" s="230">
        <f t="shared" si="15"/>
        <v>0</v>
      </c>
      <c r="J205" s="116"/>
      <c r="K205" s="408"/>
      <c r="L205" s="230">
        <f t="shared" si="16"/>
        <v>0</v>
      </c>
      <c r="M205" s="464"/>
      <c r="N205" s="118"/>
      <c r="O205" s="230">
        <f t="shared" si="17"/>
        <v>0</v>
      </c>
      <c r="P205" s="387"/>
    </row>
    <row r="206" spans="1:16" ht="24" hidden="1" x14ac:dyDescent="0.25">
      <c r="A206" s="224">
        <v>5170</v>
      </c>
      <c r="B206" s="111" t="s">
        <v>221</v>
      </c>
      <c r="C206" s="405">
        <f t="shared" si="13"/>
        <v>0</v>
      </c>
      <c r="D206" s="116"/>
      <c r="E206" s="117"/>
      <c r="F206" s="227">
        <f t="shared" si="14"/>
        <v>0</v>
      </c>
      <c r="G206" s="116"/>
      <c r="H206" s="408"/>
      <c r="I206" s="230">
        <f t="shared" si="15"/>
        <v>0</v>
      </c>
      <c r="J206" s="116"/>
      <c r="K206" s="408"/>
      <c r="L206" s="230">
        <f t="shared" si="16"/>
        <v>0</v>
      </c>
      <c r="M206" s="464"/>
      <c r="N206" s="118"/>
      <c r="O206" s="230">
        <f t="shared" si="17"/>
        <v>0</v>
      </c>
      <c r="P206" s="387"/>
    </row>
    <row r="207" spans="1:16" x14ac:dyDescent="0.25">
      <c r="A207" s="85">
        <v>5200</v>
      </c>
      <c r="B207" s="210" t="s">
        <v>222</v>
      </c>
      <c r="C207" s="393">
        <f t="shared" si="13"/>
        <v>20389</v>
      </c>
      <c r="D207" s="95">
        <f>D208+D218+D219+D228+D229+D230+D232</f>
        <v>17325</v>
      </c>
      <c r="E207" s="96">
        <f>E208+E218+E219+E228+E229+E230+E232</f>
        <v>0</v>
      </c>
      <c r="F207" s="97">
        <f t="shared" si="14"/>
        <v>17325</v>
      </c>
      <c r="G207" s="95">
        <f>G208+G218+G219+G228+G229+G230+G232</f>
        <v>3064</v>
      </c>
      <c r="H207" s="399">
        <f>H208+H218+H219+H228+H229+H230+H232</f>
        <v>0</v>
      </c>
      <c r="I207" s="99">
        <f t="shared" si="15"/>
        <v>3064</v>
      </c>
      <c r="J207" s="95">
        <f>J208+J218+J219+J228+J229+J230+J232</f>
        <v>0</v>
      </c>
      <c r="K207" s="399">
        <f>K208+K218+K219+K228+K229+K230+K232</f>
        <v>0</v>
      </c>
      <c r="L207" s="99">
        <f t="shared" si="16"/>
        <v>0</v>
      </c>
      <c r="M207" s="469">
        <f>M208+M218+M219+M228+M229+M230+M232</f>
        <v>0</v>
      </c>
      <c r="N207" s="98">
        <f>N208+N218+N219+N228+N229+N230+N232</f>
        <v>0</v>
      </c>
      <c r="O207" s="99">
        <f t="shared" si="17"/>
        <v>0</v>
      </c>
      <c r="P207" s="397"/>
    </row>
    <row r="208" spans="1:16" hidden="1" x14ac:dyDescent="0.25">
      <c r="A208" s="213">
        <v>5210</v>
      </c>
      <c r="B208" s="156" t="s">
        <v>223</v>
      </c>
      <c r="C208" s="435">
        <f t="shared" si="13"/>
        <v>0</v>
      </c>
      <c r="D208" s="214">
        <f>SUM(D209:D217)</f>
        <v>0</v>
      </c>
      <c r="E208" s="215">
        <f>SUM(E209:E217)</f>
        <v>0</v>
      </c>
      <c r="F208" s="216">
        <f t="shared" si="14"/>
        <v>0</v>
      </c>
      <c r="G208" s="214">
        <f>SUM(G209:G217)</f>
        <v>0</v>
      </c>
      <c r="H208" s="461">
        <f>SUM(H209:H217)</f>
        <v>0</v>
      </c>
      <c r="I208" s="219">
        <f t="shared" si="15"/>
        <v>0</v>
      </c>
      <c r="J208" s="214">
        <f>SUM(J209:J217)</f>
        <v>0</v>
      </c>
      <c r="K208" s="461">
        <f>SUM(K209:K217)</f>
        <v>0</v>
      </c>
      <c r="L208" s="219">
        <f t="shared" si="16"/>
        <v>0</v>
      </c>
      <c r="M208" s="462">
        <f>SUM(M209:M217)</f>
        <v>0</v>
      </c>
      <c r="N208" s="217">
        <f>SUM(N209:N217)</f>
        <v>0</v>
      </c>
      <c r="O208" s="219">
        <f t="shared" si="17"/>
        <v>0</v>
      </c>
      <c r="P208" s="434"/>
    </row>
    <row r="209" spans="1:16" hidden="1" x14ac:dyDescent="0.25">
      <c r="A209" s="55">
        <v>5211</v>
      </c>
      <c r="B209" s="101" t="s">
        <v>224</v>
      </c>
      <c r="C209" s="227">
        <f t="shared" si="13"/>
        <v>0</v>
      </c>
      <c r="D209" s="106"/>
      <c r="E209" s="107"/>
      <c r="F209" s="240">
        <f t="shared" si="14"/>
        <v>0</v>
      </c>
      <c r="G209" s="106"/>
      <c r="H209" s="403"/>
      <c r="I209" s="243">
        <f t="shared" si="15"/>
        <v>0</v>
      </c>
      <c r="J209" s="106"/>
      <c r="K209" s="403"/>
      <c r="L209" s="243">
        <f t="shared" si="16"/>
        <v>0</v>
      </c>
      <c r="M209" s="463"/>
      <c r="N209" s="108"/>
      <c r="O209" s="243">
        <f t="shared" si="17"/>
        <v>0</v>
      </c>
      <c r="P209" s="382"/>
    </row>
    <row r="210" spans="1:16" hidden="1" x14ac:dyDescent="0.25">
      <c r="A210" s="64">
        <v>5212</v>
      </c>
      <c r="B210" s="111" t="s">
        <v>225</v>
      </c>
      <c r="C210" s="227">
        <f t="shared" si="13"/>
        <v>0</v>
      </c>
      <c r="D210" s="116"/>
      <c r="E210" s="117"/>
      <c r="F210" s="227">
        <f t="shared" si="14"/>
        <v>0</v>
      </c>
      <c r="G210" s="116"/>
      <c r="H210" s="408"/>
      <c r="I210" s="230">
        <f t="shared" si="15"/>
        <v>0</v>
      </c>
      <c r="J210" s="116"/>
      <c r="K210" s="408"/>
      <c r="L210" s="230">
        <f t="shared" si="16"/>
        <v>0</v>
      </c>
      <c r="M210" s="464"/>
      <c r="N210" s="118"/>
      <c r="O210" s="230">
        <f t="shared" si="17"/>
        <v>0</v>
      </c>
      <c r="P210" s="387"/>
    </row>
    <row r="211" spans="1:16" hidden="1" x14ac:dyDescent="0.25">
      <c r="A211" s="64">
        <v>5213</v>
      </c>
      <c r="B211" s="111" t="s">
        <v>226</v>
      </c>
      <c r="C211" s="227">
        <f t="shared" si="13"/>
        <v>0</v>
      </c>
      <c r="D211" s="116"/>
      <c r="E211" s="117"/>
      <c r="F211" s="227">
        <f t="shared" si="14"/>
        <v>0</v>
      </c>
      <c r="G211" s="116"/>
      <c r="H211" s="408"/>
      <c r="I211" s="230">
        <f t="shared" si="15"/>
        <v>0</v>
      </c>
      <c r="J211" s="116"/>
      <c r="K211" s="408"/>
      <c r="L211" s="230">
        <f t="shared" si="16"/>
        <v>0</v>
      </c>
      <c r="M211" s="464"/>
      <c r="N211" s="118"/>
      <c r="O211" s="230">
        <f t="shared" si="17"/>
        <v>0</v>
      </c>
      <c r="P211" s="387"/>
    </row>
    <row r="212" spans="1:16" hidden="1" x14ac:dyDescent="0.25">
      <c r="A212" s="64">
        <v>5214</v>
      </c>
      <c r="B212" s="111" t="s">
        <v>227</v>
      </c>
      <c r="C212" s="227">
        <f t="shared" si="13"/>
        <v>0</v>
      </c>
      <c r="D212" s="116"/>
      <c r="E212" s="117"/>
      <c r="F212" s="227">
        <f t="shared" si="14"/>
        <v>0</v>
      </c>
      <c r="G212" s="116"/>
      <c r="H212" s="408"/>
      <c r="I212" s="230">
        <f t="shared" si="15"/>
        <v>0</v>
      </c>
      <c r="J212" s="116"/>
      <c r="K212" s="408"/>
      <c r="L212" s="230">
        <f t="shared" si="16"/>
        <v>0</v>
      </c>
      <c r="M212" s="464"/>
      <c r="N212" s="118"/>
      <c r="O212" s="230">
        <f t="shared" si="17"/>
        <v>0</v>
      </c>
      <c r="P212" s="387"/>
    </row>
    <row r="213" spans="1:16" hidden="1" x14ac:dyDescent="0.25">
      <c r="A213" s="64">
        <v>5215</v>
      </c>
      <c r="B213" s="111" t="s">
        <v>228</v>
      </c>
      <c r="C213" s="227">
        <f t="shared" si="13"/>
        <v>0</v>
      </c>
      <c r="D213" s="116"/>
      <c r="E213" s="117"/>
      <c r="F213" s="227">
        <f t="shared" si="14"/>
        <v>0</v>
      </c>
      <c r="G213" s="116"/>
      <c r="H213" s="408"/>
      <c r="I213" s="230">
        <f t="shared" si="15"/>
        <v>0</v>
      </c>
      <c r="J213" s="116"/>
      <c r="K213" s="408"/>
      <c r="L213" s="230">
        <f t="shared" si="16"/>
        <v>0</v>
      </c>
      <c r="M213" s="464"/>
      <c r="N213" s="118"/>
      <c r="O213" s="230">
        <f t="shared" si="17"/>
        <v>0</v>
      </c>
      <c r="P213" s="387"/>
    </row>
    <row r="214" spans="1:16" ht="24" hidden="1" x14ac:dyDescent="0.25">
      <c r="A214" s="64">
        <v>5216</v>
      </c>
      <c r="B214" s="111" t="s">
        <v>229</v>
      </c>
      <c r="C214" s="227">
        <f t="shared" si="13"/>
        <v>0</v>
      </c>
      <c r="D214" s="116"/>
      <c r="E214" s="117"/>
      <c r="F214" s="227">
        <f t="shared" si="14"/>
        <v>0</v>
      </c>
      <c r="G214" s="116"/>
      <c r="H214" s="408"/>
      <c r="I214" s="230">
        <f t="shared" si="15"/>
        <v>0</v>
      </c>
      <c r="J214" s="116"/>
      <c r="K214" s="408"/>
      <c r="L214" s="230">
        <f t="shared" si="16"/>
        <v>0</v>
      </c>
      <c r="M214" s="464"/>
      <c r="N214" s="118"/>
      <c r="O214" s="230">
        <f t="shared" si="17"/>
        <v>0</v>
      </c>
      <c r="P214" s="387"/>
    </row>
    <row r="215" spans="1:16" hidden="1" x14ac:dyDescent="0.25">
      <c r="A215" s="64">
        <v>5217</v>
      </c>
      <c r="B215" s="111" t="s">
        <v>230</v>
      </c>
      <c r="C215" s="227">
        <f t="shared" si="13"/>
        <v>0</v>
      </c>
      <c r="D215" s="116"/>
      <c r="E215" s="117"/>
      <c r="F215" s="227">
        <f t="shared" si="14"/>
        <v>0</v>
      </c>
      <c r="G215" s="116"/>
      <c r="H215" s="408"/>
      <c r="I215" s="230">
        <f t="shared" si="15"/>
        <v>0</v>
      </c>
      <c r="J215" s="116"/>
      <c r="K215" s="408"/>
      <c r="L215" s="230">
        <f t="shared" si="16"/>
        <v>0</v>
      </c>
      <c r="M215" s="464"/>
      <c r="N215" s="118"/>
      <c r="O215" s="230">
        <f t="shared" si="17"/>
        <v>0</v>
      </c>
      <c r="P215" s="387"/>
    </row>
    <row r="216" spans="1:16" hidden="1" x14ac:dyDescent="0.25">
      <c r="A216" s="64">
        <v>5218</v>
      </c>
      <c r="B216" s="111" t="s">
        <v>231</v>
      </c>
      <c r="C216" s="227">
        <f t="shared" si="13"/>
        <v>0</v>
      </c>
      <c r="D216" s="116"/>
      <c r="E216" s="117"/>
      <c r="F216" s="227">
        <f t="shared" si="14"/>
        <v>0</v>
      </c>
      <c r="G216" s="116"/>
      <c r="H216" s="408"/>
      <c r="I216" s="230">
        <f t="shared" si="15"/>
        <v>0</v>
      </c>
      <c r="J216" s="116"/>
      <c r="K216" s="408"/>
      <c r="L216" s="230">
        <f t="shared" si="16"/>
        <v>0</v>
      </c>
      <c r="M216" s="464"/>
      <c r="N216" s="118"/>
      <c r="O216" s="230">
        <f t="shared" si="17"/>
        <v>0</v>
      </c>
      <c r="P216" s="387"/>
    </row>
    <row r="217" spans="1:16" hidden="1" x14ac:dyDescent="0.25">
      <c r="A217" s="64">
        <v>5219</v>
      </c>
      <c r="B217" s="111" t="s">
        <v>232</v>
      </c>
      <c r="C217" s="227">
        <f t="shared" si="13"/>
        <v>0</v>
      </c>
      <c r="D217" s="116"/>
      <c r="E217" s="117"/>
      <c r="F217" s="227">
        <f t="shared" si="14"/>
        <v>0</v>
      </c>
      <c r="G217" s="116"/>
      <c r="H217" s="408"/>
      <c r="I217" s="230">
        <f t="shared" si="15"/>
        <v>0</v>
      </c>
      <c r="J217" s="116"/>
      <c r="K217" s="408"/>
      <c r="L217" s="230">
        <f t="shared" si="16"/>
        <v>0</v>
      </c>
      <c r="M217" s="464"/>
      <c r="N217" s="118"/>
      <c r="O217" s="230">
        <f t="shared" si="17"/>
        <v>0</v>
      </c>
      <c r="P217" s="387"/>
    </row>
    <row r="218" spans="1:16" hidden="1" x14ac:dyDescent="0.25">
      <c r="A218" s="224">
        <v>5220</v>
      </c>
      <c r="B218" s="111" t="s">
        <v>233</v>
      </c>
      <c r="C218" s="227">
        <f t="shared" si="13"/>
        <v>0</v>
      </c>
      <c r="D218" s="116"/>
      <c r="E218" s="117"/>
      <c r="F218" s="227">
        <f t="shared" si="14"/>
        <v>0</v>
      </c>
      <c r="G218" s="116"/>
      <c r="H218" s="408"/>
      <c r="I218" s="230">
        <f t="shared" si="15"/>
        <v>0</v>
      </c>
      <c r="J218" s="116"/>
      <c r="K218" s="408"/>
      <c r="L218" s="230">
        <f t="shared" si="16"/>
        <v>0</v>
      </c>
      <c r="M218" s="464"/>
      <c r="N218" s="118"/>
      <c r="O218" s="230">
        <f t="shared" si="17"/>
        <v>0</v>
      </c>
      <c r="P218" s="387"/>
    </row>
    <row r="219" spans="1:16" x14ac:dyDescent="0.25">
      <c r="A219" s="224">
        <v>5230</v>
      </c>
      <c r="B219" s="111" t="s">
        <v>234</v>
      </c>
      <c r="C219" s="227">
        <f t="shared" si="13"/>
        <v>20389</v>
      </c>
      <c r="D219" s="225">
        <f>SUM(D220:D227)</f>
        <v>17325</v>
      </c>
      <c r="E219" s="226">
        <f>SUM(E220:E227)</f>
        <v>0</v>
      </c>
      <c r="F219" s="227">
        <f t="shared" si="14"/>
        <v>17325</v>
      </c>
      <c r="G219" s="225">
        <f>SUM(G220:G227)</f>
        <v>3064</v>
      </c>
      <c r="H219" s="465">
        <f>SUM(H220:H227)</f>
        <v>0</v>
      </c>
      <c r="I219" s="230">
        <f t="shared" si="15"/>
        <v>3064</v>
      </c>
      <c r="J219" s="225">
        <f>SUM(J220:J227)</f>
        <v>0</v>
      </c>
      <c r="K219" s="465">
        <f>SUM(K220:K227)</f>
        <v>0</v>
      </c>
      <c r="L219" s="230">
        <f t="shared" si="16"/>
        <v>0</v>
      </c>
      <c r="M219" s="466">
        <f>SUM(M220:M227)</f>
        <v>0</v>
      </c>
      <c r="N219" s="228">
        <f>SUM(N220:N227)</f>
        <v>0</v>
      </c>
      <c r="O219" s="230">
        <f t="shared" si="17"/>
        <v>0</v>
      </c>
      <c r="P219" s="387"/>
    </row>
    <row r="220" spans="1:16" hidden="1" x14ac:dyDescent="0.25">
      <c r="A220" s="64">
        <v>5231</v>
      </c>
      <c r="B220" s="111" t="s">
        <v>235</v>
      </c>
      <c r="C220" s="227">
        <f t="shared" si="13"/>
        <v>0</v>
      </c>
      <c r="D220" s="116"/>
      <c r="E220" s="117"/>
      <c r="F220" s="227">
        <f t="shared" si="14"/>
        <v>0</v>
      </c>
      <c r="G220" s="116"/>
      <c r="H220" s="408"/>
      <c r="I220" s="230">
        <f t="shared" si="15"/>
        <v>0</v>
      </c>
      <c r="J220" s="116"/>
      <c r="K220" s="408"/>
      <c r="L220" s="230">
        <f t="shared" si="16"/>
        <v>0</v>
      </c>
      <c r="M220" s="464"/>
      <c r="N220" s="118"/>
      <c r="O220" s="230">
        <f t="shared" si="17"/>
        <v>0</v>
      </c>
      <c r="P220" s="387"/>
    </row>
    <row r="221" spans="1:16" hidden="1" x14ac:dyDescent="0.25">
      <c r="A221" s="64">
        <v>5232</v>
      </c>
      <c r="B221" s="111" t="s">
        <v>236</v>
      </c>
      <c r="C221" s="227">
        <f t="shared" si="13"/>
        <v>0</v>
      </c>
      <c r="D221" s="116"/>
      <c r="E221" s="117"/>
      <c r="F221" s="227">
        <f t="shared" si="14"/>
        <v>0</v>
      </c>
      <c r="G221" s="116"/>
      <c r="H221" s="408"/>
      <c r="I221" s="230">
        <f t="shared" si="15"/>
        <v>0</v>
      </c>
      <c r="J221" s="116"/>
      <c r="K221" s="408"/>
      <c r="L221" s="230">
        <f t="shared" si="16"/>
        <v>0</v>
      </c>
      <c r="M221" s="464"/>
      <c r="N221" s="118"/>
      <c r="O221" s="230">
        <f t="shared" si="17"/>
        <v>0</v>
      </c>
      <c r="P221" s="387"/>
    </row>
    <row r="222" spans="1:16" x14ac:dyDescent="0.25">
      <c r="A222" s="64">
        <v>5233</v>
      </c>
      <c r="B222" s="111" t="s">
        <v>237</v>
      </c>
      <c r="C222" s="227">
        <f t="shared" si="13"/>
        <v>7049</v>
      </c>
      <c r="D222" s="116">
        <v>3985</v>
      </c>
      <c r="E222" s="117"/>
      <c r="F222" s="227">
        <f t="shared" si="14"/>
        <v>3985</v>
      </c>
      <c r="G222" s="116">
        <v>3064</v>
      </c>
      <c r="H222" s="408"/>
      <c r="I222" s="230">
        <f t="shared" si="15"/>
        <v>3064</v>
      </c>
      <c r="J222" s="116"/>
      <c r="K222" s="408"/>
      <c r="L222" s="230">
        <f t="shared" si="16"/>
        <v>0</v>
      </c>
      <c r="M222" s="464"/>
      <c r="N222" s="118"/>
      <c r="O222" s="230">
        <f t="shared" si="17"/>
        <v>0</v>
      </c>
      <c r="P222" s="387"/>
    </row>
    <row r="223" spans="1:16" ht="24" hidden="1" x14ac:dyDescent="0.25">
      <c r="A223" s="64">
        <v>5234</v>
      </c>
      <c r="B223" s="111" t="s">
        <v>238</v>
      </c>
      <c r="C223" s="227">
        <f t="shared" si="13"/>
        <v>0</v>
      </c>
      <c r="D223" s="116"/>
      <c r="E223" s="117"/>
      <c r="F223" s="227">
        <f t="shared" si="14"/>
        <v>0</v>
      </c>
      <c r="G223" s="116"/>
      <c r="H223" s="408"/>
      <c r="I223" s="230">
        <f t="shared" si="15"/>
        <v>0</v>
      </c>
      <c r="J223" s="116"/>
      <c r="K223" s="408"/>
      <c r="L223" s="230">
        <f t="shared" si="16"/>
        <v>0</v>
      </c>
      <c r="M223" s="464"/>
      <c r="N223" s="118"/>
      <c r="O223" s="230">
        <f t="shared" si="17"/>
        <v>0</v>
      </c>
      <c r="P223" s="387"/>
    </row>
    <row r="224" spans="1:16" hidden="1" x14ac:dyDescent="0.25">
      <c r="A224" s="64">
        <v>5236</v>
      </c>
      <c r="B224" s="111" t="s">
        <v>239</v>
      </c>
      <c r="C224" s="227">
        <f t="shared" si="13"/>
        <v>0</v>
      </c>
      <c r="D224" s="116"/>
      <c r="E224" s="117"/>
      <c r="F224" s="227">
        <f t="shared" si="14"/>
        <v>0</v>
      </c>
      <c r="G224" s="116"/>
      <c r="H224" s="408"/>
      <c r="I224" s="230">
        <f t="shared" si="15"/>
        <v>0</v>
      </c>
      <c r="J224" s="116"/>
      <c r="K224" s="408"/>
      <c r="L224" s="230">
        <f t="shared" si="16"/>
        <v>0</v>
      </c>
      <c r="M224" s="464"/>
      <c r="N224" s="118"/>
      <c r="O224" s="230">
        <f t="shared" si="17"/>
        <v>0</v>
      </c>
      <c r="P224" s="387"/>
    </row>
    <row r="225" spans="1:16" hidden="1" x14ac:dyDescent="0.25">
      <c r="A225" s="64">
        <v>5237</v>
      </c>
      <c r="B225" s="111" t="s">
        <v>240</v>
      </c>
      <c r="C225" s="227">
        <f t="shared" si="13"/>
        <v>0</v>
      </c>
      <c r="D225" s="116"/>
      <c r="E225" s="117"/>
      <c r="F225" s="227">
        <f t="shared" si="14"/>
        <v>0</v>
      </c>
      <c r="G225" s="116"/>
      <c r="H225" s="408"/>
      <c r="I225" s="230">
        <f t="shared" si="15"/>
        <v>0</v>
      </c>
      <c r="J225" s="116"/>
      <c r="K225" s="408"/>
      <c r="L225" s="230">
        <f t="shared" si="16"/>
        <v>0</v>
      </c>
      <c r="M225" s="464"/>
      <c r="N225" s="118"/>
      <c r="O225" s="230">
        <f t="shared" si="17"/>
        <v>0</v>
      </c>
      <c r="P225" s="387"/>
    </row>
    <row r="226" spans="1:16" ht="24" x14ac:dyDescent="0.25">
      <c r="A226" s="64">
        <v>5238</v>
      </c>
      <c r="B226" s="111" t="s">
        <v>241</v>
      </c>
      <c r="C226" s="227">
        <f t="shared" si="13"/>
        <v>10840</v>
      </c>
      <c r="D226" s="116">
        <f>1500+3200+1600+540+500+1000+2500</f>
        <v>10840</v>
      </c>
      <c r="E226" s="117"/>
      <c r="F226" s="227">
        <f t="shared" si="14"/>
        <v>10840</v>
      </c>
      <c r="G226" s="116"/>
      <c r="H226" s="408"/>
      <c r="I226" s="230">
        <f t="shared" si="15"/>
        <v>0</v>
      </c>
      <c r="J226" s="116"/>
      <c r="K226" s="408"/>
      <c r="L226" s="230">
        <f t="shared" si="16"/>
        <v>0</v>
      </c>
      <c r="M226" s="464"/>
      <c r="N226" s="118"/>
      <c r="O226" s="230">
        <f t="shared" si="17"/>
        <v>0</v>
      </c>
      <c r="P226" s="387"/>
    </row>
    <row r="227" spans="1:16" ht="24" x14ac:dyDescent="0.25">
      <c r="A227" s="64">
        <v>5239</v>
      </c>
      <c r="B227" s="111" t="s">
        <v>242</v>
      </c>
      <c r="C227" s="227">
        <f t="shared" si="13"/>
        <v>2500</v>
      </c>
      <c r="D227" s="116">
        <v>2500</v>
      </c>
      <c r="E227" s="117"/>
      <c r="F227" s="227">
        <f t="shared" si="14"/>
        <v>2500</v>
      </c>
      <c r="G227" s="116"/>
      <c r="H227" s="408"/>
      <c r="I227" s="230">
        <f t="shared" si="15"/>
        <v>0</v>
      </c>
      <c r="J227" s="116"/>
      <c r="K227" s="408"/>
      <c r="L227" s="230">
        <f t="shared" si="16"/>
        <v>0</v>
      </c>
      <c r="M227" s="464"/>
      <c r="N227" s="118"/>
      <c r="O227" s="230">
        <f t="shared" si="17"/>
        <v>0</v>
      </c>
      <c r="P227" s="387"/>
    </row>
    <row r="228" spans="1:16" ht="24" hidden="1" x14ac:dyDescent="0.25">
      <c r="A228" s="224">
        <v>5240</v>
      </c>
      <c r="B228" s="111" t="s">
        <v>243</v>
      </c>
      <c r="C228" s="227">
        <f t="shared" si="13"/>
        <v>0</v>
      </c>
      <c r="D228" s="116"/>
      <c r="E228" s="117"/>
      <c r="F228" s="227">
        <f t="shared" si="14"/>
        <v>0</v>
      </c>
      <c r="G228" s="116"/>
      <c r="H228" s="408"/>
      <c r="I228" s="230">
        <f t="shared" si="15"/>
        <v>0</v>
      </c>
      <c r="J228" s="116"/>
      <c r="K228" s="408"/>
      <c r="L228" s="230">
        <f t="shared" si="16"/>
        <v>0</v>
      </c>
      <c r="M228" s="464"/>
      <c r="N228" s="118"/>
      <c r="O228" s="230">
        <f t="shared" si="17"/>
        <v>0</v>
      </c>
      <c r="P228" s="387"/>
    </row>
    <row r="229" spans="1:16" hidden="1" x14ac:dyDescent="0.25">
      <c r="A229" s="224">
        <v>5250</v>
      </c>
      <c r="B229" s="111" t="s">
        <v>244</v>
      </c>
      <c r="C229" s="227">
        <f t="shared" si="13"/>
        <v>0</v>
      </c>
      <c r="D229" s="116"/>
      <c r="E229" s="117"/>
      <c r="F229" s="227">
        <f t="shared" si="14"/>
        <v>0</v>
      </c>
      <c r="G229" s="116"/>
      <c r="H229" s="408"/>
      <c r="I229" s="230">
        <f t="shared" si="15"/>
        <v>0</v>
      </c>
      <c r="J229" s="116"/>
      <c r="K229" s="408"/>
      <c r="L229" s="230">
        <f t="shared" si="16"/>
        <v>0</v>
      </c>
      <c r="M229" s="464"/>
      <c r="N229" s="118"/>
      <c r="O229" s="230">
        <f t="shared" si="17"/>
        <v>0</v>
      </c>
      <c r="P229" s="387"/>
    </row>
    <row r="230" spans="1:16" hidden="1" x14ac:dyDescent="0.25">
      <c r="A230" s="224">
        <v>5260</v>
      </c>
      <c r="B230" s="111" t="s">
        <v>245</v>
      </c>
      <c r="C230" s="227">
        <f t="shared" si="13"/>
        <v>0</v>
      </c>
      <c r="D230" s="225">
        <f>SUM(D231)</f>
        <v>0</v>
      </c>
      <c r="E230" s="226">
        <f>SUM(E231)</f>
        <v>0</v>
      </c>
      <c r="F230" s="227">
        <f t="shared" si="14"/>
        <v>0</v>
      </c>
      <c r="G230" s="225">
        <f>SUM(G231)</f>
        <v>0</v>
      </c>
      <c r="H230" s="465">
        <f>SUM(H231)</f>
        <v>0</v>
      </c>
      <c r="I230" s="230">
        <f t="shared" si="15"/>
        <v>0</v>
      </c>
      <c r="J230" s="225">
        <f>SUM(J231)</f>
        <v>0</v>
      </c>
      <c r="K230" s="465">
        <f>SUM(K231)</f>
        <v>0</v>
      </c>
      <c r="L230" s="230">
        <f t="shared" si="16"/>
        <v>0</v>
      </c>
      <c r="M230" s="466">
        <f>SUM(M231)</f>
        <v>0</v>
      </c>
      <c r="N230" s="228">
        <f>SUM(N231)</f>
        <v>0</v>
      </c>
      <c r="O230" s="230">
        <f t="shared" si="17"/>
        <v>0</v>
      </c>
      <c r="P230" s="387"/>
    </row>
    <row r="231" spans="1:16" ht="24" hidden="1" x14ac:dyDescent="0.25">
      <c r="A231" s="64">
        <v>5269</v>
      </c>
      <c r="B231" s="111" t="s">
        <v>246</v>
      </c>
      <c r="C231" s="227">
        <f t="shared" si="13"/>
        <v>0</v>
      </c>
      <c r="D231" s="116"/>
      <c r="E231" s="117"/>
      <c r="F231" s="227">
        <f t="shared" si="14"/>
        <v>0</v>
      </c>
      <c r="G231" s="116"/>
      <c r="H231" s="408"/>
      <c r="I231" s="230">
        <f t="shared" si="15"/>
        <v>0</v>
      </c>
      <c r="J231" s="116"/>
      <c r="K231" s="408"/>
      <c r="L231" s="230">
        <f t="shared" si="16"/>
        <v>0</v>
      </c>
      <c r="M231" s="464"/>
      <c r="N231" s="118"/>
      <c r="O231" s="230">
        <f t="shared" si="17"/>
        <v>0</v>
      </c>
      <c r="P231" s="387"/>
    </row>
    <row r="232" spans="1:16" ht="24" hidden="1" x14ac:dyDescent="0.25">
      <c r="A232" s="213">
        <v>5270</v>
      </c>
      <c r="B232" s="156" t="s">
        <v>247</v>
      </c>
      <c r="C232" s="290">
        <f t="shared" si="13"/>
        <v>0</v>
      </c>
      <c r="D232" s="231"/>
      <c r="E232" s="232"/>
      <c r="F232" s="216">
        <f t="shared" si="14"/>
        <v>0</v>
      </c>
      <c r="G232" s="231"/>
      <c r="H232" s="467"/>
      <c r="I232" s="219">
        <f t="shared" si="15"/>
        <v>0</v>
      </c>
      <c r="J232" s="231"/>
      <c r="K232" s="467"/>
      <c r="L232" s="219">
        <f t="shared" si="16"/>
        <v>0</v>
      </c>
      <c r="M232" s="468"/>
      <c r="N232" s="234"/>
      <c r="O232" s="219">
        <f t="shared" si="17"/>
        <v>0</v>
      </c>
      <c r="P232" s="434"/>
    </row>
    <row r="233" spans="1:16" hidden="1" x14ac:dyDescent="0.25">
      <c r="A233" s="200">
        <v>6000</v>
      </c>
      <c r="B233" s="200" t="s">
        <v>248</v>
      </c>
      <c r="C233" s="455">
        <f t="shared" si="13"/>
        <v>0</v>
      </c>
      <c r="D233" s="206">
        <f>D234+D254+D261</f>
        <v>0</v>
      </c>
      <c r="E233" s="604">
        <f>E234+E254+E261</f>
        <v>0</v>
      </c>
      <c r="F233" s="608">
        <f t="shared" si="14"/>
        <v>0</v>
      </c>
      <c r="G233" s="206">
        <f>G234+G254+G261</f>
        <v>0</v>
      </c>
      <c r="H233" s="456">
        <f>H234+H254+H261</f>
        <v>0</v>
      </c>
      <c r="I233" s="209">
        <f t="shared" si="15"/>
        <v>0</v>
      </c>
      <c r="J233" s="206">
        <f>J234+J254+J261</f>
        <v>0</v>
      </c>
      <c r="K233" s="456">
        <f>K234+K254+K261</f>
        <v>0</v>
      </c>
      <c r="L233" s="209">
        <f t="shared" si="16"/>
        <v>0</v>
      </c>
      <c r="M233" s="457">
        <f>M234+M254+M261</f>
        <v>0</v>
      </c>
      <c r="N233" s="207">
        <f>N234+N254+N261</f>
        <v>0</v>
      </c>
      <c r="O233" s="209">
        <f t="shared" si="17"/>
        <v>0</v>
      </c>
      <c r="P233" s="458"/>
    </row>
    <row r="234" spans="1:16" hidden="1" x14ac:dyDescent="0.25">
      <c r="A234" s="137">
        <v>6200</v>
      </c>
      <c r="B234" s="253" t="s">
        <v>249</v>
      </c>
      <c r="C234" s="485">
        <f t="shared" si="13"/>
        <v>0</v>
      </c>
      <c r="D234" s="211">
        <f>SUM(D235,D236,D238,D241,D247,D248,D249)</f>
        <v>0</v>
      </c>
      <c r="E234" s="264">
        <f>SUM(E235,E236,E238,E241,E247,E248,E249)</f>
        <v>0</v>
      </c>
      <c r="F234" s="265">
        <f t="shared" si="14"/>
        <v>0</v>
      </c>
      <c r="G234" s="211">
        <f>SUM(G235,G236,G238,G241,G247,G248,G249)</f>
        <v>0</v>
      </c>
      <c r="H234" s="486">
        <f>SUM(H235,H236,H238,H241,H247,H248,H249)</f>
        <v>0</v>
      </c>
      <c r="I234" s="268">
        <f t="shared" si="15"/>
        <v>0</v>
      </c>
      <c r="J234" s="211">
        <f>SUM(J235,J236,J238,J241,J247,J248,J249)</f>
        <v>0</v>
      </c>
      <c r="K234" s="486">
        <f>SUM(K235,K236,K238,K241,K247,K248,K249)</f>
        <v>0</v>
      </c>
      <c r="L234" s="268">
        <f t="shared" si="16"/>
        <v>0</v>
      </c>
      <c r="M234" s="459">
        <f>SUM(M235,M236,M238,M241,M247,M248,M249)</f>
        <v>0</v>
      </c>
      <c r="N234" s="266">
        <f>SUM(N235,N236,N238,N241,N247,N248,N249)</f>
        <v>0</v>
      </c>
      <c r="O234" s="268">
        <f t="shared" si="17"/>
        <v>0</v>
      </c>
      <c r="P234" s="460"/>
    </row>
    <row r="235" spans="1:16" ht="24" hidden="1" x14ac:dyDescent="0.25">
      <c r="A235" s="350">
        <v>6220</v>
      </c>
      <c r="B235" s="101" t="s">
        <v>250</v>
      </c>
      <c r="C235" s="239">
        <f t="shared" si="13"/>
        <v>0</v>
      </c>
      <c r="D235" s="106"/>
      <c r="E235" s="107"/>
      <c r="F235" s="240">
        <f t="shared" si="14"/>
        <v>0</v>
      </c>
      <c r="G235" s="106"/>
      <c r="H235" s="403"/>
      <c r="I235" s="243">
        <f t="shared" si="15"/>
        <v>0</v>
      </c>
      <c r="J235" s="106"/>
      <c r="K235" s="403"/>
      <c r="L235" s="243">
        <f t="shared" si="16"/>
        <v>0</v>
      </c>
      <c r="M235" s="463"/>
      <c r="N235" s="108"/>
      <c r="O235" s="243">
        <f t="shared" si="17"/>
        <v>0</v>
      </c>
      <c r="P235" s="382"/>
    </row>
    <row r="236" spans="1:16" hidden="1" x14ac:dyDescent="0.25">
      <c r="A236" s="224">
        <v>6230</v>
      </c>
      <c r="B236" s="111" t="s">
        <v>251</v>
      </c>
      <c r="C236" s="226">
        <f t="shared" si="13"/>
        <v>0</v>
      </c>
      <c r="D236" s="225">
        <f>SUM(D237)</f>
        <v>0</v>
      </c>
      <c r="E236" s="466">
        <f>SUM(E237)</f>
        <v>0</v>
      </c>
      <c r="F236" s="227">
        <f t="shared" si="14"/>
        <v>0</v>
      </c>
      <c r="G236" s="225">
        <f>SUM(G237)</f>
        <v>0</v>
      </c>
      <c r="H236" s="465">
        <f>SUM(H237)</f>
        <v>0</v>
      </c>
      <c r="I236" s="230">
        <f t="shared" si="15"/>
        <v>0</v>
      </c>
      <c r="J236" s="225">
        <f>SUM(J237)</f>
        <v>0</v>
      </c>
      <c r="K236" s="465">
        <f>SUM(K237)</f>
        <v>0</v>
      </c>
      <c r="L236" s="230">
        <f t="shared" si="16"/>
        <v>0</v>
      </c>
      <c r="M236" s="225">
        <f>SUM(M237)</f>
        <v>0</v>
      </c>
      <c r="N236" s="465">
        <f>SUM(N237)</f>
        <v>0</v>
      </c>
      <c r="O236" s="230">
        <f t="shared" si="17"/>
        <v>0</v>
      </c>
      <c r="P236" s="387"/>
    </row>
    <row r="237" spans="1:16" ht="24" hidden="1" x14ac:dyDescent="0.25">
      <c r="A237" s="64">
        <v>6239</v>
      </c>
      <c r="B237" s="101" t="s">
        <v>252</v>
      </c>
      <c r="C237" s="226">
        <f t="shared" si="13"/>
        <v>0</v>
      </c>
      <c r="D237" s="116"/>
      <c r="E237" s="117"/>
      <c r="F237" s="227">
        <f t="shared" si="14"/>
        <v>0</v>
      </c>
      <c r="G237" s="116"/>
      <c r="H237" s="408"/>
      <c r="I237" s="230">
        <f t="shared" si="15"/>
        <v>0</v>
      </c>
      <c r="J237" s="116"/>
      <c r="K237" s="408"/>
      <c r="L237" s="230">
        <f t="shared" si="16"/>
        <v>0</v>
      </c>
      <c r="M237" s="464"/>
      <c r="N237" s="118"/>
      <c r="O237" s="230">
        <f t="shared" si="17"/>
        <v>0</v>
      </c>
      <c r="P237" s="387"/>
    </row>
    <row r="238" spans="1:16" ht="24" hidden="1" x14ac:dyDescent="0.25">
      <c r="A238" s="224">
        <v>6240</v>
      </c>
      <c r="B238" s="111" t="s">
        <v>253</v>
      </c>
      <c r="C238" s="226">
        <f t="shared" si="13"/>
        <v>0</v>
      </c>
      <c r="D238" s="225">
        <f>SUM(D239:D240)</f>
        <v>0</v>
      </c>
      <c r="E238" s="226">
        <f>SUM(E239:E240)</f>
        <v>0</v>
      </c>
      <c r="F238" s="227">
        <f t="shared" si="14"/>
        <v>0</v>
      </c>
      <c r="G238" s="225">
        <f>SUM(G239:G240)</f>
        <v>0</v>
      </c>
      <c r="H238" s="465">
        <f>SUM(H239:H240)</f>
        <v>0</v>
      </c>
      <c r="I238" s="230">
        <f t="shared" si="15"/>
        <v>0</v>
      </c>
      <c r="J238" s="225">
        <f>SUM(J239:J240)</f>
        <v>0</v>
      </c>
      <c r="K238" s="465">
        <f>SUM(K239:K240)</f>
        <v>0</v>
      </c>
      <c r="L238" s="230">
        <f t="shared" si="16"/>
        <v>0</v>
      </c>
      <c r="M238" s="466">
        <f>SUM(M239:M240)</f>
        <v>0</v>
      </c>
      <c r="N238" s="228">
        <f>SUM(N239:N240)</f>
        <v>0</v>
      </c>
      <c r="O238" s="230">
        <f t="shared" si="17"/>
        <v>0</v>
      </c>
      <c r="P238" s="387"/>
    </row>
    <row r="239" spans="1:16" hidden="1" x14ac:dyDescent="0.25">
      <c r="A239" s="64">
        <v>6241</v>
      </c>
      <c r="B239" s="111" t="s">
        <v>254</v>
      </c>
      <c r="C239" s="226">
        <f t="shared" si="13"/>
        <v>0</v>
      </c>
      <c r="D239" s="116"/>
      <c r="E239" s="117"/>
      <c r="F239" s="227">
        <f t="shared" si="14"/>
        <v>0</v>
      </c>
      <c r="G239" s="116"/>
      <c r="H239" s="408"/>
      <c r="I239" s="230">
        <f t="shared" si="15"/>
        <v>0</v>
      </c>
      <c r="J239" s="116"/>
      <c r="K239" s="408"/>
      <c r="L239" s="230">
        <f t="shared" si="16"/>
        <v>0</v>
      </c>
      <c r="M239" s="464"/>
      <c r="N239" s="118"/>
      <c r="O239" s="230">
        <f t="shared" si="17"/>
        <v>0</v>
      </c>
      <c r="P239" s="387"/>
    </row>
    <row r="240" spans="1:16" hidden="1" x14ac:dyDescent="0.25">
      <c r="A240" s="64">
        <v>6242</v>
      </c>
      <c r="B240" s="111" t="s">
        <v>255</v>
      </c>
      <c r="C240" s="226">
        <f t="shared" si="13"/>
        <v>0</v>
      </c>
      <c r="D240" s="116"/>
      <c r="E240" s="117"/>
      <c r="F240" s="227">
        <f t="shared" si="14"/>
        <v>0</v>
      </c>
      <c r="G240" s="116"/>
      <c r="H240" s="408"/>
      <c r="I240" s="230">
        <f t="shared" si="15"/>
        <v>0</v>
      </c>
      <c r="J240" s="116"/>
      <c r="K240" s="408"/>
      <c r="L240" s="230">
        <f t="shared" si="16"/>
        <v>0</v>
      </c>
      <c r="M240" s="464"/>
      <c r="N240" s="118"/>
      <c r="O240" s="230">
        <f t="shared" si="17"/>
        <v>0</v>
      </c>
      <c r="P240" s="387"/>
    </row>
    <row r="241" spans="1:16" ht="24" hidden="1" x14ac:dyDescent="0.25">
      <c r="A241" s="224">
        <v>6250</v>
      </c>
      <c r="B241" s="111" t="s">
        <v>256</v>
      </c>
      <c r="C241" s="226">
        <f t="shared" si="13"/>
        <v>0</v>
      </c>
      <c r="D241" s="225">
        <f>SUM(D242:D246)</f>
        <v>0</v>
      </c>
      <c r="E241" s="226">
        <f>SUM(E242:E246)</f>
        <v>0</v>
      </c>
      <c r="F241" s="227">
        <f t="shared" si="14"/>
        <v>0</v>
      </c>
      <c r="G241" s="225">
        <f>SUM(G242:G246)</f>
        <v>0</v>
      </c>
      <c r="H241" s="465">
        <f>SUM(H242:H246)</f>
        <v>0</v>
      </c>
      <c r="I241" s="230">
        <f t="shared" si="15"/>
        <v>0</v>
      </c>
      <c r="J241" s="225">
        <f>SUM(J242:J246)</f>
        <v>0</v>
      </c>
      <c r="K241" s="465">
        <f>SUM(K242:K246)</f>
        <v>0</v>
      </c>
      <c r="L241" s="230">
        <f t="shared" si="16"/>
        <v>0</v>
      </c>
      <c r="M241" s="466">
        <f>SUM(M242:M246)</f>
        <v>0</v>
      </c>
      <c r="N241" s="228">
        <f>SUM(N242:N246)</f>
        <v>0</v>
      </c>
      <c r="O241" s="230">
        <f t="shared" si="17"/>
        <v>0</v>
      </c>
      <c r="P241" s="387"/>
    </row>
    <row r="242" spans="1:16" hidden="1" x14ac:dyDescent="0.25">
      <c r="A242" s="64">
        <v>6252</v>
      </c>
      <c r="B242" s="111" t="s">
        <v>257</v>
      </c>
      <c r="C242" s="226">
        <f t="shared" si="13"/>
        <v>0</v>
      </c>
      <c r="D242" s="116"/>
      <c r="E242" s="117"/>
      <c r="F242" s="227">
        <f t="shared" si="14"/>
        <v>0</v>
      </c>
      <c r="G242" s="116"/>
      <c r="H242" s="408"/>
      <c r="I242" s="230">
        <f t="shared" si="15"/>
        <v>0</v>
      </c>
      <c r="J242" s="116"/>
      <c r="K242" s="408"/>
      <c r="L242" s="230">
        <f t="shared" si="16"/>
        <v>0</v>
      </c>
      <c r="M242" s="464"/>
      <c r="N242" s="118"/>
      <c r="O242" s="230">
        <f t="shared" si="17"/>
        <v>0</v>
      </c>
      <c r="P242" s="387"/>
    </row>
    <row r="243" spans="1:16" hidden="1" x14ac:dyDescent="0.25">
      <c r="A243" s="64">
        <v>6253</v>
      </c>
      <c r="B243" s="111" t="s">
        <v>258</v>
      </c>
      <c r="C243" s="226">
        <f t="shared" si="13"/>
        <v>0</v>
      </c>
      <c r="D243" s="116"/>
      <c r="E243" s="117"/>
      <c r="F243" s="227">
        <f t="shared" si="14"/>
        <v>0</v>
      </c>
      <c r="G243" s="116"/>
      <c r="H243" s="408"/>
      <c r="I243" s="230">
        <f t="shared" si="15"/>
        <v>0</v>
      </c>
      <c r="J243" s="116"/>
      <c r="K243" s="408"/>
      <c r="L243" s="230">
        <f t="shared" si="16"/>
        <v>0</v>
      </c>
      <c r="M243" s="464"/>
      <c r="N243" s="118"/>
      <c r="O243" s="230">
        <f t="shared" si="17"/>
        <v>0</v>
      </c>
      <c r="P243" s="387"/>
    </row>
    <row r="244" spans="1:16" ht="24" hidden="1" x14ac:dyDescent="0.25">
      <c r="A244" s="64">
        <v>6254</v>
      </c>
      <c r="B244" s="111" t="s">
        <v>259</v>
      </c>
      <c r="C244" s="226">
        <f t="shared" si="13"/>
        <v>0</v>
      </c>
      <c r="D244" s="116"/>
      <c r="E244" s="117"/>
      <c r="F244" s="227">
        <f t="shared" si="14"/>
        <v>0</v>
      </c>
      <c r="G244" s="116"/>
      <c r="H244" s="408"/>
      <c r="I244" s="230">
        <f t="shared" si="15"/>
        <v>0</v>
      </c>
      <c r="J244" s="116"/>
      <c r="K244" s="408"/>
      <c r="L244" s="230">
        <f t="shared" si="16"/>
        <v>0</v>
      </c>
      <c r="M244" s="464"/>
      <c r="N244" s="118"/>
      <c r="O244" s="230">
        <f t="shared" si="17"/>
        <v>0</v>
      </c>
      <c r="P244" s="387"/>
    </row>
    <row r="245" spans="1:16" ht="24" hidden="1" x14ac:dyDescent="0.25">
      <c r="A245" s="64">
        <v>6255</v>
      </c>
      <c r="B245" s="111" t="s">
        <v>260</v>
      </c>
      <c r="C245" s="226">
        <f t="shared" ref="C245:C299" si="18">SUM(F245,I245,L245,O245)</f>
        <v>0</v>
      </c>
      <c r="D245" s="116"/>
      <c r="E245" s="117"/>
      <c r="F245" s="227">
        <f t="shared" ref="F245:F299" si="19">D245+E245</f>
        <v>0</v>
      </c>
      <c r="G245" s="116"/>
      <c r="H245" s="408"/>
      <c r="I245" s="230">
        <f t="shared" ref="I245:I299" si="20">G245+H245</f>
        <v>0</v>
      </c>
      <c r="J245" s="116"/>
      <c r="K245" s="408"/>
      <c r="L245" s="230">
        <f t="shared" ref="L245:L299" si="21">J245+K245</f>
        <v>0</v>
      </c>
      <c r="M245" s="464"/>
      <c r="N245" s="118"/>
      <c r="O245" s="230">
        <f t="shared" ref="O245:O277" si="22">M245+N245</f>
        <v>0</v>
      </c>
      <c r="P245" s="387"/>
    </row>
    <row r="246" spans="1:16" hidden="1" x14ac:dyDescent="0.25">
      <c r="A246" s="64">
        <v>6259</v>
      </c>
      <c r="B246" s="111" t="s">
        <v>261</v>
      </c>
      <c r="C246" s="226">
        <f t="shared" si="18"/>
        <v>0</v>
      </c>
      <c r="D246" s="116"/>
      <c r="E246" s="117"/>
      <c r="F246" s="227">
        <f t="shared" si="19"/>
        <v>0</v>
      </c>
      <c r="G246" s="116"/>
      <c r="H246" s="408"/>
      <c r="I246" s="230">
        <f t="shared" si="20"/>
        <v>0</v>
      </c>
      <c r="J246" s="116"/>
      <c r="K246" s="408"/>
      <c r="L246" s="230">
        <f t="shared" si="21"/>
        <v>0</v>
      </c>
      <c r="M246" s="464"/>
      <c r="N246" s="118"/>
      <c r="O246" s="230">
        <f t="shared" si="22"/>
        <v>0</v>
      </c>
      <c r="P246" s="387"/>
    </row>
    <row r="247" spans="1:16" ht="24" hidden="1" x14ac:dyDescent="0.25">
      <c r="A247" s="224">
        <v>6260</v>
      </c>
      <c r="B247" s="111" t="s">
        <v>262</v>
      </c>
      <c r="C247" s="226">
        <f t="shared" si="18"/>
        <v>0</v>
      </c>
      <c r="D247" s="116"/>
      <c r="E247" s="117"/>
      <c r="F247" s="227">
        <f t="shared" si="19"/>
        <v>0</v>
      </c>
      <c r="G247" s="116"/>
      <c r="H247" s="408"/>
      <c r="I247" s="230">
        <f t="shared" si="20"/>
        <v>0</v>
      </c>
      <c r="J247" s="116"/>
      <c r="K247" s="408"/>
      <c r="L247" s="230">
        <f t="shared" si="21"/>
        <v>0</v>
      </c>
      <c r="M247" s="464"/>
      <c r="N247" s="118"/>
      <c r="O247" s="230">
        <f t="shared" si="22"/>
        <v>0</v>
      </c>
      <c r="P247" s="387"/>
    </row>
    <row r="248" spans="1:16" hidden="1" x14ac:dyDescent="0.25">
      <c r="A248" s="224">
        <v>6270</v>
      </c>
      <c r="B248" s="111" t="s">
        <v>263</v>
      </c>
      <c r="C248" s="226">
        <f t="shared" si="18"/>
        <v>0</v>
      </c>
      <c r="D248" s="116"/>
      <c r="E248" s="117"/>
      <c r="F248" s="227">
        <f t="shared" si="19"/>
        <v>0</v>
      </c>
      <c r="G248" s="116"/>
      <c r="H248" s="408"/>
      <c r="I248" s="230">
        <f t="shared" si="20"/>
        <v>0</v>
      </c>
      <c r="J248" s="116"/>
      <c r="K248" s="408"/>
      <c r="L248" s="230">
        <f t="shared" si="21"/>
        <v>0</v>
      </c>
      <c r="M248" s="464"/>
      <c r="N248" s="118"/>
      <c r="O248" s="230">
        <f t="shared" si="22"/>
        <v>0</v>
      </c>
      <c r="P248" s="387"/>
    </row>
    <row r="249" spans="1:16" ht="24" hidden="1" x14ac:dyDescent="0.25">
      <c r="A249" s="350">
        <v>6290</v>
      </c>
      <c r="B249" s="101" t="s">
        <v>264</v>
      </c>
      <c r="C249" s="226">
        <f t="shared" si="18"/>
        <v>0</v>
      </c>
      <c r="D249" s="238">
        <f>SUM(D250:D253)</f>
        <v>0</v>
      </c>
      <c r="E249" s="239">
        <f>SUM(E250:E253)</f>
        <v>0</v>
      </c>
      <c r="F249" s="240">
        <f t="shared" si="19"/>
        <v>0</v>
      </c>
      <c r="G249" s="238">
        <f>SUM(G250:G253)</f>
        <v>0</v>
      </c>
      <c r="H249" s="470">
        <f>SUM(H250:H253)</f>
        <v>0</v>
      </c>
      <c r="I249" s="243">
        <f t="shared" si="20"/>
        <v>0</v>
      </c>
      <c r="J249" s="238">
        <f>SUM(J250:J253)</f>
        <v>0</v>
      </c>
      <c r="K249" s="470">
        <f>SUM(K250:K253)</f>
        <v>0</v>
      </c>
      <c r="L249" s="243">
        <f t="shared" si="21"/>
        <v>0</v>
      </c>
      <c r="M249" s="477">
        <f>SUM(M250:M253)</f>
        <v>0</v>
      </c>
      <c r="N249" s="478">
        <f>SUM(N250:N253)</f>
        <v>0</v>
      </c>
      <c r="O249" s="479">
        <f t="shared" si="22"/>
        <v>0</v>
      </c>
      <c r="P249" s="480"/>
    </row>
    <row r="250" spans="1:16" hidden="1" x14ac:dyDescent="0.25">
      <c r="A250" s="64">
        <v>6291</v>
      </c>
      <c r="B250" s="111" t="s">
        <v>265</v>
      </c>
      <c r="C250" s="226">
        <f t="shared" si="18"/>
        <v>0</v>
      </c>
      <c r="D250" s="116"/>
      <c r="E250" s="117"/>
      <c r="F250" s="227">
        <f t="shared" si="19"/>
        <v>0</v>
      </c>
      <c r="G250" s="116"/>
      <c r="H250" s="408"/>
      <c r="I250" s="230">
        <f t="shared" si="20"/>
        <v>0</v>
      </c>
      <c r="J250" s="116"/>
      <c r="K250" s="408"/>
      <c r="L250" s="230">
        <f t="shared" si="21"/>
        <v>0</v>
      </c>
      <c r="M250" s="464"/>
      <c r="N250" s="118"/>
      <c r="O250" s="230">
        <f t="shared" si="22"/>
        <v>0</v>
      </c>
      <c r="P250" s="387"/>
    </row>
    <row r="251" spans="1:16" hidden="1" x14ac:dyDescent="0.25">
      <c r="A251" s="64">
        <v>6292</v>
      </c>
      <c r="B251" s="111" t="s">
        <v>266</v>
      </c>
      <c r="C251" s="226">
        <f t="shared" si="18"/>
        <v>0</v>
      </c>
      <c r="D251" s="116"/>
      <c r="E251" s="117"/>
      <c r="F251" s="227">
        <f t="shared" si="19"/>
        <v>0</v>
      </c>
      <c r="G251" s="116"/>
      <c r="H251" s="408"/>
      <c r="I251" s="230">
        <f t="shared" si="20"/>
        <v>0</v>
      </c>
      <c r="J251" s="116"/>
      <c r="K251" s="408"/>
      <c r="L251" s="230">
        <f t="shared" si="21"/>
        <v>0</v>
      </c>
      <c r="M251" s="464"/>
      <c r="N251" s="118"/>
      <c r="O251" s="230">
        <f t="shared" si="22"/>
        <v>0</v>
      </c>
      <c r="P251" s="387"/>
    </row>
    <row r="252" spans="1:16" ht="72" hidden="1" x14ac:dyDescent="0.25">
      <c r="A252" s="64">
        <v>6296</v>
      </c>
      <c r="B252" s="111" t="s">
        <v>267</v>
      </c>
      <c r="C252" s="226">
        <f t="shared" si="18"/>
        <v>0</v>
      </c>
      <c r="D252" s="116"/>
      <c r="E252" s="117"/>
      <c r="F252" s="227">
        <f t="shared" si="19"/>
        <v>0</v>
      </c>
      <c r="G252" s="116"/>
      <c r="H252" s="408"/>
      <c r="I252" s="230">
        <f t="shared" si="20"/>
        <v>0</v>
      </c>
      <c r="J252" s="116"/>
      <c r="K252" s="408"/>
      <c r="L252" s="230">
        <f t="shared" si="21"/>
        <v>0</v>
      </c>
      <c r="M252" s="464"/>
      <c r="N252" s="118"/>
      <c r="O252" s="230">
        <f t="shared" si="22"/>
        <v>0</v>
      </c>
      <c r="P252" s="387"/>
    </row>
    <row r="253" spans="1:16" ht="36" hidden="1" x14ac:dyDescent="0.25">
      <c r="A253" s="64">
        <v>6299</v>
      </c>
      <c r="B253" s="111" t="s">
        <v>268</v>
      </c>
      <c r="C253" s="226">
        <f t="shared" si="18"/>
        <v>0</v>
      </c>
      <c r="D253" s="116"/>
      <c r="E253" s="117"/>
      <c r="F253" s="227">
        <f t="shared" si="19"/>
        <v>0</v>
      </c>
      <c r="G253" s="116"/>
      <c r="H253" s="408"/>
      <c r="I253" s="230">
        <f t="shared" si="20"/>
        <v>0</v>
      </c>
      <c r="J253" s="116"/>
      <c r="K253" s="408"/>
      <c r="L253" s="230">
        <f t="shared" si="21"/>
        <v>0</v>
      </c>
      <c r="M253" s="464"/>
      <c r="N253" s="118"/>
      <c r="O253" s="230">
        <f t="shared" si="22"/>
        <v>0</v>
      </c>
      <c r="P253" s="387"/>
    </row>
    <row r="254" spans="1:16" hidden="1" x14ac:dyDescent="0.25">
      <c r="A254" s="85">
        <v>6300</v>
      </c>
      <c r="B254" s="210" t="s">
        <v>269</v>
      </c>
      <c r="C254" s="393">
        <f t="shared" si="18"/>
        <v>0</v>
      </c>
      <c r="D254" s="95">
        <f>SUM(D255,D259,D260)</f>
        <v>0</v>
      </c>
      <c r="E254" s="96">
        <f>SUM(E255,E259,E260)</f>
        <v>0</v>
      </c>
      <c r="F254" s="97">
        <f t="shared" si="19"/>
        <v>0</v>
      </c>
      <c r="G254" s="95">
        <f>SUM(G255,G259,G260)</f>
        <v>0</v>
      </c>
      <c r="H254" s="399">
        <f>SUM(H255,H259,H260)</f>
        <v>0</v>
      </c>
      <c r="I254" s="99">
        <f t="shared" si="20"/>
        <v>0</v>
      </c>
      <c r="J254" s="95">
        <f>SUM(J255,J259,J260)</f>
        <v>0</v>
      </c>
      <c r="K254" s="399">
        <f>SUM(K255,K259,K260)</f>
        <v>0</v>
      </c>
      <c r="L254" s="99">
        <f t="shared" si="21"/>
        <v>0</v>
      </c>
      <c r="M254" s="472">
        <f>SUM(M255,M259,M260)</f>
        <v>0</v>
      </c>
      <c r="N254" s="291">
        <f>SUM(N255,N259,N260)</f>
        <v>0</v>
      </c>
      <c r="O254" s="293">
        <f t="shared" si="22"/>
        <v>0</v>
      </c>
      <c r="P254" s="473"/>
    </row>
    <row r="255" spans="1:16" ht="24" hidden="1" x14ac:dyDescent="0.25">
      <c r="A255" s="350">
        <v>6320</v>
      </c>
      <c r="B255" s="101" t="s">
        <v>270</v>
      </c>
      <c r="C255" s="477">
        <f t="shared" si="18"/>
        <v>0</v>
      </c>
      <c r="D255" s="238">
        <f>SUM(D256:D258)</f>
        <v>0</v>
      </c>
      <c r="E255" s="239">
        <f>SUM(E256:E258)</f>
        <v>0</v>
      </c>
      <c r="F255" s="240">
        <f t="shared" si="19"/>
        <v>0</v>
      </c>
      <c r="G255" s="238">
        <f>SUM(G256:G258)</f>
        <v>0</v>
      </c>
      <c r="H255" s="470">
        <f>SUM(H256:H258)</f>
        <v>0</v>
      </c>
      <c r="I255" s="243">
        <f t="shared" si="20"/>
        <v>0</v>
      </c>
      <c r="J255" s="238">
        <f>SUM(J256:J258)</f>
        <v>0</v>
      </c>
      <c r="K255" s="470">
        <f>SUM(K256:K258)</f>
        <v>0</v>
      </c>
      <c r="L255" s="243">
        <f t="shared" si="21"/>
        <v>0</v>
      </c>
      <c r="M255" s="471">
        <f>SUM(M256:M258)</f>
        <v>0</v>
      </c>
      <c r="N255" s="241">
        <f>SUM(N256:N258)</f>
        <v>0</v>
      </c>
      <c r="O255" s="243">
        <f t="shared" si="22"/>
        <v>0</v>
      </c>
      <c r="P255" s="382"/>
    </row>
    <row r="256" spans="1:16" hidden="1" x14ac:dyDescent="0.25">
      <c r="A256" s="64">
        <v>6322</v>
      </c>
      <c r="B256" s="111" t="s">
        <v>271</v>
      </c>
      <c r="C256" s="466">
        <f t="shared" si="18"/>
        <v>0</v>
      </c>
      <c r="D256" s="116"/>
      <c r="E256" s="117"/>
      <c r="F256" s="227">
        <f t="shared" si="19"/>
        <v>0</v>
      </c>
      <c r="G256" s="116"/>
      <c r="H256" s="408"/>
      <c r="I256" s="230">
        <f t="shared" si="20"/>
        <v>0</v>
      </c>
      <c r="J256" s="116"/>
      <c r="K256" s="408"/>
      <c r="L256" s="230">
        <f t="shared" si="21"/>
        <v>0</v>
      </c>
      <c r="M256" s="464"/>
      <c r="N256" s="118"/>
      <c r="O256" s="230">
        <f t="shared" si="22"/>
        <v>0</v>
      </c>
      <c r="P256" s="387"/>
    </row>
    <row r="257" spans="1:16" ht="24" hidden="1" x14ac:dyDescent="0.25">
      <c r="A257" s="64">
        <v>6323</v>
      </c>
      <c r="B257" s="111" t="s">
        <v>272</v>
      </c>
      <c r="C257" s="466">
        <f t="shared" si="18"/>
        <v>0</v>
      </c>
      <c r="D257" s="116"/>
      <c r="E257" s="117"/>
      <c r="F257" s="227">
        <f t="shared" si="19"/>
        <v>0</v>
      </c>
      <c r="G257" s="116"/>
      <c r="H257" s="408"/>
      <c r="I257" s="230">
        <f t="shared" si="20"/>
        <v>0</v>
      </c>
      <c r="J257" s="116"/>
      <c r="K257" s="408"/>
      <c r="L257" s="230">
        <f t="shared" si="21"/>
        <v>0</v>
      </c>
      <c r="M257" s="464"/>
      <c r="N257" s="118"/>
      <c r="O257" s="230">
        <f t="shared" si="22"/>
        <v>0</v>
      </c>
      <c r="P257" s="387"/>
    </row>
    <row r="258" spans="1:16" ht="24" hidden="1" x14ac:dyDescent="0.25">
      <c r="A258" s="55">
        <v>6324</v>
      </c>
      <c r="B258" s="101" t="s">
        <v>273</v>
      </c>
      <c r="C258" s="466">
        <f t="shared" si="18"/>
        <v>0</v>
      </c>
      <c r="D258" s="106"/>
      <c r="E258" s="107"/>
      <c r="F258" s="240">
        <f t="shared" si="19"/>
        <v>0</v>
      </c>
      <c r="G258" s="106"/>
      <c r="H258" s="403"/>
      <c r="I258" s="243">
        <f t="shared" si="20"/>
        <v>0</v>
      </c>
      <c r="J258" s="106"/>
      <c r="K258" s="403"/>
      <c r="L258" s="243">
        <f t="shared" si="21"/>
        <v>0</v>
      </c>
      <c r="M258" s="463"/>
      <c r="N258" s="108"/>
      <c r="O258" s="243">
        <f t="shared" si="22"/>
        <v>0</v>
      </c>
      <c r="P258" s="382"/>
    </row>
    <row r="259" spans="1:16" ht="24" hidden="1" x14ac:dyDescent="0.25">
      <c r="A259" s="273">
        <v>6330</v>
      </c>
      <c r="B259" s="274" t="s">
        <v>274</v>
      </c>
      <c r="C259" s="466">
        <f t="shared" si="18"/>
        <v>0</v>
      </c>
      <c r="D259" s="257"/>
      <c r="E259" s="258"/>
      <c r="F259" s="618">
        <f t="shared" si="19"/>
        <v>0</v>
      </c>
      <c r="G259" s="257"/>
      <c r="H259" s="483"/>
      <c r="I259" s="479">
        <f t="shared" si="20"/>
        <v>0</v>
      </c>
      <c r="J259" s="257"/>
      <c r="K259" s="483"/>
      <c r="L259" s="479">
        <f t="shared" si="21"/>
        <v>0</v>
      </c>
      <c r="M259" s="484"/>
      <c r="N259" s="260"/>
      <c r="O259" s="479">
        <f t="shared" si="22"/>
        <v>0</v>
      </c>
      <c r="P259" s="480"/>
    </row>
    <row r="260" spans="1:16" hidden="1" x14ac:dyDescent="0.25">
      <c r="A260" s="224">
        <v>6360</v>
      </c>
      <c r="B260" s="111" t="s">
        <v>275</v>
      </c>
      <c r="C260" s="466">
        <f t="shared" si="18"/>
        <v>0</v>
      </c>
      <c r="D260" s="116"/>
      <c r="E260" s="117"/>
      <c r="F260" s="227">
        <f t="shared" si="19"/>
        <v>0</v>
      </c>
      <c r="G260" s="116"/>
      <c r="H260" s="408"/>
      <c r="I260" s="230">
        <f t="shared" si="20"/>
        <v>0</v>
      </c>
      <c r="J260" s="116"/>
      <c r="K260" s="408"/>
      <c r="L260" s="230">
        <f t="shared" si="21"/>
        <v>0</v>
      </c>
      <c r="M260" s="464"/>
      <c r="N260" s="118"/>
      <c r="O260" s="230">
        <f t="shared" si="22"/>
        <v>0</v>
      </c>
      <c r="P260" s="387"/>
    </row>
    <row r="261" spans="1:16" ht="36" hidden="1" x14ac:dyDescent="0.25">
      <c r="A261" s="85">
        <v>6400</v>
      </c>
      <c r="B261" s="210" t="s">
        <v>276</v>
      </c>
      <c r="C261" s="393">
        <f t="shared" si="18"/>
        <v>0</v>
      </c>
      <c r="D261" s="95">
        <f>SUM(D262,D266)</f>
        <v>0</v>
      </c>
      <c r="E261" s="96">
        <f>SUM(E262,E266)</f>
        <v>0</v>
      </c>
      <c r="F261" s="97">
        <f t="shared" si="19"/>
        <v>0</v>
      </c>
      <c r="G261" s="95">
        <f>SUM(G262,G266)</f>
        <v>0</v>
      </c>
      <c r="H261" s="399">
        <f>SUM(H262,H266)</f>
        <v>0</v>
      </c>
      <c r="I261" s="99">
        <f t="shared" si="20"/>
        <v>0</v>
      </c>
      <c r="J261" s="95">
        <f>SUM(J262,J266)</f>
        <v>0</v>
      </c>
      <c r="K261" s="399">
        <f>SUM(K262,K266)</f>
        <v>0</v>
      </c>
      <c r="L261" s="99">
        <f t="shared" si="21"/>
        <v>0</v>
      </c>
      <c r="M261" s="472">
        <f>SUM(M262,M266)</f>
        <v>0</v>
      </c>
      <c r="N261" s="291">
        <f>SUM(N262,N266)</f>
        <v>0</v>
      </c>
      <c r="O261" s="293">
        <f t="shared" si="22"/>
        <v>0</v>
      </c>
      <c r="P261" s="473"/>
    </row>
    <row r="262" spans="1:16" ht="24" hidden="1" x14ac:dyDescent="0.25">
      <c r="A262" s="350">
        <v>6410</v>
      </c>
      <c r="B262" s="101" t="s">
        <v>277</v>
      </c>
      <c r="C262" s="471">
        <f t="shared" si="18"/>
        <v>0</v>
      </c>
      <c r="D262" s="238">
        <f>SUM(D263:D265)</f>
        <v>0</v>
      </c>
      <c r="E262" s="239">
        <f>SUM(E263:E265)</f>
        <v>0</v>
      </c>
      <c r="F262" s="240">
        <f t="shared" si="19"/>
        <v>0</v>
      </c>
      <c r="G262" s="238">
        <f>SUM(G263:G265)</f>
        <v>0</v>
      </c>
      <c r="H262" s="470">
        <f>SUM(H263:H265)</f>
        <v>0</v>
      </c>
      <c r="I262" s="243">
        <f t="shared" si="20"/>
        <v>0</v>
      </c>
      <c r="J262" s="238">
        <f>SUM(J263:J265)</f>
        <v>0</v>
      </c>
      <c r="K262" s="470">
        <f>SUM(K263:K265)</f>
        <v>0</v>
      </c>
      <c r="L262" s="243">
        <f t="shared" si="21"/>
        <v>0</v>
      </c>
      <c r="M262" s="475">
        <f>SUM(M263:M265)</f>
        <v>0</v>
      </c>
      <c r="N262" s="476">
        <f>SUM(N263:N265)</f>
        <v>0</v>
      </c>
      <c r="O262" s="414">
        <f t="shared" si="22"/>
        <v>0</v>
      </c>
      <c r="P262" s="416"/>
    </row>
    <row r="263" spans="1:16" hidden="1" x14ac:dyDescent="0.25">
      <c r="A263" s="64">
        <v>6411</v>
      </c>
      <c r="B263" s="275" t="s">
        <v>278</v>
      </c>
      <c r="C263" s="226">
        <f t="shared" si="18"/>
        <v>0</v>
      </c>
      <c r="D263" s="116"/>
      <c r="E263" s="117"/>
      <c r="F263" s="227">
        <f t="shared" si="19"/>
        <v>0</v>
      </c>
      <c r="G263" s="116"/>
      <c r="H263" s="408"/>
      <c r="I263" s="230">
        <f t="shared" si="20"/>
        <v>0</v>
      </c>
      <c r="J263" s="116"/>
      <c r="K263" s="408"/>
      <c r="L263" s="230">
        <f t="shared" si="21"/>
        <v>0</v>
      </c>
      <c r="M263" s="464"/>
      <c r="N263" s="118"/>
      <c r="O263" s="230">
        <f t="shared" si="22"/>
        <v>0</v>
      </c>
      <c r="P263" s="387"/>
    </row>
    <row r="264" spans="1:16" ht="36" hidden="1" x14ac:dyDescent="0.25">
      <c r="A264" s="64">
        <v>6412</v>
      </c>
      <c r="B264" s="111" t="s">
        <v>279</v>
      </c>
      <c r="C264" s="226">
        <f t="shared" si="18"/>
        <v>0</v>
      </c>
      <c r="D264" s="116"/>
      <c r="E264" s="117"/>
      <c r="F264" s="227">
        <f t="shared" si="19"/>
        <v>0</v>
      </c>
      <c r="G264" s="116"/>
      <c r="H264" s="408"/>
      <c r="I264" s="230">
        <f t="shared" si="20"/>
        <v>0</v>
      </c>
      <c r="J264" s="116"/>
      <c r="K264" s="408"/>
      <c r="L264" s="230">
        <f t="shared" si="21"/>
        <v>0</v>
      </c>
      <c r="M264" s="464"/>
      <c r="N264" s="118"/>
      <c r="O264" s="230">
        <f t="shared" si="22"/>
        <v>0</v>
      </c>
      <c r="P264" s="387"/>
    </row>
    <row r="265" spans="1:16" ht="36" hidden="1" x14ac:dyDescent="0.25">
      <c r="A265" s="64">
        <v>6419</v>
      </c>
      <c r="B265" s="111" t="s">
        <v>280</v>
      </c>
      <c r="C265" s="226">
        <f t="shared" si="18"/>
        <v>0</v>
      </c>
      <c r="D265" s="116"/>
      <c r="E265" s="117"/>
      <c r="F265" s="227">
        <f t="shared" si="19"/>
        <v>0</v>
      </c>
      <c r="G265" s="116"/>
      <c r="H265" s="408"/>
      <c r="I265" s="230">
        <f t="shared" si="20"/>
        <v>0</v>
      </c>
      <c r="J265" s="116"/>
      <c r="K265" s="408"/>
      <c r="L265" s="230">
        <f t="shared" si="21"/>
        <v>0</v>
      </c>
      <c r="M265" s="464"/>
      <c r="N265" s="118"/>
      <c r="O265" s="230">
        <f t="shared" si="22"/>
        <v>0</v>
      </c>
      <c r="P265" s="387"/>
    </row>
    <row r="266" spans="1:16" ht="36" hidden="1" x14ac:dyDescent="0.25">
      <c r="A266" s="224">
        <v>6420</v>
      </c>
      <c r="B266" s="111" t="s">
        <v>281</v>
      </c>
      <c r="C266" s="226">
        <f t="shared" si="18"/>
        <v>0</v>
      </c>
      <c r="D266" s="225">
        <f>SUM(D267:D270)</f>
        <v>0</v>
      </c>
      <c r="E266" s="226">
        <f>SUM(E267:E270)</f>
        <v>0</v>
      </c>
      <c r="F266" s="227">
        <f t="shared" si="19"/>
        <v>0</v>
      </c>
      <c r="G266" s="225">
        <f>SUM(G267:G270)</f>
        <v>0</v>
      </c>
      <c r="H266" s="465">
        <f>SUM(H267:H270)</f>
        <v>0</v>
      </c>
      <c r="I266" s="230">
        <f t="shared" si="20"/>
        <v>0</v>
      </c>
      <c r="J266" s="225">
        <f>SUM(J267:J270)</f>
        <v>0</v>
      </c>
      <c r="K266" s="465">
        <f>SUM(K267:K270)</f>
        <v>0</v>
      </c>
      <c r="L266" s="230">
        <f t="shared" si="21"/>
        <v>0</v>
      </c>
      <c r="M266" s="466">
        <f>SUM(M267:M270)</f>
        <v>0</v>
      </c>
      <c r="N266" s="228">
        <f>SUM(N267:N270)</f>
        <v>0</v>
      </c>
      <c r="O266" s="230">
        <f t="shared" si="22"/>
        <v>0</v>
      </c>
      <c r="P266" s="387"/>
    </row>
    <row r="267" spans="1:16" hidden="1" x14ac:dyDescent="0.25">
      <c r="A267" s="64">
        <v>6421</v>
      </c>
      <c r="B267" s="111" t="s">
        <v>282</v>
      </c>
      <c r="C267" s="226">
        <f t="shared" si="18"/>
        <v>0</v>
      </c>
      <c r="D267" s="116"/>
      <c r="E267" s="117"/>
      <c r="F267" s="227">
        <f t="shared" si="19"/>
        <v>0</v>
      </c>
      <c r="G267" s="116"/>
      <c r="H267" s="408"/>
      <c r="I267" s="230">
        <f t="shared" si="20"/>
        <v>0</v>
      </c>
      <c r="J267" s="116"/>
      <c r="K267" s="408"/>
      <c r="L267" s="230">
        <f t="shared" si="21"/>
        <v>0</v>
      </c>
      <c r="M267" s="464"/>
      <c r="N267" s="118"/>
      <c r="O267" s="230">
        <f t="shared" si="22"/>
        <v>0</v>
      </c>
      <c r="P267" s="387"/>
    </row>
    <row r="268" spans="1:16" hidden="1" x14ac:dyDescent="0.25">
      <c r="A268" s="64">
        <v>6422</v>
      </c>
      <c r="B268" s="111" t="s">
        <v>283</v>
      </c>
      <c r="C268" s="226">
        <f t="shared" si="18"/>
        <v>0</v>
      </c>
      <c r="D268" s="116"/>
      <c r="E268" s="117"/>
      <c r="F268" s="227">
        <f t="shared" si="19"/>
        <v>0</v>
      </c>
      <c r="G268" s="116"/>
      <c r="H268" s="408"/>
      <c r="I268" s="230">
        <f t="shared" si="20"/>
        <v>0</v>
      </c>
      <c r="J268" s="116"/>
      <c r="K268" s="408"/>
      <c r="L268" s="230">
        <f t="shared" si="21"/>
        <v>0</v>
      </c>
      <c r="M268" s="464"/>
      <c r="N268" s="118"/>
      <c r="O268" s="230">
        <f t="shared" si="22"/>
        <v>0</v>
      </c>
      <c r="P268" s="387"/>
    </row>
    <row r="269" spans="1:16" ht="24" hidden="1" x14ac:dyDescent="0.25">
      <c r="A269" s="64">
        <v>6423</v>
      </c>
      <c r="B269" s="111" t="s">
        <v>284</v>
      </c>
      <c r="C269" s="226">
        <f t="shared" si="18"/>
        <v>0</v>
      </c>
      <c r="D269" s="116"/>
      <c r="E269" s="117"/>
      <c r="F269" s="227">
        <f t="shared" si="19"/>
        <v>0</v>
      </c>
      <c r="G269" s="116"/>
      <c r="H269" s="408"/>
      <c r="I269" s="230">
        <f t="shared" si="20"/>
        <v>0</v>
      </c>
      <c r="J269" s="116"/>
      <c r="K269" s="408"/>
      <c r="L269" s="230">
        <f t="shared" si="21"/>
        <v>0</v>
      </c>
      <c r="M269" s="464"/>
      <c r="N269" s="118"/>
      <c r="O269" s="230">
        <f t="shared" si="22"/>
        <v>0</v>
      </c>
      <c r="P269" s="387"/>
    </row>
    <row r="270" spans="1:16" ht="36" hidden="1" x14ac:dyDescent="0.25">
      <c r="A270" s="64">
        <v>6424</v>
      </c>
      <c r="B270" s="111" t="s">
        <v>285</v>
      </c>
      <c r="C270" s="226">
        <f t="shared" si="18"/>
        <v>0</v>
      </c>
      <c r="D270" s="116"/>
      <c r="E270" s="117"/>
      <c r="F270" s="227">
        <f t="shared" si="19"/>
        <v>0</v>
      </c>
      <c r="G270" s="116"/>
      <c r="H270" s="408"/>
      <c r="I270" s="230">
        <f t="shared" si="20"/>
        <v>0</v>
      </c>
      <c r="J270" s="116"/>
      <c r="K270" s="408"/>
      <c r="L270" s="230">
        <f t="shared" si="21"/>
        <v>0</v>
      </c>
      <c r="M270" s="464"/>
      <c r="N270" s="118"/>
      <c r="O270" s="230">
        <f t="shared" si="22"/>
        <v>0</v>
      </c>
      <c r="P270" s="387"/>
    </row>
    <row r="271" spans="1:16" ht="36" hidden="1" x14ac:dyDescent="0.25">
      <c r="A271" s="276">
        <v>7000</v>
      </c>
      <c r="B271" s="276" t="s">
        <v>286</v>
      </c>
      <c r="C271" s="491">
        <f t="shared" si="18"/>
        <v>0</v>
      </c>
      <c r="D271" s="492">
        <f>SUM(D272,D282)</f>
        <v>0</v>
      </c>
      <c r="E271" s="633">
        <f>SUM(E272,E282)</f>
        <v>0</v>
      </c>
      <c r="F271" s="619">
        <f t="shared" si="19"/>
        <v>0</v>
      </c>
      <c r="G271" s="492">
        <f>SUM(G272,G282)</f>
        <v>0</v>
      </c>
      <c r="H271" s="493">
        <f>SUM(H272,H282)</f>
        <v>0</v>
      </c>
      <c r="I271" s="285">
        <f t="shared" si="20"/>
        <v>0</v>
      </c>
      <c r="J271" s="492">
        <f>SUM(J272,J282)</f>
        <v>0</v>
      </c>
      <c r="K271" s="493">
        <f>SUM(K272,K282)</f>
        <v>0</v>
      </c>
      <c r="L271" s="285">
        <f t="shared" si="21"/>
        <v>0</v>
      </c>
      <c r="M271" s="494">
        <f>SUM(M272,M282)</f>
        <v>0</v>
      </c>
      <c r="N271" s="495">
        <f>SUM(N272,N282)</f>
        <v>0</v>
      </c>
      <c r="O271" s="496">
        <f t="shared" si="22"/>
        <v>0</v>
      </c>
      <c r="P271" s="497"/>
    </row>
    <row r="272" spans="1:16" ht="24" hidden="1" x14ac:dyDescent="0.25">
      <c r="A272" s="85">
        <v>7200</v>
      </c>
      <c r="B272" s="210" t="s">
        <v>287</v>
      </c>
      <c r="C272" s="393">
        <f t="shared" si="18"/>
        <v>0</v>
      </c>
      <c r="D272" s="95">
        <f>SUM(D273,D274,D277,D278,D281)</f>
        <v>0</v>
      </c>
      <c r="E272" s="96">
        <f>SUM(E273,E274,E277,E278,E281)</f>
        <v>0</v>
      </c>
      <c r="F272" s="97">
        <f t="shared" si="19"/>
        <v>0</v>
      </c>
      <c r="G272" s="95">
        <f>SUM(G273,G274,G277,G278,G281)</f>
        <v>0</v>
      </c>
      <c r="H272" s="399">
        <f>SUM(H273,H274,H277,H278,H281)</f>
        <v>0</v>
      </c>
      <c r="I272" s="99">
        <f t="shared" si="20"/>
        <v>0</v>
      </c>
      <c r="J272" s="95">
        <f>SUM(J273,J274,J277,J278,J281)</f>
        <v>0</v>
      </c>
      <c r="K272" s="399">
        <f>SUM(K273,K274,K277,K278,K281)</f>
        <v>0</v>
      </c>
      <c r="L272" s="99">
        <f t="shared" si="21"/>
        <v>0</v>
      </c>
      <c r="M272" s="459">
        <f>SUM(M273,M274,M277,M278,M281)</f>
        <v>0</v>
      </c>
      <c r="N272" s="266">
        <f>SUM(N273,N274,N277,N278,N281)</f>
        <v>0</v>
      </c>
      <c r="O272" s="268">
        <f t="shared" si="22"/>
        <v>0</v>
      </c>
      <c r="P272" s="460"/>
    </row>
    <row r="273" spans="1:16" ht="24" hidden="1" x14ac:dyDescent="0.25">
      <c r="A273" s="350">
        <v>7210</v>
      </c>
      <c r="B273" s="101" t="s">
        <v>288</v>
      </c>
      <c r="C273" s="400">
        <f t="shared" si="18"/>
        <v>0</v>
      </c>
      <c r="D273" s="106"/>
      <c r="E273" s="107"/>
      <c r="F273" s="240">
        <f t="shared" si="19"/>
        <v>0</v>
      </c>
      <c r="G273" s="106"/>
      <c r="H273" s="403"/>
      <c r="I273" s="243">
        <f t="shared" si="20"/>
        <v>0</v>
      </c>
      <c r="J273" s="106"/>
      <c r="K273" s="403"/>
      <c r="L273" s="243">
        <f t="shared" si="21"/>
        <v>0</v>
      </c>
      <c r="M273" s="463"/>
      <c r="N273" s="108"/>
      <c r="O273" s="243">
        <f t="shared" si="22"/>
        <v>0</v>
      </c>
      <c r="P273" s="382"/>
    </row>
    <row r="274" spans="1:16" s="286" customFormat="1" ht="36" hidden="1" x14ac:dyDescent="0.25">
      <c r="A274" s="224">
        <v>7220</v>
      </c>
      <c r="B274" s="111" t="s">
        <v>289</v>
      </c>
      <c r="C274" s="405">
        <f t="shared" si="18"/>
        <v>0</v>
      </c>
      <c r="D274" s="225">
        <f>SUM(D275:D276)</f>
        <v>0</v>
      </c>
      <c r="E274" s="226">
        <f>SUM(E275:E276)</f>
        <v>0</v>
      </c>
      <c r="F274" s="227">
        <f t="shared" si="19"/>
        <v>0</v>
      </c>
      <c r="G274" s="225">
        <f>SUM(G275:G276)</f>
        <v>0</v>
      </c>
      <c r="H274" s="465">
        <f>SUM(H275:H276)</f>
        <v>0</v>
      </c>
      <c r="I274" s="230">
        <f t="shared" si="20"/>
        <v>0</v>
      </c>
      <c r="J274" s="225">
        <f>SUM(J275:J276)</f>
        <v>0</v>
      </c>
      <c r="K274" s="465">
        <f>SUM(K275:K276)</f>
        <v>0</v>
      </c>
      <c r="L274" s="230">
        <f t="shared" si="21"/>
        <v>0</v>
      </c>
      <c r="M274" s="466">
        <f>SUM(M275:M276)</f>
        <v>0</v>
      </c>
      <c r="N274" s="228">
        <f>SUM(N275:N276)</f>
        <v>0</v>
      </c>
      <c r="O274" s="230">
        <f t="shared" si="22"/>
        <v>0</v>
      </c>
      <c r="P274" s="387"/>
    </row>
    <row r="275" spans="1:16" s="286" customFormat="1" ht="36" hidden="1" x14ac:dyDescent="0.25">
      <c r="A275" s="64">
        <v>7221</v>
      </c>
      <c r="B275" s="111" t="s">
        <v>290</v>
      </c>
      <c r="C275" s="405">
        <f t="shared" si="18"/>
        <v>0</v>
      </c>
      <c r="D275" s="116"/>
      <c r="E275" s="117"/>
      <c r="F275" s="227">
        <f t="shared" si="19"/>
        <v>0</v>
      </c>
      <c r="G275" s="116"/>
      <c r="H275" s="408"/>
      <c r="I275" s="230">
        <f t="shared" si="20"/>
        <v>0</v>
      </c>
      <c r="J275" s="116"/>
      <c r="K275" s="408"/>
      <c r="L275" s="230">
        <f t="shared" si="21"/>
        <v>0</v>
      </c>
      <c r="M275" s="464"/>
      <c r="N275" s="118"/>
      <c r="O275" s="230">
        <f t="shared" si="22"/>
        <v>0</v>
      </c>
      <c r="P275" s="387"/>
    </row>
    <row r="276" spans="1:16" s="286" customFormat="1" ht="36" hidden="1" x14ac:dyDescent="0.25">
      <c r="A276" s="64">
        <v>7222</v>
      </c>
      <c r="B276" s="111" t="s">
        <v>291</v>
      </c>
      <c r="C276" s="405">
        <f t="shared" si="18"/>
        <v>0</v>
      </c>
      <c r="D276" s="116"/>
      <c r="E276" s="117"/>
      <c r="F276" s="227">
        <f t="shared" si="19"/>
        <v>0</v>
      </c>
      <c r="G276" s="116"/>
      <c r="H276" s="408"/>
      <c r="I276" s="230">
        <f t="shared" si="20"/>
        <v>0</v>
      </c>
      <c r="J276" s="116"/>
      <c r="K276" s="408"/>
      <c r="L276" s="230">
        <f t="shared" si="21"/>
        <v>0</v>
      </c>
      <c r="M276" s="464"/>
      <c r="N276" s="118"/>
      <c r="O276" s="230">
        <f t="shared" si="22"/>
        <v>0</v>
      </c>
      <c r="P276" s="387"/>
    </row>
    <row r="277" spans="1:16" s="286" customFormat="1" ht="24" hidden="1" x14ac:dyDescent="0.25">
      <c r="A277" s="224">
        <v>7230</v>
      </c>
      <c r="B277" s="111" t="s">
        <v>292</v>
      </c>
      <c r="C277" s="405">
        <f t="shared" si="18"/>
        <v>0</v>
      </c>
      <c r="D277" s="116"/>
      <c r="E277" s="117"/>
      <c r="F277" s="227">
        <f t="shared" si="19"/>
        <v>0</v>
      </c>
      <c r="G277" s="116"/>
      <c r="H277" s="408"/>
      <c r="I277" s="230">
        <f t="shared" si="20"/>
        <v>0</v>
      </c>
      <c r="J277" s="116"/>
      <c r="K277" s="408"/>
      <c r="L277" s="230">
        <f t="shared" si="21"/>
        <v>0</v>
      </c>
      <c r="M277" s="464"/>
      <c r="N277" s="118"/>
      <c r="O277" s="230">
        <f t="shared" si="22"/>
        <v>0</v>
      </c>
      <c r="P277" s="387"/>
    </row>
    <row r="278" spans="1:16" ht="24" hidden="1" x14ac:dyDescent="0.25">
      <c r="A278" s="224">
        <v>7240</v>
      </c>
      <c r="B278" s="111" t="s">
        <v>293</v>
      </c>
      <c r="C278" s="405">
        <f t="shared" si="18"/>
        <v>0</v>
      </c>
      <c r="D278" s="225">
        <f>SUM(D279:D280)</f>
        <v>0</v>
      </c>
      <c r="E278" s="226">
        <f>SUM(E279:E280)</f>
        <v>0</v>
      </c>
      <c r="F278" s="227">
        <f t="shared" si="19"/>
        <v>0</v>
      </c>
      <c r="G278" s="225">
        <f>SUM(G279:G280)</f>
        <v>0</v>
      </c>
      <c r="H278" s="465">
        <f>SUM(H279:H280)</f>
        <v>0</v>
      </c>
      <c r="I278" s="230">
        <f t="shared" si="20"/>
        <v>0</v>
      </c>
      <c r="J278" s="225">
        <f>SUM(J279:J280)</f>
        <v>0</v>
      </c>
      <c r="K278" s="465">
        <f>SUM(K279:K280)</f>
        <v>0</v>
      </c>
      <c r="L278" s="230">
        <f t="shared" si="21"/>
        <v>0</v>
      </c>
      <c r="M278" s="466">
        <f>SUM(M279:M280)</f>
        <v>0</v>
      </c>
      <c r="N278" s="228">
        <f>SUM(N279:N280)</f>
        <v>0</v>
      </c>
      <c r="O278" s="230">
        <f>SUM(O279:O280)</f>
        <v>0</v>
      </c>
      <c r="P278" s="387"/>
    </row>
    <row r="279" spans="1:16" ht="48" hidden="1" x14ac:dyDescent="0.25">
      <c r="A279" s="64">
        <v>7245</v>
      </c>
      <c r="B279" s="111" t="s">
        <v>294</v>
      </c>
      <c r="C279" s="405">
        <f t="shared" si="18"/>
        <v>0</v>
      </c>
      <c r="D279" s="116"/>
      <c r="E279" s="117"/>
      <c r="F279" s="227">
        <f t="shared" si="19"/>
        <v>0</v>
      </c>
      <c r="G279" s="116"/>
      <c r="H279" s="408"/>
      <c r="I279" s="230">
        <f t="shared" si="20"/>
        <v>0</v>
      </c>
      <c r="J279" s="116"/>
      <c r="K279" s="408"/>
      <c r="L279" s="230">
        <f t="shared" si="21"/>
        <v>0</v>
      </c>
      <c r="M279" s="464"/>
      <c r="N279" s="118"/>
      <c r="O279" s="230">
        <f t="shared" ref="O279:O299" si="23">M279+N279</f>
        <v>0</v>
      </c>
      <c r="P279" s="387"/>
    </row>
    <row r="280" spans="1:16" ht="96" hidden="1" x14ac:dyDescent="0.25">
      <c r="A280" s="64">
        <v>7246</v>
      </c>
      <c r="B280" s="111" t="s">
        <v>295</v>
      </c>
      <c r="C280" s="405">
        <f t="shared" si="18"/>
        <v>0</v>
      </c>
      <c r="D280" s="116"/>
      <c r="E280" s="117"/>
      <c r="F280" s="227">
        <f t="shared" si="19"/>
        <v>0</v>
      </c>
      <c r="G280" s="116"/>
      <c r="H280" s="408"/>
      <c r="I280" s="230">
        <f t="shared" si="20"/>
        <v>0</v>
      </c>
      <c r="J280" s="116"/>
      <c r="K280" s="408"/>
      <c r="L280" s="230">
        <f t="shared" si="21"/>
        <v>0</v>
      </c>
      <c r="M280" s="464"/>
      <c r="N280" s="118"/>
      <c r="O280" s="230">
        <f t="shared" si="23"/>
        <v>0</v>
      </c>
      <c r="P280" s="387"/>
    </row>
    <row r="281" spans="1:16" ht="24" hidden="1" x14ac:dyDescent="0.25">
      <c r="A281" s="224">
        <v>7260</v>
      </c>
      <c r="B281" s="111" t="s">
        <v>296</v>
      </c>
      <c r="C281" s="405">
        <f t="shared" si="18"/>
        <v>0</v>
      </c>
      <c r="D281" s="106"/>
      <c r="E281" s="107"/>
      <c r="F281" s="240">
        <f t="shared" si="19"/>
        <v>0</v>
      </c>
      <c r="G281" s="106"/>
      <c r="H281" s="403"/>
      <c r="I281" s="243">
        <f t="shared" si="20"/>
        <v>0</v>
      </c>
      <c r="J281" s="106"/>
      <c r="K281" s="403"/>
      <c r="L281" s="243">
        <f t="shared" si="21"/>
        <v>0</v>
      </c>
      <c r="M281" s="463"/>
      <c r="N281" s="108"/>
      <c r="O281" s="243">
        <f t="shared" si="23"/>
        <v>0</v>
      </c>
      <c r="P281" s="382"/>
    </row>
    <row r="282" spans="1:16" hidden="1" x14ac:dyDescent="0.25">
      <c r="A282" s="85">
        <v>7700</v>
      </c>
      <c r="B282" s="210" t="s">
        <v>297</v>
      </c>
      <c r="C282" s="498">
        <f t="shared" si="18"/>
        <v>0</v>
      </c>
      <c r="D282" s="244">
        <f>D283</f>
        <v>0</v>
      </c>
      <c r="E282" s="289">
        <f>SUM(E283)</f>
        <v>0</v>
      </c>
      <c r="F282" s="290">
        <f t="shared" si="19"/>
        <v>0</v>
      </c>
      <c r="G282" s="244">
        <f>G283</f>
        <v>0</v>
      </c>
      <c r="H282" s="499">
        <f>SUM(H283)</f>
        <v>0</v>
      </c>
      <c r="I282" s="293">
        <f t="shared" si="20"/>
        <v>0</v>
      </c>
      <c r="J282" s="244">
        <f>J283</f>
        <v>0</v>
      </c>
      <c r="K282" s="499">
        <f>SUM(K283)</f>
        <v>0</v>
      </c>
      <c r="L282" s="293">
        <f t="shared" si="21"/>
        <v>0</v>
      </c>
      <c r="M282" s="472">
        <f>M283</f>
        <v>0</v>
      </c>
      <c r="N282" s="291">
        <f>SUM(N283)</f>
        <v>0</v>
      </c>
      <c r="O282" s="293">
        <f t="shared" si="23"/>
        <v>0</v>
      </c>
      <c r="P282" s="473"/>
    </row>
    <row r="283" spans="1:16" hidden="1" x14ac:dyDescent="0.25">
      <c r="A283" s="121">
        <v>7720</v>
      </c>
      <c r="B283" s="122" t="s">
        <v>298</v>
      </c>
      <c r="C283" s="500">
        <f t="shared" si="18"/>
        <v>0</v>
      </c>
      <c r="D283" s="128"/>
      <c r="E283" s="129"/>
      <c r="F283" s="500">
        <f t="shared" si="19"/>
        <v>0</v>
      </c>
      <c r="G283" s="128"/>
      <c r="H283" s="413"/>
      <c r="I283" s="414">
        <f t="shared" si="20"/>
        <v>0</v>
      </c>
      <c r="J283" s="128"/>
      <c r="K283" s="413"/>
      <c r="L283" s="414">
        <f t="shared" si="21"/>
        <v>0</v>
      </c>
      <c r="M283" s="502"/>
      <c r="N283" s="131"/>
      <c r="O283" s="414">
        <f t="shared" si="23"/>
        <v>0</v>
      </c>
      <c r="P283" s="416"/>
    </row>
    <row r="284" spans="1:16" hidden="1" x14ac:dyDescent="0.25">
      <c r="A284" s="320"/>
      <c r="B284" s="156" t="s">
        <v>299</v>
      </c>
      <c r="C284" s="400">
        <f t="shared" si="18"/>
        <v>0</v>
      </c>
      <c r="D284" s="214">
        <f>SUM(D285:D286)</f>
        <v>0</v>
      </c>
      <c r="E284" s="215">
        <f>SUM(E285:E286)</f>
        <v>0</v>
      </c>
      <c r="F284" s="216">
        <f t="shared" si="19"/>
        <v>0</v>
      </c>
      <c r="G284" s="214">
        <f>SUM(G285:G286)</f>
        <v>0</v>
      </c>
      <c r="H284" s="461">
        <f>SUM(H285:H286)</f>
        <v>0</v>
      </c>
      <c r="I284" s="219">
        <f t="shared" si="20"/>
        <v>0</v>
      </c>
      <c r="J284" s="214">
        <f>SUM(J285:J286)</f>
        <v>0</v>
      </c>
      <c r="K284" s="461">
        <f>SUM(K285:K286)</f>
        <v>0</v>
      </c>
      <c r="L284" s="219">
        <f t="shared" si="21"/>
        <v>0</v>
      </c>
      <c r="M284" s="462">
        <f>SUM(M285:M286)</f>
        <v>0</v>
      </c>
      <c r="N284" s="217">
        <f>SUM(N285:N286)</f>
        <v>0</v>
      </c>
      <c r="O284" s="219">
        <f t="shared" si="23"/>
        <v>0</v>
      </c>
      <c r="P284" s="434"/>
    </row>
    <row r="285" spans="1:16" hidden="1" x14ac:dyDescent="0.25">
      <c r="A285" s="275" t="s">
        <v>300</v>
      </c>
      <c r="B285" s="64" t="s">
        <v>301</v>
      </c>
      <c r="C285" s="227">
        <f t="shared" si="18"/>
        <v>0</v>
      </c>
      <c r="D285" s="116"/>
      <c r="E285" s="117"/>
      <c r="F285" s="227">
        <f t="shared" si="19"/>
        <v>0</v>
      </c>
      <c r="G285" s="116"/>
      <c r="H285" s="408"/>
      <c r="I285" s="230">
        <f t="shared" si="20"/>
        <v>0</v>
      </c>
      <c r="J285" s="116"/>
      <c r="K285" s="408"/>
      <c r="L285" s="230">
        <f t="shared" si="21"/>
        <v>0</v>
      </c>
      <c r="M285" s="464"/>
      <c r="N285" s="118"/>
      <c r="O285" s="230">
        <f t="shared" si="23"/>
        <v>0</v>
      </c>
      <c r="P285" s="387"/>
    </row>
    <row r="286" spans="1:16" ht="24" hidden="1" x14ac:dyDescent="0.25">
      <c r="A286" s="275" t="s">
        <v>302</v>
      </c>
      <c r="B286" s="296" t="s">
        <v>303</v>
      </c>
      <c r="C286" s="400">
        <f t="shared" si="18"/>
        <v>0</v>
      </c>
      <c r="D286" s="106"/>
      <c r="E286" s="107"/>
      <c r="F286" s="240">
        <f t="shared" si="19"/>
        <v>0</v>
      </c>
      <c r="G286" s="106"/>
      <c r="H286" s="403"/>
      <c r="I286" s="243">
        <f t="shared" si="20"/>
        <v>0</v>
      </c>
      <c r="J286" s="106"/>
      <c r="K286" s="403"/>
      <c r="L286" s="243">
        <f t="shared" si="21"/>
        <v>0</v>
      </c>
      <c r="M286" s="463"/>
      <c r="N286" s="108"/>
      <c r="O286" s="243">
        <f t="shared" si="23"/>
        <v>0</v>
      </c>
      <c r="P286" s="382"/>
    </row>
    <row r="287" spans="1:16" x14ac:dyDescent="0.25">
      <c r="A287" s="503"/>
      <c r="B287" s="504" t="s">
        <v>304</v>
      </c>
      <c r="C287" s="505">
        <f t="shared" si="18"/>
        <v>573426</v>
      </c>
      <c r="D287" s="506">
        <f>SUM(D284,D271,D233,D198,D190,D176,D78,D56)</f>
        <v>284713</v>
      </c>
      <c r="E287" s="605">
        <f>SUM(E284,E271,E233,E198,E190,E176,E78,E56)</f>
        <v>0</v>
      </c>
      <c r="F287" s="609">
        <f t="shared" si="19"/>
        <v>284713</v>
      </c>
      <c r="G287" s="506">
        <f>SUM(G284,G271,G233,G198,G190,G176,G78,G56)</f>
        <v>259869</v>
      </c>
      <c r="H287" s="507">
        <f>SUM(H284,H271,H233,H198,H190,H176,H78,H56)</f>
        <v>0</v>
      </c>
      <c r="I287" s="508">
        <f t="shared" si="20"/>
        <v>259869</v>
      </c>
      <c r="J287" s="506">
        <f>SUM(J284,J271,J233,J198,J190,J176,J78,J56)</f>
        <v>27539</v>
      </c>
      <c r="K287" s="507">
        <f>SUM(K284,K271,K233,K198,K190,K176,K78,K56)</f>
        <v>0</v>
      </c>
      <c r="L287" s="508">
        <f t="shared" si="21"/>
        <v>27539</v>
      </c>
      <c r="M287" s="459">
        <f>SUM(M284,M271,M233,M198,M190,M176,M78,M56)</f>
        <v>1305</v>
      </c>
      <c r="N287" s="266">
        <f>SUM(N284,N271,N233,N198,N190,N176,N78,N56)</f>
        <v>0</v>
      </c>
      <c r="O287" s="268">
        <f t="shared" si="23"/>
        <v>1305</v>
      </c>
      <c r="P287" s="460"/>
    </row>
    <row r="288" spans="1:16" x14ac:dyDescent="0.25">
      <c r="A288" s="509" t="s">
        <v>305</v>
      </c>
      <c r="B288" s="510"/>
      <c r="C288" s="511">
        <f t="shared" si="18"/>
        <v>-13444</v>
      </c>
      <c r="D288" s="512">
        <f>SUM(D28,D29,D45)-D54</f>
        <v>0</v>
      </c>
      <c r="E288" s="518">
        <f>SUM(E28,E29,E45)-E54</f>
        <v>0</v>
      </c>
      <c r="F288" s="622">
        <f t="shared" si="19"/>
        <v>0</v>
      </c>
      <c r="G288" s="512">
        <f>SUM(G28,G29,G45)-G54</f>
        <v>0</v>
      </c>
      <c r="H288" s="515">
        <f>SUM(H28,H29,H45)-H54</f>
        <v>0</v>
      </c>
      <c r="I288" s="516">
        <f t="shared" si="20"/>
        <v>0</v>
      </c>
      <c r="J288" s="512">
        <f>(J30+J46)-J54</f>
        <v>-12439</v>
      </c>
      <c r="K288" s="515">
        <f>(K30+K46)-K54</f>
        <v>0</v>
      </c>
      <c r="L288" s="516">
        <f t="shared" si="21"/>
        <v>-12439</v>
      </c>
      <c r="M288" s="511">
        <f>M48-M54</f>
        <v>-1005</v>
      </c>
      <c r="N288" s="513">
        <f>N48-N54</f>
        <v>0</v>
      </c>
      <c r="O288" s="516">
        <f t="shared" si="23"/>
        <v>-1005</v>
      </c>
      <c r="P288" s="517"/>
    </row>
    <row r="289" spans="1:17" s="37" customFormat="1" x14ac:dyDescent="0.25">
      <c r="A289" s="509" t="s">
        <v>306</v>
      </c>
      <c r="B289" s="510"/>
      <c r="C289" s="518">
        <f t="shared" si="18"/>
        <v>13444</v>
      </c>
      <c r="D289" s="512">
        <f>SUM(D290,D291)-D298+D299</f>
        <v>0</v>
      </c>
      <c r="E289" s="518">
        <f>SUM(E290,E291)-E298+E299</f>
        <v>0</v>
      </c>
      <c r="F289" s="622">
        <f t="shared" si="19"/>
        <v>0</v>
      </c>
      <c r="G289" s="512">
        <f>SUM(G290,G291)-G298+G299</f>
        <v>0</v>
      </c>
      <c r="H289" s="515">
        <f>SUM(H290,H291)-H298+H299</f>
        <v>0</v>
      </c>
      <c r="I289" s="516">
        <f t="shared" si="20"/>
        <v>0</v>
      </c>
      <c r="J289" s="512">
        <f>SUM(J290,J291)-J298+J299</f>
        <v>12439</v>
      </c>
      <c r="K289" s="515">
        <f>SUM(K290,K291)-K298+K299</f>
        <v>0</v>
      </c>
      <c r="L289" s="516">
        <f t="shared" si="21"/>
        <v>12439</v>
      </c>
      <c r="M289" s="511">
        <f>SUM(M290,M291)-M298+M299</f>
        <v>1005</v>
      </c>
      <c r="N289" s="513">
        <f>SUM(N290,N291)-N298+N299</f>
        <v>0</v>
      </c>
      <c r="O289" s="516">
        <f t="shared" si="23"/>
        <v>1005</v>
      </c>
      <c r="P289" s="517"/>
    </row>
    <row r="290" spans="1:17" s="37" customFormat="1" x14ac:dyDescent="0.25">
      <c r="A290" s="519" t="s">
        <v>307</v>
      </c>
      <c r="B290" s="519" t="s">
        <v>308</v>
      </c>
      <c r="C290" s="518">
        <f t="shared" si="18"/>
        <v>13444</v>
      </c>
      <c r="D290" s="512">
        <f>D25-D284</f>
        <v>0</v>
      </c>
      <c r="E290" s="518">
        <f>E25-E284</f>
        <v>0</v>
      </c>
      <c r="F290" s="622">
        <f t="shared" si="19"/>
        <v>0</v>
      </c>
      <c r="G290" s="512">
        <f>G25-G284</f>
        <v>0</v>
      </c>
      <c r="H290" s="515">
        <f>H25-H284</f>
        <v>0</v>
      </c>
      <c r="I290" s="516">
        <f t="shared" si="20"/>
        <v>0</v>
      </c>
      <c r="J290" s="512">
        <f>J25-J284</f>
        <v>12439</v>
      </c>
      <c r="K290" s="515">
        <f>K25-K284</f>
        <v>0</v>
      </c>
      <c r="L290" s="516">
        <f t="shared" si="21"/>
        <v>12439</v>
      </c>
      <c r="M290" s="511">
        <f>M25-M284</f>
        <v>1005</v>
      </c>
      <c r="N290" s="513">
        <f>N25-N284</f>
        <v>0</v>
      </c>
      <c r="O290" s="516">
        <f t="shared" si="23"/>
        <v>1005</v>
      </c>
      <c r="P290" s="517"/>
    </row>
    <row r="291" spans="1:17" s="37" customFormat="1" hidden="1" x14ac:dyDescent="0.25">
      <c r="A291" s="520" t="s">
        <v>309</v>
      </c>
      <c r="B291" s="520" t="s">
        <v>310</v>
      </c>
      <c r="C291" s="518">
        <f t="shared" si="18"/>
        <v>0</v>
      </c>
      <c r="D291" s="512">
        <f>SUM(D292,D294,D296)-SUM(D293,D295,D297)</f>
        <v>0</v>
      </c>
      <c r="E291" s="518">
        <f>SUM(E292,E294,E296)-SUM(E293,E295,E297)</f>
        <v>0</v>
      </c>
      <c r="F291" s="622">
        <f t="shared" si="19"/>
        <v>0</v>
      </c>
      <c r="G291" s="512">
        <f>SUM(G292,G294,G296)-SUM(G293,G295,G297)</f>
        <v>0</v>
      </c>
      <c r="H291" s="515">
        <f>SUM(H292,H294,H296)-SUM(H293,H295,H297)</f>
        <v>0</v>
      </c>
      <c r="I291" s="516">
        <f t="shared" si="20"/>
        <v>0</v>
      </c>
      <c r="J291" s="512">
        <f>SUM(J292,J294,J296)-SUM(J293,J295,J297)</f>
        <v>0</v>
      </c>
      <c r="K291" s="515">
        <f>SUM(K292,K294,K296)-SUM(K293,K295,K297)</f>
        <v>0</v>
      </c>
      <c r="L291" s="516">
        <f t="shared" si="21"/>
        <v>0</v>
      </c>
      <c r="M291" s="511">
        <f>SUM(M292,M294,M296)-SUM(M293,M295,M297)</f>
        <v>0</v>
      </c>
      <c r="N291" s="513">
        <f>SUM(N292,N294,N296)-SUM(N293,N295,N297)</f>
        <v>0</v>
      </c>
      <c r="O291" s="516">
        <f t="shared" si="23"/>
        <v>0</v>
      </c>
      <c r="P291" s="517"/>
    </row>
    <row r="292" spans="1:17" s="37" customFormat="1" hidden="1" x14ac:dyDescent="0.25">
      <c r="A292" s="320" t="s">
        <v>311</v>
      </c>
      <c r="B292" s="164" t="s">
        <v>312</v>
      </c>
      <c r="C292" s="410">
        <f t="shared" si="18"/>
        <v>0</v>
      </c>
      <c r="D292" s="128"/>
      <c r="E292" s="129"/>
      <c r="F292" s="500">
        <f t="shared" si="19"/>
        <v>0</v>
      </c>
      <c r="G292" s="128"/>
      <c r="H292" s="413"/>
      <c r="I292" s="414">
        <f t="shared" si="20"/>
        <v>0</v>
      </c>
      <c r="J292" s="128"/>
      <c r="K292" s="413"/>
      <c r="L292" s="414">
        <f t="shared" si="21"/>
        <v>0</v>
      </c>
      <c r="M292" s="502"/>
      <c r="N292" s="131"/>
      <c r="O292" s="414">
        <f t="shared" si="23"/>
        <v>0</v>
      </c>
      <c r="P292" s="416"/>
    </row>
    <row r="293" spans="1:17" ht="24" hidden="1" x14ac:dyDescent="0.25">
      <c r="A293" s="275" t="s">
        <v>313</v>
      </c>
      <c r="B293" s="63" t="s">
        <v>314</v>
      </c>
      <c r="C293" s="405">
        <f t="shared" si="18"/>
        <v>0</v>
      </c>
      <c r="D293" s="116"/>
      <c r="E293" s="117"/>
      <c r="F293" s="227">
        <f t="shared" si="19"/>
        <v>0</v>
      </c>
      <c r="G293" s="116"/>
      <c r="H293" s="408"/>
      <c r="I293" s="230">
        <f t="shared" si="20"/>
        <v>0</v>
      </c>
      <c r="J293" s="116"/>
      <c r="K293" s="408"/>
      <c r="L293" s="230">
        <f t="shared" si="21"/>
        <v>0</v>
      </c>
      <c r="M293" s="464"/>
      <c r="N293" s="118"/>
      <c r="O293" s="230">
        <f t="shared" si="23"/>
        <v>0</v>
      </c>
      <c r="P293" s="387"/>
    </row>
    <row r="294" spans="1:17" hidden="1" x14ac:dyDescent="0.25">
      <c r="A294" s="275" t="s">
        <v>315</v>
      </c>
      <c r="B294" s="63" t="s">
        <v>316</v>
      </c>
      <c r="C294" s="405">
        <f t="shared" si="18"/>
        <v>0</v>
      </c>
      <c r="D294" s="116"/>
      <c r="E294" s="117"/>
      <c r="F294" s="227">
        <f t="shared" si="19"/>
        <v>0</v>
      </c>
      <c r="G294" s="116"/>
      <c r="H294" s="408"/>
      <c r="I294" s="230">
        <f t="shared" si="20"/>
        <v>0</v>
      </c>
      <c r="J294" s="116"/>
      <c r="K294" s="408"/>
      <c r="L294" s="230">
        <f t="shared" si="21"/>
        <v>0</v>
      </c>
      <c r="M294" s="464"/>
      <c r="N294" s="118"/>
      <c r="O294" s="230">
        <f t="shared" si="23"/>
        <v>0</v>
      </c>
      <c r="P294" s="387"/>
    </row>
    <row r="295" spans="1:17" ht="24" hidden="1" x14ac:dyDescent="0.25">
      <c r="A295" s="275" t="s">
        <v>317</v>
      </c>
      <c r="B295" s="63" t="s">
        <v>318</v>
      </c>
      <c r="C295" s="405">
        <f t="shared" si="18"/>
        <v>0</v>
      </c>
      <c r="D295" s="116"/>
      <c r="E295" s="117"/>
      <c r="F295" s="227">
        <f t="shared" si="19"/>
        <v>0</v>
      </c>
      <c r="G295" s="116"/>
      <c r="H295" s="408"/>
      <c r="I295" s="230">
        <f t="shared" si="20"/>
        <v>0</v>
      </c>
      <c r="J295" s="116"/>
      <c r="K295" s="408"/>
      <c r="L295" s="230">
        <f t="shared" si="21"/>
        <v>0</v>
      </c>
      <c r="M295" s="464"/>
      <c r="N295" s="118"/>
      <c r="O295" s="230">
        <f t="shared" si="23"/>
        <v>0</v>
      </c>
      <c r="P295" s="387"/>
    </row>
    <row r="296" spans="1:17" hidden="1" x14ac:dyDescent="0.25">
      <c r="A296" s="275" t="s">
        <v>319</v>
      </c>
      <c r="B296" s="63" t="s">
        <v>320</v>
      </c>
      <c r="C296" s="405">
        <f t="shared" si="18"/>
        <v>0</v>
      </c>
      <c r="D296" s="116"/>
      <c r="E296" s="117"/>
      <c r="F296" s="227">
        <f t="shared" si="19"/>
        <v>0</v>
      </c>
      <c r="G296" s="116"/>
      <c r="H296" s="408"/>
      <c r="I296" s="230">
        <f t="shared" si="20"/>
        <v>0</v>
      </c>
      <c r="J296" s="116"/>
      <c r="K296" s="408"/>
      <c r="L296" s="230">
        <f t="shared" si="21"/>
        <v>0</v>
      </c>
      <c r="M296" s="464"/>
      <c r="N296" s="118"/>
      <c r="O296" s="230">
        <f t="shared" si="23"/>
        <v>0</v>
      </c>
      <c r="P296" s="387"/>
    </row>
    <row r="297" spans="1:17" ht="24" hidden="1" x14ac:dyDescent="0.25">
      <c r="A297" s="321" t="s">
        <v>321</v>
      </c>
      <c r="B297" s="322" t="s">
        <v>322</v>
      </c>
      <c r="C297" s="481">
        <f t="shared" si="18"/>
        <v>0</v>
      </c>
      <c r="D297" s="257"/>
      <c r="E297" s="258"/>
      <c r="F297" s="618">
        <f t="shared" si="19"/>
        <v>0</v>
      </c>
      <c r="G297" s="257"/>
      <c r="H297" s="483"/>
      <c r="I297" s="479">
        <f t="shared" si="20"/>
        <v>0</v>
      </c>
      <c r="J297" s="257"/>
      <c r="K297" s="483"/>
      <c r="L297" s="479">
        <f t="shared" si="21"/>
        <v>0</v>
      </c>
      <c r="M297" s="484"/>
      <c r="N297" s="260"/>
      <c r="O297" s="479">
        <f t="shared" si="23"/>
        <v>0</v>
      </c>
      <c r="P297" s="480"/>
    </row>
    <row r="298" spans="1:17" hidden="1" x14ac:dyDescent="0.25">
      <c r="A298" s="520" t="s">
        <v>323</v>
      </c>
      <c r="B298" s="520" t="s">
        <v>324</v>
      </c>
      <c r="C298" s="521">
        <f t="shared" si="18"/>
        <v>0</v>
      </c>
      <c r="D298" s="522"/>
      <c r="E298" s="634"/>
      <c r="F298" s="622">
        <f t="shared" si="19"/>
        <v>0</v>
      </c>
      <c r="G298" s="522"/>
      <c r="H298" s="524"/>
      <c r="I298" s="516">
        <f t="shared" si="20"/>
        <v>0</v>
      </c>
      <c r="J298" s="522"/>
      <c r="K298" s="524"/>
      <c r="L298" s="516">
        <f t="shared" si="21"/>
        <v>0</v>
      </c>
      <c r="M298" s="525"/>
      <c r="N298" s="523"/>
      <c r="O298" s="516">
        <f t="shared" si="23"/>
        <v>0</v>
      </c>
      <c r="P298" s="517"/>
    </row>
    <row r="299" spans="1:17" s="37" customFormat="1" ht="48" hidden="1" x14ac:dyDescent="0.25">
      <c r="A299" s="520" t="s">
        <v>325</v>
      </c>
      <c r="B299" s="330" t="s">
        <v>326</v>
      </c>
      <c r="C299" s="526">
        <f t="shared" si="18"/>
        <v>0</v>
      </c>
      <c r="D299" s="527"/>
      <c r="E299" s="635"/>
      <c r="F299" s="315">
        <f t="shared" si="19"/>
        <v>0</v>
      </c>
      <c r="G299" s="522"/>
      <c r="H299" s="524"/>
      <c r="I299" s="516">
        <f t="shared" si="20"/>
        <v>0</v>
      </c>
      <c r="J299" s="522"/>
      <c r="K299" s="524"/>
      <c r="L299" s="516">
        <f t="shared" si="21"/>
        <v>0</v>
      </c>
      <c r="M299" s="525"/>
      <c r="N299" s="523"/>
      <c r="O299" s="516">
        <f t="shared" si="23"/>
        <v>0</v>
      </c>
      <c r="P299" s="636"/>
      <c r="Q299" s="332"/>
    </row>
    <row r="300" spans="1:17" s="37" customFormat="1" x14ac:dyDescent="0.25">
      <c r="A300" s="529" t="s">
        <v>327</v>
      </c>
      <c r="B300" s="334"/>
      <c r="C300" s="334"/>
      <c r="D300" s="334"/>
      <c r="E300" s="334"/>
      <c r="F300" s="334"/>
      <c r="G300" s="334"/>
      <c r="H300" s="334"/>
      <c r="I300" s="334"/>
      <c r="J300" s="334"/>
      <c r="K300" s="334"/>
      <c r="L300" s="334"/>
      <c r="M300" s="334"/>
      <c r="N300" s="334"/>
      <c r="O300" s="334"/>
      <c r="P300" s="334"/>
      <c r="Q300" s="332"/>
    </row>
    <row r="301" spans="1:17" s="37" customFormat="1" x14ac:dyDescent="0.25">
      <c r="A301" s="336" t="s">
        <v>505</v>
      </c>
      <c r="B301" s="337"/>
      <c r="C301" s="337"/>
      <c r="D301" s="337"/>
      <c r="E301" s="337"/>
      <c r="F301" s="337"/>
      <c r="G301" s="337"/>
      <c r="H301" s="337"/>
      <c r="I301" s="337"/>
      <c r="J301" s="337"/>
      <c r="K301" s="337"/>
      <c r="L301" s="337"/>
      <c r="M301" s="337"/>
      <c r="N301" s="337"/>
      <c r="O301" s="337"/>
      <c r="P301" s="337"/>
      <c r="Q301" s="332"/>
    </row>
    <row r="302" spans="1:17" ht="12.75" thickBot="1" x14ac:dyDescent="0.3">
      <c r="A302" s="530"/>
      <c r="B302" s="531"/>
      <c r="C302" s="531"/>
      <c r="D302" s="531"/>
      <c r="E302" s="531"/>
      <c r="F302" s="531"/>
      <c r="G302" s="531"/>
      <c r="H302" s="531"/>
      <c r="I302" s="531"/>
      <c r="J302" s="531"/>
      <c r="K302" s="531"/>
      <c r="L302" s="531"/>
      <c r="M302" s="531"/>
      <c r="N302" s="531"/>
      <c r="O302" s="531"/>
      <c r="P302" s="532"/>
      <c r="Q302" s="9"/>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row r="322" spans="1:15" x14ac:dyDescent="0.25">
      <c r="A322" s="4"/>
      <c r="B322" s="4"/>
      <c r="C322" s="4"/>
      <c r="D322" s="4"/>
      <c r="E322" s="4"/>
      <c r="F322" s="4"/>
      <c r="G322" s="4"/>
      <c r="H322" s="4"/>
      <c r="I322" s="4"/>
      <c r="J322" s="4"/>
      <c r="K322" s="4"/>
      <c r="L322" s="4"/>
      <c r="M322" s="4"/>
      <c r="N322" s="4"/>
      <c r="O322" s="4"/>
    </row>
  </sheetData>
  <sheetProtection algorithmName="SHA-512" hashValue="ZG+qGIYDDGO6rxoiHlQO0EmXF4eyS80EoI5ULJUGmA+NbKF00gj+NCrTEtR/3xwfANOC8QnIHgU3DXQJOx/wYg==" saltValue="lP8vou38/UMzr1czCc3gUw==" spinCount="100000" sheet="1" objects="1" scenarios="1" formatCells="0" formatColumns="0" formatRows="0"/>
  <autoFilter ref="A22:P301">
    <filterColumn colId="2">
      <filters blank="1">
        <filter val="1 000"/>
        <filter val="1 100"/>
        <filter val="1 254"/>
        <filter val="1 275"/>
        <filter val="1 375"/>
        <filter val="1 392"/>
        <filter val="1 988"/>
        <filter val="10 840"/>
        <filter val="105 561"/>
        <filter val="121 567"/>
        <filter val="13 444"/>
        <filter val="-13 444"/>
        <filter val="14 000"/>
        <filter val="15 055"/>
        <filter val="15 100"/>
        <filter val="19 942"/>
        <filter val="2 000"/>
        <filter val="2 374"/>
        <filter val="2 500"/>
        <filter val="2 612"/>
        <filter val="2 906"/>
        <filter val="20 389"/>
        <filter val="21 764"/>
        <filter val="22"/>
        <filter val="22 373"/>
        <filter val="23 616"/>
        <filter val="240"/>
        <filter val="25 452"/>
        <filter val="250"/>
        <filter val="28"/>
        <filter val="3 210"/>
        <filter val="3 748"/>
        <filter val="300"/>
        <filter val="300 886"/>
        <filter val="324 534"/>
        <filter val="342"/>
        <filter val="363"/>
        <filter val="4 421"/>
        <filter val="428"/>
        <filter val="430 095"/>
        <filter val="47"/>
        <filter val="472"/>
        <filter val="5 466"/>
        <filter val="504"/>
        <filter val="544 582"/>
        <filter val="551 662"/>
        <filter val="555"/>
        <filter val="573 426"/>
        <filter val="6 028"/>
        <filter val="6 534"/>
        <filter val="61 222"/>
        <filter val="7 049"/>
        <filter val="7 055"/>
        <filter val="786"/>
        <filter val="8 668"/>
        <filter val="8 772"/>
        <filter val="80 109"/>
        <filter val="818"/>
        <filter val="87 416"/>
        <filter val="9 176"/>
        <filter val="9 969"/>
        <filter val="922"/>
        <filter val="950"/>
        <filter val="97 711"/>
      </filters>
    </filterColumn>
  </autoFilter>
  <mergeCells count="30">
    <mergeCell ref="J20:J21"/>
    <mergeCell ref="K20:K21"/>
    <mergeCell ref="C17:P17"/>
    <mergeCell ref="A4:P4"/>
    <mergeCell ref="C6:P6"/>
    <mergeCell ref="C7:P7"/>
    <mergeCell ref="C8:P8"/>
    <mergeCell ref="C9:P9"/>
    <mergeCell ref="C10:P10"/>
    <mergeCell ref="C11:P11"/>
    <mergeCell ref="C13:P13"/>
    <mergeCell ref="C14:P14"/>
    <mergeCell ref="C15:P15"/>
    <mergeCell ref="C16:P16"/>
    <mergeCell ref="L20:L21"/>
    <mergeCell ref="M20:M21"/>
    <mergeCell ref="C18:P18"/>
    <mergeCell ref="A19:A21"/>
    <mergeCell ref="B19:B21"/>
    <mergeCell ref="C19:O19"/>
    <mergeCell ref="P19:P21"/>
    <mergeCell ref="C20:C21"/>
    <mergeCell ref="D20:D21"/>
    <mergeCell ref="E20:E21"/>
    <mergeCell ref="F20:F21"/>
    <mergeCell ref="G20:G21"/>
    <mergeCell ref="N20:N21"/>
    <mergeCell ref="O20:O21"/>
    <mergeCell ref="H20:H21"/>
    <mergeCell ref="I20:I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46.pielikums Jūrmalas pilsētas domes
2016.gada 19.maija saistošajiem noteikumiem Nr.13
(protokols Nr.6, 8.punkts)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2"/>
  <sheetViews>
    <sheetView showGridLines="0" view="pageLayout" zoomScaleNormal="100" workbookViewId="0">
      <selection activeCell="W38" sqref="W38"/>
    </sheetView>
  </sheetViews>
  <sheetFormatPr defaultColWidth="9.140625" defaultRowHeight="12" outlineLevelCol="1" x14ac:dyDescent="0.25"/>
  <cols>
    <col min="1" max="1" width="10.85546875" style="1" customWidth="1"/>
    <col min="2" max="2" width="30.7109375" style="1" customWidth="1"/>
    <col min="3" max="3" width="8.7109375" style="1" customWidth="1"/>
    <col min="4" max="4" width="7.85546875" style="1" hidden="1" customWidth="1" outlineLevel="1"/>
    <col min="5" max="5" width="7" style="1" hidden="1" customWidth="1" outlineLevel="1"/>
    <col min="6" max="6" width="8.140625" style="1" customWidth="1" collapsed="1"/>
    <col min="7" max="7" width="10.42578125" style="1" hidden="1" customWidth="1" outlineLevel="1"/>
    <col min="8" max="8" width="7" style="1" hidden="1" customWidth="1" outlineLevel="1"/>
    <col min="9" max="9" width="7" style="1" customWidth="1" collapsed="1"/>
    <col min="10" max="10" width="8.7109375" style="1" hidden="1" customWidth="1" outlineLevel="1"/>
    <col min="11" max="11" width="7" style="1" hidden="1" customWidth="1" outlineLevel="1"/>
    <col min="12" max="12" width="7" style="1" customWidth="1" collapsed="1"/>
    <col min="13" max="14" width="7" style="1" hidden="1" customWidth="1" outlineLevel="1"/>
    <col min="15" max="15" width="7" style="1" customWidth="1" collapsed="1"/>
    <col min="16" max="16" width="34.7109375" style="1" hidden="1" customWidth="1" outlineLevel="1"/>
    <col min="17" max="17" width="9.140625" style="4" customWidth="1" collapsed="1"/>
    <col min="18" max="16384" width="9.140625" style="4"/>
  </cols>
  <sheetData>
    <row r="1" spans="1:17" x14ac:dyDescent="0.25">
      <c r="B1" s="2"/>
      <c r="C1" s="2"/>
      <c r="D1" s="2"/>
      <c r="E1" s="2"/>
      <c r="F1" s="2"/>
      <c r="G1" s="2"/>
      <c r="H1" s="2"/>
      <c r="I1" s="2"/>
      <c r="J1" s="2"/>
      <c r="K1" s="2"/>
      <c r="L1" s="2"/>
      <c r="M1" s="2"/>
      <c r="N1" s="2"/>
      <c r="O1" s="3" t="s">
        <v>1251</v>
      </c>
      <c r="P1" s="2"/>
    </row>
    <row r="2" spans="1:17" ht="8.25" customHeight="1" x14ac:dyDescent="0.25">
      <c r="B2" s="2"/>
      <c r="C2" s="2"/>
      <c r="D2" s="2"/>
      <c r="E2" s="2"/>
      <c r="F2" s="2"/>
      <c r="G2" s="2"/>
      <c r="H2" s="2"/>
      <c r="I2" s="2"/>
      <c r="J2" s="2"/>
      <c r="K2" s="2"/>
      <c r="L2" s="2"/>
      <c r="M2" s="2"/>
      <c r="N2" s="2"/>
      <c r="O2" s="3"/>
      <c r="P2" s="2"/>
    </row>
    <row r="3" spans="1:17" x14ac:dyDescent="0.25">
      <c r="A3" s="5"/>
      <c r="B3" s="6"/>
      <c r="C3" s="6"/>
      <c r="D3" s="6"/>
      <c r="E3" s="6"/>
      <c r="F3" s="6"/>
      <c r="G3" s="6"/>
      <c r="H3" s="6"/>
      <c r="I3" s="6"/>
      <c r="J3" s="6"/>
      <c r="K3" s="6"/>
      <c r="L3" s="6"/>
      <c r="M3" s="6"/>
      <c r="N3" s="6"/>
      <c r="O3" s="7"/>
      <c r="P3" s="8"/>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customHeight="1" x14ac:dyDescent="0.25">
      <c r="A6" s="12" t="s">
        <v>2</v>
      </c>
      <c r="B6" s="13"/>
      <c r="C6" s="1049" t="s">
        <v>1252</v>
      </c>
      <c r="D6" s="1049"/>
      <c r="E6" s="1049"/>
      <c r="F6" s="1049"/>
      <c r="G6" s="1049"/>
      <c r="H6" s="1049"/>
      <c r="I6" s="1049"/>
      <c r="J6" s="1049"/>
      <c r="K6" s="1049"/>
      <c r="L6" s="1049"/>
      <c r="M6" s="1049"/>
      <c r="N6" s="1049"/>
      <c r="O6" s="1049"/>
      <c r="P6" s="1049"/>
      <c r="Q6" s="9"/>
    </row>
    <row r="7" spans="1:17" ht="12.75" customHeight="1" x14ac:dyDescent="0.25">
      <c r="A7" s="12" t="s">
        <v>4</v>
      </c>
      <c r="B7" s="13"/>
      <c r="C7" s="1049" t="s">
        <v>1253</v>
      </c>
      <c r="D7" s="1049"/>
      <c r="E7" s="1049"/>
      <c r="F7" s="1049"/>
      <c r="G7" s="1049"/>
      <c r="H7" s="1049"/>
      <c r="I7" s="1049"/>
      <c r="J7" s="1049"/>
      <c r="K7" s="1049"/>
      <c r="L7" s="1049"/>
      <c r="M7" s="1049"/>
      <c r="N7" s="1049"/>
      <c r="O7" s="1049"/>
      <c r="P7" s="1049"/>
      <c r="Q7" s="9"/>
    </row>
    <row r="8" spans="1:17" ht="12.75" customHeight="1" x14ac:dyDescent="0.25">
      <c r="A8" s="14" t="s">
        <v>6</v>
      </c>
      <c r="B8" s="15"/>
      <c r="C8" s="1044" t="s">
        <v>1254</v>
      </c>
      <c r="D8" s="1044"/>
      <c r="E8" s="1044"/>
      <c r="F8" s="1044"/>
      <c r="G8" s="1044"/>
      <c r="H8" s="1044"/>
      <c r="I8" s="1044"/>
      <c r="J8" s="1044"/>
      <c r="K8" s="1044"/>
      <c r="L8" s="1044"/>
      <c r="M8" s="1044"/>
      <c r="N8" s="1044"/>
      <c r="O8" s="1044"/>
      <c r="P8" s="1044"/>
      <c r="Q8" s="9"/>
    </row>
    <row r="9" spans="1:17" ht="12.75" customHeight="1" x14ac:dyDescent="0.25">
      <c r="A9" s="14" t="s">
        <v>8</v>
      </c>
      <c r="B9" s="15"/>
      <c r="C9" s="1044" t="s">
        <v>945</v>
      </c>
      <c r="D9" s="1044"/>
      <c r="E9" s="1044"/>
      <c r="F9" s="1044"/>
      <c r="G9" s="1044"/>
      <c r="H9" s="1044"/>
      <c r="I9" s="1044"/>
      <c r="J9" s="1044"/>
      <c r="K9" s="1044"/>
      <c r="L9" s="1044"/>
      <c r="M9" s="1044"/>
      <c r="N9" s="1044"/>
      <c r="O9" s="1044"/>
      <c r="P9" s="1044"/>
      <c r="Q9" s="9"/>
    </row>
    <row r="10" spans="1:17" ht="24.75" customHeight="1" x14ac:dyDescent="0.25">
      <c r="A10" s="14" t="s">
        <v>10</v>
      </c>
      <c r="B10" s="15"/>
      <c r="C10" s="1049" t="s">
        <v>1255</v>
      </c>
      <c r="D10" s="1049"/>
      <c r="E10" s="1049"/>
      <c r="F10" s="1049"/>
      <c r="G10" s="1049"/>
      <c r="H10" s="1049"/>
      <c r="I10" s="1049"/>
      <c r="J10" s="1049"/>
      <c r="K10" s="1049"/>
      <c r="L10" s="1049"/>
      <c r="M10" s="1049"/>
      <c r="N10" s="1049"/>
      <c r="O10" s="1049"/>
      <c r="P10" s="1049"/>
      <c r="Q10" s="9"/>
    </row>
    <row r="11" spans="1:17" ht="12" customHeight="1" x14ac:dyDescent="0.25">
      <c r="A11" s="14" t="s">
        <v>12</v>
      </c>
      <c r="B11" s="15"/>
      <c r="C11" s="1091" t="s">
        <v>1256</v>
      </c>
      <c r="D11" s="1091"/>
      <c r="E11" s="1091"/>
      <c r="F11" s="1091"/>
      <c r="G11" s="1091"/>
      <c r="H11" s="1091"/>
      <c r="I11" s="1091"/>
      <c r="J11" s="1091"/>
      <c r="K11" s="1091"/>
      <c r="L11" s="1091"/>
      <c r="M11" s="1091"/>
      <c r="N11" s="1091"/>
      <c r="O11" s="1091"/>
      <c r="P11" s="1091"/>
      <c r="Q11" s="9"/>
    </row>
    <row r="12" spans="1:17" ht="12.75" customHeight="1" x14ac:dyDescent="0.25">
      <c r="A12" s="16" t="s">
        <v>14</v>
      </c>
      <c r="B12" s="15"/>
      <c r="C12" s="1084"/>
      <c r="D12" s="1084"/>
      <c r="E12" s="1084"/>
      <c r="F12" s="1084"/>
      <c r="G12" s="1084"/>
      <c r="H12" s="1084"/>
      <c r="I12" s="1084"/>
      <c r="J12" s="1084"/>
      <c r="K12" s="1084"/>
      <c r="L12" s="1084"/>
      <c r="M12" s="1084"/>
      <c r="N12" s="1084"/>
      <c r="O12" s="1084"/>
      <c r="P12" s="1084"/>
      <c r="Q12" s="9"/>
    </row>
    <row r="13" spans="1:17" ht="12.75" customHeight="1" x14ac:dyDescent="0.25">
      <c r="A13" s="14"/>
      <c r="B13" s="15" t="s">
        <v>15</v>
      </c>
      <c r="C13" s="1044" t="s">
        <v>1257</v>
      </c>
      <c r="D13" s="1044"/>
      <c r="E13" s="1044"/>
      <c r="F13" s="1044"/>
      <c r="G13" s="1044"/>
      <c r="H13" s="1044"/>
      <c r="I13" s="1044"/>
      <c r="J13" s="1044"/>
      <c r="K13" s="1044"/>
      <c r="L13" s="1044"/>
      <c r="M13" s="1044"/>
      <c r="N13" s="1044"/>
      <c r="O13" s="1044"/>
      <c r="P13" s="1044"/>
      <c r="Q13" s="9"/>
    </row>
    <row r="14" spans="1:17" ht="12.75" customHeight="1" x14ac:dyDescent="0.25">
      <c r="A14" s="14"/>
      <c r="B14" s="15" t="s">
        <v>17</v>
      </c>
      <c r="C14" s="1044" t="s">
        <v>1258</v>
      </c>
      <c r="D14" s="1044"/>
      <c r="E14" s="1044"/>
      <c r="F14" s="1044"/>
      <c r="G14" s="1044"/>
      <c r="H14" s="1044"/>
      <c r="I14" s="1044"/>
      <c r="J14" s="1044"/>
      <c r="K14" s="1044"/>
      <c r="L14" s="1044"/>
      <c r="M14" s="1044"/>
      <c r="N14" s="1044"/>
      <c r="O14" s="1044"/>
      <c r="P14" s="1044"/>
      <c r="Q14" s="9"/>
    </row>
    <row r="15" spans="1:17" ht="12.75" customHeight="1" x14ac:dyDescent="0.25">
      <c r="A15" s="14"/>
      <c r="B15" s="15" t="s">
        <v>19</v>
      </c>
      <c r="C15" s="1084" t="s">
        <v>1259</v>
      </c>
      <c r="D15" s="1084"/>
      <c r="E15" s="1084"/>
      <c r="F15" s="1084"/>
      <c r="G15" s="1084"/>
      <c r="H15" s="1084"/>
      <c r="I15" s="1084"/>
      <c r="J15" s="1084"/>
      <c r="K15" s="1084"/>
      <c r="L15" s="1084"/>
      <c r="M15" s="1084"/>
      <c r="N15" s="1084"/>
      <c r="O15" s="1084"/>
      <c r="P15" s="1084"/>
      <c r="Q15" s="9"/>
    </row>
    <row r="16" spans="1:17" ht="12.75" customHeight="1" x14ac:dyDescent="0.25">
      <c r="A16" s="14"/>
      <c r="B16" s="15" t="s">
        <v>20</v>
      </c>
      <c r="C16" s="1044" t="s">
        <v>1260</v>
      </c>
      <c r="D16" s="1044"/>
      <c r="E16" s="1044"/>
      <c r="F16" s="1044"/>
      <c r="G16" s="1044"/>
      <c r="H16" s="1044"/>
      <c r="I16" s="1044"/>
      <c r="J16" s="1044"/>
      <c r="K16" s="1044"/>
      <c r="L16" s="1044"/>
      <c r="M16" s="1044"/>
      <c r="N16" s="1044"/>
      <c r="O16" s="1044"/>
      <c r="P16" s="1044"/>
      <c r="Q16" s="9"/>
    </row>
    <row r="17" spans="1:20" ht="12.75" customHeight="1" x14ac:dyDescent="0.25">
      <c r="A17" s="14"/>
      <c r="B17" s="15" t="s">
        <v>22</v>
      </c>
      <c r="C17" s="1044"/>
      <c r="D17" s="1044"/>
      <c r="E17" s="1044"/>
      <c r="F17" s="1044"/>
      <c r="G17" s="1044"/>
      <c r="H17" s="1044"/>
      <c r="I17" s="1044"/>
      <c r="J17" s="1044"/>
      <c r="K17" s="1044"/>
      <c r="L17" s="1044"/>
      <c r="M17" s="1044"/>
      <c r="N17" s="1044"/>
      <c r="O17" s="1044"/>
      <c r="P17" s="1044"/>
      <c r="Q17" s="9"/>
    </row>
    <row r="18" spans="1:20" x14ac:dyDescent="0.25">
      <c r="A18" s="17"/>
      <c r="B18" s="18"/>
      <c r="C18" s="19"/>
      <c r="D18" s="19"/>
      <c r="E18" s="19"/>
      <c r="F18" s="19"/>
      <c r="G18" s="19"/>
      <c r="H18" s="19"/>
      <c r="I18" s="19"/>
      <c r="J18" s="19"/>
      <c r="K18" s="19"/>
      <c r="L18" s="19"/>
      <c r="M18" s="19"/>
      <c r="N18" s="19"/>
      <c r="O18" s="19"/>
      <c r="P18" s="19"/>
      <c r="Q18" s="9"/>
    </row>
    <row r="19" spans="1:20" s="20" customFormat="1" ht="12.75" customHeight="1" x14ac:dyDescent="0.25">
      <c r="A19" s="1027" t="s">
        <v>23</v>
      </c>
      <c r="B19" s="1030" t="s">
        <v>24</v>
      </c>
      <c r="C19" s="1076" t="s">
        <v>25</v>
      </c>
      <c r="D19" s="1077"/>
      <c r="E19" s="1077"/>
      <c r="F19" s="1077"/>
      <c r="G19" s="1077"/>
      <c r="H19" s="1077"/>
      <c r="I19" s="1077"/>
      <c r="J19" s="1077"/>
      <c r="K19" s="1077"/>
      <c r="L19" s="1077"/>
      <c r="M19" s="1077"/>
      <c r="N19" s="1077"/>
      <c r="O19" s="1078"/>
      <c r="P19" s="1079" t="s">
        <v>26</v>
      </c>
    </row>
    <row r="20" spans="1:20" s="20" customFormat="1" ht="12.75" customHeight="1" x14ac:dyDescent="0.25">
      <c r="A20" s="1075"/>
      <c r="B20" s="1031"/>
      <c r="C20" s="1036" t="s">
        <v>27</v>
      </c>
      <c r="D20" s="1082" t="s">
        <v>28</v>
      </c>
      <c r="E20" s="1042" t="s">
        <v>29</v>
      </c>
      <c r="F20" s="1021" t="s">
        <v>30</v>
      </c>
      <c r="G20" s="1073" t="s">
        <v>31</v>
      </c>
      <c r="H20" s="1042" t="s">
        <v>32</v>
      </c>
      <c r="I20" s="1023" t="s">
        <v>33</v>
      </c>
      <c r="J20" s="1073" t="s">
        <v>34</v>
      </c>
      <c r="K20" s="1038" t="s">
        <v>35</v>
      </c>
      <c r="L20" s="1040" t="s">
        <v>36</v>
      </c>
      <c r="M20" s="1073" t="s">
        <v>37</v>
      </c>
      <c r="N20" s="1042" t="s">
        <v>38</v>
      </c>
      <c r="O20" s="1021" t="s">
        <v>39</v>
      </c>
      <c r="P20" s="1080"/>
    </row>
    <row r="21" spans="1:20" s="21" customFormat="1" ht="55.5" customHeight="1" thickBot="1" x14ac:dyDescent="0.3">
      <c r="A21" s="1029"/>
      <c r="B21" s="1031"/>
      <c r="C21" s="1037"/>
      <c r="D21" s="1083"/>
      <c r="E21" s="1043"/>
      <c r="F21" s="1022"/>
      <c r="G21" s="1074"/>
      <c r="H21" s="1043"/>
      <c r="I21" s="1024"/>
      <c r="J21" s="1074"/>
      <c r="K21" s="1039"/>
      <c r="L21" s="1041"/>
      <c r="M21" s="1074"/>
      <c r="N21" s="1043"/>
      <c r="O21" s="1022"/>
      <c r="P21" s="1081"/>
    </row>
    <row r="22" spans="1:20" s="21" customFormat="1" ht="9.75" customHeight="1" thickTop="1" x14ac:dyDescent="0.25">
      <c r="A22" s="22" t="s">
        <v>339</v>
      </c>
      <c r="B22" s="22">
        <v>2</v>
      </c>
      <c r="C22" s="23">
        <v>3</v>
      </c>
      <c r="D22" s="24">
        <v>4</v>
      </c>
      <c r="E22" s="26">
        <v>5</v>
      </c>
      <c r="F22" s="27">
        <v>6</v>
      </c>
      <c r="G22" s="24">
        <v>7</v>
      </c>
      <c r="H22" s="26">
        <v>8</v>
      </c>
      <c r="I22" s="25">
        <v>9</v>
      </c>
      <c r="J22" s="24">
        <v>10</v>
      </c>
      <c r="K22" s="25">
        <v>11</v>
      </c>
      <c r="L22" s="22">
        <v>12</v>
      </c>
      <c r="M22" s="24">
        <v>13</v>
      </c>
      <c r="N22" s="26">
        <v>14</v>
      </c>
      <c r="O22" s="23">
        <v>15</v>
      </c>
      <c r="P22" s="27">
        <v>16</v>
      </c>
    </row>
    <row r="23" spans="1:20" s="37" customFormat="1" x14ac:dyDescent="0.25">
      <c r="A23" s="28"/>
      <c r="B23" s="29" t="s">
        <v>40</v>
      </c>
      <c r="C23" s="30"/>
      <c r="D23" s="31"/>
      <c r="E23" s="34"/>
      <c r="F23" s="36"/>
      <c r="G23" s="31"/>
      <c r="H23" s="34"/>
      <c r="I23" s="32"/>
      <c r="J23" s="31"/>
      <c r="K23" s="32"/>
      <c r="L23" s="33"/>
      <c r="M23" s="31"/>
      <c r="N23" s="34"/>
      <c r="O23" s="35"/>
      <c r="P23" s="36"/>
    </row>
    <row r="24" spans="1:20" s="37" customFormat="1" ht="12.75" thickBot="1" x14ac:dyDescent="0.3">
      <c r="A24" s="38"/>
      <c r="B24" s="39" t="s">
        <v>41</v>
      </c>
      <c r="C24" s="40">
        <f>SUM(F24,I24,L24,O24)</f>
        <v>287726</v>
      </c>
      <c r="D24" s="41">
        <f>SUM(D25,D28,D29,D45,D46)</f>
        <v>221242</v>
      </c>
      <c r="E24" s="44">
        <f>SUM(E25,E28,E29,E45,E46)</f>
        <v>0</v>
      </c>
      <c r="F24" s="45">
        <f>SUM(F25,F28,F29,F45,F46)</f>
        <v>221242</v>
      </c>
      <c r="G24" s="41">
        <f>SUM(G25,G28,G46)</f>
        <v>54311</v>
      </c>
      <c r="H24" s="44">
        <f>SUM(H25,H28,H29,H45,H46)</f>
        <v>0</v>
      </c>
      <c r="I24" s="42">
        <f>SUM(I25,I28,I29,I45,I46)</f>
        <v>54311</v>
      </c>
      <c r="J24" s="41">
        <f>SUM(J25,J30,J46)</f>
        <v>12173</v>
      </c>
      <c r="K24" s="42">
        <f>SUM(K25,K30,K46)</f>
        <v>0</v>
      </c>
      <c r="L24" s="43">
        <f>SUM(L25,L30,L46)</f>
        <v>12173</v>
      </c>
      <c r="M24" s="41">
        <f>SUM(M25,M48)</f>
        <v>0</v>
      </c>
      <c r="N24" s="44">
        <f>SUM(N25,N48)</f>
        <v>0</v>
      </c>
      <c r="O24" s="45">
        <f>SUM(O25,O48)</f>
        <v>0</v>
      </c>
      <c r="P24" s="45"/>
      <c r="R24" s="346"/>
      <c r="S24" s="346"/>
      <c r="T24" s="346"/>
    </row>
    <row r="25" spans="1:20" ht="12.75" thickTop="1" x14ac:dyDescent="0.25">
      <c r="A25" s="46"/>
      <c r="B25" s="47" t="s">
        <v>42</v>
      </c>
      <c r="C25" s="48">
        <f t="shared" ref="C25:C50" si="0">SUM(F25,I25,L25,O25)</f>
        <v>2285</v>
      </c>
      <c r="D25" s="49">
        <f t="shared" ref="D25:O25" si="1">SUM(D26:D27)</f>
        <v>0</v>
      </c>
      <c r="E25" s="52">
        <f t="shared" si="1"/>
        <v>0</v>
      </c>
      <c r="F25" s="53">
        <f t="shared" si="1"/>
        <v>0</v>
      </c>
      <c r="G25" s="49">
        <f t="shared" si="1"/>
        <v>0</v>
      </c>
      <c r="H25" s="52">
        <f t="shared" si="1"/>
        <v>0</v>
      </c>
      <c r="I25" s="50">
        <f t="shared" si="1"/>
        <v>0</v>
      </c>
      <c r="J25" s="49">
        <f t="shared" si="1"/>
        <v>2285</v>
      </c>
      <c r="K25" s="50">
        <f t="shared" si="1"/>
        <v>0</v>
      </c>
      <c r="L25" s="51">
        <f t="shared" si="1"/>
        <v>2285</v>
      </c>
      <c r="M25" s="49">
        <f t="shared" si="1"/>
        <v>0</v>
      </c>
      <c r="N25" s="52">
        <f t="shared" si="1"/>
        <v>0</v>
      </c>
      <c r="O25" s="53">
        <f t="shared" si="1"/>
        <v>0</v>
      </c>
      <c r="P25" s="53"/>
      <c r="R25" s="346"/>
      <c r="S25" s="346"/>
      <c r="T25" s="346"/>
    </row>
    <row r="26" spans="1:20" hidden="1" x14ac:dyDescent="0.25">
      <c r="A26" s="54"/>
      <c r="B26" s="55" t="s">
        <v>43</v>
      </c>
      <c r="C26" s="56">
        <f t="shared" si="0"/>
        <v>0</v>
      </c>
      <c r="D26" s="57"/>
      <c r="E26" s="60"/>
      <c r="F26" s="62">
        <f>D26+E26</f>
        <v>0</v>
      </c>
      <c r="G26" s="57"/>
      <c r="H26" s="60"/>
      <c r="I26" s="58">
        <f>G26+H26</f>
        <v>0</v>
      </c>
      <c r="J26" s="57"/>
      <c r="K26" s="60"/>
      <c r="L26" s="62">
        <f>J26+K26</f>
        <v>0</v>
      </c>
      <c r="M26" s="57"/>
      <c r="N26" s="60"/>
      <c r="O26" s="61">
        <f>N26+M26</f>
        <v>0</v>
      </c>
      <c r="P26" s="62"/>
      <c r="R26" s="346"/>
      <c r="S26" s="346"/>
      <c r="T26" s="346"/>
    </row>
    <row r="27" spans="1:20" x14ac:dyDescent="0.25">
      <c r="A27" s="63"/>
      <c r="B27" s="64" t="s">
        <v>44</v>
      </c>
      <c r="C27" s="65">
        <f t="shared" si="0"/>
        <v>2285</v>
      </c>
      <c r="D27" s="66"/>
      <c r="E27" s="69"/>
      <c r="F27" s="72">
        <f>D27+E27</f>
        <v>0</v>
      </c>
      <c r="G27" s="66"/>
      <c r="H27" s="69"/>
      <c r="I27" s="67">
        <f>G27+H27</f>
        <v>0</v>
      </c>
      <c r="J27" s="66">
        <f>2100+185</f>
        <v>2285</v>
      </c>
      <c r="K27" s="67"/>
      <c r="L27" s="68">
        <f>J27+K27</f>
        <v>2285</v>
      </c>
      <c r="M27" s="70"/>
      <c r="N27" s="69"/>
      <c r="O27" s="71">
        <f>N27+M27</f>
        <v>0</v>
      </c>
      <c r="P27" s="72"/>
      <c r="R27" s="346"/>
      <c r="S27" s="346"/>
      <c r="T27" s="346"/>
    </row>
    <row r="28" spans="1:20" s="37" customFormat="1" ht="24.75" thickBot="1" x14ac:dyDescent="0.3">
      <c r="A28" s="73">
        <v>19300</v>
      </c>
      <c r="B28" s="73" t="s">
        <v>45</v>
      </c>
      <c r="C28" s="74">
        <f t="shared" si="0"/>
        <v>275553</v>
      </c>
      <c r="D28" s="75">
        <f>D54</f>
        <v>221242</v>
      </c>
      <c r="E28" s="78"/>
      <c r="F28" s="933">
        <f>D28+E28</f>
        <v>221242</v>
      </c>
      <c r="G28" s="75">
        <f>G54</f>
        <v>54311</v>
      </c>
      <c r="H28" s="78"/>
      <c r="I28" s="79">
        <f>G28+H28</f>
        <v>54311</v>
      </c>
      <c r="J28" s="80" t="s">
        <v>46</v>
      </c>
      <c r="K28" s="81" t="s">
        <v>46</v>
      </c>
      <c r="L28" s="82" t="s">
        <v>46</v>
      </c>
      <c r="M28" s="80" t="s">
        <v>46</v>
      </c>
      <c r="N28" s="83"/>
      <c r="O28" s="84" t="s">
        <v>46</v>
      </c>
      <c r="P28" s="84"/>
      <c r="R28" s="346"/>
      <c r="S28" s="346"/>
      <c r="T28" s="346"/>
    </row>
    <row r="29" spans="1:20" s="37" customFormat="1" ht="24.75" hidden="1" thickTop="1" x14ac:dyDescent="0.25">
      <c r="A29" s="85"/>
      <c r="B29" s="85" t="s">
        <v>47</v>
      </c>
      <c r="C29" s="86">
        <f t="shared" si="0"/>
        <v>0</v>
      </c>
      <c r="D29" s="87"/>
      <c r="E29" s="394"/>
      <c r="F29" s="934">
        <f>D29+E29</f>
        <v>0</v>
      </c>
      <c r="G29" s="90" t="s">
        <v>46</v>
      </c>
      <c r="H29" s="91" t="s">
        <v>46</v>
      </c>
      <c r="I29" s="92" t="s">
        <v>46</v>
      </c>
      <c r="J29" s="90" t="s">
        <v>46</v>
      </c>
      <c r="K29" s="91" t="s">
        <v>46</v>
      </c>
      <c r="L29" s="94" t="s">
        <v>46</v>
      </c>
      <c r="M29" s="90" t="s">
        <v>46</v>
      </c>
      <c r="N29" s="91"/>
      <c r="O29" s="94" t="s">
        <v>46</v>
      </c>
      <c r="P29" s="94"/>
      <c r="R29" s="346"/>
      <c r="S29" s="346"/>
      <c r="T29" s="346"/>
    </row>
    <row r="30" spans="1:20" s="37" customFormat="1" ht="26.25" customHeight="1" thickTop="1" x14ac:dyDescent="0.25">
      <c r="A30" s="85">
        <v>21300</v>
      </c>
      <c r="B30" s="85" t="s">
        <v>48</v>
      </c>
      <c r="C30" s="86">
        <f t="shared" si="0"/>
        <v>9888</v>
      </c>
      <c r="D30" s="90" t="s">
        <v>46</v>
      </c>
      <c r="E30" s="91" t="s">
        <v>46</v>
      </c>
      <c r="F30" s="94" t="s">
        <v>46</v>
      </c>
      <c r="G30" s="90" t="s">
        <v>46</v>
      </c>
      <c r="H30" s="91" t="s">
        <v>46</v>
      </c>
      <c r="I30" s="92" t="s">
        <v>46</v>
      </c>
      <c r="J30" s="95">
        <f>SUM(J31,J35,J37,J40)</f>
        <v>9888</v>
      </c>
      <c r="K30" s="96">
        <f>SUM(K31,K35,K37,K40)</f>
        <v>0</v>
      </c>
      <c r="L30" s="97">
        <f>SUM(L31,L35,L37,L40)</f>
        <v>9888</v>
      </c>
      <c r="M30" s="90" t="s">
        <v>46</v>
      </c>
      <c r="N30" s="98"/>
      <c r="O30" s="94" t="s">
        <v>46</v>
      </c>
      <c r="P30" s="99"/>
      <c r="R30" s="346"/>
      <c r="S30" s="346"/>
      <c r="T30" s="346"/>
    </row>
    <row r="31" spans="1:20" s="37" customFormat="1" x14ac:dyDescent="0.25">
      <c r="A31" s="100">
        <v>21350</v>
      </c>
      <c r="B31" s="85" t="s">
        <v>49</v>
      </c>
      <c r="C31" s="86">
        <f t="shared" si="0"/>
        <v>8800</v>
      </c>
      <c r="D31" s="90" t="s">
        <v>46</v>
      </c>
      <c r="E31" s="91" t="s">
        <v>46</v>
      </c>
      <c r="F31" s="94" t="s">
        <v>46</v>
      </c>
      <c r="G31" s="90" t="s">
        <v>46</v>
      </c>
      <c r="H31" s="91" t="s">
        <v>46</v>
      </c>
      <c r="I31" s="92" t="s">
        <v>46</v>
      </c>
      <c r="J31" s="95">
        <f>SUM(J32:J34)</f>
        <v>8800</v>
      </c>
      <c r="K31" s="96">
        <f>SUM(K32:K34)</f>
        <v>0</v>
      </c>
      <c r="L31" s="97">
        <f>SUM(L32:L34)</f>
        <v>8800</v>
      </c>
      <c r="M31" s="90" t="s">
        <v>46</v>
      </c>
      <c r="N31" s="98"/>
      <c r="O31" s="94" t="s">
        <v>46</v>
      </c>
      <c r="P31" s="99"/>
      <c r="R31" s="346"/>
      <c r="S31" s="346"/>
      <c r="T31" s="346"/>
    </row>
    <row r="32" spans="1:20" hidden="1" x14ac:dyDescent="0.25">
      <c r="A32" s="54">
        <v>21351</v>
      </c>
      <c r="B32" s="101" t="s">
        <v>50</v>
      </c>
      <c r="C32" s="56">
        <f t="shared" si="0"/>
        <v>0</v>
      </c>
      <c r="D32" s="102" t="s">
        <v>46</v>
      </c>
      <c r="E32" s="105" t="s">
        <v>46</v>
      </c>
      <c r="F32" s="109" t="s">
        <v>46</v>
      </c>
      <c r="G32" s="102" t="s">
        <v>46</v>
      </c>
      <c r="H32" s="105" t="s">
        <v>46</v>
      </c>
      <c r="I32" s="103" t="s">
        <v>46</v>
      </c>
      <c r="J32" s="106"/>
      <c r="K32" s="108"/>
      <c r="L32" s="62">
        <f>J32+K32</f>
        <v>0</v>
      </c>
      <c r="M32" s="102" t="s">
        <v>46</v>
      </c>
      <c r="N32" s="108"/>
      <c r="O32" s="109" t="s">
        <v>46</v>
      </c>
      <c r="P32" s="110"/>
      <c r="R32" s="346"/>
      <c r="S32" s="346"/>
      <c r="T32" s="346"/>
    </row>
    <row r="33" spans="1:20" x14ac:dyDescent="0.25">
      <c r="A33" s="63">
        <v>21352</v>
      </c>
      <c r="B33" s="111" t="s">
        <v>51</v>
      </c>
      <c r="C33" s="65">
        <f t="shared" si="0"/>
        <v>8800</v>
      </c>
      <c r="D33" s="112" t="s">
        <v>46</v>
      </c>
      <c r="E33" s="115" t="s">
        <v>46</v>
      </c>
      <c r="F33" s="119" t="s">
        <v>46</v>
      </c>
      <c r="G33" s="112" t="s">
        <v>46</v>
      </c>
      <c r="H33" s="115" t="s">
        <v>46</v>
      </c>
      <c r="I33" s="113" t="s">
        <v>46</v>
      </c>
      <c r="J33" s="116">
        <v>8800</v>
      </c>
      <c r="K33" s="117"/>
      <c r="L33" s="68">
        <f>J33+K33</f>
        <v>8800</v>
      </c>
      <c r="M33" s="112" t="s">
        <v>46</v>
      </c>
      <c r="N33" s="118"/>
      <c r="O33" s="119" t="s">
        <v>46</v>
      </c>
      <c r="P33" s="120"/>
      <c r="R33" s="346"/>
      <c r="S33" s="346"/>
      <c r="T33" s="346"/>
    </row>
    <row r="34" spans="1:20" ht="24" hidden="1" x14ac:dyDescent="0.25">
      <c r="A34" s="63">
        <v>21359</v>
      </c>
      <c r="B34" s="111" t="s">
        <v>52</v>
      </c>
      <c r="C34" s="65">
        <f t="shared" si="0"/>
        <v>0</v>
      </c>
      <c r="D34" s="112" t="s">
        <v>46</v>
      </c>
      <c r="E34" s="115" t="s">
        <v>46</v>
      </c>
      <c r="F34" s="119" t="s">
        <v>46</v>
      </c>
      <c r="G34" s="112" t="s">
        <v>46</v>
      </c>
      <c r="H34" s="115" t="s">
        <v>46</v>
      </c>
      <c r="I34" s="113" t="s">
        <v>46</v>
      </c>
      <c r="J34" s="116"/>
      <c r="K34" s="118"/>
      <c r="L34" s="72">
        <f>J34+K34</f>
        <v>0</v>
      </c>
      <c r="M34" s="112" t="s">
        <v>46</v>
      </c>
      <c r="N34" s="118"/>
      <c r="O34" s="119" t="s">
        <v>46</v>
      </c>
      <c r="P34" s="120"/>
      <c r="R34" s="346"/>
      <c r="S34" s="346"/>
      <c r="T34" s="346"/>
    </row>
    <row r="35" spans="1:20" s="37" customFormat="1" ht="24" hidden="1" x14ac:dyDescent="0.25">
      <c r="A35" s="100">
        <v>21370</v>
      </c>
      <c r="B35" s="85" t="s">
        <v>53</v>
      </c>
      <c r="C35" s="86">
        <f t="shared" si="0"/>
        <v>0</v>
      </c>
      <c r="D35" s="90" t="s">
        <v>46</v>
      </c>
      <c r="E35" s="91" t="s">
        <v>46</v>
      </c>
      <c r="F35" s="94" t="s">
        <v>46</v>
      </c>
      <c r="G35" s="90" t="s">
        <v>46</v>
      </c>
      <c r="H35" s="91" t="s">
        <v>46</v>
      </c>
      <c r="I35" s="92" t="s">
        <v>46</v>
      </c>
      <c r="J35" s="95">
        <f>SUM(J36)</f>
        <v>0</v>
      </c>
      <c r="K35" s="98">
        <f>SUM(K36)</f>
        <v>0</v>
      </c>
      <c r="L35" s="99">
        <f>SUM(L36)</f>
        <v>0</v>
      </c>
      <c r="M35" s="90" t="s">
        <v>46</v>
      </c>
      <c r="N35" s="98"/>
      <c r="O35" s="94" t="s">
        <v>46</v>
      </c>
      <c r="P35" s="99"/>
      <c r="R35" s="346"/>
      <c r="S35" s="346"/>
      <c r="T35" s="346"/>
    </row>
    <row r="36" spans="1:20" ht="36" hidden="1" x14ac:dyDescent="0.25">
      <c r="A36" s="121">
        <v>21379</v>
      </c>
      <c r="B36" s="122" t="s">
        <v>54</v>
      </c>
      <c r="C36" s="123">
        <f t="shared" si="0"/>
        <v>0</v>
      </c>
      <c r="D36" s="124" t="s">
        <v>46</v>
      </c>
      <c r="E36" s="127" t="s">
        <v>46</v>
      </c>
      <c r="F36" s="132" t="s">
        <v>46</v>
      </c>
      <c r="G36" s="124" t="s">
        <v>46</v>
      </c>
      <c r="H36" s="127" t="s">
        <v>46</v>
      </c>
      <c r="I36" s="125" t="s">
        <v>46</v>
      </c>
      <c r="J36" s="128"/>
      <c r="K36" s="131"/>
      <c r="L36" s="935">
        <f>J36+K36</f>
        <v>0</v>
      </c>
      <c r="M36" s="124" t="s">
        <v>46</v>
      </c>
      <c r="N36" s="131"/>
      <c r="O36" s="132" t="s">
        <v>46</v>
      </c>
      <c r="P36" s="133"/>
      <c r="R36" s="346"/>
      <c r="S36" s="346"/>
      <c r="T36" s="346"/>
    </row>
    <row r="37" spans="1:20" s="37" customFormat="1" x14ac:dyDescent="0.25">
      <c r="A37" s="100">
        <v>21380</v>
      </c>
      <c r="B37" s="85" t="s">
        <v>55</v>
      </c>
      <c r="C37" s="86">
        <f t="shared" si="0"/>
        <v>214</v>
      </c>
      <c r="D37" s="90" t="s">
        <v>46</v>
      </c>
      <c r="E37" s="91" t="s">
        <v>46</v>
      </c>
      <c r="F37" s="94" t="s">
        <v>46</v>
      </c>
      <c r="G37" s="90" t="s">
        <v>46</v>
      </c>
      <c r="H37" s="91" t="s">
        <v>46</v>
      </c>
      <c r="I37" s="92" t="s">
        <v>46</v>
      </c>
      <c r="J37" s="95">
        <f>SUM(J38:J39)</f>
        <v>214</v>
      </c>
      <c r="K37" s="96">
        <f>SUM(K38:K39)</f>
        <v>0</v>
      </c>
      <c r="L37" s="97">
        <f>SUM(L38:L39)</f>
        <v>214</v>
      </c>
      <c r="M37" s="90" t="s">
        <v>46</v>
      </c>
      <c r="N37" s="98"/>
      <c r="O37" s="94" t="s">
        <v>46</v>
      </c>
      <c r="P37" s="99"/>
      <c r="R37" s="346"/>
      <c r="S37" s="346"/>
      <c r="T37" s="346"/>
    </row>
    <row r="38" spans="1:20" x14ac:dyDescent="0.25">
      <c r="A38" s="55">
        <v>21381</v>
      </c>
      <c r="B38" s="101" t="s">
        <v>56</v>
      </c>
      <c r="C38" s="56">
        <f t="shared" si="0"/>
        <v>214</v>
      </c>
      <c r="D38" s="102" t="s">
        <v>46</v>
      </c>
      <c r="E38" s="105" t="s">
        <v>46</v>
      </c>
      <c r="F38" s="109" t="s">
        <v>46</v>
      </c>
      <c r="G38" s="102" t="s">
        <v>46</v>
      </c>
      <c r="H38" s="105" t="s">
        <v>46</v>
      </c>
      <c r="I38" s="103" t="s">
        <v>46</v>
      </c>
      <c r="J38" s="106">
        <v>214</v>
      </c>
      <c r="K38" s="107"/>
      <c r="L38" s="59">
        <f>J38+K38</f>
        <v>214</v>
      </c>
      <c r="M38" s="102" t="s">
        <v>46</v>
      </c>
      <c r="N38" s="108"/>
      <c r="O38" s="109" t="s">
        <v>46</v>
      </c>
      <c r="P38" s="662"/>
      <c r="R38" s="346"/>
      <c r="S38" s="346"/>
      <c r="T38" s="346"/>
    </row>
    <row r="39" spans="1:20" ht="24" hidden="1" x14ac:dyDescent="0.25">
      <c r="A39" s="64">
        <v>21383</v>
      </c>
      <c r="B39" s="111" t="s">
        <v>57</v>
      </c>
      <c r="C39" s="65">
        <f t="shared" si="0"/>
        <v>0</v>
      </c>
      <c r="D39" s="112" t="s">
        <v>46</v>
      </c>
      <c r="E39" s="115" t="s">
        <v>46</v>
      </c>
      <c r="F39" s="119" t="s">
        <v>46</v>
      </c>
      <c r="G39" s="112" t="s">
        <v>46</v>
      </c>
      <c r="H39" s="115" t="s">
        <v>46</v>
      </c>
      <c r="I39" s="113" t="s">
        <v>46</v>
      </c>
      <c r="J39" s="116"/>
      <c r="K39" s="118"/>
      <c r="L39" s="72">
        <f>J39+K39</f>
        <v>0</v>
      </c>
      <c r="M39" s="112" t="s">
        <v>46</v>
      </c>
      <c r="N39" s="118"/>
      <c r="O39" s="119" t="s">
        <v>46</v>
      </c>
      <c r="P39" s="120"/>
      <c r="R39" s="346"/>
      <c r="S39" s="346"/>
      <c r="T39" s="346"/>
    </row>
    <row r="40" spans="1:20" s="37" customFormat="1" ht="24" x14ac:dyDescent="0.25">
      <c r="A40" s="100">
        <v>21390</v>
      </c>
      <c r="B40" s="85" t="s">
        <v>58</v>
      </c>
      <c r="C40" s="86">
        <f t="shared" si="0"/>
        <v>874</v>
      </c>
      <c r="D40" s="90" t="s">
        <v>46</v>
      </c>
      <c r="E40" s="91" t="s">
        <v>46</v>
      </c>
      <c r="F40" s="94" t="s">
        <v>46</v>
      </c>
      <c r="G40" s="90" t="s">
        <v>46</v>
      </c>
      <c r="H40" s="91" t="s">
        <v>46</v>
      </c>
      <c r="I40" s="92" t="s">
        <v>46</v>
      </c>
      <c r="J40" s="95">
        <f>SUM(J41:J44)</f>
        <v>874</v>
      </c>
      <c r="K40" s="96">
        <f>SUM(K41:K44)</f>
        <v>0</v>
      </c>
      <c r="L40" s="97">
        <f>SUM(L41:L44)</f>
        <v>874</v>
      </c>
      <c r="M40" s="90" t="s">
        <v>46</v>
      </c>
      <c r="N40" s="98"/>
      <c r="O40" s="94" t="s">
        <v>46</v>
      </c>
      <c r="P40" s="99"/>
      <c r="R40" s="346"/>
      <c r="S40" s="346"/>
      <c r="T40" s="346"/>
    </row>
    <row r="41" spans="1:20" ht="24" hidden="1" x14ac:dyDescent="0.25">
      <c r="A41" s="55">
        <v>21391</v>
      </c>
      <c r="B41" s="101" t="s">
        <v>59</v>
      </c>
      <c r="C41" s="56">
        <f t="shared" si="0"/>
        <v>0</v>
      </c>
      <c r="D41" s="102" t="s">
        <v>46</v>
      </c>
      <c r="E41" s="105" t="s">
        <v>46</v>
      </c>
      <c r="F41" s="109" t="s">
        <v>46</v>
      </c>
      <c r="G41" s="102" t="s">
        <v>46</v>
      </c>
      <c r="H41" s="105" t="s">
        <v>46</v>
      </c>
      <c r="I41" s="103" t="s">
        <v>46</v>
      </c>
      <c r="J41" s="106"/>
      <c r="K41" s="108"/>
      <c r="L41" s="62">
        <f>J41+K41</f>
        <v>0</v>
      </c>
      <c r="M41" s="102" t="s">
        <v>46</v>
      </c>
      <c r="N41" s="108"/>
      <c r="O41" s="109" t="s">
        <v>46</v>
      </c>
      <c r="P41" s="110"/>
      <c r="R41" s="346"/>
      <c r="S41" s="346"/>
      <c r="T41" s="346"/>
    </row>
    <row r="42" spans="1:20" hidden="1" x14ac:dyDescent="0.25">
      <c r="A42" s="64">
        <v>21393</v>
      </c>
      <c r="B42" s="111" t="s">
        <v>60</v>
      </c>
      <c r="C42" s="65">
        <f t="shared" si="0"/>
        <v>0</v>
      </c>
      <c r="D42" s="112" t="s">
        <v>46</v>
      </c>
      <c r="E42" s="115" t="s">
        <v>46</v>
      </c>
      <c r="F42" s="119" t="s">
        <v>46</v>
      </c>
      <c r="G42" s="112" t="s">
        <v>46</v>
      </c>
      <c r="H42" s="115" t="s">
        <v>46</v>
      </c>
      <c r="I42" s="113" t="s">
        <v>46</v>
      </c>
      <c r="J42" s="116"/>
      <c r="K42" s="118"/>
      <c r="L42" s="72">
        <f>J42+K42</f>
        <v>0</v>
      </c>
      <c r="M42" s="112" t="s">
        <v>46</v>
      </c>
      <c r="N42" s="118"/>
      <c r="O42" s="119" t="s">
        <v>46</v>
      </c>
      <c r="P42" s="120"/>
      <c r="R42" s="346"/>
      <c r="S42" s="346"/>
      <c r="T42" s="346"/>
    </row>
    <row r="43" spans="1:20" hidden="1" x14ac:dyDescent="0.25">
      <c r="A43" s="64">
        <v>21395</v>
      </c>
      <c r="B43" s="111" t="s">
        <v>61</v>
      </c>
      <c r="C43" s="65">
        <f t="shared" si="0"/>
        <v>0</v>
      </c>
      <c r="D43" s="112" t="s">
        <v>46</v>
      </c>
      <c r="E43" s="115" t="s">
        <v>46</v>
      </c>
      <c r="F43" s="119" t="s">
        <v>46</v>
      </c>
      <c r="G43" s="112" t="s">
        <v>46</v>
      </c>
      <c r="H43" s="115" t="s">
        <v>46</v>
      </c>
      <c r="I43" s="113" t="s">
        <v>46</v>
      </c>
      <c r="J43" s="116"/>
      <c r="K43" s="118"/>
      <c r="L43" s="72">
        <f>J43+K43</f>
        <v>0</v>
      </c>
      <c r="M43" s="112" t="s">
        <v>46</v>
      </c>
      <c r="N43" s="118"/>
      <c r="O43" s="119" t="s">
        <v>46</v>
      </c>
      <c r="P43" s="120"/>
      <c r="R43" s="346"/>
      <c r="S43" s="346"/>
      <c r="T43" s="346"/>
    </row>
    <row r="44" spans="1:20" ht="13.5" customHeight="1" x14ac:dyDescent="0.25">
      <c r="A44" s="64">
        <v>21399</v>
      </c>
      <c r="B44" s="111" t="s">
        <v>62</v>
      </c>
      <c r="C44" s="65">
        <f t="shared" si="0"/>
        <v>874</v>
      </c>
      <c r="D44" s="112" t="s">
        <v>46</v>
      </c>
      <c r="E44" s="115" t="s">
        <v>46</v>
      </c>
      <c r="F44" s="119" t="s">
        <v>46</v>
      </c>
      <c r="G44" s="112" t="s">
        <v>46</v>
      </c>
      <c r="H44" s="115" t="s">
        <v>46</v>
      </c>
      <c r="I44" s="113" t="s">
        <v>46</v>
      </c>
      <c r="J44" s="116">
        <f>854+20</f>
        <v>874</v>
      </c>
      <c r="K44" s="117"/>
      <c r="L44" s="68">
        <f>J44+K44</f>
        <v>874</v>
      </c>
      <c r="M44" s="112" t="s">
        <v>46</v>
      </c>
      <c r="N44" s="118"/>
      <c r="O44" s="119" t="s">
        <v>46</v>
      </c>
      <c r="P44" s="657"/>
      <c r="R44" s="346"/>
      <c r="S44" s="346"/>
      <c r="T44" s="346"/>
    </row>
    <row r="45" spans="1:20" s="37" customFormat="1" ht="24" hidden="1" x14ac:dyDescent="0.25">
      <c r="A45" s="100">
        <v>21420</v>
      </c>
      <c r="B45" s="85" t="s">
        <v>63</v>
      </c>
      <c r="C45" s="86">
        <f t="shared" si="0"/>
        <v>0</v>
      </c>
      <c r="D45" s="134"/>
      <c r="E45" s="418"/>
      <c r="F45" s="934">
        <f>D45+E45</f>
        <v>0</v>
      </c>
      <c r="G45" s="90" t="s">
        <v>46</v>
      </c>
      <c r="H45" s="91" t="s">
        <v>46</v>
      </c>
      <c r="I45" s="92" t="s">
        <v>46</v>
      </c>
      <c r="J45" s="90" t="s">
        <v>46</v>
      </c>
      <c r="K45" s="91" t="s">
        <v>46</v>
      </c>
      <c r="L45" s="94" t="s">
        <v>46</v>
      </c>
      <c r="M45" s="90" t="s">
        <v>46</v>
      </c>
      <c r="N45" s="91"/>
      <c r="O45" s="94" t="s">
        <v>46</v>
      </c>
      <c r="P45" s="94"/>
      <c r="R45" s="346"/>
      <c r="S45" s="346"/>
      <c r="T45" s="346"/>
    </row>
    <row r="46" spans="1:20" s="37" customFormat="1" ht="24" hidden="1" x14ac:dyDescent="0.25">
      <c r="A46" s="136">
        <v>21490</v>
      </c>
      <c r="B46" s="137" t="s">
        <v>64</v>
      </c>
      <c r="C46" s="86">
        <f t="shared" si="0"/>
        <v>0</v>
      </c>
      <c r="D46" s="138">
        <f t="shared" ref="D46:L46" si="2">D47</f>
        <v>0</v>
      </c>
      <c r="E46" s="141">
        <f t="shared" si="2"/>
        <v>0</v>
      </c>
      <c r="F46" s="420">
        <f t="shared" si="2"/>
        <v>0</v>
      </c>
      <c r="G46" s="138">
        <f t="shared" si="2"/>
        <v>0</v>
      </c>
      <c r="H46" s="141">
        <f t="shared" si="2"/>
        <v>0</v>
      </c>
      <c r="I46" s="139">
        <f t="shared" si="2"/>
        <v>0</v>
      </c>
      <c r="J46" s="138">
        <f t="shared" si="2"/>
        <v>0</v>
      </c>
      <c r="K46" s="144">
        <f t="shared" si="2"/>
        <v>0</v>
      </c>
      <c r="L46" s="145">
        <f t="shared" si="2"/>
        <v>0</v>
      </c>
      <c r="M46" s="90" t="s">
        <v>46</v>
      </c>
      <c r="N46" s="144"/>
      <c r="O46" s="94" t="s">
        <v>46</v>
      </c>
      <c r="P46" s="145"/>
      <c r="R46" s="346"/>
      <c r="S46" s="346"/>
      <c r="T46" s="346"/>
    </row>
    <row r="47" spans="1:20" s="37" customFormat="1" ht="24" hidden="1" x14ac:dyDescent="0.25">
      <c r="A47" s="64">
        <v>21499</v>
      </c>
      <c r="B47" s="111" t="s">
        <v>65</v>
      </c>
      <c r="C47" s="123">
        <f t="shared" si="0"/>
        <v>0</v>
      </c>
      <c r="D47" s="146"/>
      <c r="E47" s="936"/>
      <c r="F47" s="935">
        <f>D47+E47</f>
        <v>0</v>
      </c>
      <c r="G47" s="148"/>
      <c r="H47" s="149"/>
      <c r="I47" s="147">
        <f>G47+H47</f>
        <v>0</v>
      </c>
      <c r="J47" s="146"/>
      <c r="K47" s="149"/>
      <c r="L47" s="935">
        <f>J47+K47</f>
        <v>0</v>
      </c>
      <c r="M47" s="124" t="s">
        <v>46</v>
      </c>
      <c r="N47" s="149"/>
      <c r="O47" s="132" t="s">
        <v>46</v>
      </c>
      <c r="P47" s="151"/>
      <c r="R47" s="346"/>
      <c r="S47" s="346"/>
      <c r="T47" s="346"/>
    </row>
    <row r="48" spans="1:20" hidden="1" x14ac:dyDescent="0.25">
      <c r="A48" s="152">
        <v>23000</v>
      </c>
      <c r="B48" s="153" t="s">
        <v>66</v>
      </c>
      <c r="C48" s="86">
        <f t="shared" si="0"/>
        <v>0</v>
      </c>
      <c r="D48" s="90" t="s">
        <v>46</v>
      </c>
      <c r="E48" s="91" t="s">
        <v>46</v>
      </c>
      <c r="F48" s="94" t="s">
        <v>46</v>
      </c>
      <c r="G48" s="90" t="s">
        <v>46</v>
      </c>
      <c r="H48" s="91" t="s">
        <v>46</v>
      </c>
      <c r="I48" s="92" t="s">
        <v>46</v>
      </c>
      <c r="J48" s="90" t="s">
        <v>46</v>
      </c>
      <c r="K48" s="91" t="s">
        <v>46</v>
      </c>
      <c r="L48" s="94" t="s">
        <v>46</v>
      </c>
      <c r="M48" s="154">
        <f>SUM(M49:M50)</f>
        <v>0</v>
      </c>
      <c r="N48" s="144">
        <f>SUM(N49:N50)</f>
        <v>0</v>
      </c>
      <c r="O48" s="145">
        <f>SUM(O49:O50)</f>
        <v>0</v>
      </c>
      <c r="P48" s="94"/>
      <c r="R48" s="346"/>
      <c r="S48" s="346"/>
      <c r="T48" s="346"/>
    </row>
    <row r="49" spans="1:20" ht="24" hidden="1" x14ac:dyDescent="0.25">
      <c r="A49" s="155">
        <v>23410</v>
      </c>
      <c r="B49" s="156" t="s">
        <v>67</v>
      </c>
      <c r="C49" s="157">
        <f t="shared" si="0"/>
        <v>0</v>
      </c>
      <c r="D49" s="158" t="s">
        <v>46</v>
      </c>
      <c r="E49" s="161" t="s">
        <v>46</v>
      </c>
      <c r="F49" s="163" t="s">
        <v>46</v>
      </c>
      <c r="G49" s="158" t="s">
        <v>46</v>
      </c>
      <c r="H49" s="161" t="s">
        <v>46</v>
      </c>
      <c r="I49" s="159" t="s">
        <v>46</v>
      </c>
      <c r="J49" s="158" t="s">
        <v>46</v>
      </c>
      <c r="K49" s="161" t="s">
        <v>46</v>
      </c>
      <c r="L49" s="163" t="s">
        <v>46</v>
      </c>
      <c r="M49" s="162"/>
      <c r="N49" s="161"/>
      <c r="O49" s="157">
        <f>N49+M49</f>
        <v>0</v>
      </c>
      <c r="P49" s="163"/>
      <c r="R49" s="346"/>
      <c r="S49" s="346"/>
      <c r="T49" s="346"/>
    </row>
    <row r="50" spans="1:20" ht="24" hidden="1" x14ac:dyDescent="0.25">
      <c r="A50" s="155">
        <v>23510</v>
      </c>
      <c r="B50" s="156" t="s">
        <v>68</v>
      </c>
      <c r="C50" s="157">
        <f t="shared" si="0"/>
        <v>0</v>
      </c>
      <c r="D50" s="158" t="s">
        <v>46</v>
      </c>
      <c r="E50" s="161" t="s">
        <v>46</v>
      </c>
      <c r="F50" s="163" t="s">
        <v>46</v>
      </c>
      <c r="G50" s="158" t="s">
        <v>46</v>
      </c>
      <c r="H50" s="161" t="s">
        <v>46</v>
      </c>
      <c r="I50" s="159" t="s">
        <v>46</v>
      </c>
      <c r="J50" s="158" t="s">
        <v>46</v>
      </c>
      <c r="K50" s="161" t="s">
        <v>46</v>
      </c>
      <c r="L50" s="163" t="s">
        <v>46</v>
      </c>
      <c r="M50" s="162"/>
      <c r="N50" s="161"/>
      <c r="O50" s="157">
        <f>N50+M50</f>
        <v>0</v>
      </c>
      <c r="P50" s="163"/>
      <c r="R50" s="346"/>
      <c r="S50" s="346"/>
      <c r="T50" s="346"/>
    </row>
    <row r="51" spans="1:20" ht="8.25" customHeight="1" x14ac:dyDescent="0.25">
      <c r="A51" s="164"/>
      <c r="B51" s="156"/>
      <c r="C51" s="157"/>
      <c r="D51" s="158"/>
      <c r="E51" s="161"/>
      <c r="F51" s="163"/>
      <c r="G51" s="158"/>
      <c r="H51" s="161"/>
      <c r="I51" s="159"/>
      <c r="J51" s="165"/>
      <c r="K51" s="166"/>
      <c r="L51" s="167"/>
      <c r="M51" s="165"/>
      <c r="N51" s="168"/>
      <c r="O51" s="157"/>
      <c r="P51" s="169"/>
      <c r="R51" s="346"/>
      <c r="S51" s="346"/>
      <c r="T51" s="346"/>
    </row>
    <row r="52" spans="1:20" s="37" customFormat="1" x14ac:dyDescent="0.25">
      <c r="A52" s="170"/>
      <c r="B52" s="171" t="s">
        <v>69</v>
      </c>
      <c r="C52" s="172"/>
      <c r="D52" s="173"/>
      <c r="E52" s="176"/>
      <c r="F52" s="199"/>
      <c r="G52" s="173"/>
      <c r="H52" s="176"/>
      <c r="I52" s="174"/>
      <c r="J52" s="173"/>
      <c r="K52" s="174"/>
      <c r="L52" s="175"/>
      <c r="M52" s="177"/>
      <c r="N52" s="178"/>
      <c r="O52" s="179"/>
      <c r="P52" s="180"/>
      <c r="R52" s="346"/>
      <c r="S52" s="346"/>
      <c r="T52" s="346"/>
    </row>
    <row r="53" spans="1:20" s="37" customFormat="1" ht="12.75" thickBot="1" x14ac:dyDescent="0.3">
      <c r="A53" s="181"/>
      <c r="B53" s="38" t="s">
        <v>70</v>
      </c>
      <c r="C53" s="40">
        <f t="shared" ref="C53:C116" si="3">SUM(F53,I53,L53,O53)</f>
        <v>287726</v>
      </c>
      <c r="D53" s="182">
        <f t="shared" ref="D53:O53" si="4">SUM(D54,D284)</f>
        <v>221242</v>
      </c>
      <c r="E53" s="185">
        <f t="shared" si="4"/>
        <v>0</v>
      </c>
      <c r="F53" s="187">
        <f t="shared" si="4"/>
        <v>221242</v>
      </c>
      <c r="G53" s="182">
        <f t="shared" si="4"/>
        <v>54311</v>
      </c>
      <c r="H53" s="185">
        <f t="shared" si="4"/>
        <v>0</v>
      </c>
      <c r="I53" s="183">
        <f t="shared" si="4"/>
        <v>54311</v>
      </c>
      <c r="J53" s="182">
        <f t="shared" si="4"/>
        <v>12173</v>
      </c>
      <c r="K53" s="183">
        <f t="shared" si="4"/>
        <v>0</v>
      </c>
      <c r="L53" s="184">
        <f t="shared" si="4"/>
        <v>12173</v>
      </c>
      <c r="M53" s="182">
        <f t="shared" si="4"/>
        <v>0</v>
      </c>
      <c r="N53" s="185">
        <f t="shared" si="4"/>
        <v>0</v>
      </c>
      <c r="O53" s="186">
        <f t="shared" si="4"/>
        <v>0</v>
      </c>
      <c r="P53" s="187"/>
      <c r="R53" s="346"/>
      <c r="S53" s="346"/>
      <c r="T53" s="346"/>
    </row>
    <row r="54" spans="1:20" s="37" customFormat="1" ht="36.75" thickTop="1" x14ac:dyDescent="0.25">
      <c r="A54" s="188"/>
      <c r="B54" s="189" t="s">
        <v>71</v>
      </c>
      <c r="C54" s="190">
        <f t="shared" si="3"/>
        <v>287726</v>
      </c>
      <c r="D54" s="191">
        <f t="shared" ref="D54:O54" si="5">SUM(D55,D197)</f>
        <v>221242</v>
      </c>
      <c r="E54" s="194">
        <f t="shared" si="5"/>
        <v>0</v>
      </c>
      <c r="F54" s="196">
        <f t="shared" si="5"/>
        <v>221242</v>
      </c>
      <c r="G54" s="191">
        <f t="shared" si="5"/>
        <v>54311</v>
      </c>
      <c r="H54" s="194">
        <f t="shared" si="5"/>
        <v>0</v>
      </c>
      <c r="I54" s="192">
        <f t="shared" si="5"/>
        <v>54311</v>
      </c>
      <c r="J54" s="191">
        <f t="shared" si="5"/>
        <v>12173</v>
      </c>
      <c r="K54" s="192">
        <f t="shared" si="5"/>
        <v>0</v>
      </c>
      <c r="L54" s="193">
        <f t="shared" si="5"/>
        <v>12173</v>
      </c>
      <c r="M54" s="191">
        <f t="shared" si="5"/>
        <v>0</v>
      </c>
      <c r="N54" s="194">
        <f t="shared" si="5"/>
        <v>0</v>
      </c>
      <c r="O54" s="195">
        <f t="shared" si="5"/>
        <v>0</v>
      </c>
      <c r="P54" s="196"/>
      <c r="R54" s="346"/>
      <c r="S54" s="346"/>
      <c r="T54" s="346"/>
    </row>
    <row r="55" spans="1:20" s="37" customFormat="1" ht="24" x14ac:dyDescent="0.25">
      <c r="A55" s="197"/>
      <c r="B55" s="28" t="s">
        <v>72</v>
      </c>
      <c r="C55" s="172">
        <f t="shared" si="3"/>
        <v>281586</v>
      </c>
      <c r="D55" s="173">
        <f t="shared" ref="D55:O55" si="6">SUM(D56,D78,D176,D190)</f>
        <v>215102</v>
      </c>
      <c r="E55" s="176">
        <f t="shared" si="6"/>
        <v>0</v>
      </c>
      <c r="F55" s="199">
        <f t="shared" si="6"/>
        <v>215102</v>
      </c>
      <c r="G55" s="173">
        <f t="shared" si="6"/>
        <v>54311</v>
      </c>
      <c r="H55" s="176">
        <f t="shared" si="6"/>
        <v>0</v>
      </c>
      <c r="I55" s="174">
        <f t="shared" si="6"/>
        <v>54311</v>
      </c>
      <c r="J55" s="173">
        <f t="shared" si="6"/>
        <v>12173</v>
      </c>
      <c r="K55" s="174">
        <f t="shared" si="6"/>
        <v>0</v>
      </c>
      <c r="L55" s="175">
        <f t="shared" si="6"/>
        <v>12173</v>
      </c>
      <c r="M55" s="173">
        <f t="shared" si="6"/>
        <v>0</v>
      </c>
      <c r="N55" s="176">
        <f t="shared" si="6"/>
        <v>0</v>
      </c>
      <c r="O55" s="198">
        <f t="shared" si="6"/>
        <v>0</v>
      </c>
      <c r="P55" s="199"/>
      <c r="R55" s="346"/>
      <c r="S55" s="346"/>
      <c r="T55" s="346"/>
    </row>
    <row r="56" spans="1:20" s="37" customFormat="1" x14ac:dyDescent="0.25">
      <c r="A56" s="200">
        <v>1000</v>
      </c>
      <c r="B56" s="200" t="s">
        <v>73</v>
      </c>
      <c r="C56" s="201">
        <f t="shared" si="3"/>
        <v>230125</v>
      </c>
      <c r="D56" s="202">
        <f t="shared" ref="D56:O56" si="7">SUM(D57,D70)</f>
        <v>170967</v>
      </c>
      <c r="E56" s="205">
        <f t="shared" si="7"/>
        <v>0</v>
      </c>
      <c r="F56" s="654">
        <f t="shared" si="7"/>
        <v>170967</v>
      </c>
      <c r="G56" s="202">
        <f t="shared" si="7"/>
        <v>54311</v>
      </c>
      <c r="H56" s="205">
        <f t="shared" si="7"/>
        <v>0</v>
      </c>
      <c r="I56" s="203">
        <f t="shared" si="7"/>
        <v>54311</v>
      </c>
      <c r="J56" s="202">
        <f t="shared" si="7"/>
        <v>4847</v>
      </c>
      <c r="K56" s="203">
        <f t="shared" si="7"/>
        <v>0</v>
      </c>
      <c r="L56" s="204">
        <f t="shared" si="7"/>
        <v>4847</v>
      </c>
      <c r="M56" s="206">
        <f t="shared" si="7"/>
        <v>0</v>
      </c>
      <c r="N56" s="207">
        <f t="shared" si="7"/>
        <v>0</v>
      </c>
      <c r="O56" s="208">
        <f t="shared" si="7"/>
        <v>0</v>
      </c>
      <c r="P56" s="209"/>
      <c r="R56" s="346"/>
      <c r="S56" s="346"/>
      <c r="T56" s="346"/>
    </row>
    <row r="57" spans="1:20" x14ac:dyDescent="0.25">
      <c r="A57" s="85">
        <v>1100</v>
      </c>
      <c r="B57" s="210" t="s">
        <v>74</v>
      </c>
      <c r="C57" s="86">
        <f t="shared" si="3"/>
        <v>177567</v>
      </c>
      <c r="D57" s="95">
        <f t="shared" ref="D57:O57" si="8">SUM(D58,D61,D69)</f>
        <v>129952</v>
      </c>
      <c r="E57" s="98">
        <f t="shared" si="8"/>
        <v>0</v>
      </c>
      <c r="F57" s="99">
        <f t="shared" si="8"/>
        <v>129952</v>
      </c>
      <c r="G57" s="95">
        <f t="shared" si="8"/>
        <v>43814</v>
      </c>
      <c r="H57" s="98">
        <f t="shared" si="8"/>
        <v>-120</v>
      </c>
      <c r="I57" s="96">
        <f t="shared" si="8"/>
        <v>43694</v>
      </c>
      <c r="J57" s="95">
        <f t="shared" si="8"/>
        <v>3921</v>
      </c>
      <c r="K57" s="96">
        <f t="shared" si="8"/>
        <v>0</v>
      </c>
      <c r="L57" s="97">
        <f t="shared" si="8"/>
        <v>3921</v>
      </c>
      <c r="M57" s="211">
        <f t="shared" si="8"/>
        <v>0</v>
      </c>
      <c r="N57" s="98">
        <f t="shared" si="8"/>
        <v>0</v>
      </c>
      <c r="O57" s="212">
        <f t="shared" si="8"/>
        <v>0</v>
      </c>
      <c r="P57" s="99"/>
      <c r="R57" s="346"/>
      <c r="S57" s="346"/>
      <c r="T57" s="346"/>
    </row>
    <row r="58" spans="1:20" x14ac:dyDescent="0.25">
      <c r="A58" s="213">
        <v>1110</v>
      </c>
      <c r="B58" s="156" t="s">
        <v>75</v>
      </c>
      <c r="C58" s="157">
        <f t="shared" si="3"/>
        <v>155868</v>
      </c>
      <c r="D58" s="214">
        <f t="shared" ref="D58:O58" si="9">SUM(D59:D60)</f>
        <v>112966</v>
      </c>
      <c r="E58" s="217">
        <f t="shared" si="9"/>
        <v>0</v>
      </c>
      <c r="F58" s="219">
        <f t="shared" si="9"/>
        <v>112966</v>
      </c>
      <c r="G58" s="214">
        <f t="shared" si="9"/>
        <v>43022</v>
      </c>
      <c r="H58" s="217">
        <f t="shared" si="9"/>
        <v>-120</v>
      </c>
      <c r="I58" s="215">
        <f t="shared" si="9"/>
        <v>42902</v>
      </c>
      <c r="J58" s="214">
        <f t="shared" si="9"/>
        <v>0</v>
      </c>
      <c r="K58" s="215">
        <f t="shared" si="9"/>
        <v>0</v>
      </c>
      <c r="L58" s="216">
        <f t="shared" si="9"/>
        <v>0</v>
      </c>
      <c r="M58" s="214">
        <f t="shared" si="9"/>
        <v>0</v>
      </c>
      <c r="N58" s="217">
        <f t="shared" si="9"/>
        <v>0</v>
      </c>
      <c r="O58" s="218">
        <f t="shared" si="9"/>
        <v>0</v>
      </c>
      <c r="P58" s="219"/>
      <c r="R58" s="346"/>
      <c r="S58" s="346"/>
      <c r="T58" s="346"/>
    </row>
    <row r="59" spans="1:20" hidden="1" x14ac:dyDescent="0.25">
      <c r="A59" s="55">
        <v>1111</v>
      </c>
      <c r="B59" s="101" t="s">
        <v>76</v>
      </c>
      <c r="C59" s="56">
        <f t="shared" si="3"/>
        <v>0</v>
      </c>
      <c r="D59" s="106"/>
      <c r="E59" s="108"/>
      <c r="F59" s="110">
        <f>D59+E59</f>
        <v>0</v>
      </c>
      <c r="G59" s="106"/>
      <c r="H59" s="108"/>
      <c r="I59" s="107">
        <f>G59+H59</f>
        <v>0</v>
      </c>
      <c r="J59" s="106"/>
      <c r="K59" s="108"/>
      <c r="L59" s="110">
        <f>J59+K59</f>
        <v>0</v>
      </c>
      <c r="M59" s="106"/>
      <c r="N59" s="108"/>
      <c r="O59" s="221">
        <f>N59+M59</f>
        <v>0</v>
      </c>
      <c r="P59" s="110"/>
      <c r="R59" s="346"/>
      <c r="S59" s="346"/>
      <c r="T59" s="346"/>
    </row>
    <row r="60" spans="1:20" ht="14.25" customHeight="1" x14ac:dyDescent="0.25">
      <c r="A60" s="64">
        <v>1119</v>
      </c>
      <c r="B60" s="111" t="s">
        <v>77</v>
      </c>
      <c r="C60" s="65">
        <f t="shared" si="3"/>
        <v>155868</v>
      </c>
      <c r="D60" s="116">
        <f>113861+466-1361</f>
        <v>112966</v>
      </c>
      <c r="E60" s="118"/>
      <c r="F60" s="120">
        <f>D60+E60</f>
        <v>112966</v>
      </c>
      <c r="G60" s="116">
        <v>43022</v>
      </c>
      <c r="H60" s="118">
        <v>-120</v>
      </c>
      <c r="I60" s="117">
        <f>G60+H60</f>
        <v>42902</v>
      </c>
      <c r="J60" s="116"/>
      <c r="K60" s="117"/>
      <c r="L60" s="222">
        <f>J60+K60</f>
        <v>0</v>
      </c>
      <c r="M60" s="116"/>
      <c r="N60" s="118"/>
      <c r="O60" s="223">
        <f>N60+M60</f>
        <v>0</v>
      </c>
      <c r="P60" s="657" t="s">
        <v>1261</v>
      </c>
      <c r="R60" s="346"/>
      <c r="S60" s="346"/>
      <c r="T60" s="346"/>
    </row>
    <row r="61" spans="1:20" x14ac:dyDescent="0.25">
      <c r="A61" s="224">
        <v>1140</v>
      </c>
      <c r="B61" s="111" t="s">
        <v>78</v>
      </c>
      <c r="C61" s="65">
        <f t="shared" si="3"/>
        <v>15142</v>
      </c>
      <c r="D61" s="225">
        <f t="shared" ref="D61:O61" si="10">SUM(D62:D68)</f>
        <v>14350</v>
      </c>
      <c r="E61" s="228">
        <f t="shared" si="10"/>
        <v>0</v>
      </c>
      <c r="F61" s="230">
        <f t="shared" si="10"/>
        <v>14350</v>
      </c>
      <c r="G61" s="225">
        <f t="shared" si="10"/>
        <v>792</v>
      </c>
      <c r="H61" s="228">
        <f t="shared" si="10"/>
        <v>0</v>
      </c>
      <c r="I61" s="226">
        <f t="shared" si="10"/>
        <v>792</v>
      </c>
      <c r="J61" s="225">
        <f t="shared" si="10"/>
        <v>0</v>
      </c>
      <c r="K61" s="226">
        <f t="shared" si="10"/>
        <v>0</v>
      </c>
      <c r="L61" s="227">
        <f t="shared" si="10"/>
        <v>0</v>
      </c>
      <c r="M61" s="225">
        <f t="shared" si="10"/>
        <v>0</v>
      </c>
      <c r="N61" s="228">
        <f t="shared" si="10"/>
        <v>0</v>
      </c>
      <c r="O61" s="229">
        <f t="shared" si="10"/>
        <v>0</v>
      </c>
      <c r="P61" s="230"/>
      <c r="R61" s="346"/>
      <c r="S61" s="346"/>
      <c r="T61" s="346"/>
    </row>
    <row r="62" spans="1:20" x14ac:dyDescent="0.25">
      <c r="A62" s="64">
        <v>1141</v>
      </c>
      <c r="B62" s="111" t="s">
        <v>79</v>
      </c>
      <c r="C62" s="65">
        <f t="shared" si="3"/>
        <v>3738</v>
      </c>
      <c r="D62" s="116">
        <v>3738</v>
      </c>
      <c r="E62" s="118"/>
      <c r="F62" s="120">
        <f t="shared" ref="F62:F69" si="11">D62+E62</f>
        <v>3738</v>
      </c>
      <c r="G62" s="116"/>
      <c r="H62" s="118"/>
      <c r="I62" s="117">
        <f t="shared" ref="I62:I69" si="12">G62+H62</f>
        <v>0</v>
      </c>
      <c r="J62" s="116"/>
      <c r="K62" s="117"/>
      <c r="L62" s="222">
        <f t="shared" ref="L62:L69" si="13">J62+K62</f>
        <v>0</v>
      </c>
      <c r="M62" s="116"/>
      <c r="N62" s="118"/>
      <c r="O62" s="223">
        <f t="shared" ref="O62:O69" si="14">N62+M62</f>
        <v>0</v>
      </c>
      <c r="P62" s="120"/>
      <c r="R62" s="346"/>
      <c r="S62" s="346"/>
      <c r="T62" s="346"/>
    </row>
    <row r="63" spans="1:20" ht="24.75" customHeight="1" x14ac:dyDescent="0.25">
      <c r="A63" s="64">
        <v>1142</v>
      </c>
      <c r="B63" s="111" t="s">
        <v>80</v>
      </c>
      <c r="C63" s="65">
        <f t="shared" si="3"/>
        <v>922</v>
      </c>
      <c r="D63" s="116">
        <v>922</v>
      </c>
      <c r="E63" s="118"/>
      <c r="F63" s="120">
        <f t="shared" si="11"/>
        <v>922</v>
      </c>
      <c r="G63" s="116"/>
      <c r="H63" s="118"/>
      <c r="I63" s="117">
        <f t="shared" si="12"/>
        <v>0</v>
      </c>
      <c r="J63" s="116"/>
      <c r="K63" s="117"/>
      <c r="L63" s="222">
        <f t="shared" si="13"/>
        <v>0</v>
      </c>
      <c r="M63" s="116"/>
      <c r="N63" s="118"/>
      <c r="O63" s="223">
        <f t="shared" si="14"/>
        <v>0</v>
      </c>
      <c r="P63" s="120"/>
      <c r="R63" s="346"/>
      <c r="S63" s="346"/>
      <c r="T63" s="346"/>
    </row>
    <row r="64" spans="1:20" ht="24" hidden="1" x14ac:dyDescent="0.25">
      <c r="A64" s="64">
        <v>1145</v>
      </c>
      <c r="B64" s="111" t="s">
        <v>81</v>
      </c>
      <c r="C64" s="65">
        <f t="shared" si="3"/>
        <v>0</v>
      </c>
      <c r="D64" s="116"/>
      <c r="E64" s="118"/>
      <c r="F64" s="120">
        <f t="shared" si="11"/>
        <v>0</v>
      </c>
      <c r="G64" s="116"/>
      <c r="H64" s="118"/>
      <c r="I64" s="117">
        <f t="shared" si="12"/>
        <v>0</v>
      </c>
      <c r="J64" s="116"/>
      <c r="K64" s="118"/>
      <c r="L64" s="120">
        <f t="shared" si="13"/>
        <v>0</v>
      </c>
      <c r="M64" s="116"/>
      <c r="N64" s="118"/>
      <c r="O64" s="223">
        <f t="shared" si="14"/>
        <v>0</v>
      </c>
      <c r="P64" s="120"/>
      <c r="R64" s="346"/>
      <c r="S64" s="346"/>
      <c r="T64" s="346"/>
    </row>
    <row r="65" spans="1:20" ht="27.75" hidden="1" customHeight="1" x14ac:dyDescent="0.25">
      <c r="A65" s="64">
        <v>1146</v>
      </c>
      <c r="B65" s="111" t="s">
        <v>82</v>
      </c>
      <c r="C65" s="65">
        <f t="shared" si="3"/>
        <v>0</v>
      </c>
      <c r="D65" s="116">
        <v>0</v>
      </c>
      <c r="E65" s="118"/>
      <c r="F65" s="120">
        <f t="shared" si="11"/>
        <v>0</v>
      </c>
      <c r="G65" s="116"/>
      <c r="H65" s="118"/>
      <c r="I65" s="117">
        <f t="shared" si="12"/>
        <v>0</v>
      </c>
      <c r="J65" s="116"/>
      <c r="K65" s="118"/>
      <c r="L65" s="120">
        <f t="shared" si="13"/>
        <v>0</v>
      </c>
      <c r="M65" s="116"/>
      <c r="N65" s="118"/>
      <c r="O65" s="223">
        <f t="shared" si="14"/>
        <v>0</v>
      </c>
      <c r="P65" s="120" t="s">
        <v>1249</v>
      </c>
      <c r="R65" s="346"/>
      <c r="S65" s="346"/>
      <c r="T65" s="346"/>
    </row>
    <row r="66" spans="1:20" x14ac:dyDescent="0.25">
      <c r="A66" s="64">
        <v>1147</v>
      </c>
      <c r="B66" s="111" t="s">
        <v>83</v>
      </c>
      <c r="C66" s="65">
        <f t="shared" si="3"/>
        <v>2466</v>
      </c>
      <c r="D66" s="116">
        <v>2466</v>
      </c>
      <c r="E66" s="118"/>
      <c r="F66" s="120">
        <f t="shared" si="11"/>
        <v>2466</v>
      </c>
      <c r="G66" s="116"/>
      <c r="H66" s="118"/>
      <c r="I66" s="117">
        <f t="shared" si="12"/>
        <v>0</v>
      </c>
      <c r="J66" s="116"/>
      <c r="K66" s="117"/>
      <c r="L66" s="222">
        <f t="shared" si="13"/>
        <v>0</v>
      </c>
      <c r="M66" s="116"/>
      <c r="N66" s="118"/>
      <c r="O66" s="223">
        <f t="shared" si="14"/>
        <v>0</v>
      </c>
      <c r="P66" s="120"/>
      <c r="R66" s="346"/>
      <c r="S66" s="346"/>
      <c r="T66" s="346"/>
    </row>
    <row r="67" spans="1:20" x14ac:dyDescent="0.25">
      <c r="A67" s="64">
        <v>1148</v>
      </c>
      <c r="B67" s="111" t="s">
        <v>84</v>
      </c>
      <c r="C67" s="65">
        <f t="shared" si="3"/>
        <v>7151</v>
      </c>
      <c r="D67" s="116">
        <v>7151</v>
      </c>
      <c r="E67" s="118"/>
      <c r="F67" s="120">
        <f t="shared" si="11"/>
        <v>7151</v>
      </c>
      <c r="G67" s="116"/>
      <c r="H67" s="118"/>
      <c r="I67" s="117">
        <f t="shared" si="12"/>
        <v>0</v>
      </c>
      <c r="J67" s="116"/>
      <c r="K67" s="117"/>
      <c r="L67" s="222">
        <f t="shared" si="13"/>
        <v>0</v>
      </c>
      <c r="M67" s="116"/>
      <c r="N67" s="118"/>
      <c r="O67" s="223">
        <f t="shared" si="14"/>
        <v>0</v>
      </c>
      <c r="P67" s="120"/>
      <c r="R67" s="346"/>
      <c r="S67" s="346"/>
      <c r="T67" s="346"/>
    </row>
    <row r="68" spans="1:20" ht="25.5" customHeight="1" x14ac:dyDescent="0.25">
      <c r="A68" s="64">
        <v>1149</v>
      </c>
      <c r="B68" s="111" t="s">
        <v>85</v>
      </c>
      <c r="C68" s="65">
        <f t="shared" si="3"/>
        <v>865</v>
      </c>
      <c r="D68" s="116">
        <v>73</v>
      </c>
      <c r="E68" s="118"/>
      <c r="F68" s="120">
        <f t="shared" si="11"/>
        <v>73</v>
      </c>
      <c r="G68" s="116">
        <v>792</v>
      </c>
      <c r="H68" s="118"/>
      <c r="I68" s="117">
        <f t="shared" si="12"/>
        <v>792</v>
      </c>
      <c r="J68" s="116"/>
      <c r="K68" s="117"/>
      <c r="L68" s="222">
        <f t="shared" si="13"/>
        <v>0</v>
      </c>
      <c r="M68" s="116"/>
      <c r="N68" s="118"/>
      <c r="O68" s="223">
        <f t="shared" si="14"/>
        <v>0</v>
      </c>
      <c r="P68" s="120"/>
      <c r="R68" s="346"/>
      <c r="S68" s="346"/>
      <c r="T68" s="346"/>
    </row>
    <row r="69" spans="1:20" ht="35.25" customHeight="1" x14ac:dyDescent="0.25">
      <c r="A69" s="213">
        <v>1150</v>
      </c>
      <c r="B69" s="156" t="s">
        <v>86</v>
      </c>
      <c r="C69" s="157">
        <f t="shared" si="3"/>
        <v>6557</v>
      </c>
      <c r="D69" s="231">
        <f>1275+1361</f>
        <v>2636</v>
      </c>
      <c r="E69" s="234"/>
      <c r="F69" s="236">
        <f t="shared" si="11"/>
        <v>2636</v>
      </c>
      <c r="G69" s="231"/>
      <c r="H69" s="234"/>
      <c r="I69" s="232">
        <f t="shared" si="12"/>
        <v>0</v>
      </c>
      <c r="J69" s="231">
        <v>3921</v>
      </c>
      <c r="K69" s="232"/>
      <c r="L69" s="233">
        <f t="shared" si="13"/>
        <v>3921</v>
      </c>
      <c r="M69" s="231"/>
      <c r="N69" s="944"/>
      <c r="O69" s="945">
        <f t="shared" si="14"/>
        <v>0</v>
      </c>
      <c r="P69" s="946"/>
      <c r="R69" s="346"/>
      <c r="S69" s="346"/>
      <c r="T69" s="346"/>
    </row>
    <row r="70" spans="1:20" ht="36" x14ac:dyDescent="0.25">
      <c r="A70" s="85">
        <v>1200</v>
      </c>
      <c r="B70" s="210" t="s">
        <v>87</v>
      </c>
      <c r="C70" s="86">
        <f t="shared" si="3"/>
        <v>52558</v>
      </c>
      <c r="D70" s="95">
        <f t="shared" ref="D70:O70" si="15">SUM(D71:D72)</f>
        <v>41015</v>
      </c>
      <c r="E70" s="98">
        <f t="shared" si="15"/>
        <v>0</v>
      </c>
      <c r="F70" s="99">
        <f t="shared" si="15"/>
        <v>41015</v>
      </c>
      <c r="G70" s="95">
        <f t="shared" si="15"/>
        <v>10497</v>
      </c>
      <c r="H70" s="98">
        <f t="shared" si="15"/>
        <v>120</v>
      </c>
      <c r="I70" s="96">
        <f t="shared" si="15"/>
        <v>10617</v>
      </c>
      <c r="J70" s="95">
        <f t="shared" si="15"/>
        <v>926</v>
      </c>
      <c r="K70" s="96">
        <f t="shared" si="15"/>
        <v>0</v>
      </c>
      <c r="L70" s="97">
        <f t="shared" si="15"/>
        <v>926</v>
      </c>
      <c r="M70" s="95">
        <f t="shared" si="15"/>
        <v>0</v>
      </c>
      <c r="N70" s="98">
        <f t="shared" si="15"/>
        <v>0</v>
      </c>
      <c r="O70" s="212">
        <f t="shared" si="15"/>
        <v>0</v>
      </c>
      <c r="P70" s="99"/>
      <c r="R70" s="346"/>
      <c r="S70" s="346"/>
      <c r="T70" s="346"/>
    </row>
    <row r="71" spans="1:20" ht="24" x14ac:dyDescent="0.25">
      <c r="A71" s="350">
        <v>1210</v>
      </c>
      <c r="B71" s="101" t="s">
        <v>88</v>
      </c>
      <c r="C71" s="56">
        <f t="shared" si="3"/>
        <v>42838</v>
      </c>
      <c r="D71" s="106">
        <f>32922+110-1477</f>
        <v>31555</v>
      </c>
      <c r="E71" s="108"/>
      <c r="F71" s="110">
        <f>D71+E71</f>
        <v>31555</v>
      </c>
      <c r="G71" s="106">
        <v>10357</v>
      </c>
      <c r="H71" s="108"/>
      <c r="I71" s="107">
        <f>G71+H71</f>
        <v>10357</v>
      </c>
      <c r="J71" s="106">
        <v>926</v>
      </c>
      <c r="K71" s="107"/>
      <c r="L71" s="220">
        <f>J71+K71</f>
        <v>926</v>
      </c>
      <c r="M71" s="106"/>
      <c r="N71" s="947"/>
      <c r="O71" s="948">
        <f>N71+M71</f>
        <v>0</v>
      </c>
      <c r="P71" s="949"/>
      <c r="R71" s="346"/>
      <c r="S71" s="346"/>
      <c r="T71" s="346"/>
    </row>
    <row r="72" spans="1:20" ht="24" x14ac:dyDescent="0.25">
      <c r="A72" s="224">
        <v>1220</v>
      </c>
      <c r="B72" s="111" t="s">
        <v>89</v>
      </c>
      <c r="C72" s="65">
        <f t="shared" si="3"/>
        <v>9720</v>
      </c>
      <c r="D72" s="225">
        <f t="shared" ref="D72:O72" si="16">SUM(D73:D77)</f>
        <v>9460</v>
      </c>
      <c r="E72" s="228">
        <f t="shared" si="16"/>
        <v>0</v>
      </c>
      <c r="F72" s="230">
        <f t="shared" si="16"/>
        <v>9460</v>
      </c>
      <c r="G72" s="225">
        <f t="shared" si="16"/>
        <v>140</v>
      </c>
      <c r="H72" s="228">
        <f t="shared" si="16"/>
        <v>120</v>
      </c>
      <c r="I72" s="226">
        <f t="shared" si="16"/>
        <v>260</v>
      </c>
      <c r="J72" s="225">
        <f t="shared" si="16"/>
        <v>0</v>
      </c>
      <c r="K72" s="226">
        <f t="shared" si="16"/>
        <v>0</v>
      </c>
      <c r="L72" s="227">
        <f t="shared" si="16"/>
        <v>0</v>
      </c>
      <c r="M72" s="225">
        <f t="shared" si="16"/>
        <v>0</v>
      </c>
      <c r="N72" s="228">
        <f t="shared" si="16"/>
        <v>0</v>
      </c>
      <c r="O72" s="229">
        <f t="shared" si="16"/>
        <v>0</v>
      </c>
      <c r="P72" s="230"/>
      <c r="R72" s="346"/>
      <c r="S72" s="346"/>
      <c r="T72" s="346"/>
    </row>
    <row r="73" spans="1:20" ht="48" x14ac:dyDescent="0.25">
      <c r="A73" s="64">
        <v>1221</v>
      </c>
      <c r="B73" s="111" t="s">
        <v>90</v>
      </c>
      <c r="C73" s="65">
        <f t="shared" si="3"/>
        <v>4071</v>
      </c>
      <c r="D73" s="116">
        <v>3811</v>
      </c>
      <c r="E73" s="118"/>
      <c r="F73" s="120">
        <f>D73+E73</f>
        <v>3811</v>
      </c>
      <c r="G73" s="116">
        <v>140</v>
      </c>
      <c r="H73" s="118">
        <v>120</v>
      </c>
      <c r="I73" s="117">
        <f>G73+H73</f>
        <v>260</v>
      </c>
      <c r="J73" s="116"/>
      <c r="K73" s="117"/>
      <c r="L73" s="222">
        <f>J73+K73</f>
        <v>0</v>
      </c>
      <c r="M73" s="116"/>
      <c r="N73" s="118"/>
      <c r="O73" s="223">
        <f>N73+M73</f>
        <v>0</v>
      </c>
      <c r="P73" s="657" t="s">
        <v>1262</v>
      </c>
      <c r="R73" s="346"/>
      <c r="S73" s="346"/>
      <c r="T73" s="346"/>
    </row>
    <row r="74" spans="1:20" hidden="1" x14ac:dyDescent="0.25">
      <c r="A74" s="64">
        <v>1223</v>
      </c>
      <c r="B74" s="111" t="s">
        <v>91</v>
      </c>
      <c r="C74" s="65">
        <f t="shared" si="3"/>
        <v>0</v>
      </c>
      <c r="D74" s="116"/>
      <c r="E74" s="118"/>
      <c r="F74" s="120">
        <f>D74+E74</f>
        <v>0</v>
      </c>
      <c r="G74" s="116"/>
      <c r="H74" s="118"/>
      <c r="I74" s="117">
        <f>G74+H74</f>
        <v>0</v>
      </c>
      <c r="J74" s="116"/>
      <c r="K74" s="118"/>
      <c r="L74" s="120">
        <f>J74+K74</f>
        <v>0</v>
      </c>
      <c r="M74" s="116"/>
      <c r="N74" s="118"/>
      <c r="O74" s="223">
        <f>N74+M74</f>
        <v>0</v>
      </c>
      <c r="P74" s="120"/>
      <c r="R74" s="346"/>
      <c r="S74" s="346"/>
      <c r="T74" s="346"/>
    </row>
    <row r="75" spans="1:20" hidden="1" x14ac:dyDescent="0.25">
      <c r="A75" s="64">
        <v>1225</v>
      </c>
      <c r="B75" s="111" t="s">
        <v>92</v>
      </c>
      <c r="C75" s="65">
        <f t="shared" si="3"/>
        <v>0</v>
      </c>
      <c r="D75" s="116"/>
      <c r="E75" s="118"/>
      <c r="F75" s="120">
        <f>D75+E75</f>
        <v>0</v>
      </c>
      <c r="G75" s="116"/>
      <c r="H75" s="118"/>
      <c r="I75" s="117">
        <f>G75+H75</f>
        <v>0</v>
      </c>
      <c r="J75" s="116"/>
      <c r="K75" s="118"/>
      <c r="L75" s="120">
        <f>J75+K75</f>
        <v>0</v>
      </c>
      <c r="M75" s="116"/>
      <c r="N75" s="118"/>
      <c r="O75" s="223">
        <f>N75+M75</f>
        <v>0</v>
      </c>
      <c r="P75" s="120"/>
      <c r="R75" s="346"/>
      <c r="S75" s="346"/>
      <c r="T75" s="346"/>
    </row>
    <row r="76" spans="1:20" ht="24" x14ac:dyDescent="0.25">
      <c r="A76" s="64">
        <v>1227</v>
      </c>
      <c r="B76" s="111" t="s">
        <v>93</v>
      </c>
      <c r="C76" s="65">
        <f t="shared" si="3"/>
        <v>5123</v>
      </c>
      <c r="D76" s="116">
        <v>5123</v>
      </c>
      <c r="E76" s="118"/>
      <c r="F76" s="120">
        <f>D76+E76</f>
        <v>5123</v>
      </c>
      <c r="G76" s="116"/>
      <c r="H76" s="118"/>
      <c r="I76" s="117">
        <f>G76+H76</f>
        <v>0</v>
      </c>
      <c r="J76" s="116"/>
      <c r="K76" s="117"/>
      <c r="L76" s="222">
        <f>J76+K76</f>
        <v>0</v>
      </c>
      <c r="M76" s="116"/>
      <c r="N76" s="118"/>
      <c r="O76" s="223">
        <f>N76+M76</f>
        <v>0</v>
      </c>
      <c r="P76" s="120"/>
      <c r="R76" s="346"/>
      <c r="S76" s="346"/>
      <c r="T76" s="346"/>
    </row>
    <row r="77" spans="1:20" ht="48" x14ac:dyDescent="0.25">
      <c r="A77" s="64">
        <v>1228</v>
      </c>
      <c r="B77" s="111" t="s">
        <v>94</v>
      </c>
      <c r="C77" s="65">
        <f t="shared" si="3"/>
        <v>526</v>
      </c>
      <c r="D77" s="116">
        <f>98+428</f>
        <v>526</v>
      </c>
      <c r="E77" s="118"/>
      <c r="F77" s="120">
        <f>D77+E77</f>
        <v>526</v>
      </c>
      <c r="G77" s="116"/>
      <c r="H77" s="118"/>
      <c r="I77" s="117">
        <f>G77+H77</f>
        <v>0</v>
      </c>
      <c r="J77" s="116"/>
      <c r="K77" s="117"/>
      <c r="L77" s="222">
        <f>J77+K77</f>
        <v>0</v>
      </c>
      <c r="M77" s="116"/>
      <c r="N77" s="118"/>
      <c r="O77" s="223">
        <f>N77+M77</f>
        <v>0</v>
      </c>
      <c r="P77" s="120"/>
      <c r="R77" s="346"/>
      <c r="S77" s="346"/>
      <c r="T77" s="346"/>
    </row>
    <row r="78" spans="1:20" x14ac:dyDescent="0.25">
      <c r="A78" s="200">
        <v>2000</v>
      </c>
      <c r="B78" s="200" t="s">
        <v>95</v>
      </c>
      <c r="C78" s="201">
        <f t="shared" si="3"/>
        <v>51461</v>
      </c>
      <c r="D78" s="202">
        <f t="shared" ref="D78:O78" si="17">SUM(D79,D86,D133,D167,D168,D175)</f>
        <v>44135</v>
      </c>
      <c r="E78" s="205">
        <f t="shared" si="17"/>
        <v>0</v>
      </c>
      <c r="F78" s="654">
        <f t="shared" si="17"/>
        <v>44135</v>
      </c>
      <c r="G78" s="202">
        <f t="shared" si="17"/>
        <v>0</v>
      </c>
      <c r="H78" s="205">
        <f t="shared" si="17"/>
        <v>0</v>
      </c>
      <c r="I78" s="203">
        <f t="shared" si="17"/>
        <v>0</v>
      </c>
      <c r="J78" s="202">
        <f t="shared" si="17"/>
        <v>7326</v>
      </c>
      <c r="K78" s="203">
        <f t="shared" si="17"/>
        <v>0</v>
      </c>
      <c r="L78" s="204">
        <f t="shared" si="17"/>
        <v>7326</v>
      </c>
      <c r="M78" s="206">
        <f t="shared" si="17"/>
        <v>0</v>
      </c>
      <c r="N78" s="207">
        <f t="shared" si="17"/>
        <v>0</v>
      </c>
      <c r="O78" s="208">
        <f t="shared" si="17"/>
        <v>0</v>
      </c>
      <c r="P78" s="209"/>
      <c r="R78" s="346"/>
      <c r="S78" s="346"/>
      <c r="T78" s="346"/>
    </row>
    <row r="79" spans="1:20" ht="24" x14ac:dyDescent="0.25">
      <c r="A79" s="85">
        <v>2100</v>
      </c>
      <c r="B79" s="210" t="s">
        <v>96</v>
      </c>
      <c r="C79" s="86">
        <f t="shared" si="3"/>
        <v>3009</v>
      </c>
      <c r="D79" s="95">
        <f t="shared" ref="D79:O79" si="18">SUM(D80,D83)</f>
        <v>2881</v>
      </c>
      <c r="E79" s="98">
        <f t="shared" si="18"/>
        <v>128</v>
      </c>
      <c r="F79" s="99">
        <f t="shared" si="18"/>
        <v>3009</v>
      </c>
      <c r="G79" s="95">
        <f t="shared" si="18"/>
        <v>0</v>
      </c>
      <c r="H79" s="98">
        <f t="shared" si="18"/>
        <v>0</v>
      </c>
      <c r="I79" s="96">
        <f t="shared" si="18"/>
        <v>0</v>
      </c>
      <c r="J79" s="95">
        <f t="shared" si="18"/>
        <v>0</v>
      </c>
      <c r="K79" s="96">
        <f t="shared" si="18"/>
        <v>0</v>
      </c>
      <c r="L79" s="97">
        <f t="shared" si="18"/>
        <v>0</v>
      </c>
      <c r="M79" s="95">
        <f t="shared" si="18"/>
        <v>0</v>
      </c>
      <c r="N79" s="98">
        <f t="shared" si="18"/>
        <v>0</v>
      </c>
      <c r="O79" s="212">
        <f t="shared" si="18"/>
        <v>0</v>
      </c>
      <c r="P79" s="99"/>
      <c r="R79" s="346"/>
      <c r="S79" s="346"/>
      <c r="T79" s="346"/>
    </row>
    <row r="80" spans="1:20" ht="24" x14ac:dyDescent="0.25">
      <c r="A80" s="350">
        <v>2110</v>
      </c>
      <c r="B80" s="101" t="s">
        <v>97</v>
      </c>
      <c r="C80" s="56">
        <f t="shared" si="3"/>
        <v>128</v>
      </c>
      <c r="D80" s="238">
        <f t="shared" ref="D80:O80" si="19">SUM(D81:D82)</f>
        <v>0</v>
      </c>
      <c r="E80" s="241">
        <f t="shared" si="19"/>
        <v>128</v>
      </c>
      <c r="F80" s="243">
        <f t="shared" si="19"/>
        <v>128</v>
      </c>
      <c r="G80" s="238">
        <f t="shared" si="19"/>
        <v>0</v>
      </c>
      <c r="H80" s="241">
        <f t="shared" si="19"/>
        <v>0</v>
      </c>
      <c r="I80" s="239">
        <f t="shared" si="19"/>
        <v>0</v>
      </c>
      <c r="J80" s="238">
        <f t="shared" si="19"/>
        <v>0</v>
      </c>
      <c r="K80" s="239">
        <f t="shared" si="19"/>
        <v>0</v>
      </c>
      <c r="L80" s="240">
        <f t="shared" si="19"/>
        <v>0</v>
      </c>
      <c r="M80" s="238">
        <f t="shared" si="19"/>
        <v>0</v>
      </c>
      <c r="N80" s="241">
        <f t="shared" si="19"/>
        <v>0</v>
      </c>
      <c r="O80" s="242">
        <f t="shared" si="19"/>
        <v>0</v>
      </c>
      <c r="P80" s="243"/>
      <c r="R80" s="346"/>
      <c r="S80" s="346"/>
      <c r="T80" s="346"/>
    </row>
    <row r="81" spans="1:20" ht="24" x14ac:dyDescent="0.25">
      <c r="A81" s="64">
        <v>2111</v>
      </c>
      <c r="B81" s="111" t="s">
        <v>98</v>
      </c>
      <c r="C81" s="65">
        <f t="shared" si="3"/>
        <v>36</v>
      </c>
      <c r="D81" s="116"/>
      <c r="E81" s="118">
        <v>36</v>
      </c>
      <c r="F81" s="120">
        <f>D81+E81</f>
        <v>36</v>
      </c>
      <c r="G81" s="116"/>
      <c r="H81" s="118"/>
      <c r="I81" s="117">
        <f>G81+H81</f>
        <v>0</v>
      </c>
      <c r="J81" s="116"/>
      <c r="K81" s="117"/>
      <c r="L81" s="222">
        <f>J81+K81</f>
        <v>0</v>
      </c>
      <c r="M81" s="116"/>
      <c r="N81" s="118"/>
      <c r="O81" s="223">
        <f>N81+M81</f>
        <v>0</v>
      </c>
      <c r="P81" s="657" t="s">
        <v>1263</v>
      </c>
      <c r="R81" s="346"/>
      <c r="S81" s="346"/>
      <c r="T81" s="346"/>
    </row>
    <row r="82" spans="1:20" ht="24" x14ac:dyDescent="0.25">
      <c r="A82" s="64">
        <v>2112</v>
      </c>
      <c r="B82" s="111" t="s">
        <v>99</v>
      </c>
      <c r="C82" s="65">
        <f t="shared" si="3"/>
        <v>92</v>
      </c>
      <c r="D82" s="116"/>
      <c r="E82" s="118">
        <v>92</v>
      </c>
      <c r="F82" s="120">
        <f>D82+E82</f>
        <v>92</v>
      </c>
      <c r="G82" s="116"/>
      <c r="H82" s="118"/>
      <c r="I82" s="117">
        <f>G82+H82</f>
        <v>0</v>
      </c>
      <c r="J82" s="116"/>
      <c r="K82" s="117"/>
      <c r="L82" s="222">
        <f>J82+K82</f>
        <v>0</v>
      </c>
      <c r="M82" s="116"/>
      <c r="N82" s="118"/>
      <c r="O82" s="223">
        <f>N82+M82</f>
        <v>0</v>
      </c>
      <c r="P82" s="657" t="s">
        <v>1264</v>
      </c>
      <c r="R82" s="346"/>
      <c r="S82" s="346"/>
      <c r="T82" s="346"/>
    </row>
    <row r="83" spans="1:20" ht="24" x14ac:dyDescent="0.25">
      <c r="A83" s="224">
        <v>2120</v>
      </c>
      <c r="B83" s="111" t="s">
        <v>100</v>
      </c>
      <c r="C83" s="65">
        <f t="shared" si="3"/>
        <v>2881</v>
      </c>
      <c r="D83" s="225">
        <f t="shared" ref="D83:O83" si="20">SUM(D84:D85)</f>
        <v>2881</v>
      </c>
      <c r="E83" s="228">
        <f t="shared" si="20"/>
        <v>0</v>
      </c>
      <c r="F83" s="230">
        <f t="shared" si="20"/>
        <v>2881</v>
      </c>
      <c r="G83" s="225">
        <f t="shared" si="20"/>
        <v>0</v>
      </c>
      <c r="H83" s="228">
        <f t="shared" si="20"/>
        <v>0</v>
      </c>
      <c r="I83" s="226">
        <f t="shared" si="20"/>
        <v>0</v>
      </c>
      <c r="J83" s="225">
        <f t="shared" si="20"/>
        <v>0</v>
      </c>
      <c r="K83" s="226">
        <f t="shared" si="20"/>
        <v>0</v>
      </c>
      <c r="L83" s="227">
        <f t="shared" si="20"/>
        <v>0</v>
      </c>
      <c r="M83" s="225">
        <f t="shared" si="20"/>
        <v>0</v>
      </c>
      <c r="N83" s="228">
        <f t="shared" si="20"/>
        <v>0</v>
      </c>
      <c r="O83" s="229">
        <f t="shared" si="20"/>
        <v>0</v>
      </c>
      <c r="P83" s="230"/>
      <c r="R83" s="346"/>
      <c r="S83" s="346"/>
      <c r="T83" s="346"/>
    </row>
    <row r="84" spans="1:20" x14ac:dyDescent="0.25">
      <c r="A84" s="64">
        <v>2121</v>
      </c>
      <c r="B84" s="111" t="s">
        <v>98</v>
      </c>
      <c r="C84" s="65">
        <f t="shared" si="3"/>
        <v>1571</v>
      </c>
      <c r="D84" s="116">
        <v>1571</v>
      </c>
      <c r="E84" s="118"/>
      <c r="F84" s="120">
        <f>D84+E84</f>
        <v>1571</v>
      </c>
      <c r="G84" s="116"/>
      <c r="H84" s="118"/>
      <c r="I84" s="117">
        <f>G84+H84</f>
        <v>0</v>
      </c>
      <c r="J84" s="116"/>
      <c r="K84" s="117"/>
      <c r="L84" s="222">
        <f>J84+K84</f>
        <v>0</v>
      </c>
      <c r="M84" s="116"/>
      <c r="N84" s="118"/>
      <c r="O84" s="223">
        <f>N84+M84</f>
        <v>0</v>
      </c>
      <c r="P84" s="657"/>
      <c r="R84" s="346"/>
      <c r="S84" s="346"/>
      <c r="T84" s="346"/>
    </row>
    <row r="85" spans="1:20" ht="24" x14ac:dyDescent="0.25">
      <c r="A85" s="64">
        <v>2122</v>
      </c>
      <c r="B85" s="111" t="s">
        <v>99</v>
      </c>
      <c r="C85" s="65">
        <f t="shared" si="3"/>
        <v>1310</v>
      </c>
      <c r="D85" s="116">
        <v>1310</v>
      </c>
      <c r="E85" s="118"/>
      <c r="F85" s="120">
        <f>D85+E85</f>
        <v>1310</v>
      </c>
      <c r="G85" s="116"/>
      <c r="H85" s="118"/>
      <c r="I85" s="117">
        <f>G85+H85</f>
        <v>0</v>
      </c>
      <c r="J85" s="116"/>
      <c r="K85" s="117"/>
      <c r="L85" s="222">
        <f>J85+K85</f>
        <v>0</v>
      </c>
      <c r="M85" s="116"/>
      <c r="N85" s="118"/>
      <c r="O85" s="223">
        <f>N85+M85</f>
        <v>0</v>
      </c>
      <c r="P85" s="657"/>
      <c r="R85" s="346"/>
      <c r="S85" s="346"/>
      <c r="T85" s="346"/>
    </row>
    <row r="86" spans="1:20" x14ac:dyDescent="0.25">
      <c r="A86" s="85">
        <v>2200</v>
      </c>
      <c r="B86" s="210" t="s">
        <v>101</v>
      </c>
      <c r="C86" s="86">
        <f t="shared" si="3"/>
        <v>24485</v>
      </c>
      <c r="D86" s="95">
        <f t="shared" ref="D86:O86" si="21">SUM(D87,D92,D98,D106,D115,D119,D125,D131)</f>
        <v>21249</v>
      </c>
      <c r="E86" s="98">
        <f t="shared" si="21"/>
        <v>-128</v>
      </c>
      <c r="F86" s="99">
        <f t="shared" si="21"/>
        <v>21121</v>
      </c>
      <c r="G86" s="95">
        <f t="shared" si="21"/>
        <v>0</v>
      </c>
      <c r="H86" s="98">
        <f t="shared" si="21"/>
        <v>0</v>
      </c>
      <c r="I86" s="96">
        <f t="shared" si="21"/>
        <v>0</v>
      </c>
      <c r="J86" s="95">
        <f t="shared" si="21"/>
        <v>3364</v>
      </c>
      <c r="K86" s="96">
        <f t="shared" si="21"/>
        <v>0</v>
      </c>
      <c r="L86" s="97">
        <f t="shared" si="21"/>
        <v>3364</v>
      </c>
      <c r="M86" s="244">
        <f t="shared" si="21"/>
        <v>0</v>
      </c>
      <c r="N86" s="98">
        <f t="shared" si="21"/>
        <v>0</v>
      </c>
      <c r="O86" s="212">
        <f t="shared" si="21"/>
        <v>0</v>
      </c>
      <c r="P86" s="99"/>
      <c r="R86" s="346"/>
      <c r="S86" s="346"/>
      <c r="T86" s="346"/>
    </row>
    <row r="87" spans="1:20" x14ac:dyDescent="0.25">
      <c r="A87" s="213">
        <v>2210</v>
      </c>
      <c r="B87" s="156" t="s">
        <v>102</v>
      </c>
      <c r="C87" s="157">
        <f t="shared" si="3"/>
        <v>1605</v>
      </c>
      <c r="D87" s="214">
        <f t="shared" ref="D87:O87" si="22">SUM(D88:D91)</f>
        <v>1585</v>
      </c>
      <c r="E87" s="217">
        <f t="shared" si="22"/>
        <v>0</v>
      </c>
      <c r="F87" s="219">
        <f t="shared" si="22"/>
        <v>1585</v>
      </c>
      <c r="G87" s="214">
        <f t="shared" si="22"/>
        <v>0</v>
      </c>
      <c r="H87" s="217">
        <f t="shared" si="22"/>
        <v>0</v>
      </c>
      <c r="I87" s="215">
        <f t="shared" si="22"/>
        <v>0</v>
      </c>
      <c r="J87" s="214">
        <f t="shared" si="22"/>
        <v>20</v>
      </c>
      <c r="K87" s="215">
        <f t="shared" si="22"/>
        <v>0</v>
      </c>
      <c r="L87" s="216">
        <f t="shared" si="22"/>
        <v>20</v>
      </c>
      <c r="M87" s="214">
        <f t="shared" si="22"/>
        <v>0</v>
      </c>
      <c r="N87" s="217">
        <f t="shared" si="22"/>
        <v>0</v>
      </c>
      <c r="O87" s="218">
        <f t="shared" si="22"/>
        <v>0</v>
      </c>
      <c r="P87" s="219"/>
      <c r="R87" s="346"/>
      <c r="S87" s="346"/>
      <c r="T87" s="346"/>
    </row>
    <row r="88" spans="1:20" ht="24" hidden="1" x14ac:dyDescent="0.25">
      <c r="A88" s="55">
        <v>2211</v>
      </c>
      <c r="B88" s="101" t="s">
        <v>103</v>
      </c>
      <c r="C88" s="56">
        <f t="shared" si="3"/>
        <v>0</v>
      </c>
      <c r="D88" s="106"/>
      <c r="E88" s="108"/>
      <c r="F88" s="110">
        <f>D88+E88</f>
        <v>0</v>
      </c>
      <c r="G88" s="106"/>
      <c r="H88" s="108"/>
      <c r="I88" s="107">
        <f>G88+H88</f>
        <v>0</v>
      </c>
      <c r="J88" s="106"/>
      <c r="K88" s="108"/>
      <c r="L88" s="110">
        <f>J88+K88</f>
        <v>0</v>
      </c>
      <c r="M88" s="106"/>
      <c r="N88" s="108"/>
      <c r="O88" s="221">
        <f>N88+M88</f>
        <v>0</v>
      </c>
      <c r="P88" s="110"/>
      <c r="R88" s="346"/>
      <c r="S88" s="346"/>
      <c r="T88" s="346"/>
    </row>
    <row r="89" spans="1:20" ht="36" x14ac:dyDescent="0.25">
      <c r="A89" s="64">
        <v>2212</v>
      </c>
      <c r="B89" s="111" t="s">
        <v>104</v>
      </c>
      <c r="C89" s="65">
        <f t="shared" si="3"/>
        <v>1176</v>
      </c>
      <c r="D89" s="116">
        <v>1176</v>
      </c>
      <c r="E89" s="118"/>
      <c r="F89" s="120">
        <f>D89+E89</f>
        <v>1176</v>
      </c>
      <c r="G89" s="116"/>
      <c r="H89" s="118"/>
      <c r="I89" s="117">
        <f>G89+H89</f>
        <v>0</v>
      </c>
      <c r="J89" s="116"/>
      <c r="K89" s="117"/>
      <c r="L89" s="222">
        <f>J89+K89</f>
        <v>0</v>
      </c>
      <c r="M89" s="116"/>
      <c r="N89" s="118"/>
      <c r="O89" s="223">
        <f>N89+M89</f>
        <v>0</v>
      </c>
      <c r="P89" s="120"/>
      <c r="R89" s="346"/>
      <c r="S89" s="346"/>
      <c r="T89" s="346"/>
    </row>
    <row r="90" spans="1:20" ht="24" x14ac:dyDescent="0.25">
      <c r="A90" s="64">
        <v>2214</v>
      </c>
      <c r="B90" s="111" t="s">
        <v>105</v>
      </c>
      <c r="C90" s="65">
        <f t="shared" si="3"/>
        <v>379</v>
      </c>
      <c r="D90" s="116">
        <v>359</v>
      </c>
      <c r="E90" s="118"/>
      <c r="F90" s="120">
        <f>D90+E90</f>
        <v>359</v>
      </c>
      <c r="G90" s="116"/>
      <c r="H90" s="118"/>
      <c r="I90" s="117">
        <f>G90+H90</f>
        <v>0</v>
      </c>
      <c r="J90" s="116">
        <v>20</v>
      </c>
      <c r="K90" s="117"/>
      <c r="L90" s="222">
        <f>J90+K90</f>
        <v>20</v>
      </c>
      <c r="M90" s="116"/>
      <c r="N90" s="118"/>
      <c r="O90" s="223">
        <f>N90+M90</f>
        <v>0</v>
      </c>
      <c r="P90" s="657"/>
      <c r="R90" s="346"/>
      <c r="S90" s="346"/>
      <c r="T90" s="346"/>
    </row>
    <row r="91" spans="1:20" x14ac:dyDescent="0.25">
      <c r="A91" s="64">
        <v>2219</v>
      </c>
      <c r="B91" s="111" t="s">
        <v>106</v>
      </c>
      <c r="C91" s="65">
        <f t="shared" si="3"/>
        <v>50</v>
      </c>
      <c r="D91" s="116">
        <v>50</v>
      </c>
      <c r="E91" s="118"/>
      <c r="F91" s="120">
        <f>D91+E91</f>
        <v>50</v>
      </c>
      <c r="G91" s="116"/>
      <c r="H91" s="118"/>
      <c r="I91" s="117">
        <f>G91+H91</f>
        <v>0</v>
      </c>
      <c r="J91" s="116"/>
      <c r="K91" s="117"/>
      <c r="L91" s="222">
        <f>J91+K91</f>
        <v>0</v>
      </c>
      <c r="M91" s="116"/>
      <c r="N91" s="118"/>
      <c r="O91" s="223">
        <f>N91+M91</f>
        <v>0</v>
      </c>
      <c r="P91" s="120"/>
      <c r="R91" s="346"/>
      <c r="S91" s="346"/>
      <c r="T91" s="346"/>
    </row>
    <row r="92" spans="1:20" ht="16.5" customHeight="1" x14ac:dyDescent="0.25">
      <c r="A92" s="224">
        <v>2220</v>
      </c>
      <c r="B92" s="111" t="s">
        <v>107</v>
      </c>
      <c r="C92" s="65">
        <f t="shared" si="3"/>
        <v>11668</v>
      </c>
      <c r="D92" s="225">
        <f t="shared" ref="D92:O92" si="23">SUM(D93:D97)</f>
        <v>8539</v>
      </c>
      <c r="E92" s="228">
        <f t="shared" si="23"/>
        <v>0</v>
      </c>
      <c r="F92" s="230">
        <f t="shared" si="23"/>
        <v>8539</v>
      </c>
      <c r="G92" s="225">
        <f t="shared" si="23"/>
        <v>0</v>
      </c>
      <c r="H92" s="228">
        <f t="shared" si="23"/>
        <v>0</v>
      </c>
      <c r="I92" s="226">
        <f t="shared" si="23"/>
        <v>0</v>
      </c>
      <c r="J92" s="225">
        <f t="shared" si="23"/>
        <v>3129</v>
      </c>
      <c r="K92" s="226">
        <f t="shared" si="23"/>
        <v>0</v>
      </c>
      <c r="L92" s="227">
        <f t="shared" si="23"/>
        <v>3129</v>
      </c>
      <c r="M92" s="225">
        <f t="shared" si="23"/>
        <v>0</v>
      </c>
      <c r="N92" s="228">
        <f t="shared" si="23"/>
        <v>0</v>
      </c>
      <c r="O92" s="229">
        <f t="shared" si="23"/>
        <v>0</v>
      </c>
      <c r="P92" s="230"/>
      <c r="R92" s="346"/>
      <c r="S92" s="346"/>
      <c r="T92" s="346"/>
    </row>
    <row r="93" spans="1:20" x14ac:dyDescent="0.25">
      <c r="A93" s="64">
        <v>2221</v>
      </c>
      <c r="B93" s="111" t="s">
        <v>108</v>
      </c>
      <c r="C93" s="65">
        <f t="shared" si="3"/>
        <v>7328</v>
      </c>
      <c r="D93" s="116">
        <v>5310</v>
      </c>
      <c r="E93" s="118"/>
      <c r="F93" s="120">
        <f>D93+E93</f>
        <v>5310</v>
      </c>
      <c r="G93" s="116"/>
      <c r="H93" s="118"/>
      <c r="I93" s="117">
        <f>G93+H93</f>
        <v>0</v>
      </c>
      <c r="J93" s="116">
        <v>2018</v>
      </c>
      <c r="K93" s="117"/>
      <c r="L93" s="222">
        <f>J93+K93</f>
        <v>2018</v>
      </c>
      <c r="M93" s="116"/>
      <c r="N93" s="118"/>
      <c r="O93" s="223">
        <f>N93+M93</f>
        <v>0</v>
      </c>
      <c r="P93" s="120"/>
      <c r="R93" s="346"/>
      <c r="S93" s="346"/>
      <c r="T93" s="346"/>
    </row>
    <row r="94" spans="1:20" x14ac:dyDescent="0.25">
      <c r="A94" s="64">
        <v>2222</v>
      </c>
      <c r="B94" s="111" t="s">
        <v>109</v>
      </c>
      <c r="C94" s="65">
        <f t="shared" si="3"/>
        <v>108</v>
      </c>
      <c r="D94" s="116">
        <v>108</v>
      </c>
      <c r="E94" s="118"/>
      <c r="F94" s="120">
        <f>D94+E94</f>
        <v>108</v>
      </c>
      <c r="G94" s="116"/>
      <c r="H94" s="118"/>
      <c r="I94" s="117">
        <f>G94+H94</f>
        <v>0</v>
      </c>
      <c r="J94" s="116"/>
      <c r="K94" s="117"/>
      <c r="L94" s="222">
        <f>J94+K94</f>
        <v>0</v>
      </c>
      <c r="M94" s="116"/>
      <c r="N94" s="118"/>
      <c r="O94" s="223">
        <f>N94+M94</f>
        <v>0</v>
      </c>
      <c r="P94" s="120"/>
      <c r="R94" s="346"/>
      <c r="S94" s="346"/>
      <c r="T94" s="346"/>
    </row>
    <row r="95" spans="1:20" x14ac:dyDescent="0.25">
      <c r="A95" s="64">
        <v>2223</v>
      </c>
      <c r="B95" s="111" t="s">
        <v>110</v>
      </c>
      <c r="C95" s="65">
        <f t="shared" si="3"/>
        <v>3741</v>
      </c>
      <c r="D95" s="116">
        <v>2655</v>
      </c>
      <c r="E95" s="118"/>
      <c r="F95" s="120">
        <f>D95+E95</f>
        <v>2655</v>
      </c>
      <c r="G95" s="116"/>
      <c r="H95" s="118"/>
      <c r="I95" s="117">
        <f>G95+H95</f>
        <v>0</v>
      </c>
      <c r="J95" s="116">
        <v>1086</v>
      </c>
      <c r="K95" s="117"/>
      <c r="L95" s="222">
        <f>J95+K95</f>
        <v>1086</v>
      </c>
      <c r="M95" s="116"/>
      <c r="N95" s="118"/>
      <c r="O95" s="223">
        <f>N95+M95</f>
        <v>0</v>
      </c>
      <c r="P95" s="120"/>
      <c r="R95" s="346"/>
      <c r="S95" s="346"/>
      <c r="T95" s="346"/>
    </row>
    <row r="96" spans="1:20" ht="48" x14ac:dyDescent="0.25">
      <c r="A96" s="64">
        <v>2224</v>
      </c>
      <c r="B96" s="111" t="s">
        <v>111</v>
      </c>
      <c r="C96" s="65">
        <f t="shared" si="3"/>
        <v>491</v>
      </c>
      <c r="D96" s="116">
        <f>491-25</f>
        <v>466</v>
      </c>
      <c r="E96" s="118"/>
      <c r="F96" s="120">
        <f>D96+E96</f>
        <v>466</v>
      </c>
      <c r="G96" s="116"/>
      <c r="H96" s="118"/>
      <c r="I96" s="117">
        <f>G96+H96</f>
        <v>0</v>
      </c>
      <c r="J96" s="116">
        <v>25</v>
      </c>
      <c r="K96" s="117"/>
      <c r="L96" s="222">
        <f>J96+K96</f>
        <v>25</v>
      </c>
      <c r="M96" s="116"/>
      <c r="N96" s="118"/>
      <c r="O96" s="223">
        <f>N96+M96</f>
        <v>0</v>
      </c>
      <c r="P96" s="120"/>
      <c r="R96" s="346"/>
      <c r="S96" s="346"/>
      <c r="T96" s="346"/>
    </row>
    <row r="97" spans="1:20" ht="24" hidden="1" x14ac:dyDescent="0.25">
      <c r="A97" s="64">
        <v>2229</v>
      </c>
      <c r="B97" s="111" t="s">
        <v>112</v>
      </c>
      <c r="C97" s="65">
        <f t="shared" si="3"/>
        <v>0</v>
      </c>
      <c r="D97" s="116"/>
      <c r="E97" s="118"/>
      <c r="F97" s="120">
        <f>D97+E97</f>
        <v>0</v>
      </c>
      <c r="G97" s="116"/>
      <c r="H97" s="118"/>
      <c r="I97" s="117">
        <f>G97+H97</f>
        <v>0</v>
      </c>
      <c r="J97" s="116"/>
      <c r="K97" s="118"/>
      <c r="L97" s="120">
        <f>J97+K97</f>
        <v>0</v>
      </c>
      <c r="M97" s="116"/>
      <c r="N97" s="118"/>
      <c r="O97" s="223">
        <f>N97+M97</f>
        <v>0</v>
      </c>
      <c r="P97" s="120"/>
      <c r="R97" s="346"/>
      <c r="S97" s="346"/>
      <c r="T97" s="346"/>
    </row>
    <row r="98" spans="1:20" ht="36" x14ac:dyDescent="0.25">
      <c r="A98" s="224">
        <v>2230</v>
      </c>
      <c r="B98" s="111" t="s">
        <v>113</v>
      </c>
      <c r="C98" s="65">
        <f t="shared" si="3"/>
        <v>1804</v>
      </c>
      <c r="D98" s="225">
        <f t="shared" ref="D98:O98" si="24">SUM(D99:D105)</f>
        <v>1715</v>
      </c>
      <c r="E98" s="228">
        <f t="shared" si="24"/>
        <v>-75</v>
      </c>
      <c r="F98" s="230">
        <f t="shared" si="24"/>
        <v>1640</v>
      </c>
      <c r="G98" s="225">
        <f t="shared" si="24"/>
        <v>0</v>
      </c>
      <c r="H98" s="228">
        <f t="shared" si="24"/>
        <v>0</v>
      </c>
      <c r="I98" s="226">
        <f t="shared" si="24"/>
        <v>0</v>
      </c>
      <c r="J98" s="225">
        <f t="shared" si="24"/>
        <v>164</v>
      </c>
      <c r="K98" s="226">
        <f t="shared" si="24"/>
        <v>0</v>
      </c>
      <c r="L98" s="227">
        <f t="shared" si="24"/>
        <v>164</v>
      </c>
      <c r="M98" s="225">
        <f t="shared" si="24"/>
        <v>0</v>
      </c>
      <c r="N98" s="228">
        <f t="shared" si="24"/>
        <v>0</v>
      </c>
      <c r="O98" s="229">
        <f t="shared" si="24"/>
        <v>0</v>
      </c>
      <c r="P98" s="230"/>
      <c r="R98" s="346"/>
      <c r="S98" s="346"/>
      <c r="T98" s="346"/>
    </row>
    <row r="99" spans="1:20" ht="24" x14ac:dyDescent="0.25">
      <c r="A99" s="64">
        <v>2231</v>
      </c>
      <c r="B99" s="111" t="s">
        <v>114</v>
      </c>
      <c r="C99" s="65">
        <f t="shared" si="3"/>
        <v>250</v>
      </c>
      <c r="D99" s="116">
        <v>250</v>
      </c>
      <c r="E99" s="118"/>
      <c r="F99" s="120">
        <f t="shared" ref="F99:F105" si="25">D99+E99</f>
        <v>250</v>
      </c>
      <c r="G99" s="116"/>
      <c r="H99" s="118"/>
      <c r="I99" s="117">
        <f t="shared" ref="I99:I105" si="26">G99+H99</f>
        <v>0</v>
      </c>
      <c r="J99" s="116"/>
      <c r="K99" s="117"/>
      <c r="L99" s="222">
        <f t="shared" ref="L99:L105" si="27">J99+K99</f>
        <v>0</v>
      </c>
      <c r="M99" s="116"/>
      <c r="N99" s="118"/>
      <c r="O99" s="223">
        <f t="shared" ref="O99:O105" si="28">N99+M99</f>
        <v>0</v>
      </c>
      <c r="P99" s="120"/>
      <c r="R99" s="346"/>
      <c r="S99" s="346"/>
      <c r="T99" s="346"/>
    </row>
    <row r="100" spans="1:20" ht="27" customHeight="1" x14ac:dyDescent="0.25">
      <c r="A100" s="64">
        <v>2232</v>
      </c>
      <c r="B100" s="111" t="s">
        <v>115</v>
      </c>
      <c r="C100" s="65">
        <f t="shared" si="3"/>
        <v>114</v>
      </c>
      <c r="D100" s="116"/>
      <c r="E100" s="118"/>
      <c r="F100" s="120">
        <f t="shared" si="25"/>
        <v>0</v>
      </c>
      <c r="G100" s="116"/>
      <c r="H100" s="118"/>
      <c r="I100" s="117">
        <f t="shared" si="26"/>
        <v>0</v>
      </c>
      <c r="J100" s="116">
        <v>114</v>
      </c>
      <c r="K100" s="117"/>
      <c r="L100" s="222">
        <f t="shared" si="27"/>
        <v>114</v>
      </c>
      <c r="M100" s="116"/>
      <c r="N100" s="118"/>
      <c r="O100" s="223">
        <f t="shared" si="28"/>
        <v>0</v>
      </c>
      <c r="P100" s="120"/>
      <c r="R100" s="346"/>
      <c r="S100" s="346"/>
      <c r="T100" s="346"/>
    </row>
    <row r="101" spans="1:20" hidden="1" x14ac:dyDescent="0.25">
      <c r="A101" s="55">
        <v>2233</v>
      </c>
      <c r="B101" s="101" t="s">
        <v>116</v>
      </c>
      <c r="C101" s="56">
        <f t="shared" si="3"/>
        <v>0</v>
      </c>
      <c r="D101" s="106"/>
      <c r="E101" s="108"/>
      <c r="F101" s="110">
        <f t="shared" si="25"/>
        <v>0</v>
      </c>
      <c r="G101" s="106"/>
      <c r="H101" s="108"/>
      <c r="I101" s="107">
        <f t="shared" si="26"/>
        <v>0</v>
      </c>
      <c r="J101" s="106"/>
      <c r="K101" s="108"/>
      <c r="L101" s="110">
        <f t="shared" si="27"/>
        <v>0</v>
      </c>
      <c r="M101" s="106"/>
      <c r="N101" s="108"/>
      <c r="O101" s="221">
        <f t="shared" si="28"/>
        <v>0</v>
      </c>
      <c r="P101" s="110"/>
      <c r="R101" s="346"/>
      <c r="S101" s="346"/>
      <c r="T101" s="346"/>
    </row>
    <row r="102" spans="1:20" ht="24" hidden="1" x14ac:dyDescent="0.25">
      <c r="A102" s="64">
        <v>2234</v>
      </c>
      <c r="B102" s="111" t="s">
        <v>117</v>
      </c>
      <c r="C102" s="65">
        <f t="shared" si="3"/>
        <v>0</v>
      </c>
      <c r="D102" s="116"/>
      <c r="E102" s="118"/>
      <c r="F102" s="120">
        <f t="shared" si="25"/>
        <v>0</v>
      </c>
      <c r="G102" s="116"/>
      <c r="H102" s="118"/>
      <c r="I102" s="117">
        <f t="shared" si="26"/>
        <v>0</v>
      </c>
      <c r="J102" s="116"/>
      <c r="K102" s="118"/>
      <c r="L102" s="120">
        <f t="shared" si="27"/>
        <v>0</v>
      </c>
      <c r="M102" s="116"/>
      <c r="N102" s="118"/>
      <c r="O102" s="223">
        <f t="shared" si="28"/>
        <v>0</v>
      </c>
      <c r="P102" s="120"/>
      <c r="R102" s="346"/>
      <c r="S102" s="346"/>
      <c r="T102" s="346"/>
    </row>
    <row r="103" spans="1:20" ht="24" hidden="1" x14ac:dyDescent="0.25">
      <c r="A103" s="64">
        <v>2235</v>
      </c>
      <c r="B103" s="111" t="s">
        <v>118</v>
      </c>
      <c r="C103" s="65">
        <f t="shared" si="3"/>
        <v>0</v>
      </c>
      <c r="D103" s="116">
        <v>75</v>
      </c>
      <c r="E103" s="118">
        <v>-75</v>
      </c>
      <c r="F103" s="120">
        <f t="shared" si="25"/>
        <v>0</v>
      </c>
      <c r="G103" s="116"/>
      <c r="H103" s="118"/>
      <c r="I103" s="117">
        <f t="shared" si="26"/>
        <v>0</v>
      </c>
      <c r="J103" s="116"/>
      <c r="K103" s="118"/>
      <c r="L103" s="120">
        <f t="shared" si="27"/>
        <v>0</v>
      </c>
      <c r="M103" s="116"/>
      <c r="N103" s="118"/>
      <c r="O103" s="223">
        <f t="shared" si="28"/>
        <v>0</v>
      </c>
      <c r="P103" s="657" t="s">
        <v>1265</v>
      </c>
      <c r="R103" s="346"/>
      <c r="S103" s="346"/>
      <c r="T103" s="346"/>
    </row>
    <row r="104" spans="1:20" hidden="1" x14ac:dyDescent="0.25">
      <c r="A104" s="64">
        <v>2236</v>
      </c>
      <c r="B104" s="111" t="s">
        <v>119</v>
      </c>
      <c r="C104" s="65">
        <f t="shared" si="3"/>
        <v>0</v>
      </c>
      <c r="D104" s="116"/>
      <c r="E104" s="118"/>
      <c r="F104" s="120">
        <f t="shared" si="25"/>
        <v>0</v>
      </c>
      <c r="G104" s="116"/>
      <c r="H104" s="118"/>
      <c r="I104" s="117">
        <f t="shared" si="26"/>
        <v>0</v>
      </c>
      <c r="J104" s="116"/>
      <c r="K104" s="118"/>
      <c r="L104" s="120">
        <f t="shared" si="27"/>
        <v>0</v>
      </c>
      <c r="M104" s="116"/>
      <c r="N104" s="118"/>
      <c r="O104" s="223">
        <f t="shared" si="28"/>
        <v>0</v>
      </c>
      <c r="P104" s="120"/>
      <c r="R104" s="346"/>
      <c r="S104" s="346"/>
      <c r="T104" s="346"/>
    </row>
    <row r="105" spans="1:20" x14ac:dyDescent="0.25">
      <c r="A105" s="64">
        <v>2239</v>
      </c>
      <c r="B105" s="111" t="s">
        <v>120</v>
      </c>
      <c r="C105" s="65">
        <f t="shared" si="3"/>
        <v>1440</v>
      </c>
      <c r="D105" s="116">
        <v>1390</v>
      </c>
      <c r="E105" s="118"/>
      <c r="F105" s="120">
        <f t="shared" si="25"/>
        <v>1390</v>
      </c>
      <c r="G105" s="116"/>
      <c r="H105" s="118"/>
      <c r="I105" s="117">
        <f t="shared" si="26"/>
        <v>0</v>
      </c>
      <c r="J105" s="116">
        <v>50</v>
      </c>
      <c r="K105" s="117"/>
      <c r="L105" s="222">
        <f t="shared" si="27"/>
        <v>50</v>
      </c>
      <c r="M105" s="116"/>
      <c r="N105" s="118"/>
      <c r="O105" s="223">
        <f t="shared" si="28"/>
        <v>0</v>
      </c>
      <c r="P105" s="120"/>
      <c r="R105" s="346"/>
      <c r="S105" s="346"/>
      <c r="T105" s="346"/>
    </row>
    <row r="106" spans="1:20" ht="24" x14ac:dyDescent="0.25">
      <c r="A106" s="224">
        <v>2240</v>
      </c>
      <c r="B106" s="111" t="s">
        <v>121</v>
      </c>
      <c r="C106" s="65">
        <f t="shared" si="3"/>
        <v>3510</v>
      </c>
      <c r="D106" s="225">
        <f t="shared" ref="D106:O106" si="29">SUM(D107:D114)</f>
        <v>3459</v>
      </c>
      <c r="E106" s="228">
        <f t="shared" si="29"/>
        <v>0</v>
      </c>
      <c r="F106" s="230">
        <f t="shared" si="29"/>
        <v>3459</v>
      </c>
      <c r="G106" s="225">
        <f t="shared" si="29"/>
        <v>0</v>
      </c>
      <c r="H106" s="228">
        <f t="shared" si="29"/>
        <v>0</v>
      </c>
      <c r="I106" s="226">
        <f t="shared" si="29"/>
        <v>0</v>
      </c>
      <c r="J106" s="225">
        <f t="shared" si="29"/>
        <v>51</v>
      </c>
      <c r="K106" s="226">
        <f t="shared" si="29"/>
        <v>0</v>
      </c>
      <c r="L106" s="227">
        <f t="shared" si="29"/>
        <v>51</v>
      </c>
      <c r="M106" s="225">
        <f t="shared" si="29"/>
        <v>0</v>
      </c>
      <c r="N106" s="228">
        <f t="shared" si="29"/>
        <v>0</v>
      </c>
      <c r="O106" s="229">
        <f t="shared" si="29"/>
        <v>0</v>
      </c>
      <c r="P106" s="230"/>
      <c r="R106" s="346"/>
      <c r="S106" s="346"/>
      <c r="T106" s="346"/>
    </row>
    <row r="107" spans="1:20" hidden="1" x14ac:dyDescent="0.25">
      <c r="A107" s="64">
        <v>2241</v>
      </c>
      <c r="B107" s="111" t="s">
        <v>122</v>
      </c>
      <c r="C107" s="65">
        <f t="shared" si="3"/>
        <v>0</v>
      </c>
      <c r="D107" s="116"/>
      <c r="E107" s="118"/>
      <c r="F107" s="120">
        <f t="shared" ref="F107:F114" si="30">D107+E107</f>
        <v>0</v>
      </c>
      <c r="G107" s="116"/>
      <c r="H107" s="118"/>
      <c r="I107" s="117">
        <f t="shared" ref="I107:I114" si="31">G107+H107</f>
        <v>0</v>
      </c>
      <c r="J107" s="116"/>
      <c r="K107" s="118"/>
      <c r="L107" s="120">
        <f t="shared" ref="L107:L114" si="32">J107+K107</f>
        <v>0</v>
      </c>
      <c r="M107" s="116"/>
      <c r="N107" s="118"/>
      <c r="O107" s="223">
        <f t="shared" ref="O107:O114" si="33">N107+M107</f>
        <v>0</v>
      </c>
      <c r="P107" s="120"/>
      <c r="R107" s="346"/>
      <c r="S107" s="346"/>
      <c r="T107" s="346"/>
    </row>
    <row r="108" spans="1:20" hidden="1" x14ac:dyDescent="0.25">
      <c r="A108" s="64">
        <v>2242</v>
      </c>
      <c r="B108" s="111" t="s">
        <v>123</v>
      </c>
      <c r="C108" s="65">
        <f t="shared" si="3"/>
        <v>0</v>
      </c>
      <c r="D108" s="116"/>
      <c r="E108" s="118"/>
      <c r="F108" s="120">
        <f t="shared" si="30"/>
        <v>0</v>
      </c>
      <c r="G108" s="116"/>
      <c r="H108" s="118"/>
      <c r="I108" s="117">
        <f t="shared" si="31"/>
        <v>0</v>
      </c>
      <c r="J108" s="116"/>
      <c r="K108" s="118"/>
      <c r="L108" s="120">
        <f t="shared" si="32"/>
        <v>0</v>
      </c>
      <c r="M108" s="116"/>
      <c r="N108" s="118"/>
      <c r="O108" s="223">
        <f t="shared" si="33"/>
        <v>0</v>
      </c>
      <c r="P108" s="120"/>
      <c r="R108" s="346"/>
      <c r="S108" s="346"/>
      <c r="T108" s="346"/>
    </row>
    <row r="109" spans="1:20" ht="24" x14ac:dyDescent="0.25">
      <c r="A109" s="64">
        <v>2243</v>
      </c>
      <c r="B109" s="111" t="s">
        <v>124</v>
      </c>
      <c r="C109" s="65">
        <f t="shared" si="3"/>
        <v>255</v>
      </c>
      <c r="D109" s="116">
        <v>255</v>
      </c>
      <c r="E109" s="118"/>
      <c r="F109" s="120">
        <f t="shared" si="30"/>
        <v>255</v>
      </c>
      <c r="G109" s="116"/>
      <c r="H109" s="118"/>
      <c r="I109" s="117">
        <f t="shared" si="31"/>
        <v>0</v>
      </c>
      <c r="J109" s="116"/>
      <c r="K109" s="117"/>
      <c r="L109" s="222">
        <f t="shared" si="32"/>
        <v>0</v>
      </c>
      <c r="M109" s="116"/>
      <c r="N109" s="118"/>
      <c r="O109" s="223">
        <f t="shared" si="33"/>
        <v>0</v>
      </c>
      <c r="P109" s="120"/>
      <c r="R109" s="346"/>
      <c r="S109" s="346"/>
      <c r="T109" s="346"/>
    </row>
    <row r="110" spans="1:20" x14ac:dyDescent="0.25">
      <c r="A110" s="64">
        <v>2244</v>
      </c>
      <c r="B110" s="111" t="s">
        <v>125</v>
      </c>
      <c r="C110" s="65">
        <f t="shared" si="3"/>
        <v>3005</v>
      </c>
      <c r="D110" s="116">
        <v>2954</v>
      </c>
      <c r="E110" s="118"/>
      <c r="F110" s="120">
        <f t="shared" si="30"/>
        <v>2954</v>
      </c>
      <c r="G110" s="116"/>
      <c r="H110" s="118"/>
      <c r="I110" s="117">
        <f t="shared" si="31"/>
        <v>0</v>
      </c>
      <c r="J110" s="116">
        <v>51</v>
      </c>
      <c r="K110" s="117"/>
      <c r="L110" s="222">
        <f t="shared" si="32"/>
        <v>51</v>
      </c>
      <c r="M110" s="116"/>
      <c r="N110" s="118"/>
      <c r="O110" s="223">
        <f t="shared" si="33"/>
        <v>0</v>
      </c>
      <c r="P110" s="120"/>
      <c r="R110" s="346"/>
      <c r="S110" s="346"/>
      <c r="T110" s="346"/>
    </row>
    <row r="111" spans="1:20" ht="24" hidden="1" x14ac:dyDescent="0.25">
      <c r="A111" s="64">
        <v>2246</v>
      </c>
      <c r="B111" s="111" t="s">
        <v>126</v>
      </c>
      <c r="C111" s="65">
        <f t="shared" si="3"/>
        <v>0</v>
      </c>
      <c r="D111" s="116"/>
      <c r="E111" s="118"/>
      <c r="F111" s="120">
        <f t="shared" si="30"/>
        <v>0</v>
      </c>
      <c r="G111" s="116"/>
      <c r="H111" s="118"/>
      <c r="I111" s="117">
        <f t="shared" si="31"/>
        <v>0</v>
      </c>
      <c r="J111" s="116"/>
      <c r="K111" s="118"/>
      <c r="L111" s="120">
        <f t="shared" si="32"/>
        <v>0</v>
      </c>
      <c r="M111" s="116"/>
      <c r="N111" s="118"/>
      <c r="O111" s="223">
        <f t="shared" si="33"/>
        <v>0</v>
      </c>
      <c r="P111" s="120"/>
      <c r="R111" s="346"/>
      <c r="S111" s="346"/>
      <c r="T111" s="346"/>
    </row>
    <row r="112" spans="1:20" hidden="1" x14ac:dyDescent="0.25">
      <c r="A112" s="64">
        <v>2247</v>
      </c>
      <c r="B112" s="111" t="s">
        <v>127</v>
      </c>
      <c r="C112" s="65">
        <f t="shared" si="3"/>
        <v>0</v>
      </c>
      <c r="D112" s="116"/>
      <c r="E112" s="118"/>
      <c r="F112" s="120">
        <f t="shared" si="30"/>
        <v>0</v>
      </c>
      <c r="G112" s="116"/>
      <c r="H112" s="118"/>
      <c r="I112" s="117">
        <f t="shared" si="31"/>
        <v>0</v>
      </c>
      <c r="J112" s="116"/>
      <c r="K112" s="118"/>
      <c r="L112" s="120">
        <f t="shared" si="32"/>
        <v>0</v>
      </c>
      <c r="M112" s="116"/>
      <c r="N112" s="118"/>
      <c r="O112" s="223">
        <f t="shared" si="33"/>
        <v>0</v>
      </c>
      <c r="P112" s="120"/>
      <c r="R112" s="346"/>
      <c r="S112" s="346"/>
      <c r="T112" s="346"/>
    </row>
    <row r="113" spans="1:20" ht="24" hidden="1" x14ac:dyDescent="0.25">
      <c r="A113" s="64">
        <v>2248</v>
      </c>
      <c r="B113" s="111" t="s">
        <v>128</v>
      </c>
      <c r="C113" s="65">
        <f t="shared" si="3"/>
        <v>0</v>
      </c>
      <c r="D113" s="116"/>
      <c r="E113" s="118"/>
      <c r="F113" s="120">
        <f t="shared" si="30"/>
        <v>0</v>
      </c>
      <c r="G113" s="116"/>
      <c r="H113" s="118"/>
      <c r="I113" s="117">
        <f t="shared" si="31"/>
        <v>0</v>
      </c>
      <c r="J113" s="116"/>
      <c r="K113" s="118"/>
      <c r="L113" s="120">
        <f t="shared" si="32"/>
        <v>0</v>
      </c>
      <c r="M113" s="116"/>
      <c r="N113" s="118"/>
      <c r="O113" s="223">
        <f t="shared" si="33"/>
        <v>0</v>
      </c>
      <c r="P113" s="120"/>
      <c r="R113" s="346"/>
      <c r="S113" s="346"/>
      <c r="T113" s="346"/>
    </row>
    <row r="114" spans="1:20" ht="24" x14ac:dyDescent="0.25">
      <c r="A114" s="64">
        <v>2249</v>
      </c>
      <c r="B114" s="111" t="s">
        <v>129</v>
      </c>
      <c r="C114" s="65">
        <f t="shared" si="3"/>
        <v>250</v>
      </c>
      <c r="D114" s="116">
        <v>250</v>
      </c>
      <c r="E114" s="118"/>
      <c r="F114" s="120">
        <f t="shared" si="30"/>
        <v>250</v>
      </c>
      <c r="G114" s="116"/>
      <c r="H114" s="118"/>
      <c r="I114" s="117">
        <f t="shared" si="31"/>
        <v>0</v>
      </c>
      <c r="J114" s="116"/>
      <c r="K114" s="117"/>
      <c r="L114" s="222">
        <f t="shared" si="32"/>
        <v>0</v>
      </c>
      <c r="M114" s="116"/>
      <c r="N114" s="118"/>
      <c r="O114" s="223">
        <f t="shared" si="33"/>
        <v>0</v>
      </c>
      <c r="P114" s="120"/>
      <c r="R114" s="346"/>
      <c r="S114" s="346"/>
      <c r="T114" s="346"/>
    </row>
    <row r="115" spans="1:20" hidden="1" x14ac:dyDescent="0.25">
      <c r="A115" s="224">
        <v>2250</v>
      </c>
      <c r="B115" s="111" t="s">
        <v>130</v>
      </c>
      <c r="C115" s="65">
        <f t="shared" si="3"/>
        <v>0</v>
      </c>
      <c r="D115" s="225">
        <f t="shared" ref="D115:O115" si="34">SUM(D116:D118)</f>
        <v>0</v>
      </c>
      <c r="E115" s="228">
        <f t="shared" si="34"/>
        <v>0</v>
      </c>
      <c r="F115" s="230">
        <f t="shared" si="34"/>
        <v>0</v>
      </c>
      <c r="G115" s="225">
        <f t="shared" si="34"/>
        <v>0</v>
      </c>
      <c r="H115" s="228">
        <f t="shared" si="34"/>
        <v>0</v>
      </c>
      <c r="I115" s="226">
        <f t="shared" si="34"/>
        <v>0</v>
      </c>
      <c r="J115" s="225">
        <f t="shared" si="34"/>
        <v>0</v>
      </c>
      <c r="K115" s="228">
        <f t="shared" si="34"/>
        <v>0</v>
      </c>
      <c r="L115" s="230">
        <f t="shared" si="34"/>
        <v>0</v>
      </c>
      <c r="M115" s="225">
        <f t="shared" si="34"/>
        <v>0</v>
      </c>
      <c r="N115" s="228">
        <f t="shared" si="34"/>
        <v>0</v>
      </c>
      <c r="O115" s="229">
        <f t="shared" si="34"/>
        <v>0</v>
      </c>
      <c r="P115" s="230"/>
      <c r="R115" s="346"/>
      <c r="S115" s="346"/>
      <c r="T115" s="346"/>
    </row>
    <row r="116" spans="1:20" hidden="1" x14ac:dyDescent="0.25">
      <c r="A116" s="64">
        <v>2251</v>
      </c>
      <c r="B116" s="111" t="s">
        <v>131</v>
      </c>
      <c r="C116" s="65">
        <f t="shared" si="3"/>
        <v>0</v>
      </c>
      <c r="D116" s="116"/>
      <c r="E116" s="118"/>
      <c r="F116" s="120">
        <f>D116+E116</f>
        <v>0</v>
      </c>
      <c r="G116" s="116"/>
      <c r="H116" s="118"/>
      <c r="I116" s="117">
        <f>G116+H116</f>
        <v>0</v>
      </c>
      <c r="J116" s="116"/>
      <c r="K116" s="118"/>
      <c r="L116" s="120">
        <f>J116+K116</f>
        <v>0</v>
      </c>
      <c r="M116" s="116"/>
      <c r="N116" s="118"/>
      <c r="O116" s="223">
        <f>N116+M116</f>
        <v>0</v>
      </c>
      <c r="P116" s="120"/>
      <c r="R116" s="346"/>
      <c r="S116" s="346"/>
      <c r="T116" s="346"/>
    </row>
    <row r="117" spans="1:20" ht="24" hidden="1" x14ac:dyDescent="0.25">
      <c r="A117" s="64">
        <v>2252</v>
      </c>
      <c r="B117" s="111" t="s">
        <v>132</v>
      </c>
      <c r="C117" s="65">
        <f t="shared" ref="C117:C180" si="35">SUM(F117,I117,L117,O117)</f>
        <v>0</v>
      </c>
      <c r="D117" s="116"/>
      <c r="E117" s="118"/>
      <c r="F117" s="120">
        <f>D117+E117</f>
        <v>0</v>
      </c>
      <c r="G117" s="116"/>
      <c r="H117" s="118"/>
      <c r="I117" s="117">
        <f>G117+H117</f>
        <v>0</v>
      </c>
      <c r="J117" s="116"/>
      <c r="K117" s="118"/>
      <c r="L117" s="120">
        <f>J117+K117</f>
        <v>0</v>
      </c>
      <c r="M117" s="116"/>
      <c r="N117" s="118"/>
      <c r="O117" s="223">
        <f>N117+M117</f>
        <v>0</v>
      </c>
      <c r="P117" s="120"/>
      <c r="R117" s="346"/>
      <c r="S117" s="346"/>
      <c r="T117" s="346"/>
    </row>
    <row r="118" spans="1:20" ht="24" hidden="1" x14ac:dyDescent="0.25">
      <c r="A118" s="64">
        <v>2259</v>
      </c>
      <c r="B118" s="111" t="s">
        <v>133</v>
      </c>
      <c r="C118" s="65">
        <f t="shared" si="35"/>
        <v>0</v>
      </c>
      <c r="D118" s="116"/>
      <c r="E118" s="118"/>
      <c r="F118" s="120">
        <f>D118+E118</f>
        <v>0</v>
      </c>
      <c r="G118" s="116"/>
      <c r="H118" s="118"/>
      <c r="I118" s="117">
        <f>G118+H118</f>
        <v>0</v>
      </c>
      <c r="J118" s="116"/>
      <c r="K118" s="118"/>
      <c r="L118" s="120">
        <f>J118+K118</f>
        <v>0</v>
      </c>
      <c r="M118" s="116"/>
      <c r="N118" s="118"/>
      <c r="O118" s="223">
        <f>N118+M118</f>
        <v>0</v>
      </c>
      <c r="P118" s="120"/>
      <c r="R118" s="346"/>
      <c r="S118" s="346"/>
      <c r="T118" s="346"/>
    </row>
    <row r="119" spans="1:20" x14ac:dyDescent="0.25">
      <c r="A119" s="224">
        <v>2260</v>
      </c>
      <c r="B119" s="111" t="s">
        <v>134</v>
      </c>
      <c r="C119" s="65">
        <f t="shared" si="35"/>
        <v>747</v>
      </c>
      <c r="D119" s="225">
        <f t="shared" ref="D119:O119" si="36">SUM(D120:D124)</f>
        <v>747</v>
      </c>
      <c r="E119" s="228">
        <f t="shared" si="36"/>
        <v>0</v>
      </c>
      <c r="F119" s="230">
        <f t="shared" si="36"/>
        <v>747</v>
      </c>
      <c r="G119" s="225">
        <f t="shared" si="36"/>
        <v>0</v>
      </c>
      <c r="H119" s="228">
        <f t="shared" si="36"/>
        <v>0</v>
      </c>
      <c r="I119" s="226">
        <f t="shared" si="36"/>
        <v>0</v>
      </c>
      <c r="J119" s="225">
        <f t="shared" si="36"/>
        <v>0</v>
      </c>
      <c r="K119" s="226">
        <f t="shared" si="36"/>
        <v>0</v>
      </c>
      <c r="L119" s="227">
        <f t="shared" si="36"/>
        <v>0</v>
      </c>
      <c r="M119" s="225">
        <f t="shared" si="36"/>
        <v>0</v>
      </c>
      <c r="N119" s="228">
        <f t="shared" si="36"/>
        <v>0</v>
      </c>
      <c r="O119" s="229">
        <f t="shared" si="36"/>
        <v>0</v>
      </c>
      <c r="P119" s="230"/>
      <c r="R119" s="346"/>
      <c r="S119" s="346"/>
      <c r="T119" s="346"/>
    </row>
    <row r="120" spans="1:20" hidden="1" x14ac:dyDescent="0.25">
      <c r="A120" s="64">
        <v>2261</v>
      </c>
      <c r="B120" s="111" t="s">
        <v>135</v>
      </c>
      <c r="C120" s="65">
        <f t="shared" si="35"/>
        <v>0</v>
      </c>
      <c r="D120" s="116"/>
      <c r="E120" s="118"/>
      <c r="F120" s="120">
        <f>D120+E120</f>
        <v>0</v>
      </c>
      <c r="G120" s="116"/>
      <c r="H120" s="118"/>
      <c r="I120" s="117">
        <f>G120+H120</f>
        <v>0</v>
      </c>
      <c r="J120" s="116"/>
      <c r="K120" s="118"/>
      <c r="L120" s="120">
        <f>J120+K120</f>
        <v>0</v>
      </c>
      <c r="M120" s="116"/>
      <c r="N120" s="118"/>
      <c r="O120" s="223">
        <f>N120+M120</f>
        <v>0</v>
      </c>
      <c r="P120" s="120"/>
      <c r="R120" s="346"/>
      <c r="S120" s="346"/>
      <c r="T120" s="346"/>
    </row>
    <row r="121" spans="1:20" x14ac:dyDescent="0.25">
      <c r="A121" s="64">
        <v>2262</v>
      </c>
      <c r="B121" s="111" t="s">
        <v>136</v>
      </c>
      <c r="C121" s="65">
        <f t="shared" si="35"/>
        <v>700</v>
      </c>
      <c r="D121" s="116">
        <v>700</v>
      </c>
      <c r="E121" s="118"/>
      <c r="F121" s="120">
        <f>D121+E121</f>
        <v>700</v>
      </c>
      <c r="G121" s="116"/>
      <c r="H121" s="118"/>
      <c r="I121" s="117">
        <f>G121+H121</f>
        <v>0</v>
      </c>
      <c r="J121" s="116"/>
      <c r="K121" s="117"/>
      <c r="L121" s="222">
        <f>J121+K121</f>
        <v>0</v>
      </c>
      <c r="M121" s="116"/>
      <c r="N121" s="118"/>
      <c r="O121" s="223">
        <f>N121+M121</f>
        <v>0</v>
      </c>
      <c r="P121" s="120"/>
      <c r="R121" s="346"/>
      <c r="S121" s="346"/>
      <c r="T121" s="346"/>
    </row>
    <row r="122" spans="1:20" hidden="1" x14ac:dyDescent="0.25">
      <c r="A122" s="64">
        <v>2263</v>
      </c>
      <c r="B122" s="111" t="s">
        <v>137</v>
      </c>
      <c r="C122" s="65">
        <f t="shared" si="35"/>
        <v>0</v>
      </c>
      <c r="D122" s="116"/>
      <c r="E122" s="118"/>
      <c r="F122" s="120">
        <f>D122+E122</f>
        <v>0</v>
      </c>
      <c r="G122" s="116"/>
      <c r="H122" s="118"/>
      <c r="I122" s="117">
        <f>G122+H122</f>
        <v>0</v>
      </c>
      <c r="J122" s="116"/>
      <c r="K122" s="118"/>
      <c r="L122" s="120">
        <f>J122+K122</f>
        <v>0</v>
      </c>
      <c r="M122" s="116"/>
      <c r="N122" s="118"/>
      <c r="O122" s="223">
        <f>N122+M122</f>
        <v>0</v>
      </c>
      <c r="P122" s="120"/>
      <c r="R122" s="346"/>
      <c r="S122" s="346"/>
      <c r="T122" s="346"/>
    </row>
    <row r="123" spans="1:20" ht="24" hidden="1" x14ac:dyDescent="0.25">
      <c r="A123" s="64">
        <v>2264</v>
      </c>
      <c r="B123" s="111" t="s">
        <v>138</v>
      </c>
      <c r="C123" s="65">
        <f t="shared" si="35"/>
        <v>0</v>
      </c>
      <c r="D123" s="116"/>
      <c r="E123" s="118"/>
      <c r="F123" s="120">
        <f>D123+E123</f>
        <v>0</v>
      </c>
      <c r="G123" s="116"/>
      <c r="H123" s="118"/>
      <c r="I123" s="117">
        <f>G123+H123</f>
        <v>0</v>
      </c>
      <c r="J123" s="116"/>
      <c r="K123" s="118"/>
      <c r="L123" s="120">
        <f>J123+K123</f>
        <v>0</v>
      </c>
      <c r="M123" s="116"/>
      <c r="N123" s="118"/>
      <c r="O123" s="223">
        <f>N123+M123</f>
        <v>0</v>
      </c>
      <c r="P123" s="120"/>
      <c r="R123" s="346"/>
      <c r="S123" s="346"/>
      <c r="T123" s="346"/>
    </row>
    <row r="124" spans="1:20" x14ac:dyDescent="0.25">
      <c r="A124" s="64">
        <v>2269</v>
      </c>
      <c r="B124" s="111" t="s">
        <v>139</v>
      </c>
      <c r="C124" s="65">
        <f t="shared" si="35"/>
        <v>47</v>
      </c>
      <c r="D124" s="116">
        <v>47</v>
      </c>
      <c r="E124" s="118"/>
      <c r="F124" s="120">
        <f>D124+E124</f>
        <v>47</v>
      </c>
      <c r="G124" s="116"/>
      <c r="H124" s="118"/>
      <c r="I124" s="117">
        <f>G124+H124</f>
        <v>0</v>
      </c>
      <c r="J124" s="116"/>
      <c r="K124" s="117"/>
      <c r="L124" s="222">
        <f>J124+K124</f>
        <v>0</v>
      </c>
      <c r="M124" s="116"/>
      <c r="N124" s="118"/>
      <c r="O124" s="223">
        <f>N124+M124</f>
        <v>0</v>
      </c>
      <c r="P124" s="120"/>
      <c r="R124" s="346"/>
      <c r="S124" s="346"/>
      <c r="T124" s="346"/>
    </row>
    <row r="125" spans="1:20" x14ac:dyDescent="0.25">
      <c r="A125" s="224">
        <v>2270</v>
      </c>
      <c r="B125" s="111" t="s">
        <v>140</v>
      </c>
      <c r="C125" s="65">
        <f t="shared" si="35"/>
        <v>5151</v>
      </c>
      <c r="D125" s="225">
        <f t="shared" ref="D125:O125" si="37">SUM(D126:D130)</f>
        <v>5204</v>
      </c>
      <c r="E125" s="228">
        <f t="shared" si="37"/>
        <v>-53</v>
      </c>
      <c r="F125" s="230">
        <f t="shared" si="37"/>
        <v>5151</v>
      </c>
      <c r="G125" s="225">
        <f t="shared" si="37"/>
        <v>0</v>
      </c>
      <c r="H125" s="228">
        <f t="shared" si="37"/>
        <v>0</v>
      </c>
      <c r="I125" s="226">
        <f t="shared" si="37"/>
        <v>0</v>
      </c>
      <c r="J125" s="225">
        <f t="shared" si="37"/>
        <v>0</v>
      </c>
      <c r="K125" s="226">
        <f t="shared" si="37"/>
        <v>0</v>
      </c>
      <c r="L125" s="227">
        <f t="shared" si="37"/>
        <v>0</v>
      </c>
      <c r="M125" s="225">
        <f t="shared" si="37"/>
        <v>0</v>
      </c>
      <c r="N125" s="228">
        <f t="shared" si="37"/>
        <v>0</v>
      </c>
      <c r="O125" s="229">
        <f t="shared" si="37"/>
        <v>0</v>
      </c>
      <c r="P125" s="230"/>
      <c r="R125" s="346"/>
      <c r="S125" s="346"/>
      <c r="T125" s="346"/>
    </row>
    <row r="126" spans="1:20" hidden="1" x14ac:dyDescent="0.25">
      <c r="A126" s="64">
        <v>2272</v>
      </c>
      <c r="B126" s="4" t="s">
        <v>141</v>
      </c>
      <c r="C126" s="65">
        <f t="shared" si="35"/>
        <v>0</v>
      </c>
      <c r="D126" s="116"/>
      <c r="E126" s="118"/>
      <c r="F126" s="120">
        <f>D126+E126</f>
        <v>0</v>
      </c>
      <c r="G126" s="116"/>
      <c r="H126" s="118"/>
      <c r="I126" s="117">
        <f>G126+H126</f>
        <v>0</v>
      </c>
      <c r="J126" s="116"/>
      <c r="K126" s="118"/>
      <c r="L126" s="120">
        <f>J126+K126</f>
        <v>0</v>
      </c>
      <c r="M126" s="116"/>
      <c r="N126" s="118"/>
      <c r="O126" s="223">
        <f>N126+M126</f>
        <v>0</v>
      </c>
      <c r="P126" s="120"/>
      <c r="R126" s="346"/>
      <c r="S126" s="346"/>
      <c r="T126" s="346"/>
    </row>
    <row r="127" spans="1:20" ht="24" hidden="1" x14ac:dyDescent="0.25">
      <c r="A127" s="64">
        <v>2275</v>
      </c>
      <c r="B127" s="111" t="s">
        <v>142</v>
      </c>
      <c r="C127" s="65">
        <f t="shared" si="35"/>
        <v>0</v>
      </c>
      <c r="D127" s="116">
        <v>0</v>
      </c>
      <c r="E127" s="118"/>
      <c r="F127" s="120">
        <f>D127+E127</f>
        <v>0</v>
      </c>
      <c r="G127" s="116"/>
      <c r="H127" s="118"/>
      <c r="I127" s="117">
        <f>G127+H127</f>
        <v>0</v>
      </c>
      <c r="J127" s="116"/>
      <c r="K127" s="118"/>
      <c r="L127" s="120">
        <f>J127+K127</f>
        <v>0</v>
      </c>
      <c r="M127" s="116"/>
      <c r="N127" s="118"/>
      <c r="O127" s="223">
        <f>N127+M127</f>
        <v>0</v>
      </c>
      <c r="P127" s="120"/>
      <c r="R127" s="346"/>
      <c r="S127" s="346"/>
      <c r="T127" s="346"/>
    </row>
    <row r="128" spans="1:20" ht="36" hidden="1" x14ac:dyDescent="0.25">
      <c r="A128" s="64">
        <v>2276</v>
      </c>
      <c r="B128" s="111" t="s">
        <v>143</v>
      </c>
      <c r="C128" s="65">
        <f t="shared" si="35"/>
        <v>0</v>
      </c>
      <c r="D128" s="116"/>
      <c r="E128" s="118"/>
      <c r="F128" s="120">
        <f>D128+E128</f>
        <v>0</v>
      </c>
      <c r="G128" s="116"/>
      <c r="H128" s="118"/>
      <c r="I128" s="117">
        <f>G128+H128</f>
        <v>0</v>
      </c>
      <c r="J128" s="116"/>
      <c r="K128" s="118"/>
      <c r="L128" s="120">
        <f>J128+K128</f>
        <v>0</v>
      </c>
      <c r="M128" s="116"/>
      <c r="N128" s="118"/>
      <c r="O128" s="223">
        <f>N128+M128</f>
        <v>0</v>
      </c>
      <c r="P128" s="120"/>
      <c r="R128" s="346"/>
      <c r="S128" s="346"/>
      <c r="T128" s="346"/>
    </row>
    <row r="129" spans="1:20" ht="24" hidden="1" customHeight="1" x14ac:dyDescent="0.25">
      <c r="A129" s="64">
        <v>2278</v>
      </c>
      <c r="B129" s="111" t="s">
        <v>144</v>
      </c>
      <c r="C129" s="65">
        <f t="shared" si="35"/>
        <v>0</v>
      </c>
      <c r="D129" s="116"/>
      <c r="E129" s="118"/>
      <c r="F129" s="120">
        <f>D129+E129</f>
        <v>0</v>
      </c>
      <c r="G129" s="116"/>
      <c r="H129" s="118"/>
      <c r="I129" s="117">
        <f>G129+H129</f>
        <v>0</v>
      </c>
      <c r="J129" s="116"/>
      <c r="K129" s="118"/>
      <c r="L129" s="120">
        <f>J129+K129</f>
        <v>0</v>
      </c>
      <c r="M129" s="116"/>
      <c r="N129" s="118"/>
      <c r="O129" s="223">
        <f>N129+M129</f>
        <v>0</v>
      </c>
      <c r="P129" s="120"/>
      <c r="R129" s="346"/>
      <c r="S129" s="346"/>
      <c r="T129" s="346"/>
    </row>
    <row r="130" spans="1:20" ht="22.5" customHeight="1" x14ac:dyDescent="0.25">
      <c r="A130" s="64">
        <v>2279</v>
      </c>
      <c r="B130" s="111" t="s">
        <v>145</v>
      </c>
      <c r="C130" s="65">
        <f t="shared" si="35"/>
        <v>5151</v>
      </c>
      <c r="D130" s="116">
        <f>332+4872</f>
        <v>5204</v>
      </c>
      <c r="E130" s="118">
        <v>-53</v>
      </c>
      <c r="F130" s="120">
        <f>D130+E130</f>
        <v>5151</v>
      </c>
      <c r="G130" s="116"/>
      <c r="H130" s="118"/>
      <c r="I130" s="117">
        <f>G130+H130</f>
        <v>0</v>
      </c>
      <c r="J130" s="116"/>
      <c r="K130" s="117"/>
      <c r="L130" s="222">
        <f>J130+K130</f>
        <v>0</v>
      </c>
      <c r="M130" s="116"/>
      <c r="N130" s="118"/>
      <c r="O130" s="223">
        <f>N130+M130</f>
        <v>0</v>
      </c>
      <c r="P130" s="657" t="s">
        <v>1266</v>
      </c>
      <c r="R130" s="346"/>
      <c r="S130" s="346"/>
      <c r="T130" s="346"/>
    </row>
    <row r="131" spans="1:20" ht="24" hidden="1" x14ac:dyDescent="0.25">
      <c r="A131" s="350">
        <v>2280</v>
      </c>
      <c r="B131" s="101" t="s">
        <v>146</v>
      </c>
      <c r="C131" s="56">
        <f t="shared" si="35"/>
        <v>0</v>
      </c>
      <c r="D131" s="238">
        <f t="shared" ref="D131:O131" si="38">SUM(D132)</f>
        <v>0</v>
      </c>
      <c r="E131" s="241">
        <f t="shared" si="38"/>
        <v>0</v>
      </c>
      <c r="F131" s="243">
        <f t="shared" si="38"/>
        <v>0</v>
      </c>
      <c r="G131" s="238">
        <f t="shared" si="38"/>
        <v>0</v>
      </c>
      <c r="H131" s="241">
        <f t="shared" si="38"/>
        <v>0</v>
      </c>
      <c r="I131" s="239">
        <f t="shared" si="38"/>
        <v>0</v>
      </c>
      <c r="J131" s="238">
        <f t="shared" si="38"/>
        <v>0</v>
      </c>
      <c r="K131" s="241">
        <f t="shared" si="38"/>
        <v>0</v>
      </c>
      <c r="L131" s="243">
        <f t="shared" si="38"/>
        <v>0</v>
      </c>
      <c r="M131" s="225">
        <f t="shared" si="38"/>
        <v>0</v>
      </c>
      <c r="N131" s="241">
        <f t="shared" si="38"/>
        <v>0</v>
      </c>
      <c r="O131" s="242">
        <f t="shared" si="38"/>
        <v>0</v>
      </c>
      <c r="P131" s="243"/>
      <c r="R131" s="346"/>
      <c r="S131" s="346"/>
      <c r="T131" s="346"/>
    </row>
    <row r="132" spans="1:20" ht="24" hidden="1" x14ac:dyDescent="0.25">
      <c r="A132" s="64">
        <v>2283</v>
      </c>
      <c r="B132" s="111" t="s">
        <v>147</v>
      </c>
      <c r="C132" s="65">
        <f t="shared" si="35"/>
        <v>0</v>
      </c>
      <c r="D132" s="116"/>
      <c r="E132" s="118"/>
      <c r="F132" s="120">
        <f>D132+E132</f>
        <v>0</v>
      </c>
      <c r="G132" s="116"/>
      <c r="H132" s="118"/>
      <c r="I132" s="117">
        <f>G132+H132</f>
        <v>0</v>
      </c>
      <c r="J132" s="116"/>
      <c r="K132" s="118"/>
      <c r="L132" s="120">
        <f>J132+K132</f>
        <v>0</v>
      </c>
      <c r="M132" s="116"/>
      <c r="N132" s="118"/>
      <c r="O132" s="223">
        <f>N132+M132</f>
        <v>0</v>
      </c>
      <c r="P132" s="120"/>
      <c r="R132" s="346"/>
      <c r="S132" s="346"/>
      <c r="T132" s="346"/>
    </row>
    <row r="133" spans="1:20" ht="36" customHeight="1" x14ac:dyDescent="0.25">
      <c r="A133" s="85">
        <v>2300</v>
      </c>
      <c r="B133" s="210" t="s">
        <v>148</v>
      </c>
      <c r="C133" s="86">
        <f t="shared" si="35"/>
        <v>23967</v>
      </c>
      <c r="D133" s="95">
        <f t="shared" ref="D133:O133" si="39">SUM(D134,D139,D143,D144,D147,D154,D162,D163,D166)</f>
        <v>20005</v>
      </c>
      <c r="E133" s="98">
        <f t="shared" si="39"/>
        <v>0</v>
      </c>
      <c r="F133" s="99">
        <f t="shared" si="39"/>
        <v>20005</v>
      </c>
      <c r="G133" s="95">
        <f t="shared" si="39"/>
        <v>0</v>
      </c>
      <c r="H133" s="98">
        <f t="shared" si="39"/>
        <v>0</v>
      </c>
      <c r="I133" s="96">
        <f t="shared" si="39"/>
        <v>0</v>
      </c>
      <c r="J133" s="95">
        <f t="shared" si="39"/>
        <v>3962</v>
      </c>
      <c r="K133" s="96">
        <f t="shared" si="39"/>
        <v>0</v>
      </c>
      <c r="L133" s="97">
        <f t="shared" si="39"/>
        <v>3962</v>
      </c>
      <c r="M133" s="95">
        <f t="shared" si="39"/>
        <v>0</v>
      </c>
      <c r="N133" s="98">
        <f t="shared" si="39"/>
        <v>0</v>
      </c>
      <c r="O133" s="212">
        <f t="shared" si="39"/>
        <v>0</v>
      </c>
      <c r="P133" s="99"/>
      <c r="R133" s="346"/>
      <c r="S133" s="346"/>
      <c r="T133" s="346"/>
    </row>
    <row r="134" spans="1:20" ht="24" x14ac:dyDescent="0.25">
      <c r="A134" s="350">
        <v>2310</v>
      </c>
      <c r="B134" s="101" t="s">
        <v>149</v>
      </c>
      <c r="C134" s="56">
        <f t="shared" si="35"/>
        <v>4185</v>
      </c>
      <c r="D134" s="238">
        <f t="shared" ref="D134:O134" si="40">SUM(D135:D138)</f>
        <v>3750</v>
      </c>
      <c r="E134" s="241">
        <f t="shared" si="40"/>
        <v>0</v>
      </c>
      <c r="F134" s="243">
        <f t="shared" si="40"/>
        <v>3750</v>
      </c>
      <c r="G134" s="238">
        <f t="shared" si="40"/>
        <v>0</v>
      </c>
      <c r="H134" s="241">
        <f t="shared" si="40"/>
        <v>0</v>
      </c>
      <c r="I134" s="239">
        <f t="shared" si="40"/>
        <v>0</v>
      </c>
      <c r="J134" s="238">
        <f t="shared" si="40"/>
        <v>435</v>
      </c>
      <c r="K134" s="239">
        <f t="shared" si="40"/>
        <v>0</v>
      </c>
      <c r="L134" s="240">
        <f t="shared" si="40"/>
        <v>435</v>
      </c>
      <c r="M134" s="238">
        <f t="shared" si="40"/>
        <v>0</v>
      </c>
      <c r="N134" s="241">
        <f t="shared" si="40"/>
        <v>0</v>
      </c>
      <c r="O134" s="242">
        <f t="shared" si="40"/>
        <v>0</v>
      </c>
      <c r="P134" s="243"/>
      <c r="R134" s="346"/>
      <c r="S134" s="346"/>
      <c r="T134" s="346"/>
    </row>
    <row r="135" spans="1:20" x14ac:dyDescent="0.25">
      <c r="A135" s="64">
        <v>2311</v>
      </c>
      <c r="B135" s="111" t="s">
        <v>150</v>
      </c>
      <c r="C135" s="65">
        <f t="shared" si="35"/>
        <v>750</v>
      </c>
      <c r="D135" s="116">
        <v>750</v>
      </c>
      <c r="E135" s="118"/>
      <c r="F135" s="120">
        <f>D135+E135</f>
        <v>750</v>
      </c>
      <c r="G135" s="116"/>
      <c r="H135" s="118"/>
      <c r="I135" s="117">
        <f>G135+H135</f>
        <v>0</v>
      </c>
      <c r="J135" s="116"/>
      <c r="K135" s="117"/>
      <c r="L135" s="222">
        <f>J135+K135</f>
        <v>0</v>
      </c>
      <c r="M135" s="116"/>
      <c r="N135" s="118"/>
      <c r="O135" s="223">
        <f>N135+M135</f>
        <v>0</v>
      </c>
      <c r="P135" s="120"/>
      <c r="R135" s="346"/>
      <c r="S135" s="346"/>
      <c r="T135" s="346"/>
    </row>
    <row r="136" spans="1:20" x14ac:dyDescent="0.25">
      <c r="A136" s="64">
        <v>2312</v>
      </c>
      <c r="B136" s="111" t="s">
        <v>151</v>
      </c>
      <c r="C136" s="65">
        <f t="shared" si="35"/>
        <v>2185</v>
      </c>
      <c r="D136" s="116">
        <v>2000</v>
      </c>
      <c r="E136" s="118"/>
      <c r="F136" s="120">
        <f>D136+E136</f>
        <v>2000</v>
      </c>
      <c r="G136" s="116"/>
      <c r="H136" s="118"/>
      <c r="I136" s="117">
        <f>G136+H136</f>
        <v>0</v>
      </c>
      <c r="J136" s="116">
        <v>185</v>
      </c>
      <c r="K136" s="117"/>
      <c r="L136" s="222">
        <f>J136+K136</f>
        <v>185</v>
      </c>
      <c r="M136" s="116"/>
      <c r="N136" s="118"/>
      <c r="O136" s="223">
        <f>N136+M136</f>
        <v>0</v>
      </c>
      <c r="P136" s="120"/>
      <c r="R136" s="346"/>
      <c r="S136" s="346"/>
      <c r="T136" s="346"/>
    </row>
    <row r="137" spans="1:20" hidden="1" x14ac:dyDescent="0.25">
      <c r="A137" s="64">
        <v>2313</v>
      </c>
      <c r="B137" s="111" t="s">
        <v>152</v>
      </c>
      <c r="C137" s="65">
        <f t="shared" si="35"/>
        <v>0</v>
      </c>
      <c r="D137" s="116"/>
      <c r="E137" s="118"/>
      <c r="F137" s="120">
        <f>D137+E137</f>
        <v>0</v>
      </c>
      <c r="G137" s="116"/>
      <c r="H137" s="118"/>
      <c r="I137" s="117">
        <f>G137+H137</f>
        <v>0</v>
      </c>
      <c r="J137" s="116"/>
      <c r="K137" s="118"/>
      <c r="L137" s="120">
        <f>J137+K137</f>
        <v>0</v>
      </c>
      <c r="M137" s="116"/>
      <c r="N137" s="118"/>
      <c r="O137" s="223">
        <f>N137+M137</f>
        <v>0</v>
      </c>
      <c r="P137" s="120"/>
      <c r="R137" s="346"/>
      <c r="S137" s="346"/>
      <c r="T137" s="346"/>
    </row>
    <row r="138" spans="1:20" ht="25.5" customHeight="1" x14ac:dyDescent="0.25">
      <c r="A138" s="64">
        <v>2314</v>
      </c>
      <c r="B138" s="111" t="s">
        <v>153</v>
      </c>
      <c r="C138" s="65">
        <f t="shared" si="35"/>
        <v>1250</v>
      </c>
      <c r="D138" s="116">
        <v>1000</v>
      </c>
      <c r="E138" s="118"/>
      <c r="F138" s="120">
        <f>D138+E138</f>
        <v>1000</v>
      </c>
      <c r="G138" s="116"/>
      <c r="H138" s="118"/>
      <c r="I138" s="117">
        <f>G138+H138</f>
        <v>0</v>
      </c>
      <c r="J138" s="116">
        <v>250</v>
      </c>
      <c r="K138" s="117"/>
      <c r="L138" s="222">
        <f>J138+K138</f>
        <v>250</v>
      </c>
      <c r="M138" s="116"/>
      <c r="N138" s="118"/>
      <c r="O138" s="223">
        <f>N138+M138</f>
        <v>0</v>
      </c>
      <c r="P138" s="120"/>
      <c r="R138" s="346"/>
      <c r="S138" s="346"/>
      <c r="T138" s="346"/>
    </row>
    <row r="139" spans="1:20" x14ac:dyDescent="0.25">
      <c r="A139" s="224">
        <v>2320</v>
      </c>
      <c r="B139" s="111" t="s">
        <v>154</v>
      </c>
      <c r="C139" s="65">
        <f t="shared" si="35"/>
        <v>2901</v>
      </c>
      <c r="D139" s="225">
        <f t="shared" ref="D139:O139" si="41">SUM(D140:D142)</f>
        <v>2751</v>
      </c>
      <c r="E139" s="228">
        <f t="shared" si="41"/>
        <v>0</v>
      </c>
      <c r="F139" s="230">
        <f t="shared" si="41"/>
        <v>2751</v>
      </c>
      <c r="G139" s="225">
        <f t="shared" si="41"/>
        <v>0</v>
      </c>
      <c r="H139" s="228">
        <f t="shared" si="41"/>
        <v>0</v>
      </c>
      <c r="I139" s="226">
        <f t="shared" si="41"/>
        <v>0</v>
      </c>
      <c r="J139" s="225">
        <f t="shared" si="41"/>
        <v>150</v>
      </c>
      <c r="K139" s="226">
        <f t="shared" si="41"/>
        <v>0</v>
      </c>
      <c r="L139" s="227">
        <f t="shared" si="41"/>
        <v>150</v>
      </c>
      <c r="M139" s="225">
        <f t="shared" si="41"/>
        <v>0</v>
      </c>
      <c r="N139" s="228">
        <f t="shared" si="41"/>
        <v>0</v>
      </c>
      <c r="O139" s="229">
        <f t="shared" si="41"/>
        <v>0</v>
      </c>
      <c r="P139" s="230"/>
      <c r="R139" s="346"/>
      <c r="S139" s="346"/>
      <c r="T139" s="346"/>
    </row>
    <row r="140" spans="1:20" x14ac:dyDescent="0.25">
      <c r="A140" s="64">
        <v>2321</v>
      </c>
      <c r="B140" s="111" t="s">
        <v>155</v>
      </c>
      <c r="C140" s="65">
        <f t="shared" si="35"/>
        <v>2212</v>
      </c>
      <c r="D140" s="116">
        <v>2212</v>
      </c>
      <c r="E140" s="118"/>
      <c r="F140" s="120">
        <f>D140+E140</f>
        <v>2212</v>
      </c>
      <c r="G140" s="116"/>
      <c r="H140" s="118"/>
      <c r="I140" s="117">
        <f>G140+H140</f>
        <v>0</v>
      </c>
      <c r="J140" s="116"/>
      <c r="K140" s="117"/>
      <c r="L140" s="222">
        <f>J140+K140</f>
        <v>0</v>
      </c>
      <c r="M140" s="116"/>
      <c r="N140" s="118"/>
      <c r="O140" s="223">
        <f>N140+M140</f>
        <v>0</v>
      </c>
      <c r="P140" s="120"/>
      <c r="R140" s="346"/>
      <c r="S140" s="346"/>
      <c r="T140" s="346"/>
    </row>
    <row r="141" spans="1:20" x14ac:dyDescent="0.25">
      <c r="A141" s="64">
        <v>2322</v>
      </c>
      <c r="B141" s="111" t="s">
        <v>156</v>
      </c>
      <c r="C141" s="65">
        <f t="shared" si="35"/>
        <v>689</v>
      </c>
      <c r="D141" s="116">
        <f>459+80</f>
        <v>539</v>
      </c>
      <c r="E141" s="118"/>
      <c r="F141" s="120">
        <f>D141+E141</f>
        <v>539</v>
      </c>
      <c r="G141" s="116"/>
      <c r="H141" s="118"/>
      <c r="I141" s="117">
        <f>G141+H141</f>
        <v>0</v>
      </c>
      <c r="J141" s="116">
        <v>150</v>
      </c>
      <c r="K141" s="117"/>
      <c r="L141" s="222">
        <f>J141+K141</f>
        <v>150</v>
      </c>
      <c r="M141" s="116"/>
      <c r="N141" s="118"/>
      <c r="O141" s="223">
        <f>N141+M141</f>
        <v>0</v>
      </c>
      <c r="P141" s="120"/>
      <c r="R141" s="346"/>
      <c r="S141" s="346"/>
      <c r="T141" s="346"/>
    </row>
    <row r="142" spans="1:20" ht="10.5" hidden="1" customHeight="1" x14ac:dyDescent="0.25">
      <c r="A142" s="64">
        <v>2329</v>
      </c>
      <c r="B142" s="111" t="s">
        <v>157</v>
      </c>
      <c r="C142" s="65">
        <f t="shared" si="35"/>
        <v>0</v>
      </c>
      <c r="D142" s="116"/>
      <c r="E142" s="118"/>
      <c r="F142" s="120">
        <f>D142+E142</f>
        <v>0</v>
      </c>
      <c r="G142" s="116"/>
      <c r="H142" s="118"/>
      <c r="I142" s="117">
        <f>G142+H142</f>
        <v>0</v>
      </c>
      <c r="J142" s="116"/>
      <c r="K142" s="118"/>
      <c r="L142" s="120">
        <f>J142+K142</f>
        <v>0</v>
      </c>
      <c r="M142" s="116"/>
      <c r="N142" s="118"/>
      <c r="O142" s="223">
        <f>N142+M142</f>
        <v>0</v>
      </c>
      <c r="P142" s="120"/>
      <c r="R142" s="346"/>
      <c r="S142" s="346"/>
      <c r="T142" s="346"/>
    </row>
    <row r="143" spans="1:20" hidden="1" x14ac:dyDescent="0.25">
      <c r="A143" s="224">
        <v>2330</v>
      </c>
      <c r="B143" s="111" t="s">
        <v>158</v>
      </c>
      <c r="C143" s="65">
        <f t="shared" si="35"/>
        <v>0</v>
      </c>
      <c r="D143" s="116"/>
      <c r="E143" s="118"/>
      <c r="F143" s="120">
        <f>D143+E143</f>
        <v>0</v>
      </c>
      <c r="G143" s="116"/>
      <c r="H143" s="118"/>
      <c r="I143" s="117">
        <f>G143+H143</f>
        <v>0</v>
      </c>
      <c r="J143" s="116"/>
      <c r="K143" s="118"/>
      <c r="L143" s="120">
        <f>J143+K143</f>
        <v>0</v>
      </c>
      <c r="M143" s="116"/>
      <c r="N143" s="118"/>
      <c r="O143" s="223">
        <f>N143+M143</f>
        <v>0</v>
      </c>
      <c r="P143" s="120"/>
      <c r="R143" s="346"/>
      <c r="S143" s="346"/>
      <c r="T143" s="346"/>
    </row>
    <row r="144" spans="1:20" ht="36" customHeight="1" x14ac:dyDescent="0.25">
      <c r="A144" s="224">
        <v>2340</v>
      </c>
      <c r="B144" s="111" t="s">
        <v>159</v>
      </c>
      <c r="C144" s="65">
        <f t="shared" si="35"/>
        <v>92</v>
      </c>
      <c r="D144" s="225">
        <f t="shared" ref="D144:O144" si="42">SUM(D145:D146)</f>
        <v>92</v>
      </c>
      <c r="E144" s="228">
        <f t="shared" si="42"/>
        <v>0</v>
      </c>
      <c r="F144" s="230">
        <f t="shared" si="42"/>
        <v>92</v>
      </c>
      <c r="G144" s="225">
        <f t="shared" si="42"/>
        <v>0</v>
      </c>
      <c r="H144" s="228">
        <f t="shared" si="42"/>
        <v>0</v>
      </c>
      <c r="I144" s="226">
        <f t="shared" si="42"/>
        <v>0</v>
      </c>
      <c r="J144" s="225">
        <f t="shared" si="42"/>
        <v>0</v>
      </c>
      <c r="K144" s="226">
        <f t="shared" si="42"/>
        <v>0</v>
      </c>
      <c r="L144" s="227">
        <f t="shared" si="42"/>
        <v>0</v>
      </c>
      <c r="M144" s="225">
        <f t="shared" si="42"/>
        <v>0</v>
      </c>
      <c r="N144" s="228">
        <f t="shared" si="42"/>
        <v>0</v>
      </c>
      <c r="O144" s="229">
        <f t="shared" si="42"/>
        <v>0</v>
      </c>
      <c r="P144" s="230"/>
      <c r="R144" s="346"/>
      <c r="S144" s="346"/>
      <c r="T144" s="346"/>
    </row>
    <row r="145" spans="1:20" x14ac:dyDescent="0.25">
      <c r="A145" s="64">
        <v>2341</v>
      </c>
      <c r="B145" s="111" t="s">
        <v>160</v>
      </c>
      <c r="C145" s="65">
        <f t="shared" si="35"/>
        <v>92</v>
      </c>
      <c r="D145" s="116">
        <v>92</v>
      </c>
      <c r="E145" s="118"/>
      <c r="F145" s="120">
        <f>D145+E145</f>
        <v>92</v>
      </c>
      <c r="G145" s="116"/>
      <c r="H145" s="118"/>
      <c r="I145" s="117">
        <f>G145+H145</f>
        <v>0</v>
      </c>
      <c r="J145" s="116"/>
      <c r="K145" s="117"/>
      <c r="L145" s="222">
        <f>J145+K145</f>
        <v>0</v>
      </c>
      <c r="M145" s="116"/>
      <c r="N145" s="118"/>
      <c r="O145" s="223">
        <f>N145+M145</f>
        <v>0</v>
      </c>
      <c r="P145" s="120"/>
      <c r="R145" s="346"/>
      <c r="S145" s="346"/>
      <c r="T145" s="346"/>
    </row>
    <row r="146" spans="1:20" ht="24" hidden="1" x14ac:dyDescent="0.25">
      <c r="A146" s="64">
        <v>2344</v>
      </c>
      <c r="B146" s="111" t="s">
        <v>161</v>
      </c>
      <c r="C146" s="65">
        <f t="shared" si="35"/>
        <v>0</v>
      </c>
      <c r="D146" s="116"/>
      <c r="E146" s="118"/>
      <c r="F146" s="120">
        <f>D146+E146</f>
        <v>0</v>
      </c>
      <c r="G146" s="116"/>
      <c r="H146" s="118"/>
      <c r="I146" s="117">
        <f>G146+H146</f>
        <v>0</v>
      </c>
      <c r="J146" s="116"/>
      <c r="K146" s="118"/>
      <c r="L146" s="120">
        <f>J146+K146</f>
        <v>0</v>
      </c>
      <c r="M146" s="116"/>
      <c r="N146" s="118"/>
      <c r="O146" s="223">
        <f>N146+M146</f>
        <v>0</v>
      </c>
      <c r="P146" s="120"/>
      <c r="R146" s="346"/>
      <c r="S146" s="346"/>
      <c r="T146" s="346"/>
    </row>
    <row r="147" spans="1:20" ht="24" x14ac:dyDescent="0.25">
      <c r="A147" s="213">
        <v>2350</v>
      </c>
      <c r="B147" s="156" t="s">
        <v>162</v>
      </c>
      <c r="C147" s="157">
        <f t="shared" si="35"/>
        <v>5092</v>
      </c>
      <c r="D147" s="214">
        <f t="shared" ref="D147:O147" si="43">SUM(D148:D153)</f>
        <v>5015</v>
      </c>
      <c r="E147" s="217">
        <f t="shared" si="43"/>
        <v>0</v>
      </c>
      <c r="F147" s="219">
        <f t="shared" si="43"/>
        <v>5015</v>
      </c>
      <c r="G147" s="214">
        <f t="shared" si="43"/>
        <v>0</v>
      </c>
      <c r="H147" s="217">
        <f t="shared" si="43"/>
        <v>0</v>
      </c>
      <c r="I147" s="215">
        <f t="shared" si="43"/>
        <v>0</v>
      </c>
      <c r="J147" s="214">
        <f t="shared" si="43"/>
        <v>77</v>
      </c>
      <c r="K147" s="215">
        <f t="shared" si="43"/>
        <v>0</v>
      </c>
      <c r="L147" s="216">
        <f t="shared" si="43"/>
        <v>77</v>
      </c>
      <c r="M147" s="214">
        <f t="shared" si="43"/>
        <v>0</v>
      </c>
      <c r="N147" s="217">
        <f t="shared" si="43"/>
        <v>0</v>
      </c>
      <c r="O147" s="218">
        <f t="shared" si="43"/>
        <v>0</v>
      </c>
      <c r="P147" s="219"/>
      <c r="R147" s="346"/>
      <c r="S147" s="346"/>
      <c r="T147" s="346"/>
    </row>
    <row r="148" spans="1:20" x14ac:dyDescent="0.25">
      <c r="A148" s="55">
        <v>2351</v>
      </c>
      <c r="B148" s="101" t="s">
        <v>163</v>
      </c>
      <c r="C148" s="56">
        <f t="shared" si="35"/>
        <v>600</v>
      </c>
      <c r="D148" s="106">
        <v>600</v>
      </c>
      <c r="E148" s="108"/>
      <c r="F148" s="110">
        <f t="shared" ref="F148:F153" si="44">D148+E148</f>
        <v>600</v>
      </c>
      <c r="G148" s="106"/>
      <c r="H148" s="108"/>
      <c r="I148" s="107">
        <f t="shared" ref="I148:I153" si="45">G148+H148</f>
        <v>0</v>
      </c>
      <c r="J148" s="106">
        <v>0</v>
      </c>
      <c r="K148" s="107"/>
      <c r="L148" s="220">
        <f t="shared" ref="L148:L153" si="46">J148+K148</f>
        <v>0</v>
      </c>
      <c r="M148" s="106"/>
      <c r="N148" s="108"/>
      <c r="O148" s="221">
        <f t="shared" ref="O148:O153" si="47">N148+M148</f>
        <v>0</v>
      </c>
      <c r="P148" s="662"/>
      <c r="R148" s="346"/>
      <c r="S148" s="346"/>
      <c r="T148" s="346"/>
    </row>
    <row r="149" spans="1:20" x14ac:dyDescent="0.25">
      <c r="A149" s="64">
        <v>2352</v>
      </c>
      <c r="B149" s="111" t="s">
        <v>164</v>
      </c>
      <c r="C149" s="65">
        <f t="shared" si="35"/>
        <v>1327</v>
      </c>
      <c r="D149" s="116">
        <v>1250</v>
      </c>
      <c r="E149" s="118"/>
      <c r="F149" s="120">
        <f t="shared" si="44"/>
        <v>1250</v>
      </c>
      <c r="G149" s="116"/>
      <c r="H149" s="118"/>
      <c r="I149" s="117">
        <f t="shared" si="45"/>
        <v>0</v>
      </c>
      <c r="J149" s="116">
        <v>77</v>
      </c>
      <c r="K149" s="117"/>
      <c r="L149" s="222">
        <f t="shared" si="46"/>
        <v>77</v>
      </c>
      <c r="M149" s="116"/>
      <c r="N149" s="118"/>
      <c r="O149" s="223">
        <f t="shared" si="47"/>
        <v>0</v>
      </c>
      <c r="P149" s="120"/>
      <c r="R149" s="346"/>
      <c r="S149" s="346"/>
      <c r="T149" s="346"/>
    </row>
    <row r="150" spans="1:20" ht="24" x14ac:dyDescent="0.25">
      <c r="A150" s="64">
        <v>2353</v>
      </c>
      <c r="B150" s="111" t="s">
        <v>165</v>
      </c>
      <c r="C150" s="65">
        <f t="shared" si="35"/>
        <v>3065</v>
      </c>
      <c r="D150" s="116">
        <v>3065</v>
      </c>
      <c r="E150" s="118"/>
      <c r="F150" s="120">
        <f t="shared" si="44"/>
        <v>3065</v>
      </c>
      <c r="G150" s="116"/>
      <c r="H150" s="118"/>
      <c r="I150" s="117">
        <f t="shared" si="45"/>
        <v>0</v>
      </c>
      <c r="J150" s="116"/>
      <c r="K150" s="117"/>
      <c r="L150" s="222">
        <f t="shared" si="46"/>
        <v>0</v>
      </c>
      <c r="M150" s="116"/>
      <c r="N150" s="118"/>
      <c r="O150" s="223">
        <f t="shared" si="47"/>
        <v>0</v>
      </c>
      <c r="P150" s="120"/>
      <c r="R150" s="346"/>
      <c r="S150" s="346"/>
      <c r="T150" s="346"/>
    </row>
    <row r="151" spans="1:20" ht="24" hidden="1" x14ac:dyDescent="0.25">
      <c r="A151" s="64">
        <v>2354</v>
      </c>
      <c r="B151" s="111" t="s">
        <v>166</v>
      </c>
      <c r="C151" s="65">
        <f t="shared" si="35"/>
        <v>0</v>
      </c>
      <c r="D151" s="116"/>
      <c r="E151" s="118"/>
      <c r="F151" s="120">
        <f t="shared" si="44"/>
        <v>0</v>
      </c>
      <c r="G151" s="116"/>
      <c r="H151" s="118"/>
      <c r="I151" s="117">
        <f t="shared" si="45"/>
        <v>0</v>
      </c>
      <c r="J151" s="116"/>
      <c r="K151" s="118"/>
      <c r="L151" s="120">
        <f t="shared" si="46"/>
        <v>0</v>
      </c>
      <c r="M151" s="116"/>
      <c r="N151" s="118"/>
      <c r="O151" s="223">
        <f t="shared" si="47"/>
        <v>0</v>
      </c>
      <c r="P151" s="120"/>
      <c r="R151" s="346"/>
      <c r="S151" s="346"/>
      <c r="T151" s="346"/>
    </row>
    <row r="152" spans="1:20" ht="24" x14ac:dyDescent="0.25">
      <c r="A152" s="64">
        <v>2355</v>
      </c>
      <c r="B152" s="111" t="s">
        <v>167</v>
      </c>
      <c r="C152" s="65">
        <f t="shared" si="35"/>
        <v>100</v>
      </c>
      <c r="D152" s="116">
        <v>100</v>
      </c>
      <c r="E152" s="118"/>
      <c r="F152" s="120">
        <f t="shared" si="44"/>
        <v>100</v>
      </c>
      <c r="G152" s="116"/>
      <c r="H152" s="118"/>
      <c r="I152" s="117">
        <f t="shared" si="45"/>
        <v>0</v>
      </c>
      <c r="J152" s="116"/>
      <c r="K152" s="117"/>
      <c r="L152" s="222">
        <f t="shared" si="46"/>
        <v>0</v>
      </c>
      <c r="M152" s="116"/>
      <c r="N152" s="118"/>
      <c r="O152" s="223">
        <f t="shared" si="47"/>
        <v>0</v>
      </c>
      <c r="P152" s="120"/>
      <c r="R152" s="346"/>
      <c r="S152" s="346"/>
      <c r="T152" s="346"/>
    </row>
    <row r="153" spans="1:20" ht="24" hidden="1" x14ac:dyDescent="0.25">
      <c r="A153" s="64">
        <v>2359</v>
      </c>
      <c r="B153" s="111" t="s">
        <v>168</v>
      </c>
      <c r="C153" s="65">
        <f t="shared" si="35"/>
        <v>0</v>
      </c>
      <c r="D153" s="116"/>
      <c r="E153" s="118"/>
      <c r="F153" s="120">
        <f t="shared" si="44"/>
        <v>0</v>
      </c>
      <c r="G153" s="116"/>
      <c r="H153" s="118"/>
      <c r="I153" s="117">
        <f t="shared" si="45"/>
        <v>0</v>
      </c>
      <c r="J153" s="116"/>
      <c r="K153" s="118"/>
      <c r="L153" s="120">
        <f t="shared" si="46"/>
        <v>0</v>
      </c>
      <c r="M153" s="116"/>
      <c r="N153" s="118"/>
      <c r="O153" s="223">
        <f t="shared" si="47"/>
        <v>0</v>
      </c>
      <c r="P153" s="120"/>
      <c r="R153" s="346"/>
      <c r="S153" s="346"/>
      <c r="T153" s="346"/>
    </row>
    <row r="154" spans="1:20" ht="24.75" customHeight="1" x14ac:dyDescent="0.25">
      <c r="A154" s="224">
        <v>2360</v>
      </c>
      <c r="B154" s="111" t="s">
        <v>169</v>
      </c>
      <c r="C154" s="65">
        <f t="shared" si="35"/>
        <v>4550</v>
      </c>
      <c r="D154" s="225">
        <f t="shared" ref="D154:O154" si="48">SUM(D155:D161)</f>
        <v>1750</v>
      </c>
      <c r="E154" s="228">
        <f t="shared" si="48"/>
        <v>0</v>
      </c>
      <c r="F154" s="230">
        <f t="shared" si="48"/>
        <v>1750</v>
      </c>
      <c r="G154" s="225">
        <f t="shared" si="48"/>
        <v>0</v>
      </c>
      <c r="H154" s="228">
        <f t="shared" si="48"/>
        <v>0</v>
      </c>
      <c r="I154" s="226">
        <f t="shared" si="48"/>
        <v>0</v>
      </c>
      <c r="J154" s="225">
        <f t="shared" si="48"/>
        <v>2800</v>
      </c>
      <c r="K154" s="226">
        <f t="shared" si="48"/>
        <v>0</v>
      </c>
      <c r="L154" s="227">
        <f t="shared" si="48"/>
        <v>2800</v>
      </c>
      <c r="M154" s="225">
        <f t="shared" si="48"/>
        <v>0</v>
      </c>
      <c r="N154" s="228">
        <f t="shared" si="48"/>
        <v>0</v>
      </c>
      <c r="O154" s="229">
        <f t="shared" si="48"/>
        <v>0</v>
      </c>
      <c r="P154" s="230"/>
      <c r="R154" s="346"/>
      <c r="S154" s="346"/>
      <c r="T154" s="346"/>
    </row>
    <row r="155" spans="1:20" hidden="1" x14ac:dyDescent="0.25">
      <c r="A155" s="63">
        <v>2361</v>
      </c>
      <c r="B155" s="111" t="s">
        <v>170</v>
      </c>
      <c r="C155" s="65">
        <f t="shared" si="35"/>
        <v>0</v>
      </c>
      <c r="D155" s="116"/>
      <c r="E155" s="118"/>
      <c r="F155" s="120">
        <f t="shared" ref="F155:F162" si="49">D155+E155</f>
        <v>0</v>
      </c>
      <c r="G155" s="116"/>
      <c r="H155" s="118"/>
      <c r="I155" s="117">
        <f t="shared" ref="I155:I162" si="50">G155+H155</f>
        <v>0</v>
      </c>
      <c r="J155" s="116"/>
      <c r="K155" s="118"/>
      <c r="L155" s="120">
        <f t="shared" ref="L155:L162" si="51">J155+K155</f>
        <v>0</v>
      </c>
      <c r="M155" s="116"/>
      <c r="N155" s="118"/>
      <c r="O155" s="223">
        <f t="shared" ref="O155:O162" si="52">N155+M155</f>
        <v>0</v>
      </c>
      <c r="P155" s="120"/>
      <c r="R155" s="346"/>
      <c r="S155" s="346"/>
      <c r="T155" s="346"/>
    </row>
    <row r="156" spans="1:20" ht="24" hidden="1" x14ac:dyDescent="0.25">
      <c r="A156" s="63">
        <v>2362</v>
      </c>
      <c r="B156" s="111" t="s">
        <v>171</v>
      </c>
      <c r="C156" s="65">
        <f t="shared" si="35"/>
        <v>0</v>
      </c>
      <c r="D156" s="116"/>
      <c r="E156" s="118"/>
      <c r="F156" s="120">
        <f t="shared" si="49"/>
        <v>0</v>
      </c>
      <c r="G156" s="116"/>
      <c r="H156" s="118"/>
      <c r="I156" s="117">
        <f t="shared" si="50"/>
        <v>0</v>
      </c>
      <c r="J156" s="116"/>
      <c r="K156" s="118"/>
      <c r="L156" s="120">
        <f t="shared" si="51"/>
        <v>0</v>
      </c>
      <c r="M156" s="116"/>
      <c r="N156" s="118"/>
      <c r="O156" s="223">
        <f t="shared" si="52"/>
        <v>0</v>
      </c>
      <c r="P156" s="120"/>
      <c r="R156" s="346"/>
      <c r="S156" s="346"/>
      <c r="T156" s="346"/>
    </row>
    <row r="157" spans="1:20" x14ac:dyDescent="0.25">
      <c r="A157" s="63">
        <v>2363</v>
      </c>
      <c r="B157" s="111" t="s">
        <v>172</v>
      </c>
      <c r="C157" s="65">
        <f t="shared" si="35"/>
        <v>4550</v>
      </c>
      <c r="D157" s="116">
        <v>1750</v>
      </c>
      <c r="E157" s="118"/>
      <c r="F157" s="120">
        <f t="shared" si="49"/>
        <v>1750</v>
      </c>
      <c r="G157" s="116"/>
      <c r="H157" s="118"/>
      <c r="I157" s="117">
        <f t="shared" si="50"/>
        <v>0</v>
      </c>
      <c r="J157" s="116">
        <v>2800</v>
      </c>
      <c r="K157" s="117"/>
      <c r="L157" s="222">
        <f t="shared" si="51"/>
        <v>2800</v>
      </c>
      <c r="M157" s="116"/>
      <c r="N157" s="118"/>
      <c r="O157" s="223">
        <f t="shared" si="52"/>
        <v>0</v>
      </c>
      <c r="P157" s="120"/>
      <c r="R157" s="346"/>
      <c r="S157" s="346"/>
      <c r="T157" s="346"/>
    </row>
    <row r="158" spans="1:20" hidden="1" x14ac:dyDescent="0.25">
      <c r="A158" s="63">
        <v>2364</v>
      </c>
      <c r="B158" s="111" t="s">
        <v>173</v>
      </c>
      <c r="C158" s="65">
        <f t="shared" si="35"/>
        <v>0</v>
      </c>
      <c r="D158" s="116"/>
      <c r="E158" s="118"/>
      <c r="F158" s="120">
        <f t="shared" si="49"/>
        <v>0</v>
      </c>
      <c r="G158" s="116"/>
      <c r="H158" s="118"/>
      <c r="I158" s="117">
        <f t="shared" si="50"/>
        <v>0</v>
      </c>
      <c r="J158" s="116"/>
      <c r="K158" s="118"/>
      <c r="L158" s="120">
        <f t="shared" si="51"/>
        <v>0</v>
      </c>
      <c r="M158" s="116"/>
      <c r="N158" s="118"/>
      <c r="O158" s="223">
        <f t="shared" si="52"/>
        <v>0</v>
      </c>
      <c r="P158" s="120"/>
      <c r="R158" s="346"/>
      <c r="S158" s="346"/>
      <c r="T158" s="346"/>
    </row>
    <row r="159" spans="1:20" ht="12.75" hidden="1" customHeight="1" x14ac:dyDescent="0.25">
      <c r="A159" s="63">
        <v>2365</v>
      </c>
      <c r="B159" s="111" t="s">
        <v>174</v>
      </c>
      <c r="C159" s="65">
        <f t="shared" si="35"/>
        <v>0</v>
      </c>
      <c r="D159" s="116"/>
      <c r="E159" s="118"/>
      <c r="F159" s="120">
        <f t="shared" si="49"/>
        <v>0</v>
      </c>
      <c r="G159" s="116"/>
      <c r="H159" s="118"/>
      <c r="I159" s="117">
        <f t="shared" si="50"/>
        <v>0</v>
      </c>
      <c r="J159" s="116"/>
      <c r="K159" s="118"/>
      <c r="L159" s="120">
        <f t="shared" si="51"/>
        <v>0</v>
      </c>
      <c r="M159" s="116"/>
      <c r="N159" s="118"/>
      <c r="O159" s="223">
        <f t="shared" si="52"/>
        <v>0</v>
      </c>
      <c r="P159" s="120"/>
      <c r="R159" s="346"/>
      <c r="S159" s="346"/>
      <c r="T159" s="346"/>
    </row>
    <row r="160" spans="1:20" ht="36" hidden="1" x14ac:dyDescent="0.25">
      <c r="A160" s="63">
        <v>2366</v>
      </c>
      <c r="B160" s="111" t="s">
        <v>175</v>
      </c>
      <c r="C160" s="65">
        <f t="shared" si="35"/>
        <v>0</v>
      </c>
      <c r="D160" s="116"/>
      <c r="E160" s="118"/>
      <c r="F160" s="120">
        <f t="shared" si="49"/>
        <v>0</v>
      </c>
      <c r="G160" s="116"/>
      <c r="H160" s="118"/>
      <c r="I160" s="117">
        <f t="shared" si="50"/>
        <v>0</v>
      </c>
      <c r="J160" s="116"/>
      <c r="K160" s="118"/>
      <c r="L160" s="120">
        <f t="shared" si="51"/>
        <v>0</v>
      </c>
      <c r="M160" s="116"/>
      <c r="N160" s="118"/>
      <c r="O160" s="223">
        <f t="shared" si="52"/>
        <v>0</v>
      </c>
      <c r="P160" s="120"/>
      <c r="R160" s="346"/>
      <c r="S160" s="346"/>
      <c r="T160" s="346"/>
    </row>
    <row r="161" spans="1:20" ht="48" hidden="1" x14ac:dyDescent="0.25">
      <c r="A161" s="63">
        <v>2369</v>
      </c>
      <c r="B161" s="111" t="s">
        <v>176</v>
      </c>
      <c r="C161" s="65">
        <f t="shared" si="35"/>
        <v>0</v>
      </c>
      <c r="D161" s="116"/>
      <c r="E161" s="118"/>
      <c r="F161" s="120">
        <f t="shared" si="49"/>
        <v>0</v>
      </c>
      <c r="G161" s="116"/>
      <c r="H161" s="118"/>
      <c r="I161" s="117">
        <f t="shared" si="50"/>
        <v>0</v>
      </c>
      <c r="J161" s="116"/>
      <c r="K161" s="118"/>
      <c r="L161" s="120">
        <f t="shared" si="51"/>
        <v>0</v>
      </c>
      <c r="M161" s="116"/>
      <c r="N161" s="118"/>
      <c r="O161" s="223">
        <f t="shared" si="52"/>
        <v>0</v>
      </c>
      <c r="P161" s="120"/>
      <c r="R161" s="346"/>
      <c r="S161" s="346"/>
      <c r="T161" s="346"/>
    </row>
    <row r="162" spans="1:20" x14ac:dyDescent="0.25">
      <c r="A162" s="213">
        <v>2370</v>
      </c>
      <c r="B162" s="156" t="s">
        <v>177</v>
      </c>
      <c r="C162" s="157">
        <f t="shared" si="35"/>
        <v>6347</v>
      </c>
      <c r="D162" s="231">
        <f>6100-253</f>
        <v>5847</v>
      </c>
      <c r="E162" s="234"/>
      <c r="F162" s="236">
        <f t="shared" si="49"/>
        <v>5847</v>
      </c>
      <c r="G162" s="231"/>
      <c r="H162" s="234"/>
      <c r="I162" s="232">
        <f t="shared" si="50"/>
        <v>0</v>
      </c>
      <c r="J162" s="231">
        <v>500</v>
      </c>
      <c r="K162" s="232"/>
      <c r="L162" s="233">
        <f t="shared" si="51"/>
        <v>500</v>
      </c>
      <c r="M162" s="231"/>
      <c r="N162" s="234"/>
      <c r="O162" s="235">
        <f t="shared" si="52"/>
        <v>0</v>
      </c>
      <c r="P162" s="236"/>
      <c r="R162" s="346"/>
      <c r="S162" s="346"/>
      <c r="T162" s="346"/>
    </row>
    <row r="163" spans="1:20" x14ac:dyDescent="0.25">
      <c r="A163" s="213">
        <v>2380</v>
      </c>
      <c r="B163" s="156" t="s">
        <v>178</v>
      </c>
      <c r="C163" s="157">
        <f t="shared" si="35"/>
        <v>800</v>
      </c>
      <c r="D163" s="214">
        <f t="shared" ref="D163:O163" si="53">SUM(D164:D165)</f>
        <v>800</v>
      </c>
      <c r="E163" s="217">
        <f t="shared" si="53"/>
        <v>0</v>
      </c>
      <c r="F163" s="219">
        <f t="shared" si="53"/>
        <v>800</v>
      </c>
      <c r="G163" s="214">
        <f t="shared" si="53"/>
        <v>0</v>
      </c>
      <c r="H163" s="217">
        <f t="shared" si="53"/>
        <v>0</v>
      </c>
      <c r="I163" s="215">
        <f t="shared" si="53"/>
        <v>0</v>
      </c>
      <c r="J163" s="214">
        <f t="shared" si="53"/>
        <v>0</v>
      </c>
      <c r="K163" s="215">
        <f t="shared" si="53"/>
        <v>0</v>
      </c>
      <c r="L163" s="216">
        <f t="shared" si="53"/>
        <v>0</v>
      </c>
      <c r="M163" s="214">
        <f t="shared" si="53"/>
        <v>0</v>
      </c>
      <c r="N163" s="217">
        <f t="shared" si="53"/>
        <v>0</v>
      </c>
      <c r="O163" s="218">
        <f t="shared" si="53"/>
        <v>0</v>
      </c>
      <c r="P163" s="219"/>
      <c r="R163" s="346"/>
      <c r="S163" s="346"/>
      <c r="T163" s="346"/>
    </row>
    <row r="164" spans="1:20" hidden="1" x14ac:dyDescent="0.25">
      <c r="A164" s="54">
        <v>2381</v>
      </c>
      <c r="B164" s="101" t="s">
        <v>179</v>
      </c>
      <c r="C164" s="56">
        <f t="shared" si="35"/>
        <v>0</v>
      </c>
      <c r="D164" s="106"/>
      <c r="E164" s="108"/>
      <c r="F164" s="110">
        <f>D164+E164</f>
        <v>0</v>
      </c>
      <c r="G164" s="106"/>
      <c r="H164" s="108"/>
      <c r="I164" s="107">
        <f>G164+H164</f>
        <v>0</v>
      </c>
      <c r="J164" s="106"/>
      <c r="K164" s="108"/>
      <c r="L164" s="110">
        <f>J164+K164</f>
        <v>0</v>
      </c>
      <c r="M164" s="106"/>
      <c r="N164" s="108"/>
      <c r="O164" s="221">
        <f>N164+M164</f>
        <v>0</v>
      </c>
      <c r="P164" s="110"/>
      <c r="R164" s="346"/>
      <c r="S164" s="346"/>
      <c r="T164" s="346"/>
    </row>
    <row r="165" spans="1:20" ht="24" x14ac:dyDescent="0.25">
      <c r="A165" s="63">
        <v>2389</v>
      </c>
      <c r="B165" s="111" t="s">
        <v>180</v>
      </c>
      <c r="C165" s="65">
        <f t="shared" si="35"/>
        <v>800</v>
      </c>
      <c r="D165" s="116">
        <v>800</v>
      </c>
      <c r="E165" s="118"/>
      <c r="F165" s="120">
        <f>D165+E165</f>
        <v>800</v>
      </c>
      <c r="G165" s="116"/>
      <c r="H165" s="118"/>
      <c r="I165" s="117">
        <f>G165+H165</f>
        <v>0</v>
      </c>
      <c r="J165" s="116"/>
      <c r="K165" s="117"/>
      <c r="L165" s="222">
        <f>J165+K165</f>
        <v>0</v>
      </c>
      <c r="M165" s="116"/>
      <c r="N165" s="118"/>
      <c r="O165" s="223">
        <f>N165+M165</f>
        <v>0</v>
      </c>
      <c r="P165" s="120"/>
      <c r="R165" s="346"/>
      <c r="S165" s="346"/>
      <c r="T165" s="346"/>
    </row>
    <row r="166" spans="1:20" hidden="1" x14ac:dyDescent="0.25">
      <c r="A166" s="213">
        <v>2390</v>
      </c>
      <c r="B166" s="156" t="s">
        <v>181</v>
      </c>
      <c r="C166" s="157">
        <f t="shared" si="35"/>
        <v>0</v>
      </c>
      <c r="D166" s="231"/>
      <c r="E166" s="234"/>
      <c r="F166" s="236">
        <f>D166+E166</f>
        <v>0</v>
      </c>
      <c r="G166" s="231"/>
      <c r="H166" s="234"/>
      <c r="I166" s="232">
        <f>G166+H166</f>
        <v>0</v>
      </c>
      <c r="J166" s="231"/>
      <c r="K166" s="234"/>
      <c r="L166" s="236">
        <f>J166+K166</f>
        <v>0</v>
      </c>
      <c r="M166" s="231"/>
      <c r="N166" s="234"/>
      <c r="O166" s="235">
        <f>N166+M166</f>
        <v>0</v>
      </c>
      <c r="P166" s="236"/>
      <c r="R166" s="346"/>
      <c r="S166" s="346"/>
      <c r="T166" s="346"/>
    </row>
    <row r="167" spans="1:20" hidden="1" x14ac:dyDescent="0.25">
      <c r="A167" s="85">
        <v>2400</v>
      </c>
      <c r="B167" s="210" t="s">
        <v>182</v>
      </c>
      <c r="C167" s="86">
        <f t="shared" si="35"/>
        <v>0</v>
      </c>
      <c r="D167" s="245"/>
      <c r="E167" s="248"/>
      <c r="F167" s="250">
        <f>D167+E167</f>
        <v>0</v>
      </c>
      <c r="G167" s="245"/>
      <c r="H167" s="248"/>
      <c r="I167" s="246">
        <f>G167+H167</f>
        <v>0</v>
      </c>
      <c r="J167" s="245"/>
      <c r="K167" s="248"/>
      <c r="L167" s="250">
        <f>J167+K167</f>
        <v>0</v>
      </c>
      <c r="M167" s="245"/>
      <c r="N167" s="248"/>
      <c r="O167" s="249">
        <f>N167+M167</f>
        <v>0</v>
      </c>
      <c r="P167" s="250"/>
      <c r="R167" s="346"/>
      <c r="S167" s="346"/>
      <c r="T167" s="346"/>
    </row>
    <row r="168" spans="1:20" ht="24" hidden="1" x14ac:dyDescent="0.25">
      <c r="A168" s="85">
        <v>2500</v>
      </c>
      <c r="B168" s="210" t="s">
        <v>183</v>
      </c>
      <c r="C168" s="86">
        <f t="shared" si="35"/>
        <v>0</v>
      </c>
      <c r="D168" s="95">
        <f t="shared" ref="D168:O168" si="54">SUM(D169,D174)</f>
        <v>0</v>
      </c>
      <c r="E168" s="98">
        <f t="shared" si="54"/>
        <v>0</v>
      </c>
      <c r="F168" s="99">
        <f t="shared" si="54"/>
        <v>0</v>
      </c>
      <c r="G168" s="95">
        <f t="shared" si="54"/>
        <v>0</v>
      </c>
      <c r="H168" s="98">
        <f t="shared" si="54"/>
        <v>0</v>
      </c>
      <c r="I168" s="96">
        <f t="shared" si="54"/>
        <v>0</v>
      </c>
      <c r="J168" s="95">
        <f t="shared" si="54"/>
        <v>0</v>
      </c>
      <c r="K168" s="98">
        <f t="shared" si="54"/>
        <v>0</v>
      </c>
      <c r="L168" s="99">
        <f t="shared" si="54"/>
        <v>0</v>
      </c>
      <c r="M168" s="211">
        <f t="shared" si="54"/>
        <v>0</v>
      </c>
      <c r="N168" s="98">
        <f t="shared" si="54"/>
        <v>0</v>
      </c>
      <c r="O168" s="212">
        <f t="shared" si="54"/>
        <v>0</v>
      </c>
      <c r="P168" s="99"/>
      <c r="R168" s="346"/>
      <c r="S168" s="346"/>
      <c r="T168" s="346"/>
    </row>
    <row r="169" spans="1:20" ht="16.5" hidden="1" customHeight="1" x14ac:dyDescent="0.25">
      <c r="A169" s="350">
        <v>2510</v>
      </c>
      <c r="B169" s="101" t="s">
        <v>184</v>
      </c>
      <c r="C169" s="56">
        <f t="shared" si="35"/>
        <v>0</v>
      </c>
      <c r="D169" s="238">
        <f t="shared" ref="D169:O169" si="55">SUM(D170:D173)</f>
        <v>0</v>
      </c>
      <c r="E169" s="241">
        <f t="shared" si="55"/>
        <v>0</v>
      </c>
      <c r="F169" s="243">
        <f t="shared" si="55"/>
        <v>0</v>
      </c>
      <c r="G169" s="238">
        <f t="shared" si="55"/>
        <v>0</v>
      </c>
      <c r="H169" s="241">
        <f t="shared" si="55"/>
        <v>0</v>
      </c>
      <c r="I169" s="239">
        <f t="shared" si="55"/>
        <v>0</v>
      </c>
      <c r="J169" s="238">
        <f t="shared" si="55"/>
        <v>0</v>
      </c>
      <c r="K169" s="241">
        <f t="shared" si="55"/>
        <v>0</v>
      </c>
      <c r="L169" s="243">
        <f t="shared" si="55"/>
        <v>0</v>
      </c>
      <c r="M169" s="251">
        <f t="shared" si="55"/>
        <v>0</v>
      </c>
      <c r="N169" s="241">
        <f t="shared" si="55"/>
        <v>0</v>
      </c>
      <c r="O169" s="242">
        <f t="shared" si="55"/>
        <v>0</v>
      </c>
      <c r="P169" s="243"/>
      <c r="R169" s="346"/>
      <c r="S169" s="346"/>
      <c r="T169" s="346"/>
    </row>
    <row r="170" spans="1:20" ht="24" hidden="1" x14ac:dyDescent="0.25">
      <c r="A170" s="64">
        <v>2512</v>
      </c>
      <c r="B170" s="111" t="s">
        <v>185</v>
      </c>
      <c r="C170" s="65">
        <f t="shared" si="35"/>
        <v>0</v>
      </c>
      <c r="D170" s="116"/>
      <c r="E170" s="118"/>
      <c r="F170" s="120">
        <f t="shared" ref="F170:F175" si="56">D170+E170</f>
        <v>0</v>
      </c>
      <c r="G170" s="116"/>
      <c r="H170" s="118"/>
      <c r="I170" s="117">
        <f t="shared" ref="I170:I175" si="57">G170+H170</f>
        <v>0</v>
      </c>
      <c r="J170" s="116"/>
      <c r="K170" s="118"/>
      <c r="L170" s="120">
        <f t="shared" ref="L170:L175" si="58">J170+K170</f>
        <v>0</v>
      </c>
      <c r="M170" s="116"/>
      <c r="N170" s="118"/>
      <c r="O170" s="223">
        <f t="shared" ref="O170:O175" si="59">N170+M170</f>
        <v>0</v>
      </c>
      <c r="P170" s="120"/>
      <c r="R170" s="346"/>
      <c r="S170" s="346"/>
      <c r="T170" s="346"/>
    </row>
    <row r="171" spans="1:20" ht="36" hidden="1" x14ac:dyDescent="0.25">
      <c r="A171" s="64">
        <v>2513</v>
      </c>
      <c r="B171" s="111" t="s">
        <v>186</v>
      </c>
      <c r="C171" s="65">
        <f t="shared" si="35"/>
        <v>0</v>
      </c>
      <c r="D171" s="116"/>
      <c r="E171" s="118"/>
      <c r="F171" s="120">
        <f t="shared" si="56"/>
        <v>0</v>
      </c>
      <c r="G171" s="116"/>
      <c r="H171" s="118"/>
      <c r="I171" s="117">
        <f t="shared" si="57"/>
        <v>0</v>
      </c>
      <c r="J171" s="116"/>
      <c r="K171" s="118"/>
      <c r="L171" s="120">
        <f t="shared" si="58"/>
        <v>0</v>
      </c>
      <c r="M171" s="116"/>
      <c r="N171" s="118"/>
      <c r="O171" s="223">
        <f t="shared" si="59"/>
        <v>0</v>
      </c>
      <c r="P171" s="120"/>
      <c r="R171" s="346"/>
      <c r="S171" s="346"/>
      <c r="T171" s="346"/>
    </row>
    <row r="172" spans="1:20" ht="24" hidden="1" x14ac:dyDescent="0.25">
      <c r="A172" s="64">
        <v>2515</v>
      </c>
      <c r="B172" s="111" t="s">
        <v>187</v>
      </c>
      <c r="C172" s="65">
        <f t="shared" si="35"/>
        <v>0</v>
      </c>
      <c r="D172" s="116"/>
      <c r="E172" s="118"/>
      <c r="F172" s="120">
        <f t="shared" si="56"/>
        <v>0</v>
      </c>
      <c r="G172" s="116"/>
      <c r="H172" s="118"/>
      <c r="I172" s="117">
        <f t="shared" si="57"/>
        <v>0</v>
      </c>
      <c r="J172" s="116"/>
      <c r="K172" s="118"/>
      <c r="L172" s="120">
        <f t="shared" si="58"/>
        <v>0</v>
      </c>
      <c r="M172" s="116"/>
      <c r="N172" s="118"/>
      <c r="O172" s="223">
        <f t="shared" si="59"/>
        <v>0</v>
      </c>
      <c r="P172" s="120"/>
      <c r="R172" s="346"/>
      <c r="S172" s="346"/>
      <c r="T172" s="346"/>
    </row>
    <row r="173" spans="1:20" ht="24" hidden="1" x14ac:dyDescent="0.25">
      <c r="A173" s="64">
        <v>2519</v>
      </c>
      <c r="B173" s="111" t="s">
        <v>188</v>
      </c>
      <c r="C173" s="65">
        <f t="shared" si="35"/>
        <v>0</v>
      </c>
      <c r="D173" s="116"/>
      <c r="E173" s="118"/>
      <c r="F173" s="120">
        <f t="shared" si="56"/>
        <v>0</v>
      </c>
      <c r="G173" s="116"/>
      <c r="H173" s="118"/>
      <c r="I173" s="117">
        <f t="shared" si="57"/>
        <v>0</v>
      </c>
      <c r="J173" s="116"/>
      <c r="K173" s="118"/>
      <c r="L173" s="120">
        <f t="shared" si="58"/>
        <v>0</v>
      </c>
      <c r="M173" s="116"/>
      <c r="N173" s="118"/>
      <c r="O173" s="223">
        <f t="shared" si="59"/>
        <v>0</v>
      </c>
      <c r="P173" s="120"/>
      <c r="R173" s="346"/>
      <c r="S173" s="346"/>
      <c r="T173" s="346"/>
    </row>
    <row r="174" spans="1:20" hidden="1" x14ac:dyDescent="0.25">
      <c r="A174" s="224">
        <v>2520</v>
      </c>
      <c r="B174" s="111" t="s">
        <v>189</v>
      </c>
      <c r="C174" s="65">
        <f t="shared" si="35"/>
        <v>0</v>
      </c>
      <c r="D174" s="116"/>
      <c r="E174" s="118"/>
      <c r="F174" s="120">
        <f t="shared" si="56"/>
        <v>0</v>
      </c>
      <c r="G174" s="116"/>
      <c r="H174" s="118"/>
      <c r="I174" s="117">
        <f t="shared" si="57"/>
        <v>0</v>
      </c>
      <c r="J174" s="116"/>
      <c r="K174" s="118"/>
      <c r="L174" s="120">
        <f t="shared" si="58"/>
        <v>0</v>
      </c>
      <c r="M174" s="116"/>
      <c r="N174" s="118"/>
      <c r="O174" s="223">
        <f t="shared" si="59"/>
        <v>0</v>
      </c>
      <c r="P174" s="120"/>
      <c r="R174" s="346"/>
      <c r="S174" s="346"/>
      <c r="T174" s="346"/>
    </row>
    <row r="175" spans="1:20" s="252" customFormat="1" ht="36" hidden="1" x14ac:dyDescent="0.25">
      <c r="A175" s="29">
        <v>2800</v>
      </c>
      <c r="B175" s="101" t="s">
        <v>190</v>
      </c>
      <c r="C175" s="56">
        <f t="shared" si="35"/>
        <v>0</v>
      </c>
      <c r="D175" s="57"/>
      <c r="E175" s="60"/>
      <c r="F175" s="62">
        <f t="shared" si="56"/>
        <v>0</v>
      </c>
      <c r="G175" s="57"/>
      <c r="H175" s="60"/>
      <c r="I175" s="58">
        <f t="shared" si="57"/>
        <v>0</v>
      </c>
      <c r="J175" s="57"/>
      <c r="K175" s="60"/>
      <c r="L175" s="62">
        <f t="shared" si="58"/>
        <v>0</v>
      </c>
      <c r="M175" s="57"/>
      <c r="N175" s="60"/>
      <c r="O175" s="61">
        <f t="shared" si="59"/>
        <v>0</v>
      </c>
      <c r="P175" s="62"/>
      <c r="R175" s="346"/>
      <c r="S175" s="346"/>
      <c r="T175" s="346"/>
    </row>
    <row r="176" spans="1:20" hidden="1" x14ac:dyDescent="0.25">
      <c r="A176" s="200">
        <v>3000</v>
      </c>
      <c r="B176" s="200" t="s">
        <v>191</v>
      </c>
      <c r="C176" s="201">
        <f t="shared" si="35"/>
        <v>0</v>
      </c>
      <c r="D176" s="202">
        <f t="shared" ref="D176:O176" si="60">SUM(D177,D187)</f>
        <v>0</v>
      </c>
      <c r="E176" s="205">
        <f t="shared" si="60"/>
        <v>0</v>
      </c>
      <c r="F176" s="654">
        <f t="shared" si="60"/>
        <v>0</v>
      </c>
      <c r="G176" s="202">
        <f t="shared" si="60"/>
        <v>0</v>
      </c>
      <c r="H176" s="205">
        <f t="shared" si="60"/>
        <v>0</v>
      </c>
      <c r="I176" s="203">
        <f t="shared" si="60"/>
        <v>0</v>
      </c>
      <c r="J176" s="202">
        <f t="shared" si="60"/>
        <v>0</v>
      </c>
      <c r="K176" s="205">
        <f t="shared" si="60"/>
        <v>0</v>
      </c>
      <c r="L176" s="654">
        <f t="shared" si="60"/>
        <v>0</v>
      </c>
      <c r="M176" s="206">
        <f t="shared" si="60"/>
        <v>0</v>
      </c>
      <c r="N176" s="207">
        <f t="shared" si="60"/>
        <v>0</v>
      </c>
      <c r="O176" s="208">
        <f t="shared" si="60"/>
        <v>0</v>
      </c>
      <c r="P176" s="209"/>
      <c r="R176" s="346"/>
      <c r="S176" s="346"/>
      <c r="T176" s="346"/>
    </row>
    <row r="177" spans="1:20" ht="24" hidden="1" x14ac:dyDescent="0.25">
      <c r="A177" s="85">
        <v>3200</v>
      </c>
      <c r="B177" s="253" t="s">
        <v>192</v>
      </c>
      <c r="C177" s="86">
        <f t="shared" si="35"/>
        <v>0</v>
      </c>
      <c r="D177" s="95">
        <f t="shared" ref="D177:O177" si="61">SUM(D178,D182)</f>
        <v>0</v>
      </c>
      <c r="E177" s="98">
        <f t="shared" si="61"/>
        <v>0</v>
      </c>
      <c r="F177" s="99">
        <f t="shared" si="61"/>
        <v>0</v>
      </c>
      <c r="G177" s="95">
        <f t="shared" si="61"/>
        <v>0</v>
      </c>
      <c r="H177" s="98">
        <f t="shared" si="61"/>
        <v>0</v>
      </c>
      <c r="I177" s="96">
        <f t="shared" si="61"/>
        <v>0</v>
      </c>
      <c r="J177" s="95">
        <f t="shared" si="61"/>
        <v>0</v>
      </c>
      <c r="K177" s="98">
        <f t="shared" si="61"/>
        <v>0</v>
      </c>
      <c r="L177" s="99">
        <f t="shared" si="61"/>
        <v>0</v>
      </c>
      <c r="M177" s="211">
        <f t="shared" si="61"/>
        <v>0</v>
      </c>
      <c r="N177" s="98">
        <f t="shared" si="61"/>
        <v>0</v>
      </c>
      <c r="O177" s="212">
        <f t="shared" si="61"/>
        <v>0</v>
      </c>
      <c r="P177" s="99"/>
      <c r="R177" s="346"/>
      <c r="S177" s="346"/>
      <c r="T177" s="346"/>
    </row>
    <row r="178" spans="1:20" ht="36" hidden="1" x14ac:dyDescent="0.25">
      <c r="A178" s="350">
        <v>3260</v>
      </c>
      <c r="B178" s="101" t="s">
        <v>193</v>
      </c>
      <c r="C178" s="56">
        <f t="shared" si="35"/>
        <v>0</v>
      </c>
      <c r="D178" s="238">
        <f t="shared" ref="D178:O178" si="62">SUM(D179:D181)</f>
        <v>0</v>
      </c>
      <c r="E178" s="241">
        <f t="shared" si="62"/>
        <v>0</v>
      </c>
      <c r="F178" s="243">
        <f t="shared" si="62"/>
        <v>0</v>
      </c>
      <c r="G178" s="238">
        <f t="shared" si="62"/>
        <v>0</v>
      </c>
      <c r="H178" s="241">
        <f t="shared" si="62"/>
        <v>0</v>
      </c>
      <c r="I178" s="239">
        <f t="shared" si="62"/>
        <v>0</v>
      </c>
      <c r="J178" s="238">
        <f t="shared" si="62"/>
        <v>0</v>
      </c>
      <c r="K178" s="241">
        <f t="shared" si="62"/>
        <v>0</v>
      </c>
      <c r="L178" s="243">
        <f t="shared" si="62"/>
        <v>0</v>
      </c>
      <c r="M178" s="238">
        <f t="shared" si="62"/>
        <v>0</v>
      </c>
      <c r="N178" s="241">
        <f t="shared" si="62"/>
        <v>0</v>
      </c>
      <c r="O178" s="242">
        <f t="shared" si="62"/>
        <v>0</v>
      </c>
      <c r="P178" s="243"/>
      <c r="R178" s="346"/>
      <c r="S178" s="346"/>
      <c r="T178" s="346"/>
    </row>
    <row r="179" spans="1:20" ht="24" hidden="1" x14ac:dyDescent="0.25">
      <c r="A179" s="64">
        <v>3261</v>
      </c>
      <c r="B179" s="111" t="s">
        <v>194</v>
      </c>
      <c r="C179" s="65">
        <f t="shared" si="35"/>
        <v>0</v>
      </c>
      <c r="D179" s="116"/>
      <c r="E179" s="118"/>
      <c r="F179" s="120">
        <f>D179+E179</f>
        <v>0</v>
      </c>
      <c r="G179" s="116"/>
      <c r="H179" s="118"/>
      <c r="I179" s="117">
        <f>G179+H179</f>
        <v>0</v>
      </c>
      <c r="J179" s="116"/>
      <c r="K179" s="118"/>
      <c r="L179" s="120">
        <f>J179+K179</f>
        <v>0</v>
      </c>
      <c r="M179" s="116"/>
      <c r="N179" s="118"/>
      <c r="O179" s="223">
        <f>N179+M179</f>
        <v>0</v>
      </c>
      <c r="P179" s="120"/>
      <c r="R179" s="346"/>
      <c r="S179" s="346"/>
      <c r="T179" s="346"/>
    </row>
    <row r="180" spans="1:20" ht="36" hidden="1" x14ac:dyDescent="0.25">
      <c r="A180" s="64">
        <v>3262</v>
      </c>
      <c r="B180" s="111" t="s">
        <v>195</v>
      </c>
      <c r="C180" s="65">
        <f t="shared" si="35"/>
        <v>0</v>
      </c>
      <c r="D180" s="116"/>
      <c r="E180" s="118"/>
      <c r="F180" s="120">
        <f>D180+E180</f>
        <v>0</v>
      </c>
      <c r="G180" s="116"/>
      <c r="H180" s="118"/>
      <c r="I180" s="117">
        <f>G180+H180</f>
        <v>0</v>
      </c>
      <c r="J180" s="116"/>
      <c r="K180" s="118"/>
      <c r="L180" s="120">
        <f>J180+K180</f>
        <v>0</v>
      </c>
      <c r="M180" s="116"/>
      <c r="N180" s="118"/>
      <c r="O180" s="223">
        <f>N180+M180</f>
        <v>0</v>
      </c>
      <c r="P180" s="120"/>
      <c r="R180" s="346"/>
      <c r="S180" s="346"/>
      <c r="T180" s="346"/>
    </row>
    <row r="181" spans="1:20" ht="24" hidden="1" x14ac:dyDescent="0.25">
      <c r="A181" s="64">
        <v>3263</v>
      </c>
      <c r="B181" s="111" t="s">
        <v>196</v>
      </c>
      <c r="C181" s="65">
        <f t="shared" ref="C181:C244" si="63">SUM(F181,I181,L181,O181)</f>
        <v>0</v>
      </c>
      <c r="D181" s="116"/>
      <c r="E181" s="118"/>
      <c r="F181" s="120">
        <f>D181+E181</f>
        <v>0</v>
      </c>
      <c r="G181" s="116"/>
      <c r="H181" s="118"/>
      <c r="I181" s="117">
        <f>G181+H181</f>
        <v>0</v>
      </c>
      <c r="J181" s="116"/>
      <c r="K181" s="118"/>
      <c r="L181" s="120">
        <f>J181+K181</f>
        <v>0</v>
      </c>
      <c r="M181" s="116"/>
      <c r="N181" s="118"/>
      <c r="O181" s="223">
        <f>N181+M181</f>
        <v>0</v>
      </c>
      <c r="P181" s="120"/>
      <c r="R181" s="346"/>
      <c r="S181" s="346"/>
      <c r="T181" s="346"/>
    </row>
    <row r="182" spans="1:20" ht="84" hidden="1" x14ac:dyDescent="0.25">
      <c r="A182" s="350">
        <v>3290</v>
      </c>
      <c r="B182" s="101" t="s">
        <v>197</v>
      </c>
      <c r="C182" s="254">
        <f t="shared" si="63"/>
        <v>0</v>
      </c>
      <c r="D182" s="238">
        <f t="shared" ref="D182:O182" si="64">SUM(D183:D186)</f>
        <v>0</v>
      </c>
      <c r="E182" s="241">
        <f t="shared" si="64"/>
        <v>0</v>
      </c>
      <c r="F182" s="243">
        <f t="shared" si="64"/>
        <v>0</v>
      </c>
      <c r="G182" s="238">
        <f t="shared" si="64"/>
        <v>0</v>
      </c>
      <c r="H182" s="241">
        <f t="shared" si="64"/>
        <v>0</v>
      </c>
      <c r="I182" s="239">
        <f t="shared" si="64"/>
        <v>0</v>
      </c>
      <c r="J182" s="238">
        <f t="shared" si="64"/>
        <v>0</v>
      </c>
      <c r="K182" s="241">
        <f t="shared" si="64"/>
        <v>0</v>
      </c>
      <c r="L182" s="243">
        <f t="shared" si="64"/>
        <v>0</v>
      </c>
      <c r="M182" s="255">
        <f t="shared" si="64"/>
        <v>0</v>
      </c>
      <c r="N182" s="241">
        <f t="shared" si="64"/>
        <v>0</v>
      </c>
      <c r="O182" s="242">
        <f t="shared" si="64"/>
        <v>0</v>
      </c>
      <c r="P182" s="243"/>
      <c r="R182" s="346"/>
      <c r="S182" s="346"/>
      <c r="T182" s="346"/>
    </row>
    <row r="183" spans="1:20" ht="60" hidden="1" x14ac:dyDescent="0.25">
      <c r="A183" s="64">
        <v>3291</v>
      </c>
      <c r="B183" s="111" t="s">
        <v>198</v>
      </c>
      <c r="C183" s="65">
        <f t="shared" si="63"/>
        <v>0</v>
      </c>
      <c r="D183" s="116"/>
      <c r="E183" s="118"/>
      <c r="F183" s="120">
        <f>D183+E183</f>
        <v>0</v>
      </c>
      <c r="G183" s="116"/>
      <c r="H183" s="118"/>
      <c r="I183" s="117">
        <f>G183+H183</f>
        <v>0</v>
      </c>
      <c r="J183" s="116"/>
      <c r="K183" s="118"/>
      <c r="L183" s="120">
        <f>J183+K183</f>
        <v>0</v>
      </c>
      <c r="M183" s="116"/>
      <c r="N183" s="118"/>
      <c r="O183" s="223">
        <f>N183+M183</f>
        <v>0</v>
      </c>
      <c r="P183" s="120"/>
      <c r="R183" s="346"/>
      <c r="S183" s="346"/>
      <c r="T183" s="346"/>
    </row>
    <row r="184" spans="1:20" ht="72" hidden="1" x14ac:dyDescent="0.25">
      <c r="A184" s="64">
        <v>3292</v>
      </c>
      <c r="B184" s="111" t="s">
        <v>199</v>
      </c>
      <c r="C184" s="65">
        <f t="shared" si="63"/>
        <v>0</v>
      </c>
      <c r="D184" s="116"/>
      <c r="E184" s="118"/>
      <c r="F184" s="120">
        <f>D184+E184</f>
        <v>0</v>
      </c>
      <c r="G184" s="116"/>
      <c r="H184" s="118"/>
      <c r="I184" s="117">
        <f>G184+H184</f>
        <v>0</v>
      </c>
      <c r="J184" s="116"/>
      <c r="K184" s="118"/>
      <c r="L184" s="120">
        <f>J184+K184</f>
        <v>0</v>
      </c>
      <c r="M184" s="116"/>
      <c r="N184" s="118"/>
      <c r="O184" s="223">
        <f>N184+M184</f>
        <v>0</v>
      </c>
      <c r="P184" s="120"/>
      <c r="R184" s="346"/>
      <c r="S184" s="346"/>
      <c r="T184" s="346"/>
    </row>
    <row r="185" spans="1:20" ht="60" hidden="1" x14ac:dyDescent="0.25">
      <c r="A185" s="64">
        <v>3293</v>
      </c>
      <c r="B185" s="111" t="s">
        <v>200</v>
      </c>
      <c r="C185" s="65">
        <f t="shared" si="63"/>
        <v>0</v>
      </c>
      <c r="D185" s="116"/>
      <c r="E185" s="118"/>
      <c r="F185" s="120">
        <f>D185+E185</f>
        <v>0</v>
      </c>
      <c r="G185" s="116"/>
      <c r="H185" s="118"/>
      <c r="I185" s="117">
        <f>G185+H185</f>
        <v>0</v>
      </c>
      <c r="J185" s="116"/>
      <c r="K185" s="118"/>
      <c r="L185" s="120">
        <f>J185+K185</f>
        <v>0</v>
      </c>
      <c r="M185" s="116"/>
      <c r="N185" s="118"/>
      <c r="O185" s="223">
        <f>N185+M185</f>
        <v>0</v>
      </c>
      <c r="P185" s="120"/>
      <c r="R185" s="346"/>
      <c r="S185" s="346"/>
      <c r="T185" s="346"/>
    </row>
    <row r="186" spans="1:20" ht="60" hidden="1" x14ac:dyDescent="0.25">
      <c r="A186" s="256">
        <v>3294</v>
      </c>
      <c r="B186" s="111" t="s">
        <v>201</v>
      </c>
      <c r="C186" s="254">
        <f t="shared" si="63"/>
        <v>0</v>
      </c>
      <c r="D186" s="257"/>
      <c r="E186" s="260"/>
      <c r="F186" s="262">
        <f>D186+E186</f>
        <v>0</v>
      </c>
      <c r="G186" s="257"/>
      <c r="H186" s="260"/>
      <c r="I186" s="258">
        <f>G186+H186</f>
        <v>0</v>
      </c>
      <c r="J186" s="257"/>
      <c r="K186" s="260"/>
      <c r="L186" s="262">
        <f>J186+K186</f>
        <v>0</v>
      </c>
      <c r="M186" s="257"/>
      <c r="N186" s="260"/>
      <c r="O186" s="261">
        <f>N186+M186</f>
        <v>0</v>
      </c>
      <c r="P186" s="262"/>
      <c r="R186" s="346"/>
      <c r="S186" s="346"/>
      <c r="T186" s="346"/>
    </row>
    <row r="187" spans="1:20" ht="48" hidden="1" x14ac:dyDescent="0.25">
      <c r="A187" s="137">
        <v>3300</v>
      </c>
      <c r="B187" s="253" t="s">
        <v>202</v>
      </c>
      <c r="C187" s="263">
        <f t="shared" si="63"/>
        <v>0</v>
      </c>
      <c r="D187" s="211">
        <f t="shared" ref="D187:O187" si="65">SUM(D188:D189)</f>
        <v>0</v>
      </c>
      <c r="E187" s="266">
        <f t="shared" si="65"/>
        <v>0</v>
      </c>
      <c r="F187" s="268">
        <f t="shared" si="65"/>
        <v>0</v>
      </c>
      <c r="G187" s="211">
        <f t="shared" si="65"/>
        <v>0</v>
      </c>
      <c r="H187" s="266">
        <f t="shared" si="65"/>
        <v>0</v>
      </c>
      <c r="I187" s="264">
        <f t="shared" si="65"/>
        <v>0</v>
      </c>
      <c r="J187" s="211">
        <f t="shared" si="65"/>
        <v>0</v>
      </c>
      <c r="K187" s="266">
        <f t="shared" si="65"/>
        <v>0</v>
      </c>
      <c r="L187" s="268">
        <f t="shared" si="65"/>
        <v>0</v>
      </c>
      <c r="M187" s="211">
        <f t="shared" si="65"/>
        <v>0</v>
      </c>
      <c r="N187" s="266">
        <f t="shared" si="65"/>
        <v>0</v>
      </c>
      <c r="O187" s="267">
        <f t="shared" si="65"/>
        <v>0</v>
      </c>
      <c r="P187" s="268"/>
      <c r="R187" s="346"/>
      <c r="S187" s="346"/>
      <c r="T187" s="346"/>
    </row>
    <row r="188" spans="1:20" ht="48" hidden="1" x14ac:dyDescent="0.25">
      <c r="A188" s="155">
        <v>3310</v>
      </c>
      <c r="B188" s="156" t="s">
        <v>203</v>
      </c>
      <c r="C188" s="157">
        <f t="shared" si="63"/>
        <v>0</v>
      </c>
      <c r="D188" s="231"/>
      <c r="E188" s="234"/>
      <c r="F188" s="236">
        <f>D188+E188</f>
        <v>0</v>
      </c>
      <c r="G188" s="231"/>
      <c r="H188" s="234"/>
      <c r="I188" s="232">
        <f>G188+H188</f>
        <v>0</v>
      </c>
      <c r="J188" s="231"/>
      <c r="K188" s="234"/>
      <c r="L188" s="236">
        <f>J188+K188</f>
        <v>0</v>
      </c>
      <c r="M188" s="231"/>
      <c r="N188" s="234"/>
      <c r="O188" s="235">
        <f>N188+M188</f>
        <v>0</v>
      </c>
      <c r="P188" s="236"/>
      <c r="R188" s="346"/>
      <c r="S188" s="346"/>
      <c r="T188" s="346"/>
    </row>
    <row r="189" spans="1:20" ht="48" hidden="1" x14ac:dyDescent="0.25">
      <c r="A189" s="55">
        <v>3320</v>
      </c>
      <c r="B189" s="101" t="s">
        <v>204</v>
      </c>
      <c r="C189" s="56">
        <f t="shared" si="63"/>
        <v>0</v>
      </c>
      <c r="D189" s="106"/>
      <c r="E189" s="108"/>
      <c r="F189" s="110">
        <f>D189+E189</f>
        <v>0</v>
      </c>
      <c r="G189" s="106"/>
      <c r="H189" s="108"/>
      <c r="I189" s="107">
        <f>G189+H189</f>
        <v>0</v>
      </c>
      <c r="J189" s="106"/>
      <c r="K189" s="108"/>
      <c r="L189" s="110">
        <f>J189+K189</f>
        <v>0</v>
      </c>
      <c r="M189" s="106"/>
      <c r="N189" s="108"/>
      <c r="O189" s="221">
        <f>N189+M189</f>
        <v>0</v>
      </c>
      <c r="P189" s="110"/>
      <c r="R189" s="346"/>
      <c r="S189" s="346"/>
      <c r="T189" s="346"/>
    </row>
    <row r="190" spans="1:20" hidden="1" x14ac:dyDescent="0.25">
      <c r="A190" s="269">
        <v>4000</v>
      </c>
      <c r="B190" s="200" t="s">
        <v>205</v>
      </c>
      <c r="C190" s="201">
        <f t="shared" si="63"/>
        <v>0</v>
      </c>
      <c r="D190" s="202">
        <f t="shared" ref="D190:O190" si="66">SUM(D191,D194)</f>
        <v>0</v>
      </c>
      <c r="E190" s="205">
        <f t="shared" si="66"/>
        <v>0</v>
      </c>
      <c r="F190" s="654">
        <f t="shared" si="66"/>
        <v>0</v>
      </c>
      <c r="G190" s="202">
        <f t="shared" si="66"/>
        <v>0</v>
      </c>
      <c r="H190" s="205">
        <f t="shared" si="66"/>
        <v>0</v>
      </c>
      <c r="I190" s="203">
        <f t="shared" si="66"/>
        <v>0</v>
      </c>
      <c r="J190" s="202">
        <f t="shared" si="66"/>
        <v>0</v>
      </c>
      <c r="K190" s="205">
        <f t="shared" si="66"/>
        <v>0</v>
      </c>
      <c r="L190" s="654">
        <f t="shared" si="66"/>
        <v>0</v>
      </c>
      <c r="M190" s="206">
        <f t="shared" si="66"/>
        <v>0</v>
      </c>
      <c r="N190" s="207">
        <f t="shared" si="66"/>
        <v>0</v>
      </c>
      <c r="O190" s="208">
        <f t="shared" si="66"/>
        <v>0</v>
      </c>
      <c r="P190" s="209"/>
      <c r="R190" s="346"/>
      <c r="S190" s="346"/>
      <c r="T190" s="346"/>
    </row>
    <row r="191" spans="1:20" ht="24" hidden="1" x14ac:dyDescent="0.25">
      <c r="A191" s="270">
        <v>4200</v>
      </c>
      <c r="B191" s="210" t="s">
        <v>206</v>
      </c>
      <c r="C191" s="86">
        <f t="shared" si="63"/>
        <v>0</v>
      </c>
      <c r="D191" s="95">
        <f t="shared" ref="D191:O191" si="67">SUM(D192,D193)</f>
        <v>0</v>
      </c>
      <c r="E191" s="98">
        <f t="shared" si="67"/>
        <v>0</v>
      </c>
      <c r="F191" s="99">
        <f t="shared" si="67"/>
        <v>0</v>
      </c>
      <c r="G191" s="95">
        <f t="shared" si="67"/>
        <v>0</v>
      </c>
      <c r="H191" s="98">
        <f t="shared" si="67"/>
        <v>0</v>
      </c>
      <c r="I191" s="96">
        <f t="shared" si="67"/>
        <v>0</v>
      </c>
      <c r="J191" s="95">
        <f t="shared" si="67"/>
        <v>0</v>
      </c>
      <c r="K191" s="98">
        <f t="shared" si="67"/>
        <v>0</v>
      </c>
      <c r="L191" s="99">
        <f t="shared" si="67"/>
        <v>0</v>
      </c>
      <c r="M191" s="95">
        <f t="shared" si="67"/>
        <v>0</v>
      </c>
      <c r="N191" s="98">
        <f t="shared" si="67"/>
        <v>0</v>
      </c>
      <c r="O191" s="212">
        <f t="shared" si="67"/>
        <v>0</v>
      </c>
      <c r="P191" s="99"/>
      <c r="R191" s="346"/>
      <c r="S191" s="346"/>
      <c r="T191" s="346"/>
    </row>
    <row r="192" spans="1:20" ht="36" hidden="1" x14ac:dyDescent="0.25">
      <c r="A192" s="350">
        <v>4240</v>
      </c>
      <c r="B192" s="101" t="s">
        <v>207</v>
      </c>
      <c r="C192" s="56">
        <f t="shared" si="63"/>
        <v>0</v>
      </c>
      <c r="D192" s="106"/>
      <c r="E192" s="108"/>
      <c r="F192" s="110"/>
      <c r="G192" s="106"/>
      <c r="H192" s="108"/>
      <c r="I192" s="107">
        <f>G192+H192</f>
        <v>0</v>
      </c>
      <c r="J192" s="106"/>
      <c r="K192" s="108"/>
      <c r="L192" s="110">
        <f>J192+K192</f>
        <v>0</v>
      </c>
      <c r="M192" s="106"/>
      <c r="N192" s="108"/>
      <c r="O192" s="221">
        <f>N192+M192</f>
        <v>0</v>
      </c>
      <c r="P192" s="110"/>
      <c r="R192" s="346"/>
      <c r="S192" s="346"/>
      <c r="T192" s="346"/>
    </row>
    <row r="193" spans="1:20" ht="24" hidden="1" x14ac:dyDescent="0.25">
      <c r="A193" s="224">
        <v>4250</v>
      </c>
      <c r="B193" s="111" t="s">
        <v>208</v>
      </c>
      <c r="C193" s="65">
        <f t="shared" si="63"/>
        <v>0</v>
      </c>
      <c r="D193" s="116"/>
      <c r="E193" s="118"/>
      <c r="F193" s="120"/>
      <c r="G193" s="116"/>
      <c r="H193" s="118"/>
      <c r="I193" s="117">
        <f>G193+H193</f>
        <v>0</v>
      </c>
      <c r="J193" s="116"/>
      <c r="K193" s="118"/>
      <c r="L193" s="120">
        <f>J193+K193</f>
        <v>0</v>
      </c>
      <c r="M193" s="116"/>
      <c r="N193" s="118"/>
      <c r="O193" s="223">
        <f>N193+M193</f>
        <v>0</v>
      </c>
      <c r="P193" s="120"/>
      <c r="R193" s="346"/>
      <c r="S193" s="346"/>
      <c r="T193" s="346"/>
    </row>
    <row r="194" spans="1:20" hidden="1" x14ac:dyDescent="0.25">
      <c r="A194" s="85">
        <v>4300</v>
      </c>
      <c r="B194" s="210" t="s">
        <v>209</v>
      </c>
      <c r="C194" s="86">
        <f t="shared" si="63"/>
        <v>0</v>
      </c>
      <c r="D194" s="95">
        <f t="shared" ref="D194:O194" si="68">SUM(D195)</f>
        <v>0</v>
      </c>
      <c r="E194" s="98">
        <f t="shared" si="68"/>
        <v>0</v>
      </c>
      <c r="F194" s="99">
        <f t="shared" si="68"/>
        <v>0</v>
      </c>
      <c r="G194" s="95">
        <f t="shared" si="68"/>
        <v>0</v>
      </c>
      <c r="H194" s="98">
        <f t="shared" si="68"/>
        <v>0</v>
      </c>
      <c r="I194" s="96">
        <f t="shared" si="68"/>
        <v>0</v>
      </c>
      <c r="J194" s="95">
        <f t="shared" si="68"/>
        <v>0</v>
      </c>
      <c r="K194" s="98">
        <f t="shared" si="68"/>
        <v>0</v>
      </c>
      <c r="L194" s="99">
        <f t="shared" si="68"/>
        <v>0</v>
      </c>
      <c r="M194" s="95">
        <f t="shared" si="68"/>
        <v>0</v>
      </c>
      <c r="N194" s="98">
        <f t="shared" si="68"/>
        <v>0</v>
      </c>
      <c r="O194" s="212">
        <f t="shared" si="68"/>
        <v>0</v>
      </c>
      <c r="P194" s="99"/>
      <c r="R194" s="346"/>
      <c r="S194" s="346"/>
      <c r="T194" s="346"/>
    </row>
    <row r="195" spans="1:20" ht="24" hidden="1" x14ac:dyDescent="0.25">
      <c r="A195" s="350">
        <v>4310</v>
      </c>
      <c r="B195" s="101" t="s">
        <v>210</v>
      </c>
      <c r="C195" s="56">
        <f t="shared" si="63"/>
        <v>0</v>
      </c>
      <c r="D195" s="238">
        <f t="shared" ref="D195:O195" si="69">SUM(D196:D196)</f>
        <v>0</v>
      </c>
      <c r="E195" s="241">
        <f t="shared" si="69"/>
        <v>0</v>
      </c>
      <c r="F195" s="243">
        <f t="shared" si="69"/>
        <v>0</v>
      </c>
      <c r="G195" s="238">
        <f t="shared" si="69"/>
        <v>0</v>
      </c>
      <c r="H195" s="241">
        <f t="shared" si="69"/>
        <v>0</v>
      </c>
      <c r="I195" s="239">
        <f t="shared" si="69"/>
        <v>0</v>
      </c>
      <c r="J195" s="238">
        <f t="shared" si="69"/>
        <v>0</v>
      </c>
      <c r="K195" s="241">
        <f t="shared" si="69"/>
        <v>0</v>
      </c>
      <c r="L195" s="243">
        <f t="shared" si="69"/>
        <v>0</v>
      </c>
      <c r="M195" s="238">
        <f t="shared" si="69"/>
        <v>0</v>
      </c>
      <c r="N195" s="241">
        <f t="shared" si="69"/>
        <v>0</v>
      </c>
      <c r="O195" s="242">
        <f t="shared" si="69"/>
        <v>0</v>
      </c>
      <c r="P195" s="243"/>
      <c r="R195" s="346"/>
      <c r="S195" s="346"/>
      <c r="T195" s="346"/>
    </row>
    <row r="196" spans="1:20" ht="36" hidden="1" x14ac:dyDescent="0.25">
      <c r="A196" s="64">
        <v>4311</v>
      </c>
      <c r="B196" s="111" t="s">
        <v>211</v>
      </c>
      <c r="C196" s="65">
        <f t="shared" si="63"/>
        <v>0</v>
      </c>
      <c r="D196" s="116"/>
      <c r="E196" s="118"/>
      <c r="F196" s="120"/>
      <c r="G196" s="116"/>
      <c r="H196" s="118"/>
      <c r="I196" s="117">
        <f>G196+H196</f>
        <v>0</v>
      </c>
      <c r="J196" s="116"/>
      <c r="K196" s="118"/>
      <c r="L196" s="120">
        <f>J196+K196</f>
        <v>0</v>
      </c>
      <c r="M196" s="116"/>
      <c r="N196" s="118"/>
      <c r="O196" s="223">
        <f>N196+M196</f>
        <v>0</v>
      </c>
      <c r="P196" s="120"/>
      <c r="R196" s="346"/>
      <c r="S196" s="346"/>
      <c r="T196" s="346"/>
    </row>
    <row r="197" spans="1:20" s="37" customFormat="1" x14ac:dyDescent="0.25">
      <c r="A197" s="271"/>
      <c r="B197" s="29" t="s">
        <v>212</v>
      </c>
      <c r="C197" s="172">
        <f t="shared" si="63"/>
        <v>6140</v>
      </c>
      <c r="D197" s="173">
        <f t="shared" ref="D197:O197" si="70">SUM(D198,D233,D271)</f>
        <v>6140</v>
      </c>
      <c r="E197" s="176">
        <f t="shared" si="70"/>
        <v>0</v>
      </c>
      <c r="F197" s="199">
        <f t="shared" si="70"/>
        <v>6140</v>
      </c>
      <c r="G197" s="173">
        <f t="shared" si="70"/>
        <v>0</v>
      </c>
      <c r="H197" s="176">
        <f t="shared" si="70"/>
        <v>0</v>
      </c>
      <c r="I197" s="174">
        <f t="shared" si="70"/>
        <v>0</v>
      </c>
      <c r="J197" s="173">
        <f t="shared" si="70"/>
        <v>0</v>
      </c>
      <c r="K197" s="314">
        <f t="shared" si="70"/>
        <v>0</v>
      </c>
      <c r="L197" s="175">
        <f t="shared" si="70"/>
        <v>0</v>
      </c>
      <c r="M197" s="272">
        <f t="shared" si="70"/>
        <v>0</v>
      </c>
      <c r="N197" s="176">
        <f t="shared" si="70"/>
        <v>0</v>
      </c>
      <c r="O197" s="198">
        <f t="shared" si="70"/>
        <v>0</v>
      </c>
      <c r="P197" s="199"/>
      <c r="R197" s="346"/>
      <c r="S197" s="346"/>
      <c r="T197" s="346"/>
    </row>
    <row r="198" spans="1:20" x14ac:dyDescent="0.25">
      <c r="A198" s="200">
        <v>5000</v>
      </c>
      <c r="B198" s="200" t="s">
        <v>213</v>
      </c>
      <c r="C198" s="201">
        <f t="shared" si="63"/>
        <v>6140</v>
      </c>
      <c r="D198" s="202">
        <f t="shared" ref="D198:O198" si="71">D199+D207</f>
        <v>6140</v>
      </c>
      <c r="E198" s="205">
        <f t="shared" si="71"/>
        <v>0</v>
      </c>
      <c r="F198" s="654">
        <f t="shared" si="71"/>
        <v>6140</v>
      </c>
      <c r="G198" s="202">
        <f t="shared" si="71"/>
        <v>0</v>
      </c>
      <c r="H198" s="205">
        <f t="shared" si="71"/>
        <v>0</v>
      </c>
      <c r="I198" s="203">
        <f t="shared" si="71"/>
        <v>0</v>
      </c>
      <c r="J198" s="202">
        <f t="shared" si="71"/>
        <v>0</v>
      </c>
      <c r="K198" s="203">
        <f t="shared" si="71"/>
        <v>0</v>
      </c>
      <c r="L198" s="204">
        <f t="shared" si="71"/>
        <v>0</v>
      </c>
      <c r="M198" s="206">
        <f t="shared" si="71"/>
        <v>0</v>
      </c>
      <c r="N198" s="207">
        <f t="shared" si="71"/>
        <v>0</v>
      </c>
      <c r="O198" s="208">
        <f t="shared" si="71"/>
        <v>0</v>
      </c>
      <c r="P198" s="209"/>
      <c r="R198" s="346"/>
      <c r="S198" s="346"/>
      <c r="T198" s="346"/>
    </row>
    <row r="199" spans="1:20" x14ac:dyDescent="0.25">
      <c r="A199" s="85">
        <v>5100</v>
      </c>
      <c r="B199" s="210" t="s">
        <v>214</v>
      </c>
      <c r="C199" s="86">
        <f t="shared" si="63"/>
        <v>340</v>
      </c>
      <c r="D199" s="95">
        <f t="shared" ref="D199:O199" si="72">D200+D201+D204+D205+D206</f>
        <v>340</v>
      </c>
      <c r="E199" s="98">
        <f t="shared" si="72"/>
        <v>0</v>
      </c>
      <c r="F199" s="99">
        <f t="shared" si="72"/>
        <v>340</v>
      </c>
      <c r="G199" s="95">
        <f t="shared" si="72"/>
        <v>0</v>
      </c>
      <c r="H199" s="98">
        <f t="shared" si="72"/>
        <v>0</v>
      </c>
      <c r="I199" s="96">
        <f t="shared" si="72"/>
        <v>0</v>
      </c>
      <c r="J199" s="95">
        <f t="shared" si="72"/>
        <v>0</v>
      </c>
      <c r="K199" s="96">
        <f t="shared" si="72"/>
        <v>0</v>
      </c>
      <c r="L199" s="97">
        <f t="shared" si="72"/>
        <v>0</v>
      </c>
      <c r="M199" s="95">
        <f t="shared" si="72"/>
        <v>0</v>
      </c>
      <c r="N199" s="98">
        <f t="shared" si="72"/>
        <v>0</v>
      </c>
      <c r="O199" s="212">
        <f t="shared" si="72"/>
        <v>0</v>
      </c>
      <c r="P199" s="99"/>
      <c r="R199" s="346"/>
      <c r="S199" s="346"/>
      <c r="T199" s="346"/>
    </row>
    <row r="200" spans="1:20" hidden="1" x14ac:dyDescent="0.25">
      <c r="A200" s="350">
        <v>5110</v>
      </c>
      <c r="B200" s="101" t="s">
        <v>215</v>
      </c>
      <c r="C200" s="56">
        <f t="shared" si="63"/>
        <v>0</v>
      </c>
      <c r="D200" s="106"/>
      <c r="E200" s="108"/>
      <c r="F200" s="110">
        <f>D200+E200</f>
        <v>0</v>
      </c>
      <c r="G200" s="106"/>
      <c r="H200" s="108"/>
      <c r="I200" s="107">
        <f>G200+H200</f>
        <v>0</v>
      </c>
      <c r="J200" s="106"/>
      <c r="K200" s="108"/>
      <c r="L200" s="110">
        <f>J200+K200</f>
        <v>0</v>
      </c>
      <c r="M200" s="106"/>
      <c r="N200" s="108"/>
      <c r="O200" s="221">
        <f>N200+M200</f>
        <v>0</v>
      </c>
      <c r="P200" s="110"/>
      <c r="R200" s="346"/>
      <c r="S200" s="346"/>
      <c r="T200" s="346"/>
    </row>
    <row r="201" spans="1:20" ht="24" x14ac:dyDescent="0.25">
      <c r="A201" s="224">
        <v>5120</v>
      </c>
      <c r="B201" s="111" t="s">
        <v>216</v>
      </c>
      <c r="C201" s="65">
        <f t="shared" si="63"/>
        <v>340</v>
      </c>
      <c r="D201" s="225">
        <f t="shared" ref="D201:O201" si="73">D202+D203</f>
        <v>340</v>
      </c>
      <c r="E201" s="228">
        <f t="shared" si="73"/>
        <v>0</v>
      </c>
      <c r="F201" s="230">
        <f t="shared" si="73"/>
        <v>340</v>
      </c>
      <c r="G201" s="225">
        <f t="shared" si="73"/>
        <v>0</v>
      </c>
      <c r="H201" s="228">
        <f t="shared" si="73"/>
        <v>0</v>
      </c>
      <c r="I201" s="226">
        <f t="shared" si="73"/>
        <v>0</v>
      </c>
      <c r="J201" s="225">
        <f t="shared" si="73"/>
        <v>0</v>
      </c>
      <c r="K201" s="226">
        <f t="shared" si="73"/>
        <v>0</v>
      </c>
      <c r="L201" s="227">
        <f t="shared" si="73"/>
        <v>0</v>
      </c>
      <c r="M201" s="225">
        <f t="shared" si="73"/>
        <v>0</v>
      </c>
      <c r="N201" s="228">
        <f t="shared" si="73"/>
        <v>0</v>
      </c>
      <c r="O201" s="229">
        <f t="shared" si="73"/>
        <v>0</v>
      </c>
      <c r="P201" s="230"/>
      <c r="R201" s="346"/>
      <c r="S201" s="346"/>
      <c r="T201" s="346"/>
    </row>
    <row r="202" spans="1:20" x14ac:dyDescent="0.25">
      <c r="A202" s="64">
        <v>5121</v>
      </c>
      <c r="B202" s="111" t="s">
        <v>217</v>
      </c>
      <c r="C202" s="65">
        <f t="shared" si="63"/>
        <v>340</v>
      </c>
      <c r="D202" s="116">
        <v>340</v>
      </c>
      <c r="E202" s="118"/>
      <c r="F202" s="120">
        <f>D202+E202</f>
        <v>340</v>
      </c>
      <c r="G202" s="116"/>
      <c r="H202" s="118"/>
      <c r="I202" s="117">
        <f>G202+H202</f>
        <v>0</v>
      </c>
      <c r="J202" s="116"/>
      <c r="K202" s="117"/>
      <c r="L202" s="222">
        <f>J202+K202</f>
        <v>0</v>
      </c>
      <c r="M202" s="116"/>
      <c r="N202" s="118"/>
      <c r="O202" s="223">
        <f>N202+M202</f>
        <v>0</v>
      </c>
      <c r="P202" s="120"/>
      <c r="R202" s="346"/>
      <c r="S202" s="346"/>
      <c r="T202" s="346"/>
    </row>
    <row r="203" spans="1:20" ht="24" hidden="1" x14ac:dyDescent="0.25">
      <c r="A203" s="64">
        <v>5129</v>
      </c>
      <c r="B203" s="111" t="s">
        <v>218</v>
      </c>
      <c r="C203" s="65">
        <f t="shared" si="63"/>
        <v>0</v>
      </c>
      <c r="D203" s="116"/>
      <c r="E203" s="118"/>
      <c r="F203" s="120">
        <f>D203+E203</f>
        <v>0</v>
      </c>
      <c r="G203" s="116"/>
      <c r="H203" s="118"/>
      <c r="I203" s="117">
        <f>G203+H203</f>
        <v>0</v>
      </c>
      <c r="J203" s="116"/>
      <c r="K203" s="118"/>
      <c r="L203" s="120">
        <f>J203+K203</f>
        <v>0</v>
      </c>
      <c r="M203" s="116"/>
      <c r="N203" s="118"/>
      <c r="O203" s="223">
        <f>N203+M203</f>
        <v>0</v>
      </c>
      <c r="P203" s="120"/>
      <c r="R203" s="346"/>
      <c r="S203" s="346"/>
      <c r="T203" s="346"/>
    </row>
    <row r="204" spans="1:20" hidden="1" x14ac:dyDescent="0.25">
      <c r="A204" s="224">
        <v>5130</v>
      </c>
      <c r="B204" s="111" t="s">
        <v>219</v>
      </c>
      <c r="C204" s="65">
        <f t="shared" si="63"/>
        <v>0</v>
      </c>
      <c r="D204" s="116"/>
      <c r="E204" s="118"/>
      <c r="F204" s="120">
        <f>D204+E204</f>
        <v>0</v>
      </c>
      <c r="G204" s="116"/>
      <c r="H204" s="118"/>
      <c r="I204" s="117">
        <f>G204+H204</f>
        <v>0</v>
      </c>
      <c r="J204" s="116"/>
      <c r="K204" s="118"/>
      <c r="L204" s="120">
        <f>J204+K204</f>
        <v>0</v>
      </c>
      <c r="M204" s="116"/>
      <c r="N204" s="118"/>
      <c r="O204" s="223">
        <f>N204+M204</f>
        <v>0</v>
      </c>
      <c r="P204" s="120"/>
      <c r="R204" s="346"/>
      <c r="S204" s="346"/>
      <c r="T204" s="346"/>
    </row>
    <row r="205" spans="1:20" hidden="1" x14ac:dyDescent="0.25">
      <c r="A205" s="224">
        <v>5140</v>
      </c>
      <c r="B205" s="111" t="s">
        <v>220</v>
      </c>
      <c r="C205" s="65">
        <f t="shared" si="63"/>
        <v>0</v>
      </c>
      <c r="D205" s="116"/>
      <c r="E205" s="118"/>
      <c r="F205" s="120">
        <f>D205+E205</f>
        <v>0</v>
      </c>
      <c r="G205" s="116"/>
      <c r="H205" s="118"/>
      <c r="I205" s="117">
        <f>G205+H205</f>
        <v>0</v>
      </c>
      <c r="J205" s="116"/>
      <c r="K205" s="118"/>
      <c r="L205" s="120">
        <f>J205+K205</f>
        <v>0</v>
      </c>
      <c r="M205" s="116"/>
      <c r="N205" s="118"/>
      <c r="O205" s="223">
        <f>N205+M205</f>
        <v>0</v>
      </c>
      <c r="P205" s="120"/>
      <c r="R205" s="346"/>
      <c r="S205" s="346"/>
      <c r="T205" s="346"/>
    </row>
    <row r="206" spans="1:20" ht="24" hidden="1" x14ac:dyDescent="0.25">
      <c r="A206" s="224">
        <v>5170</v>
      </c>
      <c r="B206" s="111" t="s">
        <v>221</v>
      </c>
      <c r="C206" s="65">
        <f t="shared" si="63"/>
        <v>0</v>
      </c>
      <c r="D206" s="116"/>
      <c r="E206" s="118"/>
      <c r="F206" s="120">
        <f>D206+E206</f>
        <v>0</v>
      </c>
      <c r="G206" s="116"/>
      <c r="H206" s="118"/>
      <c r="I206" s="117">
        <f>G206+H206</f>
        <v>0</v>
      </c>
      <c r="J206" s="116"/>
      <c r="K206" s="118"/>
      <c r="L206" s="120">
        <f>J206+K206</f>
        <v>0</v>
      </c>
      <c r="M206" s="116"/>
      <c r="N206" s="118"/>
      <c r="O206" s="223">
        <f>N206+M206</f>
        <v>0</v>
      </c>
      <c r="P206" s="120"/>
      <c r="R206" s="346"/>
      <c r="S206" s="346"/>
      <c r="T206" s="346"/>
    </row>
    <row r="207" spans="1:20" x14ac:dyDescent="0.25">
      <c r="A207" s="85">
        <v>5200</v>
      </c>
      <c r="B207" s="210" t="s">
        <v>222</v>
      </c>
      <c r="C207" s="86">
        <f t="shared" si="63"/>
        <v>5800</v>
      </c>
      <c r="D207" s="95">
        <f t="shared" ref="D207:O207" si="74">D208+D218+D219+D228+D229+D230+D232</f>
        <v>5800</v>
      </c>
      <c r="E207" s="98">
        <f t="shared" si="74"/>
        <v>0</v>
      </c>
      <c r="F207" s="99">
        <f t="shared" si="74"/>
        <v>5800</v>
      </c>
      <c r="G207" s="95">
        <f t="shared" si="74"/>
        <v>0</v>
      </c>
      <c r="H207" s="98">
        <f t="shared" si="74"/>
        <v>0</v>
      </c>
      <c r="I207" s="96">
        <f t="shared" si="74"/>
        <v>0</v>
      </c>
      <c r="J207" s="95">
        <f t="shared" si="74"/>
        <v>0</v>
      </c>
      <c r="K207" s="96">
        <f t="shared" si="74"/>
        <v>0</v>
      </c>
      <c r="L207" s="97">
        <f t="shared" si="74"/>
        <v>0</v>
      </c>
      <c r="M207" s="95">
        <f t="shared" si="74"/>
        <v>0</v>
      </c>
      <c r="N207" s="98">
        <f t="shared" si="74"/>
        <v>0</v>
      </c>
      <c r="O207" s="212">
        <f t="shared" si="74"/>
        <v>0</v>
      </c>
      <c r="P207" s="99"/>
      <c r="R207" s="346"/>
      <c r="S207" s="346"/>
      <c r="T207" s="346"/>
    </row>
    <row r="208" spans="1:20" hidden="1" x14ac:dyDescent="0.25">
      <c r="A208" s="213">
        <v>5210</v>
      </c>
      <c r="B208" s="156" t="s">
        <v>223</v>
      </c>
      <c r="C208" s="157">
        <f t="shared" si="63"/>
        <v>0</v>
      </c>
      <c r="D208" s="214">
        <f t="shared" ref="D208:O208" si="75">SUM(D209:D217)</f>
        <v>0</v>
      </c>
      <c r="E208" s="217">
        <f t="shared" si="75"/>
        <v>0</v>
      </c>
      <c r="F208" s="219">
        <f t="shared" si="75"/>
        <v>0</v>
      </c>
      <c r="G208" s="214">
        <f t="shared" si="75"/>
        <v>0</v>
      </c>
      <c r="H208" s="217">
        <f t="shared" si="75"/>
        <v>0</v>
      </c>
      <c r="I208" s="215">
        <f t="shared" si="75"/>
        <v>0</v>
      </c>
      <c r="J208" s="214">
        <f t="shared" si="75"/>
        <v>0</v>
      </c>
      <c r="K208" s="217">
        <f t="shared" si="75"/>
        <v>0</v>
      </c>
      <c r="L208" s="219">
        <f t="shared" si="75"/>
        <v>0</v>
      </c>
      <c r="M208" s="214">
        <f t="shared" si="75"/>
        <v>0</v>
      </c>
      <c r="N208" s="217">
        <f t="shared" si="75"/>
        <v>0</v>
      </c>
      <c r="O208" s="218">
        <f t="shared" si="75"/>
        <v>0</v>
      </c>
      <c r="P208" s="219"/>
      <c r="R208" s="346"/>
      <c r="S208" s="346"/>
      <c r="T208" s="346"/>
    </row>
    <row r="209" spans="1:20" hidden="1" x14ac:dyDescent="0.25">
      <c r="A209" s="55">
        <v>5211</v>
      </c>
      <c r="B209" s="101" t="s">
        <v>224</v>
      </c>
      <c r="C209" s="56">
        <f t="shared" si="63"/>
        <v>0</v>
      </c>
      <c r="D209" s="106"/>
      <c r="E209" s="108"/>
      <c r="F209" s="110">
        <f t="shared" ref="F209:F218" si="76">D209+E209</f>
        <v>0</v>
      </c>
      <c r="G209" s="106"/>
      <c r="H209" s="108"/>
      <c r="I209" s="107">
        <f t="shared" ref="I209:I218" si="77">G209+H209</f>
        <v>0</v>
      </c>
      <c r="J209" s="106"/>
      <c r="K209" s="108"/>
      <c r="L209" s="110">
        <f t="shared" ref="L209:L218" si="78">J209+K209</f>
        <v>0</v>
      </c>
      <c r="M209" s="106"/>
      <c r="N209" s="108"/>
      <c r="O209" s="221">
        <f t="shared" ref="O209:O218" si="79">N209+M209</f>
        <v>0</v>
      </c>
      <c r="P209" s="110"/>
      <c r="R209" s="346"/>
      <c r="S209" s="346"/>
      <c r="T209" s="346"/>
    </row>
    <row r="210" spans="1:20" hidden="1" x14ac:dyDescent="0.25">
      <c r="A210" s="64">
        <v>5212</v>
      </c>
      <c r="B210" s="111" t="s">
        <v>225</v>
      </c>
      <c r="C210" s="65">
        <f t="shared" si="63"/>
        <v>0</v>
      </c>
      <c r="D210" s="116"/>
      <c r="E210" s="118"/>
      <c r="F210" s="120">
        <f t="shared" si="76"/>
        <v>0</v>
      </c>
      <c r="G210" s="116"/>
      <c r="H210" s="118"/>
      <c r="I210" s="117">
        <f t="shared" si="77"/>
        <v>0</v>
      </c>
      <c r="J210" s="116"/>
      <c r="K210" s="118"/>
      <c r="L210" s="120">
        <f t="shared" si="78"/>
        <v>0</v>
      </c>
      <c r="M210" s="116"/>
      <c r="N210" s="118"/>
      <c r="O210" s="223">
        <f t="shared" si="79"/>
        <v>0</v>
      </c>
      <c r="P210" s="120"/>
      <c r="R210" s="346"/>
      <c r="S210" s="346"/>
      <c r="T210" s="346"/>
    </row>
    <row r="211" spans="1:20" hidden="1" x14ac:dyDescent="0.25">
      <c r="A211" s="64">
        <v>5213</v>
      </c>
      <c r="B211" s="111" t="s">
        <v>226</v>
      </c>
      <c r="C211" s="65">
        <f t="shared" si="63"/>
        <v>0</v>
      </c>
      <c r="D211" s="116"/>
      <c r="E211" s="118"/>
      <c r="F211" s="120">
        <f t="shared" si="76"/>
        <v>0</v>
      </c>
      <c r="G211" s="116"/>
      <c r="H211" s="118"/>
      <c r="I211" s="117">
        <f t="shared" si="77"/>
        <v>0</v>
      </c>
      <c r="J211" s="116"/>
      <c r="K211" s="118"/>
      <c r="L211" s="120">
        <f t="shared" si="78"/>
        <v>0</v>
      </c>
      <c r="M211" s="116"/>
      <c r="N211" s="118"/>
      <c r="O211" s="223">
        <f t="shared" si="79"/>
        <v>0</v>
      </c>
      <c r="P211" s="120"/>
      <c r="R211" s="346"/>
      <c r="S211" s="346"/>
      <c r="T211" s="346"/>
    </row>
    <row r="212" spans="1:20" hidden="1" x14ac:dyDescent="0.25">
      <c r="A212" s="64">
        <v>5214</v>
      </c>
      <c r="B212" s="111" t="s">
        <v>227</v>
      </c>
      <c r="C212" s="65">
        <f t="shared" si="63"/>
        <v>0</v>
      </c>
      <c r="D212" s="116"/>
      <c r="E212" s="118"/>
      <c r="F212" s="120">
        <f t="shared" si="76"/>
        <v>0</v>
      </c>
      <c r="G212" s="116"/>
      <c r="H212" s="118"/>
      <c r="I212" s="117">
        <f t="shared" si="77"/>
        <v>0</v>
      </c>
      <c r="J212" s="116"/>
      <c r="K212" s="118"/>
      <c r="L212" s="120">
        <f t="shared" si="78"/>
        <v>0</v>
      </c>
      <c r="M212" s="116"/>
      <c r="N212" s="118"/>
      <c r="O212" s="223">
        <f t="shared" si="79"/>
        <v>0</v>
      </c>
      <c r="P212" s="120"/>
      <c r="R212" s="346"/>
      <c r="S212" s="346"/>
      <c r="T212" s="346"/>
    </row>
    <row r="213" spans="1:20" hidden="1" x14ac:dyDescent="0.25">
      <c r="A213" s="64">
        <v>5215</v>
      </c>
      <c r="B213" s="111" t="s">
        <v>228</v>
      </c>
      <c r="C213" s="65">
        <f t="shared" si="63"/>
        <v>0</v>
      </c>
      <c r="D213" s="116"/>
      <c r="E213" s="118"/>
      <c r="F213" s="120">
        <f t="shared" si="76"/>
        <v>0</v>
      </c>
      <c r="G213" s="116"/>
      <c r="H213" s="118"/>
      <c r="I213" s="117">
        <f t="shared" si="77"/>
        <v>0</v>
      </c>
      <c r="J213" s="116"/>
      <c r="K213" s="118"/>
      <c r="L213" s="120">
        <f t="shared" si="78"/>
        <v>0</v>
      </c>
      <c r="M213" s="116"/>
      <c r="N213" s="118"/>
      <c r="O213" s="223">
        <f t="shared" si="79"/>
        <v>0</v>
      </c>
      <c r="P213" s="120"/>
      <c r="R213" s="346"/>
      <c r="S213" s="346"/>
      <c r="T213" s="346"/>
    </row>
    <row r="214" spans="1:20" hidden="1" x14ac:dyDescent="0.25">
      <c r="A214" s="64">
        <v>5216</v>
      </c>
      <c r="B214" s="111" t="s">
        <v>229</v>
      </c>
      <c r="C214" s="65">
        <f t="shared" si="63"/>
        <v>0</v>
      </c>
      <c r="D214" s="116"/>
      <c r="E214" s="118"/>
      <c r="F214" s="120">
        <f t="shared" si="76"/>
        <v>0</v>
      </c>
      <c r="G214" s="116"/>
      <c r="H214" s="118"/>
      <c r="I214" s="117">
        <f t="shared" si="77"/>
        <v>0</v>
      </c>
      <c r="J214" s="116"/>
      <c r="K214" s="118"/>
      <c r="L214" s="120">
        <f t="shared" si="78"/>
        <v>0</v>
      </c>
      <c r="M214" s="116"/>
      <c r="N214" s="118"/>
      <c r="O214" s="223">
        <f t="shared" si="79"/>
        <v>0</v>
      </c>
      <c r="P214" s="120"/>
      <c r="R214" s="346"/>
      <c r="S214" s="346"/>
      <c r="T214" s="346"/>
    </row>
    <row r="215" spans="1:20" hidden="1" x14ac:dyDescent="0.25">
      <c r="A215" s="64">
        <v>5217</v>
      </c>
      <c r="B215" s="111" t="s">
        <v>230</v>
      </c>
      <c r="C215" s="65">
        <f t="shared" si="63"/>
        <v>0</v>
      </c>
      <c r="D215" s="116"/>
      <c r="E215" s="118"/>
      <c r="F215" s="120">
        <f t="shared" si="76"/>
        <v>0</v>
      </c>
      <c r="G215" s="116"/>
      <c r="H215" s="118"/>
      <c r="I215" s="117">
        <f t="shared" si="77"/>
        <v>0</v>
      </c>
      <c r="J215" s="116"/>
      <c r="K215" s="118"/>
      <c r="L215" s="120">
        <f t="shared" si="78"/>
        <v>0</v>
      </c>
      <c r="M215" s="116"/>
      <c r="N215" s="118"/>
      <c r="O215" s="223">
        <f t="shared" si="79"/>
        <v>0</v>
      </c>
      <c r="P215" s="120"/>
      <c r="R215" s="346"/>
      <c r="S215" s="346"/>
      <c r="T215" s="346"/>
    </row>
    <row r="216" spans="1:20" hidden="1" x14ac:dyDescent="0.25">
      <c r="A216" s="64">
        <v>5218</v>
      </c>
      <c r="B216" s="111" t="s">
        <v>231</v>
      </c>
      <c r="C216" s="65">
        <f t="shared" si="63"/>
        <v>0</v>
      </c>
      <c r="D216" s="116"/>
      <c r="E216" s="118"/>
      <c r="F216" s="120">
        <f t="shared" si="76"/>
        <v>0</v>
      </c>
      <c r="G216" s="116"/>
      <c r="H216" s="118"/>
      <c r="I216" s="117">
        <f t="shared" si="77"/>
        <v>0</v>
      </c>
      <c r="J216" s="116"/>
      <c r="K216" s="118"/>
      <c r="L216" s="120">
        <f t="shared" si="78"/>
        <v>0</v>
      </c>
      <c r="M216" s="116"/>
      <c r="N216" s="118"/>
      <c r="O216" s="223">
        <f t="shared" si="79"/>
        <v>0</v>
      </c>
      <c r="P216" s="120"/>
      <c r="R216" s="346"/>
      <c r="S216" s="346"/>
      <c r="T216" s="346"/>
    </row>
    <row r="217" spans="1:20" hidden="1" x14ac:dyDescent="0.25">
      <c r="A217" s="64">
        <v>5219</v>
      </c>
      <c r="B217" s="111" t="s">
        <v>232</v>
      </c>
      <c r="C217" s="65">
        <f t="shared" si="63"/>
        <v>0</v>
      </c>
      <c r="D217" s="116"/>
      <c r="E217" s="118"/>
      <c r="F217" s="120">
        <f t="shared" si="76"/>
        <v>0</v>
      </c>
      <c r="G217" s="116"/>
      <c r="H217" s="118"/>
      <c r="I217" s="117">
        <f t="shared" si="77"/>
        <v>0</v>
      </c>
      <c r="J217" s="116"/>
      <c r="K217" s="118"/>
      <c r="L217" s="120">
        <f t="shared" si="78"/>
        <v>0</v>
      </c>
      <c r="M217" s="116"/>
      <c r="N217" s="118"/>
      <c r="O217" s="223">
        <f t="shared" si="79"/>
        <v>0</v>
      </c>
      <c r="P217" s="120"/>
      <c r="R217" s="346"/>
      <c r="S217" s="346"/>
      <c r="T217" s="346"/>
    </row>
    <row r="218" spans="1:20" ht="13.5" hidden="1" customHeight="1" x14ac:dyDescent="0.25">
      <c r="A218" s="224">
        <v>5220</v>
      </c>
      <c r="B218" s="111" t="s">
        <v>233</v>
      </c>
      <c r="C218" s="65">
        <f t="shared" si="63"/>
        <v>0</v>
      </c>
      <c r="D218" s="116"/>
      <c r="E218" s="118"/>
      <c r="F218" s="120">
        <f t="shared" si="76"/>
        <v>0</v>
      </c>
      <c r="G218" s="116"/>
      <c r="H218" s="118"/>
      <c r="I218" s="117">
        <f t="shared" si="77"/>
        <v>0</v>
      </c>
      <c r="J218" s="116"/>
      <c r="K218" s="118"/>
      <c r="L218" s="120">
        <f t="shared" si="78"/>
        <v>0</v>
      </c>
      <c r="M218" s="116"/>
      <c r="N218" s="118"/>
      <c r="O218" s="223">
        <f t="shared" si="79"/>
        <v>0</v>
      </c>
      <c r="P218" s="120"/>
      <c r="R218" s="346"/>
      <c r="S218" s="346"/>
      <c r="T218" s="346"/>
    </row>
    <row r="219" spans="1:20" x14ac:dyDescent="0.25">
      <c r="A219" s="224">
        <v>5230</v>
      </c>
      <c r="B219" s="111" t="s">
        <v>234</v>
      </c>
      <c r="C219" s="65">
        <f t="shared" si="63"/>
        <v>5800</v>
      </c>
      <c r="D219" s="225">
        <f t="shared" ref="D219:O219" si="80">SUM(D220:D227)</f>
        <v>5800</v>
      </c>
      <c r="E219" s="228">
        <f t="shared" si="80"/>
        <v>0</v>
      </c>
      <c r="F219" s="230">
        <f t="shared" si="80"/>
        <v>5800</v>
      </c>
      <c r="G219" s="225">
        <f t="shared" si="80"/>
        <v>0</v>
      </c>
      <c r="H219" s="228">
        <f t="shared" si="80"/>
        <v>0</v>
      </c>
      <c r="I219" s="226">
        <f t="shared" si="80"/>
        <v>0</v>
      </c>
      <c r="J219" s="225">
        <f t="shared" si="80"/>
        <v>0</v>
      </c>
      <c r="K219" s="226">
        <f t="shared" si="80"/>
        <v>0</v>
      </c>
      <c r="L219" s="227">
        <f t="shared" si="80"/>
        <v>0</v>
      </c>
      <c r="M219" s="225">
        <f t="shared" si="80"/>
        <v>0</v>
      </c>
      <c r="N219" s="228">
        <f t="shared" si="80"/>
        <v>0</v>
      </c>
      <c r="O219" s="229">
        <f t="shared" si="80"/>
        <v>0</v>
      </c>
      <c r="P219" s="230"/>
      <c r="R219" s="346"/>
      <c r="S219" s="346"/>
      <c r="T219" s="346"/>
    </row>
    <row r="220" spans="1:20" hidden="1" x14ac:dyDescent="0.25">
      <c r="A220" s="64">
        <v>5231</v>
      </c>
      <c r="B220" s="111" t="s">
        <v>235</v>
      </c>
      <c r="C220" s="65">
        <f t="shared" si="63"/>
        <v>0</v>
      </c>
      <c r="D220" s="116"/>
      <c r="E220" s="118"/>
      <c r="F220" s="120">
        <f t="shared" ref="F220:F229" si="81">D220+E220</f>
        <v>0</v>
      </c>
      <c r="G220" s="116"/>
      <c r="H220" s="118"/>
      <c r="I220" s="117">
        <f t="shared" ref="I220:I229" si="82">G220+H220</f>
        <v>0</v>
      </c>
      <c r="J220" s="116"/>
      <c r="K220" s="118"/>
      <c r="L220" s="120">
        <f t="shared" ref="L220:L229" si="83">J220+K220</f>
        <v>0</v>
      </c>
      <c r="M220" s="116"/>
      <c r="N220" s="118"/>
      <c r="O220" s="223">
        <f t="shared" ref="O220:O229" si="84">N220+M220</f>
        <v>0</v>
      </c>
      <c r="P220" s="120"/>
      <c r="R220" s="346"/>
      <c r="S220" s="346"/>
      <c r="T220" s="346"/>
    </row>
    <row r="221" spans="1:20" hidden="1" x14ac:dyDescent="0.25">
      <c r="A221" s="64">
        <v>5232</v>
      </c>
      <c r="B221" s="111" t="s">
        <v>236</v>
      </c>
      <c r="C221" s="65">
        <f t="shared" si="63"/>
        <v>0</v>
      </c>
      <c r="D221" s="116"/>
      <c r="E221" s="118"/>
      <c r="F221" s="120">
        <f t="shared" si="81"/>
        <v>0</v>
      </c>
      <c r="G221" s="116"/>
      <c r="H221" s="118"/>
      <c r="I221" s="117">
        <f t="shared" si="82"/>
        <v>0</v>
      </c>
      <c r="J221" s="116"/>
      <c r="K221" s="118"/>
      <c r="L221" s="120">
        <f t="shared" si="83"/>
        <v>0</v>
      </c>
      <c r="M221" s="116"/>
      <c r="N221" s="118"/>
      <c r="O221" s="223">
        <f t="shared" si="84"/>
        <v>0</v>
      </c>
      <c r="P221" s="120"/>
      <c r="R221" s="346"/>
      <c r="S221" s="346"/>
      <c r="T221" s="346"/>
    </row>
    <row r="222" spans="1:20" hidden="1" x14ac:dyDescent="0.25">
      <c r="A222" s="64">
        <v>5233</v>
      </c>
      <c r="B222" s="111" t="s">
        <v>237</v>
      </c>
      <c r="C222" s="65">
        <f t="shared" si="63"/>
        <v>0</v>
      </c>
      <c r="D222" s="116"/>
      <c r="E222" s="118"/>
      <c r="F222" s="120">
        <f t="shared" si="81"/>
        <v>0</v>
      </c>
      <c r="G222" s="116"/>
      <c r="H222" s="118"/>
      <c r="I222" s="117">
        <f t="shared" si="82"/>
        <v>0</v>
      </c>
      <c r="J222" s="116"/>
      <c r="K222" s="118"/>
      <c r="L222" s="120">
        <f t="shared" si="83"/>
        <v>0</v>
      </c>
      <c r="M222" s="116"/>
      <c r="N222" s="118"/>
      <c r="O222" s="223">
        <f t="shared" si="84"/>
        <v>0</v>
      </c>
      <c r="P222" s="120"/>
      <c r="R222" s="346"/>
      <c r="S222" s="346"/>
      <c r="T222" s="346"/>
    </row>
    <row r="223" spans="1:20" hidden="1" x14ac:dyDescent="0.25">
      <c r="A223" s="64">
        <v>5234</v>
      </c>
      <c r="B223" s="111" t="s">
        <v>238</v>
      </c>
      <c r="C223" s="65">
        <f t="shared" si="63"/>
        <v>0</v>
      </c>
      <c r="D223" s="116"/>
      <c r="E223" s="118"/>
      <c r="F223" s="120">
        <f t="shared" si="81"/>
        <v>0</v>
      </c>
      <c r="G223" s="116"/>
      <c r="H223" s="118"/>
      <c r="I223" s="117">
        <f t="shared" si="82"/>
        <v>0</v>
      </c>
      <c r="J223" s="116"/>
      <c r="K223" s="118"/>
      <c r="L223" s="120">
        <f t="shared" si="83"/>
        <v>0</v>
      </c>
      <c r="M223" s="116"/>
      <c r="N223" s="118"/>
      <c r="O223" s="223">
        <f t="shared" si="84"/>
        <v>0</v>
      </c>
      <c r="P223" s="120"/>
      <c r="R223" s="346"/>
      <c r="S223" s="346"/>
      <c r="T223" s="346"/>
    </row>
    <row r="224" spans="1:20" ht="14.25" hidden="1" customHeight="1" x14ac:dyDescent="0.25">
      <c r="A224" s="64">
        <v>5236</v>
      </c>
      <c r="B224" s="111" t="s">
        <v>239</v>
      </c>
      <c r="C224" s="65">
        <f t="shared" si="63"/>
        <v>0</v>
      </c>
      <c r="D224" s="116"/>
      <c r="E224" s="118"/>
      <c r="F224" s="120">
        <f t="shared" si="81"/>
        <v>0</v>
      </c>
      <c r="G224" s="116"/>
      <c r="H224" s="118"/>
      <c r="I224" s="117">
        <f t="shared" si="82"/>
        <v>0</v>
      </c>
      <c r="J224" s="116"/>
      <c r="K224" s="118"/>
      <c r="L224" s="120">
        <f t="shared" si="83"/>
        <v>0</v>
      </c>
      <c r="M224" s="116"/>
      <c r="N224" s="118"/>
      <c r="O224" s="223">
        <f t="shared" si="84"/>
        <v>0</v>
      </c>
      <c r="P224" s="120"/>
      <c r="R224" s="346"/>
      <c r="S224" s="346"/>
      <c r="T224" s="346"/>
    </row>
    <row r="225" spans="1:20" ht="14.25" hidden="1" customHeight="1" x14ac:dyDescent="0.25">
      <c r="A225" s="64">
        <v>5237</v>
      </c>
      <c r="B225" s="111" t="s">
        <v>240</v>
      </c>
      <c r="C225" s="65">
        <f t="shared" si="63"/>
        <v>0</v>
      </c>
      <c r="D225" s="116"/>
      <c r="E225" s="118"/>
      <c r="F225" s="120">
        <f t="shared" si="81"/>
        <v>0</v>
      </c>
      <c r="G225" s="116"/>
      <c r="H225" s="118"/>
      <c r="I225" s="117">
        <f t="shared" si="82"/>
        <v>0</v>
      </c>
      <c r="J225" s="116"/>
      <c r="K225" s="118"/>
      <c r="L225" s="120">
        <f t="shared" si="83"/>
        <v>0</v>
      </c>
      <c r="M225" s="116"/>
      <c r="N225" s="118"/>
      <c r="O225" s="223">
        <f t="shared" si="84"/>
        <v>0</v>
      </c>
      <c r="P225" s="120"/>
      <c r="R225" s="346"/>
      <c r="S225" s="346"/>
      <c r="T225" s="346"/>
    </row>
    <row r="226" spans="1:20" x14ac:dyDescent="0.25">
      <c r="A226" s="64">
        <v>5238</v>
      </c>
      <c r="B226" s="111" t="s">
        <v>241</v>
      </c>
      <c r="C226" s="65">
        <f t="shared" si="63"/>
        <v>5800</v>
      </c>
      <c r="D226" s="116">
        <f>2100+3200+500</f>
        <v>5800</v>
      </c>
      <c r="E226" s="118"/>
      <c r="F226" s="120">
        <f t="shared" si="81"/>
        <v>5800</v>
      </c>
      <c r="G226" s="116"/>
      <c r="H226" s="118"/>
      <c r="I226" s="117">
        <f t="shared" si="82"/>
        <v>0</v>
      </c>
      <c r="J226" s="116"/>
      <c r="K226" s="117"/>
      <c r="L226" s="222">
        <f t="shared" si="83"/>
        <v>0</v>
      </c>
      <c r="M226" s="116"/>
      <c r="N226" s="118"/>
      <c r="O226" s="223">
        <f t="shared" si="84"/>
        <v>0</v>
      </c>
      <c r="P226" s="120"/>
      <c r="R226" s="346"/>
      <c r="S226" s="346"/>
      <c r="T226" s="346"/>
    </row>
    <row r="227" spans="1:20" ht="24" hidden="1" x14ac:dyDescent="0.25">
      <c r="A227" s="64">
        <v>5239</v>
      </c>
      <c r="B227" s="111" t="s">
        <v>242</v>
      </c>
      <c r="C227" s="65">
        <f t="shared" si="63"/>
        <v>0</v>
      </c>
      <c r="D227" s="116">
        <v>0</v>
      </c>
      <c r="E227" s="118"/>
      <c r="F227" s="120">
        <f t="shared" si="81"/>
        <v>0</v>
      </c>
      <c r="G227" s="116"/>
      <c r="H227" s="118"/>
      <c r="I227" s="117">
        <f t="shared" si="82"/>
        <v>0</v>
      </c>
      <c r="J227" s="116"/>
      <c r="K227" s="118"/>
      <c r="L227" s="120">
        <f t="shared" si="83"/>
        <v>0</v>
      </c>
      <c r="M227" s="116"/>
      <c r="N227" s="118"/>
      <c r="O227" s="223">
        <f t="shared" si="84"/>
        <v>0</v>
      </c>
      <c r="P227" s="120"/>
      <c r="R227" s="346"/>
      <c r="S227" s="346"/>
      <c r="T227" s="346"/>
    </row>
    <row r="228" spans="1:20" ht="24" hidden="1" x14ac:dyDescent="0.25">
      <c r="A228" s="224">
        <v>5240</v>
      </c>
      <c r="B228" s="111" t="s">
        <v>243</v>
      </c>
      <c r="C228" s="65">
        <f t="shared" si="63"/>
        <v>0</v>
      </c>
      <c r="D228" s="116"/>
      <c r="E228" s="118"/>
      <c r="F228" s="120">
        <f t="shared" si="81"/>
        <v>0</v>
      </c>
      <c r="G228" s="116"/>
      <c r="H228" s="118"/>
      <c r="I228" s="117">
        <f t="shared" si="82"/>
        <v>0</v>
      </c>
      <c r="J228" s="116"/>
      <c r="K228" s="118"/>
      <c r="L228" s="120">
        <f t="shared" si="83"/>
        <v>0</v>
      </c>
      <c r="M228" s="116"/>
      <c r="N228" s="118"/>
      <c r="O228" s="223">
        <f t="shared" si="84"/>
        <v>0</v>
      </c>
      <c r="P228" s="120"/>
      <c r="R228" s="346"/>
      <c r="S228" s="346"/>
      <c r="T228" s="346"/>
    </row>
    <row r="229" spans="1:20" hidden="1" x14ac:dyDescent="0.25">
      <c r="A229" s="224">
        <v>5250</v>
      </c>
      <c r="B229" s="111" t="s">
        <v>244</v>
      </c>
      <c r="C229" s="65">
        <f t="shared" si="63"/>
        <v>0</v>
      </c>
      <c r="D229" s="116"/>
      <c r="E229" s="118"/>
      <c r="F229" s="120">
        <f t="shared" si="81"/>
        <v>0</v>
      </c>
      <c r="G229" s="116"/>
      <c r="H229" s="118"/>
      <c r="I229" s="117">
        <f t="shared" si="82"/>
        <v>0</v>
      </c>
      <c r="J229" s="116"/>
      <c r="K229" s="118"/>
      <c r="L229" s="120">
        <f t="shared" si="83"/>
        <v>0</v>
      </c>
      <c r="M229" s="116"/>
      <c r="N229" s="118"/>
      <c r="O229" s="223">
        <f t="shared" si="84"/>
        <v>0</v>
      </c>
      <c r="P229" s="120"/>
      <c r="R229" s="346"/>
      <c r="S229" s="346"/>
      <c r="T229" s="346"/>
    </row>
    <row r="230" spans="1:20" hidden="1" x14ac:dyDescent="0.25">
      <c r="A230" s="224">
        <v>5260</v>
      </c>
      <c r="B230" s="111" t="s">
        <v>245</v>
      </c>
      <c r="C230" s="65">
        <f t="shared" si="63"/>
        <v>0</v>
      </c>
      <c r="D230" s="225">
        <f t="shared" ref="D230:O230" si="85">SUM(D231)</f>
        <v>0</v>
      </c>
      <c r="E230" s="228">
        <f t="shared" si="85"/>
        <v>0</v>
      </c>
      <c r="F230" s="230">
        <f t="shared" si="85"/>
        <v>0</v>
      </c>
      <c r="G230" s="225">
        <f t="shared" si="85"/>
        <v>0</v>
      </c>
      <c r="H230" s="228">
        <f t="shared" si="85"/>
        <v>0</v>
      </c>
      <c r="I230" s="226">
        <f t="shared" si="85"/>
        <v>0</v>
      </c>
      <c r="J230" s="225">
        <f t="shared" si="85"/>
        <v>0</v>
      </c>
      <c r="K230" s="228">
        <f t="shared" si="85"/>
        <v>0</v>
      </c>
      <c r="L230" s="230">
        <f t="shared" si="85"/>
        <v>0</v>
      </c>
      <c r="M230" s="225">
        <f t="shared" si="85"/>
        <v>0</v>
      </c>
      <c r="N230" s="228">
        <f t="shared" si="85"/>
        <v>0</v>
      </c>
      <c r="O230" s="229">
        <f t="shared" si="85"/>
        <v>0</v>
      </c>
      <c r="P230" s="230"/>
      <c r="R230" s="346"/>
      <c r="S230" s="346"/>
      <c r="T230" s="346"/>
    </row>
    <row r="231" spans="1:20" ht="24" hidden="1" x14ac:dyDescent="0.25">
      <c r="A231" s="64">
        <v>5269</v>
      </c>
      <c r="B231" s="111" t="s">
        <v>246</v>
      </c>
      <c r="C231" s="65">
        <f t="shared" si="63"/>
        <v>0</v>
      </c>
      <c r="D231" s="116"/>
      <c r="E231" s="118"/>
      <c r="F231" s="120">
        <f>D231+E231</f>
        <v>0</v>
      </c>
      <c r="G231" s="116"/>
      <c r="H231" s="118"/>
      <c r="I231" s="117">
        <f>G231+H231</f>
        <v>0</v>
      </c>
      <c r="J231" s="116"/>
      <c r="K231" s="118"/>
      <c r="L231" s="120">
        <f>J231+K231</f>
        <v>0</v>
      </c>
      <c r="M231" s="116"/>
      <c r="N231" s="118"/>
      <c r="O231" s="223">
        <f>N231+M231</f>
        <v>0</v>
      </c>
      <c r="P231" s="120"/>
      <c r="R231" s="346"/>
      <c r="S231" s="346"/>
      <c r="T231" s="346"/>
    </row>
    <row r="232" spans="1:20" ht="24" hidden="1" x14ac:dyDescent="0.25">
      <c r="A232" s="213">
        <v>5270</v>
      </c>
      <c r="B232" s="156" t="s">
        <v>247</v>
      </c>
      <c r="C232" s="157">
        <f t="shared" si="63"/>
        <v>0</v>
      </c>
      <c r="D232" s="231"/>
      <c r="E232" s="234"/>
      <c r="F232" s="236">
        <f>D232+E232</f>
        <v>0</v>
      </c>
      <c r="G232" s="231"/>
      <c r="H232" s="234"/>
      <c r="I232" s="232">
        <f>G232+H232</f>
        <v>0</v>
      </c>
      <c r="J232" s="231"/>
      <c r="K232" s="234"/>
      <c r="L232" s="236">
        <f>J232+K232</f>
        <v>0</v>
      </c>
      <c r="M232" s="231"/>
      <c r="N232" s="234"/>
      <c r="O232" s="235">
        <f>N232+M232</f>
        <v>0</v>
      </c>
      <c r="P232" s="236"/>
      <c r="R232" s="346"/>
      <c r="S232" s="346"/>
      <c r="T232" s="346"/>
    </row>
    <row r="233" spans="1:20" hidden="1" x14ac:dyDescent="0.25">
      <c r="A233" s="200">
        <v>6000</v>
      </c>
      <c r="B233" s="200" t="s">
        <v>248</v>
      </c>
      <c r="C233" s="201">
        <f t="shared" si="63"/>
        <v>0</v>
      </c>
      <c r="D233" s="202">
        <f t="shared" ref="D233:O233" si="86">D234+D254+D261</f>
        <v>0</v>
      </c>
      <c r="E233" s="205">
        <f t="shared" si="86"/>
        <v>0</v>
      </c>
      <c r="F233" s="654">
        <f t="shared" si="86"/>
        <v>0</v>
      </c>
      <c r="G233" s="202">
        <f t="shared" si="86"/>
        <v>0</v>
      </c>
      <c r="H233" s="205">
        <f t="shared" si="86"/>
        <v>0</v>
      </c>
      <c r="I233" s="203">
        <f t="shared" si="86"/>
        <v>0</v>
      </c>
      <c r="J233" s="202">
        <f t="shared" si="86"/>
        <v>0</v>
      </c>
      <c r="K233" s="205">
        <f t="shared" si="86"/>
        <v>0</v>
      </c>
      <c r="L233" s="654">
        <f t="shared" si="86"/>
        <v>0</v>
      </c>
      <c r="M233" s="206">
        <f t="shared" si="86"/>
        <v>0</v>
      </c>
      <c r="N233" s="207">
        <f t="shared" si="86"/>
        <v>0</v>
      </c>
      <c r="O233" s="208">
        <f t="shared" si="86"/>
        <v>0</v>
      </c>
      <c r="P233" s="209"/>
      <c r="R233" s="346"/>
      <c r="S233" s="346"/>
      <c r="T233" s="346"/>
    </row>
    <row r="234" spans="1:20" ht="14.25" hidden="1" customHeight="1" x14ac:dyDescent="0.25">
      <c r="A234" s="137">
        <v>6200</v>
      </c>
      <c r="B234" s="253" t="s">
        <v>249</v>
      </c>
      <c r="C234" s="263">
        <f t="shared" si="63"/>
        <v>0</v>
      </c>
      <c r="D234" s="211">
        <f t="shared" ref="D234:O234" si="87">SUM(D235,D236,D238,D241,D247,D248,D249)</f>
        <v>0</v>
      </c>
      <c r="E234" s="266">
        <f t="shared" si="87"/>
        <v>0</v>
      </c>
      <c r="F234" s="268">
        <f t="shared" si="87"/>
        <v>0</v>
      </c>
      <c r="G234" s="211">
        <f t="shared" si="87"/>
        <v>0</v>
      </c>
      <c r="H234" s="266">
        <f t="shared" si="87"/>
        <v>0</v>
      </c>
      <c r="I234" s="264">
        <f t="shared" si="87"/>
        <v>0</v>
      </c>
      <c r="J234" s="211">
        <f t="shared" si="87"/>
        <v>0</v>
      </c>
      <c r="K234" s="266">
        <f t="shared" si="87"/>
        <v>0</v>
      </c>
      <c r="L234" s="268">
        <f t="shared" si="87"/>
        <v>0</v>
      </c>
      <c r="M234" s="211">
        <f t="shared" si="87"/>
        <v>0</v>
      </c>
      <c r="N234" s="266">
        <f t="shared" si="87"/>
        <v>0</v>
      </c>
      <c r="O234" s="267">
        <f t="shared" si="87"/>
        <v>0</v>
      </c>
      <c r="P234" s="268"/>
      <c r="R234" s="346"/>
      <c r="S234" s="346"/>
      <c r="T234" s="346"/>
    </row>
    <row r="235" spans="1:20" ht="24" hidden="1" x14ac:dyDescent="0.25">
      <c r="A235" s="350">
        <v>6220</v>
      </c>
      <c r="B235" s="101" t="s">
        <v>250</v>
      </c>
      <c r="C235" s="56">
        <f t="shared" si="63"/>
        <v>0</v>
      </c>
      <c r="D235" s="106"/>
      <c r="E235" s="108"/>
      <c r="F235" s="110">
        <f>D235+E235</f>
        <v>0</v>
      </c>
      <c r="G235" s="106"/>
      <c r="H235" s="108"/>
      <c r="I235" s="107">
        <f>G235+H235</f>
        <v>0</v>
      </c>
      <c r="J235" s="106"/>
      <c r="K235" s="108"/>
      <c r="L235" s="110">
        <f>J235+K235</f>
        <v>0</v>
      </c>
      <c r="M235" s="106"/>
      <c r="N235" s="108"/>
      <c r="O235" s="221">
        <f>N235+M235</f>
        <v>0</v>
      </c>
      <c r="P235" s="110"/>
      <c r="R235" s="346"/>
      <c r="S235" s="346"/>
      <c r="T235" s="346"/>
    </row>
    <row r="236" spans="1:20" hidden="1" x14ac:dyDescent="0.25">
      <c r="A236" s="224">
        <v>6230</v>
      </c>
      <c r="B236" s="111" t="s">
        <v>251</v>
      </c>
      <c r="C236" s="65">
        <f t="shared" si="63"/>
        <v>0</v>
      </c>
      <c r="D236" s="225">
        <f t="shared" ref="D236:O236" si="88">SUM(D237)</f>
        <v>0</v>
      </c>
      <c r="E236" s="228">
        <f t="shared" si="88"/>
        <v>0</v>
      </c>
      <c r="F236" s="230">
        <f t="shared" si="88"/>
        <v>0</v>
      </c>
      <c r="G236" s="225">
        <f t="shared" si="88"/>
        <v>0</v>
      </c>
      <c r="H236" s="228">
        <f t="shared" si="88"/>
        <v>0</v>
      </c>
      <c r="I236" s="226">
        <f t="shared" si="88"/>
        <v>0</v>
      </c>
      <c r="J236" s="225">
        <f t="shared" si="88"/>
        <v>0</v>
      </c>
      <c r="K236" s="228">
        <f t="shared" si="88"/>
        <v>0</v>
      </c>
      <c r="L236" s="230">
        <f t="shared" si="88"/>
        <v>0</v>
      </c>
      <c r="M236" s="225">
        <f t="shared" si="88"/>
        <v>0</v>
      </c>
      <c r="N236" s="228">
        <f t="shared" si="88"/>
        <v>0</v>
      </c>
      <c r="O236" s="229">
        <f t="shared" si="88"/>
        <v>0</v>
      </c>
      <c r="P236" s="230"/>
      <c r="R236" s="346"/>
      <c r="S236" s="346"/>
      <c r="T236" s="346"/>
    </row>
    <row r="237" spans="1:20" hidden="1" x14ac:dyDescent="0.25">
      <c r="A237" s="64">
        <v>6239</v>
      </c>
      <c r="B237" s="101" t="s">
        <v>252</v>
      </c>
      <c r="C237" s="65">
        <f t="shared" si="63"/>
        <v>0</v>
      </c>
      <c r="D237" s="106"/>
      <c r="E237" s="108"/>
      <c r="F237" s="110">
        <f>D237+E237</f>
        <v>0</v>
      </c>
      <c r="G237" s="106"/>
      <c r="H237" s="108"/>
      <c r="I237" s="107">
        <f>G237+H237</f>
        <v>0</v>
      </c>
      <c r="J237" s="106"/>
      <c r="K237" s="108"/>
      <c r="L237" s="110">
        <f>J237+K237</f>
        <v>0</v>
      </c>
      <c r="M237" s="106"/>
      <c r="N237" s="108"/>
      <c r="O237" s="221">
        <f>N237+M237</f>
        <v>0</v>
      </c>
      <c r="P237" s="110"/>
      <c r="R237" s="346"/>
      <c r="S237" s="346"/>
      <c r="T237" s="346"/>
    </row>
    <row r="238" spans="1:20" ht="24" hidden="1" x14ac:dyDescent="0.25">
      <c r="A238" s="224">
        <v>6240</v>
      </c>
      <c r="B238" s="111" t="s">
        <v>253</v>
      </c>
      <c r="C238" s="65">
        <f t="shared" si="63"/>
        <v>0</v>
      </c>
      <c r="D238" s="225">
        <f t="shared" ref="D238:O238" si="89">SUM(D239:D240)</f>
        <v>0</v>
      </c>
      <c r="E238" s="228">
        <f t="shared" si="89"/>
        <v>0</v>
      </c>
      <c r="F238" s="230">
        <f t="shared" si="89"/>
        <v>0</v>
      </c>
      <c r="G238" s="225">
        <f t="shared" si="89"/>
        <v>0</v>
      </c>
      <c r="H238" s="228">
        <f t="shared" si="89"/>
        <v>0</v>
      </c>
      <c r="I238" s="226">
        <f t="shared" si="89"/>
        <v>0</v>
      </c>
      <c r="J238" s="225">
        <f t="shared" si="89"/>
        <v>0</v>
      </c>
      <c r="K238" s="228">
        <f t="shared" si="89"/>
        <v>0</v>
      </c>
      <c r="L238" s="230">
        <f t="shared" si="89"/>
        <v>0</v>
      </c>
      <c r="M238" s="225">
        <f t="shared" si="89"/>
        <v>0</v>
      </c>
      <c r="N238" s="228">
        <f t="shared" si="89"/>
        <v>0</v>
      </c>
      <c r="O238" s="229">
        <f t="shared" si="89"/>
        <v>0</v>
      </c>
      <c r="P238" s="230"/>
      <c r="R238" s="346"/>
      <c r="S238" s="346"/>
      <c r="T238" s="346"/>
    </row>
    <row r="239" spans="1:20" hidden="1" x14ac:dyDescent="0.25">
      <c r="A239" s="64">
        <v>6241</v>
      </c>
      <c r="B239" s="111" t="s">
        <v>254</v>
      </c>
      <c r="C239" s="65">
        <f t="shared" si="63"/>
        <v>0</v>
      </c>
      <c r="D239" s="116"/>
      <c r="E239" s="118"/>
      <c r="F239" s="120">
        <f>D239+E239</f>
        <v>0</v>
      </c>
      <c r="G239" s="116"/>
      <c r="H239" s="118"/>
      <c r="I239" s="117">
        <f>G239+H239</f>
        <v>0</v>
      </c>
      <c r="J239" s="116"/>
      <c r="K239" s="118"/>
      <c r="L239" s="120">
        <f>J239+K239</f>
        <v>0</v>
      </c>
      <c r="M239" s="116"/>
      <c r="N239" s="118"/>
      <c r="O239" s="223">
        <f>N239+M239</f>
        <v>0</v>
      </c>
      <c r="P239" s="120"/>
      <c r="R239" s="346"/>
      <c r="S239" s="346"/>
      <c r="T239" s="346"/>
    </row>
    <row r="240" spans="1:20" hidden="1" x14ac:dyDescent="0.25">
      <c r="A240" s="64">
        <v>6242</v>
      </c>
      <c r="B240" s="111" t="s">
        <v>255</v>
      </c>
      <c r="C240" s="65">
        <f t="shared" si="63"/>
        <v>0</v>
      </c>
      <c r="D240" s="116"/>
      <c r="E240" s="118"/>
      <c r="F240" s="120">
        <f>D240+E240</f>
        <v>0</v>
      </c>
      <c r="G240" s="116"/>
      <c r="H240" s="118"/>
      <c r="I240" s="117">
        <f>G240+H240</f>
        <v>0</v>
      </c>
      <c r="J240" s="116"/>
      <c r="K240" s="118"/>
      <c r="L240" s="120">
        <f>J240+K240</f>
        <v>0</v>
      </c>
      <c r="M240" s="116"/>
      <c r="N240" s="118"/>
      <c r="O240" s="223">
        <f>N240+M240</f>
        <v>0</v>
      </c>
      <c r="P240" s="120"/>
      <c r="R240" s="346"/>
      <c r="S240" s="346"/>
      <c r="T240" s="346"/>
    </row>
    <row r="241" spans="1:20" ht="25.5" hidden="1" customHeight="1" x14ac:dyDescent="0.25">
      <c r="A241" s="224">
        <v>6250</v>
      </c>
      <c r="B241" s="111" t="s">
        <v>256</v>
      </c>
      <c r="C241" s="65">
        <f t="shared" si="63"/>
        <v>0</v>
      </c>
      <c r="D241" s="225">
        <f t="shared" ref="D241:O241" si="90">SUM(D242:D246)</f>
        <v>0</v>
      </c>
      <c r="E241" s="228">
        <f t="shared" si="90"/>
        <v>0</v>
      </c>
      <c r="F241" s="230">
        <f t="shared" si="90"/>
        <v>0</v>
      </c>
      <c r="G241" s="225">
        <f t="shared" si="90"/>
        <v>0</v>
      </c>
      <c r="H241" s="228">
        <f t="shared" si="90"/>
        <v>0</v>
      </c>
      <c r="I241" s="226">
        <f t="shared" si="90"/>
        <v>0</v>
      </c>
      <c r="J241" s="225">
        <f t="shared" si="90"/>
        <v>0</v>
      </c>
      <c r="K241" s="228">
        <f t="shared" si="90"/>
        <v>0</v>
      </c>
      <c r="L241" s="230">
        <f t="shared" si="90"/>
        <v>0</v>
      </c>
      <c r="M241" s="225">
        <f t="shared" si="90"/>
        <v>0</v>
      </c>
      <c r="N241" s="228">
        <f t="shared" si="90"/>
        <v>0</v>
      </c>
      <c r="O241" s="229">
        <f t="shared" si="90"/>
        <v>0</v>
      </c>
      <c r="P241" s="230"/>
      <c r="R241" s="346"/>
      <c r="S241" s="346"/>
      <c r="T241" s="346"/>
    </row>
    <row r="242" spans="1:20" ht="14.25" hidden="1" customHeight="1" x14ac:dyDescent="0.25">
      <c r="A242" s="64">
        <v>6252</v>
      </c>
      <c r="B242" s="111" t="s">
        <v>257</v>
      </c>
      <c r="C242" s="65">
        <f t="shared" si="63"/>
        <v>0</v>
      </c>
      <c r="D242" s="116"/>
      <c r="E242" s="118"/>
      <c r="F242" s="120">
        <f t="shared" ref="F242:F248" si="91">D242+E242</f>
        <v>0</v>
      </c>
      <c r="G242" s="116"/>
      <c r="H242" s="118"/>
      <c r="I242" s="117">
        <f t="shared" ref="I242:I248" si="92">G242+H242</f>
        <v>0</v>
      </c>
      <c r="J242" s="116"/>
      <c r="K242" s="118"/>
      <c r="L242" s="120">
        <f t="shared" ref="L242:L248" si="93">J242+K242</f>
        <v>0</v>
      </c>
      <c r="M242" s="116"/>
      <c r="N242" s="118"/>
      <c r="O242" s="223">
        <f t="shared" ref="O242:O248" si="94">N242+M242</f>
        <v>0</v>
      </c>
      <c r="P242" s="120"/>
      <c r="R242" s="346"/>
      <c r="S242" s="346"/>
      <c r="T242" s="346"/>
    </row>
    <row r="243" spans="1:20" ht="14.25" hidden="1" customHeight="1" x14ac:dyDescent="0.25">
      <c r="A243" s="64">
        <v>6253</v>
      </c>
      <c r="B243" s="111" t="s">
        <v>258</v>
      </c>
      <c r="C243" s="65">
        <f t="shared" si="63"/>
        <v>0</v>
      </c>
      <c r="D243" s="116"/>
      <c r="E243" s="118"/>
      <c r="F243" s="120">
        <f t="shared" si="91"/>
        <v>0</v>
      </c>
      <c r="G243" s="116"/>
      <c r="H243" s="118"/>
      <c r="I243" s="117">
        <f t="shared" si="92"/>
        <v>0</v>
      </c>
      <c r="J243" s="116"/>
      <c r="K243" s="118"/>
      <c r="L243" s="120">
        <f t="shared" si="93"/>
        <v>0</v>
      </c>
      <c r="M243" s="116"/>
      <c r="N243" s="118"/>
      <c r="O243" s="223">
        <f t="shared" si="94"/>
        <v>0</v>
      </c>
      <c r="P243" s="120"/>
      <c r="R243" s="346"/>
      <c r="S243" s="346"/>
      <c r="T243" s="346"/>
    </row>
    <row r="244" spans="1:20" ht="24" hidden="1" x14ac:dyDescent="0.25">
      <c r="A244" s="64">
        <v>6254</v>
      </c>
      <c r="B244" s="111" t="s">
        <v>259</v>
      </c>
      <c r="C244" s="65">
        <f t="shared" si="63"/>
        <v>0</v>
      </c>
      <c r="D244" s="116"/>
      <c r="E244" s="118"/>
      <c r="F244" s="120">
        <f t="shared" si="91"/>
        <v>0</v>
      </c>
      <c r="G244" s="116"/>
      <c r="H244" s="118"/>
      <c r="I244" s="117">
        <f t="shared" si="92"/>
        <v>0</v>
      </c>
      <c r="J244" s="116"/>
      <c r="K244" s="118"/>
      <c r="L244" s="120">
        <f t="shared" si="93"/>
        <v>0</v>
      </c>
      <c r="M244" s="116"/>
      <c r="N244" s="118"/>
      <c r="O244" s="223">
        <f t="shared" si="94"/>
        <v>0</v>
      </c>
      <c r="P244" s="120"/>
      <c r="R244" s="346"/>
      <c r="S244" s="346"/>
      <c r="T244" s="346"/>
    </row>
    <row r="245" spans="1:20" ht="24" hidden="1" x14ac:dyDescent="0.25">
      <c r="A245" s="64">
        <v>6255</v>
      </c>
      <c r="B245" s="111" t="s">
        <v>260</v>
      </c>
      <c r="C245" s="65">
        <f t="shared" ref="C245:C299" si="95">SUM(F245,I245,L245,O245)</f>
        <v>0</v>
      </c>
      <c r="D245" s="116"/>
      <c r="E245" s="118"/>
      <c r="F245" s="120">
        <f t="shared" si="91"/>
        <v>0</v>
      </c>
      <c r="G245" s="116"/>
      <c r="H245" s="118"/>
      <c r="I245" s="117">
        <f t="shared" si="92"/>
        <v>0</v>
      </c>
      <c r="J245" s="116"/>
      <c r="K245" s="118"/>
      <c r="L245" s="120">
        <f t="shared" si="93"/>
        <v>0</v>
      </c>
      <c r="M245" s="116"/>
      <c r="N245" s="118"/>
      <c r="O245" s="223">
        <f t="shared" si="94"/>
        <v>0</v>
      </c>
      <c r="P245" s="120"/>
      <c r="R245" s="346"/>
      <c r="S245" s="346"/>
      <c r="T245" s="346"/>
    </row>
    <row r="246" spans="1:20" hidden="1" x14ac:dyDescent="0.25">
      <c r="A246" s="64">
        <v>6259</v>
      </c>
      <c r="B246" s="111" t="s">
        <v>261</v>
      </c>
      <c r="C246" s="65">
        <f t="shared" si="95"/>
        <v>0</v>
      </c>
      <c r="D246" s="116"/>
      <c r="E246" s="118"/>
      <c r="F246" s="120">
        <f t="shared" si="91"/>
        <v>0</v>
      </c>
      <c r="G246" s="116"/>
      <c r="H246" s="118"/>
      <c r="I246" s="117">
        <f t="shared" si="92"/>
        <v>0</v>
      </c>
      <c r="J246" s="116"/>
      <c r="K246" s="118"/>
      <c r="L246" s="120">
        <f t="shared" si="93"/>
        <v>0</v>
      </c>
      <c r="M246" s="116"/>
      <c r="N246" s="118"/>
      <c r="O246" s="223">
        <f t="shared" si="94"/>
        <v>0</v>
      </c>
      <c r="P246" s="120"/>
      <c r="R246" s="346"/>
      <c r="S246" s="346"/>
      <c r="T246" s="346"/>
    </row>
    <row r="247" spans="1:20" ht="24" hidden="1" x14ac:dyDescent="0.25">
      <c r="A247" s="224">
        <v>6260</v>
      </c>
      <c r="B247" s="111" t="s">
        <v>262</v>
      </c>
      <c r="C247" s="65">
        <f t="shared" si="95"/>
        <v>0</v>
      </c>
      <c r="D247" s="116"/>
      <c r="E247" s="118"/>
      <c r="F247" s="120">
        <f t="shared" si="91"/>
        <v>0</v>
      </c>
      <c r="G247" s="116"/>
      <c r="H247" s="118"/>
      <c r="I247" s="117">
        <f t="shared" si="92"/>
        <v>0</v>
      </c>
      <c r="J247" s="116"/>
      <c r="K247" s="118"/>
      <c r="L247" s="120">
        <f t="shared" si="93"/>
        <v>0</v>
      </c>
      <c r="M247" s="116"/>
      <c r="N247" s="118"/>
      <c r="O247" s="223">
        <f t="shared" si="94"/>
        <v>0</v>
      </c>
      <c r="P247" s="120"/>
      <c r="R247" s="346"/>
      <c r="S247" s="346"/>
      <c r="T247" s="346"/>
    </row>
    <row r="248" spans="1:20" hidden="1" x14ac:dyDescent="0.25">
      <c r="A248" s="224">
        <v>6270</v>
      </c>
      <c r="B248" s="111" t="s">
        <v>263</v>
      </c>
      <c r="C248" s="65">
        <f t="shared" si="95"/>
        <v>0</v>
      </c>
      <c r="D248" s="116"/>
      <c r="E248" s="118"/>
      <c r="F248" s="120">
        <f t="shared" si="91"/>
        <v>0</v>
      </c>
      <c r="G248" s="116"/>
      <c r="H248" s="118"/>
      <c r="I248" s="117">
        <f t="shared" si="92"/>
        <v>0</v>
      </c>
      <c r="J248" s="116"/>
      <c r="K248" s="118"/>
      <c r="L248" s="120">
        <f t="shared" si="93"/>
        <v>0</v>
      </c>
      <c r="M248" s="116"/>
      <c r="N248" s="118"/>
      <c r="O248" s="223">
        <f t="shared" si="94"/>
        <v>0</v>
      </c>
      <c r="P248" s="120"/>
      <c r="R248" s="346"/>
      <c r="S248" s="346"/>
      <c r="T248" s="346"/>
    </row>
    <row r="249" spans="1:20" hidden="1" x14ac:dyDescent="0.25">
      <c r="A249" s="350">
        <v>6290</v>
      </c>
      <c r="B249" s="101" t="s">
        <v>264</v>
      </c>
      <c r="C249" s="254">
        <f t="shared" si="95"/>
        <v>0</v>
      </c>
      <c r="D249" s="238">
        <f t="shared" ref="D249:O249" si="96">SUM(D250:D253)</f>
        <v>0</v>
      </c>
      <c r="E249" s="241">
        <f t="shared" si="96"/>
        <v>0</v>
      </c>
      <c r="F249" s="243">
        <f t="shared" si="96"/>
        <v>0</v>
      </c>
      <c r="G249" s="238">
        <f t="shared" si="96"/>
        <v>0</v>
      </c>
      <c r="H249" s="241">
        <f t="shared" si="96"/>
        <v>0</v>
      </c>
      <c r="I249" s="239">
        <f t="shared" si="96"/>
        <v>0</v>
      </c>
      <c r="J249" s="238">
        <f t="shared" si="96"/>
        <v>0</v>
      </c>
      <c r="K249" s="241">
        <f t="shared" si="96"/>
        <v>0</v>
      </c>
      <c r="L249" s="243">
        <f t="shared" si="96"/>
        <v>0</v>
      </c>
      <c r="M249" s="255">
        <f t="shared" si="96"/>
        <v>0</v>
      </c>
      <c r="N249" s="241">
        <f t="shared" si="96"/>
        <v>0</v>
      </c>
      <c r="O249" s="242">
        <f t="shared" si="96"/>
        <v>0</v>
      </c>
      <c r="P249" s="243"/>
      <c r="R249" s="346"/>
      <c r="S249" s="346"/>
      <c r="T249" s="346"/>
    </row>
    <row r="250" spans="1:20" hidden="1" x14ac:dyDescent="0.25">
      <c r="A250" s="64">
        <v>6291</v>
      </c>
      <c r="B250" s="111" t="s">
        <v>265</v>
      </c>
      <c r="C250" s="65">
        <f t="shared" si="95"/>
        <v>0</v>
      </c>
      <c r="D250" s="116"/>
      <c r="E250" s="118"/>
      <c r="F250" s="120">
        <f>D250+E250</f>
        <v>0</v>
      </c>
      <c r="G250" s="116"/>
      <c r="H250" s="118"/>
      <c r="I250" s="117">
        <f>G250+H250</f>
        <v>0</v>
      </c>
      <c r="J250" s="116"/>
      <c r="K250" s="118"/>
      <c r="L250" s="120">
        <f>J250+K250</f>
        <v>0</v>
      </c>
      <c r="M250" s="116"/>
      <c r="N250" s="118"/>
      <c r="O250" s="223">
        <f>N250+M250</f>
        <v>0</v>
      </c>
      <c r="P250" s="120"/>
      <c r="R250" s="346"/>
      <c r="S250" s="346"/>
      <c r="T250" s="346"/>
    </row>
    <row r="251" spans="1:20" hidden="1" x14ac:dyDescent="0.25">
      <c r="A251" s="64">
        <v>6292</v>
      </c>
      <c r="B251" s="111" t="s">
        <v>266</v>
      </c>
      <c r="C251" s="65">
        <f t="shared" si="95"/>
        <v>0</v>
      </c>
      <c r="D251" s="116"/>
      <c r="E251" s="118"/>
      <c r="F251" s="120">
        <f>D251+E251</f>
        <v>0</v>
      </c>
      <c r="G251" s="116"/>
      <c r="H251" s="118"/>
      <c r="I251" s="117">
        <f>G251+H251</f>
        <v>0</v>
      </c>
      <c r="J251" s="116"/>
      <c r="K251" s="118"/>
      <c r="L251" s="120">
        <f>J251+K251</f>
        <v>0</v>
      </c>
      <c r="M251" s="116"/>
      <c r="N251" s="118"/>
      <c r="O251" s="223">
        <f>N251+M251</f>
        <v>0</v>
      </c>
      <c r="P251" s="120"/>
      <c r="R251" s="346"/>
      <c r="S251" s="346"/>
      <c r="T251" s="346"/>
    </row>
    <row r="252" spans="1:20" ht="72" hidden="1" x14ac:dyDescent="0.25">
      <c r="A252" s="64">
        <v>6296</v>
      </c>
      <c r="B252" s="111" t="s">
        <v>267</v>
      </c>
      <c r="C252" s="65">
        <f t="shared" si="95"/>
        <v>0</v>
      </c>
      <c r="D252" s="116"/>
      <c r="E252" s="118"/>
      <c r="F252" s="120">
        <f>D252+E252</f>
        <v>0</v>
      </c>
      <c r="G252" s="116"/>
      <c r="H252" s="118"/>
      <c r="I252" s="117">
        <f>G252+H252</f>
        <v>0</v>
      </c>
      <c r="J252" s="116"/>
      <c r="K252" s="118"/>
      <c r="L252" s="120">
        <f>J252+K252</f>
        <v>0</v>
      </c>
      <c r="M252" s="116"/>
      <c r="N252" s="118"/>
      <c r="O252" s="223">
        <f>N252+M252</f>
        <v>0</v>
      </c>
      <c r="P252" s="120"/>
      <c r="R252" s="346"/>
      <c r="S252" s="346"/>
      <c r="T252" s="346"/>
    </row>
    <row r="253" spans="1:20" ht="39.75" hidden="1" customHeight="1" x14ac:dyDescent="0.25">
      <c r="A253" s="64">
        <v>6299</v>
      </c>
      <c r="B253" s="111" t="s">
        <v>268</v>
      </c>
      <c r="C253" s="65">
        <f t="shared" si="95"/>
        <v>0</v>
      </c>
      <c r="D253" s="116"/>
      <c r="E253" s="118"/>
      <c r="F253" s="120">
        <f>D253+E253</f>
        <v>0</v>
      </c>
      <c r="G253" s="116"/>
      <c r="H253" s="118"/>
      <c r="I253" s="117">
        <f>G253+H253</f>
        <v>0</v>
      </c>
      <c r="J253" s="116"/>
      <c r="K253" s="118"/>
      <c r="L253" s="120">
        <f>J253+K253</f>
        <v>0</v>
      </c>
      <c r="M253" s="116"/>
      <c r="N253" s="118"/>
      <c r="O253" s="223">
        <f>N253+M253</f>
        <v>0</v>
      </c>
      <c r="P253" s="120"/>
      <c r="R253" s="346"/>
      <c r="S253" s="346"/>
      <c r="T253" s="346"/>
    </row>
    <row r="254" spans="1:20" hidden="1" x14ac:dyDescent="0.25">
      <c r="A254" s="85">
        <v>6300</v>
      </c>
      <c r="B254" s="210" t="s">
        <v>269</v>
      </c>
      <c r="C254" s="86">
        <f t="shared" si="95"/>
        <v>0</v>
      </c>
      <c r="D254" s="95">
        <f t="shared" ref="D254:O254" si="97">SUM(D255,D259,D260)</f>
        <v>0</v>
      </c>
      <c r="E254" s="98">
        <f t="shared" si="97"/>
        <v>0</v>
      </c>
      <c r="F254" s="99">
        <f t="shared" si="97"/>
        <v>0</v>
      </c>
      <c r="G254" s="95">
        <f t="shared" si="97"/>
        <v>0</v>
      </c>
      <c r="H254" s="98">
        <f t="shared" si="97"/>
        <v>0</v>
      </c>
      <c r="I254" s="96">
        <f t="shared" si="97"/>
        <v>0</v>
      </c>
      <c r="J254" s="95">
        <f t="shared" si="97"/>
        <v>0</v>
      </c>
      <c r="K254" s="98">
        <f t="shared" si="97"/>
        <v>0</v>
      </c>
      <c r="L254" s="99">
        <f t="shared" si="97"/>
        <v>0</v>
      </c>
      <c r="M254" s="244">
        <f t="shared" si="97"/>
        <v>0</v>
      </c>
      <c r="N254" s="98">
        <f t="shared" si="97"/>
        <v>0</v>
      </c>
      <c r="O254" s="212">
        <f t="shared" si="97"/>
        <v>0</v>
      </c>
      <c r="P254" s="99"/>
      <c r="R254" s="346"/>
      <c r="S254" s="346"/>
      <c r="T254" s="346"/>
    </row>
    <row r="255" spans="1:20" ht="24" hidden="1" x14ac:dyDescent="0.25">
      <c r="A255" s="350">
        <v>6320</v>
      </c>
      <c r="B255" s="101" t="s">
        <v>270</v>
      </c>
      <c r="C255" s="254">
        <f t="shared" si="95"/>
        <v>0</v>
      </c>
      <c r="D255" s="238">
        <f t="shared" ref="D255:O255" si="98">SUM(D256:D258)</f>
        <v>0</v>
      </c>
      <c r="E255" s="241">
        <f t="shared" si="98"/>
        <v>0</v>
      </c>
      <c r="F255" s="243">
        <f t="shared" si="98"/>
        <v>0</v>
      </c>
      <c r="G255" s="238">
        <f t="shared" si="98"/>
        <v>0</v>
      </c>
      <c r="H255" s="241">
        <f t="shared" si="98"/>
        <v>0</v>
      </c>
      <c r="I255" s="239">
        <f t="shared" si="98"/>
        <v>0</v>
      </c>
      <c r="J255" s="238">
        <f t="shared" si="98"/>
        <v>0</v>
      </c>
      <c r="K255" s="241">
        <f t="shared" si="98"/>
        <v>0</v>
      </c>
      <c r="L255" s="243">
        <f t="shared" si="98"/>
        <v>0</v>
      </c>
      <c r="M255" s="238">
        <f t="shared" si="98"/>
        <v>0</v>
      </c>
      <c r="N255" s="241">
        <f t="shared" si="98"/>
        <v>0</v>
      </c>
      <c r="O255" s="242">
        <f t="shared" si="98"/>
        <v>0</v>
      </c>
      <c r="P255" s="243"/>
      <c r="R255" s="346"/>
      <c r="S255" s="346"/>
      <c r="T255" s="346"/>
    </row>
    <row r="256" spans="1:20" hidden="1" x14ac:dyDescent="0.25">
      <c r="A256" s="64">
        <v>6322</v>
      </c>
      <c r="B256" s="111" t="s">
        <v>271</v>
      </c>
      <c r="C256" s="65">
        <f t="shared" si="95"/>
        <v>0</v>
      </c>
      <c r="D256" s="116"/>
      <c r="E256" s="118"/>
      <c r="F256" s="120">
        <f>D256+E256</f>
        <v>0</v>
      </c>
      <c r="G256" s="116"/>
      <c r="H256" s="118"/>
      <c r="I256" s="117">
        <f>G256+H256</f>
        <v>0</v>
      </c>
      <c r="J256" s="116"/>
      <c r="K256" s="118"/>
      <c r="L256" s="120">
        <f>J256+K256</f>
        <v>0</v>
      </c>
      <c r="M256" s="116"/>
      <c r="N256" s="118"/>
      <c r="O256" s="223">
        <f>N256+M256</f>
        <v>0</v>
      </c>
      <c r="P256" s="120"/>
      <c r="R256" s="346"/>
      <c r="S256" s="346"/>
      <c r="T256" s="346"/>
    </row>
    <row r="257" spans="1:20" ht="24" hidden="1" x14ac:dyDescent="0.25">
      <c r="A257" s="64">
        <v>6323</v>
      </c>
      <c r="B257" s="111" t="s">
        <v>272</v>
      </c>
      <c r="C257" s="65">
        <f t="shared" si="95"/>
        <v>0</v>
      </c>
      <c r="D257" s="116"/>
      <c r="E257" s="118"/>
      <c r="F257" s="120">
        <f>D257+E257</f>
        <v>0</v>
      </c>
      <c r="G257" s="116"/>
      <c r="H257" s="118"/>
      <c r="I257" s="117">
        <f>G257+H257</f>
        <v>0</v>
      </c>
      <c r="J257" s="116"/>
      <c r="K257" s="118"/>
      <c r="L257" s="120">
        <f>J257+K257</f>
        <v>0</v>
      </c>
      <c r="M257" s="116"/>
      <c r="N257" s="118"/>
      <c r="O257" s="223">
        <f>N257+M257</f>
        <v>0</v>
      </c>
      <c r="P257" s="120"/>
      <c r="R257" s="346"/>
      <c r="S257" s="346"/>
      <c r="T257" s="346"/>
    </row>
    <row r="258" spans="1:20" ht="24" hidden="1" x14ac:dyDescent="0.25">
      <c r="A258" s="55">
        <v>6324</v>
      </c>
      <c r="B258" s="101" t="s">
        <v>273</v>
      </c>
      <c r="C258" s="56">
        <f t="shared" si="95"/>
        <v>0</v>
      </c>
      <c r="D258" s="106"/>
      <c r="E258" s="108"/>
      <c r="F258" s="110">
        <f>D258+E258</f>
        <v>0</v>
      </c>
      <c r="G258" s="106"/>
      <c r="H258" s="108"/>
      <c r="I258" s="107">
        <f>G258+H258</f>
        <v>0</v>
      </c>
      <c r="J258" s="106"/>
      <c r="K258" s="108"/>
      <c r="L258" s="110">
        <f>J258+K258</f>
        <v>0</v>
      </c>
      <c r="M258" s="106"/>
      <c r="N258" s="108"/>
      <c r="O258" s="221">
        <f>N258+M258</f>
        <v>0</v>
      </c>
      <c r="P258" s="110"/>
      <c r="R258" s="346"/>
      <c r="S258" s="346"/>
      <c r="T258" s="346"/>
    </row>
    <row r="259" spans="1:20" ht="24" hidden="1" x14ac:dyDescent="0.25">
      <c r="A259" s="273">
        <v>6330</v>
      </c>
      <c r="B259" s="274" t="s">
        <v>274</v>
      </c>
      <c r="C259" s="254">
        <f t="shared" si="95"/>
        <v>0</v>
      </c>
      <c r="D259" s="257"/>
      <c r="E259" s="260"/>
      <c r="F259" s="262">
        <f>D259+E259</f>
        <v>0</v>
      </c>
      <c r="G259" s="257"/>
      <c r="H259" s="260"/>
      <c r="I259" s="258">
        <f>G259+H259</f>
        <v>0</v>
      </c>
      <c r="J259" s="257"/>
      <c r="K259" s="260"/>
      <c r="L259" s="262">
        <f>J259+K259</f>
        <v>0</v>
      </c>
      <c r="M259" s="257"/>
      <c r="N259" s="260"/>
      <c r="O259" s="261">
        <f>N259+M259</f>
        <v>0</v>
      </c>
      <c r="P259" s="262"/>
      <c r="R259" s="346"/>
      <c r="S259" s="346"/>
      <c r="T259" s="346"/>
    </row>
    <row r="260" spans="1:20" hidden="1" x14ac:dyDescent="0.25">
      <c r="A260" s="224">
        <v>6360</v>
      </c>
      <c r="B260" s="111" t="s">
        <v>275</v>
      </c>
      <c r="C260" s="65">
        <f t="shared" si="95"/>
        <v>0</v>
      </c>
      <c r="D260" s="116"/>
      <c r="E260" s="118"/>
      <c r="F260" s="120">
        <f>D260+E260</f>
        <v>0</v>
      </c>
      <c r="G260" s="116"/>
      <c r="H260" s="118"/>
      <c r="I260" s="117">
        <f>G260+H260</f>
        <v>0</v>
      </c>
      <c r="J260" s="116"/>
      <c r="K260" s="118"/>
      <c r="L260" s="120">
        <f>J260+K260</f>
        <v>0</v>
      </c>
      <c r="M260" s="116"/>
      <c r="N260" s="118"/>
      <c r="O260" s="223">
        <f>N260+M260</f>
        <v>0</v>
      </c>
      <c r="P260" s="120"/>
      <c r="R260" s="346"/>
      <c r="S260" s="346"/>
      <c r="T260" s="346"/>
    </row>
    <row r="261" spans="1:20" ht="24" hidden="1" x14ac:dyDescent="0.25">
      <c r="A261" s="85">
        <v>6400</v>
      </c>
      <c r="B261" s="210" t="s">
        <v>276</v>
      </c>
      <c r="C261" s="86">
        <f t="shared" si="95"/>
        <v>0</v>
      </c>
      <c r="D261" s="95">
        <f t="shared" ref="D261:O261" si="99">SUM(D262,D266)</f>
        <v>0</v>
      </c>
      <c r="E261" s="98">
        <f t="shared" si="99"/>
        <v>0</v>
      </c>
      <c r="F261" s="99">
        <f t="shared" si="99"/>
        <v>0</v>
      </c>
      <c r="G261" s="95">
        <f t="shared" si="99"/>
        <v>0</v>
      </c>
      <c r="H261" s="98">
        <f t="shared" si="99"/>
        <v>0</v>
      </c>
      <c r="I261" s="96">
        <f t="shared" si="99"/>
        <v>0</v>
      </c>
      <c r="J261" s="95">
        <f t="shared" si="99"/>
        <v>0</v>
      </c>
      <c r="K261" s="98">
        <f t="shared" si="99"/>
        <v>0</v>
      </c>
      <c r="L261" s="99">
        <f t="shared" si="99"/>
        <v>0</v>
      </c>
      <c r="M261" s="244">
        <f t="shared" si="99"/>
        <v>0</v>
      </c>
      <c r="N261" s="98">
        <f t="shared" si="99"/>
        <v>0</v>
      </c>
      <c r="O261" s="212">
        <f t="shared" si="99"/>
        <v>0</v>
      </c>
      <c r="P261" s="99"/>
      <c r="R261" s="346"/>
      <c r="S261" s="346"/>
      <c r="T261" s="346"/>
    </row>
    <row r="262" spans="1:20" ht="24" hidden="1" x14ac:dyDescent="0.25">
      <c r="A262" s="350">
        <v>6410</v>
      </c>
      <c r="B262" s="101" t="s">
        <v>277</v>
      </c>
      <c r="C262" s="56">
        <f t="shared" si="95"/>
        <v>0</v>
      </c>
      <c r="D262" s="238">
        <f t="shared" ref="D262:O262" si="100">SUM(D263:D265)</f>
        <v>0</v>
      </c>
      <c r="E262" s="241">
        <f t="shared" si="100"/>
        <v>0</v>
      </c>
      <c r="F262" s="243">
        <f t="shared" si="100"/>
        <v>0</v>
      </c>
      <c r="G262" s="238">
        <f t="shared" si="100"/>
        <v>0</v>
      </c>
      <c r="H262" s="241">
        <f t="shared" si="100"/>
        <v>0</v>
      </c>
      <c r="I262" s="239">
        <f t="shared" si="100"/>
        <v>0</v>
      </c>
      <c r="J262" s="238">
        <f t="shared" si="100"/>
        <v>0</v>
      </c>
      <c r="K262" s="241">
        <f t="shared" si="100"/>
        <v>0</v>
      </c>
      <c r="L262" s="243">
        <f t="shared" si="100"/>
        <v>0</v>
      </c>
      <c r="M262" s="251">
        <f t="shared" si="100"/>
        <v>0</v>
      </c>
      <c r="N262" s="241">
        <f t="shared" si="100"/>
        <v>0</v>
      </c>
      <c r="O262" s="242">
        <f t="shared" si="100"/>
        <v>0</v>
      </c>
      <c r="P262" s="243"/>
      <c r="R262" s="346"/>
      <c r="S262" s="346"/>
      <c r="T262" s="346"/>
    </row>
    <row r="263" spans="1:20" hidden="1" x14ac:dyDescent="0.25">
      <c r="A263" s="64">
        <v>6411</v>
      </c>
      <c r="B263" s="275" t="s">
        <v>278</v>
      </c>
      <c r="C263" s="65">
        <f t="shared" si="95"/>
        <v>0</v>
      </c>
      <c r="D263" s="116"/>
      <c r="E263" s="118"/>
      <c r="F263" s="120">
        <f>D263+E263</f>
        <v>0</v>
      </c>
      <c r="G263" s="116"/>
      <c r="H263" s="118"/>
      <c r="I263" s="117">
        <f>G263+H263</f>
        <v>0</v>
      </c>
      <c r="J263" s="116"/>
      <c r="K263" s="118"/>
      <c r="L263" s="120">
        <f>J263+K263</f>
        <v>0</v>
      </c>
      <c r="M263" s="116"/>
      <c r="N263" s="118"/>
      <c r="O263" s="223">
        <f>N263+M263</f>
        <v>0</v>
      </c>
      <c r="P263" s="120"/>
      <c r="R263" s="346"/>
      <c r="S263" s="346"/>
      <c r="T263" s="346"/>
    </row>
    <row r="264" spans="1:20" ht="36" hidden="1" x14ac:dyDescent="0.25">
      <c r="A264" s="64">
        <v>6412</v>
      </c>
      <c r="B264" s="111" t="s">
        <v>279</v>
      </c>
      <c r="C264" s="65">
        <f t="shared" si="95"/>
        <v>0</v>
      </c>
      <c r="D264" s="116"/>
      <c r="E264" s="118"/>
      <c r="F264" s="120">
        <f>D264+E264</f>
        <v>0</v>
      </c>
      <c r="G264" s="116"/>
      <c r="H264" s="118"/>
      <c r="I264" s="117">
        <f>G264+H264</f>
        <v>0</v>
      </c>
      <c r="J264" s="116"/>
      <c r="K264" s="118"/>
      <c r="L264" s="120">
        <f>J264+K264</f>
        <v>0</v>
      </c>
      <c r="M264" s="116"/>
      <c r="N264" s="118"/>
      <c r="O264" s="223">
        <f>N264+M264</f>
        <v>0</v>
      </c>
      <c r="P264" s="120"/>
      <c r="R264" s="346"/>
      <c r="S264" s="346"/>
      <c r="T264" s="346"/>
    </row>
    <row r="265" spans="1:20" ht="36" hidden="1" x14ac:dyDescent="0.25">
      <c r="A265" s="64">
        <v>6419</v>
      </c>
      <c r="B265" s="111" t="s">
        <v>280</v>
      </c>
      <c r="C265" s="65">
        <f t="shared" si="95"/>
        <v>0</v>
      </c>
      <c r="D265" s="116"/>
      <c r="E265" s="118"/>
      <c r="F265" s="120">
        <f>D265+E265</f>
        <v>0</v>
      </c>
      <c r="G265" s="116"/>
      <c r="H265" s="118"/>
      <c r="I265" s="117">
        <f>G265+H265</f>
        <v>0</v>
      </c>
      <c r="J265" s="116"/>
      <c r="K265" s="118"/>
      <c r="L265" s="120">
        <f>J265+K265</f>
        <v>0</v>
      </c>
      <c r="M265" s="116"/>
      <c r="N265" s="118"/>
      <c r="O265" s="223">
        <f>N265+M265</f>
        <v>0</v>
      </c>
      <c r="P265" s="120"/>
      <c r="R265" s="346"/>
      <c r="S265" s="346"/>
      <c r="T265" s="346"/>
    </row>
    <row r="266" spans="1:20" ht="36" hidden="1" x14ac:dyDescent="0.25">
      <c r="A266" s="224">
        <v>6420</v>
      </c>
      <c r="B266" s="111" t="s">
        <v>281</v>
      </c>
      <c r="C266" s="65">
        <f t="shared" si="95"/>
        <v>0</v>
      </c>
      <c r="D266" s="225">
        <f t="shared" ref="D266:O266" si="101">SUM(D267:D270)</f>
        <v>0</v>
      </c>
      <c r="E266" s="228">
        <f t="shared" si="101"/>
        <v>0</v>
      </c>
      <c r="F266" s="230">
        <f t="shared" si="101"/>
        <v>0</v>
      </c>
      <c r="G266" s="225">
        <f t="shared" si="101"/>
        <v>0</v>
      </c>
      <c r="H266" s="228">
        <f t="shared" si="101"/>
        <v>0</v>
      </c>
      <c r="I266" s="226">
        <f t="shared" si="101"/>
        <v>0</v>
      </c>
      <c r="J266" s="225">
        <f t="shared" si="101"/>
        <v>0</v>
      </c>
      <c r="K266" s="228">
        <f t="shared" si="101"/>
        <v>0</v>
      </c>
      <c r="L266" s="230">
        <f t="shared" si="101"/>
        <v>0</v>
      </c>
      <c r="M266" s="225">
        <f t="shared" si="101"/>
        <v>0</v>
      </c>
      <c r="N266" s="228">
        <f t="shared" si="101"/>
        <v>0</v>
      </c>
      <c r="O266" s="229">
        <f t="shared" si="101"/>
        <v>0</v>
      </c>
      <c r="P266" s="230"/>
      <c r="R266" s="346"/>
      <c r="S266" s="346"/>
      <c r="T266" s="346"/>
    </row>
    <row r="267" spans="1:20" hidden="1" x14ac:dyDescent="0.25">
      <c r="A267" s="64">
        <v>6421</v>
      </c>
      <c r="B267" s="111" t="s">
        <v>282</v>
      </c>
      <c r="C267" s="65">
        <f t="shared" si="95"/>
        <v>0</v>
      </c>
      <c r="D267" s="116"/>
      <c r="E267" s="118"/>
      <c r="F267" s="120">
        <f>D267+E267</f>
        <v>0</v>
      </c>
      <c r="G267" s="116"/>
      <c r="H267" s="118"/>
      <c r="I267" s="117">
        <f>G267+H267</f>
        <v>0</v>
      </c>
      <c r="J267" s="116"/>
      <c r="K267" s="118"/>
      <c r="L267" s="120">
        <f>J267+K267</f>
        <v>0</v>
      </c>
      <c r="M267" s="116"/>
      <c r="N267" s="118"/>
      <c r="O267" s="223">
        <f>N267+M267</f>
        <v>0</v>
      </c>
      <c r="P267" s="120"/>
      <c r="R267" s="346"/>
      <c r="S267" s="346"/>
      <c r="T267" s="346"/>
    </row>
    <row r="268" spans="1:20" hidden="1" x14ac:dyDescent="0.25">
      <c r="A268" s="64">
        <v>6422</v>
      </c>
      <c r="B268" s="111" t="s">
        <v>283</v>
      </c>
      <c r="C268" s="65">
        <f t="shared" si="95"/>
        <v>0</v>
      </c>
      <c r="D268" s="116"/>
      <c r="E268" s="118"/>
      <c r="F268" s="120">
        <f>D268+E268</f>
        <v>0</v>
      </c>
      <c r="G268" s="116"/>
      <c r="H268" s="118"/>
      <c r="I268" s="117">
        <f>G268+H268</f>
        <v>0</v>
      </c>
      <c r="J268" s="116"/>
      <c r="K268" s="118"/>
      <c r="L268" s="120">
        <f>J268+K268</f>
        <v>0</v>
      </c>
      <c r="M268" s="116"/>
      <c r="N268" s="118"/>
      <c r="O268" s="223">
        <f>N268+M268</f>
        <v>0</v>
      </c>
      <c r="P268" s="120"/>
      <c r="R268" s="346"/>
      <c r="S268" s="346"/>
      <c r="T268" s="346"/>
    </row>
    <row r="269" spans="1:20" hidden="1" x14ac:dyDescent="0.25">
      <c r="A269" s="64">
        <v>6423</v>
      </c>
      <c r="B269" s="111" t="s">
        <v>284</v>
      </c>
      <c r="C269" s="65">
        <f t="shared" si="95"/>
        <v>0</v>
      </c>
      <c r="D269" s="116"/>
      <c r="E269" s="118"/>
      <c r="F269" s="120">
        <f>D269+E269</f>
        <v>0</v>
      </c>
      <c r="G269" s="116"/>
      <c r="H269" s="118"/>
      <c r="I269" s="117">
        <f>G269+H269</f>
        <v>0</v>
      </c>
      <c r="J269" s="116"/>
      <c r="K269" s="118"/>
      <c r="L269" s="120">
        <f>J269+K269</f>
        <v>0</v>
      </c>
      <c r="M269" s="116"/>
      <c r="N269" s="118"/>
      <c r="O269" s="223">
        <f>N269+M269</f>
        <v>0</v>
      </c>
      <c r="P269" s="120"/>
      <c r="R269" s="346"/>
      <c r="S269" s="346"/>
      <c r="T269" s="346"/>
    </row>
    <row r="270" spans="1:20" ht="24" hidden="1" x14ac:dyDescent="0.25">
      <c r="A270" s="64">
        <v>6424</v>
      </c>
      <c r="B270" s="111" t="s">
        <v>285</v>
      </c>
      <c r="C270" s="65">
        <f t="shared" si="95"/>
        <v>0</v>
      </c>
      <c r="D270" s="116"/>
      <c r="E270" s="118"/>
      <c r="F270" s="120">
        <f>D270+E270</f>
        <v>0</v>
      </c>
      <c r="G270" s="116"/>
      <c r="H270" s="118"/>
      <c r="I270" s="117">
        <f>G270+H270</f>
        <v>0</v>
      </c>
      <c r="J270" s="116"/>
      <c r="K270" s="118"/>
      <c r="L270" s="120">
        <f>J270+K270</f>
        <v>0</v>
      </c>
      <c r="M270" s="116"/>
      <c r="N270" s="118"/>
      <c r="O270" s="223">
        <f>N270+M270</f>
        <v>0</v>
      </c>
      <c r="P270" s="120"/>
      <c r="Q270" s="286"/>
      <c r="R270" s="346"/>
      <c r="S270" s="346"/>
      <c r="T270" s="346"/>
    </row>
    <row r="271" spans="1:20" ht="36" hidden="1" x14ac:dyDescent="0.25">
      <c r="A271" s="276">
        <v>7000</v>
      </c>
      <c r="B271" s="276" t="s">
        <v>286</v>
      </c>
      <c r="C271" s="277">
        <f t="shared" si="95"/>
        <v>0</v>
      </c>
      <c r="D271" s="278">
        <f t="shared" ref="D271:O271" si="102">SUM(D272,D282)</f>
        <v>0</v>
      </c>
      <c r="E271" s="281">
        <f t="shared" si="102"/>
        <v>0</v>
      </c>
      <c r="F271" s="673">
        <f t="shared" si="102"/>
        <v>0</v>
      </c>
      <c r="G271" s="278">
        <f t="shared" si="102"/>
        <v>0</v>
      </c>
      <c r="H271" s="281">
        <f t="shared" si="102"/>
        <v>0</v>
      </c>
      <c r="I271" s="279">
        <f t="shared" si="102"/>
        <v>0</v>
      </c>
      <c r="J271" s="278">
        <f t="shared" si="102"/>
        <v>0</v>
      </c>
      <c r="K271" s="281">
        <f t="shared" si="102"/>
        <v>0</v>
      </c>
      <c r="L271" s="673">
        <f t="shared" si="102"/>
        <v>0</v>
      </c>
      <c r="M271" s="282">
        <f t="shared" si="102"/>
        <v>0</v>
      </c>
      <c r="N271" s="283">
        <f t="shared" si="102"/>
        <v>0</v>
      </c>
      <c r="O271" s="284">
        <f t="shared" si="102"/>
        <v>0</v>
      </c>
      <c r="P271" s="285"/>
      <c r="R271" s="346"/>
      <c r="S271" s="346"/>
      <c r="T271" s="346"/>
    </row>
    <row r="272" spans="1:20" ht="24" hidden="1" x14ac:dyDescent="0.25">
      <c r="A272" s="85">
        <v>7200</v>
      </c>
      <c r="B272" s="210" t="s">
        <v>287</v>
      </c>
      <c r="C272" s="86">
        <f t="shared" si="95"/>
        <v>0</v>
      </c>
      <c r="D272" s="95">
        <f t="shared" ref="D272:O272" si="103">SUM(D273,D274,D277,D278,D281)</f>
        <v>0</v>
      </c>
      <c r="E272" s="98">
        <f t="shared" si="103"/>
        <v>0</v>
      </c>
      <c r="F272" s="99">
        <f t="shared" si="103"/>
        <v>0</v>
      </c>
      <c r="G272" s="95">
        <f t="shared" si="103"/>
        <v>0</v>
      </c>
      <c r="H272" s="98">
        <f t="shared" si="103"/>
        <v>0</v>
      </c>
      <c r="I272" s="96">
        <f t="shared" si="103"/>
        <v>0</v>
      </c>
      <c r="J272" s="95">
        <f t="shared" si="103"/>
        <v>0</v>
      </c>
      <c r="K272" s="98">
        <f t="shared" si="103"/>
        <v>0</v>
      </c>
      <c r="L272" s="99">
        <f t="shared" si="103"/>
        <v>0</v>
      </c>
      <c r="M272" s="211">
        <f t="shared" si="103"/>
        <v>0</v>
      </c>
      <c r="N272" s="98">
        <f t="shared" si="103"/>
        <v>0</v>
      </c>
      <c r="O272" s="212">
        <f t="shared" si="103"/>
        <v>0</v>
      </c>
      <c r="P272" s="99"/>
      <c r="R272" s="346"/>
      <c r="S272" s="346"/>
      <c r="T272" s="346"/>
    </row>
    <row r="273" spans="1:20" ht="24" hidden="1" x14ac:dyDescent="0.25">
      <c r="A273" s="350">
        <v>7210</v>
      </c>
      <c r="B273" s="101" t="s">
        <v>288</v>
      </c>
      <c r="C273" s="56">
        <f t="shared" si="95"/>
        <v>0</v>
      </c>
      <c r="D273" s="106"/>
      <c r="E273" s="108"/>
      <c r="F273" s="110">
        <f>D273+E273</f>
        <v>0</v>
      </c>
      <c r="G273" s="106"/>
      <c r="H273" s="108"/>
      <c r="I273" s="107">
        <f>G273+H273</f>
        <v>0</v>
      </c>
      <c r="J273" s="106"/>
      <c r="K273" s="108"/>
      <c r="L273" s="110">
        <f>J273+K273</f>
        <v>0</v>
      </c>
      <c r="M273" s="106"/>
      <c r="N273" s="108"/>
      <c r="O273" s="221">
        <f>N273+M273</f>
        <v>0</v>
      </c>
      <c r="P273" s="110"/>
      <c r="R273" s="346"/>
      <c r="S273" s="346"/>
      <c r="T273" s="346"/>
    </row>
    <row r="274" spans="1:20" s="286" customFormat="1" ht="36" hidden="1" x14ac:dyDescent="0.25">
      <c r="A274" s="224">
        <v>7220</v>
      </c>
      <c r="B274" s="111" t="s">
        <v>289</v>
      </c>
      <c r="C274" s="65">
        <f t="shared" si="95"/>
        <v>0</v>
      </c>
      <c r="D274" s="225">
        <f t="shared" ref="D274:O274" si="104">SUM(D275:D276)</f>
        <v>0</v>
      </c>
      <c r="E274" s="228">
        <f t="shared" si="104"/>
        <v>0</v>
      </c>
      <c r="F274" s="230">
        <f t="shared" si="104"/>
        <v>0</v>
      </c>
      <c r="G274" s="225">
        <f t="shared" si="104"/>
        <v>0</v>
      </c>
      <c r="H274" s="228">
        <f t="shared" si="104"/>
        <v>0</v>
      </c>
      <c r="I274" s="226">
        <f t="shared" si="104"/>
        <v>0</v>
      </c>
      <c r="J274" s="225">
        <f t="shared" si="104"/>
        <v>0</v>
      </c>
      <c r="K274" s="228">
        <f t="shared" si="104"/>
        <v>0</v>
      </c>
      <c r="L274" s="230">
        <f t="shared" si="104"/>
        <v>0</v>
      </c>
      <c r="M274" s="225">
        <f t="shared" si="104"/>
        <v>0</v>
      </c>
      <c r="N274" s="228">
        <f t="shared" si="104"/>
        <v>0</v>
      </c>
      <c r="O274" s="229">
        <f t="shared" si="104"/>
        <v>0</v>
      </c>
      <c r="P274" s="230"/>
      <c r="R274" s="346"/>
      <c r="S274" s="346"/>
      <c r="T274" s="346"/>
    </row>
    <row r="275" spans="1:20" s="286" customFormat="1" ht="36" hidden="1" x14ac:dyDescent="0.25">
      <c r="A275" s="64">
        <v>7221</v>
      </c>
      <c r="B275" s="111" t="s">
        <v>290</v>
      </c>
      <c r="C275" s="65">
        <f t="shared" si="95"/>
        <v>0</v>
      </c>
      <c r="D275" s="116"/>
      <c r="E275" s="118"/>
      <c r="F275" s="120">
        <f>D275+E275</f>
        <v>0</v>
      </c>
      <c r="G275" s="116"/>
      <c r="H275" s="118"/>
      <c r="I275" s="117">
        <f>G275+H275</f>
        <v>0</v>
      </c>
      <c r="J275" s="116"/>
      <c r="K275" s="118"/>
      <c r="L275" s="120">
        <f>J275+K275</f>
        <v>0</v>
      </c>
      <c r="M275" s="116"/>
      <c r="N275" s="118"/>
      <c r="O275" s="223">
        <f>N275+M275</f>
        <v>0</v>
      </c>
      <c r="P275" s="120"/>
      <c r="R275" s="346"/>
      <c r="S275" s="346"/>
      <c r="T275" s="346"/>
    </row>
    <row r="276" spans="1:20" s="286" customFormat="1" ht="36" hidden="1" x14ac:dyDescent="0.25">
      <c r="A276" s="64">
        <v>7222</v>
      </c>
      <c r="B276" s="111" t="s">
        <v>291</v>
      </c>
      <c r="C276" s="65">
        <f t="shared" si="95"/>
        <v>0</v>
      </c>
      <c r="D276" s="116"/>
      <c r="E276" s="118"/>
      <c r="F276" s="120">
        <f>D276+E276</f>
        <v>0</v>
      </c>
      <c r="G276" s="116"/>
      <c r="H276" s="118"/>
      <c r="I276" s="117">
        <f>G276+H276</f>
        <v>0</v>
      </c>
      <c r="J276" s="116"/>
      <c r="K276" s="118"/>
      <c r="L276" s="120">
        <f>J276+K276</f>
        <v>0</v>
      </c>
      <c r="M276" s="116"/>
      <c r="N276" s="118"/>
      <c r="O276" s="223">
        <f>N276+M276</f>
        <v>0</v>
      </c>
      <c r="P276" s="120"/>
      <c r="R276" s="346"/>
      <c r="S276" s="346"/>
      <c r="T276" s="346"/>
    </row>
    <row r="277" spans="1:20" ht="24" hidden="1" x14ac:dyDescent="0.25">
      <c r="A277" s="224">
        <v>7230</v>
      </c>
      <c r="B277" s="111" t="s">
        <v>292</v>
      </c>
      <c r="C277" s="65">
        <f t="shared" si="95"/>
        <v>0</v>
      </c>
      <c r="D277" s="116"/>
      <c r="E277" s="118"/>
      <c r="F277" s="120">
        <f>D277+E277</f>
        <v>0</v>
      </c>
      <c r="G277" s="116"/>
      <c r="H277" s="118"/>
      <c r="I277" s="117">
        <f>G277+H277</f>
        <v>0</v>
      </c>
      <c r="J277" s="116"/>
      <c r="K277" s="118"/>
      <c r="L277" s="120">
        <f>J277+K277</f>
        <v>0</v>
      </c>
      <c r="M277" s="116"/>
      <c r="N277" s="118"/>
      <c r="O277" s="223">
        <f>N277+M277</f>
        <v>0</v>
      </c>
      <c r="P277" s="120"/>
      <c r="R277" s="346"/>
      <c r="S277" s="346"/>
      <c r="T277" s="346"/>
    </row>
    <row r="278" spans="1:20" ht="24" hidden="1" x14ac:dyDescent="0.25">
      <c r="A278" s="224">
        <v>7240</v>
      </c>
      <c r="B278" s="111" t="s">
        <v>293</v>
      </c>
      <c r="C278" s="65">
        <f t="shared" si="95"/>
        <v>0</v>
      </c>
      <c r="D278" s="225">
        <f t="shared" ref="D278:O278" si="105">SUM(D279:D280)</f>
        <v>0</v>
      </c>
      <c r="E278" s="228">
        <f t="shared" si="105"/>
        <v>0</v>
      </c>
      <c r="F278" s="230">
        <f t="shared" si="105"/>
        <v>0</v>
      </c>
      <c r="G278" s="225">
        <f t="shared" si="105"/>
        <v>0</v>
      </c>
      <c r="H278" s="228">
        <f t="shared" si="105"/>
        <v>0</v>
      </c>
      <c r="I278" s="226">
        <f t="shared" si="105"/>
        <v>0</v>
      </c>
      <c r="J278" s="225">
        <f t="shared" si="105"/>
        <v>0</v>
      </c>
      <c r="K278" s="228">
        <f t="shared" si="105"/>
        <v>0</v>
      </c>
      <c r="L278" s="230">
        <f t="shared" si="105"/>
        <v>0</v>
      </c>
      <c r="M278" s="225">
        <f t="shared" si="105"/>
        <v>0</v>
      </c>
      <c r="N278" s="228">
        <f t="shared" si="105"/>
        <v>0</v>
      </c>
      <c r="O278" s="229">
        <f t="shared" si="105"/>
        <v>0</v>
      </c>
      <c r="P278" s="230"/>
      <c r="R278" s="346"/>
      <c r="S278" s="346"/>
      <c r="T278" s="346"/>
    </row>
    <row r="279" spans="1:20" ht="48" hidden="1" x14ac:dyDescent="0.25">
      <c r="A279" s="64">
        <v>7245</v>
      </c>
      <c r="B279" s="111" t="s">
        <v>294</v>
      </c>
      <c r="C279" s="65">
        <f t="shared" si="95"/>
        <v>0</v>
      </c>
      <c r="D279" s="116"/>
      <c r="E279" s="118"/>
      <c r="F279" s="120">
        <f>D279+E279</f>
        <v>0</v>
      </c>
      <c r="G279" s="116"/>
      <c r="H279" s="118"/>
      <c r="I279" s="117">
        <f>G279+H279</f>
        <v>0</v>
      </c>
      <c r="J279" s="116"/>
      <c r="K279" s="118"/>
      <c r="L279" s="120">
        <f>J279+K279</f>
        <v>0</v>
      </c>
      <c r="M279" s="116"/>
      <c r="N279" s="118"/>
      <c r="O279" s="223">
        <f>N279+M279</f>
        <v>0</v>
      </c>
      <c r="P279" s="120"/>
      <c r="R279" s="346"/>
      <c r="S279" s="346"/>
      <c r="T279" s="346"/>
    </row>
    <row r="280" spans="1:20" ht="84" hidden="1" x14ac:dyDescent="0.25">
      <c r="A280" s="64">
        <v>7246</v>
      </c>
      <c r="B280" s="111" t="s">
        <v>295</v>
      </c>
      <c r="C280" s="65">
        <f t="shared" si="95"/>
        <v>0</v>
      </c>
      <c r="D280" s="116"/>
      <c r="E280" s="118"/>
      <c r="F280" s="120">
        <f>D280+E280</f>
        <v>0</v>
      </c>
      <c r="G280" s="116"/>
      <c r="H280" s="118"/>
      <c r="I280" s="117">
        <f>G280+H280</f>
        <v>0</v>
      </c>
      <c r="J280" s="116"/>
      <c r="K280" s="118"/>
      <c r="L280" s="120">
        <f>J280+K280</f>
        <v>0</v>
      </c>
      <c r="M280" s="116"/>
      <c r="N280" s="118"/>
      <c r="O280" s="223">
        <f>N280+M280</f>
        <v>0</v>
      </c>
      <c r="P280" s="120"/>
      <c r="R280" s="346"/>
      <c r="S280" s="346"/>
      <c r="T280" s="346"/>
    </row>
    <row r="281" spans="1:20" ht="24" hidden="1" x14ac:dyDescent="0.25">
      <c r="A281" s="273">
        <v>7260</v>
      </c>
      <c r="B281" s="101" t="s">
        <v>296</v>
      </c>
      <c r="C281" s="56">
        <f t="shared" si="95"/>
        <v>0</v>
      </c>
      <c r="D281" s="106"/>
      <c r="E281" s="108"/>
      <c r="F281" s="110">
        <f>D281+E281</f>
        <v>0</v>
      </c>
      <c r="G281" s="106"/>
      <c r="H281" s="108"/>
      <c r="I281" s="107">
        <f>G281+H281</f>
        <v>0</v>
      </c>
      <c r="J281" s="106"/>
      <c r="K281" s="108"/>
      <c r="L281" s="110">
        <f>J281+K281</f>
        <v>0</v>
      </c>
      <c r="M281" s="106"/>
      <c r="N281" s="108"/>
      <c r="O281" s="221">
        <f>N281+M281</f>
        <v>0</v>
      </c>
      <c r="P281" s="110"/>
      <c r="R281" s="346"/>
      <c r="S281" s="346"/>
      <c r="T281" s="346"/>
    </row>
    <row r="282" spans="1:20" hidden="1" x14ac:dyDescent="0.25">
      <c r="A282" s="153">
        <v>7700</v>
      </c>
      <c r="B282" s="287" t="s">
        <v>297</v>
      </c>
      <c r="C282" s="288">
        <f t="shared" si="95"/>
        <v>0</v>
      </c>
      <c r="D282" s="244">
        <f t="shared" ref="D282:O282" si="106">D283</f>
        <v>0</v>
      </c>
      <c r="E282" s="291">
        <f t="shared" si="106"/>
        <v>0</v>
      </c>
      <c r="F282" s="293">
        <f t="shared" si="106"/>
        <v>0</v>
      </c>
      <c r="G282" s="244">
        <f t="shared" si="106"/>
        <v>0</v>
      </c>
      <c r="H282" s="291">
        <f t="shared" si="106"/>
        <v>0</v>
      </c>
      <c r="I282" s="289">
        <f t="shared" si="106"/>
        <v>0</v>
      </c>
      <c r="J282" s="244">
        <f t="shared" si="106"/>
        <v>0</v>
      </c>
      <c r="K282" s="291">
        <f t="shared" si="106"/>
        <v>0</v>
      </c>
      <c r="L282" s="293">
        <f t="shared" si="106"/>
        <v>0</v>
      </c>
      <c r="M282" s="244">
        <f t="shared" si="106"/>
        <v>0</v>
      </c>
      <c r="N282" s="291">
        <f t="shared" si="106"/>
        <v>0</v>
      </c>
      <c r="O282" s="292">
        <f t="shared" si="106"/>
        <v>0</v>
      </c>
      <c r="P282" s="293"/>
      <c r="R282" s="346"/>
      <c r="S282" s="346"/>
      <c r="T282" s="346"/>
    </row>
    <row r="283" spans="1:20" hidden="1" x14ac:dyDescent="0.25">
      <c r="A283" s="213">
        <v>7720</v>
      </c>
      <c r="B283" s="101" t="s">
        <v>298</v>
      </c>
      <c r="C283" s="123">
        <f t="shared" si="95"/>
        <v>0</v>
      </c>
      <c r="D283" s="128"/>
      <c r="E283" s="131"/>
      <c r="F283" s="133">
        <f>D283+E283</f>
        <v>0</v>
      </c>
      <c r="G283" s="128"/>
      <c r="H283" s="131"/>
      <c r="I283" s="129">
        <f>G283+H283</f>
        <v>0</v>
      </c>
      <c r="J283" s="128"/>
      <c r="K283" s="131"/>
      <c r="L283" s="133">
        <f>J283+K283</f>
        <v>0</v>
      </c>
      <c r="M283" s="128"/>
      <c r="N283" s="131"/>
      <c r="O283" s="295">
        <f>N283+M283</f>
        <v>0</v>
      </c>
      <c r="P283" s="133"/>
      <c r="R283" s="346"/>
      <c r="S283" s="346"/>
      <c r="T283" s="346"/>
    </row>
    <row r="284" spans="1:20" hidden="1" x14ac:dyDescent="0.25">
      <c r="A284" s="275"/>
      <c r="B284" s="111" t="s">
        <v>299</v>
      </c>
      <c r="C284" s="65">
        <f t="shared" si="95"/>
        <v>0</v>
      </c>
      <c r="D284" s="225">
        <f t="shared" ref="D284:O284" si="107">SUM(D285:D286)</f>
        <v>0</v>
      </c>
      <c r="E284" s="228">
        <f t="shared" si="107"/>
        <v>0</v>
      </c>
      <c r="F284" s="230">
        <f t="shared" si="107"/>
        <v>0</v>
      </c>
      <c r="G284" s="225">
        <f t="shared" si="107"/>
        <v>0</v>
      </c>
      <c r="H284" s="228">
        <f t="shared" si="107"/>
        <v>0</v>
      </c>
      <c r="I284" s="226">
        <f t="shared" si="107"/>
        <v>0</v>
      </c>
      <c r="J284" s="225">
        <f t="shared" si="107"/>
        <v>0</v>
      </c>
      <c r="K284" s="228">
        <f t="shared" si="107"/>
        <v>0</v>
      </c>
      <c r="L284" s="230">
        <f t="shared" si="107"/>
        <v>0</v>
      </c>
      <c r="M284" s="225">
        <f t="shared" si="107"/>
        <v>0</v>
      </c>
      <c r="N284" s="228">
        <f t="shared" si="107"/>
        <v>0</v>
      </c>
      <c r="O284" s="229">
        <f t="shared" si="107"/>
        <v>0</v>
      </c>
      <c r="P284" s="230"/>
      <c r="R284" s="346"/>
      <c r="S284" s="346"/>
      <c r="T284" s="346"/>
    </row>
    <row r="285" spans="1:20" hidden="1" x14ac:dyDescent="0.25">
      <c r="A285" s="275" t="s">
        <v>300</v>
      </c>
      <c r="B285" s="64" t="s">
        <v>301</v>
      </c>
      <c r="C285" s="65">
        <f t="shared" si="95"/>
        <v>0</v>
      </c>
      <c r="D285" s="116"/>
      <c r="E285" s="118"/>
      <c r="F285" s="120">
        <f>D285+E285</f>
        <v>0</v>
      </c>
      <c r="G285" s="116"/>
      <c r="H285" s="118"/>
      <c r="I285" s="117">
        <f>G285+H285</f>
        <v>0</v>
      </c>
      <c r="J285" s="116"/>
      <c r="K285" s="118"/>
      <c r="L285" s="120">
        <f>J285+K285</f>
        <v>0</v>
      </c>
      <c r="M285" s="116"/>
      <c r="N285" s="118"/>
      <c r="O285" s="223">
        <f>N285+M285</f>
        <v>0</v>
      </c>
      <c r="P285" s="120"/>
      <c r="R285" s="346"/>
      <c r="S285" s="346"/>
      <c r="T285" s="346"/>
    </row>
    <row r="286" spans="1:20" hidden="1" x14ac:dyDescent="0.25">
      <c r="A286" s="275" t="s">
        <v>302</v>
      </c>
      <c r="B286" s="296" t="s">
        <v>303</v>
      </c>
      <c r="C286" s="56">
        <f t="shared" si="95"/>
        <v>0</v>
      </c>
      <c r="D286" s="106"/>
      <c r="E286" s="108"/>
      <c r="F286" s="110">
        <f>D286+E286</f>
        <v>0</v>
      </c>
      <c r="G286" s="106"/>
      <c r="H286" s="108"/>
      <c r="I286" s="107">
        <f>G286+H286</f>
        <v>0</v>
      </c>
      <c r="J286" s="106"/>
      <c r="K286" s="248"/>
      <c r="L286" s="110">
        <f>J286+K286</f>
        <v>0</v>
      </c>
      <c r="M286" s="106"/>
      <c r="N286" s="108"/>
      <c r="O286" s="221">
        <f>N286+M286</f>
        <v>0</v>
      </c>
      <c r="P286" s="110"/>
      <c r="R286" s="346"/>
      <c r="S286" s="346"/>
      <c r="T286" s="346"/>
    </row>
    <row r="287" spans="1:20" ht="12.75" thickBot="1" x14ac:dyDescent="0.3">
      <c r="A287" s="297"/>
      <c r="B287" s="297" t="s">
        <v>304</v>
      </c>
      <c r="C287" s="298">
        <f t="shared" si="95"/>
        <v>287726</v>
      </c>
      <c r="D287" s="299">
        <f t="shared" ref="D287:O287" si="108">SUM(D284,D271,D233,D198,D190,D176,D78,D56)</f>
        <v>221242</v>
      </c>
      <c r="E287" s="302">
        <f t="shared" si="108"/>
        <v>0</v>
      </c>
      <c r="F287" s="304">
        <f t="shared" si="108"/>
        <v>221242</v>
      </c>
      <c r="G287" s="299">
        <f t="shared" si="108"/>
        <v>54311</v>
      </c>
      <c r="H287" s="302">
        <f t="shared" si="108"/>
        <v>0</v>
      </c>
      <c r="I287" s="300">
        <f t="shared" si="108"/>
        <v>54311</v>
      </c>
      <c r="J287" s="299">
        <f t="shared" si="108"/>
        <v>12173</v>
      </c>
      <c r="K287" s="300">
        <f t="shared" si="108"/>
        <v>0</v>
      </c>
      <c r="L287" s="301">
        <f t="shared" si="108"/>
        <v>12173</v>
      </c>
      <c r="M287" s="299">
        <f t="shared" si="108"/>
        <v>0</v>
      </c>
      <c r="N287" s="302">
        <f t="shared" si="108"/>
        <v>0</v>
      </c>
      <c r="O287" s="303">
        <f t="shared" si="108"/>
        <v>0</v>
      </c>
      <c r="P287" s="304"/>
      <c r="R287" s="346"/>
      <c r="S287" s="346"/>
      <c r="T287" s="346"/>
    </row>
    <row r="288" spans="1:20" s="37" customFormat="1" ht="13.5" thickTop="1" thickBot="1" x14ac:dyDescent="0.3">
      <c r="A288" s="1064" t="s">
        <v>305</v>
      </c>
      <c r="B288" s="1065"/>
      <c r="C288" s="305">
        <f t="shared" si="95"/>
        <v>-2285</v>
      </c>
      <c r="D288" s="306">
        <f t="shared" ref="D288:I288" si="109">SUM(D28,D29,D45)-D54</f>
        <v>0</v>
      </c>
      <c r="E288" s="309">
        <f t="shared" si="109"/>
        <v>0</v>
      </c>
      <c r="F288" s="311">
        <f t="shared" si="109"/>
        <v>0</v>
      </c>
      <c r="G288" s="306">
        <f t="shared" si="109"/>
        <v>0</v>
      </c>
      <c r="H288" s="309">
        <f t="shared" si="109"/>
        <v>0</v>
      </c>
      <c r="I288" s="307">
        <f t="shared" si="109"/>
        <v>0</v>
      </c>
      <c r="J288" s="306">
        <f>(J30+J46)-J54</f>
        <v>-2285</v>
      </c>
      <c r="K288" s="307">
        <f>(K30+K46)-K54</f>
        <v>0</v>
      </c>
      <c r="L288" s="308">
        <f>(L30+L46)-L54</f>
        <v>-2285</v>
      </c>
      <c r="M288" s="306">
        <f>M48-M54</f>
        <v>0</v>
      </c>
      <c r="N288" s="309">
        <f>N48-N54</f>
        <v>0</v>
      </c>
      <c r="O288" s="310">
        <f>O48-O54</f>
        <v>0</v>
      </c>
      <c r="P288" s="311"/>
      <c r="R288" s="346"/>
      <c r="S288" s="346"/>
      <c r="T288" s="346"/>
    </row>
    <row r="289" spans="1:20" s="37" customFormat="1" ht="12.75" thickTop="1" x14ac:dyDescent="0.25">
      <c r="A289" s="1066" t="s">
        <v>306</v>
      </c>
      <c r="B289" s="1067"/>
      <c r="C289" s="312">
        <f t="shared" si="95"/>
        <v>2285</v>
      </c>
      <c r="D289" s="313">
        <f t="shared" ref="D289:O289" si="110">SUM(D290,D291)-D298+D299</f>
        <v>0</v>
      </c>
      <c r="E289" s="316">
        <f t="shared" si="110"/>
        <v>0</v>
      </c>
      <c r="F289" s="318">
        <f t="shared" si="110"/>
        <v>0</v>
      </c>
      <c r="G289" s="313">
        <f t="shared" si="110"/>
        <v>0</v>
      </c>
      <c r="H289" s="316">
        <f t="shared" si="110"/>
        <v>0</v>
      </c>
      <c r="I289" s="314">
        <f t="shared" si="110"/>
        <v>0</v>
      </c>
      <c r="J289" s="313">
        <f t="shared" si="110"/>
        <v>2285</v>
      </c>
      <c r="K289" s="314">
        <f t="shared" si="110"/>
        <v>0</v>
      </c>
      <c r="L289" s="315">
        <f t="shared" si="110"/>
        <v>2285</v>
      </c>
      <c r="M289" s="313">
        <f t="shared" si="110"/>
        <v>0</v>
      </c>
      <c r="N289" s="316">
        <f t="shared" si="110"/>
        <v>0</v>
      </c>
      <c r="O289" s="317">
        <f t="shared" si="110"/>
        <v>0</v>
      </c>
      <c r="P289" s="318"/>
      <c r="R289" s="346"/>
      <c r="S289" s="346"/>
      <c r="T289" s="346"/>
    </row>
    <row r="290" spans="1:20" s="37" customFormat="1" ht="12.75" thickBot="1" x14ac:dyDescent="0.3">
      <c r="A290" s="181" t="s">
        <v>307</v>
      </c>
      <c r="B290" s="181" t="s">
        <v>308</v>
      </c>
      <c r="C290" s="40">
        <f t="shared" si="95"/>
        <v>2285</v>
      </c>
      <c r="D290" s="182">
        <f t="shared" ref="D290:O290" si="111">D25-D284</f>
        <v>0</v>
      </c>
      <c r="E290" s="185">
        <f t="shared" si="111"/>
        <v>0</v>
      </c>
      <c r="F290" s="187">
        <f t="shared" si="111"/>
        <v>0</v>
      </c>
      <c r="G290" s="182">
        <f t="shared" si="111"/>
        <v>0</v>
      </c>
      <c r="H290" s="185">
        <f t="shared" si="111"/>
        <v>0</v>
      </c>
      <c r="I290" s="183">
        <f t="shared" si="111"/>
        <v>0</v>
      </c>
      <c r="J290" s="182">
        <f t="shared" si="111"/>
        <v>2285</v>
      </c>
      <c r="K290" s="183">
        <f t="shared" si="111"/>
        <v>0</v>
      </c>
      <c r="L290" s="184">
        <f t="shared" si="111"/>
        <v>2285</v>
      </c>
      <c r="M290" s="182">
        <f t="shared" si="111"/>
        <v>0</v>
      </c>
      <c r="N290" s="185">
        <f t="shared" si="111"/>
        <v>0</v>
      </c>
      <c r="O290" s="186">
        <f t="shared" si="111"/>
        <v>0</v>
      </c>
      <c r="P290" s="187"/>
      <c r="R290" s="346"/>
      <c r="S290" s="346"/>
      <c r="T290" s="346"/>
    </row>
    <row r="291" spans="1:20" s="37" customFormat="1" ht="12.75" hidden="1" thickTop="1" x14ac:dyDescent="0.25">
      <c r="A291" s="319" t="s">
        <v>309</v>
      </c>
      <c r="B291" s="319" t="s">
        <v>310</v>
      </c>
      <c r="C291" s="312">
        <f t="shared" si="95"/>
        <v>0</v>
      </c>
      <c r="D291" s="313">
        <f t="shared" ref="D291:O291" si="112">SUM(D292,D294,D296)-SUM(D293,D295,D297)</f>
        <v>0</v>
      </c>
      <c r="E291" s="950">
        <f t="shared" si="112"/>
        <v>0</v>
      </c>
      <c r="F291" s="318">
        <f t="shared" si="112"/>
        <v>0</v>
      </c>
      <c r="G291" s="313">
        <f t="shared" si="112"/>
        <v>0</v>
      </c>
      <c r="H291" s="316">
        <f t="shared" si="112"/>
        <v>0</v>
      </c>
      <c r="I291" s="314">
        <f t="shared" si="112"/>
        <v>0</v>
      </c>
      <c r="J291" s="313">
        <f t="shared" si="112"/>
        <v>0</v>
      </c>
      <c r="K291" s="316">
        <f t="shared" si="112"/>
        <v>0</v>
      </c>
      <c r="L291" s="318">
        <f t="shared" si="112"/>
        <v>0</v>
      </c>
      <c r="M291" s="313">
        <f t="shared" si="112"/>
        <v>0</v>
      </c>
      <c r="N291" s="316">
        <f t="shared" si="112"/>
        <v>0</v>
      </c>
      <c r="O291" s="317">
        <f t="shared" si="112"/>
        <v>0</v>
      </c>
      <c r="P291" s="318"/>
      <c r="R291" s="346"/>
      <c r="S291" s="346"/>
      <c r="T291" s="346"/>
    </row>
    <row r="292" spans="1:20" ht="12.75" hidden="1" thickTop="1" x14ac:dyDescent="0.25">
      <c r="A292" s="320" t="s">
        <v>311</v>
      </c>
      <c r="B292" s="164" t="s">
        <v>312</v>
      </c>
      <c r="C292" s="123">
        <f t="shared" si="95"/>
        <v>0</v>
      </c>
      <c r="D292" s="128"/>
      <c r="E292" s="131"/>
      <c r="F292" s="133">
        <f t="shared" ref="F292:F299" si="113">D292+E292</f>
        <v>0</v>
      </c>
      <c r="G292" s="128"/>
      <c r="H292" s="131"/>
      <c r="I292" s="129">
        <f t="shared" ref="I292:I299" si="114">G292+H292</f>
        <v>0</v>
      </c>
      <c r="J292" s="128"/>
      <c r="K292" s="131"/>
      <c r="L292" s="133">
        <f t="shared" ref="L292:L299" si="115">J292+K292</f>
        <v>0</v>
      </c>
      <c r="M292" s="128"/>
      <c r="N292" s="131"/>
      <c r="O292" s="295">
        <f t="shared" ref="O292:O299" si="116">N292+M292</f>
        <v>0</v>
      </c>
      <c r="P292" s="133"/>
      <c r="R292" s="346"/>
      <c r="S292" s="346"/>
      <c r="T292" s="346"/>
    </row>
    <row r="293" spans="1:20" ht="12.75" hidden="1" thickTop="1" x14ac:dyDescent="0.25">
      <c r="A293" s="275" t="s">
        <v>313</v>
      </c>
      <c r="B293" s="63" t="s">
        <v>314</v>
      </c>
      <c r="C293" s="65">
        <f t="shared" si="95"/>
        <v>0</v>
      </c>
      <c r="D293" s="116"/>
      <c r="E293" s="118"/>
      <c r="F293" s="120">
        <f t="shared" si="113"/>
        <v>0</v>
      </c>
      <c r="G293" s="116"/>
      <c r="H293" s="118"/>
      <c r="I293" s="117">
        <f t="shared" si="114"/>
        <v>0</v>
      </c>
      <c r="J293" s="116"/>
      <c r="K293" s="118"/>
      <c r="L293" s="120">
        <f t="shared" si="115"/>
        <v>0</v>
      </c>
      <c r="M293" s="116"/>
      <c r="N293" s="118"/>
      <c r="O293" s="223">
        <f t="shared" si="116"/>
        <v>0</v>
      </c>
      <c r="P293" s="120"/>
      <c r="R293" s="346"/>
      <c r="S293" s="346"/>
      <c r="T293" s="346"/>
    </row>
    <row r="294" spans="1:20" ht="12.75" hidden="1" thickTop="1" x14ac:dyDescent="0.25">
      <c r="A294" s="275" t="s">
        <v>315</v>
      </c>
      <c r="B294" s="63" t="s">
        <v>316</v>
      </c>
      <c r="C294" s="65">
        <f t="shared" si="95"/>
        <v>0</v>
      </c>
      <c r="D294" s="116"/>
      <c r="E294" s="118"/>
      <c r="F294" s="120">
        <f t="shared" si="113"/>
        <v>0</v>
      </c>
      <c r="G294" s="116"/>
      <c r="H294" s="118"/>
      <c r="I294" s="117">
        <f t="shared" si="114"/>
        <v>0</v>
      </c>
      <c r="J294" s="116"/>
      <c r="K294" s="118"/>
      <c r="L294" s="120">
        <f t="shared" si="115"/>
        <v>0</v>
      </c>
      <c r="M294" s="116"/>
      <c r="N294" s="118"/>
      <c r="O294" s="223">
        <f t="shared" si="116"/>
        <v>0</v>
      </c>
      <c r="P294" s="120"/>
      <c r="R294" s="346"/>
      <c r="S294" s="346"/>
      <c r="T294" s="346"/>
    </row>
    <row r="295" spans="1:20" ht="24.75" hidden="1" thickTop="1" x14ac:dyDescent="0.25">
      <c r="A295" s="275" t="s">
        <v>317</v>
      </c>
      <c r="B295" s="63" t="s">
        <v>318</v>
      </c>
      <c r="C295" s="65">
        <f t="shared" si="95"/>
        <v>0</v>
      </c>
      <c r="D295" s="116"/>
      <c r="E295" s="118"/>
      <c r="F295" s="120">
        <f t="shared" si="113"/>
        <v>0</v>
      </c>
      <c r="G295" s="116"/>
      <c r="H295" s="118"/>
      <c r="I295" s="117">
        <f t="shared" si="114"/>
        <v>0</v>
      </c>
      <c r="J295" s="116"/>
      <c r="K295" s="118"/>
      <c r="L295" s="120">
        <f t="shared" si="115"/>
        <v>0</v>
      </c>
      <c r="M295" s="116"/>
      <c r="N295" s="118"/>
      <c r="O295" s="223">
        <f t="shared" si="116"/>
        <v>0</v>
      </c>
      <c r="P295" s="120"/>
      <c r="R295" s="346"/>
      <c r="S295" s="346"/>
      <c r="T295" s="346"/>
    </row>
    <row r="296" spans="1:20" ht="12.75" hidden="1" thickTop="1" x14ac:dyDescent="0.25">
      <c r="A296" s="275" t="s">
        <v>319</v>
      </c>
      <c r="B296" s="63" t="s">
        <v>320</v>
      </c>
      <c r="C296" s="65">
        <f t="shared" si="95"/>
        <v>0</v>
      </c>
      <c r="D296" s="116"/>
      <c r="E296" s="118"/>
      <c r="F296" s="120">
        <f t="shared" si="113"/>
        <v>0</v>
      </c>
      <c r="G296" s="116"/>
      <c r="H296" s="118"/>
      <c r="I296" s="117">
        <f t="shared" si="114"/>
        <v>0</v>
      </c>
      <c r="J296" s="116"/>
      <c r="K296" s="118"/>
      <c r="L296" s="120">
        <f t="shared" si="115"/>
        <v>0</v>
      </c>
      <c r="M296" s="116"/>
      <c r="N296" s="118"/>
      <c r="O296" s="223">
        <f t="shared" si="116"/>
        <v>0</v>
      </c>
      <c r="P296" s="120"/>
      <c r="R296" s="346"/>
      <c r="S296" s="346"/>
      <c r="T296" s="346"/>
    </row>
    <row r="297" spans="1:20" ht="12.75" hidden="1" thickTop="1" x14ac:dyDescent="0.25">
      <c r="A297" s="321" t="s">
        <v>321</v>
      </c>
      <c r="B297" s="322" t="s">
        <v>322</v>
      </c>
      <c r="C297" s="254">
        <f t="shared" si="95"/>
        <v>0</v>
      </c>
      <c r="D297" s="257"/>
      <c r="E297" s="260"/>
      <c r="F297" s="262">
        <f t="shared" si="113"/>
        <v>0</v>
      </c>
      <c r="G297" s="257"/>
      <c r="H297" s="260"/>
      <c r="I297" s="258">
        <f t="shared" si="114"/>
        <v>0</v>
      </c>
      <c r="J297" s="257"/>
      <c r="K297" s="260"/>
      <c r="L297" s="262">
        <f t="shared" si="115"/>
        <v>0</v>
      </c>
      <c r="M297" s="257"/>
      <c r="N297" s="260"/>
      <c r="O297" s="261">
        <f t="shared" si="116"/>
        <v>0</v>
      </c>
      <c r="P297" s="262"/>
      <c r="R297" s="346"/>
      <c r="S297" s="346"/>
      <c r="T297" s="346"/>
    </row>
    <row r="298" spans="1:20" s="37" customFormat="1" ht="13.5" hidden="1" thickTop="1" thickBot="1" x14ac:dyDescent="0.3">
      <c r="A298" s="323" t="s">
        <v>323</v>
      </c>
      <c r="B298" s="323" t="s">
        <v>324</v>
      </c>
      <c r="C298" s="305">
        <f t="shared" si="95"/>
        <v>0</v>
      </c>
      <c r="D298" s="324"/>
      <c r="E298" s="327"/>
      <c r="F298" s="329">
        <f t="shared" si="113"/>
        <v>0</v>
      </c>
      <c r="G298" s="324"/>
      <c r="H298" s="327"/>
      <c r="I298" s="325">
        <f t="shared" si="114"/>
        <v>0</v>
      </c>
      <c r="J298" s="324"/>
      <c r="K298" s="327"/>
      <c r="L298" s="329">
        <f t="shared" si="115"/>
        <v>0</v>
      </c>
      <c r="M298" s="324"/>
      <c r="N298" s="327"/>
      <c r="O298" s="328">
        <f t="shared" si="116"/>
        <v>0</v>
      </c>
      <c r="P298" s="329"/>
      <c r="R298" s="346"/>
      <c r="S298" s="346"/>
      <c r="T298" s="346"/>
    </row>
    <row r="299" spans="1:20" s="37" customFormat="1" ht="36.75" hidden="1" thickTop="1" x14ac:dyDescent="0.25">
      <c r="A299" s="319" t="s">
        <v>325</v>
      </c>
      <c r="B299" s="330" t="s">
        <v>326</v>
      </c>
      <c r="C299" s="312">
        <f t="shared" si="95"/>
        <v>0</v>
      </c>
      <c r="D299" s="245"/>
      <c r="E299" s="248"/>
      <c r="F299" s="250">
        <f t="shared" si="113"/>
        <v>0</v>
      </c>
      <c r="G299" s="245"/>
      <c r="H299" s="248"/>
      <c r="I299" s="246">
        <f t="shared" si="114"/>
        <v>0</v>
      </c>
      <c r="J299" s="245"/>
      <c r="K299" s="248"/>
      <c r="L299" s="250">
        <f t="shared" si="115"/>
        <v>0</v>
      </c>
      <c r="M299" s="245"/>
      <c r="N299" s="248"/>
      <c r="O299" s="249">
        <f t="shared" si="116"/>
        <v>0</v>
      </c>
      <c r="P299" s="331"/>
      <c r="Q299" s="332"/>
      <c r="R299" s="346"/>
      <c r="S299" s="346"/>
      <c r="T299" s="346"/>
    </row>
    <row r="300" spans="1:20" ht="12.75" thickTop="1" x14ac:dyDescent="0.2">
      <c r="A300" s="333" t="s">
        <v>327</v>
      </c>
      <c r="B300" s="334"/>
      <c r="C300" s="334"/>
      <c r="D300" s="334"/>
      <c r="E300" s="334"/>
      <c r="F300" s="334"/>
      <c r="G300" s="334"/>
      <c r="H300" s="334"/>
      <c r="I300" s="334"/>
      <c r="J300" s="334"/>
      <c r="K300" s="334"/>
      <c r="L300" s="334"/>
      <c r="M300" s="334"/>
      <c r="N300" s="334"/>
      <c r="O300" s="334"/>
      <c r="P300" s="334"/>
      <c r="Q300" s="9"/>
    </row>
    <row r="301" spans="1:20" x14ac:dyDescent="0.25">
      <c r="A301" s="1085" t="s">
        <v>1267</v>
      </c>
      <c r="B301" s="1086"/>
      <c r="C301" s="1086"/>
      <c r="D301" s="1086"/>
      <c r="E301" s="1086"/>
      <c r="F301" s="1086"/>
      <c r="G301" s="1086"/>
      <c r="H301" s="1086"/>
      <c r="I301" s="1086"/>
      <c r="J301" s="1086"/>
      <c r="K301" s="1086"/>
      <c r="L301" s="1086"/>
      <c r="M301" s="1086"/>
      <c r="N301" s="1086"/>
      <c r="O301" s="1086"/>
      <c r="P301" s="1086"/>
      <c r="Q301" s="9"/>
    </row>
    <row r="302" spans="1:20" ht="47.25" customHeight="1" x14ac:dyDescent="0.25">
      <c r="A302" s="1088" t="s">
        <v>1268</v>
      </c>
      <c r="B302" s="1089"/>
      <c r="C302" s="1089"/>
      <c r="D302" s="1089"/>
      <c r="E302" s="1089"/>
      <c r="F302" s="1089"/>
      <c r="G302" s="1089"/>
      <c r="H302" s="1089"/>
      <c r="I302" s="1089"/>
      <c r="J302" s="1089"/>
      <c r="K302" s="1089"/>
      <c r="L302" s="1089"/>
      <c r="M302" s="1089"/>
      <c r="N302" s="1089"/>
      <c r="O302" s="1089"/>
      <c r="P302" s="1090"/>
      <c r="Q302" s="9"/>
    </row>
    <row r="303" spans="1:20" ht="12.75" thickBot="1" x14ac:dyDescent="0.3">
      <c r="A303" s="343"/>
      <c r="B303" s="344"/>
      <c r="C303" s="344"/>
      <c r="D303" s="344"/>
      <c r="E303" s="344"/>
      <c r="F303" s="344"/>
      <c r="G303" s="344"/>
      <c r="H303" s="344"/>
      <c r="I303" s="344"/>
      <c r="J303" s="344"/>
      <c r="K303" s="344"/>
      <c r="L303" s="344"/>
      <c r="M303" s="344"/>
      <c r="N303" s="344"/>
      <c r="O303" s="344"/>
      <c r="P303" s="345"/>
      <c r="Q303" s="9"/>
    </row>
    <row r="304" spans="1:20" x14ac:dyDescent="0.25">
      <c r="A304" s="4"/>
      <c r="B304" s="4"/>
      <c r="C304" s="4"/>
      <c r="D304" s="4"/>
      <c r="E304" s="4"/>
      <c r="F304" s="4"/>
      <c r="G304" s="4"/>
      <c r="H304" s="4"/>
      <c r="I304" s="4"/>
      <c r="J304" s="4"/>
      <c r="K304" s="4"/>
      <c r="L304" s="4"/>
      <c r="M304" s="4"/>
      <c r="N304" s="4"/>
      <c r="O304" s="692"/>
      <c r="P304" s="692"/>
    </row>
    <row r="305" spans="1:16" x14ac:dyDescent="0.25">
      <c r="A305" s="4"/>
      <c r="B305" s="4"/>
      <c r="C305" s="4"/>
      <c r="D305" s="4"/>
      <c r="E305" s="4"/>
      <c r="F305" s="4"/>
      <c r="G305" s="4"/>
      <c r="H305" s="4"/>
      <c r="I305" s="4"/>
      <c r="J305" s="4"/>
      <c r="K305" s="4"/>
      <c r="L305" s="4"/>
      <c r="M305" s="4"/>
      <c r="N305" s="4"/>
      <c r="O305" s="4"/>
      <c r="P305" s="4"/>
    </row>
    <row r="306" spans="1:16" x14ac:dyDescent="0.25">
      <c r="A306" s="4"/>
      <c r="B306" s="4"/>
      <c r="C306" s="4"/>
      <c r="D306" s="4"/>
      <c r="E306" s="4"/>
      <c r="F306" s="4"/>
      <c r="G306" s="4"/>
      <c r="H306" s="4"/>
      <c r="I306" s="4"/>
      <c r="J306" s="4"/>
      <c r="K306" s="4"/>
      <c r="L306" s="4"/>
      <c r="M306" s="4"/>
      <c r="N306" s="4"/>
      <c r="O306" s="4"/>
      <c r="P306" s="4"/>
    </row>
    <row r="307" spans="1:16" x14ac:dyDescent="0.25">
      <c r="A307" s="4"/>
      <c r="B307" s="4"/>
      <c r="C307" s="4"/>
      <c r="D307" s="4"/>
      <c r="E307" s="4"/>
      <c r="F307" s="4"/>
      <c r="G307" s="4"/>
      <c r="H307" s="4"/>
      <c r="I307" s="4"/>
      <c r="J307" s="4"/>
      <c r="K307" s="4"/>
      <c r="L307" s="4"/>
      <c r="M307" s="4"/>
      <c r="N307" s="4"/>
      <c r="O307" s="4"/>
      <c r="P307" s="4"/>
    </row>
    <row r="308" spans="1:16" x14ac:dyDescent="0.25">
      <c r="A308" s="4"/>
      <c r="B308" s="4"/>
      <c r="C308" s="4"/>
      <c r="D308" s="4"/>
      <c r="E308" s="4"/>
      <c r="F308" s="4"/>
      <c r="G308" s="4"/>
      <c r="H308" s="4"/>
      <c r="I308" s="4"/>
      <c r="J308" s="4"/>
      <c r="K308" s="4"/>
      <c r="L308" s="4"/>
      <c r="M308" s="4"/>
      <c r="N308" s="4"/>
      <c r="O308" s="4"/>
      <c r="P308" s="4"/>
    </row>
    <row r="309" spans="1:16" x14ac:dyDescent="0.25">
      <c r="A309" s="4"/>
      <c r="B309" s="4"/>
      <c r="C309" s="4"/>
      <c r="D309" s="4"/>
      <c r="E309" s="4"/>
      <c r="F309" s="4"/>
      <c r="G309" s="4"/>
      <c r="H309" s="4"/>
      <c r="I309" s="4"/>
      <c r="J309" s="4"/>
      <c r="K309" s="4"/>
      <c r="L309" s="4"/>
      <c r="M309" s="4"/>
      <c r="N309" s="4"/>
      <c r="O309" s="4"/>
      <c r="P309" s="4"/>
    </row>
    <row r="310" spans="1:16" x14ac:dyDescent="0.25">
      <c r="A310" s="4"/>
      <c r="B310" s="4"/>
      <c r="C310" s="4"/>
      <c r="D310" s="4"/>
      <c r="E310" s="4"/>
      <c r="F310" s="4"/>
      <c r="G310" s="4"/>
      <c r="H310" s="4"/>
      <c r="I310" s="4"/>
      <c r="J310" s="4"/>
      <c r="K310" s="4"/>
      <c r="L310" s="4"/>
      <c r="M310" s="4"/>
      <c r="N310" s="4"/>
      <c r="O310" s="4"/>
      <c r="P310" s="4"/>
    </row>
    <row r="311" spans="1:16" x14ac:dyDescent="0.25">
      <c r="A311" s="4"/>
      <c r="B311" s="4"/>
      <c r="C311" s="4"/>
      <c r="D311" s="4"/>
      <c r="E311" s="4"/>
      <c r="F311" s="4"/>
      <c r="G311" s="4"/>
      <c r="H311" s="4"/>
      <c r="I311" s="4"/>
      <c r="J311" s="4"/>
      <c r="K311" s="4"/>
      <c r="L311" s="4"/>
      <c r="M311" s="4"/>
      <c r="N311" s="4"/>
      <c r="O311" s="4"/>
      <c r="P311" s="4"/>
    </row>
    <row r="312" spans="1:16" x14ac:dyDescent="0.25">
      <c r="A312" s="4"/>
      <c r="B312" s="4"/>
      <c r="C312" s="4"/>
      <c r="D312" s="4"/>
      <c r="E312" s="4"/>
      <c r="F312" s="4"/>
      <c r="G312" s="4"/>
      <c r="H312" s="4"/>
      <c r="I312" s="4"/>
      <c r="J312" s="4"/>
      <c r="K312" s="4"/>
      <c r="L312" s="4"/>
      <c r="M312" s="4"/>
      <c r="N312" s="4"/>
      <c r="O312" s="4"/>
      <c r="P312" s="4"/>
    </row>
    <row r="313" spans="1:16" x14ac:dyDescent="0.25">
      <c r="A313" s="4"/>
      <c r="B313" s="4"/>
      <c r="C313" s="4"/>
      <c r="D313" s="4"/>
      <c r="E313" s="4"/>
      <c r="F313" s="4"/>
      <c r="G313" s="4"/>
      <c r="H313" s="4"/>
      <c r="I313" s="4"/>
      <c r="J313" s="4"/>
      <c r="K313" s="4"/>
      <c r="L313" s="4"/>
      <c r="M313" s="4"/>
      <c r="N313" s="4"/>
      <c r="O313" s="4"/>
      <c r="P313" s="4"/>
    </row>
    <row r="314" spans="1:16" x14ac:dyDescent="0.25">
      <c r="A314" s="4"/>
      <c r="B314" s="4"/>
      <c r="C314" s="4"/>
      <c r="D314" s="4"/>
      <c r="E314" s="4"/>
      <c r="F314" s="4"/>
      <c r="G314" s="4"/>
      <c r="H314" s="4"/>
      <c r="I314" s="4"/>
      <c r="J314" s="4"/>
      <c r="K314" s="4"/>
      <c r="L314" s="4"/>
      <c r="M314" s="4"/>
      <c r="N314" s="4"/>
      <c r="O314" s="4"/>
      <c r="P314" s="4"/>
    </row>
    <row r="315" spans="1:16" x14ac:dyDescent="0.25">
      <c r="A315" s="4"/>
      <c r="B315" s="4"/>
      <c r="C315" s="4"/>
      <c r="D315" s="4"/>
      <c r="E315" s="4"/>
      <c r="F315" s="4"/>
      <c r="G315" s="4"/>
      <c r="H315" s="4"/>
      <c r="I315" s="4"/>
      <c r="J315" s="4"/>
      <c r="K315" s="4"/>
      <c r="L315" s="4"/>
      <c r="M315" s="4"/>
      <c r="N315" s="4"/>
      <c r="O315" s="4"/>
      <c r="P315" s="4"/>
    </row>
    <row r="316" spans="1:16" x14ac:dyDescent="0.25">
      <c r="A316" s="4"/>
      <c r="B316" s="4"/>
      <c r="C316" s="4"/>
      <c r="D316" s="4"/>
      <c r="E316" s="4"/>
      <c r="F316" s="4"/>
      <c r="G316" s="4"/>
      <c r="H316" s="4"/>
      <c r="I316" s="4"/>
      <c r="J316" s="4"/>
      <c r="K316" s="4"/>
      <c r="L316" s="4"/>
      <c r="M316" s="4"/>
      <c r="N316" s="4"/>
      <c r="O316" s="4"/>
      <c r="P316" s="4"/>
    </row>
    <row r="317" spans="1:16" x14ac:dyDescent="0.25">
      <c r="A317" s="4"/>
      <c r="B317" s="4"/>
      <c r="C317" s="4"/>
      <c r="D317" s="4"/>
      <c r="E317" s="4"/>
      <c r="F317" s="4"/>
      <c r="G317" s="4"/>
      <c r="H317" s="4"/>
      <c r="I317" s="4"/>
      <c r="J317" s="4"/>
      <c r="K317" s="4"/>
      <c r="L317" s="4"/>
      <c r="M317" s="4"/>
      <c r="N317" s="4"/>
      <c r="O317" s="4"/>
      <c r="P317" s="4"/>
    </row>
    <row r="318" spans="1:16" x14ac:dyDescent="0.25">
      <c r="A318" s="4"/>
      <c r="B318" s="4"/>
      <c r="C318" s="4"/>
      <c r="D318" s="4"/>
      <c r="E318" s="4"/>
      <c r="F318" s="4"/>
      <c r="G318" s="4"/>
      <c r="H318" s="4"/>
      <c r="I318" s="4"/>
      <c r="J318" s="4"/>
      <c r="K318" s="4"/>
      <c r="L318" s="4"/>
      <c r="M318" s="4"/>
      <c r="N318" s="4"/>
      <c r="O318" s="4"/>
      <c r="P318" s="4"/>
    </row>
    <row r="319" spans="1:16" x14ac:dyDescent="0.25">
      <c r="A319" s="4"/>
      <c r="B319" s="4"/>
      <c r="C319" s="4"/>
      <c r="D319" s="4"/>
      <c r="E319" s="4"/>
      <c r="F319" s="4"/>
      <c r="G319" s="4"/>
      <c r="H319" s="4"/>
      <c r="I319" s="4"/>
      <c r="J319" s="4"/>
      <c r="K319" s="4"/>
      <c r="L319" s="4"/>
      <c r="M319" s="4"/>
      <c r="N319" s="4"/>
      <c r="O319" s="4"/>
      <c r="P319" s="4"/>
    </row>
    <row r="320" spans="1:16" x14ac:dyDescent="0.25">
      <c r="A320" s="4"/>
      <c r="B320" s="4"/>
      <c r="C320" s="4"/>
      <c r="D320" s="4"/>
      <c r="E320" s="4"/>
      <c r="F320" s="4"/>
      <c r="G320" s="4"/>
      <c r="H320" s="4"/>
      <c r="I320" s="4"/>
      <c r="J320" s="4"/>
      <c r="K320" s="4"/>
      <c r="L320" s="4"/>
      <c r="M320" s="4"/>
      <c r="N320" s="4"/>
      <c r="O320" s="4"/>
      <c r="P320" s="4"/>
    </row>
    <row r="321" spans="1:16" x14ac:dyDescent="0.25">
      <c r="A321" s="4"/>
      <c r="B321" s="4"/>
      <c r="C321" s="4"/>
      <c r="D321" s="4"/>
      <c r="E321" s="4"/>
      <c r="F321" s="4"/>
      <c r="G321" s="4"/>
      <c r="H321" s="4"/>
      <c r="I321" s="4"/>
      <c r="J321" s="4"/>
      <c r="K321" s="4"/>
      <c r="L321" s="4"/>
      <c r="M321" s="4"/>
      <c r="N321" s="4"/>
      <c r="O321" s="4"/>
      <c r="P321" s="4"/>
    </row>
    <row r="322" spans="1:16" x14ac:dyDescent="0.25">
      <c r="A322" s="4"/>
      <c r="B322" s="4"/>
      <c r="C322" s="4"/>
      <c r="D322" s="4"/>
      <c r="E322" s="4"/>
      <c r="F322" s="4"/>
      <c r="G322" s="4"/>
      <c r="H322" s="4"/>
      <c r="I322" s="4"/>
      <c r="J322" s="4"/>
      <c r="K322" s="4"/>
      <c r="L322" s="4"/>
      <c r="M322" s="4"/>
      <c r="N322" s="4"/>
      <c r="O322" s="4"/>
      <c r="P322" s="4"/>
    </row>
  </sheetData>
  <sheetProtection algorithmName="SHA-512" hashValue="Eo2S0PjSstzwJbkPaj2vubpKhhS8R0Hx7EHdxDJ74pglTpRVhFU5kLdu0vdr3Y3SdpT/NrH4ao5Ca7HkZ13BMA==" saltValue="H78iEB7aVl5S7ouXGiuWwA==" spinCount="100000" sheet="1" objects="1" scenarios="1" formatCells="0" formatColumns="0" formatRows="0"/>
  <autoFilter ref="A22:P302">
    <filterColumn colId="2">
      <filters blank="1">
        <filter val="1 176"/>
        <filter val="1 250"/>
        <filter val="1 310"/>
        <filter val="1 327"/>
        <filter val="1 440"/>
        <filter val="1 571"/>
        <filter val="1 605"/>
        <filter val="1 804"/>
        <filter val="100"/>
        <filter val="108"/>
        <filter val="11 668"/>
        <filter val="114"/>
        <filter val="128"/>
        <filter val="15 142"/>
        <filter val="155 868"/>
        <filter val="177 567"/>
        <filter val="2 185"/>
        <filter val="2 212"/>
        <filter val="2 285"/>
        <filter val="-2 285"/>
        <filter val="2 466"/>
        <filter val="2 881"/>
        <filter val="2 901"/>
        <filter val="214"/>
        <filter val="23 967"/>
        <filter val="230 125"/>
        <filter val="24 485"/>
        <filter val="250"/>
        <filter val="255"/>
        <filter val="275 553"/>
        <filter val="281 586"/>
        <filter val="287 726"/>
        <filter val="3 005"/>
        <filter val="3 009"/>
        <filter val="3 065"/>
        <filter val="3 510"/>
        <filter val="3 738"/>
        <filter val="3 741"/>
        <filter val="340"/>
        <filter val="36"/>
        <filter val="379"/>
        <filter val="4 071"/>
        <filter val="4 185"/>
        <filter val="4 550"/>
        <filter val="42 838"/>
        <filter val="47"/>
        <filter val="491"/>
        <filter val="5 092"/>
        <filter val="5 123"/>
        <filter val="5 151"/>
        <filter val="5 800"/>
        <filter val="50"/>
        <filter val="51 461"/>
        <filter val="52 558"/>
        <filter val="526"/>
        <filter val="6 140"/>
        <filter val="6 347"/>
        <filter val="6 557"/>
        <filter val="600"/>
        <filter val="689"/>
        <filter val="7 151"/>
        <filter val="7 328"/>
        <filter val="700"/>
        <filter val="747"/>
        <filter val="750"/>
        <filter val="8 800"/>
        <filter val="800"/>
        <filter val="865"/>
        <filter val="874"/>
        <filter val="9 720"/>
        <filter val="9 888"/>
        <filter val="92"/>
        <filter val="922"/>
      </filters>
    </filterColumn>
  </autoFilter>
  <mergeCells count="34">
    <mergeCell ref="C16:P16"/>
    <mergeCell ref="A4:P4"/>
    <mergeCell ref="C6:P6"/>
    <mergeCell ref="C7:P7"/>
    <mergeCell ref="C8:P8"/>
    <mergeCell ref="C9:P9"/>
    <mergeCell ref="C10:P10"/>
    <mergeCell ref="C11:P11"/>
    <mergeCell ref="C12:P12"/>
    <mergeCell ref="C13:P13"/>
    <mergeCell ref="C14:P14"/>
    <mergeCell ref="C15:P15"/>
    <mergeCell ref="C17:P17"/>
    <mergeCell ref="A19:A21"/>
    <mergeCell ref="B19:B21"/>
    <mergeCell ref="C19:O19"/>
    <mergeCell ref="P19:P21"/>
    <mergeCell ref="C20:C21"/>
    <mergeCell ref="D20:D21"/>
    <mergeCell ref="E20:E21"/>
    <mergeCell ref="F20:F21"/>
    <mergeCell ref="G20:G21"/>
    <mergeCell ref="A302:P302"/>
    <mergeCell ref="H20:H21"/>
    <mergeCell ref="I20:I21"/>
    <mergeCell ref="J20:J21"/>
    <mergeCell ref="K20:K21"/>
    <mergeCell ref="L20:L21"/>
    <mergeCell ref="M20:M21"/>
    <mergeCell ref="N20:N21"/>
    <mergeCell ref="O20:O21"/>
    <mergeCell ref="A288:B288"/>
    <mergeCell ref="A289:B289"/>
    <mergeCell ref="A301:P30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47.pielikums Jūrmalas pilsētas domes
2016.gada 19.maija saistošajiem noteikumiem Nr.13
(protokols Nr.6, 8.punkts)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2"/>
  <sheetViews>
    <sheetView showGridLines="0" view="pageLayout" zoomScaleNormal="90" workbookViewId="0">
      <selection activeCell="T6" sqref="T6"/>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9.42578125" style="1" customWidth="1" collapsed="1"/>
    <col min="13" max="14" width="8.7109375" style="1" hidden="1" customWidth="1" outlineLevel="1"/>
    <col min="15" max="15" width="10"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1269</v>
      </c>
    </row>
    <row r="2" spans="1:17" ht="5.25" customHeight="1" x14ac:dyDescent="0.25">
      <c r="B2" s="354"/>
      <c r="C2" s="354"/>
      <c r="D2" s="354"/>
      <c r="E2" s="354"/>
      <c r="F2" s="354"/>
      <c r="G2" s="354"/>
      <c r="H2" s="354"/>
      <c r="I2" s="354"/>
      <c r="J2" s="354"/>
      <c r="K2" s="354"/>
      <c r="L2" s="354"/>
      <c r="M2" s="355"/>
      <c r="N2" s="355"/>
      <c r="O2" s="356"/>
    </row>
    <row r="3" spans="1:17" x14ac:dyDescent="0.25">
      <c r="A3" s="5"/>
      <c r="B3" s="626"/>
      <c r="C3" s="626"/>
      <c r="D3" s="626"/>
      <c r="E3" s="626"/>
      <c r="F3" s="626"/>
      <c r="G3" s="626"/>
      <c r="H3" s="626"/>
      <c r="I3" s="626"/>
      <c r="J3" s="626"/>
      <c r="K3" s="626"/>
      <c r="L3" s="626"/>
      <c r="M3" s="627"/>
      <c r="N3" s="627"/>
      <c r="O3" s="628"/>
      <c r="P3" s="629"/>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x14ac:dyDescent="0.25">
      <c r="A6" s="12" t="s">
        <v>2</v>
      </c>
      <c r="B6" s="13"/>
      <c r="C6" s="1049" t="s">
        <v>459</v>
      </c>
      <c r="D6" s="1049"/>
      <c r="E6" s="1049"/>
      <c r="F6" s="1049"/>
      <c r="G6" s="1049"/>
      <c r="H6" s="1049"/>
      <c r="I6" s="1049"/>
      <c r="J6" s="1049"/>
      <c r="K6" s="1049"/>
      <c r="L6" s="1049"/>
      <c r="M6" s="1049"/>
      <c r="N6" s="1049"/>
      <c r="O6" s="1049"/>
      <c r="P6" s="1049"/>
      <c r="Q6" s="9"/>
    </row>
    <row r="7" spans="1:17" ht="12.75" x14ac:dyDescent="0.25">
      <c r="A7" s="12" t="s">
        <v>4</v>
      </c>
      <c r="B7" s="13"/>
      <c r="C7" s="1049" t="s">
        <v>1270</v>
      </c>
      <c r="D7" s="1049"/>
      <c r="E7" s="1049"/>
      <c r="F7" s="1049"/>
      <c r="G7" s="1049"/>
      <c r="H7" s="1049"/>
      <c r="I7" s="1049"/>
      <c r="J7" s="1049"/>
      <c r="K7" s="1049"/>
      <c r="L7" s="1049"/>
      <c r="M7" s="1049"/>
      <c r="N7" s="1049"/>
      <c r="O7" s="1049"/>
      <c r="P7" s="1049"/>
      <c r="Q7" s="9"/>
    </row>
    <row r="8" spans="1:17" x14ac:dyDescent="0.25">
      <c r="A8" s="14" t="s">
        <v>6</v>
      </c>
      <c r="B8" s="15"/>
      <c r="C8" s="1044" t="s">
        <v>1271</v>
      </c>
      <c r="D8" s="1044"/>
      <c r="E8" s="1044"/>
      <c r="F8" s="1044"/>
      <c r="G8" s="1044"/>
      <c r="H8" s="1044"/>
      <c r="I8" s="1044"/>
      <c r="J8" s="1044"/>
      <c r="K8" s="1044"/>
      <c r="L8" s="1044"/>
      <c r="M8" s="1044"/>
      <c r="N8" s="1044"/>
      <c r="O8" s="1044"/>
      <c r="P8" s="1044"/>
      <c r="Q8" s="9"/>
    </row>
    <row r="9" spans="1:17" x14ac:dyDescent="0.25">
      <c r="A9" s="14" t="s">
        <v>8</v>
      </c>
      <c r="B9" s="15"/>
      <c r="C9" s="1044" t="s">
        <v>497</v>
      </c>
      <c r="D9" s="1044"/>
      <c r="E9" s="1044"/>
      <c r="F9" s="1044"/>
      <c r="G9" s="1044"/>
      <c r="H9" s="1044"/>
      <c r="I9" s="1044"/>
      <c r="J9" s="1044"/>
      <c r="K9" s="1044"/>
      <c r="L9" s="1044"/>
      <c r="M9" s="1044"/>
      <c r="N9" s="1044"/>
      <c r="O9" s="1044"/>
      <c r="P9" s="1044"/>
      <c r="Q9" s="9"/>
    </row>
    <row r="10" spans="1:17" x14ac:dyDescent="0.25">
      <c r="A10" s="14" t="s">
        <v>10</v>
      </c>
      <c r="B10" s="15"/>
      <c r="C10" s="1049" t="s">
        <v>509</v>
      </c>
      <c r="D10" s="1049"/>
      <c r="E10" s="1049"/>
      <c r="F10" s="1049"/>
      <c r="G10" s="1049"/>
      <c r="H10" s="1049"/>
      <c r="I10" s="1049"/>
      <c r="J10" s="1049"/>
      <c r="K10" s="1049"/>
      <c r="L10" s="1049"/>
      <c r="M10" s="1049"/>
      <c r="N10" s="1049"/>
      <c r="O10" s="1049"/>
      <c r="P10" s="1049"/>
      <c r="Q10" s="9"/>
    </row>
    <row r="11" spans="1:17" x14ac:dyDescent="0.25">
      <c r="A11" s="14" t="s">
        <v>12</v>
      </c>
      <c r="B11" s="15"/>
      <c r="C11" s="1049" t="s">
        <v>423</v>
      </c>
      <c r="D11" s="1049"/>
      <c r="E11" s="1049"/>
      <c r="F11" s="1049"/>
      <c r="G11" s="1049"/>
      <c r="H11" s="1049"/>
      <c r="I11" s="1049"/>
      <c r="J11" s="1049"/>
      <c r="K11" s="1049"/>
      <c r="L11" s="1049"/>
      <c r="M11" s="1049"/>
      <c r="N11" s="1049"/>
      <c r="O11" s="1049"/>
      <c r="P11" s="1049"/>
      <c r="Q11" s="9"/>
    </row>
    <row r="12" spans="1:17" x14ac:dyDescent="0.25">
      <c r="A12" s="16" t="s">
        <v>14</v>
      </c>
      <c r="B12" s="15"/>
      <c r="C12" s="361"/>
      <c r="D12" s="361"/>
      <c r="E12" s="361"/>
      <c r="F12" s="361"/>
      <c r="G12" s="361"/>
      <c r="H12" s="361"/>
      <c r="I12" s="361"/>
      <c r="J12" s="361"/>
      <c r="K12" s="361"/>
      <c r="L12" s="361"/>
      <c r="M12" s="361"/>
      <c r="N12" s="361"/>
      <c r="O12" s="361"/>
      <c r="P12" s="630"/>
      <c r="Q12" s="9"/>
    </row>
    <row r="13" spans="1:17" x14ac:dyDescent="0.25">
      <c r="A13" s="14"/>
      <c r="B13" s="15" t="s">
        <v>15</v>
      </c>
      <c r="C13" s="1044" t="s">
        <v>1272</v>
      </c>
      <c r="D13" s="1044"/>
      <c r="E13" s="1044"/>
      <c r="F13" s="1044"/>
      <c r="G13" s="1044"/>
      <c r="H13" s="1044"/>
      <c r="I13" s="1044"/>
      <c r="J13" s="1044"/>
      <c r="K13" s="1044"/>
      <c r="L13" s="1044"/>
      <c r="M13" s="1044"/>
      <c r="N13" s="1044"/>
      <c r="O13" s="1044"/>
      <c r="P13" s="1044"/>
      <c r="Q13" s="9"/>
    </row>
    <row r="14" spans="1:17" x14ac:dyDescent="0.25">
      <c r="A14" s="14"/>
      <c r="B14" s="15" t="s">
        <v>17</v>
      </c>
      <c r="C14" s="1044" t="s">
        <v>1273</v>
      </c>
      <c r="D14" s="1044"/>
      <c r="E14" s="1044"/>
      <c r="F14" s="1044"/>
      <c r="G14" s="1044"/>
      <c r="H14" s="1044"/>
      <c r="I14" s="1044"/>
      <c r="J14" s="1044"/>
      <c r="K14" s="1044"/>
      <c r="L14" s="1044"/>
      <c r="M14" s="1044"/>
      <c r="N14" s="1044"/>
      <c r="O14" s="1044"/>
      <c r="P14" s="1044"/>
      <c r="Q14" s="9"/>
    </row>
    <row r="15" spans="1:17" x14ac:dyDescent="0.25">
      <c r="A15" s="14"/>
      <c r="B15" s="15" t="s">
        <v>19</v>
      </c>
      <c r="C15" s="1044" t="s">
        <v>1274</v>
      </c>
      <c r="D15" s="1044"/>
      <c r="E15" s="1044"/>
      <c r="F15" s="1044"/>
      <c r="G15" s="1044"/>
      <c r="H15" s="1044"/>
      <c r="I15" s="1044"/>
      <c r="J15" s="1044"/>
      <c r="K15" s="1044"/>
      <c r="L15" s="1044"/>
      <c r="M15" s="1044"/>
      <c r="N15" s="1044"/>
      <c r="O15" s="1044"/>
      <c r="P15" s="1044"/>
      <c r="Q15" s="9"/>
    </row>
    <row r="16" spans="1:17" x14ac:dyDescent="0.25">
      <c r="A16" s="14"/>
      <c r="B16" s="15" t="s">
        <v>20</v>
      </c>
      <c r="C16" s="1044" t="s">
        <v>1275</v>
      </c>
      <c r="D16" s="1044"/>
      <c r="E16" s="1044"/>
      <c r="F16" s="1044"/>
      <c r="G16" s="1044"/>
      <c r="H16" s="1044"/>
      <c r="I16" s="1044"/>
      <c r="J16" s="1044"/>
      <c r="K16" s="1044"/>
      <c r="L16" s="1044"/>
      <c r="M16" s="1044"/>
      <c r="N16" s="1044"/>
      <c r="O16" s="1044"/>
      <c r="P16" s="1044"/>
      <c r="Q16" s="9"/>
    </row>
    <row r="17" spans="1:20" x14ac:dyDescent="0.25">
      <c r="A17" s="14"/>
      <c r="B17" s="15" t="s">
        <v>22</v>
      </c>
      <c r="C17" s="1044"/>
      <c r="D17" s="1044"/>
      <c r="E17" s="1044"/>
      <c r="F17" s="1044"/>
      <c r="G17" s="1044"/>
      <c r="H17" s="1044"/>
      <c r="I17" s="1044"/>
      <c r="J17" s="1044"/>
      <c r="K17" s="1044"/>
      <c r="L17" s="1044"/>
      <c r="M17" s="1044"/>
      <c r="N17" s="1044"/>
      <c r="O17" s="1044"/>
      <c r="P17" s="1044"/>
      <c r="Q17" s="9"/>
    </row>
    <row r="18" spans="1:20" ht="6" customHeight="1" x14ac:dyDescent="0.25">
      <c r="A18" s="17"/>
      <c r="B18" s="18"/>
      <c r="C18" s="1025"/>
      <c r="D18" s="1025"/>
      <c r="E18" s="1025"/>
      <c r="F18" s="1025"/>
      <c r="G18" s="1025"/>
      <c r="H18" s="1025"/>
      <c r="I18" s="1025"/>
      <c r="J18" s="1025"/>
      <c r="K18" s="1025"/>
      <c r="L18" s="1025"/>
      <c r="M18" s="1025"/>
      <c r="N18" s="1025"/>
      <c r="O18" s="1025"/>
      <c r="P18" s="1025"/>
      <c r="Q18" s="9"/>
    </row>
    <row r="19" spans="1:20"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20" s="20" customFormat="1" x14ac:dyDescent="0.25">
      <c r="A20" s="1028"/>
      <c r="B20" s="1031"/>
      <c r="C20" s="1036" t="s">
        <v>27</v>
      </c>
      <c r="D20" s="1023" t="s">
        <v>28</v>
      </c>
      <c r="E20" s="1038" t="s">
        <v>29</v>
      </c>
      <c r="F20" s="1040" t="s">
        <v>30</v>
      </c>
      <c r="G20" s="1023" t="s">
        <v>31</v>
      </c>
      <c r="H20" s="1042" t="s">
        <v>32</v>
      </c>
      <c r="I20" s="1021" t="s">
        <v>33</v>
      </c>
      <c r="J20" s="1023" t="s">
        <v>34</v>
      </c>
      <c r="K20" s="1042" t="s">
        <v>35</v>
      </c>
      <c r="L20" s="1021" t="s">
        <v>36</v>
      </c>
      <c r="M20" s="1023" t="s">
        <v>37</v>
      </c>
      <c r="N20" s="1042" t="s">
        <v>38</v>
      </c>
      <c r="O20" s="1021" t="s">
        <v>39</v>
      </c>
      <c r="P20" s="1031"/>
    </row>
    <row r="21" spans="1:20" s="21" customFormat="1" ht="55.5" customHeight="1" thickBot="1" x14ac:dyDescent="0.3">
      <c r="A21" s="1029"/>
      <c r="B21" s="1032"/>
      <c r="C21" s="1037"/>
      <c r="D21" s="1024"/>
      <c r="E21" s="1039"/>
      <c r="F21" s="1041"/>
      <c r="G21" s="1024"/>
      <c r="H21" s="1043"/>
      <c r="I21" s="1022"/>
      <c r="J21" s="1024"/>
      <c r="K21" s="1043"/>
      <c r="L21" s="1022"/>
      <c r="M21" s="1024"/>
      <c r="N21" s="1043"/>
      <c r="O21" s="1022"/>
      <c r="P21" s="1032"/>
    </row>
    <row r="22" spans="1:20" s="21" customFormat="1" ht="9" thickTop="1" x14ac:dyDescent="0.25">
      <c r="A22" s="22">
        <v>1</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20" s="37" customFormat="1" x14ac:dyDescent="0.25">
      <c r="A23" s="28"/>
      <c r="B23" s="29" t="s">
        <v>40</v>
      </c>
      <c r="C23" s="332"/>
      <c r="D23" s="31"/>
      <c r="E23" s="32"/>
      <c r="F23" s="197"/>
      <c r="G23" s="31"/>
      <c r="H23" s="366"/>
      <c r="I23" s="367"/>
      <c r="J23" s="31"/>
      <c r="K23" s="368"/>
      <c r="L23" s="367"/>
      <c r="M23" s="368"/>
      <c r="N23" s="34"/>
      <c r="O23" s="367"/>
      <c r="P23" s="369"/>
    </row>
    <row r="24" spans="1:20" s="37" customFormat="1" ht="12.75" thickBot="1" x14ac:dyDescent="0.3">
      <c r="A24" s="38"/>
      <c r="B24" s="39" t="s">
        <v>41</v>
      </c>
      <c r="C24" s="370">
        <f>SUM(F24,I24,L24,O24)</f>
        <v>795706</v>
      </c>
      <c r="D24" s="41">
        <f>SUM(D25,D28,D29,D45,D46)</f>
        <v>347894</v>
      </c>
      <c r="E24" s="42">
        <f>SUM(E25,E28,E29,E45,E46)</f>
        <v>0</v>
      </c>
      <c r="F24" s="43">
        <f t="shared" ref="F24:F29" si="0">D24+E24</f>
        <v>347894</v>
      </c>
      <c r="G24" s="41">
        <f>SUM(G25,G28,G29,G45,G46)</f>
        <v>430452</v>
      </c>
      <c r="H24" s="371">
        <f>SUM(H25,H28,H46)</f>
        <v>0</v>
      </c>
      <c r="I24" s="45">
        <f>G24+H24</f>
        <v>430452</v>
      </c>
      <c r="J24" s="41">
        <f>SUM(J25,J30,J46)</f>
        <v>17360</v>
      </c>
      <c r="K24" s="371">
        <f>SUM(K25,K30,K46)</f>
        <v>0</v>
      </c>
      <c r="L24" s="45">
        <f>J24+K24</f>
        <v>17360</v>
      </c>
      <c r="M24" s="372">
        <f>SUM(M25,M48)</f>
        <v>0</v>
      </c>
      <c r="N24" s="44">
        <f>SUM(N25,N48)</f>
        <v>0</v>
      </c>
      <c r="O24" s="45">
        <f>M24+N24</f>
        <v>0</v>
      </c>
      <c r="P24" s="373"/>
      <c r="R24" s="346"/>
      <c r="S24" s="346"/>
      <c r="T24" s="346"/>
    </row>
    <row r="25" spans="1:20" ht="12.75" thickTop="1" x14ac:dyDescent="0.25">
      <c r="A25" s="46"/>
      <c r="B25" s="47" t="s">
        <v>42</v>
      </c>
      <c r="C25" s="374">
        <f t="shared" ref="C25:C50" si="1">SUM(F25,I25,L25,O25)</f>
        <v>1902</v>
      </c>
      <c r="D25" s="49">
        <f>SUM(D26:D27)</f>
        <v>0</v>
      </c>
      <c r="E25" s="50">
        <f>SUM(E26:E27)</f>
        <v>0</v>
      </c>
      <c r="F25" s="51">
        <f t="shared" si="0"/>
        <v>0</v>
      </c>
      <c r="G25" s="49">
        <f>SUM(G26:G27)</f>
        <v>0</v>
      </c>
      <c r="H25" s="375">
        <f>SUM(H26:H27)</f>
        <v>0</v>
      </c>
      <c r="I25" s="53">
        <f>G25+H25</f>
        <v>0</v>
      </c>
      <c r="J25" s="49">
        <f>SUM(J26:J27)</f>
        <v>1902</v>
      </c>
      <c r="K25" s="375">
        <f>SUM(K26:K27)</f>
        <v>0</v>
      </c>
      <c r="L25" s="53">
        <f>J25+K25</f>
        <v>1902</v>
      </c>
      <c r="M25" s="376">
        <f>SUM(M26:M27)</f>
        <v>0</v>
      </c>
      <c r="N25" s="52">
        <f>SUM(N26:N27)</f>
        <v>0</v>
      </c>
      <c r="O25" s="53">
        <f>M25+N25</f>
        <v>0</v>
      </c>
      <c r="P25" s="377"/>
      <c r="R25" s="346"/>
      <c r="S25" s="346"/>
      <c r="T25" s="346"/>
    </row>
    <row r="26" spans="1:20" hidden="1" x14ac:dyDescent="0.25">
      <c r="A26" s="54"/>
      <c r="B26" s="55" t="s">
        <v>43</v>
      </c>
      <c r="C26" s="378">
        <f t="shared" si="1"/>
        <v>0</v>
      </c>
      <c r="D26" s="57"/>
      <c r="E26" s="58"/>
      <c r="F26" s="610">
        <f t="shared" si="0"/>
        <v>0</v>
      </c>
      <c r="G26" s="57"/>
      <c r="H26" s="379"/>
      <c r="I26" s="380">
        <f>G26+H26</f>
        <v>0</v>
      </c>
      <c r="J26" s="57"/>
      <c r="K26" s="379"/>
      <c r="L26" s="380">
        <f>J26+K26</f>
        <v>0</v>
      </c>
      <c r="M26" s="381"/>
      <c r="N26" s="60"/>
      <c r="O26" s="380">
        <f>M26+N26</f>
        <v>0</v>
      </c>
      <c r="P26" s="382"/>
      <c r="R26" s="346"/>
      <c r="S26" s="346"/>
      <c r="T26" s="346"/>
    </row>
    <row r="27" spans="1:20" x14ac:dyDescent="0.25">
      <c r="A27" s="63"/>
      <c r="B27" s="64" t="s">
        <v>44</v>
      </c>
      <c r="C27" s="383">
        <f t="shared" si="1"/>
        <v>1902</v>
      </c>
      <c r="D27" s="66"/>
      <c r="E27" s="67"/>
      <c r="F27" s="611">
        <f t="shared" si="0"/>
        <v>0</v>
      </c>
      <c r="G27" s="66"/>
      <c r="H27" s="384"/>
      <c r="I27" s="385">
        <f>G27+H27</f>
        <v>0</v>
      </c>
      <c r="J27" s="66">
        <v>1902</v>
      </c>
      <c r="K27" s="384"/>
      <c r="L27" s="385">
        <f>J27+K27</f>
        <v>1902</v>
      </c>
      <c r="M27" s="386"/>
      <c r="N27" s="69"/>
      <c r="O27" s="385">
        <f>M27+N27</f>
        <v>0</v>
      </c>
      <c r="P27" s="387"/>
      <c r="R27" s="346"/>
      <c r="S27" s="346"/>
      <c r="T27" s="346"/>
    </row>
    <row r="28" spans="1:20" s="37" customFormat="1" ht="24.75" thickBot="1" x14ac:dyDescent="0.3">
      <c r="A28" s="73">
        <v>19300</v>
      </c>
      <c r="B28" s="73" t="s">
        <v>45</v>
      </c>
      <c r="C28" s="388">
        <f t="shared" si="1"/>
        <v>778346</v>
      </c>
      <c r="D28" s="75">
        <f>356651-8757</f>
        <v>347894</v>
      </c>
      <c r="E28" s="76"/>
      <c r="F28" s="606">
        <f t="shared" si="0"/>
        <v>347894</v>
      </c>
      <c r="G28" s="75">
        <f>424756+5696</f>
        <v>430452</v>
      </c>
      <c r="H28" s="389"/>
      <c r="I28" s="390">
        <f>G28+H28</f>
        <v>430452</v>
      </c>
      <c r="J28" s="80" t="s">
        <v>46</v>
      </c>
      <c r="K28" s="391" t="s">
        <v>46</v>
      </c>
      <c r="L28" s="84" t="s">
        <v>46</v>
      </c>
      <c r="M28" s="613" t="s">
        <v>46</v>
      </c>
      <c r="N28" s="83" t="s">
        <v>46</v>
      </c>
      <c r="O28" s="84" t="s">
        <v>46</v>
      </c>
      <c r="P28" s="392"/>
      <c r="R28" s="346"/>
      <c r="S28" s="346"/>
      <c r="T28" s="346"/>
    </row>
    <row r="29" spans="1:20" s="37" customFormat="1" ht="24.75" hidden="1" thickTop="1" x14ac:dyDescent="0.25">
      <c r="A29" s="85"/>
      <c r="B29" s="85" t="s">
        <v>47</v>
      </c>
      <c r="C29" s="393">
        <f t="shared" si="1"/>
        <v>0</v>
      </c>
      <c r="D29" s="87"/>
      <c r="E29" s="88"/>
      <c r="F29" s="143">
        <f t="shared" si="0"/>
        <v>0</v>
      </c>
      <c r="G29" s="90" t="s">
        <v>46</v>
      </c>
      <c r="H29" s="395" t="s">
        <v>46</v>
      </c>
      <c r="I29" s="94" t="s">
        <v>46</v>
      </c>
      <c r="J29" s="90" t="s">
        <v>46</v>
      </c>
      <c r="K29" s="395" t="s">
        <v>46</v>
      </c>
      <c r="L29" s="94" t="s">
        <v>46</v>
      </c>
      <c r="M29" s="396" t="s">
        <v>46</v>
      </c>
      <c r="N29" s="91" t="s">
        <v>46</v>
      </c>
      <c r="O29" s="94" t="s">
        <v>46</v>
      </c>
      <c r="P29" s="397"/>
      <c r="R29" s="346"/>
      <c r="S29" s="346"/>
      <c r="T29" s="346"/>
    </row>
    <row r="30" spans="1:20" s="37" customFormat="1" ht="26.25" customHeight="1" thickTop="1" x14ac:dyDescent="0.25">
      <c r="A30" s="85">
        <v>21300</v>
      </c>
      <c r="B30" s="85" t="s">
        <v>48</v>
      </c>
      <c r="C30" s="393">
        <f t="shared" si="1"/>
        <v>15458</v>
      </c>
      <c r="D30" s="90" t="s">
        <v>46</v>
      </c>
      <c r="E30" s="92" t="s">
        <v>46</v>
      </c>
      <c r="F30" s="93" t="s">
        <v>46</v>
      </c>
      <c r="G30" s="90" t="s">
        <v>46</v>
      </c>
      <c r="H30" s="395" t="s">
        <v>46</v>
      </c>
      <c r="I30" s="94" t="s">
        <v>46</v>
      </c>
      <c r="J30" s="95">
        <f>SUM(J31,J35,J37,J40)</f>
        <v>15458</v>
      </c>
      <c r="K30" s="399">
        <f>SUM(K31,K35,K37,K40)</f>
        <v>0</v>
      </c>
      <c r="L30" s="99">
        <f t="shared" ref="L30:L44" si="2">J30+K30</f>
        <v>15458</v>
      </c>
      <c r="M30" s="396" t="s">
        <v>46</v>
      </c>
      <c r="N30" s="91" t="s">
        <v>46</v>
      </c>
      <c r="O30" s="94" t="s">
        <v>46</v>
      </c>
      <c r="P30" s="397"/>
      <c r="R30" s="346"/>
      <c r="S30" s="346"/>
      <c r="T30" s="346"/>
    </row>
    <row r="31" spans="1:20" s="37" customFormat="1" ht="24" hidden="1" x14ac:dyDescent="0.25">
      <c r="A31" s="100">
        <v>21350</v>
      </c>
      <c r="B31" s="85" t="s">
        <v>49</v>
      </c>
      <c r="C31" s="393">
        <f t="shared" si="1"/>
        <v>0</v>
      </c>
      <c r="D31" s="90" t="s">
        <v>46</v>
      </c>
      <c r="E31" s="92" t="s">
        <v>46</v>
      </c>
      <c r="F31" s="93" t="s">
        <v>46</v>
      </c>
      <c r="G31" s="90" t="s">
        <v>46</v>
      </c>
      <c r="H31" s="395" t="s">
        <v>46</v>
      </c>
      <c r="I31" s="94" t="s">
        <v>46</v>
      </c>
      <c r="J31" s="95">
        <f>SUM(J32:J34)</f>
        <v>0</v>
      </c>
      <c r="K31" s="399">
        <f>SUM(K32:K34)</f>
        <v>0</v>
      </c>
      <c r="L31" s="99">
        <f t="shared" si="2"/>
        <v>0</v>
      </c>
      <c r="M31" s="396" t="s">
        <v>46</v>
      </c>
      <c r="N31" s="91" t="s">
        <v>46</v>
      </c>
      <c r="O31" s="94" t="s">
        <v>46</v>
      </c>
      <c r="P31" s="397"/>
      <c r="R31" s="346"/>
      <c r="S31" s="346"/>
      <c r="T31" s="346"/>
    </row>
    <row r="32" spans="1:20" hidden="1" x14ac:dyDescent="0.25">
      <c r="A32" s="54">
        <v>21351</v>
      </c>
      <c r="B32" s="101" t="s">
        <v>50</v>
      </c>
      <c r="C32" s="400">
        <f t="shared" si="1"/>
        <v>0</v>
      </c>
      <c r="D32" s="102" t="s">
        <v>46</v>
      </c>
      <c r="E32" s="103" t="s">
        <v>46</v>
      </c>
      <c r="F32" s="104" t="s">
        <v>46</v>
      </c>
      <c r="G32" s="102" t="s">
        <v>46</v>
      </c>
      <c r="H32" s="402" t="s">
        <v>46</v>
      </c>
      <c r="I32" s="109" t="s">
        <v>46</v>
      </c>
      <c r="J32" s="106"/>
      <c r="K32" s="403"/>
      <c r="L32" s="243">
        <f t="shared" si="2"/>
        <v>0</v>
      </c>
      <c r="M32" s="404" t="s">
        <v>46</v>
      </c>
      <c r="N32" s="105" t="s">
        <v>46</v>
      </c>
      <c r="O32" s="109" t="s">
        <v>46</v>
      </c>
      <c r="P32" s="382"/>
      <c r="R32" s="346"/>
      <c r="S32" s="346"/>
      <c r="T32" s="346"/>
    </row>
    <row r="33" spans="1:20" hidden="1" x14ac:dyDescent="0.25">
      <c r="A33" s="63">
        <v>21352</v>
      </c>
      <c r="B33" s="111" t="s">
        <v>51</v>
      </c>
      <c r="C33" s="405">
        <f t="shared" si="1"/>
        <v>0</v>
      </c>
      <c r="D33" s="112" t="s">
        <v>46</v>
      </c>
      <c r="E33" s="113" t="s">
        <v>46</v>
      </c>
      <c r="F33" s="114" t="s">
        <v>46</v>
      </c>
      <c r="G33" s="112" t="s">
        <v>46</v>
      </c>
      <c r="H33" s="407" t="s">
        <v>46</v>
      </c>
      <c r="I33" s="119" t="s">
        <v>46</v>
      </c>
      <c r="J33" s="116"/>
      <c r="K33" s="408"/>
      <c r="L33" s="230">
        <f t="shared" si="2"/>
        <v>0</v>
      </c>
      <c r="M33" s="409" t="s">
        <v>46</v>
      </c>
      <c r="N33" s="115" t="s">
        <v>46</v>
      </c>
      <c r="O33" s="119" t="s">
        <v>46</v>
      </c>
      <c r="P33" s="387"/>
      <c r="R33" s="346"/>
      <c r="S33" s="346"/>
      <c r="T33" s="346"/>
    </row>
    <row r="34" spans="1:20" ht="24" hidden="1" x14ac:dyDescent="0.25">
      <c r="A34" s="63">
        <v>21359</v>
      </c>
      <c r="B34" s="111" t="s">
        <v>52</v>
      </c>
      <c r="C34" s="405">
        <f t="shared" si="1"/>
        <v>0</v>
      </c>
      <c r="D34" s="112" t="s">
        <v>46</v>
      </c>
      <c r="E34" s="113" t="s">
        <v>46</v>
      </c>
      <c r="F34" s="114" t="s">
        <v>46</v>
      </c>
      <c r="G34" s="112" t="s">
        <v>46</v>
      </c>
      <c r="H34" s="407" t="s">
        <v>46</v>
      </c>
      <c r="I34" s="119" t="s">
        <v>46</v>
      </c>
      <c r="J34" s="116"/>
      <c r="K34" s="408"/>
      <c r="L34" s="230">
        <f t="shared" si="2"/>
        <v>0</v>
      </c>
      <c r="M34" s="409" t="s">
        <v>46</v>
      </c>
      <c r="N34" s="115" t="s">
        <v>46</v>
      </c>
      <c r="O34" s="119" t="s">
        <v>46</v>
      </c>
      <c r="P34" s="387"/>
      <c r="R34" s="346"/>
      <c r="S34" s="346"/>
      <c r="T34" s="346"/>
    </row>
    <row r="35" spans="1:20" s="37" customFormat="1" ht="36" hidden="1" x14ac:dyDescent="0.25">
      <c r="A35" s="100">
        <v>21370</v>
      </c>
      <c r="B35" s="85" t="s">
        <v>53</v>
      </c>
      <c r="C35" s="393">
        <f t="shared" si="1"/>
        <v>0</v>
      </c>
      <c r="D35" s="90" t="s">
        <v>46</v>
      </c>
      <c r="E35" s="92" t="s">
        <v>46</v>
      </c>
      <c r="F35" s="93" t="s">
        <v>46</v>
      </c>
      <c r="G35" s="90" t="s">
        <v>46</v>
      </c>
      <c r="H35" s="395" t="s">
        <v>46</v>
      </c>
      <c r="I35" s="94" t="s">
        <v>46</v>
      </c>
      <c r="J35" s="95">
        <f>SUM(J36)</f>
        <v>0</v>
      </c>
      <c r="K35" s="399">
        <f>SUM(K36)</f>
        <v>0</v>
      </c>
      <c r="L35" s="99">
        <f t="shared" si="2"/>
        <v>0</v>
      </c>
      <c r="M35" s="396" t="s">
        <v>46</v>
      </c>
      <c r="N35" s="91" t="s">
        <v>46</v>
      </c>
      <c r="O35" s="94" t="s">
        <v>46</v>
      </c>
      <c r="P35" s="397"/>
      <c r="R35" s="346"/>
      <c r="S35" s="346"/>
      <c r="T35" s="346"/>
    </row>
    <row r="36" spans="1:20" ht="36" hidden="1" x14ac:dyDescent="0.25">
      <c r="A36" s="121">
        <v>21379</v>
      </c>
      <c r="B36" s="122" t="s">
        <v>54</v>
      </c>
      <c r="C36" s="410">
        <f t="shared" si="1"/>
        <v>0</v>
      </c>
      <c r="D36" s="124" t="s">
        <v>46</v>
      </c>
      <c r="E36" s="125" t="s">
        <v>46</v>
      </c>
      <c r="F36" s="126" t="s">
        <v>46</v>
      </c>
      <c r="G36" s="124" t="s">
        <v>46</v>
      </c>
      <c r="H36" s="412" t="s">
        <v>46</v>
      </c>
      <c r="I36" s="132" t="s">
        <v>46</v>
      </c>
      <c r="J36" s="128"/>
      <c r="K36" s="413"/>
      <c r="L36" s="414">
        <f t="shared" si="2"/>
        <v>0</v>
      </c>
      <c r="M36" s="415" t="s">
        <v>46</v>
      </c>
      <c r="N36" s="127" t="s">
        <v>46</v>
      </c>
      <c r="O36" s="132" t="s">
        <v>46</v>
      </c>
      <c r="P36" s="416"/>
      <c r="R36" s="346"/>
      <c r="S36" s="346"/>
      <c r="T36" s="346"/>
    </row>
    <row r="37" spans="1:20" s="37" customFormat="1" x14ac:dyDescent="0.25">
      <c r="A37" s="100">
        <v>21380</v>
      </c>
      <c r="B37" s="85" t="s">
        <v>55</v>
      </c>
      <c r="C37" s="393">
        <f t="shared" si="1"/>
        <v>5005</v>
      </c>
      <c r="D37" s="90" t="s">
        <v>46</v>
      </c>
      <c r="E37" s="92" t="s">
        <v>46</v>
      </c>
      <c r="F37" s="93" t="s">
        <v>46</v>
      </c>
      <c r="G37" s="90" t="s">
        <v>46</v>
      </c>
      <c r="H37" s="395" t="s">
        <v>46</v>
      </c>
      <c r="I37" s="94" t="s">
        <v>46</v>
      </c>
      <c r="J37" s="95">
        <f>SUM(J38:J39)</f>
        <v>5005</v>
      </c>
      <c r="K37" s="399">
        <f>SUM(K38:K39)</f>
        <v>0</v>
      </c>
      <c r="L37" s="99">
        <f t="shared" si="2"/>
        <v>5005</v>
      </c>
      <c r="M37" s="396" t="s">
        <v>46</v>
      </c>
      <c r="N37" s="91" t="s">
        <v>46</v>
      </c>
      <c r="O37" s="94" t="s">
        <v>46</v>
      </c>
      <c r="P37" s="397"/>
      <c r="R37" s="346"/>
      <c r="S37" s="346"/>
      <c r="T37" s="346"/>
    </row>
    <row r="38" spans="1:20" x14ac:dyDescent="0.25">
      <c r="A38" s="55">
        <v>21381</v>
      </c>
      <c r="B38" s="101" t="s">
        <v>56</v>
      </c>
      <c r="C38" s="400">
        <f t="shared" si="1"/>
        <v>5005</v>
      </c>
      <c r="D38" s="102" t="s">
        <v>46</v>
      </c>
      <c r="E38" s="103" t="s">
        <v>46</v>
      </c>
      <c r="F38" s="104" t="s">
        <v>46</v>
      </c>
      <c r="G38" s="102" t="s">
        <v>46</v>
      </c>
      <c r="H38" s="402" t="s">
        <v>46</v>
      </c>
      <c r="I38" s="109" t="s">
        <v>46</v>
      </c>
      <c r="J38" s="106">
        <v>5005</v>
      </c>
      <c r="K38" s="403"/>
      <c r="L38" s="243">
        <f t="shared" si="2"/>
        <v>5005</v>
      </c>
      <c r="M38" s="404" t="s">
        <v>46</v>
      </c>
      <c r="N38" s="105" t="s">
        <v>46</v>
      </c>
      <c r="O38" s="109" t="s">
        <v>46</v>
      </c>
      <c r="P38" s="382"/>
      <c r="R38" s="346"/>
      <c r="S38" s="346"/>
      <c r="T38" s="346"/>
    </row>
    <row r="39" spans="1:20" ht="24" hidden="1" x14ac:dyDescent="0.25">
      <c r="A39" s="64">
        <v>21383</v>
      </c>
      <c r="B39" s="111" t="s">
        <v>57</v>
      </c>
      <c r="C39" s="405">
        <f t="shared" si="1"/>
        <v>0</v>
      </c>
      <c r="D39" s="112" t="s">
        <v>46</v>
      </c>
      <c r="E39" s="113" t="s">
        <v>46</v>
      </c>
      <c r="F39" s="114" t="s">
        <v>46</v>
      </c>
      <c r="G39" s="112" t="s">
        <v>46</v>
      </c>
      <c r="H39" s="407" t="s">
        <v>46</v>
      </c>
      <c r="I39" s="119" t="s">
        <v>46</v>
      </c>
      <c r="J39" s="116"/>
      <c r="K39" s="408"/>
      <c r="L39" s="230">
        <f t="shared" si="2"/>
        <v>0</v>
      </c>
      <c r="M39" s="409" t="s">
        <v>46</v>
      </c>
      <c r="N39" s="115" t="s">
        <v>46</v>
      </c>
      <c r="O39" s="119" t="s">
        <v>46</v>
      </c>
      <c r="P39" s="387"/>
      <c r="R39" s="346"/>
      <c r="S39" s="346"/>
      <c r="T39" s="346"/>
    </row>
    <row r="40" spans="1:20" s="37" customFormat="1" ht="24" x14ac:dyDescent="0.25">
      <c r="A40" s="100">
        <v>21390</v>
      </c>
      <c r="B40" s="85" t="s">
        <v>58</v>
      </c>
      <c r="C40" s="393">
        <f t="shared" si="1"/>
        <v>10453</v>
      </c>
      <c r="D40" s="90" t="s">
        <v>46</v>
      </c>
      <c r="E40" s="92" t="s">
        <v>46</v>
      </c>
      <c r="F40" s="93" t="s">
        <v>46</v>
      </c>
      <c r="G40" s="90" t="s">
        <v>46</v>
      </c>
      <c r="H40" s="395" t="s">
        <v>46</v>
      </c>
      <c r="I40" s="94" t="s">
        <v>46</v>
      </c>
      <c r="J40" s="95">
        <f>SUM(J41:J44)</f>
        <v>10453</v>
      </c>
      <c r="K40" s="399">
        <f>SUM(K41:K44)</f>
        <v>0</v>
      </c>
      <c r="L40" s="99">
        <f t="shared" si="2"/>
        <v>10453</v>
      </c>
      <c r="M40" s="396" t="s">
        <v>46</v>
      </c>
      <c r="N40" s="91" t="s">
        <v>46</v>
      </c>
      <c r="O40" s="94" t="s">
        <v>46</v>
      </c>
      <c r="P40" s="397"/>
      <c r="R40" s="346"/>
      <c r="S40" s="346"/>
      <c r="T40" s="346"/>
    </row>
    <row r="41" spans="1:20" ht="24" hidden="1" x14ac:dyDescent="0.25">
      <c r="A41" s="55">
        <v>21391</v>
      </c>
      <c r="B41" s="101" t="s">
        <v>59</v>
      </c>
      <c r="C41" s="400">
        <f t="shared" si="1"/>
        <v>0</v>
      </c>
      <c r="D41" s="102" t="s">
        <v>46</v>
      </c>
      <c r="E41" s="103" t="s">
        <v>46</v>
      </c>
      <c r="F41" s="104" t="s">
        <v>46</v>
      </c>
      <c r="G41" s="102" t="s">
        <v>46</v>
      </c>
      <c r="H41" s="402" t="s">
        <v>46</v>
      </c>
      <c r="I41" s="109" t="s">
        <v>46</v>
      </c>
      <c r="J41" s="106"/>
      <c r="K41" s="403"/>
      <c r="L41" s="243">
        <f t="shared" si="2"/>
        <v>0</v>
      </c>
      <c r="M41" s="404" t="s">
        <v>46</v>
      </c>
      <c r="N41" s="105" t="s">
        <v>46</v>
      </c>
      <c r="O41" s="109" t="s">
        <v>46</v>
      </c>
      <c r="P41" s="382"/>
      <c r="R41" s="346"/>
      <c r="S41" s="346"/>
      <c r="T41" s="346"/>
    </row>
    <row r="42" spans="1:20" hidden="1" x14ac:dyDescent="0.25">
      <c r="A42" s="64">
        <v>21393</v>
      </c>
      <c r="B42" s="111" t="s">
        <v>60</v>
      </c>
      <c r="C42" s="405">
        <f t="shared" si="1"/>
        <v>0</v>
      </c>
      <c r="D42" s="112" t="s">
        <v>46</v>
      </c>
      <c r="E42" s="113" t="s">
        <v>46</v>
      </c>
      <c r="F42" s="114" t="s">
        <v>46</v>
      </c>
      <c r="G42" s="112" t="s">
        <v>46</v>
      </c>
      <c r="H42" s="407" t="s">
        <v>46</v>
      </c>
      <c r="I42" s="119" t="s">
        <v>46</v>
      </c>
      <c r="J42" s="116"/>
      <c r="K42" s="408"/>
      <c r="L42" s="230">
        <f t="shared" si="2"/>
        <v>0</v>
      </c>
      <c r="M42" s="409" t="s">
        <v>46</v>
      </c>
      <c r="N42" s="115" t="s">
        <v>46</v>
      </c>
      <c r="O42" s="119" t="s">
        <v>46</v>
      </c>
      <c r="P42" s="387"/>
      <c r="R42" s="346"/>
      <c r="S42" s="346"/>
      <c r="T42" s="346"/>
    </row>
    <row r="43" spans="1:20" hidden="1" x14ac:dyDescent="0.25">
      <c r="A43" s="64">
        <v>21395</v>
      </c>
      <c r="B43" s="111" t="s">
        <v>61</v>
      </c>
      <c r="C43" s="405">
        <f t="shared" si="1"/>
        <v>0</v>
      </c>
      <c r="D43" s="112" t="s">
        <v>46</v>
      </c>
      <c r="E43" s="113" t="s">
        <v>46</v>
      </c>
      <c r="F43" s="114" t="s">
        <v>46</v>
      </c>
      <c r="G43" s="112" t="s">
        <v>46</v>
      </c>
      <c r="H43" s="407" t="s">
        <v>46</v>
      </c>
      <c r="I43" s="119" t="s">
        <v>46</v>
      </c>
      <c r="J43" s="116"/>
      <c r="K43" s="408"/>
      <c r="L43" s="230">
        <f t="shared" si="2"/>
        <v>0</v>
      </c>
      <c r="M43" s="409" t="s">
        <v>46</v>
      </c>
      <c r="N43" s="115" t="s">
        <v>46</v>
      </c>
      <c r="O43" s="119" t="s">
        <v>46</v>
      </c>
      <c r="P43" s="387"/>
      <c r="R43" s="346"/>
      <c r="S43" s="346"/>
      <c r="T43" s="346"/>
    </row>
    <row r="44" spans="1:20" ht="24" x14ac:dyDescent="0.25">
      <c r="A44" s="64">
        <v>21399</v>
      </c>
      <c r="B44" s="111" t="s">
        <v>62</v>
      </c>
      <c r="C44" s="405">
        <f t="shared" si="1"/>
        <v>10453</v>
      </c>
      <c r="D44" s="112" t="s">
        <v>46</v>
      </c>
      <c r="E44" s="113" t="s">
        <v>46</v>
      </c>
      <c r="F44" s="114" t="s">
        <v>46</v>
      </c>
      <c r="G44" s="112" t="s">
        <v>46</v>
      </c>
      <c r="H44" s="407" t="s">
        <v>46</v>
      </c>
      <c r="I44" s="119" t="s">
        <v>46</v>
      </c>
      <c r="J44" s="116">
        <v>10453</v>
      </c>
      <c r="K44" s="408"/>
      <c r="L44" s="230">
        <f t="shared" si="2"/>
        <v>10453</v>
      </c>
      <c r="M44" s="409" t="s">
        <v>46</v>
      </c>
      <c r="N44" s="115" t="s">
        <v>46</v>
      </c>
      <c r="O44" s="119" t="s">
        <v>46</v>
      </c>
      <c r="P44" s="387"/>
      <c r="R44" s="346"/>
      <c r="S44" s="346"/>
      <c r="T44" s="346"/>
    </row>
    <row r="45" spans="1:20" s="37" customFormat="1" ht="24" hidden="1" x14ac:dyDescent="0.25">
      <c r="A45" s="100">
        <v>21420</v>
      </c>
      <c r="B45" s="85" t="s">
        <v>63</v>
      </c>
      <c r="C45" s="417">
        <f t="shared" si="1"/>
        <v>0</v>
      </c>
      <c r="D45" s="134"/>
      <c r="E45" s="135"/>
      <c r="F45" s="143">
        <f>D45+E45</f>
        <v>0</v>
      </c>
      <c r="G45" s="90" t="s">
        <v>46</v>
      </c>
      <c r="H45" s="395" t="s">
        <v>46</v>
      </c>
      <c r="I45" s="94" t="s">
        <v>46</v>
      </c>
      <c r="J45" s="90" t="s">
        <v>46</v>
      </c>
      <c r="K45" s="395" t="s">
        <v>46</v>
      </c>
      <c r="L45" s="94" t="s">
        <v>46</v>
      </c>
      <c r="M45" s="396" t="s">
        <v>46</v>
      </c>
      <c r="N45" s="91" t="s">
        <v>46</v>
      </c>
      <c r="O45" s="94" t="s">
        <v>46</v>
      </c>
      <c r="P45" s="397"/>
      <c r="R45" s="346"/>
      <c r="S45" s="346"/>
      <c r="T45" s="346"/>
    </row>
    <row r="46" spans="1:20" s="37" customFormat="1" ht="24" hidden="1" x14ac:dyDescent="0.25">
      <c r="A46" s="136">
        <v>21490</v>
      </c>
      <c r="B46" s="137" t="s">
        <v>64</v>
      </c>
      <c r="C46" s="417">
        <f t="shared" si="1"/>
        <v>0</v>
      </c>
      <c r="D46" s="138">
        <f>D47</f>
        <v>0</v>
      </c>
      <c r="E46" s="139">
        <f>E47</f>
        <v>0</v>
      </c>
      <c r="F46" s="140">
        <f>D46+E46</f>
        <v>0</v>
      </c>
      <c r="G46" s="138">
        <f>G47</f>
        <v>0</v>
      </c>
      <c r="H46" s="419">
        <f>H47</f>
        <v>0</v>
      </c>
      <c r="I46" s="420">
        <f>G46+H46</f>
        <v>0</v>
      </c>
      <c r="J46" s="138">
        <f>J47</f>
        <v>0</v>
      </c>
      <c r="K46" s="419">
        <f>K47</f>
        <v>0</v>
      </c>
      <c r="L46" s="420">
        <f>J46+K46</f>
        <v>0</v>
      </c>
      <c r="M46" s="396" t="s">
        <v>46</v>
      </c>
      <c r="N46" s="91" t="s">
        <v>46</v>
      </c>
      <c r="O46" s="94" t="s">
        <v>46</v>
      </c>
      <c r="P46" s="397"/>
      <c r="R46" s="346"/>
      <c r="S46" s="346"/>
      <c r="T46" s="346"/>
    </row>
    <row r="47" spans="1:20" s="37" customFormat="1" ht="24" hidden="1" x14ac:dyDescent="0.25">
      <c r="A47" s="64">
        <v>21499</v>
      </c>
      <c r="B47" s="111" t="s">
        <v>65</v>
      </c>
      <c r="C47" s="421">
        <f t="shared" si="1"/>
        <v>0</v>
      </c>
      <c r="D47" s="57"/>
      <c r="E47" s="58"/>
      <c r="F47" s="610">
        <f>D47+E47</f>
        <v>0</v>
      </c>
      <c r="G47" s="422"/>
      <c r="H47" s="379"/>
      <c r="I47" s="380">
        <f>G47+H47</f>
        <v>0</v>
      </c>
      <c r="J47" s="57"/>
      <c r="K47" s="379"/>
      <c r="L47" s="380">
        <f>J47+K47</f>
        <v>0</v>
      </c>
      <c r="M47" s="415" t="s">
        <v>46</v>
      </c>
      <c r="N47" s="127" t="s">
        <v>46</v>
      </c>
      <c r="O47" s="132" t="s">
        <v>46</v>
      </c>
      <c r="P47" s="416"/>
      <c r="R47" s="346"/>
      <c r="S47" s="346"/>
      <c r="T47" s="346"/>
    </row>
    <row r="48" spans="1:20" ht="24" hidden="1" x14ac:dyDescent="0.25">
      <c r="A48" s="152">
        <v>23000</v>
      </c>
      <c r="B48" s="153" t="s">
        <v>66</v>
      </c>
      <c r="C48" s="417">
        <f t="shared" si="1"/>
        <v>0</v>
      </c>
      <c r="D48" s="423" t="s">
        <v>46</v>
      </c>
      <c r="E48" s="631" t="s">
        <v>46</v>
      </c>
      <c r="F48" s="632" t="s">
        <v>46</v>
      </c>
      <c r="G48" s="423" t="s">
        <v>46</v>
      </c>
      <c r="H48" s="426" t="s">
        <v>46</v>
      </c>
      <c r="I48" s="427" t="s">
        <v>46</v>
      </c>
      <c r="J48" s="423" t="s">
        <v>46</v>
      </c>
      <c r="K48" s="426" t="s">
        <v>46</v>
      </c>
      <c r="L48" s="427" t="s">
        <v>46</v>
      </c>
      <c r="M48" s="428">
        <f>SUM(M49:M50)</f>
        <v>0</v>
      </c>
      <c r="N48" s="144">
        <f>SUM(N49:N50)</f>
        <v>0</v>
      </c>
      <c r="O48" s="145">
        <f>M48+N48</f>
        <v>0</v>
      </c>
      <c r="P48" s="397"/>
      <c r="R48" s="346"/>
      <c r="S48" s="346"/>
      <c r="T48" s="346"/>
    </row>
    <row r="49" spans="1:20" ht="24" hidden="1" x14ac:dyDescent="0.25">
      <c r="A49" s="155">
        <v>23410</v>
      </c>
      <c r="B49" s="156" t="s">
        <v>67</v>
      </c>
      <c r="C49" s="429">
        <f t="shared" si="1"/>
        <v>0</v>
      </c>
      <c r="D49" s="158" t="s">
        <v>46</v>
      </c>
      <c r="E49" s="159" t="s">
        <v>46</v>
      </c>
      <c r="F49" s="160" t="s">
        <v>46</v>
      </c>
      <c r="G49" s="158" t="s">
        <v>46</v>
      </c>
      <c r="H49" s="431" t="s">
        <v>46</v>
      </c>
      <c r="I49" s="163" t="s">
        <v>46</v>
      </c>
      <c r="J49" s="158" t="s">
        <v>46</v>
      </c>
      <c r="K49" s="431" t="s">
        <v>46</v>
      </c>
      <c r="L49" s="163" t="s">
        <v>46</v>
      </c>
      <c r="M49" s="432"/>
      <c r="N49" s="433"/>
      <c r="O49" s="169">
        <f>M49+N49</f>
        <v>0</v>
      </c>
      <c r="P49" s="434"/>
      <c r="R49" s="346"/>
      <c r="S49" s="346"/>
      <c r="T49" s="346"/>
    </row>
    <row r="50" spans="1:20" ht="24" hidden="1" x14ac:dyDescent="0.25">
      <c r="A50" s="155">
        <v>23510</v>
      </c>
      <c r="B50" s="156" t="s">
        <v>68</v>
      </c>
      <c r="C50" s="429">
        <f t="shared" si="1"/>
        <v>0</v>
      </c>
      <c r="D50" s="158" t="s">
        <v>46</v>
      </c>
      <c r="E50" s="159" t="s">
        <v>46</v>
      </c>
      <c r="F50" s="160" t="s">
        <v>46</v>
      </c>
      <c r="G50" s="158" t="s">
        <v>46</v>
      </c>
      <c r="H50" s="431" t="s">
        <v>46</v>
      </c>
      <c r="I50" s="163" t="s">
        <v>46</v>
      </c>
      <c r="J50" s="158" t="s">
        <v>46</v>
      </c>
      <c r="K50" s="431" t="s">
        <v>46</v>
      </c>
      <c r="L50" s="163" t="s">
        <v>46</v>
      </c>
      <c r="M50" s="432"/>
      <c r="N50" s="433"/>
      <c r="O50" s="169">
        <f>M50+N50</f>
        <v>0</v>
      </c>
      <c r="P50" s="434"/>
      <c r="R50" s="346"/>
      <c r="S50" s="346"/>
      <c r="T50" s="346"/>
    </row>
    <row r="51" spans="1:20" ht="6.75" customHeight="1" x14ac:dyDescent="0.25">
      <c r="A51" s="164"/>
      <c r="B51" s="156"/>
      <c r="C51" s="435"/>
      <c r="D51" s="436"/>
      <c r="E51" s="602"/>
      <c r="F51" s="167"/>
      <c r="G51" s="436"/>
      <c r="H51" s="437"/>
      <c r="I51" s="163"/>
      <c r="J51" s="162"/>
      <c r="K51" s="438"/>
      <c r="L51" s="169"/>
      <c r="M51" s="432"/>
      <c r="N51" s="433"/>
      <c r="O51" s="169"/>
      <c r="P51" s="434"/>
      <c r="R51" s="346"/>
      <c r="S51" s="346"/>
      <c r="T51" s="346"/>
    </row>
    <row r="52" spans="1:20" s="37" customFormat="1" x14ac:dyDescent="0.25">
      <c r="A52" s="170"/>
      <c r="B52" s="171" t="s">
        <v>69</v>
      </c>
      <c r="C52" s="439"/>
      <c r="D52" s="440"/>
      <c r="E52" s="603"/>
      <c r="F52" s="607"/>
      <c r="G52" s="440"/>
      <c r="H52" s="442"/>
      <c r="I52" s="180"/>
      <c r="J52" s="440"/>
      <c r="K52" s="442"/>
      <c r="L52" s="180"/>
      <c r="M52" s="443"/>
      <c r="N52" s="441"/>
      <c r="O52" s="180"/>
      <c r="P52" s="444"/>
      <c r="R52" s="346"/>
      <c r="S52" s="346"/>
      <c r="T52" s="346"/>
    </row>
    <row r="53" spans="1:20" s="37" customFormat="1" ht="12.75" thickBot="1" x14ac:dyDescent="0.3">
      <c r="A53" s="181"/>
      <c r="B53" s="38" t="s">
        <v>70</v>
      </c>
      <c r="C53" s="445">
        <f t="shared" ref="C53:C116" si="3">SUM(F53,I53,L53,O53)</f>
        <v>795706</v>
      </c>
      <c r="D53" s="182">
        <f>SUM(D54,D284)</f>
        <v>347894</v>
      </c>
      <c r="E53" s="183">
        <f>SUM(E54,E284)</f>
        <v>0</v>
      </c>
      <c r="F53" s="184">
        <f t="shared" ref="F53:F116" si="4">D53+E53</f>
        <v>347894</v>
      </c>
      <c r="G53" s="182">
        <f>SUM(G54,G284)</f>
        <v>430452</v>
      </c>
      <c r="H53" s="446">
        <f>SUM(H54,H284)</f>
        <v>0</v>
      </c>
      <c r="I53" s="187">
        <f t="shared" ref="I53:I116" si="5">G53+H53</f>
        <v>430452</v>
      </c>
      <c r="J53" s="182">
        <f>SUM(J54,J284)</f>
        <v>17360</v>
      </c>
      <c r="K53" s="446">
        <f>SUM(K54,K284)</f>
        <v>0</v>
      </c>
      <c r="L53" s="187">
        <f t="shared" ref="L53:L116" si="6">J53+K53</f>
        <v>17360</v>
      </c>
      <c r="M53" s="447">
        <f>SUM(M54,M284)</f>
        <v>0</v>
      </c>
      <c r="N53" s="185">
        <f>SUM(N54,N284)</f>
        <v>0</v>
      </c>
      <c r="O53" s="187">
        <f t="shared" ref="O53:O116" si="7">M53+N53</f>
        <v>0</v>
      </c>
      <c r="P53" s="373"/>
      <c r="R53" s="346"/>
      <c r="S53" s="346"/>
      <c r="T53" s="346"/>
    </row>
    <row r="54" spans="1:20" s="37" customFormat="1" ht="36.75" thickTop="1" x14ac:dyDescent="0.25">
      <c r="A54" s="188"/>
      <c r="B54" s="189" t="s">
        <v>71</v>
      </c>
      <c r="C54" s="448">
        <f t="shared" si="3"/>
        <v>795706</v>
      </c>
      <c r="D54" s="191">
        <f>SUM(D55,D197)</f>
        <v>347894</v>
      </c>
      <c r="E54" s="192">
        <f>SUM(E55,E197)</f>
        <v>0</v>
      </c>
      <c r="F54" s="193">
        <f t="shared" si="4"/>
        <v>347894</v>
      </c>
      <c r="G54" s="191">
        <f>SUM(G55,G197)</f>
        <v>430452</v>
      </c>
      <c r="H54" s="449">
        <f>SUM(H55,H197)</f>
        <v>0</v>
      </c>
      <c r="I54" s="196">
        <f t="shared" si="5"/>
        <v>430452</v>
      </c>
      <c r="J54" s="191">
        <f>SUM(J55,J197)</f>
        <v>17360</v>
      </c>
      <c r="K54" s="449">
        <f>SUM(K55,K197)</f>
        <v>0</v>
      </c>
      <c r="L54" s="196">
        <f t="shared" si="6"/>
        <v>17360</v>
      </c>
      <c r="M54" s="450">
        <f>SUM(M55,M197)</f>
        <v>0</v>
      </c>
      <c r="N54" s="194">
        <f>SUM(N55,N197)</f>
        <v>0</v>
      </c>
      <c r="O54" s="196">
        <f t="shared" si="7"/>
        <v>0</v>
      </c>
      <c r="P54" s="451"/>
      <c r="R54" s="346"/>
      <c r="S54" s="346"/>
      <c r="T54" s="346"/>
    </row>
    <row r="55" spans="1:20" s="37" customFormat="1" ht="24" x14ac:dyDescent="0.25">
      <c r="A55" s="197"/>
      <c r="B55" s="28" t="s">
        <v>72</v>
      </c>
      <c r="C55" s="452">
        <f t="shared" si="3"/>
        <v>775321</v>
      </c>
      <c r="D55" s="173">
        <f>SUM(D56,D78,D176,D190)</f>
        <v>331780</v>
      </c>
      <c r="E55" s="174">
        <f>SUM(E56,E78,E176,E190)</f>
        <v>0</v>
      </c>
      <c r="F55" s="175">
        <f t="shared" si="4"/>
        <v>331780</v>
      </c>
      <c r="G55" s="173">
        <f>SUM(G56,G78,G176,G190)</f>
        <v>426452</v>
      </c>
      <c r="H55" s="453">
        <f>SUM(H56,H78,H176,H190)</f>
        <v>0</v>
      </c>
      <c r="I55" s="199">
        <f t="shared" si="5"/>
        <v>426452</v>
      </c>
      <c r="J55" s="173">
        <f>SUM(J56,J78,J176,J190)</f>
        <v>17089</v>
      </c>
      <c r="K55" s="453">
        <f>SUM(K56,K78,K176,K190)</f>
        <v>0</v>
      </c>
      <c r="L55" s="199">
        <f t="shared" si="6"/>
        <v>17089</v>
      </c>
      <c r="M55" s="346">
        <f>SUM(M56,M78,M176,M190)</f>
        <v>0</v>
      </c>
      <c r="N55" s="176">
        <f>SUM(N56,N78,N176,N190)</f>
        <v>0</v>
      </c>
      <c r="O55" s="199">
        <f t="shared" si="7"/>
        <v>0</v>
      </c>
      <c r="P55" s="454"/>
      <c r="R55" s="346"/>
      <c r="S55" s="346"/>
      <c r="T55" s="346"/>
    </row>
    <row r="56" spans="1:20" s="37" customFormat="1" x14ac:dyDescent="0.25">
      <c r="A56" s="200">
        <v>1000</v>
      </c>
      <c r="B56" s="200" t="s">
        <v>73</v>
      </c>
      <c r="C56" s="455">
        <f t="shared" si="3"/>
        <v>652211</v>
      </c>
      <c r="D56" s="206">
        <f>SUM(D57,D70)</f>
        <v>227455</v>
      </c>
      <c r="E56" s="604">
        <f>SUM(E57,E70)</f>
        <v>0</v>
      </c>
      <c r="F56" s="608">
        <f t="shared" si="4"/>
        <v>227455</v>
      </c>
      <c r="G56" s="206">
        <f>SUM(G57,G70)</f>
        <v>424756</v>
      </c>
      <c r="H56" s="456">
        <f>SUM(H57,H70)</f>
        <v>0</v>
      </c>
      <c r="I56" s="209">
        <f t="shared" si="5"/>
        <v>424756</v>
      </c>
      <c r="J56" s="206">
        <f>SUM(J57,J70)</f>
        <v>0</v>
      </c>
      <c r="K56" s="456">
        <f>SUM(K57,K70)</f>
        <v>0</v>
      </c>
      <c r="L56" s="209">
        <f t="shared" si="6"/>
        <v>0</v>
      </c>
      <c r="M56" s="457">
        <f>SUM(M57,M70)</f>
        <v>0</v>
      </c>
      <c r="N56" s="207">
        <f>SUM(N57,N70)</f>
        <v>0</v>
      </c>
      <c r="O56" s="209">
        <f t="shared" si="7"/>
        <v>0</v>
      </c>
      <c r="P56" s="458"/>
      <c r="R56" s="346"/>
      <c r="S56" s="346"/>
      <c r="T56" s="346"/>
    </row>
    <row r="57" spans="1:20" x14ac:dyDescent="0.25">
      <c r="A57" s="85">
        <v>1100</v>
      </c>
      <c r="B57" s="210" t="s">
        <v>74</v>
      </c>
      <c r="C57" s="393">
        <f t="shared" si="3"/>
        <v>495812</v>
      </c>
      <c r="D57" s="95">
        <f>SUM(D58,D61,D69)</f>
        <v>155321</v>
      </c>
      <c r="E57" s="96">
        <f>SUM(E58,E61,E69)</f>
        <v>0</v>
      </c>
      <c r="F57" s="97">
        <f t="shared" si="4"/>
        <v>155321</v>
      </c>
      <c r="G57" s="95">
        <f>SUM(G58,G61,G69)</f>
        <v>340681</v>
      </c>
      <c r="H57" s="399">
        <f>SUM(H58,H61,H69)</f>
        <v>-190</v>
      </c>
      <c r="I57" s="99">
        <f t="shared" si="5"/>
        <v>340491</v>
      </c>
      <c r="J57" s="95">
        <f>SUM(J58,J61,J69)</f>
        <v>0</v>
      </c>
      <c r="K57" s="399">
        <f>SUM(K58,K61,K69)</f>
        <v>0</v>
      </c>
      <c r="L57" s="99">
        <f t="shared" si="6"/>
        <v>0</v>
      </c>
      <c r="M57" s="459">
        <f>SUM(M58,M61,M69)</f>
        <v>0</v>
      </c>
      <c r="N57" s="266">
        <f>SUM(N58,N61,N69)</f>
        <v>0</v>
      </c>
      <c r="O57" s="268">
        <f t="shared" si="7"/>
        <v>0</v>
      </c>
      <c r="P57" s="460"/>
      <c r="R57" s="346"/>
      <c r="S57" s="346"/>
      <c r="T57" s="346"/>
    </row>
    <row r="58" spans="1:20" x14ac:dyDescent="0.25">
      <c r="A58" s="213">
        <v>1110</v>
      </c>
      <c r="B58" s="156" t="s">
        <v>75</v>
      </c>
      <c r="C58" s="435">
        <f t="shared" si="3"/>
        <v>424855</v>
      </c>
      <c r="D58" s="214">
        <f>SUM(D59:D60)</f>
        <v>131395</v>
      </c>
      <c r="E58" s="215">
        <f>SUM(E59:E60)</f>
        <v>0</v>
      </c>
      <c r="F58" s="216">
        <f t="shared" si="4"/>
        <v>131395</v>
      </c>
      <c r="G58" s="214">
        <f>SUM(G59:G60)</f>
        <v>293650</v>
      </c>
      <c r="H58" s="461">
        <f>SUM(H59:H60)</f>
        <v>-190</v>
      </c>
      <c r="I58" s="219">
        <f t="shared" si="5"/>
        <v>293460</v>
      </c>
      <c r="J58" s="214">
        <f>SUM(J59:J60)</f>
        <v>0</v>
      </c>
      <c r="K58" s="461">
        <f>SUM(K59:K60)</f>
        <v>0</v>
      </c>
      <c r="L58" s="219">
        <f t="shared" si="6"/>
        <v>0</v>
      </c>
      <c r="M58" s="462">
        <f>SUM(M59:M60)</f>
        <v>0</v>
      </c>
      <c r="N58" s="217">
        <f>SUM(N59:N60)</f>
        <v>0</v>
      </c>
      <c r="O58" s="219">
        <f t="shared" si="7"/>
        <v>0</v>
      </c>
      <c r="P58" s="434"/>
      <c r="R58" s="346"/>
      <c r="S58" s="346"/>
      <c r="T58" s="346"/>
    </row>
    <row r="59" spans="1:20" hidden="1" x14ac:dyDescent="0.25">
      <c r="A59" s="55">
        <v>1111</v>
      </c>
      <c r="B59" s="101" t="s">
        <v>76</v>
      </c>
      <c r="C59" s="400">
        <f t="shared" si="3"/>
        <v>0</v>
      </c>
      <c r="D59" s="106"/>
      <c r="E59" s="107"/>
      <c r="F59" s="240">
        <f t="shared" si="4"/>
        <v>0</v>
      </c>
      <c r="G59" s="106"/>
      <c r="H59" s="403"/>
      <c r="I59" s="243">
        <f t="shared" si="5"/>
        <v>0</v>
      </c>
      <c r="J59" s="106"/>
      <c r="K59" s="403"/>
      <c r="L59" s="243">
        <f t="shared" si="6"/>
        <v>0</v>
      </c>
      <c r="M59" s="463"/>
      <c r="N59" s="108"/>
      <c r="O59" s="243">
        <f t="shared" si="7"/>
        <v>0</v>
      </c>
      <c r="P59" s="382"/>
      <c r="R59" s="346"/>
      <c r="S59" s="346"/>
      <c r="T59" s="346"/>
    </row>
    <row r="60" spans="1:20" ht="24" x14ac:dyDescent="0.25">
      <c r="A60" s="64">
        <v>1119</v>
      </c>
      <c r="B60" s="111" t="s">
        <v>77</v>
      </c>
      <c r="C60" s="405">
        <f t="shared" si="3"/>
        <v>424855</v>
      </c>
      <c r="D60" s="116">
        <f>130929+466</f>
        <v>131395</v>
      </c>
      <c r="E60" s="117"/>
      <c r="F60" s="227">
        <f t="shared" si="4"/>
        <v>131395</v>
      </c>
      <c r="G60" s="116">
        <v>293650</v>
      </c>
      <c r="H60" s="408">
        <v>-190</v>
      </c>
      <c r="I60" s="230">
        <f t="shared" si="5"/>
        <v>293460</v>
      </c>
      <c r="J60" s="116"/>
      <c r="K60" s="408"/>
      <c r="L60" s="230">
        <f t="shared" si="6"/>
        <v>0</v>
      </c>
      <c r="M60" s="464"/>
      <c r="N60" s="118"/>
      <c r="O60" s="230">
        <f t="shared" si="7"/>
        <v>0</v>
      </c>
      <c r="P60" s="387" t="s">
        <v>1276</v>
      </c>
      <c r="R60" s="346"/>
      <c r="S60" s="346"/>
      <c r="T60" s="346"/>
    </row>
    <row r="61" spans="1:20" ht="24" x14ac:dyDescent="0.25">
      <c r="A61" s="224">
        <v>1140</v>
      </c>
      <c r="B61" s="111" t="s">
        <v>78</v>
      </c>
      <c r="C61" s="405">
        <f t="shared" si="3"/>
        <v>69682</v>
      </c>
      <c r="D61" s="225">
        <f>SUM(D62:D68)</f>
        <v>22651</v>
      </c>
      <c r="E61" s="226">
        <f>SUM(E62:E68)</f>
        <v>0</v>
      </c>
      <c r="F61" s="227">
        <f t="shared" si="4"/>
        <v>22651</v>
      </c>
      <c r="G61" s="225">
        <f>SUM(G62:G68)</f>
        <v>47031</v>
      </c>
      <c r="H61" s="465">
        <f>SUM(H62:H68)</f>
        <v>0</v>
      </c>
      <c r="I61" s="230">
        <f t="shared" si="5"/>
        <v>47031</v>
      </c>
      <c r="J61" s="225">
        <f>SUM(J62:J68)</f>
        <v>0</v>
      </c>
      <c r="K61" s="465">
        <f>SUM(K62:K68)</f>
        <v>0</v>
      </c>
      <c r="L61" s="230">
        <f t="shared" si="6"/>
        <v>0</v>
      </c>
      <c r="M61" s="466">
        <f>SUM(M62:M68)</f>
        <v>0</v>
      </c>
      <c r="N61" s="228">
        <f>SUM(N62:N68)</f>
        <v>0</v>
      </c>
      <c r="O61" s="230">
        <f t="shared" si="7"/>
        <v>0</v>
      </c>
      <c r="P61" s="387"/>
      <c r="R61" s="346"/>
      <c r="S61" s="346"/>
      <c r="T61" s="346"/>
    </row>
    <row r="62" spans="1:20" x14ac:dyDescent="0.25">
      <c r="A62" s="64">
        <v>1141</v>
      </c>
      <c r="B62" s="111" t="s">
        <v>79</v>
      </c>
      <c r="C62" s="405">
        <f t="shared" si="3"/>
        <v>3758</v>
      </c>
      <c r="D62" s="116">
        <v>3758</v>
      </c>
      <c r="E62" s="117"/>
      <c r="F62" s="227">
        <f t="shared" si="4"/>
        <v>3758</v>
      </c>
      <c r="G62" s="116"/>
      <c r="H62" s="408"/>
      <c r="I62" s="230">
        <f t="shared" si="5"/>
        <v>0</v>
      </c>
      <c r="J62" s="116"/>
      <c r="K62" s="408"/>
      <c r="L62" s="230">
        <f t="shared" si="6"/>
        <v>0</v>
      </c>
      <c r="M62" s="464"/>
      <c r="N62" s="118"/>
      <c r="O62" s="230">
        <f t="shared" si="7"/>
        <v>0</v>
      </c>
      <c r="P62" s="387"/>
      <c r="R62" s="346"/>
      <c r="S62" s="346"/>
      <c r="T62" s="346"/>
    </row>
    <row r="63" spans="1:20" ht="24" x14ac:dyDescent="0.25">
      <c r="A63" s="64">
        <v>1142</v>
      </c>
      <c r="B63" s="111" t="s">
        <v>80</v>
      </c>
      <c r="C63" s="405">
        <f t="shared" si="3"/>
        <v>972</v>
      </c>
      <c r="D63" s="116">
        <v>972</v>
      </c>
      <c r="E63" s="117"/>
      <c r="F63" s="227">
        <f t="shared" si="4"/>
        <v>972</v>
      </c>
      <c r="G63" s="116"/>
      <c r="H63" s="408"/>
      <c r="I63" s="230">
        <f t="shared" si="5"/>
        <v>0</v>
      </c>
      <c r="J63" s="116"/>
      <c r="K63" s="408"/>
      <c r="L63" s="230">
        <f t="shared" si="6"/>
        <v>0</v>
      </c>
      <c r="M63" s="464"/>
      <c r="N63" s="118"/>
      <c r="O63" s="230">
        <f t="shared" si="7"/>
        <v>0</v>
      </c>
      <c r="P63" s="387"/>
      <c r="R63" s="346"/>
      <c r="S63" s="346"/>
      <c r="T63" s="346"/>
    </row>
    <row r="64" spans="1:20" ht="24" hidden="1" x14ac:dyDescent="0.25">
      <c r="A64" s="64">
        <v>1145</v>
      </c>
      <c r="B64" s="111" t="s">
        <v>81</v>
      </c>
      <c r="C64" s="405">
        <f t="shared" si="3"/>
        <v>0</v>
      </c>
      <c r="D64" s="116"/>
      <c r="E64" s="117"/>
      <c r="F64" s="227">
        <f t="shared" si="4"/>
        <v>0</v>
      </c>
      <c r="G64" s="116"/>
      <c r="H64" s="408"/>
      <c r="I64" s="230">
        <f t="shared" si="5"/>
        <v>0</v>
      </c>
      <c r="J64" s="116"/>
      <c r="K64" s="408"/>
      <c r="L64" s="230">
        <f t="shared" si="6"/>
        <v>0</v>
      </c>
      <c r="M64" s="464"/>
      <c r="N64" s="118"/>
      <c r="O64" s="230">
        <f t="shared" si="7"/>
        <v>0</v>
      </c>
      <c r="P64" s="387"/>
      <c r="R64" s="346"/>
      <c r="S64" s="346"/>
      <c r="T64" s="346"/>
    </row>
    <row r="65" spans="1:20" ht="24" hidden="1" x14ac:dyDescent="0.25">
      <c r="A65" s="64">
        <v>1146</v>
      </c>
      <c r="B65" s="111" t="s">
        <v>82</v>
      </c>
      <c r="C65" s="405">
        <f t="shared" si="3"/>
        <v>0</v>
      </c>
      <c r="D65" s="116">
        <v>0</v>
      </c>
      <c r="E65" s="117"/>
      <c r="F65" s="227">
        <f t="shared" si="4"/>
        <v>0</v>
      </c>
      <c r="G65" s="116"/>
      <c r="H65" s="408"/>
      <c r="I65" s="230">
        <f t="shared" si="5"/>
        <v>0</v>
      </c>
      <c r="J65" s="116"/>
      <c r="K65" s="408"/>
      <c r="L65" s="230">
        <f t="shared" si="6"/>
        <v>0</v>
      </c>
      <c r="M65" s="464"/>
      <c r="N65" s="118"/>
      <c r="O65" s="230">
        <f t="shared" si="7"/>
        <v>0</v>
      </c>
      <c r="P65" s="387"/>
      <c r="R65" s="346"/>
      <c r="S65" s="346"/>
      <c r="T65" s="346"/>
    </row>
    <row r="66" spans="1:20" x14ac:dyDescent="0.25">
      <c r="A66" s="64">
        <v>1147</v>
      </c>
      <c r="B66" s="111" t="s">
        <v>83</v>
      </c>
      <c r="C66" s="405">
        <f t="shared" si="3"/>
        <v>3136</v>
      </c>
      <c r="D66" s="116">
        <v>3136</v>
      </c>
      <c r="E66" s="117"/>
      <c r="F66" s="227">
        <f t="shared" si="4"/>
        <v>3136</v>
      </c>
      <c r="G66" s="116"/>
      <c r="H66" s="408"/>
      <c r="I66" s="230">
        <f t="shared" si="5"/>
        <v>0</v>
      </c>
      <c r="J66" s="116"/>
      <c r="K66" s="408"/>
      <c r="L66" s="230">
        <f t="shared" si="6"/>
        <v>0</v>
      </c>
      <c r="M66" s="464"/>
      <c r="N66" s="118"/>
      <c r="O66" s="230">
        <f t="shared" si="7"/>
        <v>0</v>
      </c>
      <c r="P66" s="387"/>
      <c r="R66" s="346"/>
      <c r="S66" s="346"/>
      <c r="T66" s="346"/>
    </row>
    <row r="67" spans="1:20" x14ac:dyDescent="0.25">
      <c r="A67" s="64">
        <v>1148</v>
      </c>
      <c r="B67" s="111" t="s">
        <v>84</v>
      </c>
      <c r="C67" s="405">
        <f t="shared" si="3"/>
        <v>14699</v>
      </c>
      <c r="D67" s="116">
        <v>14699</v>
      </c>
      <c r="E67" s="117"/>
      <c r="F67" s="227">
        <f t="shared" si="4"/>
        <v>14699</v>
      </c>
      <c r="G67" s="116"/>
      <c r="H67" s="408"/>
      <c r="I67" s="230">
        <f t="shared" si="5"/>
        <v>0</v>
      </c>
      <c r="J67" s="116"/>
      <c r="K67" s="408"/>
      <c r="L67" s="230">
        <f t="shared" si="6"/>
        <v>0</v>
      </c>
      <c r="M67" s="464"/>
      <c r="N67" s="118"/>
      <c r="O67" s="230">
        <f t="shared" si="7"/>
        <v>0</v>
      </c>
      <c r="P67" s="387"/>
      <c r="R67" s="346"/>
      <c r="S67" s="346"/>
      <c r="T67" s="346"/>
    </row>
    <row r="68" spans="1:20" ht="25.5" customHeight="1" x14ac:dyDescent="0.25">
      <c r="A68" s="64">
        <v>1149</v>
      </c>
      <c r="B68" s="111" t="s">
        <v>85</v>
      </c>
      <c r="C68" s="405">
        <f t="shared" si="3"/>
        <v>47117</v>
      </c>
      <c r="D68" s="116">
        <v>86</v>
      </c>
      <c r="E68" s="117"/>
      <c r="F68" s="227">
        <f t="shared" si="4"/>
        <v>86</v>
      </c>
      <c r="G68" s="116">
        <v>47031</v>
      </c>
      <c r="H68" s="408"/>
      <c r="I68" s="230">
        <f t="shared" si="5"/>
        <v>47031</v>
      </c>
      <c r="J68" s="116"/>
      <c r="K68" s="408"/>
      <c r="L68" s="230">
        <f t="shared" si="6"/>
        <v>0</v>
      </c>
      <c r="M68" s="464"/>
      <c r="N68" s="118"/>
      <c r="O68" s="230">
        <f t="shared" si="7"/>
        <v>0</v>
      </c>
      <c r="P68" s="387"/>
      <c r="R68" s="346"/>
      <c r="S68" s="346"/>
      <c r="T68" s="346"/>
    </row>
    <row r="69" spans="1:20" ht="36" x14ac:dyDescent="0.25">
      <c r="A69" s="213">
        <v>1150</v>
      </c>
      <c r="B69" s="156" t="s">
        <v>86</v>
      </c>
      <c r="C69" s="405">
        <f t="shared" si="3"/>
        <v>1275</v>
      </c>
      <c r="D69" s="231">
        <v>1275</v>
      </c>
      <c r="E69" s="232"/>
      <c r="F69" s="216">
        <f t="shared" si="4"/>
        <v>1275</v>
      </c>
      <c r="G69" s="231"/>
      <c r="H69" s="467"/>
      <c r="I69" s="219">
        <f t="shared" si="5"/>
        <v>0</v>
      </c>
      <c r="J69" s="231"/>
      <c r="K69" s="467"/>
      <c r="L69" s="219">
        <f t="shared" si="6"/>
        <v>0</v>
      </c>
      <c r="M69" s="468"/>
      <c r="N69" s="234"/>
      <c r="O69" s="219">
        <f t="shared" si="7"/>
        <v>0</v>
      </c>
      <c r="P69" s="434"/>
      <c r="R69" s="346"/>
      <c r="S69" s="346"/>
      <c r="T69" s="346"/>
    </row>
    <row r="70" spans="1:20" ht="36" x14ac:dyDescent="0.25">
      <c r="A70" s="85">
        <v>1200</v>
      </c>
      <c r="B70" s="210" t="s">
        <v>87</v>
      </c>
      <c r="C70" s="393">
        <f t="shared" si="3"/>
        <v>156399</v>
      </c>
      <c r="D70" s="95">
        <f>SUM(D71:D72)</f>
        <v>72134</v>
      </c>
      <c r="E70" s="96">
        <f>SUM(E71:E72)</f>
        <v>0</v>
      </c>
      <c r="F70" s="97">
        <f t="shared" si="4"/>
        <v>72134</v>
      </c>
      <c r="G70" s="95">
        <f>SUM(G71:G72)</f>
        <v>84075</v>
      </c>
      <c r="H70" s="399">
        <f>SUM(H71:H72)</f>
        <v>190</v>
      </c>
      <c r="I70" s="99">
        <f t="shared" si="5"/>
        <v>84265</v>
      </c>
      <c r="J70" s="95">
        <f>SUM(J71:J72)</f>
        <v>0</v>
      </c>
      <c r="K70" s="399">
        <f>SUM(K71:K72)</f>
        <v>0</v>
      </c>
      <c r="L70" s="99">
        <f t="shared" si="6"/>
        <v>0</v>
      </c>
      <c r="M70" s="469">
        <f>SUM(M71:M72)</f>
        <v>0</v>
      </c>
      <c r="N70" s="98">
        <f>SUM(N71:N72)</f>
        <v>0</v>
      </c>
      <c r="O70" s="99">
        <f t="shared" si="7"/>
        <v>0</v>
      </c>
      <c r="P70" s="397"/>
      <c r="R70" s="346"/>
      <c r="S70" s="346"/>
      <c r="T70" s="346"/>
    </row>
    <row r="71" spans="1:20" ht="24" x14ac:dyDescent="0.25">
      <c r="A71" s="350">
        <v>1210</v>
      </c>
      <c r="B71" s="101" t="s">
        <v>88</v>
      </c>
      <c r="C71" s="400">
        <f t="shared" si="3"/>
        <v>119045</v>
      </c>
      <c r="D71" s="106">
        <f>39170+110-1310</f>
        <v>37970</v>
      </c>
      <c r="E71" s="107"/>
      <c r="F71" s="240">
        <f t="shared" si="4"/>
        <v>37970</v>
      </c>
      <c r="G71" s="106">
        <v>81075</v>
      </c>
      <c r="H71" s="403"/>
      <c r="I71" s="243">
        <f t="shared" si="5"/>
        <v>81075</v>
      </c>
      <c r="J71" s="106"/>
      <c r="K71" s="403"/>
      <c r="L71" s="243">
        <f t="shared" si="6"/>
        <v>0</v>
      </c>
      <c r="M71" s="463"/>
      <c r="N71" s="108"/>
      <c r="O71" s="243">
        <f t="shared" si="7"/>
        <v>0</v>
      </c>
      <c r="P71" s="382"/>
      <c r="R71" s="346"/>
      <c r="S71" s="346"/>
      <c r="T71" s="346"/>
    </row>
    <row r="72" spans="1:20" ht="24" x14ac:dyDescent="0.25">
      <c r="A72" s="224">
        <v>1220</v>
      </c>
      <c r="B72" s="111" t="s">
        <v>89</v>
      </c>
      <c r="C72" s="405">
        <f t="shared" si="3"/>
        <v>37354</v>
      </c>
      <c r="D72" s="225">
        <f>SUM(D73:D77)</f>
        <v>34164</v>
      </c>
      <c r="E72" s="226">
        <f>SUM(E73:E77)</f>
        <v>0</v>
      </c>
      <c r="F72" s="227">
        <f t="shared" si="4"/>
        <v>34164</v>
      </c>
      <c r="G72" s="225">
        <f>SUM(G73:G77)</f>
        <v>3000</v>
      </c>
      <c r="H72" s="465">
        <f>SUM(H73:H77)</f>
        <v>190</v>
      </c>
      <c r="I72" s="230">
        <f t="shared" si="5"/>
        <v>3190</v>
      </c>
      <c r="J72" s="225">
        <f>SUM(J73:J77)</f>
        <v>0</v>
      </c>
      <c r="K72" s="465">
        <f>SUM(K73:K77)</f>
        <v>0</v>
      </c>
      <c r="L72" s="230">
        <f t="shared" si="6"/>
        <v>0</v>
      </c>
      <c r="M72" s="466">
        <f>SUM(M73:M77)</f>
        <v>0</v>
      </c>
      <c r="N72" s="228">
        <f>SUM(N73:N77)</f>
        <v>0</v>
      </c>
      <c r="O72" s="230">
        <f t="shared" si="7"/>
        <v>0</v>
      </c>
      <c r="P72" s="387"/>
      <c r="R72" s="346"/>
      <c r="S72" s="346"/>
      <c r="T72" s="346"/>
    </row>
    <row r="73" spans="1:20" ht="60" x14ac:dyDescent="0.25">
      <c r="A73" s="64">
        <v>1221</v>
      </c>
      <c r="B73" s="111" t="s">
        <v>90</v>
      </c>
      <c r="C73" s="405">
        <f t="shared" si="3"/>
        <v>23527</v>
      </c>
      <c r="D73" s="116">
        <v>20337</v>
      </c>
      <c r="E73" s="117"/>
      <c r="F73" s="227">
        <f t="shared" si="4"/>
        <v>20337</v>
      </c>
      <c r="G73" s="116">
        <v>3000</v>
      </c>
      <c r="H73" s="408">
        <v>190</v>
      </c>
      <c r="I73" s="230">
        <f t="shared" si="5"/>
        <v>3190</v>
      </c>
      <c r="J73" s="116"/>
      <c r="K73" s="408"/>
      <c r="L73" s="230">
        <f t="shared" si="6"/>
        <v>0</v>
      </c>
      <c r="M73" s="464"/>
      <c r="N73" s="118"/>
      <c r="O73" s="230">
        <f t="shared" si="7"/>
        <v>0</v>
      </c>
      <c r="P73" s="387" t="s">
        <v>1277</v>
      </c>
      <c r="R73" s="346"/>
      <c r="S73" s="346"/>
      <c r="T73" s="346"/>
    </row>
    <row r="74" spans="1:20" hidden="1" x14ac:dyDescent="0.25">
      <c r="A74" s="64">
        <v>1223</v>
      </c>
      <c r="B74" s="111" t="s">
        <v>91</v>
      </c>
      <c r="C74" s="405">
        <f t="shared" si="3"/>
        <v>0</v>
      </c>
      <c r="D74" s="116"/>
      <c r="E74" s="117"/>
      <c r="F74" s="227">
        <f t="shared" si="4"/>
        <v>0</v>
      </c>
      <c r="G74" s="116"/>
      <c r="H74" s="408"/>
      <c r="I74" s="230">
        <f t="shared" si="5"/>
        <v>0</v>
      </c>
      <c r="J74" s="116"/>
      <c r="K74" s="408"/>
      <c r="L74" s="230">
        <f t="shared" si="6"/>
        <v>0</v>
      </c>
      <c r="M74" s="464"/>
      <c r="N74" s="118"/>
      <c r="O74" s="230">
        <f t="shared" si="7"/>
        <v>0</v>
      </c>
      <c r="P74" s="387"/>
      <c r="R74" s="346"/>
      <c r="S74" s="346"/>
      <c r="T74" s="346"/>
    </row>
    <row r="75" spans="1:20" hidden="1" x14ac:dyDescent="0.25">
      <c r="A75" s="64">
        <v>1225</v>
      </c>
      <c r="B75" s="111" t="s">
        <v>92</v>
      </c>
      <c r="C75" s="405">
        <f t="shared" si="3"/>
        <v>0</v>
      </c>
      <c r="D75" s="116"/>
      <c r="E75" s="117"/>
      <c r="F75" s="227">
        <f t="shared" si="4"/>
        <v>0</v>
      </c>
      <c r="G75" s="116"/>
      <c r="H75" s="408"/>
      <c r="I75" s="230">
        <f t="shared" si="5"/>
        <v>0</v>
      </c>
      <c r="J75" s="116"/>
      <c r="K75" s="408"/>
      <c r="L75" s="230">
        <f t="shared" si="6"/>
        <v>0</v>
      </c>
      <c r="M75" s="464"/>
      <c r="N75" s="118"/>
      <c r="O75" s="230">
        <f t="shared" si="7"/>
        <v>0</v>
      </c>
      <c r="P75" s="387"/>
      <c r="R75" s="346"/>
      <c r="S75" s="346"/>
      <c r="T75" s="346"/>
    </row>
    <row r="76" spans="1:20" ht="36" x14ac:dyDescent="0.25">
      <c r="A76" s="64">
        <v>1227</v>
      </c>
      <c r="B76" s="111" t="s">
        <v>93</v>
      </c>
      <c r="C76" s="405">
        <f t="shared" si="3"/>
        <v>13333</v>
      </c>
      <c r="D76" s="116">
        <v>13333</v>
      </c>
      <c r="E76" s="117"/>
      <c r="F76" s="227">
        <f t="shared" si="4"/>
        <v>13333</v>
      </c>
      <c r="G76" s="116"/>
      <c r="H76" s="408"/>
      <c r="I76" s="230">
        <f t="shared" si="5"/>
        <v>0</v>
      </c>
      <c r="J76" s="116"/>
      <c r="K76" s="408"/>
      <c r="L76" s="230">
        <f t="shared" si="6"/>
        <v>0</v>
      </c>
      <c r="M76" s="464"/>
      <c r="N76" s="118"/>
      <c r="O76" s="230">
        <f t="shared" si="7"/>
        <v>0</v>
      </c>
      <c r="P76" s="387"/>
      <c r="R76" s="346"/>
      <c r="S76" s="346"/>
      <c r="T76" s="346"/>
    </row>
    <row r="77" spans="1:20" ht="60" x14ac:dyDescent="0.25">
      <c r="A77" s="64">
        <v>1228</v>
      </c>
      <c r="B77" s="111" t="s">
        <v>94</v>
      </c>
      <c r="C77" s="405">
        <f t="shared" si="3"/>
        <v>494</v>
      </c>
      <c r="D77" s="116">
        <f>66+428</f>
        <v>494</v>
      </c>
      <c r="E77" s="117"/>
      <c r="F77" s="227">
        <f t="shared" si="4"/>
        <v>494</v>
      </c>
      <c r="G77" s="116"/>
      <c r="H77" s="408"/>
      <c r="I77" s="230">
        <f t="shared" si="5"/>
        <v>0</v>
      </c>
      <c r="J77" s="116"/>
      <c r="K77" s="408"/>
      <c r="L77" s="230">
        <f t="shared" si="6"/>
        <v>0</v>
      </c>
      <c r="M77" s="464"/>
      <c r="N77" s="118"/>
      <c r="O77" s="230">
        <f t="shared" si="7"/>
        <v>0</v>
      </c>
      <c r="P77" s="387"/>
      <c r="R77" s="346"/>
      <c r="S77" s="346"/>
      <c r="T77" s="346"/>
    </row>
    <row r="78" spans="1:20" x14ac:dyDescent="0.25">
      <c r="A78" s="200">
        <v>2000</v>
      </c>
      <c r="B78" s="200" t="s">
        <v>95</v>
      </c>
      <c r="C78" s="455">
        <f t="shared" si="3"/>
        <v>123110</v>
      </c>
      <c r="D78" s="206">
        <f>SUM(D79,D86,D133,D167,D168,D175)</f>
        <v>104325</v>
      </c>
      <c r="E78" s="604">
        <f>SUM(E79,E86,E133,E167,E168,E175)</f>
        <v>0</v>
      </c>
      <c r="F78" s="608">
        <f t="shared" si="4"/>
        <v>104325</v>
      </c>
      <c r="G78" s="206">
        <f>SUM(G79,G86,G133,G167,G168,G175)</f>
        <v>1696</v>
      </c>
      <c r="H78" s="456">
        <f>SUM(H79,H86,H133,H167,H168,H175)</f>
        <v>0</v>
      </c>
      <c r="I78" s="209">
        <f t="shared" si="5"/>
        <v>1696</v>
      </c>
      <c r="J78" s="206">
        <f>SUM(J79,J86,J133,J167,J168,J175)</f>
        <v>17089</v>
      </c>
      <c r="K78" s="456">
        <f>SUM(K79,K86,K133,K167,K168,K175)</f>
        <v>0</v>
      </c>
      <c r="L78" s="209">
        <f t="shared" si="6"/>
        <v>17089</v>
      </c>
      <c r="M78" s="457">
        <f>SUM(M79,M86,M133,M167,M168,M175)</f>
        <v>0</v>
      </c>
      <c r="N78" s="207">
        <f>SUM(N79,N86,N133,N167,N168,N175)</f>
        <v>0</v>
      </c>
      <c r="O78" s="209">
        <f t="shared" si="7"/>
        <v>0</v>
      </c>
      <c r="P78" s="458"/>
      <c r="R78" s="346"/>
      <c r="S78" s="346"/>
      <c r="T78" s="346"/>
    </row>
    <row r="79" spans="1:20" ht="24" x14ac:dyDescent="0.25">
      <c r="A79" s="85">
        <v>2100</v>
      </c>
      <c r="B79" s="210" t="s">
        <v>96</v>
      </c>
      <c r="C79" s="393">
        <f t="shared" si="3"/>
        <v>256</v>
      </c>
      <c r="D79" s="95">
        <f>SUM(D80,D83)</f>
        <v>170</v>
      </c>
      <c r="E79" s="96">
        <f>SUM(E80,E83)</f>
        <v>0</v>
      </c>
      <c r="F79" s="97">
        <f t="shared" si="4"/>
        <v>170</v>
      </c>
      <c r="G79" s="95">
        <f>SUM(G80,G83)</f>
        <v>0</v>
      </c>
      <c r="H79" s="399">
        <f>SUM(H80,H83)</f>
        <v>0</v>
      </c>
      <c r="I79" s="99">
        <f t="shared" si="5"/>
        <v>0</v>
      </c>
      <c r="J79" s="95">
        <f>SUM(J80,J83)</f>
        <v>86</v>
      </c>
      <c r="K79" s="399">
        <f>SUM(K80,K83)</f>
        <v>0</v>
      </c>
      <c r="L79" s="99">
        <f t="shared" si="6"/>
        <v>86</v>
      </c>
      <c r="M79" s="469">
        <f>SUM(M80,M83)</f>
        <v>0</v>
      </c>
      <c r="N79" s="98">
        <f>SUM(N80,N83)</f>
        <v>0</v>
      </c>
      <c r="O79" s="99">
        <f t="shared" si="7"/>
        <v>0</v>
      </c>
      <c r="P79" s="397"/>
      <c r="R79" s="346"/>
      <c r="S79" s="346"/>
      <c r="T79" s="346"/>
    </row>
    <row r="80" spans="1:20" ht="24" x14ac:dyDescent="0.25">
      <c r="A80" s="350">
        <v>2110</v>
      </c>
      <c r="B80" s="101" t="s">
        <v>97</v>
      </c>
      <c r="C80" s="400">
        <f t="shared" si="3"/>
        <v>256</v>
      </c>
      <c r="D80" s="238">
        <f>SUM(D81:D82)</f>
        <v>170</v>
      </c>
      <c r="E80" s="239">
        <f>SUM(E81:E82)</f>
        <v>0</v>
      </c>
      <c r="F80" s="240">
        <f t="shared" si="4"/>
        <v>170</v>
      </c>
      <c r="G80" s="238">
        <f>SUM(G81:G82)</f>
        <v>0</v>
      </c>
      <c r="H80" s="470">
        <f>SUM(H81:H82)</f>
        <v>0</v>
      </c>
      <c r="I80" s="243">
        <f t="shared" si="5"/>
        <v>0</v>
      </c>
      <c r="J80" s="238">
        <f>SUM(J81:J82)</f>
        <v>86</v>
      </c>
      <c r="K80" s="470">
        <f>SUM(K81:K82)</f>
        <v>0</v>
      </c>
      <c r="L80" s="243">
        <f t="shared" si="6"/>
        <v>86</v>
      </c>
      <c r="M80" s="471">
        <f>SUM(M81:M82)</f>
        <v>0</v>
      </c>
      <c r="N80" s="241">
        <f>SUM(N81:N82)</f>
        <v>0</v>
      </c>
      <c r="O80" s="243">
        <f t="shared" si="7"/>
        <v>0</v>
      </c>
      <c r="P80" s="382"/>
      <c r="R80" s="346"/>
      <c r="S80" s="346"/>
      <c r="T80" s="346"/>
    </row>
    <row r="81" spans="1:20" hidden="1" x14ac:dyDescent="0.25">
      <c r="A81" s="64">
        <v>2111</v>
      </c>
      <c r="B81" s="111" t="s">
        <v>98</v>
      </c>
      <c r="C81" s="405">
        <f t="shared" si="3"/>
        <v>0</v>
      </c>
      <c r="D81" s="116"/>
      <c r="E81" s="117"/>
      <c r="F81" s="227">
        <f t="shared" si="4"/>
        <v>0</v>
      </c>
      <c r="G81" s="116"/>
      <c r="H81" s="408"/>
      <c r="I81" s="230">
        <f t="shared" si="5"/>
        <v>0</v>
      </c>
      <c r="J81" s="116"/>
      <c r="K81" s="408"/>
      <c r="L81" s="230">
        <f t="shared" si="6"/>
        <v>0</v>
      </c>
      <c r="M81" s="464"/>
      <c r="N81" s="118"/>
      <c r="O81" s="230">
        <f t="shared" si="7"/>
        <v>0</v>
      </c>
      <c r="P81" s="387"/>
      <c r="R81" s="346"/>
      <c r="S81" s="346"/>
      <c r="T81" s="346"/>
    </row>
    <row r="82" spans="1:20" ht="24" x14ac:dyDescent="0.25">
      <c r="A82" s="64">
        <v>2112</v>
      </c>
      <c r="B82" s="111" t="s">
        <v>99</v>
      </c>
      <c r="C82" s="405">
        <f t="shared" si="3"/>
        <v>256</v>
      </c>
      <c r="D82" s="116">
        <v>170</v>
      </c>
      <c r="E82" s="117"/>
      <c r="F82" s="227">
        <f t="shared" si="4"/>
        <v>170</v>
      </c>
      <c r="G82" s="116"/>
      <c r="H82" s="408"/>
      <c r="I82" s="230">
        <f t="shared" si="5"/>
        <v>0</v>
      </c>
      <c r="J82" s="116">
        <v>86</v>
      </c>
      <c r="K82" s="408"/>
      <c r="L82" s="230">
        <f t="shared" si="6"/>
        <v>86</v>
      </c>
      <c r="M82" s="464"/>
      <c r="N82" s="118"/>
      <c r="O82" s="230">
        <f t="shared" si="7"/>
        <v>0</v>
      </c>
      <c r="P82" s="387"/>
      <c r="R82" s="346"/>
      <c r="S82" s="346"/>
      <c r="T82" s="346"/>
    </row>
    <row r="83" spans="1:20" ht="24" hidden="1" x14ac:dyDescent="0.25">
      <c r="A83" s="224">
        <v>2120</v>
      </c>
      <c r="B83" s="111" t="s">
        <v>100</v>
      </c>
      <c r="C83" s="405">
        <f t="shared" si="3"/>
        <v>0</v>
      </c>
      <c r="D83" s="225">
        <f>SUM(D84:D85)</f>
        <v>0</v>
      </c>
      <c r="E83" s="226">
        <f>SUM(E84:E85)</f>
        <v>0</v>
      </c>
      <c r="F83" s="227">
        <f t="shared" si="4"/>
        <v>0</v>
      </c>
      <c r="G83" s="225">
        <f>SUM(G84:G85)</f>
        <v>0</v>
      </c>
      <c r="H83" s="465">
        <f>SUM(H84:H85)</f>
        <v>0</v>
      </c>
      <c r="I83" s="230">
        <f t="shared" si="5"/>
        <v>0</v>
      </c>
      <c r="J83" s="225">
        <f>SUM(J84:J85)</f>
        <v>0</v>
      </c>
      <c r="K83" s="465">
        <f>SUM(K84:K85)</f>
        <v>0</v>
      </c>
      <c r="L83" s="230">
        <f t="shared" si="6"/>
        <v>0</v>
      </c>
      <c r="M83" s="466">
        <f>SUM(M84:M85)</f>
        <v>0</v>
      </c>
      <c r="N83" s="228">
        <f>SUM(N84:N85)</f>
        <v>0</v>
      </c>
      <c r="O83" s="230">
        <f t="shared" si="7"/>
        <v>0</v>
      </c>
      <c r="P83" s="387"/>
      <c r="R83" s="346"/>
      <c r="S83" s="346"/>
      <c r="T83" s="346"/>
    </row>
    <row r="84" spans="1:20" hidden="1" x14ac:dyDescent="0.25">
      <c r="A84" s="64">
        <v>2121</v>
      </c>
      <c r="B84" s="111" t="s">
        <v>98</v>
      </c>
      <c r="C84" s="405">
        <f t="shared" si="3"/>
        <v>0</v>
      </c>
      <c r="D84" s="116"/>
      <c r="E84" s="117"/>
      <c r="F84" s="227">
        <f t="shared" si="4"/>
        <v>0</v>
      </c>
      <c r="G84" s="116"/>
      <c r="H84" s="408"/>
      <c r="I84" s="230">
        <f t="shared" si="5"/>
        <v>0</v>
      </c>
      <c r="J84" s="116"/>
      <c r="K84" s="408"/>
      <c r="L84" s="230">
        <f t="shared" si="6"/>
        <v>0</v>
      </c>
      <c r="M84" s="464"/>
      <c r="N84" s="118"/>
      <c r="O84" s="230">
        <f t="shared" si="7"/>
        <v>0</v>
      </c>
      <c r="P84" s="387"/>
      <c r="R84" s="346"/>
      <c r="S84" s="346"/>
      <c r="T84" s="346"/>
    </row>
    <row r="85" spans="1:20" ht="24" hidden="1" x14ac:dyDescent="0.25">
      <c r="A85" s="64">
        <v>2122</v>
      </c>
      <c r="B85" s="111" t="s">
        <v>99</v>
      </c>
      <c r="C85" s="405">
        <f t="shared" si="3"/>
        <v>0</v>
      </c>
      <c r="D85" s="116"/>
      <c r="E85" s="117"/>
      <c r="F85" s="227">
        <f t="shared" si="4"/>
        <v>0</v>
      </c>
      <c r="G85" s="116"/>
      <c r="H85" s="408"/>
      <c r="I85" s="230">
        <f t="shared" si="5"/>
        <v>0</v>
      </c>
      <c r="J85" s="116"/>
      <c r="K85" s="408"/>
      <c r="L85" s="230">
        <f t="shared" si="6"/>
        <v>0</v>
      </c>
      <c r="M85" s="464"/>
      <c r="N85" s="118"/>
      <c r="O85" s="230">
        <f t="shared" si="7"/>
        <v>0</v>
      </c>
      <c r="P85" s="387"/>
      <c r="R85" s="346"/>
      <c r="S85" s="346"/>
      <c r="T85" s="346"/>
    </row>
    <row r="86" spans="1:20" x14ac:dyDescent="0.25">
      <c r="A86" s="85">
        <v>2200</v>
      </c>
      <c r="B86" s="210" t="s">
        <v>101</v>
      </c>
      <c r="C86" s="290">
        <f t="shared" si="3"/>
        <v>99651</v>
      </c>
      <c r="D86" s="95">
        <f>SUM(D87,D92,D98,D106,D115,D119,D125,D131)</f>
        <v>84517</v>
      </c>
      <c r="E86" s="96">
        <f>SUM(E87,E92,E98,E106,E115,E119,E125,E131)</f>
        <v>0</v>
      </c>
      <c r="F86" s="97">
        <f t="shared" si="4"/>
        <v>84517</v>
      </c>
      <c r="G86" s="95">
        <f>SUM(G87,G92,G98,G106,G115,G119,G125,G131)</f>
        <v>0</v>
      </c>
      <c r="H86" s="399">
        <f>SUM(H87,H92,H98,H106,H115,H119,H125,H131)</f>
        <v>0</v>
      </c>
      <c r="I86" s="99">
        <f t="shared" si="5"/>
        <v>0</v>
      </c>
      <c r="J86" s="95">
        <f>SUM(J87,J92,J98,J106,J115,J119,J125,J131)</f>
        <v>15134</v>
      </c>
      <c r="K86" s="399">
        <f>SUM(K87,K92,K98,K106,K115,K119,K125,K131)</f>
        <v>0</v>
      </c>
      <c r="L86" s="99">
        <f t="shared" si="6"/>
        <v>15134</v>
      </c>
      <c r="M86" s="472">
        <f>SUM(M87,M92,M98,M106,M115,M119,M125,M131)</f>
        <v>0</v>
      </c>
      <c r="N86" s="291">
        <f>SUM(N87,N92,N98,N106,N115,N119,N125,N131)</f>
        <v>0</v>
      </c>
      <c r="O86" s="293">
        <f t="shared" si="7"/>
        <v>0</v>
      </c>
      <c r="P86" s="473"/>
      <c r="R86" s="346"/>
      <c r="S86" s="346"/>
      <c r="T86" s="346"/>
    </row>
    <row r="87" spans="1:20" ht="24" x14ac:dyDescent="0.25">
      <c r="A87" s="213">
        <v>2210</v>
      </c>
      <c r="B87" s="156" t="s">
        <v>102</v>
      </c>
      <c r="C87" s="435">
        <f t="shared" si="3"/>
        <v>2277</v>
      </c>
      <c r="D87" s="214">
        <f>SUM(D88:D91)</f>
        <v>2200</v>
      </c>
      <c r="E87" s="215">
        <f>SUM(E88:E91)</f>
        <v>0</v>
      </c>
      <c r="F87" s="216">
        <f t="shared" si="4"/>
        <v>2200</v>
      </c>
      <c r="G87" s="214">
        <f>SUM(G88:G91)</f>
        <v>0</v>
      </c>
      <c r="H87" s="461">
        <f>SUM(H88:H91)</f>
        <v>0</v>
      </c>
      <c r="I87" s="219">
        <f t="shared" si="5"/>
        <v>0</v>
      </c>
      <c r="J87" s="214">
        <f>SUM(J88:J91)</f>
        <v>77</v>
      </c>
      <c r="K87" s="461">
        <f>SUM(K88:K91)</f>
        <v>0</v>
      </c>
      <c r="L87" s="219">
        <f t="shared" si="6"/>
        <v>77</v>
      </c>
      <c r="M87" s="462">
        <f>SUM(M88:M91)</f>
        <v>0</v>
      </c>
      <c r="N87" s="217">
        <f>SUM(N88:N91)</f>
        <v>0</v>
      </c>
      <c r="O87" s="219">
        <f t="shared" si="7"/>
        <v>0</v>
      </c>
      <c r="P87" s="434"/>
      <c r="R87" s="346"/>
      <c r="S87" s="346"/>
      <c r="T87" s="346"/>
    </row>
    <row r="88" spans="1:20" ht="24" hidden="1" x14ac:dyDescent="0.25">
      <c r="A88" s="55">
        <v>2211</v>
      </c>
      <c r="B88" s="101" t="s">
        <v>103</v>
      </c>
      <c r="C88" s="405">
        <f t="shared" si="3"/>
        <v>0</v>
      </c>
      <c r="D88" s="106"/>
      <c r="E88" s="107"/>
      <c r="F88" s="240">
        <f t="shared" si="4"/>
        <v>0</v>
      </c>
      <c r="G88" s="106"/>
      <c r="H88" s="403"/>
      <c r="I88" s="243">
        <f t="shared" si="5"/>
        <v>0</v>
      </c>
      <c r="J88" s="106"/>
      <c r="K88" s="403"/>
      <c r="L88" s="243">
        <f t="shared" si="6"/>
        <v>0</v>
      </c>
      <c r="M88" s="463"/>
      <c r="N88" s="108"/>
      <c r="O88" s="243">
        <f t="shared" si="7"/>
        <v>0</v>
      </c>
      <c r="P88" s="382"/>
      <c r="R88" s="346"/>
      <c r="S88" s="346"/>
      <c r="T88" s="346"/>
    </row>
    <row r="89" spans="1:20" ht="36" x14ac:dyDescent="0.25">
      <c r="A89" s="64">
        <v>2212</v>
      </c>
      <c r="B89" s="111" t="s">
        <v>104</v>
      </c>
      <c r="C89" s="405">
        <f t="shared" si="3"/>
        <v>1759</v>
      </c>
      <c r="D89" s="116">
        <v>1759</v>
      </c>
      <c r="E89" s="117"/>
      <c r="F89" s="227">
        <f t="shared" si="4"/>
        <v>1759</v>
      </c>
      <c r="G89" s="116"/>
      <c r="H89" s="408"/>
      <c r="I89" s="230">
        <f t="shared" si="5"/>
        <v>0</v>
      </c>
      <c r="J89" s="116"/>
      <c r="K89" s="408"/>
      <c r="L89" s="230">
        <f t="shared" si="6"/>
        <v>0</v>
      </c>
      <c r="M89" s="464"/>
      <c r="N89" s="118"/>
      <c r="O89" s="230">
        <f t="shared" si="7"/>
        <v>0</v>
      </c>
      <c r="P89" s="387"/>
      <c r="R89" s="346"/>
      <c r="S89" s="346"/>
      <c r="T89" s="346"/>
    </row>
    <row r="90" spans="1:20" ht="24" x14ac:dyDescent="0.25">
      <c r="A90" s="64">
        <v>2214</v>
      </c>
      <c r="B90" s="111" t="s">
        <v>105</v>
      </c>
      <c r="C90" s="405">
        <f t="shared" si="3"/>
        <v>449</v>
      </c>
      <c r="D90" s="116">
        <v>394</v>
      </c>
      <c r="E90" s="117"/>
      <c r="F90" s="227">
        <f t="shared" si="4"/>
        <v>394</v>
      </c>
      <c r="G90" s="116"/>
      <c r="H90" s="408"/>
      <c r="I90" s="230">
        <f t="shared" si="5"/>
        <v>0</v>
      </c>
      <c r="J90" s="116">
        <v>55</v>
      </c>
      <c r="K90" s="408"/>
      <c r="L90" s="230">
        <f t="shared" si="6"/>
        <v>55</v>
      </c>
      <c r="M90" s="464"/>
      <c r="N90" s="118"/>
      <c r="O90" s="230">
        <f t="shared" si="7"/>
        <v>0</v>
      </c>
      <c r="P90" s="387"/>
      <c r="R90" s="346"/>
      <c r="S90" s="346"/>
      <c r="T90" s="346"/>
    </row>
    <row r="91" spans="1:20" x14ac:dyDescent="0.25">
      <c r="A91" s="64">
        <v>2219</v>
      </c>
      <c r="B91" s="111" t="s">
        <v>106</v>
      </c>
      <c r="C91" s="405">
        <f t="shared" si="3"/>
        <v>69</v>
      </c>
      <c r="D91" s="116">
        <v>47</v>
      </c>
      <c r="E91" s="117"/>
      <c r="F91" s="227">
        <f t="shared" si="4"/>
        <v>47</v>
      </c>
      <c r="G91" s="116"/>
      <c r="H91" s="408"/>
      <c r="I91" s="230">
        <f t="shared" si="5"/>
        <v>0</v>
      </c>
      <c r="J91" s="116">
        <v>22</v>
      </c>
      <c r="K91" s="408"/>
      <c r="L91" s="230">
        <f t="shared" si="6"/>
        <v>22</v>
      </c>
      <c r="M91" s="464"/>
      <c r="N91" s="118"/>
      <c r="O91" s="230">
        <f t="shared" si="7"/>
        <v>0</v>
      </c>
      <c r="P91" s="387"/>
      <c r="R91" s="346"/>
      <c r="S91" s="346"/>
      <c r="T91" s="346"/>
    </row>
    <row r="92" spans="1:20" ht="24" x14ac:dyDescent="0.25">
      <c r="A92" s="224">
        <v>2220</v>
      </c>
      <c r="B92" s="111" t="s">
        <v>107</v>
      </c>
      <c r="C92" s="405">
        <f t="shared" si="3"/>
        <v>85944</v>
      </c>
      <c r="D92" s="225">
        <f>SUM(D93:D97)</f>
        <v>72197</v>
      </c>
      <c r="E92" s="226">
        <f>SUM(E93:E97)</f>
        <v>0</v>
      </c>
      <c r="F92" s="227">
        <f t="shared" si="4"/>
        <v>72197</v>
      </c>
      <c r="G92" s="225">
        <f>SUM(G93:G97)</f>
        <v>0</v>
      </c>
      <c r="H92" s="465">
        <f>SUM(H93:H97)</f>
        <v>0</v>
      </c>
      <c r="I92" s="230">
        <f t="shared" si="5"/>
        <v>0</v>
      </c>
      <c r="J92" s="225">
        <f>SUM(J93:J97)</f>
        <v>13747</v>
      </c>
      <c r="K92" s="465">
        <f>SUM(K93:K97)</f>
        <v>0</v>
      </c>
      <c r="L92" s="230">
        <f t="shared" si="6"/>
        <v>13747</v>
      </c>
      <c r="M92" s="466">
        <f>SUM(M93:M97)</f>
        <v>0</v>
      </c>
      <c r="N92" s="228">
        <f>SUM(N93:N97)</f>
        <v>0</v>
      </c>
      <c r="O92" s="230">
        <f t="shared" si="7"/>
        <v>0</v>
      </c>
      <c r="P92" s="387"/>
      <c r="R92" s="346"/>
      <c r="S92" s="346"/>
      <c r="T92" s="346"/>
    </row>
    <row r="93" spans="1:20" x14ac:dyDescent="0.25">
      <c r="A93" s="64">
        <v>2221</v>
      </c>
      <c r="B93" s="111" t="s">
        <v>108</v>
      </c>
      <c r="C93" s="405">
        <f t="shared" si="3"/>
        <v>57207</v>
      </c>
      <c r="D93" s="116">
        <v>55857</v>
      </c>
      <c r="E93" s="117"/>
      <c r="F93" s="227">
        <f t="shared" si="4"/>
        <v>55857</v>
      </c>
      <c r="G93" s="116"/>
      <c r="H93" s="408"/>
      <c r="I93" s="230">
        <f t="shared" si="5"/>
        <v>0</v>
      </c>
      <c r="J93" s="116">
        <v>1350</v>
      </c>
      <c r="K93" s="408"/>
      <c r="L93" s="230">
        <f t="shared" si="6"/>
        <v>1350</v>
      </c>
      <c r="M93" s="464"/>
      <c r="N93" s="118"/>
      <c r="O93" s="230">
        <f t="shared" si="7"/>
        <v>0</v>
      </c>
      <c r="P93" s="387"/>
      <c r="R93" s="346"/>
      <c r="S93" s="346"/>
      <c r="T93" s="346"/>
    </row>
    <row r="94" spans="1:20" x14ac:dyDescent="0.25">
      <c r="A94" s="64">
        <v>2222</v>
      </c>
      <c r="B94" s="111" t="s">
        <v>109</v>
      </c>
      <c r="C94" s="405">
        <f t="shared" si="3"/>
        <v>5497</v>
      </c>
      <c r="D94" s="116">
        <v>3465</v>
      </c>
      <c r="E94" s="117"/>
      <c r="F94" s="227">
        <f t="shared" si="4"/>
        <v>3465</v>
      </c>
      <c r="G94" s="116"/>
      <c r="H94" s="408"/>
      <c r="I94" s="230">
        <f t="shared" si="5"/>
        <v>0</v>
      </c>
      <c r="J94" s="116">
        <v>2032</v>
      </c>
      <c r="K94" s="408"/>
      <c r="L94" s="230">
        <f t="shared" si="6"/>
        <v>2032</v>
      </c>
      <c r="M94" s="464"/>
      <c r="N94" s="118"/>
      <c r="O94" s="230">
        <f t="shared" si="7"/>
        <v>0</v>
      </c>
      <c r="P94" s="387"/>
      <c r="R94" s="346"/>
      <c r="S94" s="346"/>
      <c r="T94" s="346"/>
    </row>
    <row r="95" spans="1:20" x14ac:dyDescent="0.25">
      <c r="A95" s="64">
        <v>2223</v>
      </c>
      <c r="B95" s="111" t="s">
        <v>110</v>
      </c>
      <c r="C95" s="405">
        <f t="shared" si="3"/>
        <v>22394</v>
      </c>
      <c r="D95" s="116">
        <f>13973-1894</f>
        <v>12079</v>
      </c>
      <c r="E95" s="117"/>
      <c r="F95" s="227">
        <f t="shared" si="4"/>
        <v>12079</v>
      </c>
      <c r="G95" s="116"/>
      <c r="H95" s="408"/>
      <c r="I95" s="230">
        <f t="shared" si="5"/>
        <v>0</v>
      </c>
      <c r="J95" s="116">
        <f>8421+1894</f>
        <v>10315</v>
      </c>
      <c r="K95" s="408"/>
      <c r="L95" s="230">
        <f t="shared" si="6"/>
        <v>10315</v>
      </c>
      <c r="M95" s="464"/>
      <c r="N95" s="118"/>
      <c r="O95" s="230">
        <f t="shared" si="7"/>
        <v>0</v>
      </c>
      <c r="P95" s="387"/>
      <c r="R95" s="346"/>
      <c r="S95" s="346"/>
      <c r="T95" s="346"/>
    </row>
    <row r="96" spans="1:20" ht="48" x14ac:dyDescent="0.25">
      <c r="A96" s="64">
        <v>2224</v>
      </c>
      <c r="B96" s="111" t="s">
        <v>111</v>
      </c>
      <c r="C96" s="405">
        <f t="shared" si="3"/>
        <v>846</v>
      </c>
      <c r="D96" s="116">
        <v>796</v>
      </c>
      <c r="E96" s="117"/>
      <c r="F96" s="227">
        <f t="shared" si="4"/>
        <v>796</v>
      </c>
      <c r="G96" s="116"/>
      <c r="H96" s="408"/>
      <c r="I96" s="230">
        <f t="shared" si="5"/>
        <v>0</v>
      </c>
      <c r="J96" s="116">
        <v>50</v>
      </c>
      <c r="K96" s="408"/>
      <c r="L96" s="230">
        <f t="shared" si="6"/>
        <v>50</v>
      </c>
      <c r="M96" s="464"/>
      <c r="N96" s="118"/>
      <c r="O96" s="230">
        <f t="shared" si="7"/>
        <v>0</v>
      </c>
      <c r="P96" s="387"/>
      <c r="R96" s="346"/>
      <c r="S96" s="346"/>
      <c r="T96" s="346"/>
    </row>
    <row r="97" spans="1:20" ht="24" hidden="1" x14ac:dyDescent="0.25">
      <c r="A97" s="64">
        <v>2229</v>
      </c>
      <c r="B97" s="111" t="s">
        <v>112</v>
      </c>
      <c r="C97" s="405">
        <f t="shared" si="3"/>
        <v>0</v>
      </c>
      <c r="D97" s="116"/>
      <c r="E97" s="117"/>
      <c r="F97" s="227">
        <f t="shared" si="4"/>
        <v>0</v>
      </c>
      <c r="G97" s="116"/>
      <c r="H97" s="408"/>
      <c r="I97" s="230">
        <f t="shared" si="5"/>
        <v>0</v>
      </c>
      <c r="J97" s="116"/>
      <c r="K97" s="408"/>
      <c r="L97" s="230">
        <f t="shared" si="6"/>
        <v>0</v>
      </c>
      <c r="M97" s="464"/>
      <c r="N97" s="118"/>
      <c r="O97" s="230">
        <f t="shared" si="7"/>
        <v>0</v>
      </c>
      <c r="P97" s="387"/>
      <c r="R97" s="346"/>
      <c r="S97" s="346"/>
      <c r="T97" s="346"/>
    </row>
    <row r="98" spans="1:20" ht="36" x14ac:dyDescent="0.25">
      <c r="A98" s="224">
        <v>2230</v>
      </c>
      <c r="B98" s="111" t="s">
        <v>113</v>
      </c>
      <c r="C98" s="405">
        <f t="shared" si="3"/>
        <v>1644</v>
      </c>
      <c r="D98" s="225">
        <f>SUM(D99:D105)</f>
        <v>1544</v>
      </c>
      <c r="E98" s="226">
        <f>SUM(E99:E105)</f>
        <v>0</v>
      </c>
      <c r="F98" s="227">
        <f t="shared" si="4"/>
        <v>1544</v>
      </c>
      <c r="G98" s="225">
        <f>SUM(G99:G105)</f>
        <v>0</v>
      </c>
      <c r="H98" s="465">
        <f>SUM(H99:H105)</f>
        <v>0</v>
      </c>
      <c r="I98" s="230">
        <f t="shared" si="5"/>
        <v>0</v>
      </c>
      <c r="J98" s="225">
        <f>SUM(J99:J105)</f>
        <v>100</v>
      </c>
      <c r="K98" s="465">
        <f>SUM(K99:K105)</f>
        <v>0</v>
      </c>
      <c r="L98" s="230">
        <f t="shared" si="6"/>
        <v>100</v>
      </c>
      <c r="M98" s="466">
        <f>SUM(M99:M105)</f>
        <v>0</v>
      </c>
      <c r="N98" s="228">
        <f>SUM(N99:N105)</f>
        <v>0</v>
      </c>
      <c r="O98" s="230">
        <f t="shared" si="7"/>
        <v>0</v>
      </c>
      <c r="P98" s="387"/>
      <c r="R98" s="346"/>
      <c r="S98" s="346"/>
      <c r="T98" s="346"/>
    </row>
    <row r="99" spans="1:20" ht="24" hidden="1" x14ac:dyDescent="0.25">
      <c r="A99" s="64">
        <v>2231</v>
      </c>
      <c r="B99" s="111" t="s">
        <v>114</v>
      </c>
      <c r="C99" s="405">
        <f t="shared" si="3"/>
        <v>0</v>
      </c>
      <c r="D99" s="116"/>
      <c r="E99" s="117"/>
      <c r="F99" s="227">
        <f t="shared" si="4"/>
        <v>0</v>
      </c>
      <c r="G99" s="116"/>
      <c r="H99" s="408"/>
      <c r="I99" s="230">
        <f t="shared" si="5"/>
        <v>0</v>
      </c>
      <c r="J99" s="116"/>
      <c r="K99" s="408"/>
      <c r="L99" s="230">
        <f t="shared" si="6"/>
        <v>0</v>
      </c>
      <c r="M99" s="464"/>
      <c r="N99" s="118"/>
      <c r="O99" s="230">
        <f t="shared" si="7"/>
        <v>0</v>
      </c>
      <c r="P99" s="387"/>
      <c r="R99" s="346"/>
      <c r="S99" s="346"/>
      <c r="T99" s="346"/>
    </row>
    <row r="100" spans="1:20" ht="36" hidden="1" x14ac:dyDescent="0.25">
      <c r="A100" s="64">
        <v>2232</v>
      </c>
      <c r="B100" s="111" t="s">
        <v>115</v>
      </c>
      <c r="C100" s="405">
        <f t="shared" si="3"/>
        <v>0</v>
      </c>
      <c r="D100" s="116"/>
      <c r="E100" s="117"/>
      <c r="F100" s="227">
        <f t="shared" si="4"/>
        <v>0</v>
      </c>
      <c r="G100" s="116"/>
      <c r="H100" s="408"/>
      <c r="I100" s="230">
        <f t="shared" si="5"/>
        <v>0</v>
      </c>
      <c r="J100" s="116"/>
      <c r="K100" s="408"/>
      <c r="L100" s="230">
        <f t="shared" si="6"/>
        <v>0</v>
      </c>
      <c r="M100" s="464"/>
      <c r="N100" s="118"/>
      <c r="O100" s="230">
        <f t="shared" si="7"/>
        <v>0</v>
      </c>
      <c r="P100" s="387"/>
      <c r="R100" s="346"/>
      <c r="S100" s="346"/>
      <c r="T100" s="346"/>
    </row>
    <row r="101" spans="1:20" ht="24" hidden="1" x14ac:dyDescent="0.25">
      <c r="A101" s="55">
        <v>2233</v>
      </c>
      <c r="B101" s="101" t="s">
        <v>116</v>
      </c>
      <c r="C101" s="405">
        <f t="shared" si="3"/>
        <v>0</v>
      </c>
      <c r="D101" s="106"/>
      <c r="E101" s="107"/>
      <c r="F101" s="240">
        <f t="shared" si="4"/>
        <v>0</v>
      </c>
      <c r="G101" s="106"/>
      <c r="H101" s="403"/>
      <c r="I101" s="243">
        <f t="shared" si="5"/>
        <v>0</v>
      </c>
      <c r="J101" s="106"/>
      <c r="K101" s="403"/>
      <c r="L101" s="243">
        <f t="shared" si="6"/>
        <v>0</v>
      </c>
      <c r="M101" s="463"/>
      <c r="N101" s="108"/>
      <c r="O101" s="243">
        <f t="shared" si="7"/>
        <v>0</v>
      </c>
      <c r="P101" s="382"/>
      <c r="R101" s="346"/>
      <c r="S101" s="346"/>
      <c r="T101" s="346"/>
    </row>
    <row r="102" spans="1:20" ht="36" x14ac:dyDescent="0.25">
      <c r="A102" s="64">
        <v>2234</v>
      </c>
      <c r="B102" s="111" t="s">
        <v>117</v>
      </c>
      <c r="C102" s="405">
        <f t="shared" si="3"/>
        <v>100</v>
      </c>
      <c r="D102" s="116"/>
      <c r="E102" s="117"/>
      <c r="F102" s="227">
        <f t="shared" si="4"/>
        <v>0</v>
      </c>
      <c r="G102" s="116"/>
      <c r="H102" s="408"/>
      <c r="I102" s="230">
        <f t="shared" si="5"/>
        <v>0</v>
      </c>
      <c r="J102" s="116">
        <v>100</v>
      </c>
      <c r="K102" s="408"/>
      <c r="L102" s="230">
        <f t="shared" si="6"/>
        <v>100</v>
      </c>
      <c r="M102" s="464"/>
      <c r="N102" s="118"/>
      <c r="O102" s="230">
        <f t="shared" si="7"/>
        <v>0</v>
      </c>
      <c r="P102" s="387"/>
      <c r="R102" s="346"/>
      <c r="S102" s="346"/>
      <c r="T102" s="346"/>
    </row>
    <row r="103" spans="1:20" ht="24" hidden="1" x14ac:dyDescent="0.25">
      <c r="A103" s="64">
        <v>2235</v>
      </c>
      <c r="B103" s="111" t="s">
        <v>118</v>
      </c>
      <c r="C103" s="405">
        <f t="shared" si="3"/>
        <v>0</v>
      </c>
      <c r="D103" s="116"/>
      <c r="E103" s="117"/>
      <c r="F103" s="227">
        <f t="shared" si="4"/>
        <v>0</v>
      </c>
      <c r="G103" s="116"/>
      <c r="H103" s="408"/>
      <c r="I103" s="230">
        <f t="shared" si="5"/>
        <v>0</v>
      </c>
      <c r="J103" s="116"/>
      <c r="K103" s="408"/>
      <c r="L103" s="230">
        <f t="shared" si="6"/>
        <v>0</v>
      </c>
      <c r="M103" s="464"/>
      <c r="N103" s="118"/>
      <c r="O103" s="230">
        <f t="shared" si="7"/>
        <v>0</v>
      </c>
      <c r="P103" s="387"/>
      <c r="R103" s="346"/>
      <c r="S103" s="346"/>
      <c r="T103" s="346"/>
    </row>
    <row r="104" spans="1:20" hidden="1" x14ac:dyDescent="0.25">
      <c r="A104" s="64">
        <v>2236</v>
      </c>
      <c r="B104" s="111" t="s">
        <v>119</v>
      </c>
      <c r="C104" s="405">
        <f t="shared" si="3"/>
        <v>0</v>
      </c>
      <c r="D104" s="116"/>
      <c r="E104" s="117"/>
      <c r="F104" s="227">
        <f t="shared" si="4"/>
        <v>0</v>
      </c>
      <c r="G104" s="116"/>
      <c r="H104" s="408"/>
      <c r="I104" s="230">
        <f t="shared" si="5"/>
        <v>0</v>
      </c>
      <c r="J104" s="116"/>
      <c r="K104" s="408"/>
      <c r="L104" s="230">
        <f t="shared" si="6"/>
        <v>0</v>
      </c>
      <c r="M104" s="464"/>
      <c r="N104" s="118"/>
      <c r="O104" s="230">
        <f t="shared" si="7"/>
        <v>0</v>
      </c>
      <c r="P104" s="387"/>
      <c r="R104" s="346"/>
      <c r="S104" s="346"/>
      <c r="T104" s="346"/>
    </row>
    <row r="105" spans="1:20" ht="24" x14ac:dyDescent="0.25">
      <c r="A105" s="64">
        <v>2239</v>
      </c>
      <c r="B105" s="111" t="s">
        <v>120</v>
      </c>
      <c r="C105" s="405">
        <f t="shared" si="3"/>
        <v>1544</v>
      </c>
      <c r="D105" s="116">
        <v>1544</v>
      </c>
      <c r="E105" s="117"/>
      <c r="F105" s="227">
        <f t="shared" si="4"/>
        <v>1544</v>
      </c>
      <c r="G105" s="116"/>
      <c r="H105" s="408"/>
      <c r="I105" s="230">
        <f t="shared" si="5"/>
        <v>0</v>
      </c>
      <c r="J105" s="116"/>
      <c r="K105" s="408"/>
      <c r="L105" s="230">
        <f t="shared" si="6"/>
        <v>0</v>
      </c>
      <c r="M105" s="464"/>
      <c r="N105" s="118"/>
      <c r="O105" s="230">
        <f t="shared" si="7"/>
        <v>0</v>
      </c>
      <c r="P105" s="387"/>
      <c r="R105" s="346"/>
      <c r="S105" s="346"/>
      <c r="T105" s="346"/>
    </row>
    <row r="106" spans="1:20" ht="36" x14ac:dyDescent="0.25">
      <c r="A106" s="224">
        <v>2240</v>
      </c>
      <c r="B106" s="111" t="s">
        <v>121</v>
      </c>
      <c r="C106" s="405">
        <f t="shared" si="3"/>
        <v>7390</v>
      </c>
      <c r="D106" s="225">
        <f>SUM(D107:D114)</f>
        <v>7080</v>
      </c>
      <c r="E106" s="226">
        <f>SUM(E107:E114)</f>
        <v>0</v>
      </c>
      <c r="F106" s="227">
        <f t="shared" si="4"/>
        <v>7080</v>
      </c>
      <c r="G106" s="225">
        <f>SUM(G107:G114)</f>
        <v>0</v>
      </c>
      <c r="H106" s="465">
        <f>SUM(H107:H114)</f>
        <v>0</v>
      </c>
      <c r="I106" s="230">
        <f t="shared" si="5"/>
        <v>0</v>
      </c>
      <c r="J106" s="225">
        <f>SUM(J107:J114)</f>
        <v>310</v>
      </c>
      <c r="K106" s="465">
        <f>SUM(K107:K114)</f>
        <v>0</v>
      </c>
      <c r="L106" s="230">
        <f t="shared" si="6"/>
        <v>310</v>
      </c>
      <c r="M106" s="466">
        <f>SUM(M107:M114)</f>
        <v>0</v>
      </c>
      <c r="N106" s="228">
        <f>SUM(N107:N114)</f>
        <v>0</v>
      </c>
      <c r="O106" s="230">
        <f t="shared" si="7"/>
        <v>0</v>
      </c>
      <c r="P106" s="387"/>
      <c r="R106" s="346"/>
      <c r="S106" s="346"/>
      <c r="T106" s="346"/>
    </row>
    <row r="107" spans="1:20" hidden="1" x14ac:dyDescent="0.25">
      <c r="A107" s="64">
        <v>2241</v>
      </c>
      <c r="B107" s="111" t="s">
        <v>122</v>
      </c>
      <c r="C107" s="405">
        <f t="shared" si="3"/>
        <v>0</v>
      </c>
      <c r="D107" s="116"/>
      <c r="E107" s="117"/>
      <c r="F107" s="227">
        <f t="shared" si="4"/>
        <v>0</v>
      </c>
      <c r="G107" s="116"/>
      <c r="H107" s="408"/>
      <c r="I107" s="230">
        <f t="shared" si="5"/>
        <v>0</v>
      </c>
      <c r="J107" s="116"/>
      <c r="K107" s="408"/>
      <c r="L107" s="230">
        <f t="shared" si="6"/>
        <v>0</v>
      </c>
      <c r="M107" s="464"/>
      <c r="N107" s="118"/>
      <c r="O107" s="230">
        <f t="shared" si="7"/>
        <v>0</v>
      </c>
      <c r="P107" s="387"/>
      <c r="R107" s="346"/>
      <c r="S107" s="346"/>
      <c r="T107" s="346"/>
    </row>
    <row r="108" spans="1:20" ht="24" x14ac:dyDescent="0.25">
      <c r="A108" s="64">
        <v>2242</v>
      </c>
      <c r="B108" s="111" t="s">
        <v>123</v>
      </c>
      <c r="C108" s="405">
        <f t="shared" si="3"/>
        <v>1385</v>
      </c>
      <c r="D108" s="116">
        <v>1385</v>
      </c>
      <c r="E108" s="117"/>
      <c r="F108" s="227">
        <f t="shared" si="4"/>
        <v>1385</v>
      </c>
      <c r="G108" s="116"/>
      <c r="H108" s="408"/>
      <c r="I108" s="230">
        <f t="shared" si="5"/>
        <v>0</v>
      </c>
      <c r="J108" s="116"/>
      <c r="K108" s="408"/>
      <c r="L108" s="230">
        <f t="shared" si="6"/>
        <v>0</v>
      </c>
      <c r="M108" s="464"/>
      <c r="N108" s="118"/>
      <c r="O108" s="230">
        <f t="shared" si="7"/>
        <v>0</v>
      </c>
      <c r="P108" s="387"/>
      <c r="R108" s="346"/>
      <c r="S108" s="346"/>
      <c r="T108" s="346"/>
    </row>
    <row r="109" spans="1:20" ht="24" x14ac:dyDescent="0.25">
      <c r="A109" s="64">
        <v>2243</v>
      </c>
      <c r="B109" s="111" t="s">
        <v>124</v>
      </c>
      <c r="C109" s="405">
        <f t="shared" si="3"/>
        <v>816</v>
      </c>
      <c r="D109" s="116">
        <v>816</v>
      </c>
      <c r="E109" s="117"/>
      <c r="F109" s="227">
        <f t="shared" si="4"/>
        <v>816</v>
      </c>
      <c r="G109" s="116"/>
      <c r="H109" s="408"/>
      <c r="I109" s="230">
        <f t="shared" si="5"/>
        <v>0</v>
      </c>
      <c r="J109" s="116"/>
      <c r="K109" s="408"/>
      <c r="L109" s="230">
        <f t="shared" si="6"/>
        <v>0</v>
      </c>
      <c r="M109" s="464"/>
      <c r="N109" s="118"/>
      <c r="O109" s="230">
        <f t="shared" si="7"/>
        <v>0</v>
      </c>
      <c r="P109" s="387"/>
      <c r="R109" s="346"/>
      <c r="S109" s="346"/>
      <c r="T109" s="346"/>
    </row>
    <row r="110" spans="1:20" x14ac:dyDescent="0.25">
      <c r="A110" s="64">
        <v>2244</v>
      </c>
      <c r="B110" s="111" t="s">
        <v>125</v>
      </c>
      <c r="C110" s="405">
        <f t="shared" si="3"/>
        <v>4643</v>
      </c>
      <c r="D110" s="116">
        <v>4643</v>
      </c>
      <c r="E110" s="117"/>
      <c r="F110" s="227">
        <f t="shared" si="4"/>
        <v>4643</v>
      </c>
      <c r="G110" s="116"/>
      <c r="H110" s="408"/>
      <c r="I110" s="230">
        <f t="shared" si="5"/>
        <v>0</v>
      </c>
      <c r="J110" s="116"/>
      <c r="K110" s="408"/>
      <c r="L110" s="230">
        <f t="shared" si="6"/>
        <v>0</v>
      </c>
      <c r="M110" s="464"/>
      <c r="N110" s="118"/>
      <c r="O110" s="230">
        <f t="shared" si="7"/>
        <v>0</v>
      </c>
      <c r="P110" s="387"/>
      <c r="R110" s="346"/>
      <c r="S110" s="346"/>
      <c r="T110" s="346"/>
    </row>
    <row r="111" spans="1:20" ht="24" hidden="1" x14ac:dyDescent="0.25">
      <c r="A111" s="64">
        <v>2246</v>
      </c>
      <c r="B111" s="111" t="s">
        <v>126</v>
      </c>
      <c r="C111" s="405">
        <f t="shared" si="3"/>
        <v>0</v>
      </c>
      <c r="D111" s="116"/>
      <c r="E111" s="117"/>
      <c r="F111" s="227">
        <f t="shared" si="4"/>
        <v>0</v>
      </c>
      <c r="G111" s="116"/>
      <c r="H111" s="408"/>
      <c r="I111" s="230">
        <f t="shared" si="5"/>
        <v>0</v>
      </c>
      <c r="J111" s="116"/>
      <c r="K111" s="408"/>
      <c r="L111" s="230">
        <f t="shared" si="6"/>
        <v>0</v>
      </c>
      <c r="M111" s="464"/>
      <c r="N111" s="118"/>
      <c r="O111" s="230">
        <f t="shared" si="7"/>
        <v>0</v>
      </c>
      <c r="P111" s="387"/>
      <c r="R111" s="346"/>
      <c r="S111" s="346"/>
      <c r="T111" s="346"/>
    </row>
    <row r="112" spans="1:20" x14ac:dyDescent="0.25">
      <c r="A112" s="64">
        <v>2247</v>
      </c>
      <c r="B112" s="111" t="s">
        <v>127</v>
      </c>
      <c r="C112" s="405">
        <f t="shared" si="3"/>
        <v>236</v>
      </c>
      <c r="D112" s="116">
        <v>236</v>
      </c>
      <c r="E112" s="117"/>
      <c r="F112" s="227">
        <f t="shared" si="4"/>
        <v>236</v>
      </c>
      <c r="G112" s="116"/>
      <c r="H112" s="408"/>
      <c r="I112" s="230">
        <f t="shared" si="5"/>
        <v>0</v>
      </c>
      <c r="J112" s="116"/>
      <c r="K112" s="408"/>
      <c r="L112" s="230">
        <f t="shared" si="6"/>
        <v>0</v>
      </c>
      <c r="M112" s="464"/>
      <c r="N112" s="118"/>
      <c r="O112" s="230">
        <f t="shared" si="7"/>
        <v>0</v>
      </c>
      <c r="P112" s="387"/>
      <c r="R112" s="346"/>
      <c r="S112" s="346"/>
      <c r="T112" s="346"/>
    </row>
    <row r="113" spans="1:20" ht="24" hidden="1" x14ac:dyDescent="0.25">
      <c r="A113" s="64">
        <v>2248</v>
      </c>
      <c r="B113" s="111" t="s">
        <v>128</v>
      </c>
      <c r="C113" s="405">
        <f t="shared" si="3"/>
        <v>0</v>
      </c>
      <c r="D113" s="116"/>
      <c r="E113" s="117"/>
      <c r="F113" s="227">
        <f t="shared" si="4"/>
        <v>0</v>
      </c>
      <c r="G113" s="116"/>
      <c r="H113" s="408"/>
      <c r="I113" s="230">
        <f t="shared" si="5"/>
        <v>0</v>
      </c>
      <c r="J113" s="116"/>
      <c r="K113" s="408"/>
      <c r="L113" s="230">
        <f t="shared" si="6"/>
        <v>0</v>
      </c>
      <c r="M113" s="464"/>
      <c r="N113" s="118"/>
      <c r="O113" s="230">
        <f t="shared" si="7"/>
        <v>0</v>
      </c>
      <c r="P113" s="387"/>
      <c r="R113" s="346"/>
      <c r="S113" s="346"/>
      <c r="T113" s="346"/>
    </row>
    <row r="114" spans="1:20" ht="24" x14ac:dyDescent="0.25">
      <c r="A114" s="64">
        <v>2249</v>
      </c>
      <c r="B114" s="111" t="s">
        <v>129</v>
      </c>
      <c r="C114" s="405">
        <f t="shared" si="3"/>
        <v>310</v>
      </c>
      <c r="D114" s="116"/>
      <c r="E114" s="117"/>
      <c r="F114" s="227">
        <f t="shared" si="4"/>
        <v>0</v>
      </c>
      <c r="G114" s="116"/>
      <c r="H114" s="408"/>
      <c r="I114" s="230">
        <f t="shared" si="5"/>
        <v>0</v>
      </c>
      <c r="J114" s="116">
        <v>310</v>
      </c>
      <c r="K114" s="408"/>
      <c r="L114" s="230">
        <f t="shared" si="6"/>
        <v>310</v>
      </c>
      <c r="M114" s="464"/>
      <c r="N114" s="118"/>
      <c r="O114" s="230">
        <f t="shared" si="7"/>
        <v>0</v>
      </c>
      <c r="P114" s="387"/>
      <c r="R114" s="346"/>
      <c r="S114" s="346"/>
      <c r="T114" s="346"/>
    </row>
    <row r="115" spans="1:20" x14ac:dyDescent="0.25">
      <c r="A115" s="224">
        <v>2250</v>
      </c>
      <c r="B115" s="111" t="s">
        <v>130</v>
      </c>
      <c r="C115" s="405">
        <f t="shared" si="3"/>
        <v>564</v>
      </c>
      <c r="D115" s="225">
        <f>SUM(D116:D118)</f>
        <v>564</v>
      </c>
      <c r="E115" s="226">
        <f>SUM(E116:E118)</f>
        <v>0</v>
      </c>
      <c r="F115" s="227">
        <f t="shared" si="4"/>
        <v>564</v>
      </c>
      <c r="G115" s="225">
        <f>SUM(G116:G118)</f>
        <v>0</v>
      </c>
      <c r="H115" s="465">
        <f>SUM(H116:H118)</f>
        <v>0</v>
      </c>
      <c r="I115" s="230">
        <f t="shared" si="5"/>
        <v>0</v>
      </c>
      <c r="J115" s="225">
        <f>SUM(J116:J118)</f>
        <v>0</v>
      </c>
      <c r="K115" s="465">
        <f>SUM(K116:K118)</f>
        <v>0</v>
      </c>
      <c r="L115" s="230">
        <f t="shared" si="6"/>
        <v>0</v>
      </c>
      <c r="M115" s="466">
        <f>SUM(M116:M118)</f>
        <v>0</v>
      </c>
      <c r="N115" s="228">
        <f>SUM(N116:N118)</f>
        <v>0</v>
      </c>
      <c r="O115" s="230">
        <f t="shared" si="7"/>
        <v>0</v>
      </c>
      <c r="P115" s="387"/>
      <c r="R115" s="346"/>
      <c r="S115" s="346"/>
      <c r="T115" s="346"/>
    </row>
    <row r="116" spans="1:20" hidden="1" x14ac:dyDescent="0.25">
      <c r="A116" s="64">
        <v>2251</v>
      </c>
      <c r="B116" s="111" t="s">
        <v>131</v>
      </c>
      <c r="C116" s="405">
        <f t="shared" si="3"/>
        <v>0</v>
      </c>
      <c r="D116" s="116"/>
      <c r="E116" s="117"/>
      <c r="F116" s="227">
        <f t="shared" si="4"/>
        <v>0</v>
      </c>
      <c r="G116" s="116"/>
      <c r="H116" s="408"/>
      <c r="I116" s="230">
        <f t="shared" si="5"/>
        <v>0</v>
      </c>
      <c r="J116" s="116"/>
      <c r="K116" s="408"/>
      <c r="L116" s="230">
        <f t="shared" si="6"/>
        <v>0</v>
      </c>
      <c r="M116" s="464"/>
      <c r="N116" s="118"/>
      <c r="O116" s="230">
        <f t="shared" si="7"/>
        <v>0</v>
      </c>
      <c r="P116" s="387"/>
      <c r="R116" s="346"/>
      <c r="S116" s="346"/>
      <c r="T116" s="346"/>
    </row>
    <row r="117" spans="1:20" ht="24" hidden="1" x14ac:dyDescent="0.25">
      <c r="A117" s="64">
        <v>2252</v>
      </c>
      <c r="B117" s="111" t="s">
        <v>132</v>
      </c>
      <c r="C117" s="405">
        <f t="shared" ref="C117:C180" si="8">SUM(F117,I117,L117,O117)</f>
        <v>0</v>
      </c>
      <c r="D117" s="116"/>
      <c r="E117" s="117"/>
      <c r="F117" s="227">
        <f t="shared" ref="F117:F180" si="9">D117+E117</f>
        <v>0</v>
      </c>
      <c r="G117" s="116"/>
      <c r="H117" s="408"/>
      <c r="I117" s="230">
        <f t="shared" ref="I117:I180" si="10">G117+H117</f>
        <v>0</v>
      </c>
      <c r="J117" s="116"/>
      <c r="K117" s="408"/>
      <c r="L117" s="230">
        <f t="shared" ref="L117:L180" si="11">J117+K117</f>
        <v>0</v>
      </c>
      <c r="M117" s="464"/>
      <c r="N117" s="118"/>
      <c r="O117" s="230">
        <f t="shared" ref="O117:O180" si="12">M117+N117</f>
        <v>0</v>
      </c>
      <c r="P117" s="387"/>
      <c r="R117" s="346"/>
      <c r="S117" s="346"/>
      <c r="T117" s="346"/>
    </row>
    <row r="118" spans="1:20" ht="24" x14ac:dyDescent="0.25">
      <c r="A118" s="64">
        <v>2259</v>
      </c>
      <c r="B118" s="111" t="s">
        <v>133</v>
      </c>
      <c r="C118" s="405">
        <f t="shared" si="8"/>
        <v>564</v>
      </c>
      <c r="D118" s="116">
        <v>564</v>
      </c>
      <c r="E118" s="117"/>
      <c r="F118" s="227">
        <f t="shared" si="9"/>
        <v>564</v>
      </c>
      <c r="G118" s="116"/>
      <c r="H118" s="408"/>
      <c r="I118" s="230">
        <f t="shared" si="10"/>
        <v>0</v>
      </c>
      <c r="J118" s="116"/>
      <c r="K118" s="408"/>
      <c r="L118" s="230">
        <f t="shared" si="11"/>
        <v>0</v>
      </c>
      <c r="M118" s="464"/>
      <c r="N118" s="118"/>
      <c r="O118" s="230">
        <f t="shared" si="12"/>
        <v>0</v>
      </c>
      <c r="P118" s="387"/>
      <c r="R118" s="346"/>
      <c r="S118" s="346"/>
      <c r="T118" s="346"/>
    </row>
    <row r="119" spans="1:20" x14ac:dyDescent="0.25">
      <c r="A119" s="224">
        <v>2260</v>
      </c>
      <c r="B119" s="111" t="s">
        <v>134</v>
      </c>
      <c r="C119" s="405">
        <f t="shared" si="8"/>
        <v>182</v>
      </c>
      <c r="D119" s="225">
        <f>SUM(D120:D124)</f>
        <v>182</v>
      </c>
      <c r="E119" s="226">
        <f>SUM(E120:E124)</f>
        <v>0</v>
      </c>
      <c r="F119" s="227">
        <f t="shared" si="9"/>
        <v>182</v>
      </c>
      <c r="G119" s="225">
        <f>SUM(G120:G124)</f>
        <v>0</v>
      </c>
      <c r="H119" s="465">
        <f>SUM(H120:H124)</f>
        <v>0</v>
      </c>
      <c r="I119" s="230">
        <f t="shared" si="10"/>
        <v>0</v>
      </c>
      <c r="J119" s="225">
        <f>SUM(J120:J124)</f>
        <v>0</v>
      </c>
      <c r="K119" s="465">
        <f>SUM(K120:K124)</f>
        <v>0</v>
      </c>
      <c r="L119" s="230">
        <f t="shared" si="11"/>
        <v>0</v>
      </c>
      <c r="M119" s="466">
        <f>SUM(M120:M124)</f>
        <v>0</v>
      </c>
      <c r="N119" s="228">
        <f>SUM(N120:N124)</f>
        <v>0</v>
      </c>
      <c r="O119" s="230">
        <f t="shared" si="12"/>
        <v>0</v>
      </c>
      <c r="P119" s="387"/>
      <c r="R119" s="346"/>
      <c r="S119" s="346"/>
      <c r="T119" s="346"/>
    </row>
    <row r="120" spans="1:20" hidden="1" x14ac:dyDescent="0.25">
      <c r="A120" s="64">
        <v>2261</v>
      </c>
      <c r="B120" s="111" t="s">
        <v>135</v>
      </c>
      <c r="C120" s="405">
        <f t="shared" si="8"/>
        <v>0</v>
      </c>
      <c r="D120" s="116"/>
      <c r="E120" s="117"/>
      <c r="F120" s="227">
        <f t="shared" si="9"/>
        <v>0</v>
      </c>
      <c r="G120" s="116"/>
      <c r="H120" s="408"/>
      <c r="I120" s="230">
        <f t="shared" si="10"/>
        <v>0</v>
      </c>
      <c r="J120" s="116"/>
      <c r="K120" s="408"/>
      <c r="L120" s="230">
        <f t="shared" si="11"/>
        <v>0</v>
      </c>
      <c r="M120" s="464"/>
      <c r="N120" s="118"/>
      <c r="O120" s="230">
        <f t="shared" si="12"/>
        <v>0</v>
      </c>
      <c r="P120" s="387"/>
      <c r="R120" s="346"/>
      <c r="S120" s="346"/>
      <c r="T120" s="346"/>
    </row>
    <row r="121" spans="1:20" hidden="1" x14ac:dyDescent="0.25">
      <c r="A121" s="64">
        <v>2262</v>
      </c>
      <c r="B121" s="111" t="s">
        <v>136</v>
      </c>
      <c r="C121" s="405">
        <f t="shared" si="8"/>
        <v>0</v>
      </c>
      <c r="D121" s="116"/>
      <c r="E121" s="117"/>
      <c r="F121" s="227">
        <f t="shared" si="9"/>
        <v>0</v>
      </c>
      <c r="G121" s="116"/>
      <c r="H121" s="408"/>
      <c r="I121" s="230">
        <f t="shared" si="10"/>
        <v>0</v>
      </c>
      <c r="J121" s="116"/>
      <c r="K121" s="408"/>
      <c r="L121" s="230">
        <f t="shared" si="11"/>
        <v>0</v>
      </c>
      <c r="M121" s="464"/>
      <c r="N121" s="118"/>
      <c r="O121" s="230">
        <f t="shared" si="12"/>
        <v>0</v>
      </c>
      <c r="P121" s="387"/>
      <c r="R121" s="346"/>
      <c r="S121" s="346"/>
      <c r="T121" s="346"/>
    </row>
    <row r="122" spans="1:20" hidden="1" x14ac:dyDescent="0.25">
      <c r="A122" s="64">
        <v>2263</v>
      </c>
      <c r="B122" s="111" t="s">
        <v>137</v>
      </c>
      <c r="C122" s="405">
        <f t="shared" si="8"/>
        <v>0</v>
      </c>
      <c r="D122" s="116"/>
      <c r="E122" s="117"/>
      <c r="F122" s="227">
        <f t="shared" si="9"/>
        <v>0</v>
      </c>
      <c r="G122" s="116"/>
      <c r="H122" s="408"/>
      <c r="I122" s="230">
        <f t="shared" si="10"/>
        <v>0</v>
      </c>
      <c r="J122" s="116"/>
      <c r="K122" s="408"/>
      <c r="L122" s="230">
        <f t="shared" si="11"/>
        <v>0</v>
      </c>
      <c r="M122" s="464"/>
      <c r="N122" s="118"/>
      <c r="O122" s="230">
        <f t="shared" si="12"/>
        <v>0</v>
      </c>
      <c r="P122" s="387"/>
      <c r="R122" s="346"/>
      <c r="S122" s="346"/>
      <c r="T122" s="346"/>
    </row>
    <row r="123" spans="1:20" ht="24" x14ac:dyDescent="0.25">
      <c r="A123" s="64">
        <v>2264</v>
      </c>
      <c r="B123" s="111" t="s">
        <v>138</v>
      </c>
      <c r="C123" s="405">
        <f t="shared" si="8"/>
        <v>182</v>
      </c>
      <c r="D123" s="116">
        <v>182</v>
      </c>
      <c r="E123" s="117"/>
      <c r="F123" s="227">
        <f t="shared" si="9"/>
        <v>182</v>
      </c>
      <c r="G123" s="116"/>
      <c r="H123" s="408"/>
      <c r="I123" s="230">
        <f t="shared" si="10"/>
        <v>0</v>
      </c>
      <c r="J123" s="116"/>
      <c r="K123" s="408"/>
      <c r="L123" s="230">
        <f t="shared" si="11"/>
        <v>0</v>
      </c>
      <c r="M123" s="464"/>
      <c r="N123" s="118"/>
      <c r="O123" s="230">
        <f t="shared" si="12"/>
        <v>0</v>
      </c>
      <c r="P123" s="387"/>
      <c r="R123" s="346"/>
      <c r="S123" s="346"/>
      <c r="T123" s="346"/>
    </row>
    <row r="124" spans="1:20" hidden="1" x14ac:dyDescent="0.25">
      <c r="A124" s="64">
        <v>2269</v>
      </c>
      <c r="B124" s="111" t="s">
        <v>139</v>
      </c>
      <c r="C124" s="405">
        <f t="shared" si="8"/>
        <v>0</v>
      </c>
      <c r="D124" s="116"/>
      <c r="E124" s="117"/>
      <c r="F124" s="227">
        <f t="shared" si="9"/>
        <v>0</v>
      </c>
      <c r="G124" s="116"/>
      <c r="H124" s="408"/>
      <c r="I124" s="230">
        <f t="shared" si="10"/>
        <v>0</v>
      </c>
      <c r="J124" s="116"/>
      <c r="K124" s="408"/>
      <c r="L124" s="230">
        <f t="shared" si="11"/>
        <v>0</v>
      </c>
      <c r="M124" s="464"/>
      <c r="N124" s="118"/>
      <c r="O124" s="230">
        <f t="shared" si="12"/>
        <v>0</v>
      </c>
      <c r="P124" s="387"/>
      <c r="R124" s="346"/>
      <c r="S124" s="346"/>
      <c r="T124" s="346"/>
    </row>
    <row r="125" spans="1:20" x14ac:dyDescent="0.25">
      <c r="A125" s="224">
        <v>2270</v>
      </c>
      <c r="B125" s="111" t="s">
        <v>140</v>
      </c>
      <c r="C125" s="405">
        <f t="shared" si="8"/>
        <v>1650</v>
      </c>
      <c r="D125" s="225">
        <f>SUM(D126:D130)</f>
        <v>750</v>
      </c>
      <c r="E125" s="226">
        <f>SUM(E126:E130)</f>
        <v>0</v>
      </c>
      <c r="F125" s="227">
        <f t="shared" si="9"/>
        <v>750</v>
      </c>
      <c r="G125" s="225">
        <f>SUM(G126:G130)</f>
        <v>0</v>
      </c>
      <c r="H125" s="465">
        <f>SUM(H126:H130)</f>
        <v>0</v>
      </c>
      <c r="I125" s="230">
        <f t="shared" si="10"/>
        <v>0</v>
      </c>
      <c r="J125" s="225">
        <f>SUM(J126:J130)</f>
        <v>900</v>
      </c>
      <c r="K125" s="465">
        <f>SUM(K126:K130)</f>
        <v>0</v>
      </c>
      <c r="L125" s="230">
        <f t="shared" si="11"/>
        <v>900</v>
      </c>
      <c r="M125" s="466">
        <f>SUM(M126:M130)</f>
        <v>0</v>
      </c>
      <c r="N125" s="228">
        <f>SUM(N126:N130)</f>
        <v>0</v>
      </c>
      <c r="O125" s="230">
        <f t="shared" si="12"/>
        <v>0</v>
      </c>
      <c r="P125" s="387"/>
      <c r="R125" s="346"/>
      <c r="S125" s="346"/>
      <c r="T125" s="346"/>
    </row>
    <row r="126" spans="1:20" hidden="1" x14ac:dyDescent="0.25">
      <c r="A126" s="64">
        <v>2272</v>
      </c>
      <c r="B126" s="4" t="s">
        <v>141</v>
      </c>
      <c r="C126" s="405">
        <f t="shared" si="8"/>
        <v>0</v>
      </c>
      <c r="D126" s="116"/>
      <c r="E126" s="117"/>
      <c r="F126" s="227">
        <f t="shared" si="9"/>
        <v>0</v>
      </c>
      <c r="G126" s="116"/>
      <c r="H126" s="408"/>
      <c r="I126" s="230">
        <f t="shared" si="10"/>
        <v>0</v>
      </c>
      <c r="J126" s="116"/>
      <c r="K126" s="408"/>
      <c r="L126" s="230">
        <f t="shared" si="11"/>
        <v>0</v>
      </c>
      <c r="M126" s="464"/>
      <c r="N126" s="118"/>
      <c r="O126" s="230">
        <f t="shared" si="12"/>
        <v>0</v>
      </c>
      <c r="P126" s="387"/>
      <c r="R126" s="346"/>
      <c r="S126" s="346"/>
      <c r="T126" s="346"/>
    </row>
    <row r="127" spans="1:20" ht="24" x14ac:dyDescent="0.25">
      <c r="A127" s="64">
        <v>2275</v>
      </c>
      <c r="B127" s="111" t="s">
        <v>142</v>
      </c>
      <c r="C127" s="405">
        <f t="shared" si="8"/>
        <v>1650</v>
      </c>
      <c r="D127" s="116">
        <v>750</v>
      </c>
      <c r="E127" s="117"/>
      <c r="F127" s="227">
        <f t="shared" si="9"/>
        <v>750</v>
      </c>
      <c r="G127" s="116"/>
      <c r="H127" s="408"/>
      <c r="I127" s="230">
        <f t="shared" si="10"/>
        <v>0</v>
      </c>
      <c r="J127" s="116">
        <f>915-23+8</f>
        <v>900</v>
      </c>
      <c r="K127" s="408"/>
      <c r="L127" s="230">
        <f t="shared" si="11"/>
        <v>900</v>
      </c>
      <c r="M127" s="464"/>
      <c r="N127" s="118"/>
      <c r="O127" s="230">
        <f t="shared" si="12"/>
        <v>0</v>
      </c>
      <c r="P127" s="387"/>
      <c r="R127" s="346"/>
      <c r="S127" s="346"/>
      <c r="T127" s="346"/>
    </row>
    <row r="128" spans="1:20" ht="36" hidden="1" x14ac:dyDescent="0.25">
      <c r="A128" s="64">
        <v>2276</v>
      </c>
      <c r="B128" s="111" t="s">
        <v>143</v>
      </c>
      <c r="C128" s="405">
        <f t="shared" si="8"/>
        <v>0</v>
      </c>
      <c r="D128" s="116"/>
      <c r="E128" s="117"/>
      <c r="F128" s="227">
        <f t="shared" si="9"/>
        <v>0</v>
      </c>
      <c r="G128" s="116"/>
      <c r="H128" s="408"/>
      <c r="I128" s="230">
        <f t="shared" si="10"/>
        <v>0</v>
      </c>
      <c r="J128" s="116"/>
      <c r="K128" s="408"/>
      <c r="L128" s="230">
        <f t="shared" si="11"/>
        <v>0</v>
      </c>
      <c r="M128" s="464"/>
      <c r="N128" s="118"/>
      <c r="O128" s="230">
        <f t="shared" si="12"/>
        <v>0</v>
      </c>
      <c r="P128" s="387"/>
      <c r="R128" s="346"/>
      <c r="S128" s="346"/>
      <c r="T128" s="346"/>
    </row>
    <row r="129" spans="1:20" ht="24" hidden="1" x14ac:dyDescent="0.25">
      <c r="A129" s="64">
        <v>2278</v>
      </c>
      <c r="B129" s="111" t="s">
        <v>144</v>
      </c>
      <c r="C129" s="405">
        <f t="shared" si="8"/>
        <v>0</v>
      </c>
      <c r="D129" s="116"/>
      <c r="E129" s="117"/>
      <c r="F129" s="227">
        <f t="shared" si="9"/>
        <v>0</v>
      </c>
      <c r="G129" s="116"/>
      <c r="H129" s="408"/>
      <c r="I129" s="230">
        <f t="shared" si="10"/>
        <v>0</v>
      </c>
      <c r="J129" s="116"/>
      <c r="K129" s="408"/>
      <c r="L129" s="230">
        <f t="shared" si="11"/>
        <v>0</v>
      </c>
      <c r="M129" s="464"/>
      <c r="N129" s="118"/>
      <c r="O129" s="230">
        <f t="shared" si="12"/>
        <v>0</v>
      </c>
      <c r="P129" s="387"/>
      <c r="R129" s="346"/>
      <c r="S129" s="346"/>
      <c r="T129" s="346"/>
    </row>
    <row r="130" spans="1:20" ht="24" hidden="1" x14ac:dyDescent="0.25">
      <c r="A130" s="64">
        <v>2279</v>
      </c>
      <c r="B130" s="111" t="s">
        <v>145</v>
      </c>
      <c r="C130" s="405">
        <f t="shared" si="8"/>
        <v>0</v>
      </c>
      <c r="D130" s="116"/>
      <c r="E130" s="117"/>
      <c r="F130" s="227">
        <f t="shared" si="9"/>
        <v>0</v>
      </c>
      <c r="G130" s="116"/>
      <c r="H130" s="408"/>
      <c r="I130" s="230">
        <f t="shared" si="10"/>
        <v>0</v>
      </c>
      <c r="J130" s="116"/>
      <c r="K130" s="408"/>
      <c r="L130" s="230">
        <f t="shared" si="11"/>
        <v>0</v>
      </c>
      <c r="M130" s="464"/>
      <c r="N130" s="118"/>
      <c r="O130" s="230">
        <f t="shared" si="12"/>
        <v>0</v>
      </c>
      <c r="P130" s="387"/>
      <c r="R130" s="346"/>
      <c r="S130" s="346"/>
      <c r="T130" s="346"/>
    </row>
    <row r="131" spans="1:20" ht="24" hidden="1" x14ac:dyDescent="0.25">
      <c r="A131" s="350">
        <v>2280</v>
      </c>
      <c r="B131" s="101" t="s">
        <v>146</v>
      </c>
      <c r="C131" s="405">
        <f t="shared" si="8"/>
        <v>0</v>
      </c>
      <c r="D131" s="238">
        <f>SUM(D132)</f>
        <v>0</v>
      </c>
      <c r="E131" s="239">
        <f>SUM(E132)</f>
        <v>0</v>
      </c>
      <c r="F131" s="240">
        <f t="shared" si="9"/>
        <v>0</v>
      </c>
      <c r="G131" s="238">
        <f>SUM(G132)</f>
        <v>0</v>
      </c>
      <c r="H131" s="470">
        <f>SUM(H132)</f>
        <v>0</v>
      </c>
      <c r="I131" s="243">
        <f t="shared" si="10"/>
        <v>0</v>
      </c>
      <c r="J131" s="238">
        <f>SUM(J132)</f>
        <v>0</v>
      </c>
      <c r="K131" s="470">
        <f>SUM(K132)</f>
        <v>0</v>
      </c>
      <c r="L131" s="243">
        <f t="shared" si="11"/>
        <v>0</v>
      </c>
      <c r="M131" s="466">
        <f>SUM(M132)</f>
        <v>0</v>
      </c>
      <c r="N131" s="228">
        <f>SUM(N132)</f>
        <v>0</v>
      </c>
      <c r="O131" s="230">
        <f t="shared" si="12"/>
        <v>0</v>
      </c>
      <c r="P131" s="387"/>
      <c r="R131" s="346"/>
      <c r="S131" s="346"/>
      <c r="T131" s="346"/>
    </row>
    <row r="132" spans="1:20" ht="24" hidden="1" x14ac:dyDescent="0.25">
      <c r="A132" s="64">
        <v>2283</v>
      </c>
      <c r="B132" s="111" t="s">
        <v>147</v>
      </c>
      <c r="C132" s="405">
        <f t="shared" si="8"/>
        <v>0</v>
      </c>
      <c r="D132" s="116"/>
      <c r="E132" s="117"/>
      <c r="F132" s="227">
        <f t="shared" si="9"/>
        <v>0</v>
      </c>
      <c r="G132" s="116"/>
      <c r="H132" s="408"/>
      <c r="I132" s="230">
        <f t="shared" si="10"/>
        <v>0</v>
      </c>
      <c r="J132" s="116"/>
      <c r="K132" s="408"/>
      <c r="L132" s="230">
        <f t="shared" si="11"/>
        <v>0</v>
      </c>
      <c r="M132" s="464"/>
      <c r="N132" s="118"/>
      <c r="O132" s="230">
        <f t="shared" si="12"/>
        <v>0</v>
      </c>
      <c r="P132" s="387"/>
      <c r="R132" s="346"/>
      <c r="S132" s="346"/>
      <c r="T132" s="346"/>
    </row>
    <row r="133" spans="1:20" ht="36" x14ac:dyDescent="0.25">
      <c r="A133" s="85">
        <v>2300</v>
      </c>
      <c r="B133" s="210" t="s">
        <v>148</v>
      </c>
      <c r="C133" s="393">
        <f t="shared" si="8"/>
        <v>22918</v>
      </c>
      <c r="D133" s="95">
        <f>SUM(D134,D139,D143,D144,D147,D154,D162,D163,D166)</f>
        <v>19353</v>
      </c>
      <c r="E133" s="96">
        <f>SUM(E134,E139,E143,E144,E147,E154,E162,E163,E166)</f>
        <v>0</v>
      </c>
      <c r="F133" s="97">
        <f t="shared" si="9"/>
        <v>19353</v>
      </c>
      <c r="G133" s="95">
        <f>SUM(G134,G139,G143,G144,G147,G154,G162,G163,G166)</f>
        <v>1696</v>
      </c>
      <c r="H133" s="399">
        <f>SUM(H134,H139,H143,H144,H147,H154,H162,H163,H166)</f>
        <v>0</v>
      </c>
      <c r="I133" s="99">
        <f t="shared" si="10"/>
        <v>1696</v>
      </c>
      <c r="J133" s="95">
        <f>SUM(J134,J139,J143,J144,J147,J154,J162,J163,J166)</f>
        <v>1869</v>
      </c>
      <c r="K133" s="399">
        <f>SUM(K134,K139,K143,K144,K147,K154,K162,K163,K166)</f>
        <v>0</v>
      </c>
      <c r="L133" s="99">
        <f t="shared" si="11"/>
        <v>1869</v>
      </c>
      <c r="M133" s="469">
        <f>SUM(M134,M139,M143,M144,M147,M154,M162,M163,M166)</f>
        <v>0</v>
      </c>
      <c r="N133" s="98">
        <f>SUM(N134,N139,N143,N144,N147,N154,N162,N163,N166)</f>
        <v>0</v>
      </c>
      <c r="O133" s="99">
        <f t="shared" si="12"/>
        <v>0</v>
      </c>
      <c r="P133" s="397"/>
      <c r="R133" s="346"/>
      <c r="S133" s="346"/>
      <c r="T133" s="346"/>
    </row>
    <row r="134" spans="1:20" ht="24" x14ac:dyDescent="0.25">
      <c r="A134" s="350">
        <v>2310</v>
      </c>
      <c r="B134" s="101" t="s">
        <v>149</v>
      </c>
      <c r="C134" s="400">
        <f t="shared" si="8"/>
        <v>10294</v>
      </c>
      <c r="D134" s="251">
        <f>SUM(D135:D138)</f>
        <v>10054</v>
      </c>
      <c r="E134" s="471">
        <f>SUM(E135:E138)</f>
        <v>0</v>
      </c>
      <c r="F134" s="240">
        <f t="shared" si="9"/>
        <v>10054</v>
      </c>
      <c r="G134" s="238">
        <f>SUM(G135:G138)</f>
        <v>0</v>
      </c>
      <c r="H134" s="470">
        <f>SUM(H135:H138)</f>
        <v>0</v>
      </c>
      <c r="I134" s="243">
        <f t="shared" si="10"/>
        <v>0</v>
      </c>
      <c r="J134" s="238">
        <f>SUM(J135:J138)</f>
        <v>240</v>
      </c>
      <c r="K134" s="470">
        <f>SUM(K135:K138)</f>
        <v>0</v>
      </c>
      <c r="L134" s="243">
        <f t="shared" si="11"/>
        <v>240</v>
      </c>
      <c r="M134" s="471">
        <f>SUM(M135:M138)</f>
        <v>0</v>
      </c>
      <c r="N134" s="241">
        <f>SUM(N135:N138)</f>
        <v>0</v>
      </c>
      <c r="O134" s="243">
        <f t="shared" si="12"/>
        <v>0</v>
      </c>
      <c r="P134" s="382"/>
      <c r="R134" s="346"/>
      <c r="S134" s="346"/>
      <c r="T134" s="346"/>
    </row>
    <row r="135" spans="1:20" x14ac:dyDescent="0.25">
      <c r="A135" s="64">
        <v>2311</v>
      </c>
      <c r="B135" s="111" t="s">
        <v>150</v>
      </c>
      <c r="C135" s="405">
        <f t="shared" si="8"/>
        <v>1614</v>
      </c>
      <c r="D135" s="116">
        <v>1614</v>
      </c>
      <c r="E135" s="117"/>
      <c r="F135" s="227">
        <f t="shared" si="9"/>
        <v>1614</v>
      </c>
      <c r="G135" s="116"/>
      <c r="H135" s="408"/>
      <c r="I135" s="230">
        <f t="shared" si="10"/>
        <v>0</v>
      </c>
      <c r="J135" s="116"/>
      <c r="K135" s="408"/>
      <c r="L135" s="230">
        <f t="shared" si="11"/>
        <v>0</v>
      </c>
      <c r="M135" s="464"/>
      <c r="N135" s="118"/>
      <c r="O135" s="230">
        <f t="shared" si="12"/>
        <v>0</v>
      </c>
      <c r="P135" s="387"/>
      <c r="R135" s="346"/>
      <c r="S135" s="346"/>
      <c r="T135" s="346"/>
    </row>
    <row r="136" spans="1:20" x14ac:dyDescent="0.25">
      <c r="A136" s="64">
        <v>2312</v>
      </c>
      <c r="B136" s="111" t="s">
        <v>151</v>
      </c>
      <c r="C136" s="405">
        <f t="shared" si="8"/>
        <v>8200</v>
      </c>
      <c r="D136" s="116">
        <f>7550+450+200</f>
        <v>8200</v>
      </c>
      <c r="E136" s="117"/>
      <c r="F136" s="227">
        <f t="shared" si="9"/>
        <v>8200</v>
      </c>
      <c r="G136" s="116"/>
      <c r="H136" s="408"/>
      <c r="I136" s="230">
        <f t="shared" si="10"/>
        <v>0</v>
      </c>
      <c r="J136" s="116"/>
      <c r="K136" s="408"/>
      <c r="L136" s="230">
        <f t="shared" si="11"/>
        <v>0</v>
      </c>
      <c r="M136" s="464"/>
      <c r="N136" s="118"/>
      <c r="O136" s="230">
        <f t="shared" si="12"/>
        <v>0</v>
      </c>
      <c r="P136" s="387"/>
      <c r="R136" s="346"/>
      <c r="S136" s="346"/>
      <c r="T136" s="346"/>
    </row>
    <row r="137" spans="1:20" hidden="1" x14ac:dyDescent="0.25">
      <c r="A137" s="64">
        <v>2313</v>
      </c>
      <c r="B137" s="111" t="s">
        <v>152</v>
      </c>
      <c r="C137" s="405">
        <f t="shared" si="8"/>
        <v>0</v>
      </c>
      <c r="D137" s="116"/>
      <c r="E137" s="117"/>
      <c r="F137" s="227">
        <f t="shared" si="9"/>
        <v>0</v>
      </c>
      <c r="G137" s="116"/>
      <c r="H137" s="408"/>
      <c r="I137" s="230">
        <f t="shared" si="10"/>
        <v>0</v>
      </c>
      <c r="J137" s="116"/>
      <c r="K137" s="408"/>
      <c r="L137" s="230">
        <f t="shared" si="11"/>
        <v>0</v>
      </c>
      <c r="M137" s="464"/>
      <c r="N137" s="118"/>
      <c r="O137" s="230">
        <f t="shared" si="12"/>
        <v>0</v>
      </c>
      <c r="P137" s="387"/>
      <c r="R137" s="346"/>
      <c r="S137" s="346"/>
      <c r="T137" s="346"/>
    </row>
    <row r="138" spans="1:20" ht="24.75" customHeight="1" x14ac:dyDescent="0.25">
      <c r="A138" s="64">
        <v>2314</v>
      </c>
      <c r="B138" s="111" t="s">
        <v>153</v>
      </c>
      <c r="C138" s="405">
        <f t="shared" si="8"/>
        <v>480</v>
      </c>
      <c r="D138" s="116">
        <v>240</v>
      </c>
      <c r="E138" s="117"/>
      <c r="F138" s="227">
        <f t="shared" si="9"/>
        <v>240</v>
      </c>
      <c r="G138" s="116"/>
      <c r="H138" s="408"/>
      <c r="I138" s="230">
        <f t="shared" si="10"/>
        <v>0</v>
      </c>
      <c r="J138" s="116">
        <v>240</v>
      </c>
      <c r="K138" s="408"/>
      <c r="L138" s="230">
        <f t="shared" si="11"/>
        <v>240</v>
      </c>
      <c r="M138" s="464"/>
      <c r="N138" s="118"/>
      <c r="O138" s="230">
        <f t="shared" si="12"/>
        <v>0</v>
      </c>
      <c r="P138" s="387"/>
      <c r="R138" s="346"/>
      <c r="S138" s="346"/>
      <c r="T138" s="346"/>
    </row>
    <row r="139" spans="1:20" x14ac:dyDescent="0.25">
      <c r="A139" s="224">
        <v>2320</v>
      </c>
      <c r="B139" s="111" t="s">
        <v>154</v>
      </c>
      <c r="C139" s="405">
        <f t="shared" si="8"/>
        <v>3766</v>
      </c>
      <c r="D139" s="225">
        <f>SUM(D140:D142)</f>
        <v>2456</v>
      </c>
      <c r="E139" s="226">
        <f>SUM(E140:E142)</f>
        <v>0</v>
      </c>
      <c r="F139" s="227">
        <f t="shared" si="9"/>
        <v>2456</v>
      </c>
      <c r="G139" s="225">
        <f>SUM(G140:G142)</f>
        <v>0</v>
      </c>
      <c r="H139" s="465">
        <f>SUM(H140:H142)</f>
        <v>0</v>
      </c>
      <c r="I139" s="230">
        <f t="shared" si="10"/>
        <v>0</v>
      </c>
      <c r="J139" s="225">
        <f>SUM(J140:J142)</f>
        <v>1310</v>
      </c>
      <c r="K139" s="465">
        <f>SUM(K140:K142)</f>
        <v>0</v>
      </c>
      <c r="L139" s="230">
        <f t="shared" si="11"/>
        <v>1310</v>
      </c>
      <c r="M139" s="466">
        <f>SUM(M140:M142)</f>
        <v>0</v>
      </c>
      <c r="N139" s="228">
        <f>SUM(N140:N142)</f>
        <v>0</v>
      </c>
      <c r="O139" s="230">
        <f t="shared" si="12"/>
        <v>0</v>
      </c>
      <c r="P139" s="387"/>
      <c r="R139" s="346"/>
      <c r="S139" s="346"/>
      <c r="T139" s="346"/>
    </row>
    <row r="140" spans="1:20" hidden="1" x14ac:dyDescent="0.25">
      <c r="A140" s="64">
        <v>2321</v>
      </c>
      <c r="B140" s="111" t="s">
        <v>155</v>
      </c>
      <c r="C140" s="405">
        <f t="shared" si="8"/>
        <v>0</v>
      </c>
      <c r="D140" s="116"/>
      <c r="E140" s="117"/>
      <c r="F140" s="227">
        <f t="shared" si="9"/>
        <v>0</v>
      </c>
      <c r="G140" s="116"/>
      <c r="H140" s="408"/>
      <c r="I140" s="230">
        <f t="shared" si="10"/>
        <v>0</v>
      </c>
      <c r="J140" s="116"/>
      <c r="K140" s="408"/>
      <c r="L140" s="230">
        <f t="shared" si="11"/>
        <v>0</v>
      </c>
      <c r="M140" s="464"/>
      <c r="N140" s="118"/>
      <c r="O140" s="230">
        <f t="shared" si="12"/>
        <v>0</v>
      </c>
      <c r="P140" s="387"/>
      <c r="R140" s="346"/>
      <c r="S140" s="346"/>
      <c r="T140" s="346"/>
    </row>
    <row r="141" spans="1:20" x14ac:dyDescent="0.25">
      <c r="A141" s="64">
        <v>2322</v>
      </c>
      <c r="B141" s="111" t="s">
        <v>156</v>
      </c>
      <c r="C141" s="405">
        <f t="shared" si="8"/>
        <v>3766</v>
      </c>
      <c r="D141" s="116">
        <v>2456</v>
      </c>
      <c r="E141" s="117"/>
      <c r="F141" s="227">
        <f t="shared" si="9"/>
        <v>2456</v>
      </c>
      <c r="G141" s="116"/>
      <c r="H141" s="408"/>
      <c r="I141" s="230">
        <f t="shared" si="10"/>
        <v>0</v>
      </c>
      <c r="J141" s="116">
        <v>1310</v>
      </c>
      <c r="K141" s="408"/>
      <c r="L141" s="230">
        <f t="shared" si="11"/>
        <v>1310</v>
      </c>
      <c r="M141" s="464"/>
      <c r="N141" s="118"/>
      <c r="O141" s="230">
        <f t="shared" si="12"/>
        <v>0</v>
      </c>
      <c r="P141" s="387"/>
      <c r="R141" s="346"/>
      <c r="S141" s="346"/>
      <c r="T141" s="346"/>
    </row>
    <row r="142" spans="1:20" hidden="1" x14ac:dyDescent="0.25">
      <c r="A142" s="64">
        <v>2329</v>
      </c>
      <c r="B142" s="111" t="s">
        <v>157</v>
      </c>
      <c r="C142" s="405">
        <f t="shared" si="8"/>
        <v>0</v>
      </c>
      <c r="D142" s="116"/>
      <c r="E142" s="117"/>
      <c r="F142" s="227">
        <f t="shared" si="9"/>
        <v>0</v>
      </c>
      <c r="G142" s="116"/>
      <c r="H142" s="408"/>
      <c r="I142" s="230">
        <f t="shared" si="10"/>
        <v>0</v>
      </c>
      <c r="J142" s="116"/>
      <c r="K142" s="408"/>
      <c r="L142" s="230">
        <f t="shared" si="11"/>
        <v>0</v>
      </c>
      <c r="M142" s="464"/>
      <c r="N142" s="118"/>
      <c r="O142" s="230">
        <f t="shared" si="12"/>
        <v>0</v>
      </c>
      <c r="P142" s="387"/>
      <c r="R142" s="346"/>
      <c r="S142" s="346"/>
      <c r="T142" s="346"/>
    </row>
    <row r="143" spans="1:20" hidden="1" x14ac:dyDescent="0.25">
      <c r="A143" s="224">
        <v>2330</v>
      </c>
      <c r="B143" s="111" t="s">
        <v>158</v>
      </c>
      <c r="C143" s="405">
        <f t="shared" si="8"/>
        <v>0</v>
      </c>
      <c r="D143" s="116"/>
      <c r="E143" s="117"/>
      <c r="F143" s="227">
        <f t="shared" si="9"/>
        <v>0</v>
      </c>
      <c r="G143" s="116"/>
      <c r="H143" s="408"/>
      <c r="I143" s="230">
        <f t="shared" si="10"/>
        <v>0</v>
      </c>
      <c r="J143" s="116"/>
      <c r="K143" s="408"/>
      <c r="L143" s="230">
        <f t="shared" si="11"/>
        <v>0</v>
      </c>
      <c r="M143" s="464"/>
      <c r="N143" s="118"/>
      <c r="O143" s="230">
        <f t="shared" si="12"/>
        <v>0</v>
      </c>
      <c r="P143" s="387"/>
      <c r="R143" s="346"/>
      <c r="S143" s="346"/>
      <c r="T143" s="346"/>
    </row>
    <row r="144" spans="1:20" ht="38.25" customHeight="1" x14ac:dyDescent="0.25">
      <c r="A144" s="224">
        <v>2340</v>
      </c>
      <c r="B144" s="111" t="s">
        <v>159</v>
      </c>
      <c r="C144" s="405">
        <f t="shared" si="8"/>
        <v>315</v>
      </c>
      <c r="D144" s="225">
        <f>SUM(D145:D146)</f>
        <v>315</v>
      </c>
      <c r="E144" s="226">
        <f>SUM(E145:E146)</f>
        <v>0</v>
      </c>
      <c r="F144" s="227">
        <f t="shared" si="9"/>
        <v>315</v>
      </c>
      <c r="G144" s="225">
        <f>SUM(G145:G146)</f>
        <v>0</v>
      </c>
      <c r="H144" s="465">
        <f>SUM(H145:H146)</f>
        <v>0</v>
      </c>
      <c r="I144" s="230">
        <f t="shared" si="10"/>
        <v>0</v>
      </c>
      <c r="J144" s="225">
        <f>SUM(J145:J146)</f>
        <v>0</v>
      </c>
      <c r="K144" s="465">
        <f>SUM(K145:K146)</f>
        <v>0</v>
      </c>
      <c r="L144" s="230">
        <f t="shared" si="11"/>
        <v>0</v>
      </c>
      <c r="M144" s="466">
        <f>SUM(M145:M146)</f>
        <v>0</v>
      </c>
      <c r="N144" s="228">
        <f>SUM(N145:N146)</f>
        <v>0</v>
      </c>
      <c r="O144" s="230">
        <f t="shared" si="12"/>
        <v>0</v>
      </c>
      <c r="P144" s="387"/>
      <c r="R144" s="346"/>
      <c r="S144" s="346"/>
      <c r="T144" s="346"/>
    </row>
    <row r="145" spans="1:20" x14ac:dyDescent="0.25">
      <c r="A145" s="64">
        <v>2341</v>
      </c>
      <c r="B145" s="111" t="s">
        <v>160</v>
      </c>
      <c r="C145" s="405">
        <f t="shared" si="8"/>
        <v>315</v>
      </c>
      <c r="D145" s="116">
        <v>315</v>
      </c>
      <c r="E145" s="117"/>
      <c r="F145" s="227">
        <f t="shared" si="9"/>
        <v>315</v>
      </c>
      <c r="G145" s="116"/>
      <c r="H145" s="408"/>
      <c r="I145" s="230">
        <f t="shared" si="10"/>
        <v>0</v>
      </c>
      <c r="J145" s="116"/>
      <c r="K145" s="408"/>
      <c r="L145" s="230">
        <f t="shared" si="11"/>
        <v>0</v>
      </c>
      <c r="M145" s="464"/>
      <c r="N145" s="118"/>
      <c r="O145" s="230">
        <f t="shared" si="12"/>
        <v>0</v>
      </c>
      <c r="P145" s="387"/>
      <c r="R145" s="346"/>
      <c r="S145" s="346"/>
      <c r="T145" s="346"/>
    </row>
    <row r="146" spans="1:20" ht="24" hidden="1" x14ac:dyDescent="0.25">
      <c r="A146" s="64">
        <v>2344</v>
      </c>
      <c r="B146" s="111" t="s">
        <v>161</v>
      </c>
      <c r="C146" s="405">
        <f t="shared" si="8"/>
        <v>0</v>
      </c>
      <c r="D146" s="116"/>
      <c r="E146" s="117"/>
      <c r="F146" s="227">
        <f t="shared" si="9"/>
        <v>0</v>
      </c>
      <c r="G146" s="116"/>
      <c r="H146" s="408"/>
      <c r="I146" s="230">
        <f t="shared" si="10"/>
        <v>0</v>
      </c>
      <c r="J146" s="116"/>
      <c r="K146" s="408"/>
      <c r="L146" s="230">
        <f t="shared" si="11"/>
        <v>0</v>
      </c>
      <c r="M146" s="464"/>
      <c r="N146" s="118"/>
      <c r="O146" s="230">
        <f t="shared" si="12"/>
        <v>0</v>
      </c>
      <c r="P146" s="387"/>
      <c r="R146" s="346"/>
      <c r="S146" s="346"/>
      <c r="T146" s="346"/>
    </row>
    <row r="147" spans="1:20" ht="24" x14ac:dyDescent="0.25">
      <c r="A147" s="213">
        <v>2350</v>
      </c>
      <c r="B147" s="156" t="s">
        <v>162</v>
      </c>
      <c r="C147" s="405">
        <f t="shared" si="8"/>
        <v>3329</v>
      </c>
      <c r="D147" s="214">
        <f>SUM(D148:D153)</f>
        <v>3010</v>
      </c>
      <c r="E147" s="215">
        <f>SUM(E148:E153)</f>
        <v>0</v>
      </c>
      <c r="F147" s="216">
        <f t="shared" si="9"/>
        <v>3010</v>
      </c>
      <c r="G147" s="214">
        <f>SUM(G148:G153)</f>
        <v>0</v>
      </c>
      <c r="H147" s="461">
        <f>SUM(H148:H153)</f>
        <v>0</v>
      </c>
      <c r="I147" s="219">
        <f t="shared" si="10"/>
        <v>0</v>
      </c>
      <c r="J147" s="214">
        <f>SUM(J148:J153)</f>
        <v>319</v>
      </c>
      <c r="K147" s="461">
        <f>SUM(K148:K153)</f>
        <v>0</v>
      </c>
      <c r="L147" s="219">
        <f t="shared" si="11"/>
        <v>319</v>
      </c>
      <c r="M147" s="462">
        <f>SUM(M148:M153)</f>
        <v>0</v>
      </c>
      <c r="N147" s="217">
        <f>SUM(N148:N153)</f>
        <v>0</v>
      </c>
      <c r="O147" s="219">
        <f t="shared" si="12"/>
        <v>0</v>
      </c>
      <c r="P147" s="434"/>
      <c r="R147" s="346"/>
      <c r="S147" s="346"/>
      <c r="T147" s="346"/>
    </row>
    <row r="148" spans="1:20" x14ac:dyDescent="0.25">
      <c r="A148" s="55">
        <v>2351</v>
      </c>
      <c r="B148" s="101" t="s">
        <v>163</v>
      </c>
      <c r="C148" s="405">
        <f t="shared" si="8"/>
        <v>904</v>
      </c>
      <c r="D148" s="106">
        <v>650</v>
      </c>
      <c r="E148" s="107"/>
      <c r="F148" s="240">
        <f t="shared" si="9"/>
        <v>650</v>
      </c>
      <c r="G148" s="106"/>
      <c r="H148" s="403"/>
      <c r="I148" s="243">
        <f t="shared" si="10"/>
        <v>0</v>
      </c>
      <c r="J148" s="106">
        <v>254</v>
      </c>
      <c r="K148" s="403"/>
      <c r="L148" s="243">
        <f t="shared" si="11"/>
        <v>254</v>
      </c>
      <c r="M148" s="463"/>
      <c r="N148" s="108"/>
      <c r="O148" s="243">
        <f t="shared" si="12"/>
        <v>0</v>
      </c>
      <c r="P148" s="382"/>
      <c r="R148" s="346"/>
      <c r="S148" s="346"/>
      <c r="T148" s="346"/>
    </row>
    <row r="149" spans="1:20" x14ac:dyDescent="0.25">
      <c r="A149" s="64">
        <v>2352</v>
      </c>
      <c r="B149" s="111" t="s">
        <v>164</v>
      </c>
      <c r="C149" s="405">
        <f t="shared" si="8"/>
        <v>1720</v>
      </c>
      <c r="D149" s="116">
        <v>1720</v>
      </c>
      <c r="E149" s="117"/>
      <c r="F149" s="227">
        <f t="shared" si="9"/>
        <v>1720</v>
      </c>
      <c r="G149" s="116"/>
      <c r="H149" s="408"/>
      <c r="I149" s="230">
        <f t="shared" si="10"/>
        <v>0</v>
      </c>
      <c r="J149" s="116"/>
      <c r="K149" s="408"/>
      <c r="L149" s="230">
        <f t="shared" si="11"/>
        <v>0</v>
      </c>
      <c r="M149" s="464"/>
      <c r="N149" s="118"/>
      <c r="O149" s="230">
        <f t="shared" si="12"/>
        <v>0</v>
      </c>
      <c r="P149" s="387"/>
      <c r="R149" s="346"/>
      <c r="S149" s="346"/>
      <c r="T149" s="346"/>
    </row>
    <row r="150" spans="1:20" ht="24" hidden="1" x14ac:dyDescent="0.25">
      <c r="A150" s="64">
        <v>2353</v>
      </c>
      <c r="B150" s="111" t="s">
        <v>165</v>
      </c>
      <c r="C150" s="405">
        <f t="shared" si="8"/>
        <v>0</v>
      </c>
      <c r="D150" s="116"/>
      <c r="E150" s="117"/>
      <c r="F150" s="227">
        <f t="shared" si="9"/>
        <v>0</v>
      </c>
      <c r="G150" s="116"/>
      <c r="H150" s="408"/>
      <c r="I150" s="230">
        <f t="shared" si="10"/>
        <v>0</v>
      </c>
      <c r="J150" s="116"/>
      <c r="K150" s="408"/>
      <c r="L150" s="230">
        <f t="shared" si="11"/>
        <v>0</v>
      </c>
      <c r="M150" s="464"/>
      <c r="N150" s="118"/>
      <c r="O150" s="230">
        <f t="shared" si="12"/>
        <v>0</v>
      </c>
      <c r="P150" s="387"/>
      <c r="R150" s="346"/>
      <c r="S150" s="346"/>
      <c r="T150" s="346"/>
    </row>
    <row r="151" spans="1:20" ht="24" x14ac:dyDescent="0.25">
      <c r="A151" s="64">
        <v>2354</v>
      </c>
      <c r="B151" s="111" t="s">
        <v>166</v>
      </c>
      <c r="C151" s="405">
        <f t="shared" si="8"/>
        <v>65</v>
      </c>
      <c r="D151" s="116"/>
      <c r="E151" s="117"/>
      <c r="F151" s="227">
        <f t="shared" si="9"/>
        <v>0</v>
      </c>
      <c r="G151" s="116"/>
      <c r="H151" s="408"/>
      <c r="I151" s="230">
        <f t="shared" si="10"/>
        <v>0</v>
      </c>
      <c r="J151" s="116">
        <v>65</v>
      </c>
      <c r="K151" s="408"/>
      <c r="L151" s="230">
        <f t="shared" si="11"/>
        <v>65</v>
      </c>
      <c r="M151" s="464"/>
      <c r="N151" s="118"/>
      <c r="O151" s="230">
        <f t="shared" si="12"/>
        <v>0</v>
      </c>
      <c r="P151" s="387"/>
      <c r="R151" s="346"/>
      <c r="S151" s="346"/>
      <c r="T151" s="346"/>
    </row>
    <row r="152" spans="1:20" ht="24" x14ac:dyDescent="0.25">
      <c r="A152" s="64">
        <v>2355</v>
      </c>
      <c r="B152" s="111" t="s">
        <v>167</v>
      </c>
      <c r="C152" s="405">
        <f t="shared" si="8"/>
        <v>640</v>
      </c>
      <c r="D152" s="116">
        <v>640</v>
      </c>
      <c r="E152" s="117"/>
      <c r="F152" s="227">
        <f t="shared" si="9"/>
        <v>640</v>
      </c>
      <c r="G152" s="116"/>
      <c r="H152" s="408"/>
      <c r="I152" s="230">
        <f t="shared" si="10"/>
        <v>0</v>
      </c>
      <c r="J152" s="116"/>
      <c r="K152" s="408"/>
      <c r="L152" s="230">
        <f t="shared" si="11"/>
        <v>0</v>
      </c>
      <c r="M152" s="464"/>
      <c r="N152" s="118"/>
      <c r="O152" s="230">
        <f t="shared" si="12"/>
        <v>0</v>
      </c>
      <c r="P152" s="387"/>
      <c r="R152" s="346"/>
      <c r="S152" s="346"/>
      <c r="T152" s="346"/>
    </row>
    <row r="153" spans="1:20" ht="24" hidden="1" x14ac:dyDescent="0.25">
      <c r="A153" s="64">
        <v>2359</v>
      </c>
      <c r="B153" s="111" t="s">
        <v>168</v>
      </c>
      <c r="C153" s="405">
        <f t="shared" si="8"/>
        <v>0</v>
      </c>
      <c r="D153" s="116"/>
      <c r="E153" s="117"/>
      <c r="F153" s="227">
        <f t="shared" si="9"/>
        <v>0</v>
      </c>
      <c r="G153" s="116"/>
      <c r="H153" s="408"/>
      <c r="I153" s="230">
        <f t="shared" si="10"/>
        <v>0</v>
      </c>
      <c r="J153" s="116"/>
      <c r="K153" s="408"/>
      <c r="L153" s="230">
        <f t="shared" si="11"/>
        <v>0</v>
      </c>
      <c r="M153" s="464"/>
      <c r="N153" s="118"/>
      <c r="O153" s="230">
        <f t="shared" si="12"/>
        <v>0</v>
      </c>
      <c r="P153" s="387"/>
      <c r="R153" s="346"/>
      <c r="S153" s="346"/>
      <c r="T153" s="346"/>
    </row>
    <row r="154" spans="1:20" ht="24" hidden="1" x14ac:dyDescent="0.25">
      <c r="A154" s="224">
        <v>2360</v>
      </c>
      <c r="B154" s="111" t="s">
        <v>169</v>
      </c>
      <c r="C154" s="405">
        <f t="shared" si="8"/>
        <v>0</v>
      </c>
      <c r="D154" s="225">
        <f>SUM(D155:D161)</f>
        <v>0</v>
      </c>
      <c r="E154" s="226">
        <f>SUM(E155:E161)</f>
        <v>0</v>
      </c>
      <c r="F154" s="227">
        <f t="shared" si="9"/>
        <v>0</v>
      </c>
      <c r="G154" s="225">
        <f>SUM(G155:G161)</f>
        <v>0</v>
      </c>
      <c r="H154" s="465">
        <f>SUM(H155:H161)</f>
        <v>0</v>
      </c>
      <c r="I154" s="230">
        <f t="shared" si="10"/>
        <v>0</v>
      </c>
      <c r="J154" s="225">
        <f>SUM(J155:J161)</f>
        <v>0</v>
      </c>
      <c r="K154" s="465">
        <f>SUM(K155:K161)</f>
        <v>0</v>
      </c>
      <c r="L154" s="230">
        <f t="shared" si="11"/>
        <v>0</v>
      </c>
      <c r="M154" s="466">
        <f>SUM(M155:M161)</f>
        <v>0</v>
      </c>
      <c r="N154" s="228">
        <f>SUM(N155:N161)</f>
        <v>0</v>
      </c>
      <c r="O154" s="230">
        <f t="shared" si="12"/>
        <v>0</v>
      </c>
      <c r="P154" s="387"/>
      <c r="R154" s="346"/>
      <c r="S154" s="346"/>
      <c r="T154" s="346"/>
    </row>
    <row r="155" spans="1:20" hidden="1" x14ac:dyDescent="0.25">
      <c r="A155" s="63">
        <v>2361</v>
      </c>
      <c r="B155" s="111" t="s">
        <v>170</v>
      </c>
      <c r="C155" s="405">
        <f t="shared" si="8"/>
        <v>0</v>
      </c>
      <c r="D155" s="116"/>
      <c r="E155" s="117"/>
      <c r="F155" s="227">
        <f t="shared" si="9"/>
        <v>0</v>
      </c>
      <c r="G155" s="116"/>
      <c r="H155" s="408"/>
      <c r="I155" s="230">
        <f t="shared" si="10"/>
        <v>0</v>
      </c>
      <c r="J155" s="116"/>
      <c r="K155" s="408"/>
      <c r="L155" s="230">
        <f t="shared" si="11"/>
        <v>0</v>
      </c>
      <c r="M155" s="464"/>
      <c r="N155" s="118"/>
      <c r="O155" s="230">
        <f t="shared" si="12"/>
        <v>0</v>
      </c>
      <c r="P155" s="387"/>
      <c r="R155" s="346"/>
      <c r="S155" s="346"/>
      <c r="T155" s="346"/>
    </row>
    <row r="156" spans="1:20" ht="24" hidden="1" x14ac:dyDescent="0.25">
      <c r="A156" s="63">
        <v>2362</v>
      </c>
      <c r="B156" s="111" t="s">
        <v>171</v>
      </c>
      <c r="C156" s="405">
        <f t="shared" si="8"/>
        <v>0</v>
      </c>
      <c r="D156" s="116"/>
      <c r="E156" s="117"/>
      <c r="F156" s="227">
        <f t="shared" si="9"/>
        <v>0</v>
      </c>
      <c r="G156" s="116"/>
      <c r="H156" s="408"/>
      <c r="I156" s="230">
        <f t="shared" si="10"/>
        <v>0</v>
      </c>
      <c r="J156" s="116"/>
      <c r="K156" s="408"/>
      <c r="L156" s="230">
        <f t="shared" si="11"/>
        <v>0</v>
      </c>
      <c r="M156" s="464"/>
      <c r="N156" s="118"/>
      <c r="O156" s="230">
        <f t="shared" si="12"/>
        <v>0</v>
      </c>
      <c r="P156" s="387"/>
      <c r="R156" s="346"/>
      <c r="S156" s="346"/>
      <c r="T156" s="346"/>
    </row>
    <row r="157" spans="1:20" hidden="1" x14ac:dyDescent="0.25">
      <c r="A157" s="63">
        <v>2363</v>
      </c>
      <c r="B157" s="111" t="s">
        <v>172</v>
      </c>
      <c r="C157" s="405">
        <f t="shared" si="8"/>
        <v>0</v>
      </c>
      <c r="D157" s="116"/>
      <c r="E157" s="117"/>
      <c r="F157" s="227">
        <f t="shared" si="9"/>
        <v>0</v>
      </c>
      <c r="G157" s="116"/>
      <c r="H157" s="408"/>
      <c r="I157" s="230">
        <f t="shared" si="10"/>
        <v>0</v>
      </c>
      <c r="J157" s="116"/>
      <c r="K157" s="408"/>
      <c r="L157" s="230">
        <f t="shared" si="11"/>
        <v>0</v>
      </c>
      <c r="M157" s="464"/>
      <c r="N157" s="118"/>
      <c r="O157" s="230">
        <f t="shared" si="12"/>
        <v>0</v>
      </c>
      <c r="P157" s="387"/>
      <c r="R157" s="346"/>
      <c r="S157" s="346"/>
      <c r="T157" s="346"/>
    </row>
    <row r="158" spans="1:20" hidden="1" x14ac:dyDescent="0.25">
      <c r="A158" s="63">
        <v>2364</v>
      </c>
      <c r="B158" s="111" t="s">
        <v>173</v>
      </c>
      <c r="C158" s="405">
        <f t="shared" si="8"/>
        <v>0</v>
      </c>
      <c r="D158" s="116"/>
      <c r="E158" s="117"/>
      <c r="F158" s="227">
        <f t="shared" si="9"/>
        <v>0</v>
      </c>
      <c r="G158" s="116"/>
      <c r="H158" s="408"/>
      <c r="I158" s="230">
        <f t="shared" si="10"/>
        <v>0</v>
      </c>
      <c r="J158" s="116"/>
      <c r="K158" s="408"/>
      <c r="L158" s="230">
        <f t="shared" si="11"/>
        <v>0</v>
      </c>
      <c r="M158" s="464"/>
      <c r="N158" s="118"/>
      <c r="O158" s="230">
        <f t="shared" si="12"/>
        <v>0</v>
      </c>
      <c r="P158" s="387"/>
      <c r="R158" s="346"/>
      <c r="S158" s="346"/>
      <c r="T158" s="346"/>
    </row>
    <row r="159" spans="1:20" hidden="1" x14ac:dyDescent="0.25">
      <c r="A159" s="63">
        <v>2365</v>
      </c>
      <c r="B159" s="111" t="s">
        <v>174</v>
      </c>
      <c r="C159" s="405">
        <f t="shared" si="8"/>
        <v>0</v>
      </c>
      <c r="D159" s="116"/>
      <c r="E159" s="117"/>
      <c r="F159" s="227">
        <f t="shared" si="9"/>
        <v>0</v>
      </c>
      <c r="G159" s="116"/>
      <c r="H159" s="408"/>
      <c r="I159" s="230">
        <f t="shared" si="10"/>
        <v>0</v>
      </c>
      <c r="J159" s="116"/>
      <c r="K159" s="408"/>
      <c r="L159" s="230">
        <f t="shared" si="11"/>
        <v>0</v>
      </c>
      <c r="M159" s="464"/>
      <c r="N159" s="118"/>
      <c r="O159" s="230">
        <f t="shared" si="12"/>
        <v>0</v>
      </c>
      <c r="P159" s="387"/>
      <c r="R159" s="346"/>
      <c r="S159" s="346"/>
      <c r="T159" s="346"/>
    </row>
    <row r="160" spans="1:20" ht="36" hidden="1" x14ac:dyDescent="0.25">
      <c r="A160" s="63">
        <v>2366</v>
      </c>
      <c r="B160" s="111" t="s">
        <v>175</v>
      </c>
      <c r="C160" s="405">
        <f t="shared" si="8"/>
        <v>0</v>
      </c>
      <c r="D160" s="116"/>
      <c r="E160" s="117"/>
      <c r="F160" s="227">
        <f t="shared" si="9"/>
        <v>0</v>
      </c>
      <c r="G160" s="116"/>
      <c r="H160" s="408"/>
      <c r="I160" s="230">
        <f t="shared" si="10"/>
        <v>0</v>
      </c>
      <c r="J160" s="116"/>
      <c r="K160" s="408"/>
      <c r="L160" s="230">
        <f t="shared" si="11"/>
        <v>0</v>
      </c>
      <c r="M160" s="464"/>
      <c r="N160" s="118"/>
      <c r="O160" s="230">
        <f t="shared" si="12"/>
        <v>0</v>
      </c>
      <c r="P160" s="387"/>
      <c r="R160" s="346"/>
      <c r="S160" s="346"/>
      <c r="T160" s="346"/>
    </row>
    <row r="161" spans="1:20" ht="48" hidden="1" x14ac:dyDescent="0.25">
      <c r="A161" s="63">
        <v>2369</v>
      </c>
      <c r="B161" s="111" t="s">
        <v>176</v>
      </c>
      <c r="C161" s="405">
        <f t="shared" si="8"/>
        <v>0</v>
      </c>
      <c r="D161" s="116"/>
      <c r="E161" s="117"/>
      <c r="F161" s="227">
        <f t="shared" si="9"/>
        <v>0</v>
      </c>
      <c r="G161" s="116"/>
      <c r="H161" s="408"/>
      <c r="I161" s="230">
        <f t="shared" si="10"/>
        <v>0</v>
      </c>
      <c r="J161" s="116"/>
      <c r="K161" s="408"/>
      <c r="L161" s="230">
        <f t="shared" si="11"/>
        <v>0</v>
      </c>
      <c r="M161" s="464"/>
      <c r="N161" s="118"/>
      <c r="O161" s="230">
        <f t="shared" si="12"/>
        <v>0</v>
      </c>
      <c r="P161" s="387"/>
      <c r="R161" s="346"/>
      <c r="S161" s="346"/>
      <c r="T161" s="346"/>
    </row>
    <row r="162" spans="1:20" x14ac:dyDescent="0.25">
      <c r="A162" s="213">
        <v>2370</v>
      </c>
      <c r="B162" s="156" t="s">
        <v>177</v>
      </c>
      <c r="C162" s="405">
        <f t="shared" si="8"/>
        <v>5214</v>
      </c>
      <c r="D162" s="231">
        <f>3495+23</f>
        <v>3518</v>
      </c>
      <c r="E162" s="232"/>
      <c r="F162" s="216">
        <f t="shared" si="9"/>
        <v>3518</v>
      </c>
      <c r="G162" s="231">
        <v>1696</v>
      </c>
      <c r="H162" s="467"/>
      <c r="I162" s="219">
        <f t="shared" si="10"/>
        <v>1696</v>
      </c>
      <c r="J162" s="231"/>
      <c r="K162" s="467"/>
      <c r="L162" s="219">
        <f t="shared" si="11"/>
        <v>0</v>
      </c>
      <c r="M162" s="468"/>
      <c r="N162" s="234"/>
      <c r="O162" s="219">
        <f t="shared" si="12"/>
        <v>0</v>
      </c>
      <c r="P162" s="434"/>
      <c r="R162" s="346"/>
      <c r="S162" s="346"/>
      <c r="T162" s="346"/>
    </row>
    <row r="163" spans="1:20" hidden="1" x14ac:dyDescent="0.25">
      <c r="A163" s="213">
        <v>2380</v>
      </c>
      <c r="B163" s="156" t="s">
        <v>178</v>
      </c>
      <c r="C163" s="405">
        <f t="shared" si="8"/>
        <v>0</v>
      </c>
      <c r="D163" s="214">
        <f>SUM(D164:D165)</f>
        <v>0</v>
      </c>
      <c r="E163" s="215">
        <f>SUM(E164:E165)</f>
        <v>0</v>
      </c>
      <c r="F163" s="216">
        <f t="shared" si="9"/>
        <v>0</v>
      </c>
      <c r="G163" s="214">
        <f>SUM(G164:G165)</f>
        <v>0</v>
      </c>
      <c r="H163" s="461">
        <f>SUM(H164:H165)</f>
        <v>0</v>
      </c>
      <c r="I163" s="219">
        <f t="shared" si="10"/>
        <v>0</v>
      </c>
      <c r="J163" s="214">
        <f>SUM(J164:J165)</f>
        <v>0</v>
      </c>
      <c r="K163" s="461">
        <f>SUM(K164:K165)</f>
        <v>0</v>
      </c>
      <c r="L163" s="219">
        <f t="shared" si="11"/>
        <v>0</v>
      </c>
      <c r="M163" s="462">
        <f>SUM(M164:M165)</f>
        <v>0</v>
      </c>
      <c r="N163" s="217">
        <f>SUM(N164:N165)</f>
        <v>0</v>
      </c>
      <c r="O163" s="219">
        <f t="shared" si="12"/>
        <v>0</v>
      </c>
      <c r="P163" s="434"/>
      <c r="R163" s="346"/>
      <c r="S163" s="346"/>
      <c r="T163" s="346"/>
    </row>
    <row r="164" spans="1:20" hidden="1" x14ac:dyDescent="0.25">
      <c r="A164" s="54">
        <v>2381</v>
      </c>
      <c r="B164" s="101" t="s">
        <v>179</v>
      </c>
      <c r="C164" s="405">
        <f t="shared" si="8"/>
        <v>0</v>
      </c>
      <c r="D164" s="106"/>
      <c r="E164" s="107"/>
      <c r="F164" s="240">
        <f t="shared" si="9"/>
        <v>0</v>
      </c>
      <c r="G164" s="106"/>
      <c r="H164" s="403"/>
      <c r="I164" s="243">
        <f t="shared" si="10"/>
        <v>0</v>
      </c>
      <c r="J164" s="106"/>
      <c r="K164" s="403"/>
      <c r="L164" s="243">
        <f t="shared" si="11"/>
        <v>0</v>
      </c>
      <c r="M164" s="463"/>
      <c r="N164" s="108"/>
      <c r="O164" s="243">
        <f t="shared" si="12"/>
        <v>0</v>
      </c>
      <c r="P164" s="382"/>
      <c r="R164" s="346"/>
      <c r="S164" s="346"/>
      <c r="T164" s="346"/>
    </row>
    <row r="165" spans="1:20" ht="24" hidden="1" x14ac:dyDescent="0.25">
      <c r="A165" s="63">
        <v>2389</v>
      </c>
      <c r="B165" s="111" t="s">
        <v>180</v>
      </c>
      <c r="C165" s="405">
        <f t="shared" si="8"/>
        <v>0</v>
      </c>
      <c r="D165" s="116"/>
      <c r="E165" s="117"/>
      <c r="F165" s="227">
        <f t="shared" si="9"/>
        <v>0</v>
      </c>
      <c r="G165" s="116"/>
      <c r="H165" s="408"/>
      <c r="I165" s="230">
        <f t="shared" si="10"/>
        <v>0</v>
      </c>
      <c r="J165" s="116"/>
      <c r="K165" s="408"/>
      <c r="L165" s="230">
        <f t="shared" si="11"/>
        <v>0</v>
      </c>
      <c r="M165" s="464"/>
      <c r="N165" s="118"/>
      <c r="O165" s="230">
        <f t="shared" si="12"/>
        <v>0</v>
      </c>
      <c r="P165" s="387"/>
      <c r="R165" s="346"/>
      <c r="S165" s="346"/>
      <c r="T165" s="346"/>
    </row>
    <row r="166" spans="1:20" hidden="1" x14ac:dyDescent="0.25">
      <c r="A166" s="213">
        <v>2390</v>
      </c>
      <c r="B166" s="156" t="s">
        <v>181</v>
      </c>
      <c r="C166" s="405">
        <f t="shared" si="8"/>
        <v>0</v>
      </c>
      <c r="D166" s="231"/>
      <c r="E166" s="232"/>
      <c r="F166" s="216">
        <f t="shared" si="9"/>
        <v>0</v>
      </c>
      <c r="G166" s="231"/>
      <c r="H166" s="467"/>
      <c r="I166" s="219">
        <f t="shared" si="10"/>
        <v>0</v>
      </c>
      <c r="J166" s="231"/>
      <c r="K166" s="467"/>
      <c r="L166" s="219">
        <f t="shared" si="11"/>
        <v>0</v>
      </c>
      <c r="M166" s="468"/>
      <c r="N166" s="234"/>
      <c r="O166" s="219">
        <f t="shared" si="12"/>
        <v>0</v>
      </c>
      <c r="P166" s="434"/>
      <c r="R166" s="346"/>
      <c r="S166" s="346"/>
      <c r="T166" s="346"/>
    </row>
    <row r="167" spans="1:20" x14ac:dyDescent="0.25">
      <c r="A167" s="85">
        <v>2400</v>
      </c>
      <c r="B167" s="210" t="s">
        <v>182</v>
      </c>
      <c r="C167" s="393">
        <f t="shared" si="8"/>
        <v>174</v>
      </c>
      <c r="D167" s="245">
        <v>174</v>
      </c>
      <c r="E167" s="246"/>
      <c r="F167" s="97">
        <f t="shared" si="9"/>
        <v>174</v>
      </c>
      <c r="G167" s="245"/>
      <c r="H167" s="474"/>
      <c r="I167" s="99">
        <f t="shared" si="10"/>
        <v>0</v>
      </c>
      <c r="J167" s="245"/>
      <c r="K167" s="474"/>
      <c r="L167" s="99">
        <f t="shared" si="11"/>
        <v>0</v>
      </c>
      <c r="M167" s="331"/>
      <c r="N167" s="248"/>
      <c r="O167" s="99">
        <f t="shared" si="12"/>
        <v>0</v>
      </c>
      <c r="P167" s="397"/>
      <c r="R167" s="346"/>
      <c r="S167" s="346"/>
      <c r="T167" s="346"/>
    </row>
    <row r="168" spans="1:20" ht="24" x14ac:dyDescent="0.25">
      <c r="A168" s="85">
        <v>2500</v>
      </c>
      <c r="B168" s="210" t="s">
        <v>183</v>
      </c>
      <c r="C168" s="393">
        <f t="shared" si="8"/>
        <v>111</v>
      </c>
      <c r="D168" s="95">
        <f>SUM(D169,D174)</f>
        <v>111</v>
      </c>
      <c r="E168" s="96">
        <f>SUM(E169,E174)</f>
        <v>0</v>
      </c>
      <c r="F168" s="97">
        <f t="shared" si="9"/>
        <v>111</v>
      </c>
      <c r="G168" s="95">
        <f>SUM(G169,G174)</f>
        <v>0</v>
      </c>
      <c r="H168" s="399">
        <f>SUM(H169,H174)</f>
        <v>0</v>
      </c>
      <c r="I168" s="99">
        <f t="shared" si="10"/>
        <v>0</v>
      </c>
      <c r="J168" s="95">
        <f>SUM(J169,J174)</f>
        <v>0</v>
      </c>
      <c r="K168" s="399">
        <f>SUM(K169,K174)</f>
        <v>0</v>
      </c>
      <c r="L168" s="99">
        <f t="shared" si="11"/>
        <v>0</v>
      </c>
      <c r="M168" s="459">
        <f>SUM(M169,M174)</f>
        <v>0</v>
      </c>
      <c r="N168" s="266">
        <f>SUM(N169,N174)</f>
        <v>0</v>
      </c>
      <c r="O168" s="268">
        <f t="shared" si="12"/>
        <v>0</v>
      </c>
      <c r="P168" s="460"/>
      <c r="R168" s="346"/>
      <c r="S168" s="346"/>
      <c r="T168" s="346"/>
    </row>
    <row r="169" spans="1:20" x14ac:dyDescent="0.25">
      <c r="A169" s="350">
        <v>2510</v>
      </c>
      <c r="B169" s="101" t="s">
        <v>184</v>
      </c>
      <c r="C169" s="400">
        <f t="shared" si="8"/>
        <v>111</v>
      </c>
      <c r="D169" s="238">
        <f>SUM(D170:D173)</f>
        <v>111</v>
      </c>
      <c r="E169" s="239">
        <f>SUM(E170:E173)</f>
        <v>0</v>
      </c>
      <c r="F169" s="240">
        <f t="shared" si="9"/>
        <v>111</v>
      </c>
      <c r="G169" s="238">
        <f>SUM(G170:G173)</f>
        <v>0</v>
      </c>
      <c r="H169" s="470">
        <f>SUM(H170:H173)</f>
        <v>0</v>
      </c>
      <c r="I169" s="243">
        <f t="shared" si="10"/>
        <v>0</v>
      </c>
      <c r="J169" s="238">
        <f>SUM(J170:J173)</f>
        <v>0</v>
      </c>
      <c r="K169" s="470">
        <f>SUM(K170:K173)</f>
        <v>0</v>
      </c>
      <c r="L169" s="243">
        <f t="shared" si="11"/>
        <v>0</v>
      </c>
      <c r="M169" s="475">
        <f>SUM(M170:M173)</f>
        <v>0</v>
      </c>
      <c r="N169" s="476">
        <f>SUM(N170:N173)</f>
        <v>0</v>
      </c>
      <c r="O169" s="414">
        <f t="shared" si="12"/>
        <v>0</v>
      </c>
      <c r="P169" s="416"/>
      <c r="R169" s="346"/>
      <c r="S169" s="346"/>
      <c r="T169" s="346"/>
    </row>
    <row r="170" spans="1:20" ht="24" hidden="1" x14ac:dyDescent="0.25">
      <c r="A170" s="64">
        <v>2512</v>
      </c>
      <c r="B170" s="111" t="s">
        <v>185</v>
      </c>
      <c r="C170" s="405">
        <f t="shared" si="8"/>
        <v>0</v>
      </c>
      <c r="D170" s="116"/>
      <c r="E170" s="117"/>
      <c r="F170" s="227">
        <f t="shared" si="9"/>
        <v>0</v>
      </c>
      <c r="G170" s="116"/>
      <c r="H170" s="408"/>
      <c r="I170" s="230">
        <f t="shared" si="10"/>
        <v>0</v>
      </c>
      <c r="J170" s="116"/>
      <c r="K170" s="408"/>
      <c r="L170" s="230">
        <f t="shared" si="11"/>
        <v>0</v>
      </c>
      <c r="M170" s="464"/>
      <c r="N170" s="118"/>
      <c r="O170" s="230">
        <f t="shared" si="12"/>
        <v>0</v>
      </c>
      <c r="P170" s="387"/>
      <c r="R170" s="346"/>
      <c r="S170" s="346"/>
      <c r="T170" s="346"/>
    </row>
    <row r="171" spans="1:20" ht="36" hidden="1" x14ac:dyDescent="0.25">
      <c r="A171" s="64">
        <v>2513</v>
      </c>
      <c r="B171" s="111" t="s">
        <v>186</v>
      </c>
      <c r="C171" s="405">
        <f t="shared" si="8"/>
        <v>0</v>
      </c>
      <c r="D171" s="116"/>
      <c r="E171" s="117"/>
      <c r="F171" s="227">
        <f t="shared" si="9"/>
        <v>0</v>
      </c>
      <c r="G171" s="116"/>
      <c r="H171" s="408"/>
      <c r="I171" s="230">
        <f t="shared" si="10"/>
        <v>0</v>
      </c>
      <c r="J171" s="116"/>
      <c r="K171" s="408"/>
      <c r="L171" s="230">
        <f t="shared" si="11"/>
        <v>0</v>
      </c>
      <c r="M171" s="464"/>
      <c r="N171" s="118"/>
      <c r="O171" s="230">
        <f t="shared" si="12"/>
        <v>0</v>
      </c>
      <c r="P171" s="387"/>
      <c r="R171" s="346"/>
      <c r="S171" s="346"/>
      <c r="T171" s="346"/>
    </row>
    <row r="172" spans="1:20" ht="24" hidden="1" x14ac:dyDescent="0.25">
      <c r="A172" s="64">
        <v>2515</v>
      </c>
      <c r="B172" s="111" t="s">
        <v>187</v>
      </c>
      <c r="C172" s="405">
        <f t="shared" si="8"/>
        <v>0</v>
      </c>
      <c r="D172" s="116"/>
      <c r="E172" s="117"/>
      <c r="F172" s="227">
        <f t="shared" si="9"/>
        <v>0</v>
      </c>
      <c r="G172" s="116"/>
      <c r="H172" s="408"/>
      <c r="I172" s="230">
        <f t="shared" si="10"/>
        <v>0</v>
      </c>
      <c r="J172" s="116"/>
      <c r="K172" s="408"/>
      <c r="L172" s="230">
        <f t="shared" si="11"/>
        <v>0</v>
      </c>
      <c r="M172" s="464"/>
      <c r="N172" s="118"/>
      <c r="O172" s="230">
        <f t="shared" si="12"/>
        <v>0</v>
      </c>
      <c r="P172" s="387"/>
      <c r="R172" s="346"/>
      <c r="S172" s="346"/>
      <c r="T172" s="346"/>
    </row>
    <row r="173" spans="1:20" ht="24" x14ac:dyDescent="0.25">
      <c r="A173" s="64">
        <v>2519</v>
      </c>
      <c r="B173" s="111" t="s">
        <v>188</v>
      </c>
      <c r="C173" s="405">
        <f t="shared" si="8"/>
        <v>111</v>
      </c>
      <c r="D173" s="116">
        <v>111</v>
      </c>
      <c r="E173" s="117"/>
      <c r="F173" s="227">
        <f t="shared" si="9"/>
        <v>111</v>
      </c>
      <c r="G173" s="116"/>
      <c r="H173" s="408"/>
      <c r="I173" s="230">
        <f t="shared" si="10"/>
        <v>0</v>
      </c>
      <c r="J173" s="116"/>
      <c r="K173" s="408"/>
      <c r="L173" s="230">
        <f t="shared" si="11"/>
        <v>0</v>
      </c>
      <c r="M173" s="464"/>
      <c r="N173" s="118"/>
      <c r="O173" s="230">
        <f t="shared" si="12"/>
        <v>0</v>
      </c>
      <c r="P173" s="387"/>
      <c r="R173" s="346"/>
      <c r="S173" s="346"/>
      <c r="T173" s="346"/>
    </row>
    <row r="174" spans="1:20" ht="24" hidden="1" x14ac:dyDescent="0.25">
      <c r="A174" s="224">
        <v>2520</v>
      </c>
      <c r="B174" s="111" t="s">
        <v>189</v>
      </c>
      <c r="C174" s="405">
        <f t="shared" si="8"/>
        <v>0</v>
      </c>
      <c r="D174" s="116"/>
      <c r="E174" s="117"/>
      <c r="F174" s="227">
        <f t="shared" si="9"/>
        <v>0</v>
      </c>
      <c r="G174" s="116"/>
      <c r="H174" s="408"/>
      <c r="I174" s="230">
        <f t="shared" si="10"/>
        <v>0</v>
      </c>
      <c r="J174" s="116"/>
      <c r="K174" s="408"/>
      <c r="L174" s="230">
        <f t="shared" si="11"/>
        <v>0</v>
      </c>
      <c r="M174" s="464"/>
      <c r="N174" s="118"/>
      <c r="O174" s="230">
        <f t="shared" si="12"/>
        <v>0</v>
      </c>
      <c r="P174" s="387"/>
      <c r="R174" s="346"/>
      <c r="S174" s="346"/>
      <c r="T174" s="346"/>
    </row>
    <row r="175" spans="1:20" s="252" customFormat="1" ht="48" hidden="1" x14ac:dyDescent="0.25">
      <c r="A175" s="29">
        <v>2800</v>
      </c>
      <c r="B175" s="101" t="s">
        <v>190</v>
      </c>
      <c r="C175" s="400">
        <f t="shared" si="8"/>
        <v>0</v>
      </c>
      <c r="D175" s="57"/>
      <c r="E175" s="58"/>
      <c r="F175" s="610">
        <f t="shared" si="9"/>
        <v>0</v>
      </c>
      <c r="G175" s="57"/>
      <c r="H175" s="379"/>
      <c r="I175" s="380">
        <f t="shared" si="10"/>
        <v>0</v>
      </c>
      <c r="J175" s="57"/>
      <c r="K175" s="379"/>
      <c r="L175" s="380">
        <f t="shared" si="11"/>
        <v>0</v>
      </c>
      <c r="M175" s="381"/>
      <c r="N175" s="60"/>
      <c r="O175" s="380">
        <f t="shared" si="12"/>
        <v>0</v>
      </c>
      <c r="P175" s="382"/>
      <c r="R175" s="346"/>
      <c r="S175" s="346"/>
      <c r="T175" s="346"/>
    </row>
    <row r="176" spans="1:20" hidden="1" x14ac:dyDescent="0.25">
      <c r="A176" s="200">
        <v>3000</v>
      </c>
      <c r="B176" s="200" t="s">
        <v>191</v>
      </c>
      <c r="C176" s="455">
        <f t="shared" si="8"/>
        <v>0</v>
      </c>
      <c r="D176" s="206">
        <f>SUM(D177,D187)</f>
        <v>0</v>
      </c>
      <c r="E176" s="604">
        <f>SUM(E177,E187)</f>
        <v>0</v>
      </c>
      <c r="F176" s="608">
        <f t="shared" si="9"/>
        <v>0</v>
      </c>
      <c r="G176" s="206">
        <f>SUM(G177,G187)</f>
        <v>0</v>
      </c>
      <c r="H176" s="456">
        <f>SUM(H177,H187)</f>
        <v>0</v>
      </c>
      <c r="I176" s="209">
        <f t="shared" si="10"/>
        <v>0</v>
      </c>
      <c r="J176" s="206">
        <f>SUM(J177,J187)</f>
        <v>0</v>
      </c>
      <c r="K176" s="456">
        <f>SUM(K177,K187)</f>
        <v>0</v>
      </c>
      <c r="L176" s="209">
        <f t="shared" si="11"/>
        <v>0</v>
      </c>
      <c r="M176" s="457">
        <f>SUM(M177,M187)</f>
        <v>0</v>
      </c>
      <c r="N176" s="207">
        <f>SUM(N177,N187)</f>
        <v>0</v>
      </c>
      <c r="O176" s="209">
        <f t="shared" si="12"/>
        <v>0</v>
      </c>
      <c r="P176" s="458"/>
      <c r="R176" s="346"/>
      <c r="S176" s="346"/>
      <c r="T176" s="346"/>
    </row>
    <row r="177" spans="1:20" ht="24" hidden="1" x14ac:dyDescent="0.25">
      <c r="A177" s="85">
        <v>3200</v>
      </c>
      <c r="B177" s="253" t="s">
        <v>192</v>
      </c>
      <c r="C177" s="393">
        <f t="shared" si="8"/>
        <v>0</v>
      </c>
      <c r="D177" s="95">
        <f>SUM(D178,D182)</f>
        <v>0</v>
      </c>
      <c r="E177" s="96">
        <f>SUM(E178,E182)</f>
        <v>0</v>
      </c>
      <c r="F177" s="97">
        <f t="shared" si="9"/>
        <v>0</v>
      </c>
      <c r="G177" s="95">
        <f>SUM(G178,G182)</f>
        <v>0</v>
      </c>
      <c r="H177" s="399">
        <f>SUM(H178,H182)</f>
        <v>0</v>
      </c>
      <c r="I177" s="99">
        <f t="shared" si="10"/>
        <v>0</v>
      </c>
      <c r="J177" s="95">
        <f>SUM(J178,J182)</f>
        <v>0</v>
      </c>
      <c r="K177" s="399">
        <f>SUM(K178,K182)</f>
        <v>0</v>
      </c>
      <c r="L177" s="99">
        <f t="shared" si="11"/>
        <v>0</v>
      </c>
      <c r="M177" s="459">
        <f>SUM(M178,M182)</f>
        <v>0</v>
      </c>
      <c r="N177" s="266">
        <f>SUM(N178,N182)</f>
        <v>0</v>
      </c>
      <c r="O177" s="268">
        <f t="shared" si="12"/>
        <v>0</v>
      </c>
      <c r="P177" s="460"/>
      <c r="R177" s="346"/>
      <c r="S177" s="346"/>
      <c r="T177" s="346"/>
    </row>
    <row r="178" spans="1:20" ht="36" hidden="1" x14ac:dyDescent="0.25">
      <c r="A178" s="350">
        <v>3260</v>
      </c>
      <c r="B178" s="101" t="s">
        <v>193</v>
      </c>
      <c r="C178" s="400">
        <f t="shared" si="8"/>
        <v>0</v>
      </c>
      <c r="D178" s="238">
        <f>SUM(D179:D181)</f>
        <v>0</v>
      </c>
      <c r="E178" s="239">
        <f>SUM(E179:E181)</f>
        <v>0</v>
      </c>
      <c r="F178" s="240">
        <f t="shared" si="9"/>
        <v>0</v>
      </c>
      <c r="G178" s="238">
        <f>SUM(G179:G181)</f>
        <v>0</v>
      </c>
      <c r="H178" s="470">
        <f>SUM(H179:H181)</f>
        <v>0</v>
      </c>
      <c r="I178" s="243">
        <f t="shared" si="10"/>
        <v>0</v>
      </c>
      <c r="J178" s="238">
        <f>SUM(J179:J181)</f>
        <v>0</v>
      </c>
      <c r="K178" s="470">
        <f>SUM(K179:K181)</f>
        <v>0</v>
      </c>
      <c r="L178" s="243">
        <f t="shared" si="11"/>
        <v>0</v>
      </c>
      <c r="M178" s="471">
        <f>SUM(M179:M181)</f>
        <v>0</v>
      </c>
      <c r="N178" s="241">
        <f>SUM(N179:N181)</f>
        <v>0</v>
      </c>
      <c r="O178" s="243">
        <f t="shared" si="12"/>
        <v>0</v>
      </c>
      <c r="P178" s="382"/>
      <c r="R178" s="346"/>
      <c r="S178" s="346"/>
      <c r="T178" s="346"/>
    </row>
    <row r="179" spans="1:20" ht="24" hidden="1" x14ac:dyDescent="0.25">
      <c r="A179" s="64">
        <v>3261</v>
      </c>
      <c r="B179" s="111" t="s">
        <v>194</v>
      </c>
      <c r="C179" s="405">
        <f t="shared" si="8"/>
        <v>0</v>
      </c>
      <c r="D179" s="116"/>
      <c r="E179" s="117"/>
      <c r="F179" s="227">
        <f t="shared" si="9"/>
        <v>0</v>
      </c>
      <c r="G179" s="116"/>
      <c r="H179" s="408"/>
      <c r="I179" s="230">
        <f t="shared" si="10"/>
        <v>0</v>
      </c>
      <c r="J179" s="116"/>
      <c r="K179" s="408"/>
      <c r="L179" s="230">
        <f t="shared" si="11"/>
        <v>0</v>
      </c>
      <c r="M179" s="464"/>
      <c r="N179" s="118"/>
      <c r="O179" s="230">
        <f t="shared" si="12"/>
        <v>0</v>
      </c>
      <c r="P179" s="387"/>
      <c r="R179" s="346"/>
      <c r="S179" s="346"/>
      <c r="T179" s="346"/>
    </row>
    <row r="180" spans="1:20" ht="36" hidden="1" x14ac:dyDescent="0.25">
      <c r="A180" s="64">
        <v>3262</v>
      </c>
      <c r="B180" s="111" t="s">
        <v>195</v>
      </c>
      <c r="C180" s="405">
        <f t="shared" si="8"/>
        <v>0</v>
      </c>
      <c r="D180" s="116"/>
      <c r="E180" s="117"/>
      <c r="F180" s="227">
        <f t="shared" si="9"/>
        <v>0</v>
      </c>
      <c r="G180" s="116"/>
      <c r="H180" s="408"/>
      <c r="I180" s="230">
        <f t="shared" si="10"/>
        <v>0</v>
      </c>
      <c r="J180" s="116"/>
      <c r="K180" s="408"/>
      <c r="L180" s="230">
        <f t="shared" si="11"/>
        <v>0</v>
      </c>
      <c r="M180" s="464"/>
      <c r="N180" s="118"/>
      <c r="O180" s="230">
        <f t="shared" si="12"/>
        <v>0</v>
      </c>
      <c r="P180" s="387"/>
      <c r="R180" s="346"/>
      <c r="S180" s="346"/>
      <c r="T180" s="346"/>
    </row>
    <row r="181" spans="1:20" ht="24" hidden="1" x14ac:dyDescent="0.25">
      <c r="A181" s="64">
        <v>3263</v>
      </c>
      <c r="B181" s="111" t="s">
        <v>196</v>
      </c>
      <c r="C181" s="405">
        <f t="shared" ref="C181:C244" si="13">SUM(F181,I181,L181,O181)</f>
        <v>0</v>
      </c>
      <c r="D181" s="116"/>
      <c r="E181" s="117"/>
      <c r="F181" s="227">
        <f t="shared" ref="F181:F244" si="14">D181+E181</f>
        <v>0</v>
      </c>
      <c r="G181" s="116"/>
      <c r="H181" s="408"/>
      <c r="I181" s="230">
        <f t="shared" ref="I181:I244" si="15">G181+H181</f>
        <v>0</v>
      </c>
      <c r="J181" s="116"/>
      <c r="K181" s="408"/>
      <c r="L181" s="230">
        <f t="shared" ref="L181:L244" si="16">J181+K181</f>
        <v>0</v>
      </c>
      <c r="M181" s="464"/>
      <c r="N181" s="118"/>
      <c r="O181" s="230">
        <f t="shared" ref="O181:O244" si="17">M181+N181</f>
        <v>0</v>
      </c>
      <c r="P181" s="387"/>
      <c r="R181" s="346"/>
      <c r="S181" s="346"/>
      <c r="T181" s="346"/>
    </row>
    <row r="182" spans="1:20" ht="84" hidden="1" x14ac:dyDescent="0.25">
      <c r="A182" s="350">
        <v>3290</v>
      </c>
      <c r="B182" s="101" t="s">
        <v>341</v>
      </c>
      <c r="C182" s="405">
        <f t="shared" si="13"/>
        <v>0</v>
      </c>
      <c r="D182" s="238">
        <f>SUM(D183:D186)</f>
        <v>0</v>
      </c>
      <c r="E182" s="239">
        <f>SUM(E183:E186)</f>
        <v>0</v>
      </c>
      <c r="F182" s="240">
        <f t="shared" si="14"/>
        <v>0</v>
      </c>
      <c r="G182" s="238">
        <f>SUM(G183:G186)</f>
        <v>0</v>
      </c>
      <c r="H182" s="470">
        <f>SUM(H183:H186)</f>
        <v>0</v>
      </c>
      <c r="I182" s="243">
        <f t="shared" si="15"/>
        <v>0</v>
      </c>
      <c r="J182" s="238">
        <f>SUM(J183:J186)</f>
        <v>0</v>
      </c>
      <c r="K182" s="470">
        <f>SUM(K183:K186)</f>
        <v>0</v>
      </c>
      <c r="L182" s="243">
        <f t="shared" si="16"/>
        <v>0</v>
      </c>
      <c r="M182" s="477">
        <f>SUM(M183:M186)</f>
        <v>0</v>
      </c>
      <c r="N182" s="478">
        <f>SUM(N183:N186)</f>
        <v>0</v>
      </c>
      <c r="O182" s="479">
        <f t="shared" si="17"/>
        <v>0</v>
      </c>
      <c r="P182" s="480"/>
      <c r="R182" s="346"/>
      <c r="S182" s="346"/>
      <c r="T182" s="346"/>
    </row>
    <row r="183" spans="1:20" ht="72" hidden="1" x14ac:dyDescent="0.25">
      <c r="A183" s="64">
        <v>3291</v>
      </c>
      <c r="B183" s="111" t="s">
        <v>198</v>
      </c>
      <c r="C183" s="405">
        <f t="shared" si="13"/>
        <v>0</v>
      </c>
      <c r="D183" s="116"/>
      <c r="E183" s="117"/>
      <c r="F183" s="227">
        <f t="shared" si="14"/>
        <v>0</v>
      </c>
      <c r="G183" s="116"/>
      <c r="H183" s="408"/>
      <c r="I183" s="230">
        <f t="shared" si="15"/>
        <v>0</v>
      </c>
      <c r="J183" s="116"/>
      <c r="K183" s="408"/>
      <c r="L183" s="230">
        <f t="shared" si="16"/>
        <v>0</v>
      </c>
      <c r="M183" s="464"/>
      <c r="N183" s="118"/>
      <c r="O183" s="230">
        <f t="shared" si="17"/>
        <v>0</v>
      </c>
      <c r="P183" s="387"/>
      <c r="R183" s="346"/>
      <c r="S183" s="346"/>
      <c r="T183" s="346"/>
    </row>
    <row r="184" spans="1:20" ht="72" hidden="1" x14ac:dyDescent="0.25">
      <c r="A184" s="64">
        <v>3292</v>
      </c>
      <c r="B184" s="111" t="s">
        <v>199</v>
      </c>
      <c r="C184" s="405">
        <f t="shared" si="13"/>
        <v>0</v>
      </c>
      <c r="D184" s="116"/>
      <c r="E184" s="117"/>
      <c r="F184" s="227">
        <f t="shared" si="14"/>
        <v>0</v>
      </c>
      <c r="G184" s="116"/>
      <c r="H184" s="408"/>
      <c r="I184" s="230">
        <f t="shared" si="15"/>
        <v>0</v>
      </c>
      <c r="J184" s="116"/>
      <c r="K184" s="408"/>
      <c r="L184" s="230">
        <f t="shared" si="16"/>
        <v>0</v>
      </c>
      <c r="M184" s="464"/>
      <c r="N184" s="118"/>
      <c r="O184" s="230">
        <f t="shared" si="17"/>
        <v>0</v>
      </c>
      <c r="P184" s="387"/>
      <c r="R184" s="346"/>
      <c r="S184" s="346"/>
      <c r="T184" s="346"/>
    </row>
    <row r="185" spans="1:20" ht="72" hidden="1" x14ac:dyDescent="0.25">
      <c r="A185" s="64">
        <v>3293</v>
      </c>
      <c r="B185" s="111" t="s">
        <v>200</v>
      </c>
      <c r="C185" s="405">
        <f t="shared" si="13"/>
        <v>0</v>
      </c>
      <c r="D185" s="116"/>
      <c r="E185" s="117"/>
      <c r="F185" s="227">
        <f t="shared" si="14"/>
        <v>0</v>
      </c>
      <c r="G185" s="116"/>
      <c r="H185" s="408"/>
      <c r="I185" s="230">
        <f t="shared" si="15"/>
        <v>0</v>
      </c>
      <c r="J185" s="116"/>
      <c r="K185" s="408"/>
      <c r="L185" s="230">
        <f t="shared" si="16"/>
        <v>0</v>
      </c>
      <c r="M185" s="464"/>
      <c r="N185" s="118"/>
      <c r="O185" s="230">
        <f t="shared" si="17"/>
        <v>0</v>
      </c>
      <c r="P185" s="387"/>
      <c r="R185" s="346"/>
      <c r="S185" s="346"/>
      <c r="T185" s="346"/>
    </row>
    <row r="186" spans="1:20" ht="60" hidden="1" x14ac:dyDescent="0.25">
      <c r="A186" s="256">
        <v>3294</v>
      </c>
      <c r="B186" s="111" t="s">
        <v>201</v>
      </c>
      <c r="C186" s="481">
        <f t="shared" si="13"/>
        <v>0</v>
      </c>
      <c r="D186" s="257"/>
      <c r="E186" s="258"/>
      <c r="F186" s="618">
        <f t="shared" si="14"/>
        <v>0</v>
      </c>
      <c r="G186" s="257"/>
      <c r="H186" s="483"/>
      <c r="I186" s="479">
        <f t="shared" si="15"/>
        <v>0</v>
      </c>
      <c r="J186" s="257"/>
      <c r="K186" s="483"/>
      <c r="L186" s="479">
        <f t="shared" si="16"/>
        <v>0</v>
      </c>
      <c r="M186" s="484"/>
      <c r="N186" s="260"/>
      <c r="O186" s="479">
        <f t="shared" si="17"/>
        <v>0</v>
      </c>
      <c r="P186" s="480"/>
      <c r="R186" s="346"/>
      <c r="S186" s="346"/>
      <c r="T186" s="346"/>
    </row>
    <row r="187" spans="1:20" ht="48" hidden="1" x14ac:dyDescent="0.25">
      <c r="A187" s="137">
        <v>3300</v>
      </c>
      <c r="B187" s="253" t="s">
        <v>202</v>
      </c>
      <c r="C187" s="485">
        <f t="shared" si="13"/>
        <v>0</v>
      </c>
      <c r="D187" s="211">
        <f>SUM(D188:D189)</f>
        <v>0</v>
      </c>
      <c r="E187" s="264">
        <f>SUM(E188:E189)</f>
        <v>0</v>
      </c>
      <c r="F187" s="265">
        <f t="shared" si="14"/>
        <v>0</v>
      </c>
      <c r="G187" s="211">
        <f>SUM(G188:G189)</f>
        <v>0</v>
      </c>
      <c r="H187" s="486">
        <f>SUM(H188:H189)</f>
        <v>0</v>
      </c>
      <c r="I187" s="268">
        <f t="shared" si="15"/>
        <v>0</v>
      </c>
      <c r="J187" s="211">
        <f>SUM(J188:J189)</f>
        <v>0</v>
      </c>
      <c r="K187" s="486">
        <f>SUM(K188:K189)</f>
        <v>0</v>
      </c>
      <c r="L187" s="268">
        <f t="shared" si="16"/>
        <v>0</v>
      </c>
      <c r="M187" s="459">
        <f>SUM(M188:M189)</f>
        <v>0</v>
      </c>
      <c r="N187" s="266">
        <f>SUM(N188:N189)</f>
        <v>0</v>
      </c>
      <c r="O187" s="268">
        <f t="shared" si="17"/>
        <v>0</v>
      </c>
      <c r="P187" s="460"/>
      <c r="R187" s="346"/>
      <c r="S187" s="346"/>
      <c r="T187" s="346"/>
    </row>
    <row r="188" spans="1:20" ht="48" hidden="1" x14ac:dyDescent="0.25">
      <c r="A188" s="155">
        <v>3310</v>
      </c>
      <c r="B188" s="156" t="s">
        <v>203</v>
      </c>
      <c r="C188" s="435">
        <f t="shared" si="13"/>
        <v>0</v>
      </c>
      <c r="D188" s="231"/>
      <c r="E188" s="232"/>
      <c r="F188" s="216">
        <f t="shared" si="14"/>
        <v>0</v>
      </c>
      <c r="G188" s="231"/>
      <c r="H188" s="467"/>
      <c r="I188" s="219">
        <f t="shared" si="15"/>
        <v>0</v>
      </c>
      <c r="J188" s="231"/>
      <c r="K188" s="467"/>
      <c r="L188" s="219">
        <f t="shared" si="16"/>
        <v>0</v>
      </c>
      <c r="M188" s="468"/>
      <c r="N188" s="234"/>
      <c r="O188" s="219">
        <f t="shared" si="17"/>
        <v>0</v>
      </c>
      <c r="P188" s="434"/>
      <c r="R188" s="346"/>
      <c r="S188" s="346"/>
      <c r="T188" s="346"/>
    </row>
    <row r="189" spans="1:20" ht="60" hidden="1" x14ac:dyDescent="0.25">
      <c r="A189" s="55">
        <v>3320</v>
      </c>
      <c r="B189" s="101" t="s">
        <v>204</v>
      </c>
      <c r="C189" s="400">
        <f t="shared" si="13"/>
        <v>0</v>
      </c>
      <c r="D189" s="106"/>
      <c r="E189" s="107"/>
      <c r="F189" s="240">
        <f t="shared" si="14"/>
        <v>0</v>
      </c>
      <c r="G189" s="106"/>
      <c r="H189" s="403"/>
      <c r="I189" s="243">
        <f t="shared" si="15"/>
        <v>0</v>
      </c>
      <c r="J189" s="106"/>
      <c r="K189" s="403"/>
      <c r="L189" s="243">
        <f t="shared" si="16"/>
        <v>0</v>
      </c>
      <c r="M189" s="463"/>
      <c r="N189" s="108"/>
      <c r="O189" s="243">
        <f t="shared" si="17"/>
        <v>0</v>
      </c>
      <c r="P189" s="382"/>
      <c r="R189" s="346"/>
      <c r="S189" s="346"/>
      <c r="T189" s="346"/>
    </row>
    <row r="190" spans="1:20" hidden="1" x14ac:dyDescent="0.25">
      <c r="A190" s="269">
        <v>4000</v>
      </c>
      <c r="B190" s="200" t="s">
        <v>205</v>
      </c>
      <c r="C190" s="455">
        <f t="shared" si="13"/>
        <v>0</v>
      </c>
      <c r="D190" s="206">
        <f>SUM(D191,D194)</f>
        <v>0</v>
      </c>
      <c r="E190" s="604">
        <f>SUM(E191,E194)</f>
        <v>0</v>
      </c>
      <c r="F190" s="608">
        <f t="shared" si="14"/>
        <v>0</v>
      </c>
      <c r="G190" s="206">
        <f>SUM(G191,G194)</f>
        <v>0</v>
      </c>
      <c r="H190" s="456">
        <f>SUM(H191,H194)</f>
        <v>0</v>
      </c>
      <c r="I190" s="209">
        <f t="shared" si="15"/>
        <v>0</v>
      </c>
      <c r="J190" s="206">
        <f>SUM(J191,J194)</f>
        <v>0</v>
      </c>
      <c r="K190" s="456">
        <f>SUM(K191,K194)</f>
        <v>0</v>
      </c>
      <c r="L190" s="209">
        <f t="shared" si="16"/>
        <v>0</v>
      </c>
      <c r="M190" s="457">
        <f>SUM(M191,M194)</f>
        <v>0</v>
      </c>
      <c r="N190" s="207">
        <f>SUM(N191,N194)</f>
        <v>0</v>
      </c>
      <c r="O190" s="209">
        <f t="shared" si="17"/>
        <v>0</v>
      </c>
      <c r="P190" s="458"/>
      <c r="R190" s="346"/>
      <c r="S190" s="346"/>
      <c r="T190" s="346"/>
    </row>
    <row r="191" spans="1:20" ht="24" hidden="1" x14ac:dyDescent="0.25">
      <c r="A191" s="270">
        <v>4200</v>
      </c>
      <c r="B191" s="210" t="s">
        <v>206</v>
      </c>
      <c r="C191" s="393">
        <f t="shared" si="13"/>
        <v>0</v>
      </c>
      <c r="D191" s="95">
        <f>SUM(D192,D193)</f>
        <v>0</v>
      </c>
      <c r="E191" s="96">
        <f>SUM(E192,E193)</f>
        <v>0</v>
      </c>
      <c r="F191" s="97">
        <f t="shared" si="14"/>
        <v>0</v>
      </c>
      <c r="G191" s="95">
        <f>SUM(G192,G193)</f>
        <v>0</v>
      </c>
      <c r="H191" s="399">
        <f>SUM(H192,H193)</f>
        <v>0</v>
      </c>
      <c r="I191" s="99">
        <f t="shared" si="15"/>
        <v>0</v>
      </c>
      <c r="J191" s="95">
        <f>SUM(J192,J193)</f>
        <v>0</v>
      </c>
      <c r="K191" s="399">
        <f>SUM(K192,K193)</f>
        <v>0</v>
      </c>
      <c r="L191" s="99">
        <f t="shared" si="16"/>
        <v>0</v>
      </c>
      <c r="M191" s="469">
        <f>SUM(M192,M193)</f>
        <v>0</v>
      </c>
      <c r="N191" s="98">
        <f>SUM(N192,N193)</f>
        <v>0</v>
      </c>
      <c r="O191" s="99">
        <f t="shared" si="17"/>
        <v>0</v>
      </c>
      <c r="P191" s="397"/>
      <c r="R191" s="346"/>
      <c r="S191" s="346"/>
      <c r="T191" s="346"/>
    </row>
    <row r="192" spans="1:20" ht="36" hidden="1" x14ac:dyDescent="0.25">
      <c r="A192" s="350">
        <v>4240</v>
      </c>
      <c r="B192" s="101" t="s">
        <v>207</v>
      </c>
      <c r="C192" s="400">
        <f t="shared" si="13"/>
        <v>0</v>
      </c>
      <c r="D192" s="106"/>
      <c r="E192" s="107"/>
      <c r="F192" s="240">
        <f t="shared" si="14"/>
        <v>0</v>
      </c>
      <c r="G192" s="106"/>
      <c r="H192" s="403"/>
      <c r="I192" s="243">
        <f t="shared" si="15"/>
        <v>0</v>
      </c>
      <c r="J192" s="106"/>
      <c r="K192" s="403"/>
      <c r="L192" s="243">
        <f t="shared" si="16"/>
        <v>0</v>
      </c>
      <c r="M192" s="463"/>
      <c r="N192" s="108"/>
      <c r="O192" s="243">
        <f t="shared" si="17"/>
        <v>0</v>
      </c>
      <c r="P192" s="382"/>
      <c r="R192" s="346"/>
      <c r="S192" s="346"/>
      <c r="T192" s="346"/>
    </row>
    <row r="193" spans="1:20" ht="24" hidden="1" x14ac:dyDescent="0.25">
      <c r="A193" s="224">
        <v>4250</v>
      </c>
      <c r="B193" s="111" t="s">
        <v>208</v>
      </c>
      <c r="C193" s="405">
        <f t="shared" si="13"/>
        <v>0</v>
      </c>
      <c r="D193" s="116"/>
      <c r="E193" s="117"/>
      <c r="F193" s="227">
        <f t="shared" si="14"/>
        <v>0</v>
      </c>
      <c r="G193" s="116"/>
      <c r="H193" s="408"/>
      <c r="I193" s="230">
        <f t="shared" si="15"/>
        <v>0</v>
      </c>
      <c r="J193" s="116"/>
      <c r="K193" s="408"/>
      <c r="L193" s="230">
        <f t="shared" si="16"/>
        <v>0</v>
      </c>
      <c r="M193" s="464"/>
      <c r="N193" s="118"/>
      <c r="O193" s="230">
        <f t="shared" si="17"/>
        <v>0</v>
      </c>
      <c r="P193" s="387"/>
      <c r="R193" s="346"/>
      <c r="S193" s="346"/>
      <c r="T193" s="346"/>
    </row>
    <row r="194" spans="1:20" hidden="1" x14ac:dyDescent="0.25">
      <c r="A194" s="85">
        <v>4300</v>
      </c>
      <c r="B194" s="210" t="s">
        <v>209</v>
      </c>
      <c r="C194" s="393">
        <f t="shared" si="13"/>
        <v>0</v>
      </c>
      <c r="D194" s="95">
        <f>SUM(D195)</f>
        <v>0</v>
      </c>
      <c r="E194" s="96">
        <f>SUM(E195)</f>
        <v>0</v>
      </c>
      <c r="F194" s="97">
        <f t="shared" si="14"/>
        <v>0</v>
      </c>
      <c r="G194" s="95">
        <f>SUM(G195)</f>
        <v>0</v>
      </c>
      <c r="H194" s="399">
        <f>SUM(H195)</f>
        <v>0</v>
      </c>
      <c r="I194" s="99">
        <f t="shared" si="15"/>
        <v>0</v>
      </c>
      <c r="J194" s="95">
        <f>SUM(J195)</f>
        <v>0</v>
      </c>
      <c r="K194" s="399">
        <f>SUM(K195)</f>
        <v>0</v>
      </c>
      <c r="L194" s="99">
        <f t="shared" si="16"/>
        <v>0</v>
      </c>
      <c r="M194" s="469">
        <f>SUM(M195)</f>
        <v>0</v>
      </c>
      <c r="N194" s="98">
        <f>SUM(N195)</f>
        <v>0</v>
      </c>
      <c r="O194" s="99">
        <f t="shared" si="17"/>
        <v>0</v>
      </c>
      <c r="P194" s="397"/>
      <c r="R194" s="346"/>
      <c r="S194" s="346"/>
      <c r="T194" s="346"/>
    </row>
    <row r="195" spans="1:20" ht="24" hidden="1" x14ac:dyDescent="0.25">
      <c r="A195" s="350">
        <v>4310</v>
      </c>
      <c r="B195" s="101" t="s">
        <v>210</v>
      </c>
      <c r="C195" s="400">
        <f t="shared" si="13"/>
        <v>0</v>
      </c>
      <c r="D195" s="238">
        <f>SUM(D196:D196)</f>
        <v>0</v>
      </c>
      <c r="E195" s="239">
        <f>SUM(E196:E196)</f>
        <v>0</v>
      </c>
      <c r="F195" s="240">
        <f t="shared" si="14"/>
        <v>0</v>
      </c>
      <c r="G195" s="238">
        <f>SUM(G196:G196)</f>
        <v>0</v>
      </c>
      <c r="H195" s="470">
        <f>SUM(H196:H196)</f>
        <v>0</v>
      </c>
      <c r="I195" s="243">
        <f t="shared" si="15"/>
        <v>0</v>
      </c>
      <c r="J195" s="238">
        <f>SUM(J196:J196)</f>
        <v>0</v>
      </c>
      <c r="K195" s="470">
        <f>SUM(K196:K196)</f>
        <v>0</v>
      </c>
      <c r="L195" s="243">
        <f t="shared" si="16"/>
        <v>0</v>
      </c>
      <c r="M195" s="471">
        <f>SUM(M196:M196)</f>
        <v>0</v>
      </c>
      <c r="N195" s="241">
        <f>SUM(N196:N196)</f>
        <v>0</v>
      </c>
      <c r="O195" s="243">
        <f t="shared" si="17"/>
        <v>0</v>
      </c>
      <c r="P195" s="382"/>
      <c r="R195" s="346"/>
      <c r="S195" s="346"/>
      <c r="T195" s="346"/>
    </row>
    <row r="196" spans="1:20" ht="36" hidden="1" x14ac:dyDescent="0.25">
      <c r="A196" s="64">
        <v>4311</v>
      </c>
      <c r="B196" s="111" t="s">
        <v>211</v>
      </c>
      <c r="C196" s="405">
        <f t="shared" si="13"/>
        <v>0</v>
      </c>
      <c r="D196" s="116"/>
      <c r="E196" s="117"/>
      <c r="F196" s="227">
        <f t="shared" si="14"/>
        <v>0</v>
      </c>
      <c r="G196" s="116"/>
      <c r="H196" s="408"/>
      <c r="I196" s="230">
        <f t="shared" si="15"/>
        <v>0</v>
      </c>
      <c r="J196" s="116"/>
      <c r="K196" s="408"/>
      <c r="L196" s="230">
        <f t="shared" si="16"/>
        <v>0</v>
      </c>
      <c r="M196" s="464"/>
      <c r="N196" s="118"/>
      <c r="O196" s="230">
        <f t="shared" si="17"/>
        <v>0</v>
      </c>
      <c r="P196" s="387"/>
      <c r="R196" s="346"/>
      <c r="S196" s="346"/>
      <c r="T196" s="346"/>
    </row>
    <row r="197" spans="1:20" s="37" customFormat="1" ht="24" x14ac:dyDescent="0.25">
      <c r="A197" s="271"/>
      <c r="B197" s="29" t="s">
        <v>212</v>
      </c>
      <c r="C197" s="452">
        <f t="shared" si="13"/>
        <v>20385</v>
      </c>
      <c r="D197" s="173">
        <f>SUM(D198,D233,D271)</f>
        <v>16114</v>
      </c>
      <c r="E197" s="174">
        <f>SUM(E198,E233,E271)</f>
        <v>0</v>
      </c>
      <c r="F197" s="175">
        <f t="shared" si="14"/>
        <v>16114</v>
      </c>
      <c r="G197" s="173">
        <f>SUM(G198,G233,G271)</f>
        <v>4000</v>
      </c>
      <c r="H197" s="453">
        <f>SUM(H198,H233,H271)</f>
        <v>0</v>
      </c>
      <c r="I197" s="199">
        <f t="shared" si="15"/>
        <v>4000</v>
      </c>
      <c r="J197" s="173">
        <f>SUM(J198,J233,J271)</f>
        <v>271</v>
      </c>
      <c r="K197" s="453">
        <f>SUM(K198,K233,K271)</f>
        <v>0</v>
      </c>
      <c r="L197" s="199">
        <f t="shared" si="16"/>
        <v>271</v>
      </c>
      <c r="M197" s="487">
        <f>SUM(M198,M233,M271)</f>
        <v>0</v>
      </c>
      <c r="N197" s="488">
        <f>SUM(N198,N233,N271)</f>
        <v>0</v>
      </c>
      <c r="O197" s="489">
        <f t="shared" si="17"/>
        <v>0</v>
      </c>
      <c r="P197" s="490"/>
      <c r="R197" s="346"/>
      <c r="S197" s="346"/>
      <c r="T197" s="346"/>
    </row>
    <row r="198" spans="1:20" x14ac:dyDescent="0.25">
      <c r="A198" s="200">
        <v>5000</v>
      </c>
      <c r="B198" s="200" t="s">
        <v>213</v>
      </c>
      <c r="C198" s="455">
        <f t="shared" si="13"/>
        <v>20385</v>
      </c>
      <c r="D198" s="206">
        <f>D199+D207</f>
        <v>16114</v>
      </c>
      <c r="E198" s="604">
        <f>E199+E207</f>
        <v>0</v>
      </c>
      <c r="F198" s="608">
        <f t="shared" si="14"/>
        <v>16114</v>
      </c>
      <c r="G198" s="206">
        <f>G199+G207</f>
        <v>4000</v>
      </c>
      <c r="H198" s="456">
        <f>H199+H207</f>
        <v>0</v>
      </c>
      <c r="I198" s="209">
        <f t="shared" si="15"/>
        <v>4000</v>
      </c>
      <c r="J198" s="206">
        <f>J199+J207</f>
        <v>271</v>
      </c>
      <c r="K198" s="456">
        <f>K199+K207</f>
        <v>0</v>
      </c>
      <c r="L198" s="209">
        <f t="shared" si="16"/>
        <v>271</v>
      </c>
      <c r="M198" s="457">
        <f>M199+M207</f>
        <v>0</v>
      </c>
      <c r="N198" s="207">
        <f>N199+N207</f>
        <v>0</v>
      </c>
      <c r="O198" s="209">
        <f t="shared" si="17"/>
        <v>0</v>
      </c>
      <c r="P198" s="458"/>
      <c r="R198" s="346"/>
      <c r="S198" s="346"/>
      <c r="T198" s="346"/>
    </row>
    <row r="199" spans="1:20" x14ac:dyDescent="0.25">
      <c r="A199" s="85">
        <v>5100</v>
      </c>
      <c r="B199" s="210" t="s">
        <v>214</v>
      </c>
      <c r="C199" s="393">
        <f t="shared" si="13"/>
        <v>865</v>
      </c>
      <c r="D199" s="95">
        <f>D200+D201+D204+D205+D206</f>
        <v>865</v>
      </c>
      <c r="E199" s="96">
        <f>E200+E201+E204+E205+E206</f>
        <v>0</v>
      </c>
      <c r="F199" s="97">
        <f t="shared" si="14"/>
        <v>865</v>
      </c>
      <c r="G199" s="95">
        <f>G200+G201+G204+G205+G206</f>
        <v>0</v>
      </c>
      <c r="H199" s="399">
        <f>H200+H201+H204+H205+H206</f>
        <v>0</v>
      </c>
      <c r="I199" s="99">
        <f t="shared" si="15"/>
        <v>0</v>
      </c>
      <c r="J199" s="95">
        <f>J200+J201+J204+J205+J206</f>
        <v>0</v>
      </c>
      <c r="K199" s="399">
        <f>K200+K201+K204+K205+K206</f>
        <v>0</v>
      </c>
      <c r="L199" s="99">
        <f t="shared" si="16"/>
        <v>0</v>
      </c>
      <c r="M199" s="469">
        <f>M200+M201+M204+M205+M206</f>
        <v>0</v>
      </c>
      <c r="N199" s="98">
        <f>N200+N201+N204+N205+N206</f>
        <v>0</v>
      </c>
      <c r="O199" s="99">
        <f t="shared" si="17"/>
        <v>0</v>
      </c>
      <c r="P199" s="397"/>
      <c r="R199" s="346"/>
      <c r="S199" s="346"/>
      <c r="T199" s="346"/>
    </row>
    <row r="200" spans="1:20" hidden="1" x14ac:dyDescent="0.25">
      <c r="A200" s="350">
        <v>5110</v>
      </c>
      <c r="B200" s="101" t="s">
        <v>215</v>
      </c>
      <c r="C200" s="400">
        <f t="shared" si="13"/>
        <v>0</v>
      </c>
      <c r="D200" s="106"/>
      <c r="E200" s="107"/>
      <c r="F200" s="240">
        <f t="shared" si="14"/>
        <v>0</v>
      </c>
      <c r="G200" s="106"/>
      <c r="H200" s="403"/>
      <c r="I200" s="243">
        <f t="shared" si="15"/>
        <v>0</v>
      </c>
      <c r="J200" s="106"/>
      <c r="K200" s="403"/>
      <c r="L200" s="243">
        <f t="shared" si="16"/>
        <v>0</v>
      </c>
      <c r="M200" s="463"/>
      <c r="N200" s="108"/>
      <c r="O200" s="243">
        <f t="shared" si="17"/>
        <v>0</v>
      </c>
      <c r="P200" s="382"/>
      <c r="R200" s="346"/>
      <c r="S200" s="346"/>
      <c r="T200" s="346"/>
    </row>
    <row r="201" spans="1:20" ht="24" x14ac:dyDescent="0.25">
      <c r="A201" s="224">
        <v>5120</v>
      </c>
      <c r="B201" s="111" t="s">
        <v>216</v>
      </c>
      <c r="C201" s="405">
        <f t="shared" si="13"/>
        <v>865</v>
      </c>
      <c r="D201" s="225">
        <f>D202+D203</f>
        <v>865</v>
      </c>
      <c r="E201" s="226">
        <f>E202+E203</f>
        <v>0</v>
      </c>
      <c r="F201" s="227">
        <f t="shared" si="14"/>
        <v>865</v>
      </c>
      <c r="G201" s="225">
        <f>G202+G203</f>
        <v>0</v>
      </c>
      <c r="H201" s="465">
        <f>H202+H203</f>
        <v>0</v>
      </c>
      <c r="I201" s="230">
        <f t="shared" si="15"/>
        <v>0</v>
      </c>
      <c r="J201" s="225">
        <f>J202+J203</f>
        <v>0</v>
      </c>
      <c r="K201" s="465">
        <f>K202+K203</f>
        <v>0</v>
      </c>
      <c r="L201" s="230">
        <f t="shared" si="16"/>
        <v>0</v>
      </c>
      <c r="M201" s="466">
        <f>M202+M203</f>
        <v>0</v>
      </c>
      <c r="N201" s="228">
        <f>N202+N203</f>
        <v>0</v>
      </c>
      <c r="O201" s="230">
        <f t="shared" si="17"/>
        <v>0</v>
      </c>
      <c r="P201" s="387"/>
      <c r="R201" s="346"/>
      <c r="S201" s="346"/>
      <c r="T201" s="346"/>
    </row>
    <row r="202" spans="1:20" x14ac:dyDescent="0.25">
      <c r="A202" s="64">
        <v>5121</v>
      </c>
      <c r="B202" s="111" t="s">
        <v>217</v>
      </c>
      <c r="C202" s="405">
        <f t="shared" si="13"/>
        <v>865</v>
      </c>
      <c r="D202" s="116">
        <f>255+610</f>
        <v>865</v>
      </c>
      <c r="E202" s="117"/>
      <c r="F202" s="227">
        <f t="shared" si="14"/>
        <v>865</v>
      </c>
      <c r="G202" s="116"/>
      <c r="H202" s="408"/>
      <c r="I202" s="230">
        <f t="shared" si="15"/>
        <v>0</v>
      </c>
      <c r="J202" s="116"/>
      <c r="K202" s="408"/>
      <c r="L202" s="230">
        <f t="shared" si="16"/>
        <v>0</v>
      </c>
      <c r="M202" s="464"/>
      <c r="N202" s="118"/>
      <c r="O202" s="230">
        <f t="shared" si="17"/>
        <v>0</v>
      </c>
      <c r="P202" s="387"/>
      <c r="R202" s="346"/>
      <c r="S202" s="346"/>
      <c r="T202" s="346"/>
    </row>
    <row r="203" spans="1:20" ht="24" hidden="1" x14ac:dyDescent="0.25">
      <c r="A203" s="64">
        <v>5129</v>
      </c>
      <c r="B203" s="111" t="s">
        <v>218</v>
      </c>
      <c r="C203" s="405">
        <f t="shared" si="13"/>
        <v>0</v>
      </c>
      <c r="D203" s="116"/>
      <c r="E203" s="117"/>
      <c r="F203" s="227">
        <f t="shared" si="14"/>
        <v>0</v>
      </c>
      <c r="G203" s="116"/>
      <c r="H203" s="408"/>
      <c r="I203" s="230">
        <f t="shared" si="15"/>
        <v>0</v>
      </c>
      <c r="J203" s="116"/>
      <c r="K203" s="408"/>
      <c r="L203" s="230">
        <f t="shared" si="16"/>
        <v>0</v>
      </c>
      <c r="M203" s="464"/>
      <c r="N203" s="118"/>
      <c r="O203" s="230">
        <f t="shared" si="17"/>
        <v>0</v>
      </c>
      <c r="P203" s="387"/>
      <c r="R203" s="346"/>
      <c r="S203" s="346"/>
      <c r="T203" s="346"/>
    </row>
    <row r="204" spans="1:20" hidden="1" x14ac:dyDescent="0.25">
      <c r="A204" s="224">
        <v>5130</v>
      </c>
      <c r="B204" s="111" t="s">
        <v>219</v>
      </c>
      <c r="C204" s="405">
        <f t="shared" si="13"/>
        <v>0</v>
      </c>
      <c r="D204" s="116"/>
      <c r="E204" s="117"/>
      <c r="F204" s="227">
        <f t="shared" si="14"/>
        <v>0</v>
      </c>
      <c r="G204" s="116"/>
      <c r="H204" s="408"/>
      <c r="I204" s="230">
        <f t="shared" si="15"/>
        <v>0</v>
      </c>
      <c r="J204" s="116"/>
      <c r="K204" s="408"/>
      <c r="L204" s="230">
        <f t="shared" si="16"/>
        <v>0</v>
      </c>
      <c r="M204" s="464"/>
      <c r="N204" s="118"/>
      <c r="O204" s="230">
        <f t="shared" si="17"/>
        <v>0</v>
      </c>
      <c r="P204" s="387"/>
      <c r="R204" s="346"/>
      <c r="S204" s="346"/>
      <c r="T204" s="346"/>
    </row>
    <row r="205" spans="1:20" hidden="1" x14ac:dyDescent="0.25">
      <c r="A205" s="224">
        <v>5140</v>
      </c>
      <c r="B205" s="111" t="s">
        <v>220</v>
      </c>
      <c r="C205" s="405">
        <f t="shared" si="13"/>
        <v>0</v>
      </c>
      <c r="D205" s="116"/>
      <c r="E205" s="117"/>
      <c r="F205" s="227">
        <f t="shared" si="14"/>
        <v>0</v>
      </c>
      <c r="G205" s="116"/>
      <c r="H205" s="408"/>
      <c r="I205" s="230">
        <f t="shared" si="15"/>
        <v>0</v>
      </c>
      <c r="J205" s="116"/>
      <c r="K205" s="408"/>
      <c r="L205" s="230">
        <f t="shared" si="16"/>
        <v>0</v>
      </c>
      <c r="M205" s="464"/>
      <c r="N205" s="118"/>
      <c r="O205" s="230">
        <f t="shared" si="17"/>
        <v>0</v>
      </c>
      <c r="P205" s="387"/>
      <c r="R205" s="346"/>
      <c r="S205" s="346"/>
      <c r="T205" s="346"/>
    </row>
    <row r="206" spans="1:20" ht="24" hidden="1" x14ac:dyDescent="0.25">
      <c r="A206" s="224">
        <v>5170</v>
      </c>
      <c r="B206" s="111" t="s">
        <v>221</v>
      </c>
      <c r="C206" s="405">
        <f t="shared" si="13"/>
        <v>0</v>
      </c>
      <c r="D206" s="116"/>
      <c r="E206" s="117"/>
      <c r="F206" s="227">
        <f t="shared" si="14"/>
        <v>0</v>
      </c>
      <c r="G206" s="116"/>
      <c r="H206" s="408"/>
      <c r="I206" s="230">
        <f t="shared" si="15"/>
        <v>0</v>
      </c>
      <c r="J206" s="116"/>
      <c r="K206" s="408"/>
      <c r="L206" s="230">
        <f t="shared" si="16"/>
        <v>0</v>
      </c>
      <c r="M206" s="464"/>
      <c r="N206" s="118"/>
      <c r="O206" s="230">
        <f t="shared" si="17"/>
        <v>0</v>
      </c>
      <c r="P206" s="387"/>
      <c r="R206" s="346"/>
      <c r="S206" s="346"/>
      <c r="T206" s="346"/>
    </row>
    <row r="207" spans="1:20" x14ac:dyDescent="0.25">
      <c r="A207" s="85">
        <v>5200</v>
      </c>
      <c r="B207" s="210" t="s">
        <v>222</v>
      </c>
      <c r="C207" s="393">
        <f t="shared" si="13"/>
        <v>19520</v>
      </c>
      <c r="D207" s="95">
        <f>D208+D218+D219+D228+D229+D230+D232</f>
        <v>15249</v>
      </c>
      <c r="E207" s="96">
        <f>E208+E218+E219+E228+E229+E230+E232</f>
        <v>0</v>
      </c>
      <c r="F207" s="97">
        <f t="shared" si="14"/>
        <v>15249</v>
      </c>
      <c r="G207" s="95">
        <f>G208+G218+G219+G228+G229+G230+G232</f>
        <v>4000</v>
      </c>
      <c r="H207" s="399">
        <f>H208+H218+H219+H228+H229+H230+H232</f>
        <v>0</v>
      </c>
      <c r="I207" s="99">
        <f t="shared" si="15"/>
        <v>4000</v>
      </c>
      <c r="J207" s="95">
        <f>J208+J218+J219+J228+J229+J230+J232</f>
        <v>271</v>
      </c>
      <c r="K207" s="399">
        <f>K208+K218+K219+K228+K229+K230+K232</f>
        <v>0</v>
      </c>
      <c r="L207" s="99">
        <f t="shared" si="16"/>
        <v>271</v>
      </c>
      <c r="M207" s="469">
        <f>M208+M218+M219+M228+M229+M230+M232</f>
        <v>0</v>
      </c>
      <c r="N207" s="98">
        <f>N208+N218+N219+N228+N229+N230+N232</f>
        <v>0</v>
      </c>
      <c r="O207" s="99">
        <f t="shared" si="17"/>
        <v>0</v>
      </c>
      <c r="P207" s="397"/>
      <c r="R207" s="346"/>
      <c r="S207" s="346"/>
      <c r="T207" s="346"/>
    </row>
    <row r="208" spans="1:20" hidden="1" x14ac:dyDescent="0.25">
      <c r="A208" s="213">
        <v>5210</v>
      </c>
      <c r="B208" s="156" t="s">
        <v>223</v>
      </c>
      <c r="C208" s="435">
        <f t="shared" si="13"/>
        <v>0</v>
      </c>
      <c r="D208" s="214">
        <f>SUM(D209:D217)</f>
        <v>0</v>
      </c>
      <c r="E208" s="215">
        <f>SUM(E209:E217)</f>
        <v>0</v>
      </c>
      <c r="F208" s="216">
        <f t="shared" si="14"/>
        <v>0</v>
      </c>
      <c r="G208" s="214">
        <f>SUM(G209:G217)</f>
        <v>0</v>
      </c>
      <c r="H208" s="461">
        <f>SUM(H209:H217)</f>
        <v>0</v>
      </c>
      <c r="I208" s="219">
        <f t="shared" si="15"/>
        <v>0</v>
      </c>
      <c r="J208" s="214">
        <f>SUM(J209:J217)</f>
        <v>0</v>
      </c>
      <c r="K208" s="461">
        <f>SUM(K209:K217)</f>
        <v>0</v>
      </c>
      <c r="L208" s="219">
        <f t="shared" si="16"/>
        <v>0</v>
      </c>
      <c r="M208" s="462">
        <f>SUM(M209:M217)</f>
        <v>0</v>
      </c>
      <c r="N208" s="217">
        <f>SUM(N209:N217)</f>
        <v>0</v>
      </c>
      <c r="O208" s="219">
        <f t="shared" si="17"/>
        <v>0</v>
      </c>
      <c r="P208" s="434"/>
      <c r="R208" s="346"/>
      <c r="S208" s="346"/>
      <c r="T208" s="346"/>
    </row>
    <row r="209" spans="1:20" hidden="1" x14ac:dyDescent="0.25">
      <c r="A209" s="55">
        <v>5211</v>
      </c>
      <c r="B209" s="101" t="s">
        <v>224</v>
      </c>
      <c r="C209" s="227">
        <f t="shared" si="13"/>
        <v>0</v>
      </c>
      <c r="D209" s="106"/>
      <c r="E209" s="107"/>
      <c r="F209" s="240">
        <f t="shared" si="14"/>
        <v>0</v>
      </c>
      <c r="G209" s="106"/>
      <c r="H209" s="403"/>
      <c r="I209" s="243">
        <f t="shared" si="15"/>
        <v>0</v>
      </c>
      <c r="J209" s="106"/>
      <c r="K209" s="403"/>
      <c r="L209" s="243">
        <f t="shared" si="16"/>
        <v>0</v>
      </c>
      <c r="M209" s="463"/>
      <c r="N209" s="108"/>
      <c r="O209" s="243">
        <f t="shared" si="17"/>
        <v>0</v>
      </c>
      <c r="P209" s="382"/>
      <c r="R209" s="346"/>
      <c r="S209" s="346"/>
      <c r="T209" s="346"/>
    </row>
    <row r="210" spans="1:20" hidden="1" x14ac:dyDescent="0.25">
      <c r="A210" s="64">
        <v>5212</v>
      </c>
      <c r="B210" s="111" t="s">
        <v>225</v>
      </c>
      <c r="C210" s="227">
        <f t="shared" si="13"/>
        <v>0</v>
      </c>
      <c r="D210" s="116"/>
      <c r="E210" s="117"/>
      <c r="F210" s="227">
        <f t="shared" si="14"/>
        <v>0</v>
      </c>
      <c r="G210" s="116"/>
      <c r="H210" s="408"/>
      <c r="I210" s="230">
        <f t="shared" si="15"/>
        <v>0</v>
      </c>
      <c r="J210" s="116"/>
      <c r="K210" s="408"/>
      <c r="L210" s="230">
        <f t="shared" si="16"/>
        <v>0</v>
      </c>
      <c r="M210" s="464"/>
      <c r="N210" s="118"/>
      <c r="O210" s="230">
        <f t="shared" si="17"/>
        <v>0</v>
      </c>
      <c r="P210" s="387"/>
      <c r="R210" s="346"/>
      <c r="S210" s="346"/>
      <c r="T210" s="346"/>
    </row>
    <row r="211" spans="1:20" hidden="1" x14ac:dyDescent="0.25">
      <c r="A211" s="64">
        <v>5213</v>
      </c>
      <c r="B211" s="111" t="s">
        <v>226</v>
      </c>
      <c r="C211" s="227">
        <f t="shared" si="13"/>
        <v>0</v>
      </c>
      <c r="D211" s="116"/>
      <c r="E211" s="117"/>
      <c r="F211" s="227">
        <f t="shared" si="14"/>
        <v>0</v>
      </c>
      <c r="G211" s="116"/>
      <c r="H211" s="408"/>
      <c r="I211" s="230">
        <f t="shared" si="15"/>
        <v>0</v>
      </c>
      <c r="J211" s="116"/>
      <c r="K211" s="408"/>
      <c r="L211" s="230">
        <f t="shared" si="16"/>
        <v>0</v>
      </c>
      <c r="M211" s="464"/>
      <c r="N211" s="118"/>
      <c r="O211" s="230">
        <f t="shared" si="17"/>
        <v>0</v>
      </c>
      <c r="P211" s="387"/>
      <c r="R211" s="346"/>
      <c r="S211" s="346"/>
      <c r="T211" s="346"/>
    </row>
    <row r="212" spans="1:20" hidden="1" x14ac:dyDescent="0.25">
      <c r="A212" s="64">
        <v>5214</v>
      </c>
      <c r="B212" s="111" t="s">
        <v>227</v>
      </c>
      <c r="C212" s="227">
        <f t="shared" si="13"/>
        <v>0</v>
      </c>
      <c r="D212" s="116"/>
      <c r="E212" s="117"/>
      <c r="F212" s="227">
        <f t="shared" si="14"/>
        <v>0</v>
      </c>
      <c r="G212" s="116"/>
      <c r="H212" s="408"/>
      <c r="I212" s="230">
        <f t="shared" si="15"/>
        <v>0</v>
      </c>
      <c r="J212" s="116"/>
      <c r="K212" s="408"/>
      <c r="L212" s="230">
        <f t="shared" si="16"/>
        <v>0</v>
      </c>
      <c r="M212" s="464"/>
      <c r="N212" s="118"/>
      <c r="O212" s="230">
        <f t="shared" si="17"/>
        <v>0</v>
      </c>
      <c r="P212" s="387"/>
      <c r="R212" s="346"/>
      <c r="S212" s="346"/>
      <c r="T212" s="346"/>
    </row>
    <row r="213" spans="1:20" hidden="1" x14ac:dyDescent="0.25">
      <c r="A213" s="64">
        <v>5215</v>
      </c>
      <c r="B213" s="111" t="s">
        <v>228</v>
      </c>
      <c r="C213" s="227">
        <f t="shared" si="13"/>
        <v>0</v>
      </c>
      <c r="D213" s="116"/>
      <c r="E213" s="117"/>
      <c r="F213" s="227">
        <f t="shared" si="14"/>
        <v>0</v>
      </c>
      <c r="G213" s="116"/>
      <c r="H213" s="408"/>
      <c r="I213" s="230">
        <f t="shared" si="15"/>
        <v>0</v>
      </c>
      <c r="J213" s="116"/>
      <c r="K213" s="408"/>
      <c r="L213" s="230">
        <f t="shared" si="16"/>
        <v>0</v>
      </c>
      <c r="M213" s="464"/>
      <c r="N213" s="118"/>
      <c r="O213" s="230">
        <f t="shared" si="17"/>
        <v>0</v>
      </c>
      <c r="P213" s="387"/>
      <c r="R213" s="346"/>
      <c r="S213" s="346"/>
      <c r="T213" s="346"/>
    </row>
    <row r="214" spans="1:20" ht="24" hidden="1" x14ac:dyDescent="0.25">
      <c r="A214" s="64">
        <v>5216</v>
      </c>
      <c r="B214" s="111" t="s">
        <v>229</v>
      </c>
      <c r="C214" s="227">
        <f t="shared" si="13"/>
        <v>0</v>
      </c>
      <c r="D214" s="116"/>
      <c r="E214" s="117"/>
      <c r="F214" s="227">
        <f t="shared" si="14"/>
        <v>0</v>
      </c>
      <c r="G214" s="116"/>
      <c r="H214" s="408"/>
      <c r="I214" s="230">
        <f t="shared" si="15"/>
        <v>0</v>
      </c>
      <c r="J214" s="116"/>
      <c r="K214" s="408"/>
      <c r="L214" s="230">
        <f t="shared" si="16"/>
        <v>0</v>
      </c>
      <c r="M214" s="464"/>
      <c r="N214" s="118"/>
      <c r="O214" s="230">
        <f t="shared" si="17"/>
        <v>0</v>
      </c>
      <c r="P214" s="387"/>
      <c r="R214" s="346"/>
      <c r="S214" s="346"/>
      <c r="T214" s="346"/>
    </row>
    <row r="215" spans="1:20" hidden="1" x14ac:dyDescent="0.25">
      <c r="A215" s="64">
        <v>5217</v>
      </c>
      <c r="B215" s="111" t="s">
        <v>230</v>
      </c>
      <c r="C215" s="227">
        <f t="shared" si="13"/>
        <v>0</v>
      </c>
      <c r="D215" s="116"/>
      <c r="E215" s="117"/>
      <c r="F215" s="227">
        <f t="shared" si="14"/>
        <v>0</v>
      </c>
      <c r="G215" s="116"/>
      <c r="H215" s="408"/>
      <c r="I215" s="230">
        <f t="shared" si="15"/>
        <v>0</v>
      </c>
      <c r="J215" s="116"/>
      <c r="K215" s="408"/>
      <c r="L215" s="230">
        <f t="shared" si="16"/>
        <v>0</v>
      </c>
      <c r="M215" s="464"/>
      <c r="N215" s="118"/>
      <c r="O215" s="230">
        <f t="shared" si="17"/>
        <v>0</v>
      </c>
      <c r="P215" s="387"/>
      <c r="R215" s="346"/>
      <c r="S215" s="346"/>
      <c r="T215" s="346"/>
    </row>
    <row r="216" spans="1:20" hidden="1" x14ac:dyDescent="0.25">
      <c r="A216" s="64">
        <v>5218</v>
      </c>
      <c r="B216" s="111" t="s">
        <v>231</v>
      </c>
      <c r="C216" s="227">
        <f t="shared" si="13"/>
        <v>0</v>
      </c>
      <c r="D216" s="116"/>
      <c r="E216" s="117"/>
      <c r="F216" s="227">
        <f t="shared" si="14"/>
        <v>0</v>
      </c>
      <c r="G216" s="116"/>
      <c r="H216" s="408"/>
      <c r="I216" s="230">
        <f t="shared" si="15"/>
        <v>0</v>
      </c>
      <c r="J216" s="116"/>
      <c r="K216" s="408"/>
      <c r="L216" s="230">
        <f t="shared" si="16"/>
        <v>0</v>
      </c>
      <c r="M216" s="464"/>
      <c r="N216" s="118"/>
      <c r="O216" s="230">
        <f t="shared" si="17"/>
        <v>0</v>
      </c>
      <c r="P216" s="387"/>
      <c r="R216" s="346"/>
      <c r="S216" s="346"/>
      <c r="T216" s="346"/>
    </row>
    <row r="217" spans="1:20" hidden="1" x14ac:dyDescent="0.25">
      <c r="A217" s="64">
        <v>5219</v>
      </c>
      <c r="B217" s="111" t="s">
        <v>232</v>
      </c>
      <c r="C217" s="227">
        <f t="shared" si="13"/>
        <v>0</v>
      </c>
      <c r="D217" s="116"/>
      <c r="E217" s="117"/>
      <c r="F217" s="227">
        <f t="shared" si="14"/>
        <v>0</v>
      </c>
      <c r="G217" s="116"/>
      <c r="H217" s="408"/>
      <c r="I217" s="230">
        <f t="shared" si="15"/>
        <v>0</v>
      </c>
      <c r="J217" s="116"/>
      <c r="K217" s="408"/>
      <c r="L217" s="230">
        <f t="shared" si="16"/>
        <v>0</v>
      </c>
      <c r="M217" s="464"/>
      <c r="N217" s="118"/>
      <c r="O217" s="230">
        <f t="shared" si="17"/>
        <v>0</v>
      </c>
      <c r="P217" s="387"/>
      <c r="R217" s="346"/>
      <c r="S217" s="346"/>
      <c r="T217" s="346"/>
    </row>
    <row r="218" spans="1:20" hidden="1" x14ac:dyDescent="0.25">
      <c r="A218" s="224">
        <v>5220</v>
      </c>
      <c r="B218" s="111" t="s">
        <v>233</v>
      </c>
      <c r="C218" s="227">
        <f t="shared" si="13"/>
        <v>0</v>
      </c>
      <c r="D218" s="116"/>
      <c r="E218" s="117"/>
      <c r="F218" s="227">
        <f t="shared" si="14"/>
        <v>0</v>
      </c>
      <c r="G218" s="116"/>
      <c r="H218" s="408"/>
      <c r="I218" s="230">
        <f t="shared" si="15"/>
        <v>0</v>
      </c>
      <c r="J218" s="116"/>
      <c r="K218" s="408"/>
      <c r="L218" s="230">
        <f t="shared" si="16"/>
        <v>0</v>
      </c>
      <c r="M218" s="464"/>
      <c r="N218" s="118"/>
      <c r="O218" s="230">
        <f t="shared" si="17"/>
        <v>0</v>
      </c>
      <c r="P218" s="387"/>
      <c r="R218" s="346"/>
      <c r="S218" s="346"/>
      <c r="T218" s="346"/>
    </row>
    <row r="219" spans="1:20" x14ac:dyDescent="0.25">
      <c r="A219" s="224">
        <v>5230</v>
      </c>
      <c r="B219" s="111" t="s">
        <v>234</v>
      </c>
      <c r="C219" s="227">
        <f t="shared" si="13"/>
        <v>19520</v>
      </c>
      <c r="D219" s="225">
        <f>SUM(D220:D227)</f>
        <v>15249</v>
      </c>
      <c r="E219" s="226">
        <f>SUM(E220:E227)</f>
        <v>0</v>
      </c>
      <c r="F219" s="227">
        <f t="shared" si="14"/>
        <v>15249</v>
      </c>
      <c r="G219" s="225">
        <f>SUM(G220:G227)</f>
        <v>4000</v>
      </c>
      <c r="H219" s="465">
        <f>SUM(H220:H227)</f>
        <v>0</v>
      </c>
      <c r="I219" s="230">
        <f t="shared" si="15"/>
        <v>4000</v>
      </c>
      <c r="J219" s="225">
        <f>SUM(J220:J227)</f>
        <v>271</v>
      </c>
      <c r="K219" s="465">
        <f>SUM(K220:K227)</f>
        <v>0</v>
      </c>
      <c r="L219" s="230">
        <f t="shared" si="16"/>
        <v>271</v>
      </c>
      <c r="M219" s="466">
        <f>SUM(M220:M227)</f>
        <v>0</v>
      </c>
      <c r="N219" s="228">
        <f>SUM(N220:N227)</f>
        <v>0</v>
      </c>
      <c r="O219" s="230">
        <f t="shared" si="17"/>
        <v>0</v>
      </c>
      <c r="P219" s="387"/>
      <c r="R219" s="346"/>
      <c r="S219" s="346"/>
      <c r="T219" s="346"/>
    </row>
    <row r="220" spans="1:20" hidden="1" x14ac:dyDescent="0.25">
      <c r="A220" s="64">
        <v>5231</v>
      </c>
      <c r="B220" s="111" t="s">
        <v>235</v>
      </c>
      <c r="C220" s="227">
        <f t="shared" si="13"/>
        <v>0</v>
      </c>
      <c r="D220" s="116"/>
      <c r="E220" s="117"/>
      <c r="F220" s="227">
        <f t="shared" si="14"/>
        <v>0</v>
      </c>
      <c r="G220" s="116"/>
      <c r="H220" s="408"/>
      <c r="I220" s="230">
        <f t="shared" si="15"/>
        <v>0</v>
      </c>
      <c r="J220" s="116"/>
      <c r="K220" s="408"/>
      <c r="L220" s="230">
        <f t="shared" si="16"/>
        <v>0</v>
      </c>
      <c r="M220" s="464"/>
      <c r="N220" s="118"/>
      <c r="O220" s="230">
        <f t="shared" si="17"/>
        <v>0</v>
      </c>
      <c r="P220" s="387"/>
      <c r="R220" s="346"/>
      <c r="S220" s="346"/>
      <c r="T220" s="346"/>
    </row>
    <row r="221" spans="1:20" x14ac:dyDescent="0.25">
      <c r="A221" s="64">
        <v>5232</v>
      </c>
      <c r="B221" s="111" t="s">
        <v>236</v>
      </c>
      <c r="C221" s="227">
        <f t="shared" si="13"/>
        <v>3860</v>
      </c>
      <c r="D221" s="116">
        <v>3589</v>
      </c>
      <c r="E221" s="117"/>
      <c r="F221" s="227">
        <f t="shared" si="14"/>
        <v>3589</v>
      </c>
      <c r="G221" s="116"/>
      <c r="H221" s="408"/>
      <c r="I221" s="230">
        <f t="shared" si="15"/>
        <v>0</v>
      </c>
      <c r="J221" s="116">
        <v>271</v>
      </c>
      <c r="K221" s="408"/>
      <c r="L221" s="230">
        <f t="shared" si="16"/>
        <v>271</v>
      </c>
      <c r="M221" s="464"/>
      <c r="N221" s="118"/>
      <c r="O221" s="230">
        <f t="shared" si="17"/>
        <v>0</v>
      </c>
      <c r="P221" s="387"/>
      <c r="R221" s="346"/>
      <c r="S221" s="346"/>
      <c r="T221" s="346"/>
    </row>
    <row r="222" spans="1:20" x14ac:dyDescent="0.25">
      <c r="A222" s="64">
        <v>5233</v>
      </c>
      <c r="B222" s="111" t="s">
        <v>237</v>
      </c>
      <c r="C222" s="227">
        <f t="shared" si="13"/>
        <v>6500</v>
      </c>
      <c r="D222" s="116">
        <v>2500</v>
      </c>
      <c r="E222" s="117"/>
      <c r="F222" s="227">
        <f t="shared" si="14"/>
        <v>2500</v>
      </c>
      <c r="G222" s="116">
        <v>4000</v>
      </c>
      <c r="H222" s="408"/>
      <c r="I222" s="230">
        <f t="shared" si="15"/>
        <v>4000</v>
      </c>
      <c r="J222" s="116">
        <v>0</v>
      </c>
      <c r="K222" s="408"/>
      <c r="L222" s="230">
        <f t="shared" si="16"/>
        <v>0</v>
      </c>
      <c r="M222" s="464"/>
      <c r="N222" s="118"/>
      <c r="O222" s="230">
        <f t="shared" si="17"/>
        <v>0</v>
      </c>
      <c r="P222" s="387"/>
      <c r="R222" s="346"/>
      <c r="S222" s="346"/>
      <c r="T222" s="346"/>
    </row>
    <row r="223" spans="1:20" ht="24" hidden="1" x14ac:dyDescent="0.25">
      <c r="A223" s="64">
        <v>5234</v>
      </c>
      <c r="B223" s="111" t="s">
        <v>238</v>
      </c>
      <c r="C223" s="227">
        <f t="shared" si="13"/>
        <v>0</v>
      </c>
      <c r="D223" s="116"/>
      <c r="E223" s="117"/>
      <c r="F223" s="227">
        <f t="shared" si="14"/>
        <v>0</v>
      </c>
      <c r="G223" s="116"/>
      <c r="H223" s="408"/>
      <c r="I223" s="230">
        <f t="shared" si="15"/>
        <v>0</v>
      </c>
      <c r="J223" s="116"/>
      <c r="K223" s="408"/>
      <c r="L223" s="230">
        <f t="shared" si="16"/>
        <v>0</v>
      </c>
      <c r="M223" s="464"/>
      <c r="N223" s="118"/>
      <c r="O223" s="230">
        <f t="shared" si="17"/>
        <v>0</v>
      </c>
      <c r="P223" s="387"/>
      <c r="R223" s="346"/>
      <c r="S223" s="346"/>
      <c r="T223" s="346"/>
    </row>
    <row r="224" spans="1:20" hidden="1" x14ac:dyDescent="0.25">
      <c r="A224" s="64">
        <v>5236</v>
      </c>
      <c r="B224" s="111" t="s">
        <v>239</v>
      </c>
      <c r="C224" s="227">
        <f t="shared" si="13"/>
        <v>0</v>
      </c>
      <c r="D224" s="116"/>
      <c r="E224" s="117"/>
      <c r="F224" s="227">
        <f t="shared" si="14"/>
        <v>0</v>
      </c>
      <c r="G224" s="116"/>
      <c r="H224" s="408"/>
      <c r="I224" s="230">
        <f t="shared" si="15"/>
        <v>0</v>
      </c>
      <c r="J224" s="116"/>
      <c r="K224" s="408"/>
      <c r="L224" s="230">
        <f t="shared" si="16"/>
        <v>0</v>
      </c>
      <c r="M224" s="464"/>
      <c r="N224" s="118"/>
      <c r="O224" s="230">
        <f t="shared" si="17"/>
        <v>0</v>
      </c>
      <c r="P224" s="387"/>
      <c r="R224" s="346"/>
      <c r="S224" s="346"/>
      <c r="T224" s="346"/>
    </row>
    <row r="225" spans="1:20" hidden="1" x14ac:dyDescent="0.25">
      <c r="A225" s="64">
        <v>5237</v>
      </c>
      <c r="B225" s="111" t="s">
        <v>240</v>
      </c>
      <c r="C225" s="227">
        <f t="shared" si="13"/>
        <v>0</v>
      </c>
      <c r="D225" s="116"/>
      <c r="E225" s="117"/>
      <c r="F225" s="227">
        <f t="shared" si="14"/>
        <v>0</v>
      </c>
      <c r="G225" s="116"/>
      <c r="H225" s="408"/>
      <c r="I225" s="230">
        <f t="shared" si="15"/>
        <v>0</v>
      </c>
      <c r="J225" s="116"/>
      <c r="K225" s="408"/>
      <c r="L225" s="230">
        <f t="shared" si="16"/>
        <v>0</v>
      </c>
      <c r="M225" s="464"/>
      <c r="N225" s="118"/>
      <c r="O225" s="230">
        <f t="shared" si="17"/>
        <v>0</v>
      </c>
      <c r="P225" s="387"/>
      <c r="R225" s="346"/>
      <c r="S225" s="346"/>
      <c r="T225" s="346"/>
    </row>
    <row r="226" spans="1:20" ht="24" x14ac:dyDescent="0.25">
      <c r="A226" s="64">
        <v>5238</v>
      </c>
      <c r="B226" s="111" t="s">
        <v>241</v>
      </c>
      <c r="C226" s="227">
        <f t="shared" si="13"/>
        <v>9160</v>
      </c>
      <c r="D226" s="116">
        <f>1920+540+500+1200+5000</f>
        <v>9160</v>
      </c>
      <c r="E226" s="117"/>
      <c r="F226" s="227">
        <f t="shared" si="14"/>
        <v>9160</v>
      </c>
      <c r="G226" s="116"/>
      <c r="H226" s="408"/>
      <c r="I226" s="230">
        <f t="shared" si="15"/>
        <v>0</v>
      </c>
      <c r="J226" s="116"/>
      <c r="K226" s="408"/>
      <c r="L226" s="230">
        <f t="shared" si="16"/>
        <v>0</v>
      </c>
      <c r="M226" s="464"/>
      <c r="N226" s="118"/>
      <c r="O226" s="230">
        <f t="shared" si="17"/>
        <v>0</v>
      </c>
      <c r="P226" s="387"/>
      <c r="R226" s="346"/>
      <c r="S226" s="346"/>
      <c r="T226" s="346"/>
    </row>
    <row r="227" spans="1:20" ht="24" hidden="1" x14ac:dyDescent="0.25">
      <c r="A227" s="64">
        <v>5239</v>
      </c>
      <c r="B227" s="111" t="s">
        <v>242</v>
      </c>
      <c r="C227" s="227">
        <f t="shared" si="13"/>
        <v>0</v>
      </c>
      <c r="D227" s="116">
        <f>3612-3612</f>
        <v>0</v>
      </c>
      <c r="E227" s="117"/>
      <c r="F227" s="227">
        <f t="shared" si="14"/>
        <v>0</v>
      </c>
      <c r="G227" s="116"/>
      <c r="H227" s="408"/>
      <c r="I227" s="230">
        <f t="shared" si="15"/>
        <v>0</v>
      </c>
      <c r="J227" s="116">
        <f>248-248</f>
        <v>0</v>
      </c>
      <c r="K227" s="408"/>
      <c r="L227" s="230">
        <f t="shared" si="16"/>
        <v>0</v>
      </c>
      <c r="M227" s="464"/>
      <c r="N227" s="118"/>
      <c r="O227" s="230">
        <f t="shared" si="17"/>
        <v>0</v>
      </c>
      <c r="P227" s="387"/>
      <c r="R227" s="346"/>
      <c r="S227" s="346"/>
      <c r="T227" s="346"/>
    </row>
    <row r="228" spans="1:20" ht="24" hidden="1" x14ac:dyDescent="0.25">
      <c r="A228" s="224">
        <v>5240</v>
      </c>
      <c r="B228" s="111" t="s">
        <v>243</v>
      </c>
      <c r="C228" s="227">
        <f t="shared" si="13"/>
        <v>0</v>
      </c>
      <c r="D228" s="116"/>
      <c r="E228" s="117"/>
      <c r="F228" s="227">
        <f t="shared" si="14"/>
        <v>0</v>
      </c>
      <c r="G228" s="116"/>
      <c r="H228" s="408"/>
      <c r="I228" s="230">
        <f t="shared" si="15"/>
        <v>0</v>
      </c>
      <c r="J228" s="116"/>
      <c r="K228" s="408"/>
      <c r="L228" s="230">
        <f t="shared" si="16"/>
        <v>0</v>
      </c>
      <c r="M228" s="464"/>
      <c r="N228" s="118"/>
      <c r="O228" s="230">
        <f t="shared" si="17"/>
        <v>0</v>
      </c>
      <c r="P228" s="387"/>
      <c r="R228" s="346"/>
      <c r="S228" s="346"/>
      <c r="T228" s="346"/>
    </row>
    <row r="229" spans="1:20" hidden="1" x14ac:dyDescent="0.25">
      <c r="A229" s="224">
        <v>5250</v>
      </c>
      <c r="B229" s="111" t="s">
        <v>244</v>
      </c>
      <c r="C229" s="227">
        <f t="shared" si="13"/>
        <v>0</v>
      </c>
      <c r="D229" s="116"/>
      <c r="E229" s="117"/>
      <c r="F229" s="227">
        <f t="shared" si="14"/>
        <v>0</v>
      </c>
      <c r="G229" s="116"/>
      <c r="H229" s="408"/>
      <c r="I229" s="230">
        <f t="shared" si="15"/>
        <v>0</v>
      </c>
      <c r="J229" s="116"/>
      <c r="K229" s="408"/>
      <c r="L229" s="230">
        <f t="shared" si="16"/>
        <v>0</v>
      </c>
      <c r="M229" s="464"/>
      <c r="N229" s="118"/>
      <c r="O229" s="230">
        <f t="shared" si="17"/>
        <v>0</v>
      </c>
      <c r="P229" s="387"/>
      <c r="R229" s="346"/>
      <c r="S229" s="346"/>
      <c r="T229" s="346"/>
    </row>
    <row r="230" spans="1:20" hidden="1" x14ac:dyDescent="0.25">
      <c r="A230" s="224">
        <v>5260</v>
      </c>
      <c r="B230" s="111" t="s">
        <v>245</v>
      </c>
      <c r="C230" s="227">
        <f t="shared" si="13"/>
        <v>0</v>
      </c>
      <c r="D230" s="225">
        <f>SUM(D231)</f>
        <v>0</v>
      </c>
      <c r="E230" s="226">
        <f>SUM(E231)</f>
        <v>0</v>
      </c>
      <c r="F230" s="227">
        <f t="shared" si="14"/>
        <v>0</v>
      </c>
      <c r="G230" s="225">
        <f>SUM(G231)</f>
        <v>0</v>
      </c>
      <c r="H230" s="465">
        <f>SUM(H231)</f>
        <v>0</v>
      </c>
      <c r="I230" s="230">
        <f t="shared" si="15"/>
        <v>0</v>
      </c>
      <c r="J230" s="225">
        <f>SUM(J231)</f>
        <v>0</v>
      </c>
      <c r="K230" s="465">
        <f>SUM(K231)</f>
        <v>0</v>
      </c>
      <c r="L230" s="230">
        <f t="shared" si="16"/>
        <v>0</v>
      </c>
      <c r="M230" s="466">
        <f>SUM(M231)</f>
        <v>0</v>
      </c>
      <c r="N230" s="228">
        <f>SUM(N231)</f>
        <v>0</v>
      </c>
      <c r="O230" s="230">
        <f t="shared" si="17"/>
        <v>0</v>
      </c>
      <c r="P230" s="387"/>
      <c r="R230" s="346"/>
      <c r="S230" s="346"/>
      <c r="T230" s="346"/>
    </row>
    <row r="231" spans="1:20" ht="24" hidden="1" x14ac:dyDescent="0.25">
      <c r="A231" s="64">
        <v>5269</v>
      </c>
      <c r="B231" s="111" t="s">
        <v>246</v>
      </c>
      <c r="C231" s="227">
        <f t="shared" si="13"/>
        <v>0</v>
      </c>
      <c r="D231" s="116"/>
      <c r="E231" s="117"/>
      <c r="F231" s="227">
        <f t="shared" si="14"/>
        <v>0</v>
      </c>
      <c r="G231" s="116"/>
      <c r="H231" s="408"/>
      <c r="I231" s="230">
        <f t="shared" si="15"/>
        <v>0</v>
      </c>
      <c r="J231" s="116"/>
      <c r="K231" s="408"/>
      <c r="L231" s="230">
        <f t="shared" si="16"/>
        <v>0</v>
      </c>
      <c r="M231" s="464"/>
      <c r="N231" s="118"/>
      <c r="O231" s="230">
        <f t="shared" si="17"/>
        <v>0</v>
      </c>
      <c r="P231" s="387"/>
      <c r="R231" s="346"/>
      <c r="S231" s="346"/>
      <c r="T231" s="346"/>
    </row>
    <row r="232" spans="1:20" ht="24" hidden="1" x14ac:dyDescent="0.25">
      <c r="A232" s="213">
        <v>5270</v>
      </c>
      <c r="B232" s="156" t="s">
        <v>247</v>
      </c>
      <c r="C232" s="290">
        <f t="shared" si="13"/>
        <v>0</v>
      </c>
      <c r="D232" s="231"/>
      <c r="E232" s="232"/>
      <c r="F232" s="216">
        <f t="shared" si="14"/>
        <v>0</v>
      </c>
      <c r="G232" s="231"/>
      <c r="H232" s="467"/>
      <c r="I232" s="219">
        <f t="shared" si="15"/>
        <v>0</v>
      </c>
      <c r="J232" s="231"/>
      <c r="K232" s="467"/>
      <c r="L232" s="219">
        <f t="shared" si="16"/>
        <v>0</v>
      </c>
      <c r="M232" s="468"/>
      <c r="N232" s="234"/>
      <c r="O232" s="219">
        <f t="shared" si="17"/>
        <v>0</v>
      </c>
      <c r="P232" s="434"/>
      <c r="R232" s="346"/>
      <c r="S232" s="346"/>
      <c r="T232" s="346"/>
    </row>
    <row r="233" spans="1:20" hidden="1" x14ac:dyDescent="0.25">
      <c r="A233" s="200">
        <v>6000</v>
      </c>
      <c r="B233" s="200" t="s">
        <v>248</v>
      </c>
      <c r="C233" s="455">
        <f t="shared" si="13"/>
        <v>0</v>
      </c>
      <c r="D233" s="206">
        <f>D234+D254+D261</f>
        <v>0</v>
      </c>
      <c r="E233" s="604">
        <f>E234+E254+E261</f>
        <v>0</v>
      </c>
      <c r="F233" s="608">
        <f t="shared" si="14"/>
        <v>0</v>
      </c>
      <c r="G233" s="206">
        <f>G234+G254+G261</f>
        <v>0</v>
      </c>
      <c r="H233" s="456">
        <f>H234+H254+H261</f>
        <v>0</v>
      </c>
      <c r="I233" s="209">
        <f t="shared" si="15"/>
        <v>0</v>
      </c>
      <c r="J233" s="206">
        <f>J234+J254+J261</f>
        <v>0</v>
      </c>
      <c r="K233" s="456">
        <f>K234+K254+K261</f>
        <v>0</v>
      </c>
      <c r="L233" s="209">
        <f t="shared" si="16"/>
        <v>0</v>
      </c>
      <c r="M233" s="457">
        <f>M234+M254+M261</f>
        <v>0</v>
      </c>
      <c r="N233" s="207">
        <f>N234+N254+N261</f>
        <v>0</v>
      </c>
      <c r="O233" s="209">
        <f t="shared" si="17"/>
        <v>0</v>
      </c>
      <c r="P233" s="458"/>
      <c r="R233" s="346"/>
      <c r="S233" s="346"/>
      <c r="T233" s="346"/>
    </row>
    <row r="234" spans="1:20" hidden="1" x14ac:dyDescent="0.25">
      <c r="A234" s="137">
        <v>6200</v>
      </c>
      <c r="B234" s="253" t="s">
        <v>249</v>
      </c>
      <c r="C234" s="485">
        <f t="shared" si="13"/>
        <v>0</v>
      </c>
      <c r="D234" s="211">
        <f>SUM(D235,D236,D238,D241,D247,D248,D249)</f>
        <v>0</v>
      </c>
      <c r="E234" s="264">
        <f>SUM(E235,E236,E238,E241,E247,E248,E249)</f>
        <v>0</v>
      </c>
      <c r="F234" s="265">
        <f t="shared" si="14"/>
        <v>0</v>
      </c>
      <c r="G234" s="211">
        <f>SUM(G235,G236,G238,G241,G247,G248,G249)</f>
        <v>0</v>
      </c>
      <c r="H234" s="486">
        <f>SUM(H235,H236,H238,H241,H247,H248,H249)</f>
        <v>0</v>
      </c>
      <c r="I234" s="268">
        <f t="shared" si="15"/>
        <v>0</v>
      </c>
      <c r="J234" s="211">
        <f>SUM(J235,J236,J238,J241,J247,J248,J249)</f>
        <v>0</v>
      </c>
      <c r="K234" s="486">
        <f>SUM(K235,K236,K238,K241,K247,K248,K249)</f>
        <v>0</v>
      </c>
      <c r="L234" s="268">
        <f t="shared" si="16"/>
        <v>0</v>
      </c>
      <c r="M234" s="459">
        <f>SUM(M235,M236,M238,M241,M247,M248,M249)</f>
        <v>0</v>
      </c>
      <c r="N234" s="266">
        <f>SUM(N235,N236,N238,N241,N247,N248,N249)</f>
        <v>0</v>
      </c>
      <c r="O234" s="268">
        <f t="shared" si="17"/>
        <v>0</v>
      </c>
      <c r="P234" s="460"/>
      <c r="R234" s="346"/>
      <c r="S234" s="346"/>
      <c r="T234" s="346"/>
    </row>
    <row r="235" spans="1:20" ht="24" hidden="1" x14ac:dyDescent="0.25">
      <c r="A235" s="350">
        <v>6220</v>
      </c>
      <c r="B235" s="101" t="s">
        <v>250</v>
      </c>
      <c r="C235" s="239">
        <f t="shared" si="13"/>
        <v>0</v>
      </c>
      <c r="D235" s="106"/>
      <c r="E235" s="107"/>
      <c r="F235" s="240">
        <f t="shared" si="14"/>
        <v>0</v>
      </c>
      <c r="G235" s="106"/>
      <c r="H235" s="403"/>
      <c r="I235" s="243">
        <f t="shared" si="15"/>
        <v>0</v>
      </c>
      <c r="J235" s="106"/>
      <c r="K235" s="403"/>
      <c r="L235" s="243">
        <f t="shared" si="16"/>
        <v>0</v>
      </c>
      <c r="M235" s="463"/>
      <c r="N235" s="108"/>
      <c r="O235" s="243">
        <f t="shared" si="17"/>
        <v>0</v>
      </c>
      <c r="P235" s="382"/>
      <c r="R235" s="346"/>
      <c r="S235" s="346"/>
      <c r="T235" s="346"/>
    </row>
    <row r="236" spans="1:20" hidden="1" x14ac:dyDescent="0.25">
      <c r="A236" s="224">
        <v>6230</v>
      </c>
      <c r="B236" s="111" t="s">
        <v>251</v>
      </c>
      <c r="C236" s="226">
        <f t="shared" si="13"/>
        <v>0</v>
      </c>
      <c r="D236" s="225">
        <f>SUM(D237)</f>
        <v>0</v>
      </c>
      <c r="E236" s="466">
        <f>SUM(E237)</f>
        <v>0</v>
      </c>
      <c r="F236" s="227">
        <f t="shared" si="14"/>
        <v>0</v>
      </c>
      <c r="G236" s="225">
        <f>SUM(G237)</f>
        <v>0</v>
      </c>
      <c r="H236" s="465">
        <f>SUM(H237)</f>
        <v>0</v>
      </c>
      <c r="I236" s="230">
        <f t="shared" si="15"/>
        <v>0</v>
      </c>
      <c r="J236" s="225">
        <f>SUM(J237)</f>
        <v>0</v>
      </c>
      <c r="K236" s="465">
        <f>SUM(K237)</f>
        <v>0</v>
      </c>
      <c r="L236" s="230">
        <f t="shared" si="16"/>
        <v>0</v>
      </c>
      <c r="M236" s="225">
        <f>SUM(M237)</f>
        <v>0</v>
      </c>
      <c r="N236" s="465">
        <f>SUM(N237)</f>
        <v>0</v>
      </c>
      <c r="O236" s="230">
        <f t="shared" si="17"/>
        <v>0</v>
      </c>
      <c r="P236" s="387"/>
      <c r="R236" s="346"/>
      <c r="S236" s="346"/>
      <c r="T236" s="346"/>
    </row>
    <row r="237" spans="1:20" ht="24" hidden="1" x14ac:dyDescent="0.25">
      <c r="A237" s="64">
        <v>6239</v>
      </c>
      <c r="B237" s="101" t="s">
        <v>252</v>
      </c>
      <c r="C237" s="226">
        <f t="shared" si="13"/>
        <v>0</v>
      </c>
      <c r="D237" s="116"/>
      <c r="E237" s="117"/>
      <c r="F237" s="227">
        <f t="shared" si="14"/>
        <v>0</v>
      </c>
      <c r="G237" s="116"/>
      <c r="H237" s="408"/>
      <c r="I237" s="230">
        <f t="shared" si="15"/>
        <v>0</v>
      </c>
      <c r="J237" s="116"/>
      <c r="K237" s="408"/>
      <c r="L237" s="230">
        <f t="shared" si="16"/>
        <v>0</v>
      </c>
      <c r="M237" s="464"/>
      <c r="N237" s="118"/>
      <c r="O237" s="230">
        <f t="shared" si="17"/>
        <v>0</v>
      </c>
      <c r="P237" s="387"/>
      <c r="R237" s="346"/>
      <c r="S237" s="346"/>
      <c r="T237" s="346"/>
    </row>
    <row r="238" spans="1:20" ht="24" hidden="1" x14ac:dyDescent="0.25">
      <c r="A238" s="224">
        <v>6240</v>
      </c>
      <c r="B238" s="111" t="s">
        <v>253</v>
      </c>
      <c r="C238" s="226">
        <f t="shared" si="13"/>
        <v>0</v>
      </c>
      <c r="D238" s="225">
        <f>SUM(D239:D240)</f>
        <v>0</v>
      </c>
      <c r="E238" s="226">
        <f>SUM(E239:E240)</f>
        <v>0</v>
      </c>
      <c r="F238" s="227">
        <f t="shared" si="14"/>
        <v>0</v>
      </c>
      <c r="G238" s="225">
        <f>SUM(G239:G240)</f>
        <v>0</v>
      </c>
      <c r="H238" s="465">
        <f>SUM(H239:H240)</f>
        <v>0</v>
      </c>
      <c r="I238" s="230">
        <f t="shared" si="15"/>
        <v>0</v>
      </c>
      <c r="J238" s="225">
        <f>SUM(J239:J240)</f>
        <v>0</v>
      </c>
      <c r="K238" s="465">
        <f>SUM(K239:K240)</f>
        <v>0</v>
      </c>
      <c r="L238" s="230">
        <f t="shared" si="16"/>
        <v>0</v>
      </c>
      <c r="M238" s="466">
        <f>SUM(M239:M240)</f>
        <v>0</v>
      </c>
      <c r="N238" s="228">
        <f>SUM(N239:N240)</f>
        <v>0</v>
      </c>
      <c r="O238" s="230">
        <f t="shared" si="17"/>
        <v>0</v>
      </c>
      <c r="P238" s="387"/>
      <c r="R238" s="346"/>
      <c r="S238" s="346"/>
      <c r="T238" s="346"/>
    </row>
    <row r="239" spans="1:20" hidden="1" x14ac:dyDescent="0.25">
      <c r="A239" s="64">
        <v>6241</v>
      </c>
      <c r="B239" s="111" t="s">
        <v>254</v>
      </c>
      <c r="C239" s="226">
        <f t="shared" si="13"/>
        <v>0</v>
      </c>
      <c r="D239" s="116"/>
      <c r="E239" s="117"/>
      <c r="F239" s="227">
        <f t="shared" si="14"/>
        <v>0</v>
      </c>
      <c r="G239" s="116"/>
      <c r="H239" s="408"/>
      <c r="I239" s="230">
        <f t="shared" si="15"/>
        <v>0</v>
      </c>
      <c r="J239" s="116"/>
      <c r="K239" s="408"/>
      <c r="L239" s="230">
        <f t="shared" si="16"/>
        <v>0</v>
      </c>
      <c r="M239" s="464"/>
      <c r="N239" s="118"/>
      <c r="O239" s="230">
        <f t="shared" si="17"/>
        <v>0</v>
      </c>
      <c r="P239" s="387"/>
      <c r="R239" s="346"/>
      <c r="S239" s="346"/>
      <c r="T239" s="346"/>
    </row>
    <row r="240" spans="1:20" hidden="1" x14ac:dyDescent="0.25">
      <c r="A240" s="64">
        <v>6242</v>
      </c>
      <c r="B240" s="111" t="s">
        <v>255</v>
      </c>
      <c r="C240" s="226">
        <f t="shared" si="13"/>
        <v>0</v>
      </c>
      <c r="D240" s="116"/>
      <c r="E240" s="117"/>
      <c r="F240" s="227">
        <f t="shared" si="14"/>
        <v>0</v>
      </c>
      <c r="G240" s="116"/>
      <c r="H240" s="408"/>
      <c r="I240" s="230">
        <f t="shared" si="15"/>
        <v>0</v>
      </c>
      <c r="J240" s="116"/>
      <c r="K240" s="408"/>
      <c r="L240" s="230">
        <f t="shared" si="16"/>
        <v>0</v>
      </c>
      <c r="M240" s="464"/>
      <c r="N240" s="118"/>
      <c r="O240" s="230">
        <f t="shared" si="17"/>
        <v>0</v>
      </c>
      <c r="P240" s="387"/>
      <c r="R240" s="346"/>
      <c r="S240" s="346"/>
      <c r="T240" s="346"/>
    </row>
    <row r="241" spans="1:20" ht="24" hidden="1" x14ac:dyDescent="0.25">
      <c r="A241" s="224">
        <v>6250</v>
      </c>
      <c r="B241" s="111" t="s">
        <v>256</v>
      </c>
      <c r="C241" s="226">
        <f t="shared" si="13"/>
        <v>0</v>
      </c>
      <c r="D241" s="225">
        <f>SUM(D242:D246)</f>
        <v>0</v>
      </c>
      <c r="E241" s="226">
        <f>SUM(E242:E246)</f>
        <v>0</v>
      </c>
      <c r="F241" s="227">
        <f t="shared" si="14"/>
        <v>0</v>
      </c>
      <c r="G241" s="225">
        <f>SUM(G242:G246)</f>
        <v>0</v>
      </c>
      <c r="H241" s="465">
        <f>SUM(H242:H246)</f>
        <v>0</v>
      </c>
      <c r="I241" s="230">
        <f t="shared" si="15"/>
        <v>0</v>
      </c>
      <c r="J241" s="225">
        <f>SUM(J242:J246)</f>
        <v>0</v>
      </c>
      <c r="K241" s="465">
        <f>SUM(K242:K246)</f>
        <v>0</v>
      </c>
      <c r="L241" s="230">
        <f t="shared" si="16"/>
        <v>0</v>
      </c>
      <c r="M241" s="466">
        <f>SUM(M242:M246)</f>
        <v>0</v>
      </c>
      <c r="N241" s="228">
        <f>SUM(N242:N246)</f>
        <v>0</v>
      </c>
      <c r="O241" s="230">
        <f t="shared" si="17"/>
        <v>0</v>
      </c>
      <c r="P241" s="387"/>
      <c r="R241" s="346"/>
      <c r="S241" s="346"/>
      <c r="T241" s="346"/>
    </row>
    <row r="242" spans="1:20" hidden="1" x14ac:dyDescent="0.25">
      <c r="A242" s="64">
        <v>6252</v>
      </c>
      <c r="B242" s="111" t="s">
        <v>257</v>
      </c>
      <c r="C242" s="226">
        <f t="shared" si="13"/>
        <v>0</v>
      </c>
      <c r="D242" s="116"/>
      <c r="E242" s="117"/>
      <c r="F242" s="227">
        <f t="shared" si="14"/>
        <v>0</v>
      </c>
      <c r="G242" s="116"/>
      <c r="H242" s="408"/>
      <c r="I242" s="230">
        <f t="shared" si="15"/>
        <v>0</v>
      </c>
      <c r="J242" s="116"/>
      <c r="K242" s="408"/>
      <c r="L242" s="230">
        <f t="shared" si="16"/>
        <v>0</v>
      </c>
      <c r="M242" s="464"/>
      <c r="N242" s="118"/>
      <c r="O242" s="230">
        <f t="shared" si="17"/>
        <v>0</v>
      </c>
      <c r="P242" s="387"/>
      <c r="R242" s="346"/>
      <c r="S242" s="346"/>
      <c r="T242" s="346"/>
    </row>
    <row r="243" spans="1:20" hidden="1" x14ac:dyDescent="0.25">
      <c r="A243" s="64">
        <v>6253</v>
      </c>
      <c r="B243" s="111" t="s">
        <v>258</v>
      </c>
      <c r="C243" s="226">
        <f t="shared" si="13"/>
        <v>0</v>
      </c>
      <c r="D243" s="116"/>
      <c r="E243" s="117"/>
      <c r="F243" s="227">
        <f t="shared" si="14"/>
        <v>0</v>
      </c>
      <c r="G243" s="116"/>
      <c r="H243" s="408"/>
      <c r="I243" s="230">
        <f t="shared" si="15"/>
        <v>0</v>
      </c>
      <c r="J243" s="116"/>
      <c r="K243" s="408"/>
      <c r="L243" s="230">
        <f t="shared" si="16"/>
        <v>0</v>
      </c>
      <c r="M243" s="464"/>
      <c r="N243" s="118"/>
      <c r="O243" s="230">
        <f t="shared" si="17"/>
        <v>0</v>
      </c>
      <c r="P243" s="387"/>
      <c r="R243" s="346"/>
      <c r="S243" s="346"/>
      <c r="T243" s="346"/>
    </row>
    <row r="244" spans="1:20" ht="24" hidden="1" x14ac:dyDescent="0.25">
      <c r="A244" s="64">
        <v>6254</v>
      </c>
      <c r="B244" s="111" t="s">
        <v>259</v>
      </c>
      <c r="C244" s="226">
        <f t="shared" si="13"/>
        <v>0</v>
      </c>
      <c r="D244" s="116"/>
      <c r="E244" s="117"/>
      <c r="F244" s="227">
        <f t="shared" si="14"/>
        <v>0</v>
      </c>
      <c r="G244" s="116"/>
      <c r="H244" s="408"/>
      <c r="I244" s="230">
        <f t="shared" si="15"/>
        <v>0</v>
      </c>
      <c r="J244" s="116"/>
      <c r="K244" s="408"/>
      <c r="L244" s="230">
        <f t="shared" si="16"/>
        <v>0</v>
      </c>
      <c r="M244" s="464"/>
      <c r="N244" s="118"/>
      <c r="O244" s="230">
        <f t="shared" si="17"/>
        <v>0</v>
      </c>
      <c r="P244" s="387"/>
      <c r="R244" s="346"/>
      <c r="S244" s="346"/>
      <c r="T244" s="346"/>
    </row>
    <row r="245" spans="1:20" ht="24" hidden="1" x14ac:dyDescent="0.25">
      <c r="A245" s="64">
        <v>6255</v>
      </c>
      <c r="B245" s="111" t="s">
        <v>260</v>
      </c>
      <c r="C245" s="226">
        <f t="shared" ref="C245:C299" si="18">SUM(F245,I245,L245,O245)</f>
        <v>0</v>
      </c>
      <c r="D245" s="116"/>
      <c r="E245" s="117"/>
      <c r="F245" s="227">
        <f t="shared" ref="F245:F299" si="19">D245+E245</f>
        <v>0</v>
      </c>
      <c r="G245" s="116"/>
      <c r="H245" s="408"/>
      <c r="I245" s="230">
        <f t="shared" ref="I245:I299" si="20">G245+H245</f>
        <v>0</v>
      </c>
      <c r="J245" s="116"/>
      <c r="K245" s="408"/>
      <c r="L245" s="230">
        <f t="shared" ref="L245:L299" si="21">J245+K245</f>
        <v>0</v>
      </c>
      <c r="M245" s="464"/>
      <c r="N245" s="118"/>
      <c r="O245" s="230">
        <f t="shared" ref="O245:O277" si="22">M245+N245</f>
        <v>0</v>
      </c>
      <c r="P245" s="387"/>
      <c r="R245" s="346"/>
      <c r="S245" s="346"/>
      <c r="T245" s="346"/>
    </row>
    <row r="246" spans="1:20" hidden="1" x14ac:dyDescent="0.25">
      <c r="A246" s="64">
        <v>6259</v>
      </c>
      <c r="B246" s="111" t="s">
        <v>261</v>
      </c>
      <c r="C246" s="226">
        <f t="shared" si="18"/>
        <v>0</v>
      </c>
      <c r="D246" s="116"/>
      <c r="E246" s="117"/>
      <c r="F246" s="227">
        <f t="shared" si="19"/>
        <v>0</v>
      </c>
      <c r="G246" s="116"/>
      <c r="H246" s="408"/>
      <c r="I246" s="230">
        <f t="shared" si="20"/>
        <v>0</v>
      </c>
      <c r="J246" s="116"/>
      <c r="K246" s="408"/>
      <c r="L246" s="230">
        <f t="shared" si="21"/>
        <v>0</v>
      </c>
      <c r="M246" s="464"/>
      <c r="N246" s="118"/>
      <c r="O246" s="230">
        <f t="shared" si="22"/>
        <v>0</v>
      </c>
      <c r="P246" s="387"/>
      <c r="R246" s="346"/>
      <c r="S246" s="346"/>
      <c r="T246" s="346"/>
    </row>
    <row r="247" spans="1:20" ht="24" hidden="1" x14ac:dyDescent="0.25">
      <c r="A247" s="224">
        <v>6260</v>
      </c>
      <c r="B247" s="111" t="s">
        <v>262</v>
      </c>
      <c r="C247" s="226">
        <f t="shared" si="18"/>
        <v>0</v>
      </c>
      <c r="D247" s="116"/>
      <c r="E247" s="117"/>
      <c r="F247" s="227">
        <f t="shared" si="19"/>
        <v>0</v>
      </c>
      <c r="G247" s="116"/>
      <c r="H247" s="408"/>
      <c r="I247" s="230">
        <f t="shared" si="20"/>
        <v>0</v>
      </c>
      <c r="J247" s="116"/>
      <c r="K247" s="408"/>
      <c r="L247" s="230">
        <f t="shared" si="21"/>
        <v>0</v>
      </c>
      <c r="M247" s="464"/>
      <c r="N247" s="118"/>
      <c r="O247" s="230">
        <f t="shared" si="22"/>
        <v>0</v>
      </c>
      <c r="P247" s="387"/>
      <c r="R247" s="346"/>
      <c r="S247" s="346"/>
      <c r="T247" s="346"/>
    </row>
    <row r="248" spans="1:20" hidden="1" x14ac:dyDescent="0.25">
      <c r="A248" s="224">
        <v>6270</v>
      </c>
      <c r="B248" s="111" t="s">
        <v>263</v>
      </c>
      <c r="C248" s="226">
        <f t="shared" si="18"/>
        <v>0</v>
      </c>
      <c r="D248" s="116"/>
      <c r="E248" s="117"/>
      <c r="F248" s="227">
        <f t="shared" si="19"/>
        <v>0</v>
      </c>
      <c r="G248" s="116"/>
      <c r="H248" s="408"/>
      <c r="I248" s="230">
        <f t="shared" si="20"/>
        <v>0</v>
      </c>
      <c r="J248" s="116"/>
      <c r="K248" s="408"/>
      <c r="L248" s="230">
        <f t="shared" si="21"/>
        <v>0</v>
      </c>
      <c r="M248" s="464"/>
      <c r="N248" s="118"/>
      <c r="O248" s="230">
        <f t="shared" si="22"/>
        <v>0</v>
      </c>
      <c r="P248" s="387"/>
      <c r="R248" s="346"/>
      <c r="S248" s="346"/>
      <c r="T248" s="346"/>
    </row>
    <row r="249" spans="1:20" ht="24" hidden="1" x14ac:dyDescent="0.25">
      <c r="A249" s="350">
        <v>6290</v>
      </c>
      <c r="B249" s="101" t="s">
        <v>264</v>
      </c>
      <c r="C249" s="226">
        <f t="shared" si="18"/>
        <v>0</v>
      </c>
      <c r="D249" s="238">
        <f>SUM(D250:D253)</f>
        <v>0</v>
      </c>
      <c r="E249" s="239">
        <f>SUM(E250:E253)</f>
        <v>0</v>
      </c>
      <c r="F249" s="240">
        <f t="shared" si="19"/>
        <v>0</v>
      </c>
      <c r="G249" s="238">
        <f>SUM(G250:G253)</f>
        <v>0</v>
      </c>
      <c r="H249" s="470">
        <f>SUM(H250:H253)</f>
        <v>0</v>
      </c>
      <c r="I249" s="243">
        <f t="shared" si="20"/>
        <v>0</v>
      </c>
      <c r="J249" s="238">
        <f>SUM(J250:J253)</f>
        <v>0</v>
      </c>
      <c r="K249" s="470">
        <f>SUM(K250:K253)</f>
        <v>0</v>
      </c>
      <c r="L249" s="243">
        <f t="shared" si="21"/>
        <v>0</v>
      </c>
      <c r="M249" s="477">
        <f>SUM(M250:M253)</f>
        <v>0</v>
      </c>
      <c r="N249" s="478">
        <f>SUM(N250:N253)</f>
        <v>0</v>
      </c>
      <c r="O249" s="479">
        <f t="shared" si="22"/>
        <v>0</v>
      </c>
      <c r="P249" s="480"/>
      <c r="R249" s="346"/>
      <c r="S249" s="346"/>
      <c r="T249" s="346"/>
    </row>
    <row r="250" spans="1:20" hidden="1" x14ac:dyDescent="0.25">
      <c r="A250" s="64">
        <v>6291</v>
      </c>
      <c r="B250" s="111" t="s">
        <v>265</v>
      </c>
      <c r="C250" s="226">
        <f t="shared" si="18"/>
        <v>0</v>
      </c>
      <c r="D250" s="116"/>
      <c r="E250" s="117"/>
      <c r="F250" s="227">
        <f t="shared" si="19"/>
        <v>0</v>
      </c>
      <c r="G250" s="116"/>
      <c r="H250" s="408"/>
      <c r="I250" s="230">
        <f t="shared" si="20"/>
        <v>0</v>
      </c>
      <c r="J250" s="116"/>
      <c r="K250" s="408"/>
      <c r="L250" s="230">
        <f t="shared" si="21"/>
        <v>0</v>
      </c>
      <c r="M250" s="464"/>
      <c r="N250" s="118"/>
      <c r="O250" s="230">
        <f t="shared" si="22"/>
        <v>0</v>
      </c>
      <c r="P250" s="387"/>
      <c r="R250" s="346"/>
      <c r="S250" s="346"/>
      <c r="T250" s="346"/>
    </row>
    <row r="251" spans="1:20" hidden="1" x14ac:dyDescent="0.25">
      <c r="A251" s="64">
        <v>6292</v>
      </c>
      <c r="B251" s="111" t="s">
        <v>266</v>
      </c>
      <c r="C251" s="226">
        <f t="shared" si="18"/>
        <v>0</v>
      </c>
      <c r="D251" s="116"/>
      <c r="E251" s="117"/>
      <c r="F251" s="227">
        <f t="shared" si="19"/>
        <v>0</v>
      </c>
      <c r="G251" s="116"/>
      <c r="H251" s="408"/>
      <c r="I251" s="230">
        <f t="shared" si="20"/>
        <v>0</v>
      </c>
      <c r="J251" s="116"/>
      <c r="K251" s="408"/>
      <c r="L251" s="230">
        <f t="shared" si="21"/>
        <v>0</v>
      </c>
      <c r="M251" s="464"/>
      <c r="N251" s="118"/>
      <c r="O251" s="230">
        <f t="shared" si="22"/>
        <v>0</v>
      </c>
      <c r="P251" s="387"/>
      <c r="R251" s="346"/>
      <c r="S251" s="346"/>
      <c r="T251" s="346"/>
    </row>
    <row r="252" spans="1:20" ht="72" hidden="1" x14ac:dyDescent="0.25">
      <c r="A252" s="64">
        <v>6296</v>
      </c>
      <c r="B252" s="111" t="s">
        <v>267</v>
      </c>
      <c r="C252" s="226">
        <f t="shared" si="18"/>
        <v>0</v>
      </c>
      <c r="D252" s="116"/>
      <c r="E252" s="117"/>
      <c r="F252" s="227">
        <f t="shared" si="19"/>
        <v>0</v>
      </c>
      <c r="G252" s="116"/>
      <c r="H252" s="408"/>
      <c r="I252" s="230">
        <f t="shared" si="20"/>
        <v>0</v>
      </c>
      <c r="J252" s="116"/>
      <c r="K252" s="408"/>
      <c r="L252" s="230">
        <f t="shared" si="21"/>
        <v>0</v>
      </c>
      <c r="M252" s="464"/>
      <c r="N252" s="118"/>
      <c r="O252" s="230">
        <f t="shared" si="22"/>
        <v>0</v>
      </c>
      <c r="P252" s="387"/>
      <c r="R252" s="346"/>
      <c r="S252" s="346"/>
      <c r="T252" s="346"/>
    </row>
    <row r="253" spans="1:20" ht="36" hidden="1" x14ac:dyDescent="0.25">
      <c r="A253" s="64">
        <v>6299</v>
      </c>
      <c r="B253" s="111" t="s">
        <v>268</v>
      </c>
      <c r="C253" s="226">
        <f t="shared" si="18"/>
        <v>0</v>
      </c>
      <c r="D253" s="116"/>
      <c r="E253" s="117"/>
      <c r="F253" s="227">
        <f t="shared" si="19"/>
        <v>0</v>
      </c>
      <c r="G253" s="116"/>
      <c r="H253" s="408"/>
      <c r="I253" s="230">
        <f t="shared" si="20"/>
        <v>0</v>
      </c>
      <c r="J253" s="116"/>
      <c r="K253" s="408"/>
      <c r="L253" s="230">
        <f t="shared" si="21"/>
        <v>0</v>
      </c>
      <c r="M253" s="464"/>
      <c r="N253" s="118"/>
      <c r="O253" s="230">
        <f t="shared" si="22"/>
        <v>0</v>
      </c>
      <c r="P253" s="387"/>
      <c r="R253" s="346"/>
      <c r="S253" s="346"/>
      <c r="T253" s="346"/>
    </row>
    <row r="254" spans="1:20" hidden="1" x14ac:dyDescent="0.25">
      <c r="A254" s="85">
        <v>6300</v>
      </c>
      <c r="B254" s="210" t="s">
        <v>269</v>
      </c>
      <c r="C254" s="393">
        <f t="shared" si="18"/>
        <v>0</v>
      </c>
      <c r="D254" s="95">
        <f>SUM(D255,D259,D260)</f>
        <v>0</v>
      </c>
      <c r="E254" s="96">
        <f>SUM(E255,E259,E260)</f>
        <v>0</v>
      </c>
      <c r="F254" s="97">
        <f t="shared" si="19"/>
        <v>0</v>
      </c>
      <c r="G254" s="95">
        <f>SUM(G255,G259,G260)</f>
        <v>0</v>
      </c>
      <c r="H254" s="399">
        <f>SUM(H255,H259,H260)</f>
        <v>0</v>
      </c>
      <c r="I254" s="99">
        <f t="shared" si="20"/>
        <v>0</v>
      </c>
      <c r="J254" s="95">
        <f>SUM(J255,J259,J260)</f>
        <v>0</v>
      </c>
      <c r="K254" s="399">
        <f>SUM(K255,K259,K260)</f>
        <v>0</v>
      </c>
      <c r="L254" s="99">
        <f t="shared" si="21"/>
        <v>0</v>
      </c>
      <c r="M254" s="472">
        <f>SUM(M255,M259,M260)</f>
        <v>0</v>
      </c>
      <c r="N254" s="291">
        <f>SUM(N255,N259,N260)</f>
        <v>0</v>
      </c>
      <c r="O254" s="293">
        <f t="shared" si="22"/>
        <v>0</v>
      </c>
      <c r="P254" s="473"/>
      <c r="R254" s="346"/>
      <c r="S254" s="346"/>
      <c r="T254" s="346"/>
    </row>
    <row r="255" spans="1:20" ht="24" hidden="1" x14ac:dyDescent="0.25">
      <c r="A255" s="350">
        <v>6320</v>
      </c>
      <c r="B255" s="101" t="s">
        <v>270</v>
      </c>
      <c r="C255" s="477">
        <f t="shared" si="18"/>
        <v>0</v>
      </c>
      <c r="D255" s="238">
        <f>SUM(D256:D258)</f>
        <v>0</v>
      </c>
      <c r="E255" s="239">
        <f>SUM(E256:E258)</f>
        <v>0</v>
      </c>
      <c r="F255" s="240">
        <f t="shared" si="19"/>
        <v>0</v>
      </c>
      <c r="G255" s="238">
        <f>SUM(G256:G258)</f>
        <v>0</v>
      </c>
      <c r="H255" s="470">
        <f>SUM(H256:H258)</f>
        <v>0</v>
      </c>
      <c r="I255" s="243">
        <f t="shared" si="20"/>
        <v>0</v>
      </c>
      <c r="J255" s="238">
        <f>SUM(J256:J258)</f>
        <v>0</v>
      </c>
      <c r="K255" s="470">
        <f>SUM(K256:K258)</f>
        <v>0</v>
      </c>
      <c r="L255" s="243">
        <f t="shared" si="21"/>
        <v>0</v>
      </c>
      <c r="M255" s="471">
        <f>SUM(M256:M258)</f>
        <v>0</v>
      </c>
      <c r="N255" s="241">
        <f>SUM(N256:N258)</f>
        <v>0</v>
      </c>
      <c r="O255" s="243">
        <f t="shared" si="22"/>
        <v>0</v>
      </c>
      <c r="P255" s="382"/>
      <c r="R255" s="346"/>
      <c r="S255" s="346"/>
      <c r="T255" s="346"/>
    </row>
    <row r="256" spans="1:20" hidden="1" x14ac:dyDescent="0.25">
      <c r="A256" s="64">
        <v>6322</v>
      </c>
      <c r="B256" s="111" t="s">
        <v>271</v>
      </c>
      <c r="C256" s="466">
        <f t="shared" si="18"/>
        <v>0</v>
      </c>
      <c r="D256" s="116"/>
      <c r="E256" s="117"/>
      <c r="F256" s="227">
        <f t="shared" si="19"/>
        <v>0</v>
      </c>
      <c r="G256" s="116"/>
      <c r="H256" s="408"/>
      <c r="I256" s="230">
        <f t="shared" si="20"/>
        <v>0</v>
      </c>
      <c r="J256" s="116"/>
      <c r="K256" s="408"/>
      <c r="L256" s="230">
        <f t="shared" si="21"/>
        <v>0</v>
      </c>
      <c r="M256" s="464"/>
      <c r="N256" s="118"/>
      <c r="O256" s="230">
        <f t="shared" si="22"/>
        <v>0</v>
      </c>
      <c r="P256" s="387"/>
      <c r="R256" s="346"/>
      <c r="S256" s="346"/>
      <c r="T256" s="346"/>
    </row>
    <row r="257" spans="1:20" ht="24" hidden="1" x14ac:dyDescent="0.25">
      <c r="A257" s="64">
        <v>6323</v>
      </c>
      <c r="B257" s="111" t="s">
        <v>272</v>
      </c>
      <c r="C257" s="466">
        <f t="shared" si="18"/>
        <v>0</v>
      </c>
      <c r="D257" s="116"/>
      <c r="E257" s="117"/>
      <c r="F257" s="227">
        <f t="shared" si="19"/>
        <v>0</v>
      </c>
      <c r="G257" s="116"/>
      <c r="H257" s="408"/>
      <c r="I257" s="230">
        <f t="shared" si="20"/>
        <v>0</v>
      </c>
      <c r="J257" s="116"/>
      <c r="K257" s="408"/>
      <c r="L257" s="230">
        <f t="shared" si="21"/>
        <v>0</v>
      </c>
      <c r="M257" s="464"/>
      <c r="N257" s="118"/>
      <c r="O257" s="230">
        <f t="shared" si="22"/>
        <v>0</v>
      </c>
      <c r="P257" s="387"/>
      <c r="R257" s="346"/>
      <c r="S257" s="346"/>
      <c r="T257" s="346"/>
    </row>
    <row r="258" spans="1:20" ht="24" hidden="1" x14ac:dyDescent="0.25">
      <c r="A258" s="55">
        <v>6324</v>
      </c>
      <c r="B258" s="101" t="s">
        <v>273</v>
      </c>
      <c r="C258" s="466">
        <f t="shared" si="18"/>
        <v>0</v>
      </c>
      <c r="D258" s="106"/>
      <c r="E258" s="107"/>
      <c r="F258" s="240">
        <f t="shared" si="19"/>
        <v>0</v>
      </c>
      <c r="G258" s="106"/>
      <c r="H258" s="403"/>
      <c r="I258" s="243">
        <f t="shared" si="20"/>
        <v>0</v>
      </c>
      <c r="J258" s="106"/>
      <c r="K258" s="403"/>
      <c r="L258" s="243">
        <f t="shared" si="21"/>
        <v>0</v>
      </c>
      <c r="M258" s="463"/>
      <c r="N258" s="108"/>
      <c r="O258" s="243">
        <f t="shared" si="22"/>
        <v>0</v>
      </c>
      <c r="P258" s="382"/>
      <c r="R258" s="346"/>
      <c r="S258" s="346"/>
      <c r="T258" s="346"/>
    </row>
    <row r="259" spans="1:20" ht="24" hidden="1" x14ac:dyDescent="0.25">
      <c r="A259" s="273">
        <v>6330</v>
      </c>
      <c r="B259" s="274" t="s">
        <v>274</v>
      </c>
      <c r="C259" s="466">
        <f t="shared" si="18"/>
        <v>0</v>
      </c>
      <c r="D259" s="257"/>
      <c r="E259" s="258"/>
      <c r="F259" s="618">
        <f t="shared" si="19"/>
        <v>0</v>
      </c>
      <c r="G259" s="257"/>
      <c r="H259" s="483"/>
      <c r="I259" s="479">
        <f t="shared" si="20"/>
        <v>0</v>
      </c>
      <c r="J259" s="257"/>
      <c r="K259" s="483"/>
      <c r="L259" s="479">
        <f t="shared" si="21"/>
        <v>0</v>
      </c>
      <c r="M259" s="484"/>
      <c r="N259" s="260"/>
      <c r="O259" s="479">
        <f t="shared" si="22"/>
        <v>0</v>
      </c>
      <c r="P259" s="480"/>
      <c r="R259" s="346"/>
      <c r="S259" s="346"/>
      <c r="T259" s="346"/>
    </row>
    <row r="260" spans="1:20" hidden="1" x14ac:dyDescent="0.25">
      <c r="A260" s="224">
        <v>6360</v>
      </c>
      <c r="B260" s="111" t="s">
        <v>275</v>
      </c>
      <c r="C260" s="466">
        <f t="shared" si="18"/>
        <v>0</v>
      </c>
      <c r="D260" s="116"/>
      <c r="E260" s="117"/>
      <c r="F260" s="227">
        <f t="shared" si="19"/>
        <v>0</v>
      </c>
      <c r="G260" s="116"/>
      <c r="H260" s="408"/>
      <c r="I260" s="230">
        <f t="shared" si="20"/>
        <v>0</v>
      </c>
      <c r="J260" s="116"/>
      <c r="K260" s="408"/>
      <c r="L260" s="230">
        <f t="shared" si="21"/>
        <v>0</v>
      </c>
      <c r="M260" s="464"/>
      <c r="N260" s="118"/>
      <c r="O260" s="230">
        <f t="shared" si="22"/>
        <v>0</v>
      </c>
      <c r="P260" s="387"/>
      <c r="R260" s="346"/>
      <c r="S260" s="346"/>
      <c r="T260" s="346"/>
    </row>
    <row r="261" spans="1:20" ht="36" hidden="1" x14ac:dyDescent="0.25">
      <c r="A261" s="85">
        <v>6400</v>
      </c>
      <c r="B261" s="210" t="s">
        <v>276</v>
      </c>
      <c r="C261" s="393">
        <f t="shared" si="18"/>
        <v>0</v>
      </c>
      <c r="D261" s="95">
        <f>SUM(D262,D266)</f>
        <v>0</v>
      </c>
      <c r="E261" s="96">
        <f>SUM(E262,E266)</f>
        <v>0</v>
      </c>
      <c r="F261" s="97">
        <f t="shared" si="19"/>
        <v>0</v>
      </c>
      <c r="G261" s="95">
        <f>SUM(G262,G266)</f>
        <v>0</v>
      </c>
      <c r="H261" s="399">
        <f>SUM(H262,H266)</f>
        <v>0</v>
      </c>
      <c r="I261" s="99">
        <f t="shared" si="20"/>
        <v>0</v>
      </c>
      <c r="J261" s="95">
        <f>SUM(J262,J266)</f>
        <v>0</v>
      </c>
      <c r="K261" s="399">
        <f>SUM(K262,K266)</f>
        <v>0</v>
      </c>
      <c r="L261" s="99">
        <f t="shared" si="21"/>
        <v>0</v>
      </c>
      <c r="M261" s="472">
        <f>SUM(M262,M266)</f>
        <v>0</v>
      </c>
      <c r="N261" s="291">
        <f>SUM(N262,N266)</f>
        <v>0</v>
      </c>
      <c r="O261" s="293">
        <f t="shared" si="22"/>
        <v>0</v>
      </c>
      <c r="P261" s="473"/>
      <c r="R261" s="346"/>
      <c r="S261" s="346"/>
      <c r="T261" s="346"/>
    </row>
    <row r="262" spans="1:20" ht="24" hidden="1" x14ac:dyDescent="0.25">
      <c r="A262" s="350">
        <v>6410</v>
      </c>
      <c r="B262" s="101" t="s">
        <v>277</v>
      </c>
      <c r="C262" s="471">
        <f t="shared" si="18"/>
        <v>0</v>
      </c>
      <c r="D262" s="238">
        <f>SUM(D263:D265)</f>
        <v>0</v>
      </c>
      <c r="E262" s="239">
        <f>SUM(E263:E265)</f>
        <v>0</v>
      </c>
      <c r="F262" s="240">
        <f t="shared" si="19"/>
        <v>0</v>
      </c>
      <c r="G262" s="238">
        <f>SUM(G263:G265)</f>
        <v>0</v>
      </c>
      <c r="H262" s="470">
        <f>SUM(H263:H265)</f>
        <v>0</v>
      </c>
      <c r="I262" s="243">
        <f t="shared" si="20"/>
        <v>0</v>
      </c>
      <c r="J262" s="238">
        <f>SUM(J263:J265)</f>
        <v>0</v>
      </c>
      <c r="K262" s="470">
        <f>SUM(K263:K265)</f>
        <v>0</v>
      </c>
      <c r="L262" s="243">
        <f t="shared" si="21"/>
        <v>0</v>
      </c>
      <c r="M262" s="475">
        <f>SUM(M263:M265)</f>
        <v>0</v>
      </c>
      <c r="N262" s="476">
        <f>SUM(N263:N265)</f>
        <v>0</v>
      </c>
      <c r="O262" s="414">
        <f t="shared" si="22"/>
        <v>0</v>
      </c>
      <c r="P262" s="416"/>
      <c r="R262" s="346"/>
      <c r="S262" s="346"/>
      <c r="T262" s="346"/>
    </row>
    <row r="263" spans="1:20" hidden="1" x14ac:dyDescent="0.25">
      <c r="A263" s="64">
        <v>6411</v>
      </c>
      <c r="B263" s="275" t="s">
        <v>278</v>
      </c>
      <c r="C263" s="226">
        <f t="shared" si="18"/>
        <v>0</v>
      </c>
      <c r="D263" s="116"/>
      <c r="E263" s="117"/>
      <c r="F263" s="227">
        <f t="shared" si="19"/>
        <v>0</v>
      </c>
      <c r="G263" s="116"/>
      <c r="H263" s="408"/>
      <c r="I263" s="230">
        <f t="shared" si="20"/>
        <v>0</v>
      </c>
      <c r="J263" s="116"/>
      <c r="K263" s="408"/>
      <c r="L263" s="230">
        <f t="shared" si="21"/>
        <v>0</v>
      </c>
      <c r="M263" s="464"/>
      <c r="N263" s="118"/>
      <c r="O263" s="230">
        <f t="shared" si="22"/>
        <v>0</v>
      </c>
      <c r="P263" s="387"/>
      <c r="R263" s="346"/>
      <c r="S263" s="346"/>
      <c r="T263" s="346"/>
    </row>
    <row r="264" spans="1:20" ht="36" hidden="1" x14ac:dyDescent="0.25">
      <c r="A264" s="64">
        <v>6412</v>
      </c>
      <c r="B264" s="111" t="s">
        <v>279</v>
      </c>
      <c r="C264" s="226">
        <f t="shared" si="18"/>
        <v>0</v>
      </c>
      <c r="D264" s="116"/>
      <c r="E264" s="117"/>
      <c r="F264" s="227">
        <f t="shared" si="19"/>
        <v>0</v>
      </c>
      <c r="G264" s="116"/>
      <c r="H264" s="408"/>
      <c r="I264" s="230">
        <f t="shared" si="20"/>
        <v>0</v>
      </c>
      <c r="J264" s="116"/>
      <c r="K264" s="408"/>
      <c r="L264" s="230">
        <f t="shared" si="21"/>
        <v>0</v>
      </c>
      <c r="M264" s="464"/>
      <c r="N264" s="118"/>
      <c r="O264" s="230">
        <f t="shared" si="22"/>
        <v>0</v>
      </c>
      <c r="P264" s="387"/>
      <c r="R264" s="346"/>
      <c r="S264" s="346"/>
      <c r="T264" s="346"/>
    </row>
    <row r="265" spans="1:20" ht="36" hidden="1" x14ac:dyDescent="0.25">
      <c r="A265" s="64">
        <v>6419</v>
      </c>
      <c r="B265" s="111" t="s">
        <v>280</v>
      </c>
      <c r="C265" s="226">
        <f t="shared" si="18"/>
        <v>0</v>
      </c>
      <c r="D265" s="116"/>
      <c r="E265" s="117"/>
      <c r="F265" s="227">
        <f t="shared" si="19"/>
        <v>0</v>
      </c>
      <c r="G265" s="116"/>
      <c r="H265" s="408"/>
      <c r="I265" s="230">
        <f t="shared" si="20"/>
        <v>0</v>
      </c>
      <c r="J265" s="116"/>
      <c r="K265" s="408"/>
      <c r="L265" s="230">
        <f t="shared" si="21"/>
        <v>0</v>
      </c>
      <c r="M265" s="464"/>
      <c r="N265" s="118"/>
      <c r="O265" s="230">
        <f t="shared" si="22"/>
        <v>0</v>
      </c>
      <c r="P265" s="387"/>
      <c r="R265" s="346"/>
      <c r="S265" s="346"/>
      <c r="T265" s="346"/>
    </row>
    <row r="266" spans="1:20" ht="36" hidden="1" x14ac:dyDescent="0.25">
      <c r="A266" s="224">
        <v>6420</v>
      </c>
      <c r="B266" s="111" t="s">
        <v>281</v>
      </c>
      <c r="C266" s="226">
        <f t="shared" si="18"/>
        <v>0</v>
      </c>
      <c r="D266" s="225">
        <f>SUM(D267:D270)</f>
        <v>0</v>
      </c>
      <c r="E266" s="226">
        <f>SUM(E267:E270)</f>
        <v>0</v>
      </c>
      <c r="F266" s="227">
        <f t="shared" si="19"/>
        <v>0</v>
      </c>
      <c r="G266" s="225">
        <f>SUM(G267:G270)</f>
        <v>0</v>
      </c>
      <c r="H266" s="465">
        <f>SUM(H267:H270)</f>
        <v>0</v>
      </c>
      <c r="I266" s="230">
        <f t="shared" si="20"/>
        <v>0</v>
      </c>
      <c r="J266" s="225">
        <f>SUM(J267:J270)</f>
        <v>0</v>
      </c>
      <c r="K266" s="465">
        <f>SUM(K267:K270)</f>
        <v>0</v>
      </c>
      <c r="L266" s="230">
        <f t="shared" si="21"/>
        <v>0</v>
      </c>
      <c r="M266" s="466">
        <f>SUM(M267:M270)</f>
        <v>0</v>
      </c>
      <c r="N266" s="228">
        <f>SUM(N267:N270)</f>
        <v>0</v>
      </c>
      <c r="O266" s="230">
        <f t="shared" si="22"/>
        <v>0</v>
      </c>
      <c r="P266" s="387"/>
      <c r="R266" s="346"/>
      <c r="S266" s="346"/>
      <c r="T266" s="346"/>
    </row>
    <row r="267" spans="1:20" hidden="1" x14ac:dyDescent="0.25">
      <c r="A267" s="64">
        <v>6421</v>
      </c>
      <c r="B267" s="111" t="s">
        <v>282</v>
      </c>
      <c r="C267" s="226">
        <f t="shared" si="18"/>
        <v>0</v>
      </c>
      <c r="D267" s="116"/>
      <c r="E267" s="117"/>
      <c r="F267" s="227">
        <f t="shared" si="19"/>
        <v>0</v>
      </c>
      <c r="G267" s="116"/>
      <c r="H267" s="408"/>
      <c r="I267" s="230">
        <f t="shared" si="20"/>
        <v>0</v>
      </c>
      <c r="J267" s="116"/>
      <c r="K267" s="408"/>
      <c r="L267" s="230">
        <f t="shared" si="21"/>
        <v>0</v>
      </c>
      <c r="M267" s="464"/>
      <c r="N267" s="118"/>
      <c r="O267" s="230">
        <f t="shared" si="22"/>
        <v>0</v>
      </c>
      <c r="P267" s="387"/>
      <c r="R267" s="346"/>
      <c r="S267" s="346"/>
      <c r="T267" s="346"/>
    </row>
    <row r="268" spans="1:20" hidden="1" x14ac:dyDescent="0.25">
      <c r="A268" s="64">
        <v>6422</v>
      </c>
      <c r="B268" s="111" t="s">
        <v>283</v>
      </c>
      <c r="C268" s="226">
        <f t="shared" si="18"/>
        <v>0</v>
      </c>
      <c r="D268" s="116"/>
      <c r="E268" s="117"/>
      <c r="F268" s="227">
        <f t="shared" si="19"/>
        <v>0</v>
      </c>
      <c r="G268" s="116"/>
      <c r="H268" s="408"/>
      <c r="I268" s="230">
        <f t="shared" si="20"/>
        <v>0</v>
      </c>
      <c r="J268" s="116"/>
      <c r="K268" s="408"/>
      <c r="L268" s="230">
        <f t="shared" si="21"/>
        <v>0</v>
      </c>
      <c r="M268" s="464"/>
      <c r="N268" s="118"/>
      <c r="O268" s="230">
        <f t="shared" si="22"/>
        <v>0</v>
      </c>
      <c r="P268" s="387"/>
      <c r="R268" s="346"/>
      <c r="S268" s="346"/>
      <c r="T268" s="346"/>
    </row>
    <row r="269" spans="1:20" ht="24" hidden="1" x14ac:dyDescent="0.25">
      <c r="A269" s="64">
        <v>6423</v>
      </c>
      <c r="B269" s="111" t="s">
        <v>284</v>
      </c>
      <c r="C269" s="226">
        <f t="shared" si="18"/>
        <v>0</v>
      </c>
      <c r="D269" s="116"/>
      <c r="E269" s="117"/>
      <c r="F269" s="227">
        <f t="shared" si="19"/>
        <v>0</v>
      </c>
      <c r="G269" s="116"/>
      <c r="H269" s="408"/>
      <c r="I269" s="230">
        <f t="shared" si="20"/>
        <v>0</v>
      </c>
      <c r="J269" s="116"/>
      <c r="K269" s="408"/>
      <c r="L269" s="230">
        <f t="shared" si="21"/>
        <v>0</v>
      </c>
      <c r="M269" s="464"/>
      <c r="N269" s="118"/>
      <c r="O269" s="230">
        <f t="shared" si="22"/>
        <v>0</v>
      </c>
      <c r="P269" s="387"/>
      <c r="R269" s="346"/>
      <c r="S269" s="346"/>
      <c r="T269" s="346"/>
    </row>
    <row r="270" spans="1:20" ht="36" hidden="1" x14ac:dyDescent="0.25">
      <c r="A270" s="64">
        <v>6424</v>
      </c>
      <c r="B270" s="111" t="s">
        <v>285</v>
      </c>
      <c r="C270" s="226">
        <f t="shared" si="18"/>
        <v>0</v>
      </c>
      <c r="D270" s="116"/>
      <c r="E270" s="117"/>
      <c r="F270" s="227">
        <f t="shared" si="19"/>
        <v>0</v>
      </c>
      <c r="G270" s="116"/>
      <c r="H270" s="408"/>
      <c r="I270" s="230">
        <f t="shared" si="20"/>
        <v>0</v>
      </c>
      <c r="J270" s="116"/>
      <c r="K270" s="408"/>
      <c r="L270" s="230">
        <f t="shared" si="21"/>
        <v>0</v>
      </c>
      <c r="M270" s="464"/>
      <c r="N270" s="118"/>
      <c r="O270" s="230">
        <f t="shared" si="22"/>
        <v>0</v>
      </c>
      <c r="P270" s="387"/>
      <c r="R270" s="346"/>
      <c r="S270" s="346"/>
      <c r="T270" s="346"/>
    </row>
    <row r="271" spans="1:20" ht="36" hidden="1" x14ac:dyDescent="0.25">
      <c r="A271" s="276">
        <v>7000</v>
      </c>
      <c r="B271" s="276" t="s">
        <v>286</v>
      </c>
      <c r="C271" s="491">
        <f t="shared" si="18"/>
        <v>0</v>
      </c>
      <c r="D271" s="492">
        <f>SUM(D272,D282)</f>
        <v>0</v>
      </c>
      <c r="E271" s="633">
        <f>SUM(E272,E282)</f>
        <v>0</v>
      </c>
      <c r="F271" s="619">
        <f t="shared" si="19"/>
        <v>0</v>
      </c>
      <c r="G271" s="492">
        <f>SUM(G272,G282)</f>
        <v>0</v>
      </c>
      <c r="H271" s="493">
        <f>SUM(H272,H282)</f>
        <v>0</v>
      </c>
      <c r="I271" s="285">
        <f t="shared" si="20"/>
        <v>0</v>
      </c>
      <c r="J271" s="492">
        <f>SUM(J272,J282)</f>
        <v>0</v>
      </c>
      <c r="K271" s="493">
        <f>SUM(K272,K282)</f>
        <v>0</v>
      </c>
      <c r="L271" s="285">
        <f t="shared" si="21"/>
        <v>0</v>
      </c>
      <c r="M271" s="494">
        <f>SUM(M272,M282)</f>
        <v>0</v>
      </c>
      <c r="N271" s="495">
        <f>SUM(N272,N282)</f>
        <v>0</v>
      </c>
      <c r="O271" s="496">
        <f t="shared" si="22"/>
        <v>0</v>
      </c>
      <c r="P271" s="497"/>
      <c r="R271" s="346"/>
      <c r="S271" s="346"/>
      <c r="T271" s="346"/>
    </row>
    <row r="272" spans="1:20" ht="24" hidden="1" x14ac:dyDescent="0.25">
      <c r="A272" s="85">
        <v>7200</v>
      </c>
      <c r="B272" s="210" t="s">
        <v>287</v>
      </c>
      <c r="C272" s="393">
        <f t="shared" si="18"/>
        <v>0</v>
      </c>
      <c r="D272" s="95">
        <f>SUM(D273,D274,D277,D278,D281)</f>
        <v>0</v>
      </c>
      <c r="E272" s="96">
        <f>SUM(E273,E274,E277,E278,E281)</f>
        <v>0</v>
      </c>
      <c r="F272" s="97">
        <f t="shared" si="19"/>
        <v>0</v>
      </c>
      <c r="G272" s="95">
        <f>SUM(G273,G274,G277,G278,G281)</f>
        <v>0</v>
      </c>
      <c r="H272" s="399">
        <f>SUM(H273,H274,H277,H278,H281)</f>
        <v>0</v>
      </c>
      <c r="I272" s="99">
        <f t="shared" si="20"/>
        <v>0</v>
      </c>
      <c r="J272" s="95">
        <f>SUM(J273,J274,J277,J278,J281)</f>
        <v>0</v>
      </c>
      <c r="K272" s="399">
        <f>SUM(K273,K274,K277,K278,K281)</f>
        <v>0</v>
      </c>
      <c r="L272" s="99">
        <f t="shared" si="21"/>
        <v>0</v>
      </c>
      <c r="M272" s="459">
        <f>SUM(M273,M274,M277,M278,M281)</f>
        <v>0</v>
      </c>
      <c r="N272" s="266">
        <f>SUM(N273,N274,N277,N278,N281)</f>
        <v>0</v>
      </c>
      <c r="O272" s="268">
        <f t="shared" si="22"/>
        <v>0</v>
      </c>
      <c r="P272" s="460"/>
      <c r="R272" s="346"/>
      <c r="S272" s="346"/>
      <c r="T272" s="346"/>
    </row>
    <row r="273" spans="1:20" ht="24" hidden="1" x14ac:dyDescent="0.25">
      <c r="A273" s="350">
        <v>7210</v>
      </c>
      <c r="B273" s="101" t="s">
        <v>288</v>
      </c>
      <c r="C273" s="400">
        <f t="shared" si="18"/>
        <v>0</v>
      </c>
      <c r="D273" s="106"/>
      <c r="E273" s="107"/>
      <c r="F273" s="240">
        <f t="shared" si="19"/>
        <v>0</v>
      </c>
      <c r="G273" s="106"/>
      <c r="H273" s="403"/>
      <c r="I273" s="243">
        <f t="shared" si="20"/>
        <v>0</v>
      </c>
      <c r="J273" s="106"/>
      <c r="K273" s="403"/>
      <c r="L273" s="243">
        <f t="shared" si="21"/>
        <v>0</v>
      </c>
      <c r="M273" s="463"/>
      <c r="N273" s="108"/>
      <c r="O273" s="243">
        <f t="shared" si="22"/>
        <v>0</v>
      </c>
      <c r="P273" s="382"/>
      <c r="R273" s="346"/>
      <c r="S273" s="346"/>
      <c r="T273" s="346"/>
    </row>
    <row r="274" spans="1:20" s="286" customFormat="1" ht="36" hidden="1" x14ac:dyDescent="0.25">
      <c r="A274" s="224">
        <v>7220</v>
      </c>
      <c r="B274" s="111" t="s">
        <v>289</v>
      </c>
      <c r="C274" s="405">
        <f t="shared" si="18"/>
        <v>0</v>
      </c>
      <c r="D274" s="225">
        <f>SUM(D275:D276)</f>
        <v>0</v>
      </c>
      <c r="E274" s="226">
        <f>SUM(E275:E276)</f>
        <v>0</v>
      </c>
      <c r="F274" s="227">
        <f t="shared" si="19"/>
        <v>0</v>
      </c>
      <c r="G274" s="225">
        <f>SUM(G275:G276)</f>
        <v>0</v>
      </c>
      <c r="H274" s="465">
        <f>SUM(H275:H276)</f>
        <v>0</v>
      </c>
      <c r="I274" s="230">
        <f t="shared" si="20"/>
        <v>0</v>
      </c>
      <c r="J274" s="225">
        <f>SUM(J275:J276)</f>
        <v>0</v>
      </c>
      <c r="K274" s="465">
        <f>SUM(K275:K276)</f>
        <v>0</v>
      </c>
      <c r="L274" s="230">
        <f t="shared" si="21"/>
        <v>0</v>
      </c>
      <c r="M274" s="466">
        <f>SUM(M275:M276)</f>
        <v>0</v>
      </c>
      <c r="N274" s="228">
        <f>SUM(N275:N276)</f>
        <v>0</v>
      </c>
      <c r="O274" s="230">
        <f t="shared" si="22"/>
        <v>0</v>
      </c>
      <c r="P274" s="387"/>
      <c r="R274" s="346"/>
      <c r="S274" s="346"/>
      <c r="T274" s="346"/>
    </row>
    <row r="275" spans="1:20" s="286" customFormat="1" ht="36" hidden="1" x14ac:dyDescent="0.25">
      <c r="A275" s="64">
        <v>7221</v>
      </c>
      <c r="B275" s="111" t="s">
        <v>290</v>
      </c>
      <c r="C275" s="405">
        <f t="shared" si="18"/>
        <v>0</v>
      </c>
      <c r="D275" s="116"/>
      <c r="E275" s="117"/>
      <c r="F275" s="227">
        <f t="shared" si="19"/>
        <v>0</v>
      </c>
      <c r="G275" s="116"/>
      <c r="H275" s="408"/>
      <c r="I275" s="230">
        <f t="shared" si="20"/>
        <v>0</v>
      </c>
      <c r="J275" s="116"/>
      <c r="K275" s="408"/>
      <c r="L275" s="230">
        <f t="shared" si="21"/>
        <v>0</v>
      </c>
      <c r="M275" s="464"/>
      <c r="N275" s="118"/>
      <c r="O275" s="230">
        <f t="shared" si="22"/>
        <v>0</v>
      </c>
      <c r="P275" s="387"/>
      <c r="R275" s="346"/>
      <c r="S275" s="346"/>
      <c r="T275" s="346"/>
    </row>
    <row r="276" spans="1:20" s="286" customFormat="1" ht="36" hidden="1" x14ac:dyDescent="0.25">
      <c r="A276" s="64">
        <v>7222</v>
      </c>
      <c r="B276" s="111" t="s">
        <v>291</v>
      </c>
      <c r="C276" s="405">
        <f t="shared" si="18"/>
        <v>0</v>
      </c>
      <c r="D276" s="116"/>
      <c r="E276" s="117"/>
      <c r="F276" s="227">
        <f t="shared" si="19"/>
        <v>0</v>
      </c>
      <c r="G276" s="116"/>
      <c r="H276" s="408"/>
      <c r="I276" s="230">
        <f t="shared" si="20"/>
        <v>0</v>
      </c>
      <c r="J276" s="116"/>
      <c r="K276" s="408"/>
      <c r="L276" s="230">
        <f t="shared" si="21"/>
        <v>0</v>
      </c>
      <c r="M276" s="464"/>
      <c r="N276" s="118"/>
      <c r="O276" s="230">
        <f t="shared" si="22"/>
        <v>0</v>
      </c>
      <c r="P276" s="387"/>
      <c r="R276" s="346"/>
      <c r="S276" s="346"/>
      <c r="T276" s="346"/>
    </row>
    <row r="277" spans="1:20" s="286" customFormat="1" ht="24" hidden="1" x14ac:dyDescent="0.25">
      <c r="A277" s="224">
        <v>7230</v>
      </c>
      <c r="B277" s="111" t="s">
        <v>292</v>
      </c>
      <c r="C277" s="405">
        <f t="shared" si="18"/>
        <v>0</v>
      </c>
      <c r="D277" s="116"/>
      <c r="E277" s="117"/>
      <c r="F277" s="227">
        <f t="shared" si="19"/>
        <v>0</v>
      </c>
      <c r="G277" s="116"/>
      <c r="H277" s="408"/>
      <c r="I277" s="230">
        <f t="shared" si="20"/>
        <v>0</v>
      </c>
      <c r="J277" s="116"/>
      <c r="K277" s="408"/>
      <c r="L277" s="230">
        <f t="shared" si="21"/>
        <v>0</v>
      </c>
      <c r="M277" s="464"/>
      <c r="N277" s="118"/>
      <c r="O277" s="230">
        <f t="shared" si="22"/>
        <v>0</v>
      </c>
      <c r="P277" s="387"/>
      <c r="R277" s="346"/>
      <c r="S277" s="346"/>
      <c r="T277" s="346"/>
    </row>
    <row r="278" spans="1:20" ht="24" hidden="1" x14ac:dyDescent="0.25">
      <c r="A278" s="224">
        <v>7240</v>
      </c>
      <c r="B278" s="111" t="s">
        <v>293</v>
      </c>
      <c r="C278" s="405">
        <f t="shared" si="18"/>
        <v>0</v>
      </c>
      <c r="D278" s="225">
        <f>SUM(D279:D280)</f>
        <v>0</v>
      </c>
      <c r="E278" s="226">
        <f>SUM(E279:E280)</f>
        <v>0</v>
      </c>
      <c r="F278" s="227">
        <f t="shared" si="19"/>
        <v>0</v>
      </c>
      <c r="G278" s="225">
        <f>SUM(G279:G280)</f>
        <v>0</v>
      </c>
      <c r="H278" s="465">
        <f>SUM(H279:H280)</f>
        <v>0</v>
      </c>
      <c r="I278" s="230">
        <f t="shared" si="20"/>
        <v>0</v>
      </c>
      <c r="J278" s="225">
        <f>SUM(J279:J280)</f>
        <v>0</v>
      </c>
      <c r="K278" s="465">
        <f>SUM(K279:K280)</f>
        <v>0</v>
      </c>
      <c r="L278" s="230">
        <f t="shared" si="21"/>
        <v>0</v>
      </c>
      <c r="M278" s="466">
        <f>SUM(M279:M280)</f>
        <v>0</v>
      </c>
      <c r="N278" s="228">
        <f>SUM(N279:N280)</f>
        <v>0</v>
      </c>
      <c r="O278" s="230">
        <f>SUM(O279:O280)</f>
        <v>0</v>
      </c>
      <c r="P278" s="387"/>
      <c r="R278" s="346"/>
      <c r="S278" s="346"/>
      <c r="T278" s="346"/>
    </row>
    <row r="279" spans="1:20" ht="48" hidden="1" x14ac:dyDescent="0.25">
      <c r="A279" s="64">
        <v>7245</v>
      </c>
      <c r="B279" s="111" t="s">
        <v>294</v>
      </c>
      <c r="C279" s="405">
        <f t="shared" si="18"/>
        <v>0</v>
      </c>
      <c r="D279" s="116"/>
      <c r="E279" s="117"/>
      <c r="F279" s="227">
        <f t="shared" si="19"/>
        <v>0</v>
      </c>
      <c r="G279" s="116"/>
      <c r="H279" s="408"/>
      <c r="I279" s="230">
        <f t="shared" si="20"/>
        <v>0</v>
      </c>
      <c r="J279" s="116"/>
      <c r="K279" s="408"/>
      <c r="L279" s="230">
        <f t="shared" si="21"/>
        <v>0</v>
      </c>
      <c r="M279" s="464"/>
      <c r="N279" s="118"/>
      <c r="O279" s="230">
        <f t="shared" ref="O279:O299" si="23">M279+N279</f>
        <v>0</v>
      </c>
      <c r="P279" s="387"/>
      <c r="R279" s="346"/>
      <c r="S279" s="346"/>
      <c r="T279" s="346"/>
    </row>
    <row r="280" spans="1:20" ht="96" hidden="1" x14ac:dyDescent="0.25">
      <c r="A280" s="64">
        <v>7246</v>
      </c>
      <c r="B280" s="111" t="s">
        <v>295</v>
      </c>
      <c r="C280" s="405">
        <f t="shared" si="18"/>
        <v>0</v>
      </c>
      <c r="D280" s="116"/>
      <c r="E280" s="117"/>
      <c r="F280" s="227">
        <f t="shared" si="19"/>
        <v>0</v>
      </c>
      <c r="G280" s="116"/>
      <c r="H280" s="408"/>
      <c r="I280" s="230">
        <f t="shared" si="20"/>
        <v>0</v>
      </c>
      <c r="J280" s="116"/>
      <c r="K280" s="408"/>
      <c r="L280" s="230">
        <f t="shared" si="21"/>
        <v>0</v>
      </c>
      <c r="M280" s="464"/>
      <c r="N280" s="118"/>
      <c r="O280" s="230">
        <f t="shared" si="23"/>
        <v>0</v>
      </c>
      <c r="P280" s="387"/>
      <c r="R280" s="346"/>
      <c r="S280" s="346"/>
      <c r="T280" s="346"/>
    </row>
    <row r="281" spans="1:20" ht="24" hidden="1" x14ac:dyDescent="0.25">
      <c r="A281" s="224">
        <v>7260</v>
      </c>
      <c r="B281" s="111" t="s">
        <v>296</v>
      </c>
      <c r="C281" s="405">
        <f t="shared" si="18"/>
        <v>0</v>
      </c>
      <c r="D281" s="106"/>
      <c r="E281" s="107"/>
      <c r="F281" s="240">
        <f t="shared" si="19"/>
        <v>0</v>
      </c>
      <c r="G281" s="106"/>
      <c r="H281" s="403"/>
      <c r="I281" s="243">
        <f t="shared" si="20"/>
        <v>0</v>
      </c>
      <c r="J281" s="106"/>
      <c r="K281" s="403"/>
      <c r="L281" s="243">
        <f t="shared" si="21"/>
        <v>0</v>
      </c>
      <c r="M281" s="463"/>
      <c r="N281" s="108"/>
      <c r="O281" s="243">
        <f t="shared" si="23"/>
        <v>0</v>
      </c>
      <c r="P281" s="382"/>
      <c r="R281" s="346"/>
      <c r="S281" s="346"/>
      <c r="T281" s="346"/>
    </row>
    <row r="282" spans="1:20" hidden="1" x14ac:dyDescent="0.25">
      <c r="A282" s="85">
        <v>7700</v>
      </c>
      <c r="B282" s="210" t="s">
        <v>297</v>
      </c>
      <c r="C282" s="498">
        <f t="shared" si="18"/>
        <v>0</v>
      </c>
      <c r="D282" s="244">
        <f>D283</f>
        <v>0</v>
      </c>
      <c r="E282" s="289">
        <f>SUM(E283)</f>
        <v>0</v>
      </c>
      <c r="F282" s="290">
        <f t="shared" si="19"/>
        <v>0</v>
      </c>
      <c r="G282" s="244">
        <f>G283</f>
        <v>0</v>
      </c>
      <c r="H282" s="499">
        <f>SUM(H283)</f>
        <v>0</v>
      </c>
      <c r="I282" s="293">
        <f t="shared" si="20"/>
        <v>0</v>
      </c>
      <c r="J282" s="244">
        <f>J283</f>
        <v>0</v>
      </c>
      <c r="K282" s="499">
        <f>SUM(K283)</f>
        <v>0</v>
      </c>
      <c r="L282" s="293">
        <f t="shared" si="21"/>
        <v>0</v>
      </c>
      <c r="M282" s="472">
        <f>SUM(M283)</f>
        <v>0</v>
      </c>
      <c r="N282" s="291">
        <f>SUM(N283)</f>
        <v>0</v>
      </c>
      <c r="O282" s="293">
        <f t="shared" si="23"/>
        <v>0</v>
      </c>
      <c r="P282" s="473"/>
      <c r="R282" s="346"/>
      <c r="S282" s="346"/>
      <c r="T282" s="346"/>
    </row>
    <row r="283" spans="1:20" hidden="1" x14ac:dyDescent="0.25">
      <c r="A283" s="121">
        <v>7720</v>
      </c>
      <c r="B283" s="122" t="s">
        <v>298</v>
      </c>
      <c r="C283" s="500">
        <f t="shared" si="18"/>
        <v>0</v>
      </c>
      <c r="D283" s="128"/>
      <c r="E283" s="129"/>
      <c r="F283" s="500">
        <f t="shared" si="19"/>
        <v>0</v>
      </c>
      <c r="G283" s="128"/>
      <c r="H283" s="413"/>
      <c r="I283" s="414">
        <f t="shared" si="20"/>
        <v>0</v>
      </c>
      <c r="J283" s="128"/>
      <c r="K283" s="413"/>
      <c r="L283" s="414">
        <f t="shared" si="21"/>
        <v>0</v>
      </c>
      <c r="M283" s="502"/>
      <c r="N283" s="131"/>
      <c r="O283" s="414">
        <f t="shared" si="23"/>
        <v>0</v>
      </c>
      <c r="P283" s="416"/>
      <c r="R283" s="346"/>
      <c r="S283" s="346"/>
      <c r="T283" s="346"/>
    </row>
    <row r="284" spans="1:20" hidden="1" x14ac:dyDescent="0.25">
      <c r="A284" s="320"/>
      <c r="B284" s="156" t="s">
        <v>299</v>
      </c>
      <c r="C284" s="400">
        <f t="shared" si="18"/>
        <v>0</v>
      </c>
      <c r="D284" s="214">
        <f>SUM(D285:D286)</f>
        <v>0</v>
      </c>
      <c r="E284" s="215">
        <f>SUM(E285:E286)</f>
        <v>0</v>
      </c>
      <c r="F284" s="216">
        <f t="shared" si="19"/>
        <v>0</v>
      </c>
      <c r="G284" s="214">
        <f>SUM(G285:G286)</f>
        <v>0</v>
      </c>
      <c r="H284" s="461">
        <f>SUM(H285:H286)</f>
        <v>0</v>
      </c>
      <c r="I284" s="219">
        <f t="shared" si="20"/>
        <v>0</v>
      </c>
      <c r="J284" s="214">
        <f>SUM(J285:J286)</f>
        <v>0</v>
      </c>
      <c r="K284" s="461">
        <f>SUM(K285:K286)</f>
        <v>0</v>
      </c>
      <c r="L284" s="219">
        <f t="shared" si="21"/>
        <v>0</v>
      </c>
      <c r="M284" s="462">
        <f>SUM(M285:M286)</f>
        <v>0</v>
      </c>
      <c r="N284" s="217">
        <f>SUM(N285:N286)</f>
        <v>0</v>
      </c>
      <c r="O284" s="219">
        <f t="shared" si="23"/>
        <v>0</v>
      </c>
      <c r="P284" s="434"/>
      <c r="R284" s="346"/>
      <c r="S284" s="346"/>
      <c r="T284" s="346"/>
    </row>
    <row r="285" spans="1:20" hidden="1" x14ac:dyDescent="0.25">
      <c r="A285" s="275" t="s">
        <v>300</v>
      </c>
      <c r="B285" s="64" t="s">
        <v>301</v>
      </c>
      <c r="C285" s="227">
        <f t="shared" si="18"/>
        <v>0</v>
      </c>
      <c r="D285" s="116"/>
      <c r="E285" s="117"/>
      <c r="F285" s="227">
        <f t="shared" si="19"/>
        <v>0</v>
      </c>
      <c r="G285" s="116"/>
      <c r="H285" s="408"/>
      <c r="I285" s="230">
        <f t="shared" si="20"/>
        <v>0</v>
      </c>
      <c r="J285" s="116"/>
      <c r="K285" s="408"/>
      <c r="L285" s="230">
        <f t="shared" si="21"/>
        <v>0</v>
      </c>
      <c r="M285" s="464"/>
      <c r="N285" s="118"/>
      <c r="O285" s="230">
        <f t="shared" si="23"/>
        <v>0</v>
      </c>
      <c r="P285" s="387"/>
      <c r="R285" s="346"/>
      <c r="S285" s="346"/>
      <c r="T285" s="346"/>
    </row>
    <row r="286" spans="1:20" ht="24" hidden="1" x14ac:dyDescent="0.25">
      <c r="A286" s="275" t="s">
        <v>302</v>
      </c>
      <c r="B286" s="296" t="s">
        <v>303</v>
      </c>
      <c r="C286" s="400">
        <f t="shared" si="18"/>
        <v>0</v>
      </c>
      <c r="D286" s="106"/>
      <c r="E286" s="107"/>
      <c r="F286" s="240">
        <f t="shared" si="19"/>
        <v>0</v>
      </c>
      <c r="G286" s="106"/>
      <c r="H286" s="403"/>
      <c r="I286" s="243">
        <f t="shared" si="20"/>
        <v>0</v>
      </c>
      <c r="J286" s="106"/>
      <c r="K286" s="403"/>
      <c r="L286" s="243">
        <f t="shared" si="21"/>
        <v>0</v>
      </c>
      <c r="M286" s="463"/>
      <c r="N286" s="108"/>
      <c r="O286" s="243">
        <f t="shared" si="23"/>
        <v>0</v>
      </c>
      <c r="P286" s="382"/>
      <c r="R286" s="346"/>
      <c r="S286" s="346"/>
      <c r="T286" s="346"/>
    </row>
    <row r="287" spans="1:20" x14ac:dyDescent="0.25">
      <c r="A287" s="503"/>
      <c r="B287" s="504" t="s">
        <v>304</v>
      </c>
      <c r="C287" s="505">
        <f t="shared" si="18"/>
        <v>795706</v>
      </c>
      <c r="D287" s="506">
        <f>SUM(D284,D271,D233,D198,D190,D176,D78,D56)</f>
        <v>347894</v>
      </c>
      <c r="E287" s="605">
        <f>SUM(E284,E271,E233,E198,E190,E176,E78,E56)</f>
        <v>0</v>
      </c>
      <c r="F287" s="609">
        <f t="shared" si="19"/>
        <v>347894</v>
      </c>
      <c r="G287" s="506">
        <f>SUM(G284,G271,G233,G198,G190,G176,G78,G56)</f>
        <v>430452</v>
      </c>
      <c r="H287" s="507">
        <f>SUM(H284,H271,H233,H198,H190,H176,H78,H56)</f>
        <v>0</v>
      </c>
      <c r="I287" s="508">
        <f t="shared" si="20"/>
        <v>430452</v>
      </c>
      <c r="J287" s="506">
        <f>SUM(J284,J271,J233,J198,J190,J176,J78,J56)</f>
        <v>17360</v>
      </c>
      <c r="K287" s="507">
        <f>SUM(K284,K271,K233,K198,K190,K176,K78,K56)</f>
        <v>0</v>
      </c>
      <c r="L287" s="508">
        <f t="shared" si="21"/>
        <v>17360</v>
      </c>
      <c r="M287" s="459">
        <f>SUM(M284,M271,M233,M198,M190,M176,M78,M56)</f>
        <v>0</v>
      </c>
      <c r="N287" s="266">
        <f>SUM(N284,N271,N233,N198,N190,N176,N78,N56)</f>
        <v>0</v>
      </c>
      <c r="O287" s="268">
        <f t="shared" si="23"/>
        <v>0</v>
      </c>
      <c r="P287" s="460"/>
      <c r="R287" s="346"/>
      <c r="S287" s="346"/>
      <c r="T287" s="346"/>
    </row>
    <row r="288" spans="1:20" x14ac:dyDescent="0.25">
      <c r="A288" s="509" t="s">
        <v>305</v>
      </c>
      <c r="B288" s="510"/>
      <c r="C288" s="511">
        <f t="shared" si="18"/>
        <v>-1902</v>
      </c>
      <c r="D288" s="512">
        <f>SUM(D28,D29,D45)-D54</f>
        <v>0</v>
      </c>
      <c r="E288" s="518">
        <f>SUM(E28,E29,E45)-E54</f>
        <v>0</v>
      </c>
      <c r="F288" s="622">
        <f t="shared" si="19"/>
        <v>0</v>
      </c>
      <c r="G288" s="512">
        <f>SUM(G28,G29,G45)-G54</f>
        <v>0</v>
      </c>
      <c r="H288" s="515">
        <f>SUM(H28,H29,H45)-H54</f>
        <v>0</v>
      </c>
      <c r="I288" s="516">
        <f t="shared" si="20"/>
        <v>0</v>
      </c>
      <c r="J288" s="512">
        <f>(J30+J46)-J54</f>
        <v>-1902</v>
      </c>
      <c r="K288" s="515">
        <f>(K30+K46)-K54</f>
        <v>0</v>
      </c>
      <c r="L288" s="516">
        <f t="shared" si="21"/>
        <v>-1902</v>
      </c>
      <c r="M288" s="511">
        <f>M48-M54</f>
        <v>0</v>
      </c>
      <c r="N288" s="513">
        <f>N48-N54</f>
        <v>0</v>
      </c>
      <c r="O288" s="516">
        <f t="shared" si="23"/>
        <v>0</v>
      </c>
      <c r="P288" s="517"/>
      <c r="R288" s="346"/>
      <c r="S288" s="346"/>
      <c r="T288" s="346"/>
    </row>
    <row r="289" spans="1:20" s="37" customFormat="1" x14ac:dyDescent="0.25">
      <c r="A289" s="509" t="s">
        <v>306</v>
      </c>
      <c r="B289" s="510"/>
      <c r="C289" s="518">
        <f t="shared" si="18"/>
        <v>1902</v>
      </c>
      <c r="D289" s="512">
        <f>SUM(D290,D291)-D298+D299</f>
        <v>0</v>
      </c>
      <c r="E289" s="518">
        <f>SUM(E290,E291)-E298+E299</f>
        <v>0</v>
      </c>
      <c r="F289" s="622">
        <f t="shared" si="19"/>
        <v>0</v>
      </c>
      <c r="G289" s="512">
        <f>SUM(G290,G291)-G298+G299</f>
        <v>0</v>
      </c>
      <c r="H289" s="515">
        <f>SUM(H290,H291)-H298+H299</f>
        <v>0</v>
      </c>
      <c r="I289" s="516">
        <f t="shared" si="20"/>
        <v>0</v>
      </c>
      <c r="J289" s="512">
        <f>SUM(J290,J291)-J298+J299</f>
        <v>1902</v>
      </c>
      <c r="K289" s="515">
        <f>SUM(K290,K291)-K298+K299</f>
        <v>0</v>
      </c>
      <c r="L289" s="516">
        <f t="shared" si="21"/>
        <v>1902</v>
      </c>
      <c r="M289" s="511">
        <f>SUM(M290,M291)-M298+M299</f>
        <v>0</v>
      </c>
      <c r="N289" s="513">
        <f>SUM(N290,N291)-N298+N299</f>
        <v>0</v>
      </c>
      <c r="O289" s="516">
        <f t="shared" si="23"/>
        <v>0</v>
      </c>
      <c r="P289" s="517"/>
      <c r="R289" s="346"/>
      <c r="S289" s="346"/>
      <c r="T289" s="346"/>
    </row>
    <row r="290" spans="1:20" s="37" customFormat="1" x14ac:dyDescent="0.25">
      <c r="A290" s="519" t="s">
        <v>307</v>
      </c>
      <c r="B290" s="519" t="s">
        <v>308</v>
      </c>
      <c r="C290" s="518">
        <f t="shared" si="18"/>
        <v>1902</v>
      </c>
      <c r="D290" s="512">
        <f>D25-D284</f>
        <v>0</v>
      </c>
      <c r="E290" s="518">
        <f>E25-E284</f>
        <v>0</v>
      </c>
      <c r="F290" s="622">
        <f t="shared" si="19"/>
        <v>0</v>
      </c>
      <c r="G290" s="512">
        <f>G25-G284</f>
        <v>0</v>
      </c>
      <c r="H290" s="515">
        <f>H25-H284</f>
        <v>0</v>
      </c>
      <c r="I290" s="516">
        <f t="shared" si="20"/>
        <v>0</v>
      </c>
      <c r="J290" s="512">
        <f>J25-J284</f>
        <v>1902</v>
      </c>
      <c r="K290" s="515">
        <f>K25-K284</f>
        <v>0</v>
      </c>
      <c r="L290" s="516">
        <f t="shared" si="21"/>
        <v>1902</v>
      </c>
      <c r="M290" s="511">
        <f>M25-M284</f>
        <v>0</v>
      </c>
      <c r="N290" s="513">
        <f>N25-N284</f>
        <v>0</v>
      </c>
      <c r="O290" s="516">
        <f t="shared" si="23"/>
        <v>0</v>
      </c>
      <c r="P290" s="517"/>
      <c r="R290" s="346"/>
      <c r="S290" s="346"/>
      <c r="T290" s="346"/>
    </row>
    <row r="291" spans="1:20" s="37" customFormat="1" hidden="1" x14ac:dyDescent="0.25">
      <c r="A291" s="520" t="s">
        <v>309</v>
      </c>
      <c r="B291" s="520" t="s">
        <v>310</v>
      </c>
      <c r="C291" s="518">
        <f t="shared" si="18"/>
        <v>0</v>
      </c>
      <c r="D291" s="512">
        <f>SUM(D292,D294,D296)-SUM(D293,D295,D297)</f>
        <v>0</v>
      </c>
      <c r="E291" s="518">
        <f>SUM(E292,E294,E296)-SUM(E293,E295,E297)</f>
        <v>0</v>
      </c>
      <c r="F291" s="622">
        <f t="shared" si="19"/>
        <v>0</v>
      </c>
      <c r="G291" s="512">
        <f>SUM(G292,G294,G296)-SUM(G293,G295,G297)</f>
        <v>0</v>
      </c>
      <c r="H291" s="515">
        <f>SUM(H292,H294,H296)-SUM(H293,H295,H297)</f>
        <v>0</v>
      </c>
      <c r="I291" s="516">
        <f t="shared" si="20"/>
        <v>0</v>
      </c>
      <c r="J291" s="512">
        <f>SUM(J292,J294,J296)-SUM(J293,J295,J297)</f>
        <v>0</v>
      </c>
      <c r="K291" s="515">
        <f>SUM(K292,K294,K296)-SUM(K293,K295,K297)</f>
        <v>0</v>
      </c>
      <c r="L291" s="516">
        <f t="shared" si="21"/>
        <v>0</v>
      </c>
      <c r="M291" s="511">
        <f>SUM(M292,M294,M296)-SUM(M293,M295,M297)</f>
        <v>0</v>
      </c>
      <c r="N291" s="513">
        <f>SUM(N292,N294,N296)-SUM(N293,N295,N297)</f>
        <v>0</v>
      </c>
      <c r="O291" s="516">
        <f t="shared" si="23"/>
        <v>0</v>
      </c>
      <c r="P291" s="517"/>
      <c r="R291" s="346"/>
      <c r="S291" s="346"/>
      <c r="T291" s="346"/>
    </row>
    <row r="292" spans="1:20" s="37" customFormat="1" hidden="1" x14ac:dyDescent="0.25">
      <c r="A292" s="320" t="s">
        <v>311</v>
      </c>
      <c r="B292" s="164" t="s">
        <v>312</v>
      </c>
      <c r="C292" s="410">
        <f t="shared" si="18"/>
        <v>0</v>
      </c>
      <c r="D292" s="128"/>
      <c r="E292" s="129"/>
      <c r="F292" s="500">
        <f t="shared" si="19"/>
        <v>0</v>
      </c>
      <c r="G292" s="128"/>
      <c r="H292" s="413"/>
      <c r="I292" s="414">
        <f t="shared" si="20"/>
        <v>0</v>
      </c>
      <c r="J292" s="128"/>
      <c r="K292" s="413"/>
      <c r="L292" s="414">
        <f t="shared" si="21"/>
        <v>0</v>
      </c>
      <c r="M292" s="502"/>
      <c r="N292" s="131"/>
      <c r="O292" s="414">
        <f t="shared" si="23"/>
        <v>0</v>
      </c>
      <c r="P292" s="416"/>
      <c r="R292" s="346"/>
      <c r="S292" s="346"/>
      <c r="T292" s="346"/>
    </row>
    <row r="293" spans="1:20" ht="24" hidden="1" x14ac:dyDescent="0.25">
      <c r="A293" s="275" t="s">
        <v>313</v>
      </c>
      <c r="B293" s="63" t="s">
        <v>314</v>
      </c>
      <c r="C293" s="405">
        <f t="shared" si="18"/>
        <v>0</v>
      </c>
      <c r="D293" s="116"/>
      <c r="E293" s="117"/>
      <c r="F293" s="227">
        <f t="shared" si="19"/>
        <v>0</v>
      </c>
      <c r="G293" s="116"/>
      <c r="H293" s="408"/>
      <c r="I293" s="230">
        <f t="shared" si="20"/>
        <v>0</v>
      </c>
      <c r="J293" s="116"/>
      <c r="K293" s="408"/>
      <c r="L293" s="230">
        <f t="shared" si="21"/>
        <v>0</v>
      </c>
      <c r="M293" s="464"/>
      <c r="N293" s="118"/>
      <c r="O293" s="230">
        <f t="shared" si="23"/>
        <v>0</v>
      </c>
      <c r="P293" s="387"/>
      <c r="R293" s="346"/>
      <c r="S293" s="346"/>
      <c r="T293" s="346"/>
    </row>
    <row r="294" spans="1:20" hidden="1" x14ac:dyDescent="0.25">
      <c r="A294" s="275" t="s">
        <v>315</v>
      </c>
      <c r="B294" s="63" t="s">
        <v>316</v>
      </c>
      <c r="C294" s="405">
        <f t="shared" si="18"/>
        <v>0</v>
      </c>
      <c r="D294" s="116"/>
      <c r="E294" s="117"/>
      <c r="F294" s="227">
        <f t="shared" si="19"/>
        <v>0</v>
      </c>
      <c r="G294" s="116"/>
      <c r="H294" s="408"/>
      <c r="I294" s="230">
        <f t="shared" si="20"/>
        <v>0</v>
      </c>
      <c r="J294" s="116"/>
      <c r="K294" s="408"/>
      <c r="L294" s="230">
        <f t="shared" si="21"/>
        <v>0</v>
      </c>
      <c r="M294" s="464"/>
      <c r="N294" s="118"/>
      <c r="O294" s="230">
        <f t="shared" si="23"/>
        <v>0</v>
      </c>
      <c r="P294" s="387"/>
      <c r="R294" s="346"/>
      <c r="S294" s="346"/>
      <c r="T294" s="346"/>
    </row>
    <row r="295" spans="1:20" ht="24" hidden="1" x14ac:dyDescent="0.25">
      <c r="A295" s="275" t="s">
        <v>317</v>
      </c>
      <c r="B295" s="63" t="s">
        <v>318</v>
      </c>
      <c r="C295" s="405">
        <f t="shared" si="18"/>
        <v>0</v>
      </c>
      <c r="D295" s="116"/>
      <c r="E295" s="117"/>
      <c r="F295" s="227">
        <f t="shared" si="19"/>
        <v>0</v>
      </c>
      <c r="G295" s="116"/>
      <c r="H295" s="408"/>
      <c r="I295" s="230">
        <f t="shared" si="20"/>
        <v>0</v>
      </c>
      <c r="J295" s="116"/>
      <c r="K295" s="408"/>
      <c r="L295" s="230">
        <f t="shared" si="21"/>
        <v>0</v>
      </c>
      <c r="M295" s="464"/>
      <c r="N295" s="118"/>
      <c r="O295" s="230">
        <f t="shared" si="23"/>
        <v>0</v>
      </c>
      <c r="P295" s="387"/>
      <c r="R295" s="346"/>
      <c r="S295" s="346"/>
      <c r="T295" s="346"/>
    </row>
    <row r="296" spans="1:20" hidden="1" x14ac:dyDescent="0.25">
      <c r="A296" s="275" t="s">
        <v>319</v>
      </c>
      <c r="B296" s="63" t="s">
        <v>320</v>
      </c>
      <c r="C296" s="405">
        <f t="shared" si="18"/>
        <v>0</v>
      </c>
      <c r="D296" s="116"/>
      <c r="E296" s="117"/>
      <c r="F296" s="227">
        <f t="shared" si="19"/>
        <v>0</v>
      </c>
      <c r="G296" s="116"/>
      <c r="H296" s="408"/>
      <c r="I296" s="230">
        <f t="shared" si="20"/>
        <v>0</v>
      </c>
      <c r="J296" s="116"/>
      <c r="K296" s="408"/>
      <c r="L296" s="230">
        <f t="shared" si="21"/>
        <v>0</v>
      </c>
      <c r="M296" s="464"/>
      <c r="N296" s="118"/>
      <c r="O296" s="230">
        <f t="shared" si="23"/>
        <v>0</v>
      </c>
      <c r="P296" s="387"/>
      <c r="R296" s="346"/>
      <c r="S296" s="346"/>
      <c r="T296" s="346"/>
    </row>
    <row r="297" spans="1:20" ht="24" hidden="1" x14ac:dyDescent="0.25">
      <c r="A297" s="321" t="s">
        <v>321</v>
      </c>
      <c r="B297" s="322" t="s">
        <v>322</v>
      </c>
      <c r="C297" s="481">
        <f t="shared" si="18"/>
        <v>0</v>
      </c>
      <c r="D297" s="257"/>
      <c r="E297" s="258"/>
      <c r="F297" s="618">
        <f t="shared" si="19"/>
        <v>0</v>
      </c>
      <c r="G297" s="257"/>
      <c r="H297" s="483"/>
      <c r="I297" s="479">
        <f t="shared" si="20"/>
        <v>0</v>
      </c>
      <c r="J297" s="257"/>
      <c r="K297" s="483"/>
      <c r="L297" s="479">
        <f t="shared" si="21"/>
        <v>0</v>
      </c>
      <c r="M297" s="484"/>
      <c r="N297" s="260"/>
      <c r="O297" s="479">
        <f t="shared" si="23"/>
        <v>0</v>
      </c>
      <c r="P297" s="480"/>
      <c r="R297" s="346"/>
      <c r="S297" s="346"/>
      <c r="T297" s="346"/>
    </row>
    <row r="298" spans="1:20" hidden="1" x14ac:dyDescent="0.25">
      <c r="A298" s="520" t="s">
        <v>323</v>
      </c>
      <c r="B298" s="520" t="s">
        <v>324</v>
      </c>
      <c r="C298" s="521">
        <f t="shared" si="18"/>
        <v>0</v>
      </c>
      <c r="D298" s="522"/>
      <c r="E298" s="634"/>
      <c r="F298" s="622">
        <f t="shared" si="19"/>
        <v>0</v>
      </c>
      <c r="G298" s="522"/>
      <c r="H298" s="524"/>
      <c r="I298" s="516">
        <f t="shared" si="20"/>
        <v>0</v>
      </c>
      <c r="J298" s="522"/>
      <c r="K298" s="524"/>
      <c r="L298" s="516">
        <f t="shared" si="21"/>
        <v>0</v>
      </c>
      <c r="M298" s="525"/>
      <c r="N298" s="523"/>
      <c r="O298" s="516">
        <f t="shared" si="23"/>
        <v>0</v>
      </c>
      <c r="P298" s="517"/>
      <c r="R298" s="346"/>
      <c r="S298" s="346"/>
      <c r="T298" s="346"/>
    </row>
    <row r="299" spans="1:20" s="37" customFormat="1" ht="48" hidden="1" x14ac:dyDescent="0.25">
      <c r="A299" s="520" t="s">
        <v>325</v>
      </c>
      <c r="B299" s="330" t="s">
        <v>326</v>
      </c>
      <c r="C299" s="526">
        <f t="shared" si="18"/>
        <v>0</v>
      </c>
      <c r="D299" s="527"/>
      <c r="E299" s="635"/>
      <c r="F299" s="315">
        <f t="shared" si="19"/>
        <v>0</v>
      </c>
      <c r="G299" s="522"/>
      <c r="H299" s="524"/>
      <c r="I299" s="516">
        <f t="shared" si="20"/>
        <v>0</v>
      </c>
      <c r="J299" s="522"/>
      <c r="K299" s="524"/>
      <c r="L299" s="516">
        <f t="shared" si="21"/>
        <v>0</v>
      </c>
      <c r="M299" s="525"/>
      <c r="N299" s="523"/>
      <c r="O299" s="516">
        <f t="shared" si="23"/>
        <v>0</v>
      </c>
      <c r="P299" s="636"/>
      <c r="Q299" s="332"/>
      <c r="R299" s="346"/>
      <c r="S299" s="346"/>
      <c r="T299" s="346"/>
    </row>
    <row r="300" spans="1:20" s="37" customFormat="1" x14ac:dyDescent="0.25">
      <c r="A300" s="529" t="s">
        <v>327</v>
      </c>
      <c r="B300" s="334"/>
      <c r="C300" s="334"/>
      <c r="D300" s="334"/>
      <c r="E300" s="334"/>
      <c r="F300" s="334"/>
      <c r="G300" s="334"/>
      <c r="H300" s="334"/>
      <c r="I300" s="334"/>
      <c r="J300" s="334"/>
      <c r="K300" s="334"/>
      <c r="L300" s="334"/>
      <c r="M300" s="334"/>
      <c r="N300" s="334"/>
      <c r="O300" s="334"/>
      <c r="P300" s="334"/>
      <c r="Q300" s="332"/>
    </row>
    <row r="301" spans="1:20" s="37" customFormat="1" x14ac:dyDescent="0.25">
      <c r="A301" s="336" t="s">
        <v>505</v>
      </c>
      <c r="B301" s="337"/>
      <c r="C301" s="337"/>
      <c r="D301" s="337"/>
      <c r="E301" s="337"/>
      <c r="F301" s="337"/>
      <c r="G301" s="337"/>
      <c r="H301" s="337"/>
      <c r="I301" s="337"/>
      <c r="J301" s="337"/>
      <c r="K301" s="337"/>
      <c r="L301" s="337"/>
      <c r="M301" s="337"/>
      <c r="N301" s="337"/>
      <c r="O301" s="337"/>
      <c r="P301" s="337"/>
      <c r="Q301" s="332"/>
    </row>
    <row r="302" spans="1:20" ht="12.75" thickBot="1" x14ac:dyDescent="0.3">
      <c r="A302" s="530"/>
      <c r="B302" s="531"/>
      <c r="C302" s="531"/>
      <c r="D302" s="531"/>
      <c r="E302" s="531"/>
      <c r="F302" s="531"/>
      <c r="G302" s="531"/>
      <c r="H302" s="531"/>
      <c r="I302" s="531"/>
      <c r="J302" s="531"/>
      <c r="K302" s="531"/>
      <c r="L302" s="531"/>
      <c r="M302" s="531"/>
      <c r="N302" s="531"/>
      <c r="O302" s="531"/>
      <c r="P302" s="532"/>
      <c r="Q302" s="9"/>
    </row>
    <row r="303" spans="1:20" x14ac:dyDescent="0.25">
      <c r="A303" s="4"/>
      <c r="B303" s="4"/>
      <c r="C303" s="4"/>
      <c r="D303" s="4"/>
      <c r="E303" s="4"/>
      <c r="F303" s="4"/>
      <c r="G303" s="4"/>
      <c r="H303" s="4"/>
      <c r="I303" s="4"/>
      <c r="J303" s="4"/>
      <c r="K303" s="4"/>
      <c r="L303" s="4"/>
      <c r="M303" s="4"/>
      <c r="N303" s="4"/>
      <c r="O303" s="4"/>
    </row>
    <row r="304" spans="1:20"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row r="322" spans="1:15" x14ac:dyDescent="0.25">
      <c r="A322" s="4"/>
      <c r="B322" s="4"/>
      <c r="C322" s="4"/>
      <c r="D322" s="4"/>
      <c r="E322" s="4"/>
      <c r="F322" s="4"/>
      <c r="G322" s="4"/>
      <c r="H322" s="4"/>
      <c r="I322" s="4"/>
      <c r="J322" s="4"/>
      <c r="K322" s="4"/>
      <c r="L322" s="4"/>
      <c r="M322" s="4"/>
      <c r="N322" s="4"/>
      <c r="O322" s="4"/>
    </row>
  </sheetData>
  <sheetProtection algorithmName="SHA-512" hashValue="BJklBidW3DumHaki+fZtbpyczcM4YVde8NLuJPwx5iX7npW6fsilfgmjK/53eD2MjPUEEq5fQwh3wm40y3Ua1w==" saltValue="3YcrCgzs1rpUYAmgABAqSw==" spinCount="100000" sheet="1" objects="1" scenarios="1" formatCells="0" formatColumns="0" formatRows="0"/>
  <autoFilter ref="A22:P301">
    <filterColumn colId="2">
      <filters blank="1">
        <filter val="1 275"/>
        <filter val="1 385"/>
        <filter val="1 544"/>
        <filter val="1 614"/>
        <filter val="1 644"/>
        <filter val="1 650"/>
        <filter val="1 720"/>
        <filter val="1 759"/>
        <filter val="1 902"/>
        <filter val="-1 902"/>
        <filter val="10 294"/>
        <filter val="10 453"/>
        <filter val="100"/>
        <filter val="111"/>
        <filter val="119 045"/>
        <filter val="123 110"/>
        <filter val="13 333"/>
        <filter val="14 699"/>
        <filter val="15 458"/>
        <filter val="156 399"/>
        <filter val="174"/>
        <filter val="182"/>
        <filter val="19 520"/>
        <filter val="2 277"/>
        <filter val="20 385"/>
        <filter val="22 394"/>
        <filter val="22 918"/>
        <filter val="23 527"/>
        <filter val="236"/>
        <filter val="256"/>
        <filter val="3 136"/>
        <filter val="3 329"/>
        <filter val="3 758"/>
        <filter val="3 766"/>
        <filter val="3 860"/>
        <filter val="310"/>
        <filter val="315"/>
        <filter val="37 354"/>
        <filter val="4 643"/>
        <filter val="424 855"/>
        <filter val="449"/>
        <filter val="47 117"/>
        <filter val="480"/>
        <filter val="494"/>
        <filter val="495 812"/>
        <filter val="5 005"/>
        <filter val="5 214"/>
        <filter val="5 497"/>
        <filter val="564"/>
        <filter val="57 207"/>
        <filter val="6 500"/>
        <filter val="640"/>
        <filter val="65"/>
        <filter val="652 211"/>
        <filter val="69"/>
        <filter val="69 682"/>
        <filter val="7 390"/>
        <filter val="775 321"/>
        <filter val="778 346"/>
        <filter val="795 706"/>
        <filter val="8 200"/>
        <filter val="816"/>
        <filter val="846"/>
        <filter val="85 944"/>
        <filter val="865"/>
        <filter val="9 160"/>
        <filter val="904"/>
        <filter val="972"/>
        <filter val="99 651"/>
      </filters>
    </filterColumn>
  </autoFilter>
  <mergeCells count="30">
    <mergeCell ref="J20:J21"/>
    <mergeCell ref="K20:K21"/>
    <mergeCell ref="C17:P17"/>
    <mergeCell ref="A4:P4"/>
    <mergeCell ref="C6:P6"/>
    <mergeCell ref="C7:P7"/>
    <mergeCell ref="C8:P8"/>
    <mergeCell ref="C9:P9"/>
    <mergeCell ref="C10:P10"/>
    <mergeCell ref="C11:P11"/>
    <mergeCell ref="C13:P13"/>
    <mergeCell ref="C14:P14"/>
    <mergeCell ref="C15:P15"/>
    <mergeCell ref="C16:P16"/>
    <mergeCell ref="L20:L21"/>
    <mergeCell ref="M20:M21"/>
    <mergeCell ref="C18:P18"/>
    <mergeCell ref="A19:A21"/>
    <mergeCell ref="B19:B21"/>
    <mergeCell ref="C19:O19"/>
    <mergeCell ref="P19:P21"/>
    <mergeCell ref="C20:C21"/>
    <mergeCell ref="D20:D21"/>
    <mergeCell ref="E20:E21"/>
    <mergeCell ref="F20:F21"/>
    <mergeCell ref="G20:G21"/>
    <mergeCell ref="N20:N21"/>
    <mergeCell ref="O20:O21"/>
    <mergeCell ref="H20:H21"/>
    <mergeCell ref="I20:I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48.pielikums Jūrmalas pilsētas domes
2016.gada 19.maija saistošajiem noteikumiem Nr.13
(protokols Nr.6, 8.punkts)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2"/>
  <sheetViews>
    <sheetView showGridLines="0" view="pageLayout" zoomScaleNormal="90" workbookViewId="0">
      <selection activeCell="T7" sqref="T7"/>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494</v>
      </c>
    </row>
    <row r="2" spans="1:17" x14ac:dyDescent="0.25">
      <c r="B2" s="354"/>
      <c r="C2" s="354"/>
      <c r="D2" s="354"/>
      <c r="E2" s="354"/>
      <c r="F2" s="354"/>
      <c r="G2" s="354"/>
      <c r="H2" s="354"/>
      <c r="I2" s="354"/>
      <c r="J2" s="354"/>
      <c r="K2" s="354"/>
      <c r="L2" s="354"/>
      <c r="M2" s="355"/>
      <c r="N2" s="355"/>
      <c r="O2" s="356"/>
    </row>
    <row r="3" spans="1:17" x14ac:dyDescent="0.25">
      <c r="A3" s="5"/>
      <c r="B3" s="626"/>
      <c r="C3" s="626"/>
      <c r="D3" s="626"/>
      <c r="E3" s="626"/>
      <c r="F3" s="626"/>
      <c r="G3" s="626"/>
      <c r="H3" s="626"/>
      <c r="I3" s="626"/>
      <c r="J3" s="626"/>
      <c r="K3" s="626"/>
      <c r="L3" s="626"/>
      <c r="M3" s="627"/>
      <c r="N3" s="627"/>
      <c r="O3" s="628"/>
      <c r="P3" s="629"/>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x14ac:dyDescent="0.25">
      <c r="A6" s="12" t="s">
        <v>2</v>
      </c>
      <c r="B6" s="13"/>
      <c r="C6" s="1049" t="s">
        <v>460</v>
      </c>
      <c r="D6" s="1049"/>
      <c r="E6" s="1049"/>
      <c r="F6" s="1049"/>
      <c r="G6" s="1049"/>
      <c r="H6" s="1049"/>
      <c r="I6" s="1049"/>
      <c r="J6" s="1049"/>
      <c r="K6" s="1049"/>
      <c r="L6" s="1049"/>
      <c r="M6" s="1049"/>
      <c r="N6" s="1049"/>
      <c r="O6" s="1049"/>
      <c r="P6" s="1049"/>
      <c r="Q6" s="9"/>
    </row>
    <row r="7" spans="1:17" ht="12.75" x14ac:dyDescent="0.25">
      <c r="A7" s="12" t="s">
        <v>4</v>
      </c>
      <c r="B7" s="13"/>
      <c r="C7" s="1049" t="s">
        <v>495</v>
      </c>
      <c r="D7" s="1049"/>
      <c r="E7" s="1049"/>
      <c r="F7" s="1049"/>
      <c r="G7" s="1049"/>
      <c r="H7" s="1049"/>
      <c r="I7" s="1049"/>
      <c r="J7" s="1049"/>
      <c r="K7" s="1049"/>
      <c r="L7" s="1049"/>
      <c r="M7" s="1049"/>
      <c r="N7" s="1049"/>
      <c r="O7" s="1049"/>
      <c r="P7" s="1049"/>
      <c r="Q7" s="9"/>
    </row>
    <row r="8" spans="1:17" x14ac:dyDescent="0.25">
      <c r="A8" s="14" t="s">
        <v>6</v>
      </c>
      <c r="B8" s="15"/>
      <c r="C8" s="1044" t="s">
        <v>496</v>
      </c>
      <c r="D8" s="1044"/>
      <c r="E8" s="1044"/>
      <c r="F8" s="1044"/>
      <c r="G8" s="1044"/>
      <c r="H8" s="1044"/>
      <c r="I8" s="1044"/>
      <c r="J8" s="1044"/>
      <c r="K8" s="1044"/>
      <c r="L8" s="1044"/>
      <c r="M8" s="1044"/>
      <c r="N8" s="1044"/>
      <c r="O8" s="1044"/>
      <c r="P8" s="1044"/>
      <c r="Q8" s="9"/>
    </row>
    <row r="9" spans="1:17" x14ac:dyDescent="0.25">
      <c r="A9" s="14" t="s">
        <v>8</v>
      </c>
      <c r="B9" s="15"/>
      <c r="C9" s="1044" t="s">
        <v>497</v>
      </c>
      <c r="D9" s="1044"/>
      <c r="E9" s="1044"/>
      <c r="F9" s="1044"/>
      <c r="G9" s="1044"/>
      <c r="H9" s="1044"/>
      <c r="I9" s="1044"/>
      <c r="J9" s="1044"/>
      <c r="K9" s="1044"/>
      <c r="L9" s="1044"/>
      <c r="M9" s="1044"/>
      <c r="N9" s="1044"/>
      <c r="O9" s="1044"/>
      <c r="P9" s="1044"/>
      <c r="Q9" s="9"/>
    </row>
    <row r="10" spans="1:17" ht="24.75" customHeight="1" x14ac:dyDescent="0.25">
      <c r="A10" s="14" t="s">
        <v>10</v>
      </c>
      <c r="B10" s="15"/>
      <c r="C10" s="1049" t="s">
        <v>498</v>
      </c>
      <c r="D10" s="1049"/>
      <c r="E10" s="1049"/>
      <c r="F10" s="1049"/>
      <c r="G10" s="1049"/>
      <c r="H10" s="1049"/>
      <c r="I10" s="1049"/>
      <c r="J10" s="1049"/>
      <c r="K10" s="1049"/>
      <c r="L10" s="1049"/>
      <c r="M10" s="1049"/>
      <c r="N10" s="1049"/>
      <c r="O10" s="1049"/>
      <c r="P10" s="1049"/>
      <c r="Q10" s="9"/>
    </row>
    <row r="11" spans="1:17" x14ac:dyDescent="0.25">
      <c r="A11" s="14" t="s">
        <v>12</v>
      </c>
      <c r="B11" s="15"/>
      <c r="C11" s="1049" t="s">
        <v>423</v>
      </c>
      <c r="D11" s="1049"/>
      <c r="E11" s="1049"/>
      <c r="F11" s="1049"/>
      <c r="G11" s="1049"/>
      <c r="H11" s="1049"/>
      <c r="I11" s="1049"/>
      <c r="J11" s="1049"/>
      <c r="K11" s="1049"/>
      <c r="L11" s="1049"/>
      <c r="M11" s="1049"/>
      <c r="N11" s="1049"/>
      <c r="O11" s="1049"/>
      <c r="P11" s="1049"/>
      <c r="Q11" s="9"/>
    </row>
    <row r="12" spans="1:17" x14ac:dyDescent="0.25">
      <c r="A12" s="16" t="s">
        <v>14</v>
      </c>
      <c r="B12" s="15"/>
      <c r="C12" s="361"/>
      <c r="D12" s="361"/>
      <c r="E12" s="361"/>
      <c r="F12" s="361"/>
      <c r="G12" s="361"/>
      <c r="H12" s="361"/>
      <c r="I12" s="361"/>
      <c r="J12" s="361"/>
      <c r="K12" s="361"/>
      <c r="L12" s="361"/>
      <c r="M12" s="361"/>
      <c r="N12" s="361"/>
      <c r="O12" s="361"/>
      <c r="P12" s="630"/>
      <c r="Q12" s="9"/>
    </row>
    <row r="13" spans="1:17" x14ac:dyDescent="0.25">
      <c r="A13" s="14"/>
      <c r="B13" s="15" t="s">
        <v>15</v>
      </c>
      <c r="C13" s="1044" t="s">
        <v>499</v>
      </c>
      <c r="D13" s="1044"/>
      <c r="E13" s="1044"/>
      <c r="F13" s="1044"/>
      <c r="G13" s="1044"/>
      <c r="H13" s="1044"/>
      <c r="I13" s="1044"/>
      <c r="J13" s="1044"/>
      <c r="K13" s="1044"/>
      <c r="L13" s="1044"/>
      <c r="M13" s="1044"/>
      <c r="N13" s="1044"/>
      <c r="O13" s="1044"/>
      <c r="P13" s="1044"/>
      <c r="Q13" s="9"/>
    </row>
    <row r="14" spans="1:17" x14ac:dyDescent="0.25">
      <c r="A14" s="14"/>
      <c r="B14" s="15" t="s">
        <v>17</v>
      </c>
      <c r="C14" s="1044" t="s">
        <v>500</v>
      </c>
      <c r="D14" s="1044"/>
      <c r="E14" s="1044"/>
      <c r="F14" s="1044"/>
      <c r="G14" s="1044"/>
      <c r="H14" s="1044"/>
      <c r="I14" s="1044"/>
      <c r="J14" s="1044"/>
      <c r="K14" s="1044"/>
      <c r="L14" s="1044"/>
      <c r="M14" s="1044"/>
      <c r="N14" s="1044"/>
      <c r="O14" s="1044"/>
      <c r="P14" s="1044"/>
      <c r="Q14" s="9"/>
    </row>
    <row r="15" spans="1:17" x14ac:dyDescent="0.25">
      <c r="A15" s="14"/>
      <c r="B15" s="15" t="s">
        <v>19</v>
      </c>
      <c r="C15" s="1044"/>
      <c r="D15" s="1044"/>
      <c r="E15" s="1044"/>
      <c r="F15" s="1044"/>
      <c r="G15" s="1044"/>
      <c r="H15" s="1044"/>
      <c r="I15" s="1044"/>
      <c r="J15" s="1044"/>
      <c r="K15" s="1044"/>
      <c r="L15" s="1044"/>
      <c r="M15" s="1044"/>
      <c r="N15" s="1044"/>
      <c r="O15" s="1044"/>
      <c r="P15" s="1044"/>
      <c r="Q15" s="9"/>
    </row>
    <row r="16" spans="1:17" x14ac:dyDescent="0.25">
      <c r="A16" s="14"/>
      <c r="B16" s="15" t="s">
        <v>20</v>
      </c>
      <c r="C16" s="1044" t="s">
        <v>501</v>
      </c>
      <c r="D16" s="1044"/>
      <c r="E16" s="1044"/>
      <c r="F16" s="1044"/>
      <c r="G16" s="1044"/>
      <c r="H16" s="1044"/>
      <c r="I16" s="1044"/>
      <c r="J16" s="1044"/>
      <c r="K16" s="1044"/>
      <c r="L16" s="1044"/>
      <c r="M16" s="1044"/>
      <c r="N16" s="1044"/>
      <c r="O16" s="1044"/>
      <c r="P16" s="1044"/>
      <c r="Q16" s="9"/>
    </row>
    <row r="17" spans="1:20" x14ac:dyDescent="0.25">
      <c r="A17" s="14"/>
      <c r="B17" s="15" t="s">
        <v>22</v>
      </c>
      <c r="C17" s="1044" t="s">
        <v>502</v>
      </c>
      <c r="D17" s="1044"/>
      <c r="E17" s="1044"/>
      <c r="F17" s="1044"/>
      <c r="G17" s="1044"/>
      <c r="H17" s="1044"/>
      <c r="I17" s="1044"/>
      <c r="J17" s="1044"/>
      <c r="K17" s="1044"/>
      <c r="L17" s="1044"/>
      <c r="M17" s="1044"/>
      <c r="N17" s="1044"/>
      <c r="O17" s="1044"/>
      <c r="P17" s="1044"/>
      <c r="Q17" s="9"/>
    </row>
    <row r="18" spans="1:20" x14ac:dyDescent="0.25">
      <c r="A18" s="17"/>
      <c r="B18" s="18"/>
      <c r="C18" s="1025"/>
      <c r="D18" s="1025"/>
      <c r="E18" s="1025"/>
      <c r="F18" s="1025"/>
      <c r="G18" s="1025"/>
      <c r="H18" s="1025"/>
      <c r="I18" s="1025"/>
      <c r="J18" s="1025"/>
      <c r="K18" s="1025"/>
      <c r="L18" s="1025"/>
      <c r="M18" s="1025"/>
      <c r="N18" s="1025"/>
      <c r="O18" s="1025"/>
      <c r="P18" s="1025"/>
      <c r="Q18" s="9"/>
    </row>
    <row r="19" spans="1:20"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20" s="20" customFormat="1" x14ac:dyDescent="0.25">
      <c r="A20" s="1028"/>
      <c r="B20" s="1031"/>
      <c r="C20" s="1036" t="s">
        <v>27</v>
      </c>
      <c r="D20" s="1023" t="s">
        <v>28</v>
      </c>
      <c r="E20" s="1038" t="s">
        <v>29</v>
      </c>
      <c r="F20" s="1040" t="s">
        <v>30</v>
      </c>
      <c r="G20" s="1023" t="s">
        <v>31</v>
      </c>
      <c r="H20" s="1042" t="s">
        <v>32</v>
      </c>
      <c r="I20" s="1021" t="s">
        <v>33</v>
      </c>
      <c r="J20" s="1023" t="s">
        <v>34</v>
      </c>
      <c r="K20" s="1042" t="s">
        <v>35</v>
      </c>
      <c r="L20" s="1021" t="s">
        <v>36</v>
      </c>
      <c r="M20" s="1023" t="s">
        <v>37</v>
      </c>
      <c r="N20" s="1042" t="s">
        <v>38</v>
      </c>
      <c r="O20" s="1021" t="s">
        <v>39</v>
      </c>
      <c r="P20" s="1031"/>
    </row>
    <row r="21" spans="1:20" s="21" customFormat="1" ht="56.25" customHeight="1" thickBot="1" x14ac:dyDescent="0.3">
      <c r="A21" s="1029"/>
      <c r="B21" s="1032"/>
      <c r="C21" s="1037"/>
      <c r="D21" s="1024"/>
      <c r="E21" s="1039"/>
      <c r="F21" s="1041"/>
      <c r="G21" s="1024"/>
      <c r="H21" s="1043"/>
      <c r="I21" s="1022"/>
      <c r="J21" s="1024"/>
      <c r="K21" s="1043"/>
      <c r="L21" s="1022"/>
      <c r="M21" s="1024"/>
      <c r="N21" s="1043"/>
      <c r="O21" s="1022"/>
      <c r="P21" s="1032"/>
    </row>
    <row r="22" spans="1:20" s="21" customFormat="1" ht="9" thickTop="1" x14ac:dyDescent="0.25">
      <c r="A22" s="22">
        <v>1</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20" s="37" customFormat="1" x14ac:dyDescent="0.25">
      <c r="A23" s="28"/>
      <c r="B23" s="29" t="s">
        <v>40</v>
      </c>
      <c r="C23" s="332"/>
      <c r="D23" s="31"/>
      <c r="E23" s="32"/>
      <c r="F23" s="197"/>
      <c r="G23" s="31"/>
      <c r="H23" s="366"/>
      <c r="I23" s="367"/>
      <c r="J23" s="31"/>
      <c r="K23" s="368"/>
      <c r="L23" s="367"/>
      <c r="M23" s="368"/>
      <c r="N23" s="34"/>
      <c r="O23" s="367"/>
      <c r="P23" s="369"/>
    </row>
    <row r="24" spans="1:20" s="37" customFormat="1" ht="12.75" thickBot="1" x14ac:dyDescent="0.3">
      <c r="A24" s="38"/>
      <c r="B24" s="39" t="s">
        <v>41</v>
      </c>
      <c r="C24" s="370">
        <f>SUM(F24,I24,L24,O24)</f>
        <v>902242</v>
      </c>
      <c r="D24" s="41">
        <f>SUM(D25,D28,D29,D45,D46)</f>
        <v>422273</v>
      </c>
      <c r="E24" s="42">
        <f>SUM(E25,E28,E29,E45,E46)</f>
        <v>0</v>
      </c>
      <c r="F24" s="43">
        <f t="shared" ref="F24:F29" si="0">D24+E24</f>
        <v>422273</v>
      </c>
      <c r="G24" s="41">
        <f>SUM(G25,G28,G29,G45,G46)</f>
        <v>466569</v>
      </c>
      <c r="H24" s="371">
        <f>SUM(H25,H28,H46)</f>
        <v>0</v>
      </c>
      <c r="I24" s="45">
        <f>G24+H24</f>
        <v>466569</v>
      </c>
      <c r="J24" s="41">
        <f>SUM(J25,J30,J46)</f>
        <v>13400</v>
      </c>
      <c r="K24" s="371">
        <f>SUM(K25,K30,K46)</f>
        <v>0</v>
      </c>
      <c r="L24" s="45">
        <f>J24+K24</f>
        <v>13400</v>
      </c>
      <c r="M24" s="372">
        <f>SUM(M25,M48)</f>
        <v>0</v>
      </c>
      <c r="N24" s="44">
        <f>SUM(N25,N48)</f>
        <v>0</v>
      </c>
      <c r="O24" s="45">
        <f>M24+N24</f>
        <v>0</v>
      </c>
      <c r="P24" s="373"/>
      <c r="R24" s="346"/>
      <c r="S24" s="346"/>
      <c r="T24" s="346"/>
    </row>
    <row r="25" spans="1:20" ht="12.75" thickTop="1" x14ac:dyDescent="0.25">
      <c r="A25" s="46"/>
      <c r="B25" s="47" t="s">
        <v>42</v>
      </c>
      <c r="C25" s="374">
        <f t="shared" ref="C25:C50" si="1">SUM(F25,I25,L25,O25)</f>
        <v>2705</v>
      </c>
      <c r="D25" s="49">
        <f>SUM(D26:D27)</f>
        <v>0</v>
      </c>
      <c r="E25" s="50">
        <f>SUM(E26:E27)</f>
        <v>0</v>
      </c>
      <c r="F25" s="51">
        <f t="shared" si="0"/>
        <v>0</v>
      </c>
      <c r="G25" s="49">
        <f>SUM(G26:G27)</f>
        <v>0</v>
      </c>
      <c r="H25" s="375">
        <f>SUM(H26:H27)</f>
        <v>0</v>
      </c>
      <c r="I25" s="53">
        <f>G25+H25</f>
        <v>0</v>
      </c>
      <c r="J25" s="49">
        <f>SUM(J26:J27)</f>
        <v>2705</v>
      </c>
      <c r="K25" s="375">
        <f>SUM(K26:K27)</f>
        <v>0</v>
      </c>
      <c r="L25" s="53">
        <f>J25+K25</f>
        <v>2705</v>
      </c>
      <c r="M25" s="376">
        <f>SUM(M26:M27)</f>
        <v>0</v>
      </c>
      <c r="N25" s="52">
        <f>SUM(N26:N27)</f>
        <v>0</v>
      </c>
      <c r="O25" s="53">
        <f>M25+N25</f>
        <v>0</v>
      </c>
      <c r="P25" s="377"/>
      <c r="R25" s="37"/>
      <c r="S25" s="37"/>
      <c r="T25" s="37"/>
    </row>
    <row r="26" spans="1:20" hidden="1" x14ac:dyDescent="0.25">
      <c r="A26" s="54"/>
      <c r="B26" s="55" t="s">
        <v>43</v>
      </c>
      <c r="C26" s="378">
        <f t="shared" si="1"/>
        <v>0</v>
      </c>
      <c r="D26" s="57"/>
      <c r="E26" s="58"/>
      <c r="F26" s="610">
        <f t="shared" si="0"/>
        <v>0</v>
      </c>
      <c r="G26" s="57"/>
      <c r="H26" s="379"/>
      <c r="I26" s="380">
        <f>G26+H26</f>
        <v>0</v>
      </c>
      <c r="J26" s="57"/>
      <c r="K26" s="379"/>
      <c r="L26" s="380">
        <f>J26+K26</f>
        <v>0</v>
      </c>
      <c r="M26" s="381"/>
      <c r="N26" s="60"/>
      <c r="O26" s="380">
        <f>M26+N26</f>
        <v>0</v>
      </c>
      <c r="P26" s="382"/>
      <c r="R26" s="346"/>
      <c r="S26" s="346"/>
      <c r="T26" s="346"/>
    </row>
    <row r="27" spans="1:20" x14ac:dyDescent="0.25">
      <c r="A27" s="63"/>
      <c r="B27" s="64" t="s">
        <v>44</v>
      </c>
      <c r="C27" s="383">
        <f t="shared" si="1"/>
        <v>2705</v>
      </c>
      <c r="D27" s="66"/>
      <c r="E27" s="67"/>
      <c r="F27" s="611">
        <f t="shared" si="0"/>
        <v>0</v>
      </c>
      <c r="G27" s="66"/>
      <c r="H27" s="384"/>
      <c r="I27" s="385">
        <f>G27+H27</f>
        <v>0</v>
      </c>
      <c r="J27" s="66">
        <v>2705</v>
      </c>
      <c r="K27" s="384"/>
      <c r="L27" s="385">
        <f>J27+K27</f>
        <v>2705</v>
      </c>
      <c r="M27" s="386"/>
      <c r="N27" s="69"/>
      <c r="O27" s="385">
        <f>M27+N27</f>
        <v>0</v>
      </c>
      <c r="P27" s="387"/>
      <c r="R27" s="37"/>
      <c r="S27" s="37"/>
      <c r="T27" s="346"/>
    </row>
    <row r="28" spans="1:20" s="37" customFormat="1" ht="24.75" thickBot="1" x14ac:dyDescent="0.3">
      <c r="A28" s="73">
        <v>19300</v>
      </c>
      <c r="B28" s="73" t="s">
        <v>45</v>
      </c>
      <c r="C28" s="388">
        <f t="shared" si="1"/>
        <v>888842</v>
      </c>
      <c r="D28" s="75">
        <f>432548-10275</f>
        <v>422273</v>
      </c>
      <c r="E28" s="76"/>
      <c r="F28" s="606">
        <f t="shared" si="0"/>
        <v>422273</v>
      </c>
      <c r="G28" s="75">
        <f>457807+8762</f>
        <v>466569</v>
      </c>
      <c r="H28" s="389"/>
      <c r="I28" s="390">
        <f>G28+H28</f>
        <v>466569</v>
      </c>
      <c r="J28" s="80" t="s">
        <v>46</v>
      </c>
      <c r="K28" s="391" t="s">
        <v>46</v>
      </c>
      <c r="L28" s="84" t="s">
        <v>46</v>
      </c>
      <c r="M28" s="613" t="s">
        <v>46</v>
      </c>
      <c r="N28" s="83" t="s">
        <v>46</v>
      </c>
      <c r="O28" s="84" t="s">
        <v>46</v>
      </c>
      <c r="P28" s="392"/>
      <c r="R28" s="346"/>
      <c r="S28" s="346"/>
      <c r="T28" s="346"/>
    </row>
    <row r="29" spans="1:20" s="37" customFormat="1" ht="24.75" hidden="1" thickTop="1" x14ac:dyDescent="0.25">
      <c r="A29" s="85"/>
      <c r="B29" s="85" t="s">
        <v>47</v>
      </c>
      <c r="C29" s="393">
        <f t="shared" si="1"/>
        <v>0</v>
      </c>
      <c r="D29" s="87"/>
      <c r="E29" s="88"/>
      <c r="F29" s="143">
        <f t="shared" si="0"/>
        <v>0</v>
      </c>
      <c r="G29" s="90" t="s">
        <v>46</v>
      </c>
      <c r="H29" s="395" t="s">
        <v>46</v>
      </c>
      <c r="I29" s="94" t="s">
        <v>46</v>
      </c>
      <c r="J29" s="90" t="s">
        <v>46</v>
      </c>
      <c r="K29" s="395" t="s">
        <v>46</v>
      </c>
      <c r="L29" s="94" t="s">
        <v>46</v>
      </c>
      <c r="M29" s="396" t="s">
        <v>46</v>
      </c>
      <c r="N29" s="91" t="s">
        <v>46</v>
      </c>
      <c r="O29" s="94" t="s">
        <v>46</v>
      </c>
      <c r="P29" s="397"/>
      <c r="T29" s="346"/>
    </row>
    <row r="30" spans="1:20" s="37" customFormat="1" ht="28.5" customHeight="1" thickTop="1" x14ac:dyDescent="0.25">
      <c r="A30" s="85">
        <v>21300</v>
      </c>
      <c r="B30" s="85" t="s">
        <v>48</v>
      </c>
      <c r="C30" s="393">
        <f t="shared" si="1"/>
        <v>10695</v>
      </c>
      <c r="D30" s="90" t="s">
        <v>46</v>
      </c>
      <c r="E30" s="92" t="s">
        <v>46</v>
      </c>
      <c r="F30" s="93" t="s">
        <v>46</v>
      </c>
      <c r="G30" s="90" t="s">
        <v>46</v>
      </c>
      <c r="H30" s="395" t="s">
        <v>46</v>
      </c>
      <c r="I30" s="94" t="s">
        <v>46</v>
      </c>
      <c r="J30" s="95">
        <f>SUM(J31,J35,J37,J40)</f>
        <v>10695</v>
      </c>
      <c r="K30" s="399">
        <f>SUM(K31,K35,K37,K40)</f>
        <v>0</v>
      </c>
      <c r="L30" s="99">
        <f t="shared" ref="L30:L44" si="2">J30+K30</f>
        <v>10695</v>
      </c>
      <c r="M30" s="396" t="s">
        <v>46</v>
      </c>
      <c r="N30" s="91" t="s">
        <v>46</v>
      </c>
      <c r="O30" s="94" t="s">
        <v>46</v>
      </c>
      <c r="P30" s="397"/>
      <c r="R30" s="346"/>
      <c r="S30" s="346"/>
      <c r="T30" s="346"/>
    </row>
    <row r="31" spans="1:20" s="37" customFormat="1" ht="24" hidden="1" x14ac:dyDescent="0.25">
      <c r="A31" s="100">
        <v>21350</v>
      </c>
      <c r="B31" s="85" t="s">
        <v>49</v>
      </c>
      <c r="C31" s="393">
        <f t="shared" si="1"/>
        <v>0</v>
      </c>
      <c r="D31" s="90" t="s">
        <v>46</v>
      </c>
      <c r="E31" s="92" t="s">
        <v>46</v>
      </c>
      <c r="F31" s="93" t="s">
        <v>46</v>
      </c>
      <c r="G31" s="90" t="s">
        <v>46</v>
      </c>
      <c r="H31" s="395" t="s">
        <v>46</v>
      </c>
      <c r="I31" s="94" t="s">
        <v>46</v>
      </c>
      <c r="J31" s="95">
        <f>SUM(J32:J34)</f>
        <v>0</v>
      </c>
      <c r="K31" s="399">
        <f>SUM(K32:K34)</f>
        <v>0</v>
      </c>
      <c r="L31" s="99">
        <f t="shared" si="2"/>
        <v>0</v>
      </c>
      <c r="M31" s="396" t="s">
        <v>46</v>
      </c>
      <c r="N31" s="91" t="s">
        <v>46</v>
      </c>
      <c r="O31" s="94" t="s">
        <v>46</v>
      </c>
      <c r="P31" s="397"/>
    </row>
    <row r="32" spans="1:20" hidden="1" x14ac:dyDescent="0.25">
      <c r="A32" s="54">
        <v>21351</v>
      </c>
      <c r="B32" s="101" t="s">
        <v>50</v>
      </c>
      <c r="C32" s="400">
        <f t="shared" si="1"/>
        <v>0</v>
      </c>
      <c r="D32" s="102" t="s">
        <v>46</v>
      </c>
      <c r="E32" s="103" t="s">
        <v>46</v>
      </c>
      <c r="F32" s="104" t="s">
        <v>46</v>
      </c>
      <c r="G32" s="102" t="s">
        <v>46</v>
      </c>
      <c r="H32" s="402" t="s">
        <v>46</v>
      </c>
      <c r="I32" s="109" t="s">
        <v>46</v>
      </c>
      <c r="J32" s="106"/>
      <c r="K32" s="403"/>
      <c r="L32" s="243">
        <f t="shared" si="2"/>
        <v>0</v>
      </c>
      <c r="M32" s="404" t="s">
        <v>46</v>
      </c>
      <c r="N32" s="105" t="s">
        <v>46</v>
      </c>
      <c r="O32" s="109" t="s">
        <v>46</v>
      </c>
      <c r="P32" s="382"/>
      <c r="R32" s="346"/>
      <c r="S32" s="346"/>
      <c r="T32" s="346"/>
    </row>
    <row r="33" spans="1:20" hidden="1" x14ac:dyDescent="0.25">
      <c r="A33" s="63">
        <v>21352</v>
      </c>
      <c r="B33" s="111" t="s">
        <v>51</v>
      </c>
      <c r="C33" s="405">
        <f t="shared" si="1"/>
        <v>0</v>
      </c>
      <c r="D33" s="112" t="s">
        <v>46</v>
      </c>
      <c r="E33" s="113" t="s">
        <v>46</v>
      </c>
      <c r="F33" s="114" t="s">
        <v>46</v>
      </c>
      <c r="G33" s="112" t="s">
        <v>46</v>
      </c>
      <c r="H33" s="407" t="s">
        <v>46</v>
      </c>
      <c r="I33" s="119" t="s">
        <v>46</v>
      </c>
      <c r="J33" s="116"/>
      <c r="K33" s="408"/>
      <c r="L33" s="230">
        <f t="shared" si="2"/>
        <v>0</v>
      </c>
      <c r="M33" s="409" t="s">
        <v>46</v>
      </c>
      <c r="N33" s="115" t="s">
        <v>46</v>
      </c>
      <c r="O33" s="119" t="s">
        <v>46</v>
      </c>
      <c r="P33" s="387"/>
      <c r="R33" s="37"/>
      <c r="S33" s="37"/>
      <c r="T33" s="37"/>
    </row>
    <row r="34" spans="1:20" ht="24" hidden="1" x14ac:dyDescent="0.25">
      <c r="A34" s="63">
        <v>21359</v>
      </c>
      <c r="B34" s="111" t="s">
        <v>52</v>
      </c>
      <c r="C34" s="405">
        <f t="shared" si="1"/>
        <v>0</v>
      </c>
      <c r="D34" s="112" t="s">
        <v>46</v>
      </c>
      <c r="E34" s="113" t="s">
        <v>46</v>
      </c>
      <c r="F34" s="114" t="s">
        <v>46</v>
      </c>
      <c r="G34" s="112" t="s">
        <v>46</v>
      </c>
      <c r="H34" s="407" t="s">
        <v>46</v>
      </c>
      <c r="I34" s="119" t="s">
        <v>46</v>
      </c>
      <c r="J34" s="116"/>
      <c r="K34" s="408"/>
      <c r="L34" s="230">
        <f t="shared" si="2"/>
        <v>0</v>
      </c>
      <c r="M34" s="409" t="s">
        <v>46</v>
      </c>
      <c r="N34" s="115" t="s">
        <v>46</v>
      </c>
      <c r="O34" s="119" t="s">
        <v>46</v>
      </c>
      <c r="P34" s="387"/>
      <c r="R34" s="346"/>
      <c r="S34" s="346"/>
      <c r="T34" s="346"/>
    </row>
    <row r="35" spans="1:20" s="37" customFormat="1" ht="36" hidden="1" x14ac:dyDescent="0.25">
      <c r="A35" s="100">
        <v>21370</v>
      </c>
      <c r="B35" s="85" t="s">
        <v>53</v>
      </c>
      <c r="C35" s="393">
        <f t="shared" si="1"/>
        <v>0</v>
      </c>
      <c r="D35" s="90" t="s">
        <v>46</v>
      </c>
      <c r="E35" s="92" t="s">
        <v>46</v>
      </c>
      <c r="F35" s="93" t="s">
        <v>46</v>
      </c>
      <c r="G35" s="90" t="s">
        <v>46</v>
      </c>
      <c r="H35" s="395" t="s">
        <v>46</v>
      </c>
      <c r="I35" s="94" t="s">
        <v>46</v>
      </c>
      <c r="J35" s="95">
        <f>SUM(J36)</f>
        <v>0</v>
      </c>
      <c r="K35" s="399">
        <f>SUM(K36)</f>
        <v>0</v>
      </c>
      <c r="L35" s="99">
        <f t="shared" si="2"/>
        <v>0</v>
      </c>
      <c r="M35" s="396" t="s">
        <v>46</v>
      </c>
      <c r="N35" s="91" t="s">
        <v>46</v>
      </c>
      <c r="O35" s="94" t="s">
        <v>46</v>
      </c>
      <c r="P35" s="397"/>
    </row>
    <row r="36" spans="1:20" ht="36" hidden="1" x14ac:dyDescent="0.25">
      <c r="A36" s="121">
        <v>21379</v>
      </c>
      <c r="B36" s="122" t="s">
        <v>54</v>
      </c>
      <c r="C36" s="410">
        <f t="shared" si="1"/>
        <v>0</v>
      </c>
      <c r="D36" s="124" t="s">
        <v>46</v>
      </c>
      <c r="E36" s="125" t="s">
        <v>46</v>
      </c>
      <c r="F36" s="126" t="s">
        <v>46</v>
      </c>
      <c r="G36" s="124" t="s">
        <v>46</v>
      </c>
      <c r="H36" s="412" t="s">
        <v>46</v>
      </c>
      <c r="I36" s="132" t="s">
        <v>46</v>
      </c>
      <c r="J36" s="128"/>
      <c r="K36" s="413"/>
      <c r="L36" s="414">
        <f t="shared" si="2"/>
        <v>0</v>
      </c>
      <c r="M36" s="415" t="s">
        <v>46</v>
      </c>
      <c r="N36" s="127" t="s">
        <v>46</v>
      </c>
      <c r="O36" s="132" t="s">
        <v>46</v>
      </c>
      <c r="P36" s="416"/>
      <c r="R36" s="346"/>
      <c r="S36" s="346"/>
      <c r="T36" s="346"/>
    </row>
    <row r="37" spans="1:20" s="37" customFormat="1" x14ac:dyDescent="0.25">
      <c r="A37" s="100">
        <v>21380</v>
      </c>
      <c r="B37" s="85" t="s">
        <v>55</v>
      </c>
      <c r="C37" s="393">
        <f t="shared" si="1"/>
        <v>7050</v>
      </c>
      <c r="D37" s="90" t="s">
        <v>46</v>
      </c>
      <c r="E37" s="92" t="s">
        <v>46</v>
      </c>
      <c r="F37" s="93" t="s">
        <v>46</v>
      </c>
      <c r="G37" s="90" t="s">
        <v>46</v>
      </c>
      <c r="H37" s="395" t="s">
        <v>46</v>
      </c>
      <c r="I37" s="94" t="s">
        <v>46</v>
      </c>
      <c r="J37" s="95">
        <f>SUM(J38:J39)</f>
        <v>7050</v>
      </c>
      <c r="K37" s="399">
        <f>SUM(K38:K39)</f>
        <v>0</v>
      </c>
      <c r="L37" s="99">
        <f t="shared" si="2"/>
        <v>7050</v>
      </c>
      <c r="M37" s="396" t="s">
        <v>46</v>
      </c>
      <c r="N37" s="91" t="s">
        <v>46</v>
      </c>
      <c r="O37" s="94" t="s">
        <v>46</v>
      </c>
      <c r="P37" s="397"/>
    </row>
    <row r="38" spans="1:20" x14ac:dyDescent="0.25">
      <c r="A38" s="55">
        <v>21381</v>
      </c>
      <c r="B38" s="101" t="s">
        <v>56</v>
      </c>
      <c r="C38" s="400">
        <f t="shared" si="1"/>
        <v>7050</v>
      </c>
      <c r="D38" s="102" t="s">
        <v>46</v>
      </c>
      <c r="E38" s="103" t="s">
        <v>46</v>
      </c>
      <c r="F38" s="104" t="s">
        <v>46</v>
      </c>
      <c r="G38" s="102" t="s">
        <v>46</v>
      </c>
      <c r="H38" s="402" t="s">
        <v>46</v>
      </c>
      <c r="I38" s="109" t="s">
        <v>46</v>
      </c>
      <c r="J38" s="106">
        <v>7050</v>
      </c>
      <c r="K38" s="403"/>
      <c r="L38" s="243">
        <f t="shared" si="2"/>
        <v>7050</v>
      </c>
      <c r="M38" s="404" t="s">
        <v>46</v>
      </c>
      <c r="N38" s="105" t="s">
        <v>46</v>
      </c>
      <c r="O38" s="109" t="s">
        <v>46</v>
      </c>
      <c r="P38" s="382"/>
      <c r="R38" s="346"/>
      <c r="S38" s="346"/>
      <c r="T38" s="346"/>
    </row>
    <row r="39" spans="1:20" ht="24" hidden="1" x14ac:dyDescent="0.25">
      <c r="A39" s="64">
        <v>21383</v>
      </c>
      <c r="B39" s="111" t="s">
        <v>57</v>
      </c>
      <c r="C39" s="405">
        <f t="shared" si="1"/>
        <v>0</v>
      </c>
      <c r="D39" s="112" t="s">
        <v>46</v>
      </c>
      <c r="E39" s="113" t="s">
        <v>46</v>
      </c>
      <c r="F39" s="114" t="s">
        <v>46</v>
      </c>
      <c r="G39" s="112" t="s">
        <v>46</v>
      </c>
      <c r="H39" s="407" t="s">
        <v>46</v>
      </c>
      <c r="I39" s="119" t="s">
        <v>46</v>
      </c>
      <c r="J39" s="116"/>
      <c r="K39" s="408"/>
      <c r="L39" s="230">
        <f t="shared" si="2"/>
        <v>0</v>
      </c>
      <c r="M39" s="409" t="s">
        <v>46</v>
      </c>
      <c r="N39" s="115" t="s">
        <v>46</v>
      </c>
      <c r="O39" s="119" t="s">
        <v>46</v>
      </c>
      <c r="P39" s="387"/>
      <c r="R39" s="37"/>
      <c r="S39" s="37"/>
      <c r="T39" s="37"/>
    </row>
    <row r="40" spans="1:20" s="37" customFormat="1" ht="24" x14ac:dyDescent="0.25">
      <c r="A40" s="100">
        <v>21390</v>
      </c>
      <c r="B40" s="85" t="s">
        <v>58</v>
      </c>
      <c r="C40" s="393">
        <f t="shared" si="1"/>
        <v>3645</v>
      </c>
      <c r="D40" s="90" t="s">
        <v>46</v>
      </c>
      <c r="E40" s="92" t="s">
        <v>46</v>
      </c>
      <c r="F40" s="93" t="s">
        <v>46</v>
      </c>
      <c r="G40" s="90" t="s">
        <v>46</v>
      </c>
      <c r="H40" s="395" t="s">
        <v>46</v>
      </c>
      <c r="I40" s="94" t="s">
        <v>46</v>
      </c>
      <c r="J40" s="95">
        <f>SUM(J41:J44)</f>
        <v>3645</v>
      </c>
      <c r="K40" s="399">
        <f>SUM(K41:K44)</f>
        <v>0</v>
      </c>
      <c r="L40" s="99">
        <f t="shared" si="2"/>
        <v>3645</v>
      </c>
      <c r="M40" s="396" t="s">
        <v>46</v>
      </c>
      <c r="N40" s="91" t="s">
        <v>46</v>
      </c>
      <c r="O40" s="94" t="s">
        <v>46</v>
      </c>
      <c r="P40" s="397"/>
      <c r="R40" s="346"/>
      <c r="S40" s="346"/>
      <c r="T40" s="346"/>
    </row>
    <row r="41" spans="1:20" ht="24" hidden="1" x14ac:dyDescent="0.25">
      <c r="A41" s="55">
        <v>21391</v>
      </c>
      <c r="B41" s="101" t="s">
        <v>59</v>
      </c>
      <c r="C41" s="400">
        <f t="shared" si="1"/>
        <v>0</v>
      </c>
      <c r="D41" s="102" t="s">
        <v>46</v>
      </c>
      <c r="E41" s="103" t="s">
        <v>46</v>
      </c>
      <c r="F41" s="104" t="s">
        <v>46</v>
      </c>
      <c r="G41" s="102" t="s">
        <v>46</v>
      </c>
      <c r="H41" s="402" t="s">
        <v>46</v>
      </c>
      <c r="I41" s="109" t="s">
        <v>46</v>
      </c>
      <c r="J41" s="106"/>
      <c r="K41" s="403"/>
      <c r="L41" s="243">
        <f t="shared" si="2"/>
        <v>0</v>
      </c>
      <c r="M41" s="404" t="s">
        <v>46</v>
      </c>
      <c r="N41" s="105" t="s">
        <v>46</v>
      </c>
      <c r="O41" s="109" t="s">
        <v>46</v>
      </c>
      <c r="P41" s="382"/>
      <c r="R41" s="37"/>
      <c r="S41" s="37"/>
      <c r="T41" s="37"/>
    </row>
    <row r="42" spans="1:20" hidden="1" x14ac:dyDescent="0.25">
      <c r="A42" s="64">
        <v>21393</v>
      </c>
      <c r="B42" s="111" t="s">
        <v>60</v>
      </c>
      <c r="C42" s="405">
        <f t="shared" si="1"/>
        <v>0</v>
      </c>
      <c r="D42" s="112" t="s">
        <v>46</v>
      </c>
      <c r="E42" s="113" t="s">
        <v>46</v>
      </c>
      <c r="F42" s="114" t="s">
        <v>46</v>
      </c>
      <c r="G42" s="112" t="s">
        <v>46</v>
      </c>
      <c r="H42" s="407" t="s">
        <v>46</v>
      </c>
      <c r="I42" s="119" t="s">
        <v>46</v>
      </c>
      <c r="J42" s="116"/>
      <c r="K42" s="408"/>
      <c r="L42" s="230">
        <f t="shared" si="2"/>
        <v>0</v>
      </c>
      <c r="M42" s="409" t="s">
        <v>46</v>
      </c>
      <c r="N42" s="115" t="s">
        <v>46</v>
      </c>
      <c r="O42" s="119" t="s">
        <v>46</v>
      </c>
      <c r="P42" s="387"/>
      <c r="R42" s="346"/>
      <c r="S42" s="346"/>
      <c r="T42" s="346"/>
    </row>
    <row r="43" spans="1:20" hidden="1" x14ac:dyDescent="0.25">
      <c r="A43" s="64">
        <v>21395</v>
      </c>
      <c r="B43" s="111" t="s">
        <v>61</v>
      </c>
      <c r="C43" s="405">
        <f t="shared" si="1"/>
        <v>0</v>
      </c>
      <c r="D43" s="112" t="s">
        <v>46</v>
      </c>
      <c r="E43" s="113" t="s">
        <v>46</v>
      </c>
      <c r="F43" s="114" t="s">
        <v>46</v>
      </c>
      <c r="G43" s="112" t="s">
        <v>46</v>
      </c>
      <c r="H43" s="407" t="s">
        <v>46</v>
      </c>
      <c r="I43" s="119" t="s">
        <v>46</v>
      </c>
      <c r="J43" s="116"/>
      <c r="K43" s="408"/>
      <c r="L43" s="230">
        <f t="shared" si="2"/>
        <v>0</v>
      </c>
      <c r="M43" s="409" t="s">
        <v>46</v>
      </c>
      <c r="N43" s="115" t="s">
        <v>46</v>
      </c>
      <c r="O43" s="119" t="s">
        <v>46</v>
      </c>
      <c r="P43" s="387"/>
      <c r="R43" s="37"/>
      <c r="S43" s="37"/>
      <c r="T43" s="37"/>
    </row>
    <row r="44" spans="1:20" ht="24" x14ac:dyDescent="0.25">
      <c r="A44" s="64">
        <v>21399</v>
      </c>
      <c r="B44" s="111" t="s">
        <v>62</v>
      </c>
      <c r="C44" s="405">
        <f t="shared" si="1"/>
        <v>3645</v>
      </c>
      <c r="D44" s="112" t="s">
        <v>46</v>
      </c>
      <c r="E44" s="113" t="s">
        <v>46</v>
      </c>
      <c r="F44" s="114" t="s">
        <v>46</v>
      </c>
      <c r="G44" s="112" t="s">
        <v>46</v>
      </c>
      <c r="H44" s="407" t="s">
        <v>46</v>
      </c>
      <c r="I44" s="119" t="s">
        <v>46</v>
      </c>
      <c r="J44" s="116">
        <v>3645</v>
      </c>
      <c r="K44" s="408"/>
      <c r="L44" s="230">
        <f t="shared" si="2"/>
        <v>3645</v>
      </c>
      <c r="M44" s="409" t="s">
        <v>46</v>
      </c>
      <c r="N44" s="115" t="s">
        <v>46</v>
      </c>
      <c r="O44" s="119" t="s">
        <v>46</v>
      </c>
      <c r="P44" s="387"/>
      <c r="R44" s="346"/>
      <c r="S44" s="346"/>
      <c r="T44" s="346"/>
    </row>
    <row r="45" spans="1:20" s="37" customFormat="1" ht="24" hidden="1" x14ac:dyDescent="0.25">
      <c r="A45" s="100">
        <v>21420</v>
      </c>
      <c r="B45" s="85" t="s">
        <v>63</v>
      </c>
      <c r="C45" s="417">
        <f t="shared" si="1"/>
        <v>0</v>
      </c>
      <c r="D45" s="134"/>
      <c r="E45" s="135"/>
      <c r="F45" s="143">
        <f>D45+E45</f>
        <v>0</v>
      </c>
      <c r="G45" s="90" t="s">
        <v>46</v>
      </c>
      <c r="H45" s="395" t="s">
        <v>46</v>
      </c>
      <c r="I45" s="94" t="s">
        <v>46</v>
      </c>
      <c r="J45" s="90" t="s">
        <v>46</v>
      </c>
      <c r="K45" s="395" t="s">
        <v>46</v>
      </c>
      <c r="L45" s="94" t="s">
        <v>46</v>
      </c>
      <c r="M45" s="396" t="s">
        <v>46</v>
      </c>
      <c r="N45" s="91" t="s">
        <v>46</v>
      </c>
      <c r="O45" s="94" t="s">
        <v>46</v>
      </c>
      <c r="P45" s="397"/>
    </row>
    <row r="46" spans="1:20" s="37" customFormat="1" ht="24" hidden="1" x14ac:dyDescent="0.25">
      <c r="A46" s="136">
        <v>21490</v>
      </c>
      <c r="B46" s="137" t="s">
        <v>64</v>
      </c>
      <c r="C46" s="417">
        <f t="shared" si="1"/>
        <v>0</v>
      </c>
      <c r="D46" s="138">
        <f>D47</f>
        <v>0</v>
      </c>
      <c r="E46" s="139">
        <f>E47</f>
        <v>0</v>
      </c>
      <c r="F46" s="140">
        <f>D46+E46</f>
        <v>0</v>
      </c>
      <c r="G46" s="138">
        <f>G47</f>
        <v>0</v>
      </c>
      <c r="H46" s="419">
        <f>H47</f>
        <v>0</v>
      </c>
      <c r="I46" s="420">
        <f>G46+H46</f>
        <v>0</v>
      </c>
      <c r="J46" s="138">
        <f>J47</f>
        <v>0</v>
      </c>
      <c r="K46" s="419">
        <f>K47</f>
        <v>0</v>
      </c>
      <c r="L46" s="420">
        <f>J46+K46</f>
        <v>0</v>
      </c>
      <c r="M46" s="396" t="s">
        <v>46</v>
      </c>
      <c r="N46" s="91" t="s">
        <v>46</v>
      </c>
      <c r="O46" s="94" t="s">
        <v>46</v>
      </c>
      <c r="P46" s="397"/>
      <c r="R46" s="346"/>
      <c r="S46" s="346"/>
      <c r="T46" s="346"/>
    </row>
    <row r="47" spans="1:20" s="37" customFormat="1" ht="24" hidden="1" x14ac:dyDescent="0.25">
      <c r="A47" s="64">
        <v>21499</v>
      </c>
      <c r="B47" s="111" t="s">
        <v>65</v>
      </c>
      <c r="C47" s="421">
        <f t="shared" si="1"/>
        <v>0</v>
      </c>
      <c r="D47" s="57"/>
      <c r="E47" s="58"/>
      <c r="F47" s="610">
        <f>D47+E47</f>
        <v>0</v>
      </c>
      <c r="G47" s="422"/>
      <c r="H47" s="379"/>
      <c r="I47" s="380">
        <f>G47+H47</f>
        <v>0</v>
      </c>
      <c r="J47" s="57"/>
      <c r="K47" s="379"/>
      <c r="L47" s="380">
        <f>J47+K47</f>
        <v>0</v>
      </c>
      <c r="M47" s="415" t="s">
        <v>46</v>
      </c>
      <c r="N47" s="127" t="s">
        <v>46</v>
      </c>
      <c r="O47" s="132" t="s">
        <v>46</v>
      </c>
      <c r="P47" s="416"/>
    </row>
    <row r="48" spans="1:20" ht="24" hidden="1" x14ac:dyDescent="0.25">
      <c r="A48" s="152">
        <v>23000</v>
      </c>
      <c r="B48" s="153" t="s">
        <v>66</v>
      </c>
      <c r="C48" s="417">
        <f t="shared" si="1"/>
        <v>0</v>
      </c>
      <c r="D48" s="423" t="s">
        <v>46</v>
      </c>
      <c r="E48" s="631" t="s">
        <v>46</v>
      </c>
      <c r="F48" s="632" t="s">
        <v>46</v>
      </c>
      <c r="G48" s="423" t="s">
        <v>46</v>
      </c>
      <c r="H48" s="426" t="s">
        <v>46</v>
      </c>
      <c r="I48" s="427" t="s">
        <v>46</v>
      </c>
      <c r="J48" s="423" t="s">
        <v>46</v>
      </c>
      <c r="K48" s="426" t="s">
        <v>46</v>
      </c>
      <c r="L48" s="427" t="s">
        <v>46</v>
      </c>
      <c r="M48" s="428">
        <f>SUM(M49:M50)</f>
        <v>0</v>
      </c>
      <c r="N48" s="144">
        <f>SUM(N49:N50)</f>
        <v>0</v>
      </c>
      <c r="O48" s="145">
        <f>M48+N48</f>
        <v>0</v>
      </c>
      <c r="P48" s="397"/>
      <c r="R48" s="346"/>
      <c r="S48" s="346"/>
      <c r="T48" s="346"/>
    </row>
    <row r="49" spans="1:20" ht="24" hidden="1" x14ac:dyDescent="0.25">
      <c r="A49" s="155">
        <v>23410</v>
      </c>
      <c r="B49" s="156" t="s">
        <v>67</v>
      </c>
      <c r="C49" s="429">
        <f t="shared" si="1"/>
        <v>0</v>
      </c>
      <c r="D49" s="158" t="s">
        <v>46</v>
      </c>
      <c r="E49" s="159" t="s">
        <v>46</v>
      </c>
      <c r="F49" s="160" t="s">
        <v>46</v>
      </c>
      <c r="G49" s="158" t="s">
        <v>46</v>
      </c>
      <c r="H49" s="431" t="s">
        <v>46</v>
      </c>
      <c r="I49" s="163" t="s">
        <v>46</v>
      </c>
      <c r="J49" s="158" t="s">
        <v>46</v>
      </c>
      <c r="K49" s="431" t="s">
        <v>46</v>
      </c>
      <c r="L49" s="163" t="s">
        <v>46</v>
      </c>
      <c r="M49" s="432"/>
      <c r="N49" s="433"/>
      <c r="O49" s="169">
        <f>M49+N49</f>
        <v>0</v>
      </c>
      <c r="P49" s="434"/>
      <c r="R49" s="37"/>
      <c r="S49" s="37"/>
      <c r="T49" s="37"/>
    </row>
    <row r="50" spans="1:20" ht="24" hidden="1" x14ac:dyDescent="0.25">
      <c r="A50" s="155">
        <v>23510</v>
      </c>
      <c r="B50" s="156" t="s">
        <v>68</v>
      </c>
      <c r="C50" s="429">
        <f t="shared" si="1"/>
        <v>0</v>
      </c>
      <c r="D50" s="158" t="s">
        <v>46</v>
      </c>
      <c r="E50" s="159" t="s">
        <v>46</v>
      </c>
      <c r="F50" s="160" t="s">
        <v>46</v>
      </c>
      <c r="G50" s="158" t="s">
        <v>46</v>
      </c>
      <c r="H50" s="431" t="s">
        <v>46</v>
      </c>
      <c r="I50" s="163" t="s">
        <v>46</v>
      </c>
      <c r="J50" s="158" t="s">
        <v>46</v>
      </c>
      <c r="K50" s="431" t="s">
        <v>46</v>
      </c>
      <c r="L50" s="163" t="s">
        <v>46</v>
      </c>
      <c r="M50" s="432"/>
      <c r="N50" s="433"/>
      <c r="O50" s="169">
        <f>M50+N50</f>
        <v>0</v>
      </c>
      <c r="P50" s="434"/>
      <c r="R50" s="346"/>
      <c r="S50" s="346"/>
      <c r="T50" s="346"/>
    </row>
    <row r="51" spans="1:20" x14ac:dyDescent="0.25">
      <c r="A51" s="164"/>
      <c r="B51" s="156"/>
      <c r="C51" s="435"/>
      <c r="D51" s="436"/>
      <c r="E51" s="602"/>
      <c r="F51" s="167"/>
      <c r="G51" s="436"/>
      <c r="H51" s="437"/>
      <c r="I51" s="163"/>
      <c r="J51" s="162"/>
      <c r="K51" s="438"/>
      <c r="L51" s="169"/>
      <c r="M51" s="432"/>
      <c r="N51" s="433"/>
      <c r="O51" s="169"/>
      <c r="P51" s="434"/>
      <c r="R51" s="37"/>
      <c r="S51" s="37"/>
      <c r="T51" s="37"/>
    </row>
    <row r="52" spans="1:20" s="37" customFormat="1" x14ac:dyDescent="0.25">
      <c r="A52" s="170"/>
      <c r="B52" s="171" t="s">
        <v>69</v>
      </c>
      <c r="C52" s="439"/>
      <c r="D52" s="440"/>
      <c r="E52" s="603"/>
      <c r="F52" s="607"/>
      <c r="G52" s="440"/>
      <c r="H52" s="442"/>
      <c r="I52" s="180"/>
      <c r="J52" s="440"/>
      <c r="K52" s="442"/>
      <c r="L52" s="180"/>
      <c r="M52" s="443"/>
      <c r="N52" s="441"/>
      <c r="O52" s="180"/>
      <c r="P52" s="444"/>
      <c r="R52" s="346"/>
      <c r="S52" s="346"/>
      <c r="T52" s="346"/>
    </row>
    <row r="53" spans="1:20" s="37" customFormat="1" ht="12.75" thickBot="1" x14ac:dyDescent="0.3">
      <c r="A53" s="181"/>
      <c r="B53" s="38" t="s">
        <v>70</v>
      </c>
      <c r="C53" s="445">
        <f t="shared" ref="C53:C116" si="3">SUM(F53,I53,L53,O53)</f>
        <v>902242</v>
      </c>
      <c r="D53" s="182">
        <f>SUM(D54,D284)</f>
        <v>422273</v>
      </c>
      <c r="E53" s="183">
        <f>SUM(E54,E284)</f>
        <v>0</v>
      </c>
      <c r="F53" s="184">
        <f t="shared" ref="F53:F116" si="4">D53+E53</f>
        <v>422273</v>
      </c>
      <c r="G53" s="182">
        <f>SUM(G54,G284)</f>
        <v>466569</v>
      </c>
      <c r="H53" s="446">
        <f>SUM(H54,H284)</f>
        <v>0</v>
      </c>
      <c r="I53" s="187">
        <f t="shared" ref="I53:I116" si="5">G53+H53</f>
        <v>466569</v>
      </c>
      <c r="J53" s="182">
        <f>SUM(J54,J284)</f>
        <v>13400</v>
      </c>
      <c r="K53" s="446">
        <f>SUM(K54,K284)</f>
        <v>0</v>
      </c>
      <c r="L53" s="187">
        <f t="shared" ref="L53:L116" si="6">J53+K53</f>
        <v>13400</v>
      </c>
      <c r="M53" s="447">
        <f>SUM(M54,M284)</f>
        <v>0</v>
      </c>
      <c r="N53" s="185">
        <f>SUM(N54,N284)</f>
        <v>0</v>
      </c>
      <c r="O53" s="187">
        <f t="shared" ref="O53:O116" si="7">M53+N53</f>
        <v>0</v>
      </c>
      <c r="P53" s="373"/>
    </row>
    <row r="54" spans="1:20" s="37" customFormat="1" ht="36.75" thickTop="1" x14ac:dyDescent="0.25">
      <c r="A54" s="188"/>
      <c r="B54" s="189" t="s">
        <v>71</v>
      </c>
      <c r="C54" s="448">
        <f t="shared" si="3"/>
        <v>902242</v>
      </c>
      <c r="D54" s="191">
        <f>SUM(D55,D197)</f>
        <v>422273</v>
      </c>
      <c r="E54" s="192">
        <f>SUM(E55,E197)</f>
        <v>0</v>
      </c>
      <c r="F54" s="193">
        <f t="shared" si="4"/>
        <v>422273</v>
      </c>
      <c r="G54" s="191">
        <f>SUM(G55,G197)</f>
        <v>466569</v>
      </c>
      <c r="H54" s="449">
        <f>SUM(H55,H197)</f>
        <v>0</v>
      </c>
      <c r="I54" s="196">
        <f t="shared" si="5"/>
        <v>466569</v>
      </c>
      <c r="J54" s="191">
        <f>SUM(J55,J197)</f>
        <v>13400</v>
      </c>
      <c r="K54" s="449">
        <f>SUM(K55,K197)</f>
        <v>0</v>
      </c>
      <c r="L54" s="196">
        <f t="shared" si="6"/>
        <v>13400</v>
      </c>
      <c r="M54" s="450">
        <f>SUM(M55,M197)</f>
        <v>0</v>
      </c>
      <c r="N54" s="194">
        <f>SUM(N55,N197)</f>
        <v>0</v>
      </c>
      <c r="O54" s="196">
        <f t="shared" si="7"/>
        <v>0</v>
      </c>
      <c r="P54" s="451"/>
      <c r="R54" s="346"/>
      <c r="S54" s="346"/>
      <c r="T54" s="346"/>
    </row>
    <row r="55" spans="1:20" s="37" customFormat="1" ht="24" x14ac:dyDescent="0.25">
      <c r="A55" s="197"/>
      <c r="B55" s="28" t="s">
        <v>72</v>
      </c>
      <c r="C55" s="452">
        <f t="shared" si="3"/>
        <v>865116</v>
      </c>
      <c r="D55" s="173">
        <f>SUM(D56,D78,D176,D190)</f>
        <v>389847</v>
      </c>
      <c r="E55" s="174">
        <f>SUM(E56,E78,E176,E190)</f>
        <v>0</v>
      </c>
      <c r="F55" s="175">
        <f t="shared" si="4"/>
        <v>389847</v>
      </c>
      <c r="G55" s="173">
        <f>SUM(G56,G78,G176,G190)</f>
        <v>461869</v>
      </c>
      <c r="H55" s="453">
        <f>SUM(H56,H78,H176,H190)</f>
        <v>0</v>
      </c>
      <c r="I55" s="199">
        <f t="shared" si="5"/>
        <v>461869</v>
      </c>
      <c r="J55" s="173">
        <f>SUM(J56,J78,J176,J190)</f>
        <v>13400</v>
      </c>
      <c r="K55" s="453">
        <f>SUM(K56,K78,K176,K190)</f>
        <v>0</v>
      </c>
      <c r="L55" s="199">
        <f t="shared" si="6"/>
        <v>13400</v>
      </c>
      <c r="M55" s="346">
        <f>SUM(M56,M78,M176,M190)</f>
        <v>0</v>
      </c>
      <c r="N55" s="176">
        <f>SUM(N56,N78,N176,N190)</f>
        <v>0</v>
      </c>
      <c r="O55" s="199">
        <f t="shared" si="7"/>
        <v>0</v>
      </c>
      <c r="P55" s="454"/>
    </row>
    <row r="56" spans="1:20" s="37" customFormat="1" x14ac:dyDescent="0.25">
      <c r="A56" s="200">
        <v>1000</v>
      </c>
      <c r="B56" s="200" t="s">
        <v>73</v>
      </c>
      <c r="C56" s="455">
        <f t="shared" si="3"/>
        <v>728564</v>
      </c>
      <c r="D56" s="206">
        <f>SUM(D57,D70)</f>
        <v>270757</v>
      </c>
      <c r="E56" s="604">
        <f>SUM(E57,E70)</f>
        <v>0</v>
      </c>
      <c r="F56" s="608">
        <f t="shared" si="4"/>
        <v>270757</v>
      </c>
      <c r="G56" s="206">
        <f>SUM(G57,G70)</f>
        <v>457807</v>
      </c>
      <c r="H56" s="456">
        <f>SUM(H57,H70)</f>
        <v>0</v>
      </c>
      <c r="I56" s="209">
        <f t="shared" si="5"/>
        <v>457807</v>
      </c>
      <c r="J56" s="206">
        <f>SUM(J57,J70)</f>
        <v>0</v>
      </c>
      <c r="K56" s="456">
        <f>SUM(K57,K70)</f>
        <v>0</v>
      </c>
      <c r="L56" s="209">
        <f t="shared" si="6"/>
        <v>0</v>
      </c>
      <c r="M56" s="457">
        <f>SUM(M57,M70)</f>
        <v>0</v>
      </c>
      <c r="N56" s="207">
        <f>SUM(N57,N70)</f>
        <v>0</v>
      </c>
      <c r="O56" s="209">
        <f t="shared" si="7"/>
        <v>0</v>
      </c>
      <c r="P56" s="458"/>
      <c r="R56" s="346"/>
      <c r="S56" s="346"/>
      <c r="T56" s="346"/>
    </row>
    <row r="57" spans="1:20" x14ac:dyDescent="0.25">
      <c r="A57" s="85">
        <v>1100</v>
      </c>
      <c r="B57" s="210" t="s">
        <v>74</v>
      </c>
      <c r="C57" s="393">
        <f t="shared" si="3"/>
        <v>553715</v>
      </c>
      <c r="D57" s="95">
        <f>SUM(D58,D61,D69)</f>
        <v>186060</v>
      </c>
      <c r="E57" s="96">
        <f>SUM(E58,E61,E69)</f>
        <v>0</v>
      </c>
      <c r="F57" s="97">
        <f t="shared" si="4"/>
        <v>186060</v>
      </c>
      <c r="G57" s="95">
        <f>SUM(G58,G61,G69)</f>
        <v>367855</v>
      </c>
      <c r="H57" s="399">
        <f>SUM(H58,H61,H69)</f>
        <v>-200</v>
      </c>
      <c r="I57" s="99">
        <f t="shared" si="5"/>
        <v>367655</v>
      </c>
      <c r="J57" s="95">
        <f>SUM(J58,J61,J69)</f>
        <v>0</v>
      </c>
      <c r="K57" s="399">
        <f>SUM(K58,K61,K69)</f>
        <v>0</v>
      </c>
      <c r="L57" s="99">
        <f t="shared" si="6"/>
        <v>0</v>
      </c>
      <c r="M57" s="459">
        <f>SUM(M58,M61,M69)</f>
        <v>0</v>
      </c>
      <c r="N57" s="266">
        <f>SUM(N58,N61,N69)</f>
        <v>0</v>
      </c>
      <c r="O57" s="268">
        <f t="shared" si="7"/>
        <v>0</v>
      </c>
      <c r="P57" s="460"/>
      <c r="R57" s="37"/>
      <c r="S57" s="37"/>
      <c r="T57" s="37"/>
    </row>
    <row r="58" spans="1:20" x14ac:dyDescent="0.25">
      <c r="A58" s="213">
        <v>1110</v>
      </c>
      <c r="B58" s="156" t="s">
        <v>75</v>
      </c>
      <c r="C58" s="435">
        <f t="shared" si="3"/>
        <v>495927</v>
      </c>
      <c r="D58" s="214">
        <f>SUM(D59:D60)</f>
        <v>151259</v>
      </c>
      <c r="E58" s="215">
        <f>SUM(E59:E60)</f>
        <v>0</v>
      </c>
      <c r="F58" s="216">
        <f t="shared" si="4"/>
        <v>151259</v>
      </c>
      <c r="G58" s="214">
        <f>SUM(G59:G60)</f>
        <v>344819</v>
      </c>
      <c r="H58" s="461">
        <f>SUM(H59:H60)</f>
        <v>-151</v>
      </c>
      <c r="I58" s="219">
        <f t="shared" si="5"/>
        <v>344668</v>
      </c>
      <c r="J58" s="214">
        <f>SUM(J59:J60)</f>
        <v>0</v>
      </c>
      <c r="K58" s="461">
        <f>SUM(K59:K60)</f>
        <v>0</v>
      </c>
      <c r="L58" s="219">
        <f t="shared" si="6"/>
        <v>0</v>
      </c>
      <c r="M58" s="462">
        <f>SUM(M59:M60)</f>
        <v>0</v>
      </c>
      <c r="N58" s="217">
        <f>SUM(N59:N60)</f>
        <v>0</v>
      </c>
      <c r="O58" s="219">
        <f t="shared" si="7"/>
        <v>0</v>
      </c>
      <c r="P58" s="434"/>
      <c r="R58" s="346"/>
      <c r="S58" s="346"/>
      <c r="T58" s="346"/>
    </row>
    <row r="59" spans="1:20" hidden="1" x14ac:dyDescent="0.25">
      <c r="A59" s="55">
        <v>1111</v>
      </c>
      <c r="B59" s="101" t="s">
        <v>76</v>
      </c>
      <c r="C59" s="400">
        <f t="shared" si="3"/>
        <v>0</v>
      </c>
      <c r="D59" s="106"/>
      <c r="E59" s="107"/>
      <c r="F59" s="240">
        <f t="shared" si="4"/>
        <v>0</v>
      </c>
      <c r="G59" s="106"/>
      <c r="H59" s="403"/>
      <c r="I59" s="243">
        <f t="shared" si="5"/>
        <v>0</v>
      </c>
      <c r="J59" s="106"/>
      <c r="K59" s="403"/>
      <c r="L59" s="243">
        <f t="shared" si="6"/>
        <v>0</v>
      </c>
      <c r="M59" s="463"/>
      <c r="N59" s="108"/>
      <c r="O59" s="243">
        <f t="shared" si="7"/>
        <v>0</v>
      </c>
      <c r="P59" s="382"/>
      <c r="R59" s="37"/>
      <c r="S59" s="37"/>
      <c r="T59" s="37"/>
    </row>
    <row r="60" spans="1:20" ht="36" x14ac:dyDescent="0.25">
      <c r="A60" s="64">
        <v>1119</v>
      </c>
      <c r="B60" s="111" t="s">
        <v>77</v>
      </c>
      <c r="C60" s="405">
        <f t="shared" si="3"/>
        <v>495927</v>
      </c>
      <c r="D60" s="116">
        <f>150793+466</f>
        <v>151259</v>
      </c>
      <c r="E60" s="117"/>
      <c r="F60" s="227">
        <f t="shared" si="4"/>
        <v>151259</v>
      </c>
      <c r="G60" s="116">
        <v>344819</v>
      </c>
      <c r="H60" s="408">
        <f>49-200</f>
        <v>-151</v>
      </c>
      <c r="I60" s="230">
        <f t="shared" si="5"/>
        <v>344668</v>
      </c>
      <c r="J60" s="116"/>
      <c r="K60" s="408"/>
      <c r="L60" s="230">
        <f t="shared" si="6"/>
        <v>0</v>
      </c>
      <c r="M60" s="464"/>
      <c r="N60" s="118"/>
      <c r="O60" s="230">
        <f t="shared" si="7"/>
        <v>0</v>
      </c>
      <c r="P60" s="387" t="s">
        <v>503</v>
      </c>
      <c r="R60" s="346"/>
      <c r="S60" s="346"/>
      <c r="T60" s="346"/>
    </row>
    <row r="61" spans="1:20" ht="24" x14ac:dyDescent="0.25">
      <c r="A61" s="224">
        <v>1140</v>
      </c>
      <c r="B61" s="111" t="s">
        <v>78</v>
      </c>
      <c r="C61" s="405">
        <f t="shared" si="3"/>
        <v>56513</v>
      </c>
      <c r="D61" s="225">
        <f>SUM(D62:D68)</f>
        <v>33526</v>
      </c>
      <c r="E61" s="226">
        <f>SUM(E62:E68)</f>
        <v>0</v>
      </c>
      <c r="F61" s="227">
        <f t="shared" si="4"/>
        <v>33526</v>
      </c>
      <c r="G61" s="225">
        <f>SUM(G62:G68)</f>
        <v>23036</v>
      </c>
      <c r="H61" s="465">
        <f>SUM(H62:H68)</f>
        <v>-49</v>
      </c>
      <c r="I61" s="230">
        <f t="shared" si="5"/>
        <v>22987</v>
      </c>
      <c r="J61" s="225">
        <f>SUM(J62:J68)</f>
        <v>0</v>
      </c>
      <c r="K61" s="465">
        <f>SUM(K62:K68)</f>
        <v>0</v>
      </c>
      <c r="L61" s="230">
        <f t="shared" si="6"/>
        <v>0</v>
      </c>
      <c r="M61" s="466">
        <f>SUM(M62:M68)</f>
        <v>0</v>
      </c>
      <c r="N61" s="228">
        <f>SUM(N62:N68)</f>
        <v>0</v>
      </c>
      <c r="O61" s="230">
        <f t="shared" si="7"/>
        <v>0</v>
      </c>
      <c r="P61" s="387"/>
      <c r="R61" s="37"/>
      <c r="S61" s="37"/>
      <c r="T61" s="37"/>
    </row>
    <row r="62" spans="1:20" x14ac:dyDescent="0.25">
      <c r="A62" s="64">
        <v>1141</v>
      </c>
      <c r="B62" s="111" t="s">
        <v>79</v>
      </c>
      <c r="C62" s="405">
        <f t="shared" si="3"/>
        <v>3749</v>
      </c>
      <c r="D62" s="116">
        <v>3749</v>
      </c>
      <c r="E62" s="117"/>
      <c r="F62" s="227">
        <f t="shared" si="4"/>
        <v>3749</v>
      </c>
      <c r="G62" s="116"/>
      <c r="H62" s="408"/>
      <c r="I62" s="230">
        <f t="shared" si="5"/>
        <v>0</v>
      </c>
      <c r="J62" s="116"/>
      <c r="K62" s="408"/>
      <c r="L62" s="230">
        <f t="shared" si="6"/>
        <v>0</v>
      </c>
      <c r="M62" s="464"/>
      <c r="N62" s="118"/>
      <c r="O62" s="230">
        <f t="shared" si="7"/>
        <v>0</v>
      </c>
      <c r="P62" s="387"/>
      <c r="R62" s="346"/>
      <c r="S62" s="346"/>
      <c r="T62" s="346"/>
    </row>
    <row r="63" spans="1:20" ht="24" x14ac:dyDescent="0.25">
      <c r="A63" s="64">
        <v>1142</v>
      </c>
      <c r="B63" s="111" t="s">
        <v>80</v>
      </c>
      <c r="C63" s="405">
        <f t="shared" si="3"/>
        <v>922</v>
      </c>
      <c r="D63" s="116">
        <v>922</v>
      </c>
      <c r="E63" s="117"/>
      <c r="F63" s="227">
        <f t="shared" si="4"/>
        <v>922</v>
      </c>
      <c r="G63" s="116"/>
      <c r="H63" s="408"/>
      <c r="I63" s="230">
        <f t="shared" si="5"/>
        <v>0</v>
      </c>
      <c r="J63" s="116"/>
      <c r="K63" s="408"/>
      <c r="L63" s="230">
        <f t="shared" si="6"/>
        <v>0</v>
      </c>
      <c r="M63" s="464"/>
      <c r="N63" s="118"/>
      <c r="O63" s="230">
        <f t="shared" si="7"/>
        <v>0</v>
      </c>
      <c r="P63" s="387"/>
      <c r="R63" s="37"/>
      <c r="S63" s="37"/>
      <c r="T63" s="37"/>
    </row>
    <row r="64" spans="1:20" ht="24" x14ac:dyDescent="0.25">
      <c r="A64" s="64">
        <v>1145</v>
      </c>
      <c r="B64" s="111" t="s">
        <v>81</v>
      </c>
      <c r="C64" s="405">
        <f t="shared" si="3"/>
        <v>2721</v>
      </c>
      <c r="D64" s="116"/>
      <c r="E64" s="117"/>
      <c r="F64" s="227">
        <f t="shared" si="4"/>
        <v>0</v>
      </c>
      <c r="G64" s="116">
        <v>2721</v>
      </c>
      <c r="H64" s="408"/>
      <c r="I64" s="230">
        <f t="shared" si="5"/>
        <v>2721</v>
      </c>
      <c r="J64" s="116"/>
      <c r="K64" s="408"/>
      <c r="L64" s="230">
        <f t="shared" si="6"/>
        <v>0</v>
      </c>
      <c r="M64" s="464"/>
      <c r="N64" s="118"/>
      <c r="O64" s="230">
        <f t="shared" si="7"/>
        <v>0</v>
      </c>
      <c r="P64" s="387"/>
      <c r="R64" s="346"/>
      <c r="S64" s="346"/>
      <c r="T64" s="346"/>
    </row>
    <row r="65" spans="1:20" ht="24" hidden="1" x14ac:dyDescent="0.25">
      <c r="A65" s="64">
        <v>1146</v>
      </c>
      <c r="B65" s="111" t="s">
        <v>82</v>
      </c>
      <c r="C65" s="405">
        <f t="shared" si="3"/>
        <v>0</v>
      </c>
      <c r="D65" s="116">
        <v>0</v>
      </c>
      <c r="E65" s="117"/>
      <c r="F65" s="227">
        <f t="shared" si="4"/>
        <v>0</v>
      </c>
      <c r="G65" s="116"/>
      <c r="H65" s="408"/>
      <c r="I65" s="230">
        <f t="shared" si="5"/>
        <v>0</v>
      </c>
      <c r="J65" s="116"/>
      <c r="K65" s="408"/>
      <c r="L65" s="230">
        <f t="shared" si="6"/>
        <v>0</v>
      </c>
      <c r="M65" s="464"/>
      <c r="N65" s="118"/>
      <c r="O65" s="230">
        <f t="shared" si="7"/>
        <v>0</v>
      </c>
      <c r="P65" s="387"/>
      <c r="R65" s="37"/>
      <c r="S65" s="37"/>
      <c r="T65" s="37"/>
    </row>
    <row r="66" spans="1:20" x14ac:dyDescent="0.25">
      <c r="A66" s="64">
        <v>1147</v>
      </c>
      <c r="B66" s="111" t="s">
        <v>83</v>
      </c>
      <c r="C66" s="405">
        <f t="shared" si="3"/>
        <v>3152</v>
      </c>
      <c r="D66" s="116">
        <v>3152</v>
      </c>
      <c r="E66" s="117"/>
      <c r="F66" s="227">
        <f t="shared" si="4"/>
        <v>3152</v>
      </c>
      <c r="G66" s="116"/>
      <c r="H66" s="408"/>
      <c r="I66" s="230">
        <f t="shared" si="5"/>
        <v>0</v>
      </c>
      <c r="J66" s="116"/>
      <c r="K66" s="408"/>
      <c r="L66" s="230">
        <f t="shared" si="6"/>
        <v>0</v>
      </c>
      <c r="M66" s="464"/>
      <c r="N66" s="118"/>
      <c r="O66" s="230">
        <f t="shared" si="7"/>
        <v>0</v>
      </c>
      <c r="P66" s="387"/>
      <c r="R66" s="346"/>
      <c r="S66" s="346"/>
      <c r="T66" s="346"/>
    </row>
    <row r="67" spans="1:20" x14ac:dyDescent="0.25">
      <c r="A67" s="64">
        <v>1148</v>
      </c>
      <c r="B67" s="111" t="s">
        <v>84</v>
      </c>
      <c r="C67" s="405">
        <f t="shared" si="3"/>
        <v>24938</v>
      </c>
      <c r="D67" s="116">
        <v>24938</v>
      </c>
      <c r="E67" s="117"/>
      <c r="F67" s="227">
        <f t="shared" si="4"/>
        <v>24938</v>
      </c>
      <c r="G67" s="116"/>
      <c r="H67" s="408"/>
      <c r="I67" s="230">
        <f t="shared" si="5"/>
        <v>0</v>
      </c>
      <c r="J67" s="116"/>
      <c r="K67" s="408"/>
      <c r="L67" s="230">
        <f t="shared" si="6"/>
        <v>0</v>
      </c>
      <c r="M67" s="464"/>
      <c r="N67" s="118"/>
      <c r="O67" s="230">
        <f t="shared" si="7"/>
        <v>0</v>
      </c>
      <c r="P67" s="387"/>
      <c r="R67" s="37"/>
      <c r="S67" s="37"/>
      <c r="T67" s="37"/>
    </row>
    <row r="68" spans="1:20" ht="26.25" customHeight="1" x14ac:dyDescent="0.25">
      <c r="A68" s="64">
        <v>1149</v>
      </c>
      <c r="B68" s="111" t="s">
        <v>85</v>
      </c>
      <c r="C68" s="405">
        <f t="shared" si="3"/>
        <v>21031</v>
      </c>
      <c r="D68" s="116">
        <v>765</v>
      </c>
      <c r="E68" s="117"/>
      <c r="F68" s="227">
        <f t="shared" si="4"/>
        <v>765</v>
      </c>
      <c r="G68" s="116">
        <v>20315</v>
      </c>
      <c r="H68" s="408">
        <v>-49</v>
      </c>
      <c r="I68" s="230">
        <f t="shared" si="5"/>
        <v>20266</v>
      </c>
      <c r="J68" s="116"/>
      <c r="K68" s="408"/>
      <c r="L68" s="230">
        <f t="shared" si="6"/>
        <v>0</v>
      </c>
      <c r="M68" s="464"/>
      <c r="N68" s="118"/>
      <c r="O68" s="230">
        <f t="shared" si="7"/>
        <v>0</v>
      </c>
      <c r="P68" s="387"/>
      <c r="R68" s="346"/>
      <c r="S68" s="346"/>
      <c r="T68" s="346"/>
    </row>
    <row r="69" spans="1:20" ht="36" x14ac:dyDescent="0.25">
      <c r="A69" s="213">
        <v>1150</v>
      </c>
      <c r="B69" s="156" t="s">
        <v>86</v>
      </c>
      <c r="C69" s="405">
        <f t="shared" si="3"/>
        <v>1275</v>
      </c>
      <c r="D69" s="231">
        <v>1275</v>
      </c>
      <c r="E69" s="232"/>
      <c r="F69" s="216">
        <f t="shared" si="4"/>
        <v>1275</v>
      </c>
      <c r="G69" s="231"/>
      <c r="H69" s="467"/>
      <c r="I69" s="219">
        <f t="shared" si="5"/>
        <v>0</v>
      </c>
      <c r="J69" s="231"/>
      <c r="K69" s="467"/>
      <c r="L69" s="219">
        <f t="shared" si="6"/>
        <v>0</v>
      </c>
      <c r="M69" s="468"/>
      <c r="N69" s="234"/>
      <c r="O69" s="219">
        <f t="shared" si="7"/>
        <v>0</v>
      </c>
      <c r="P69" s="434"/>
      <c r="R69" s="37"/>
      <c r="S69" s="37"/>
      <c r="T69" s="37"/>
    </row>
    <row r="70" spans="1:20" ht="36" x14ac:dyDescent="0.25">
      <c r="A70" s="85">
        <v>1200</v>
      </c>
      <c r="B70" s="210" t="s">
        <v>87</v>
      </c>
      <c r="C70" s="393">
        <f t="shared" si="3"/>
        <v>174849</v>
      </c>
      <c r="D70" s="95">
        <f>SUM(D71:D72)</f>
        <v>84697</v>
      </c>
      <c r="E70" s="96">
        <f>SUM(E71:E72)</f>
        <v>0</v>
      </c>
      <c r="F70" s="97">
        <f t="shared" si="4"/>
        <v>84697</v>
      </c>
      <c r="G70" s="95">
        <f>SUM(G71:G72)</f>
        <v>89952</v>
      </c>
      <c r="H70" s="399">
        <f>SUM(H71:H72)</f>
        <v>200</v>
      </c>
      <c r="I70" s="99">
        <f t="shared" si="5"/>
        <v>90152</v>
      </c>
      <c r="J70" s="95">
        <f>SUM(J71:J72)</f>
        <v>0</v>
      </c>
      <c r="K70" s="399">
        <f>SUM(K71:K72)</f>
        <v>0</v>
      </c>
      <c r="L70" s="99">
        <f t="shared" si="6"/>
        <v>0</v>
      </c>
      <c r="M70" s="469">
        <f>SUM(M71:M72)</f>
        <v>0</v>
      </c>
      <c r="N70" s="98">
        <f>SUM(N71:N72)</f>
        <v>0</v>
      </c>
      <c r="O70" s="99">
        <f t="shared" si="7"/>
        <v>0</v>
      </c>
      <c r="P70" s="397"/>
      <c r="R70" s="346"/>
      <c r="S70" s="346"/>
      <c r="T70" s="346"/>
    </row>
    <row r="71" spans="1:20" ht="24" x14ac:dyDescent="0.25">
      <c r="A71" s="350">
        <v>1210</v>
      </c>
      <c r="B71" s="101" t="s">
        <v>88</v>
      </c>
      <c r="C71" s="400">
        <f t="shared" si="3"/>
        <v>135738</v>
      </c>
      <c r="D71" s="106">
        <f>50191+110-1445</f>
        <v>48856</v>
      </c>
      <c r="E71" s="107"/>
      <c r="F71" s="240">
        <f t="shared" si="4"/>
        <v>48856</v>
      </c>
      <c r="G71" s="106">
        <v>86882</v>
      </c>
      <c r="H71" s="403"/>
      <c r="I71" s="243">
        <f t="shared" si="5"/>
        <v>86882</v>
      </c>
      <c r="J71" s="106"/>
      <c r="K71" s="403"/>
      <c r="L71" s="243">
        <f t="shared" si="6"/>
        <v>0</v>
      </c>
      <c r="M71" s="463"/>
      <c r="N71" s="108"/>
      <c r="O71" s="243">
        <f t="shared" si="7"/>
        <v>0</v>
      </c>
      <c r="P71" s="382"/>
      <c r="R71" s="37"/>
      <c r="S71" s="37"/>
      <c r="T71" s="37"/>
    </row>
    <row r="72" spans="1:20" ht="24" x14ac:dyDescent="0.25">
      <c r="A72" s="224">
        <v>1220</v>
      </c>
      <c r="B72" s="111" t="s">
        <v>89</v>
      </c>
      <c r="C72" s="405">
        <f t="shared" si="3"/>
        <v>39111</v>
      </c>
      <c r="D72" s="225">
        <f>SUM(D73:D77)</f>
        <v>35841</v>
      </c>
      <c r="E72" s="226">
        <f>SUM(E73:E77)</f>
        <v>0</v>
      </c>
      <c r="F72" s="227">
        <f t="shared" si="4"/>
        <v>35841</v>
      </c>
      <c r="G72" s="225">
        <f>SUM(G73:G77)</f>
        <v>3070</v>
      </c>
      <c r="H72" s="465">
        <f>SUM(H73:H77)</f>
        <v>200</v>
      </c>
      <c r="I72" s="230">
        <f t="shared" si="5"/>
        <v>3270</v>
      </c>
      <c r="J72" s="225">
        <f>SUM(J73:J77)</f>
        <v>0</v>
      </c>
      <c r="K72" s="465">
        <f>SUM(K73:K77)</f>
        <v>0</v>
      </c>
      <c r="L72" s="230">
        <f t="shared" si="6"/>
        <v>0</v>
      </c>
      <c r="M72" s="466">
        <f>SUM(M73:M77)</f>
        <v>0</v>
      </c>
      <c r="N72" s="228">
        <f>SUM(N73:N77)</f>
        <v>0</v>
      </c>
      <c r="O72" s="230">
        <f t="shared" si="7"/>
        <v>0</v>
      </c>
      <c r="P72" s="387"/>
      <c r="R72" s="346"/>
      <c r="S72" s="346"/>
      <c r="T72" s="346"/>
    </row>
    <row r="73" spans="1:20" ht="60" x14ac:dyDescent="0.25">
      <c r="A73" s="64">
        <v>1221</v>
      </c>
      <c r="B73" s="111" t="s">
        <v>90</v>
      </c>
      <c r="C73" s="405">
        <f t="shared" si="3"/>
        <v>24317</v>
      </c>
      <c r="D73" s="116">
        <v>21047</v>
      </c>
      <c r="E73" s="117"/>
      <c r="F73" s="227">
        <f t="shared" si="4"/>
        <v>21047</v>
      </c>
      <c r="G73" s="116">
        <v>3070</v>
      </c>
      <c r="H73" s="408">
        <v>200</v>
      </c>
      <c r="I73" s="230">
        <f t="shared" si="5"/>
        <v>3270</v>
      </c>
      <c r="J73" s="116"/>
      <c r="K73" s="408"/>
      <c r="L73" s="230">
        <f t="shared" si="6"/>
        <v>0</v>
      </c>
      <c r="M73" s="464"/>
      <c r="N73" s="118"/>
      <c r="O73" s="230">
        <f t="shared" si="7"/>
        <v>0</v>
      </c>
      <c r="P73" s="387" t="s">
        <v>504</v>
      </c>
      <c r="R73" s="37"/>
      <c r="S73" s="37"/>
      <c r="T73" s="37"/>
    </row>
    <row r="74" spans="1:20" hidden="1" x14ac:dyDescent="0.25">
      <c r="A74" s="64">
        <v>1223</v>
      </c>
      <c r="B74" s="111" t="s">
        <v>91</v>
      </c>
      <c r="C74" s="405">
        <f t="shared" si="3"/>
        <v>0</v>
      </c>
      <c r="D74" s="116"/>
      <c r="E74" s="117"/>
      <c r="F74" s="227">
        <f t="shared" si="4"/>
        <v>0</v>
      </c>
      <c r="G74" s="116"/>
      <c r="H74" s="408"/>
      <c r="I74" s="230">
        <f t="shared" si="5"/>
        <v>0</v>
      </c>
      <c r="J74" s="116"/>
      <c r="K74" s="408"/>
      <c r="L74" s="230">
        <f t="shared" si="6"/>
        <v>0</v>
      </c>
      <c r="M74" s="464"/>
      <c r="N74" s="118"/>
      <c r="O74" s="230">
        <f t="shared" si="7"/>
        <v>0</v>
      </c>
      <c r="P74" s="387"/>
      <c r="R74" s="346"/>
      <c r="S74" s="346"/>
      <c r="T74" s="346"/>
    </row>
    <row r="75" spans="1:20" hidden="1" x14ac:dyDescent="0.25">
      <c r="A75" s="64">
        <v>1225</v>
      </c>
      <c r="B75" s="111" t="s">
        <v>92</v>
      </c>
      <c r="C75" s="405">
        <f t="shared" si="3"/>
        <v>0</v>
      </c>
      <c r="D75" s="116"/>
      <c r="E75" s="117"/>
      <c r="F75" s="227">
        <f t="shared" si="4"/>
        <v>0</v>
      </c>
      <c r="G75" s="116"/>
      <c r="H75" s="408"/>
      <c r="I75" s="230">
        <f t="shared" si="5"/>
        <v>0</v>
      </c>
      <c r="J75" s="116"/>
      <c r="K75" s="408"/>
      <c r="L75" s="230">
        <f t="shared" si="6"/>
        <v>0</v>
      </c>
      <c r="M75" s="464"/>
      <c r="N75" s="118"/>
      <c r="O75" s="230">
        <f t="shared" si="7"/>
        <v>0</v>
      </c>
      <c r="P75" s="387"/>
      <c r="R75" s="37"/>
      <c r="S75" s="37"/>
      <c r="T75" s="37"/>
    </row>
    <row r="76" spans="1:20" ht="36" x14ac:dyDescent="0.25">
      <c r="A76" s="64">
        <v>1227</v>
      </c>
      <c r="B76" s="111" t="s">
        <v>93</v>
      </c>
      <c r="C76" s="405">
        <f t="shared" si="3"/>
        <v>14300</v>
      </c>
      <c r="D76" s="116">
        <v>14300</v>
      </c>
      <c r="E76" s="117"/>
      <c r="F76" s="227">
        <f t="shared" si="4"/>
        <v>14300</v>
      </c>
      <c r="G76" s="116"/>
      <c r="H76" s="408"/>
      <c r="I76" s="230">
        <f t="shared" si="5"/>
        <v>0</v>
      </c>
      <c r="J76" s="116"/>
      <c r="K76" s="408"/>
      <c r="L76" s="230">
        <f t="shared" si="6"/>
        <v>0</v>
      </c>
      <c r="M76" s="464"/>
      <c r="N76" s="118"/>
      <c r="O76" s="230">
        <f t="shared" si="7"/>
        <v>0</v>
      </c>
      <c r="P76" s="387"/>
      <c r="R76" s="346"/>
      <c r="S76" s="346"/>
      <c r="T76" s="346"/>
    </row>
    <row r="77" spans="1:20" ht="60" x14ac:dyDescent="0.25">
      <c r="A77" s="64">
        <v>1228</v>
      </c>
      <c r="B77" s="111" t="s">
        <v>94</v>
      </c>
      <c r="C77" s="405">
        <f t="shared" si="3"/>
        <v>494</v>
      </c>
      <c r="D77" s="116">
        <f>66+428</f>
        <v>494</v>
      </c>
      <c r="E77" s="117"/>
      <c r="F77" s="227">
        <f t="shared" si="4"/>
        <v>494</v>
      </c>
      <c r="G77" s="116"/>
      <c r="H77" s="408"/>
      <c r="I77" s="230">
        <f t="shared" si="5"/>
        <v>0</v>
      </c>
      <c r="J77" s="116"/>
      <c r="K77" s="408"/>
      <c r="L77" s="230">
        <f t="shared" si="6"/>
        <v>0</v>
      </c>
      <c r="M77" s="464"/>
      <c r="N77" s="118"/>
      <c r="O77" s="230">
        <f t="shared" si="7"/>
        <v>0</v>
      </c>
      <c r="P77" s="387"/>
      <c r="R77" s="37"/>
      <c r="S77" s="37"/>
      <c r="T77" s="37"/>
    </row>
    <row r="78" spans="1:20" x14ac:dyDescent="0.25">
      <c r="A78" s="200">
        <v>2000</v>
      </c>
      <c r="B78" s="200" t="s">
        <v>95</v>
      </c>
      <c r="C78" s="455">
        <f t="shared" si="3"/>
        <v>136552</v>
      </c>
      <c r="D78" s="206">
        <f>SUM(D79,D86,D133,D167,D168,D175)</f>
        <v>119090</v>
      </c>
      <c r="E78" s="604">
        <f>SUM(E79,E86,E133,E167,E168,E175)</f>
        <v>0</v>
      </c>
      <c r="F78" s="608">
        <f t="shared" si="4"/>
        <v>119090</v>
      </c>
      <c r="G78" s="206">
        <f>SUM(G79,G86,G133,G167,G168,G175)</f>
        <v>4062</v>
      </c>
      <c r="H78" s="456">
        <f>SUM(H79,H86,H133,H167,H168,H175)</f>
        <v>0</v>
      </c>
      <c r="I78" s="209">
        <f t="shared" si="5"/>
        <v>4062</v>
      </c>
      <c r="J78" s="206">
        <f>SUM(J79,J86,J133,J167,J168,J175)</f>
        <v>13400</v>
      </c>
      <c r="K78" s="456">
        <f>SUM(K79,K86,K133,K167,K168,K175)</f>
        <v>0</v>
      </c>
      <c r="L78" s="209">
        <f t="shared" si="6"/>
        <v>13400</v>
      </c>
      <c r="M78" s="457">
        <f>SUM(M79,M86,M133,M167,M168,M175)</f>
        <v>0</v>
      </c>
      <c r="N78" s="207">
        <f>SUM(N79,N86,N133,N167,N168,N175)</f>
        <v>0</v>
      </c>
      <c r="O78" s="209">
        <f t="shared" si="7"/>
        <v>0</v>
      </c>
      <c r="P78" s="458"/>
      <c r="R78" s="346"/>
      <c r="S78" s="346"/>
      <c r="T78" s="346"/>
    </row>
    <row r="79" spans="1:20" ht="24" x14ac:dyDescent="0.25">
      <c r="A79" s="85">
        <v>2100</v>
      </c>
      <c r="B79" s="210" t="s">
        <v>96</v>
      </c>
      <c r="C79" s="393">
        <f t="shared" si="3"/>
        <v>1821</v>
      </c>
      <c r="D79" s="95">
        <f>SUM(D80,D83)</f>
        <v>1821</v>
      </c>
      <c r="E79" s="96">
        <f>SUM(E80,E83)</f>
        <v>0</v>
      </c>
      <c r="F79" s="97">
        <f t="shared" si="4"/>
        <v>1821</v>
      </c>
      <c r="G79" s="95">
        <f>SUM(G80,G83)</f>
        <v>0</v>
      </c>
      <c r="H79" s="399">
        <f>SUM(H80,H83)</f>
        <v>0</v>
      </c>
      <c r="I79" s="99">
        <f t="shared" si="5"/>
        <v>0</v>
      </c>
      <c r="J79" s="95">
        <f>SUM(J80,J83)</f>
        <v>0</v>
      </c>
      <c r="K79" s="399">
        <f>SUM(K80,K83)</f>
        <v>0</v>
      </c>
      <c r="L79" s="99">
        <f t="shared" si="6"/>
        <v>0</v>
      </c>
      <c r="M79" s="469">
        <f>SUM(M80,M83)</f>
        <v>0</v>
      </c>
      <c r="N79" s="98">
        <f>SUM(N80,N83)</f>
        <v>0</v>
      </c>
      <c r="O79" s="99">
        <f t="shared" si="7"/>
        <v>0</v>
      </c>
      <c r="P79" s="397"/>
      <c r="R79" s="37"/>
      <c r="S79" s="37"/>
      <c r="T79" s="37"/>
    </row>
    <row r="80" spans="1:20" ht="24" hidden="1" x14ac:dyDescent="0.25">
      <c r="A80" s="350">
        <v>2110</v>
      </c>
      <c r="B80" s="101" t="s">
        <v>97</v>
      </c>
      <c r="C80" s="400">
        <f t="shared" si="3"/>
        <v>0</v>
      </c>
      <c r="D80" s="238">
        <f>SUM(D81:D82)</f>
        <v>0</v>
      </c>
      <c r="E80" s="239">
        <f>SUM(E81:E82)</f>
        <v>0</v>
      </c>
      <c r="F80" s="240">
        <f t="shared" si="4"/>
        <v>0</v>
      </c>
      <c r="G80" s="238">
        <f>SUM(G81:G82)</f>
        <v>0</v>
      </c>
      <c r="H80" s="470">
        <f>SUM(H81:H82)</f>
        <v>0</v>
      </c>
      <c r="I80" s="243">
        <f t="shared" si="5"/>
        <v>0</v>
      </c>
      <c r="J80" s="238">
        <f>SUM(J81:J82)</f>
        <v>0</v>
      </c>
      <c r="K80" s="470">
        <f>SUM(K81:K82)</f>
        <v>0</v>
      </c>
      <c r="L80" s="243">
        <f t="shared" si="6"/>
        <v>0</v>
      </c>
      <c r="M80" s="471">
        <f>SUM(M81:M82)</f>
        <v>0</v>
      </c>
      <c r="N80" s="241">
        <f>SUM(N81:N82)</f>
        <v>0</v>
      </c>
      <c r="O80" s="243">
        <f t="shared" si="7"/>
        <v>0</v>
      </c>
      <c r="P80" s="382"/>
      <c r="R80" s="346"/>
      <c r="S80" s="346"/>
      <c r="T80" s="346"/>
    </row>
    <row r="81" spans="1:20" hidden="1" x14ac:dyDescent="0.25">
      <c r="A81" s="64">
        <v>2111</v>
      </c>
      <c r="B81" s="111" t="s">
        <v>98</v>
      </c>
      <c r="C81" s="405">
        <f t="shared" si="3"/>
        <v>0</v>
      </c>
      <c r="D81" s="116"/>
      <c r="E81" s="117"/>
      <c r="F81" s="227">
        <f t="shared" si="4"/>
        <v>0</v>
      </c>
      <c r="G81" s="116"/>
      <c r="H81" s="408"/>
      <c r="I81" s="230">
        <f t="shared" si="5"/>
        <v>0</v>
      </c>
      <c r="J81" s="116"/>
      <c r="K81" s="408"/>
      <c r="L81" s="230">
        <f t="shared" si="6"/>
        <v>0</v>
      </c>
      <c r="M81" s="464"/>
      <c r="N81" s="118"/>
      <c r="O81" s="230">
        <f t="shared" si="7"/>
        <v>0</v>
      </c>
      <c r="P81" s="387"/>
      <c r="R81" s="37"/>
      <c r="S81" s="37"/>
      <c r="T81" s="37"/>
    </row>
    <row r="82" spans="1:20" ht="24" hidden="1" x14ac:dyDescent="0.25">
      <c r="A82" s="64">
        <v>2112</v>
      </c>
      <c r="B82" s="111" t="s">
        <v>99</v>
      </c>
      <c r="C82" s="405">
        <f t="shared" si="3"/>
        <v>0</v>
      </c>
      <c r="D82" s="116"/>
      <c r="E82" s="117"/>
      <c r="F82" s="227">
        <f t="shared" si="4"/>
        <v>0</v>
      </c>
      <c r="G82" s="116"/>
      <c r="H82" s="408"/>
      <c r="I82" s="230">
        <f t="shared" si="5"/>
        <v>0</v>
      </c>
      <c r="J82" s="116"/>
      <c r="K82" s="408"/>
      <c r="L82" s="230">
        <f t="shared" si="6"/>
        <v>0</v>
      </c>
      <c r="M82" s="464"/>
      <c r="N82" s="118"/>
      <c r="O82" s="230">
        <f t="shared" si="7"/>
        <v>0</v>
      </c>
      <c r="P82" s="387"/>
      <c r="R82" s="346"/>
      <c r="S82" s="346"/>
      <c r="T82" s="346"/>
    </row>
    <row r="83" spans="1:20" ht="24" x14ac:dyDescent="0.25">
      <c r="A83" s="224">
        <v>2120</v>
      </c>
      <c r="B83" s="111" t="s">
        <v>100</v>
      </c>
      <c r="C83" s="405">
        <f t="shared" si="3"/>
        <v>1821</v>
      </c>
      <c r="D83" s="225">
        <f>SUM(D84:D85)</f>
        <v>1821</v>
      </c>
      <c r="E83" s="226">
        <f>SUM(E84:E85)</f>
        <v>0</v>
      </c>
      <c r="F83" s="227">
        <f t="shared" si="4"/>
        <v>1821</v>
      </c>
      <c r="G83" s="225">
        <f>SUM(G84:G85)</f>
        <v>0</v>
      </c>
      <c r="H83" s="465">
        <f>SUM(H84:H85)</f>
        <v>0</v>
      </c>
      <c r="I83" s="230">
        <f t="shared" si="5"/>
        <v>0</v>
      </c>
      <c r="J83" s="225">
        <f>SUM(J84:J85)</f>
        <v>0</v>
      </c>
      <c r="K83" s="465">
        <f>SUM(K84:K85)</f>
        <v>0</v>
      </c>
      <c r="L83" s="230">
        <f t="shared" si="6"/>
        <v>0</v>
      </c>
      <c r="M83" s="466">
        <f>SUM(M84:M85)</f>
        <v>0</v>
      </c>
      <c r="N83" s="228">
        <f>SUM(N84:N85)</f>
        <v>0</v>
      </c>
      <c r="O83" s="230">
        <f t="shared" si="7"/>
        <v>0</v>
      </c>
      <c r="P83" s="387"/>
      <c r="R83" s="37"/>
      <c r="S83" s="37"/>
      <c r="T83" s="37"/>
    </row>
    <row r="84" spans="1:20" x14ac:dyDescent="0.25">
      <c r="A84" s="64">
        <v>2121</v>
      </c>
      <c r="B84" s="111" t="s">
        <v>98</v>
      </c>
      <c r="C84" s="405">
        <f t="shared" si="3"/>
        <v>870</v>
      </c>
      <c r="D84" s="116">
        <v>870</v>
      </c>
      <c r="E84" s="117"/>
      <c r="F84" s="227">
        <f t="shared" si="4"/>
        <v>870</v>
      </c>
      <c r="G84" s="116"/>
      <c r="H84" s="408"/>
      <c r="I84" s="230">
        <f t="shared" si="5"/>
        <v>0</v>
      </c>
      <c r="J84" s="116"/>
      <c r="K84" s="408"/>
      <c r="L84" s="230">
        <f t="shared" si="6"/>
        <v>0</v>
      </c>
      <c r="M84" s="464"/>
      <c r="N84" s="118"/>
      <c r="O84" s="230">
        <f t="shared" si="7"/>
        <v>0</v>
      </c>
      <c r="P84" s="387"/>
      <c r="R84" s="346"/>
      <c r="S84" s="346"/>
      <c r="T84" s="346"/>
    </row>
    <row r="85" spans="1:20" ht="24" x14ac:dyDescent="0.25">
      <c r="A85" s="64">
        <v>2122</v>
      </c>
      <c r="B85" s="111" t="s">
        <v>99</v>
      </c>
      <c r="C85" s="405">
        <f t="shared" si="3"/>
        <v>951</v>
      </c>
      <c r="D85" s="116">
        <v>951</v>
      </c>
      <c r="E85" s="117"/>
      <c r="F85" s="227">
        <f t="shared" si="4"/>
        <v>951</v>
      </c>
      <c r="G85" s="116"/>
      <c r="H85" s="408"/>
      <c r="I85" s="230">
        <f t="shared" si="5"/>
        <v>0</v>
      </c>
      <c r="J85" s="116"/>
      <c r="K85" s="408"/>
      <c r="L85" s="230">
        <f t="shared" si="6"/>
        <v>0</v>
      </c>
      <c r="M85" s="464"/>
      <c r="N85" s="118"/>
      <c r="O85" s="230">
        <f t="shared" si="7"/>
        <v>0</v>
      </c>
      <c r="P85" s="387"/>
      <c r="R85" s="37"/>
      <c r="S85" s="37"/>
      <c r="T85" s="37"/>
    </row>
    <row r="86" spans="1:20" x14ac:dyDescent="0.25">
      <c r="A86" s="85">
        <v>2200</v>
      </c>
      <c r="B86" s="210" t="s">
        <v>101</v>
      </c>
      <c r="C86" s="290">
        <f t="shared" si="3"/>
        <v>104356</v>
      </c>
      <c r="D86" s="95">
        <f>SUM(D87,D92,D98,D106,D115,D119,D125,D131)</f>
        <v>91581</v>
      </c>
      <c r="E86" s="96">
        <f>SUM(E87,E92,E98,E106,E115,E119,E125,E131)</f>
        <v>0</v>
      </c>
      <c r="F86" s="97">
        <f t="shared" si="4"/>
        <v>91581</v>
      </c>
      <c r="G86" s="95">
        <f>SUM(G87,G92,G98,G106,G115,G119,G125,G131)</f>
        <v>0</v>
      </c>
      <c r="H86" s="399">
        <f>SUM(H87,H92,H98,H106,H115,H119,H125,H131)</f>
        <v>0</v>
      </c>
      <c r="I86" s="99">
        <f t="shared" si="5"/>
        <v>0</v>
      </c>
      <c r="J86" s="95">
        <f>SUM(J87,J92,J98,J106,J115,J119,J125,J131)</f>
        <v>12775</v>
      </c>
      <c r="K86" s="399">
        <f>SUM(K87,K92,K98,K106,K115,K119,K125,K131)</f>
        <v>0</v>
      </c>
      <c r="L86" s="99">
        <f t="shared" si="6"/>
        <v>12775</v>
      </c>
      <c r="M86" s="472">
        <f>SUM(M87,M92,M98,M106,M115,M119,M125,M131)</f>
        <v>0</v>
      </c>
      <c r="N86" s="291">
        <f>SUM(N87,N92,N98,N106,N115,N119,N125,N131)</f>
        <v>0</v>
      </c>
      <c r="O86" s="293">
        <f t="shared" si="7"/>
        <v>0</v>
      </c>
      <c r="P86" s="473"/>
      <c r="R86" s="346"/>
      <c r="S86" s="346"/>
      <c r="T86" s="346"/>
    </row>
    <row r="87" spans="1:20" ht="24" x14ac:dyDescent="0.25">
      <c r="A87" s="213">
        <v>2210</v>
      </c>
      <c r="B87" s="156" t="s">
        <v>102</v>
      </c>
      <c r="C87" s="435">
        <f t="shared" si="3"/>
        <v>2328</v>
      </c>
      <c r="D87" s="214">
        <f>SUM(D88:D91)</f>
        <v>1528</v>
      </c>
      <c r="E87" s="215">
        <f>SUM(E88:E91)</f>
        <v>0</v>
      </c>
      <c r="F87" s="216">
        <f t="shared" si="4"/>
        <v>1528</v>
      </c>
      <c r="G87" s="214">
        <f>SUM(G88:G91)</f>
        <v>0</v>
      </c>
      <c r="H87" s="461">
        <f>SUM(H88:H91)</f>
        <v>0</v>
      </c>
      <c r="I87" s="219">
        <f t="shared" si="5"/>
        <v>0</v>
      </c>
      <c r="J87" s="214">
        <f>SUM(J88:J91)</f>
        <v>800</v>
      </c>
      <c r="K87" s="461">
        <f>SUM(K88:K91)</f>
        <v>0</v>
      </c>
      <c r="L87" s="219">
        <f t="shared" si="6"/>
        <v>800</v>
      </c>
      <c r="M87" s="462">
        <f>SUM(M88:M91)</f>
        <v>0</v>
      </c>
      <c r="N87" s="217">
        <f>SUM(N88:N91)</f>
        <v>0</v>
      </c>
      <c r="O87" s="219">
        <f t="shared" si="7"/>
        <v>0</v>
      </c>
      <c r="P87" s="434"/>
      <c r="R87" s="37"/>
      <c r="S87" s="37"/>
      <c r="T87" s="37"/>
    </row>
    <row r="88" spans="1:20" ht="24" hidden="1" x14ac:dyDescent="0.25">
      <c r="A88" s="55">
        <v>2211</v>
      </c>
      <c r="B88" s="101" t="s">
        <v>103</v>
      </c>
      <c r="C88" s="405">
        <f t="shared" si="3"/>
        <v>0</v>
      </c>
      <c r="D88" s="106"/>
      <c r="E88" s="107"/>
      <c r="F88" s="240">
        <f t="shared" si="4"/>
        <v>0</v>
      </c>
      <c r="G88" s="106"/>
      <c r="H88" s="403"/>
      <c r="I88" s="243">
        <f t="shared" si="5"/>
        <v>0</v>
      </c>
      <c r="J88" s="106"/>
      <c r="K88" s="403"/>
      <c r="L88" s="243">
        <f t="shared" si="6"/>
        <v>0</v>
      </c>
      <c r="M88" s="463"/>
      <c r="N88" s="108"/>
      <c r="O88" s="243">
        <f t="shared" si="7"/>
        <v>0</v>
      </c>
      <c r="P88" s="382"/>
      <c r="R88" s="346"/>
      <c r="S88" s="346"/>
      <c r="T88" s="346"/>
    </row>
    <row r="89" spans="1:20" ht="36" x14ac:dyDescent="0.25">
      <c r="A89" s="64">
        <v>2212</v>
      </c>
      <c r="B89" s="111" t="s">
        <v>104</v>
      </c>
      <c r="C89" s="405">
        <f t="shared" si="3"/>
        <v>1872</v>
      </c>
      <c r="D89" s="116">
        <v>1072</v>
      </c>
      <c r="E89" s="117"/>
      <c r="F89" s="227">
        <f t="shared" si="4"/>
        <v>1072</v>
      </c>
      <c r="G89" s="116"/>
      <c r="H89" s="408"/>
      <c r="I89" s="230">
        <f t="shared" si="5"/>
        <v>0</v>
      </c>
      <c r="J89" s="116">
        <v>800</v>
      </c>
      <c r="K89" s="408"/>
      <c r="L89" s="230">
        <f t="shared" si="6"/>
        <v>800</v>
      </c>
      <c r="M89" s="464"/>
      <c r="N89" s="118"/>
      <c r="O89" s="230">
        <f t="shared" si="7"/>
        <v>0</v>
      </c>
      <c r="P89" s="387"/>
      <c r="R89" s="37"/>
      <c r="S89" s="37"/>
      <c r="T89" s="37"/>
    </row>
    <row r="90" spans="1:20" ht="24" x14ac:dyDescent="0.25">
      <c r="A90" s="64">
        <v>2214</v>
      </c>
      <c r="B90" s="111" t="s">
        <v>105</v>
      </c>
      <c r="C90" s="405">
        <f t="shared" si="3"/>
        <v>242</v>
      </c>
      <c r="D90" s="116">
        <v>242</v>
      </c>
      <c r="E90" s="117"/>
      <c r="F90" s="227">
        <f t="shared" si="4"/>
        <v>242</v>
      </c>
      <c r="G90" s="116"/>
      <c r="H90" s="408"/>
      <c r="I90" s="230">
        <f t="shared" si="5"/>
        <v>0</v>
      </c>
      <c r="J90" s="116"/>
      <c r="K90" s="408"/>
      <c r="L90" s="230">
        <f t="shared" si="6"/>
        <v>0</v>
      </c>
      <c r="M90" s="464"/>
      <c r="N90" s="118"/>
      <c r="O90" s="230">
        <f t="shared" si="7"/>
        <v>0</v>
      </c>
      <c r="P90" s="387"/>
      <c r="R90" s="346"/>
      <c r="S90" s="346"/>
      <c r="T90" s="346"/>
    </row>
    <row r="91" spans="1:20" x14ac:dyDescent="0.25">
      <c r="A91" s="64">
        <v>2219</v>
      </c>
      <c r="B91" s="111" t="s">
        <v>106</v>
      </c>
      <c r="C91" s="405">
        <f t="shared" si="3"/>
        <v>214</v>
      </c>
      <c r="D91" s="116">
        <v>214</v>
      </c>
      <c r="E91" s="117"/>
      <c r="F91" s="227">
        <f t="shared" si="4"/>
        <v>214</v>
      </c>
      <c r="G91" s="116"/>
      <c r="H91" s="408"/>
      <c r="I91" s="230">
        <f t="shared" si="5"/>
        <v>0</v>
      </c>
      <c r="J91" s="116"/>
      <c r="K91" s="408"/>
      <c r="L91" s="230">
        <f t="shared" si="6"/>
        <v>0</v>
      </c>
      <c r="M91" s="464"/>
      <c r="N91" s="118"/>
      <c r="O91" s="230">
        <f t="shared" si="7"/>
        <v>0</v>
      </c>
      <c r="P91" s="387"/>
      <c r="R91" s="37"/>
      <c r="S91" s="37"/>
      <c r="T91" s="37"/>
    </row>
    <row r="92" spans="1:20" ht="24" x14ac:dyDescent="0.25">
      <c r="A92" s="224">
        <v>2220</v>
      </c>
      <c r="B92" s="111" t="s">
        <v>107</v>
      </c>
      <c r="C92" s="405">
        <f t="shared" si="3"/>
        <v>85154</v>
      </c>
      <c r="D92" s="225">
        <f>SUM(D93:D97)</f>
        <v>73226</v>
      </c>
      <c r="E92" s="226">
        <f>SUM(E93:E97)</f>
        <v>0</v>
      </c>
      <c r="F92" s="227">
        <f t="shared" si="4"/>
        <v>73226</v>
      </c>
      <c r="G92" s="225">
        <f>SUM(G93:G97)</f>
        <v>0</v>
      </c>
      <c r="H92" s="465">
        <f>SUM(H93:H97)</f>
        <v>0</v>
      </c>
      <c r="I92" s="230">
        <f t="shared" si="5"/>
        <v>0</v>
      </c>
      <c r="J92" s="225">
        <f>SUM(J93:J97)</f>
        <v>11928</v>
      </c>
      <c r="K92" s="465">
        <f>SUM(K93:K97)</f>
        <v>0</v>
      </c>
      <c r="L92" s="230">
        <f t="shared" si="6"/>
        <v>11928</v>
      </c>
      <c r="M92" s="466">
        <f>SUM(M93:M97)</f>
        <v>0</v>
      </c>
      <c r="N92" s="228">
        <f>SUM(N93:N97)</f>
        <v>0</v>
      </c>
      <c r="O92" s="230">
        <f t="shared" si="7"/>
        <v>0</v>
      </c>
      <c r="P92" s="387"/>
      <c r="R92" s="346"/>
      <c r="S92" s="346"/>
      <c r="T92" s="346"/>
    </row>
    <row r="93" spans="1:20" x14ac:dyDescent="0.25">
      <c r="A93" s="64">
        <v>2221</v>
      </c>
      <c r="B93" s="111" t="s">
        <v>108</v>
      </c>
      <c r="C93" s="405">
        <f t="shared" si="3"/>
        <v>53350</v>
      </c>
      <c r="D93" s="116">
        <f>47750-2705</f>
        <v>45045</v>
      </c>
      <c r="E93" s="117"/>
      <c r="F93" s="227">
        <f t="shared" si="4"/>
        <v>45045</v>
      </c>
      <c r="G93" s="116"/>
      <c r="H93" s="408"/>
      <c r="I93" s="230">
        <f t="shared" si="5"/>
        <v>0</v>
      </c>
      <c r="J93" s="116">
        <f>5600+2705</f>
        <v>8305</v>
      </c>
      <c r="K93" s="408"/>
      <c r="L93" s="230">
        <f t="shared" si="6"/>
        <v>8305</v>
      </c>
      <c r="M93" s="464"/>
      <c r="N93" s="118"/>
      <c r="O93" s="230">
        <f t="shared" si="7"/>
        <v>0</v>
      </c>
      <c r="P93" s="387"/>
      <c r="R93" s="37"/>
      <c r="S93" s="37"/>
      <c r="T93" s="37"/>
    </row>
    <row r="94" spans="1:20" x14ac:dyDescent="0.25">
      <c r="A94" s="64">
        <v>2222</v>
      </c>
      <c r="B94" s="111" t="s">
        <v>109</v>
      </c>
      <c r="C94" s="405">
        <f t="shared" si="3"/>
        <v>5850</v>
      </c>
      <c r="D94" s="116">
        <v>4550</v>
      </c>
      <c r="E94" s="117"/>
      <c r="F94" s="227">
        <f t="shared" si="4"/>
        <v>4550</v>
      </c>
      <c r="G94" s="116"/>
      <c r="H94" s="408"/>
      <c r="I94" s="230">
        <f t="shared" si="5"/>
        <v>0</v>
      </c>
      <c r="J94" s="116">
        <v>1300</v>
      </c>
      <c r="K94" s="408"/>
      <c r="L94" s="230">
        <f t="shared" si="6"/>
        <v>1300</v>
      </c>
      <c r="M94" s="464"/>
      <c r="N94" s="118"/>
      <c r="O94" s="230">
        <f t="shared" si="7"/>
        <v>0</v>
      </c>
      <c r="P94" s="387"/>
      <c r="R94" s="346"/>
      <c r="S94" s="346"/>
      <c r="T94" s="346"/>
    </row>
    <row r="95" spans="1:20" x14ac:dyDescent="0.25">
      <c r="A95" s="64">
        <v>2223</v>
      </c>
      <c r="B95" s="111" t="s">
        <v>110</v>
      </c>
      <c r="C95" s="405">
        <f t="shared" si="3"/>
        <v>25150</v>
      </c>
      <c r="D95" s="116">
        <v>23250</v>
      </c>
      <c r="E95" s="117"/>
      <c r="F95" s="227">
        <f t="shared" si="4"/>
        <v>23250</v>
      </c>
      <c r="G95" s="116"/>
      <c r="H95" s="408"/>
      <c r="I95" s="230">
        <f t="shared" si="5"/>
        <v>0</v>
      </c>
      <c r="J95" s="116">
        <v>1900</v>
      </c>
      <c r="K95" s="408"/>
      <c r="L95" s="230">
        <f t="shared" si="6"/>
        <v>1900</v>
      </c>
      <c r="M95" s="464"/>
      <c r="N95" s="118"/>
      <c r="O95" s="230">
        <f t="shared" si="7"/>
        <v>0</v>
      </c>
      <c r="P95" s="387"/>
      <c r="R95" s="37"/>
      <c r="S95" s="37"/>
      <c r="T95" s="37"/>
    </row>
    <row r="96" spans="1:20" ht="48" x14ac:dyDescent="0.25">
      <c r="A96" s="64">
        <v>2224</v>
      </c>
      <c r="B96" s="111" t="s">
        <v>111</v>
      </c>
      <c r="C96" s="405">
        <f t="shared" si="3"/>
        <v>804</v>
      </c>
      <c r="D96" s="116">
        <v>381</v>
      </c>
      <c r="E96" s="117"/>
      <c r="F96" s="227">
        <f t="shared" si="4"/>
        <v>381</v>
      </c>
      <c r="G96" s="116"/>
      <c r="H96" s="408"/>
      <c r="I96" s="230">
        <f t="shared" si="5"/>
        <v>0</v>
      </c>
      <c r="J96" s="116">
        <v>423</v>
      </c>
      <c r="K96" s="408"/>
      <c r="L96" s="230">
        <f t="shared" si="6"/>
        <v>423</v>
      </c>
      <c r="M96" s="464"/>
      <c r="N96" s="118"/>
      <c r="O96" s="230">
        <f t="shared" si="7"/>
        <v>0</v>
      </c>
      <c r="P96" s="387"/>
      <c r="R96" s="346"/>
      <c r="S96" s="346"/>
      <c r="T96" s="346"/>
    </row>
    <row r="97" spans="1:20" ht="24" hidden="1" x14ac:dyDescent="0.25">
      <c r="A97" s="64">
        <v>2229</v>
      </c>
      <c r="B97" s="111" t="s">
        <v>112</v>
      </c>
      <c r="C97" s="405">
        <f t="shared" si="3"/>
        <v>0</v>
      </c>
      <c r="D97" s="116"/>
      <c r="E97" s="117"/>
      <c r="F97" s="227">
        <f t="shared" si="4"/>
        <v>0</v>
      </c>
      <c r="G97" s="116"/>
      <c r="H97" s="408"/>
      <c r="I97" s="230">
        <f t="shared" si="5"/>
        <v>0</v>
      </c>
      <c r="J97" s="116"/>
      <c r="K97" s="408"/>
      <c r="L97" s="230">
        <f t="shared" si="6"/>
        <v>0</v>
      </c>
      <c r="M97" s="464"/>
      <c r="N97" s="118"/>
      <c r="O97" s="230">
        <f t="shared" si="7"/>
        <v>0</v>
      </c>
      <c r="P97" s="387"/>
      <c r="R97" s="37"/>
      <c r="S97" s="37"/>
      <c r="T97" s="37"/>
    </row>
    <row r="98" spans="1:20" ht="36" x14ac:dyDescent="0.25">
      <c r="A98" s="224">
        <v>2230</v>
      </c>
      <c r="B98" s="111" t="s">
        <v>113</v>
      </c>
      <c r="C98" s="405">
        <f t="shared" si="3"/>
        <v>1432</v>
      </c>
      <c r="D98" s="225">
        <f>SUM(D99:D105)</f>
        <v>1432</v>
      </c>
      <c r="E98" s="226">
        <f>SUM(E99:E105)</f>
        <v>0</v>
      </c>
      <c r="F98" s="227">
        <f t="shared" si="4"/>
        <v>1432</v>
      </c>
      <c r="G98" s="225">
        <f>SUM(G99:G105)</f>
        <v>0</v>
      </c>
      <c r="H98" s="465">
        <f>SUM(H99:H105)</f>
        <v>0</v>
      </c>
      <c r="I98" s="230">
        <f t="shared" si="5"/>
        <v>0</v>
      </c>
      <c r="J98" s="225">
        <f>SUM(J99:J105)</f>
        <v>0</v>
      </c>
      <c r="K98" s="465">
        <f>SUM(K99:K105)</f>
        <v>0</v>
      </c>
      <c r="L98" s="230">
        <f t="shared" si="6"/>
        <v>0</v>
      </c>
      <c r="M98" s="466">
        <f>SUM(M99:M105)</f>
        <v>0</v>
      </c>
      <c r="N98" s="228">
        <f>SUM(N99:N105)</f>
        <v>0</v>
      </c>
      <c r="O98" s="230">
        <f t="shared" si="7"/>
        <v>0</v>
      </c>
      <c r="P98" s="387"/>
      <c r="R98" s="346"/>
      <c r="S98" s="346"/>
      <c r="T98" s="346"/>
    </row>
    <row r="99" spans="1:20" ht="24" hidden="1" x14ac:dyDescent="0.25">
      <c r="A99" s="64">
        <v>2231</v>
      </c>
      <c r="B99" s="111" t="s">
        <v>114</v>
      </c>
      <c r="C99" s="405">
        <f t="shared" si="3"/>
        <v>0</v>
      </c>
      <c r="D99" s="116"/>
      <c r="E99" s="117"/>
      <c r="F99" s="227">
        <f t="shared" si="4"/>
        <v>0</v>
      </c>
      <c r="G99" s="116"/>
      <c r="H99" s="408"/>
      <c r="I99" s="230">
        <f t="shared" si="5"/>
        <v>0</v>
      </c>
      <c r="J99" s="116"/>
      <c r="K99" s="408"/>
      <c r="L99" s="230">
        <f t="shared" si="6"/>
        <v>0</v>
      </c>
      <c r="M99" s="464"/>
      <c r="N99" s="118"/>
      <c r="O99" s="230">
        <f t="shared" si="7"/>
        <v>0</v>
      </c>
      <c r="P99" s="387"/>
      <c r="R99" s="37"/>
      <c r="S99" s="37"/>
      <c r="T99" s="37"/>
    </row>
    <row r="100" spans="1:20" ht="36" hidden="1" x14ac:dyDescent="0.25">
      <c r="A100" s="64">
        <v>2232</v>
      </c>
      <c r="B100" s="111" t="s">
        <v>115</v>
      </c>
      <c r="C100" s="405">
        <f t="shared" si="3"/>
        <v>0</v>
      </c>
      <c r="D100" s="116"/>
      <c r="E100" s="117"/>
      <c r="F100" s="227">
        <f t="shared" si="4"/>
        <v>0</v>
      </c>
      <c r="G100" s="116"/>
      <c r="H100" s="408"/>
      <c r="I100" s="230">
        <f t="shared" si="5"/>
        <v>0</v>
      </c>
      <c r="J100" s="116"/>
      <c r="K100" s="408"/>
      <c r="L100" s="230">
        <f t="shared" si="6"/>
        <v>0</v>
      </c>
      <c r="M100" s="464"/>
      <c r="N100" s="118"/>
      <c r="O100" s="230">
        <f t="shared" si="7"/>
        <v>0</v>
      </c>
      <c r="P100" s="387"/>
      <c r="R100" s="346"/>
      <c r="S100" s="346"/>
      <c r="T100" s="346"/>
    </row>
    <row r="101" spans="1:20" ht="24" hidden="1" x14ac:dyDescent="0.25">
      <c r="A101" s="55">
        <v>2233</v>
      </c>
      <c r="B101" s="101" t="s">
        <v>116</v>
      </c>
      <c r="C101" s="405">
        <f t="shared" si="3"/>
        <v>0</v>
      </c>
      <c r="D101" s="106"/>
      <c r="E101" s="107"/>
      <c r="F101" s="240">
        <f t="shared" si="4"/>
        <v>0</v>
      </c>
      <c r="G101" s="106"/>
      <c r="H101" s="403"/>
      <c r="I101" s="243">
        <f t="shared" si="5"/>
        <v>0</v>
      </c>
      <c r="J101" s="106"/>
      <c r="K101" s="403"/>
      <c r="L101" s="243">
        <f t="shared" si="6"/>
        <v>0</v>
      </c>
      <c r="M101" s="463"/>
      <c r="N101" s="108"/>
      <c r="O101" s="243">
        <f t="shared" si="7"/>
        <v>0</v>
      </c>
      <c r="P101" s="382"/>
      <c r="R101" s="37"/>
      <c r="S101" s="37"/>
      <c r="T101" s="37"/>
    </row>
    <row r="102" spans="1:20" ht="36" x14ac:dyDescent="0.25">
      <c r="A102" s="64">
        <v>2234</v>
      </c>
      <c r="B102" s="111" t="s">
        <v>117</v>
      </c>
      <c r="C102" s="405">
        <f t="shared" si="3"/>
        <v>42</v>
      </c>
      <c r="D102" s="116">
        <v>42</v>
      </c>
      <c r="E102" s="117"/>
      <c r="F102" s="227">
        <f t="shared" si="4"/>
        <v>42</v>
      </c>
      <c r="G102" s="116"/>
      <c r="H102" s="408"/>
      <c r="I102" s="230">
        <f t="shared" si="5"/>
        <v>0</v>
      </c>
      <c r="J102" s="116"/>
      <c r="K102" s="408"/>
      <c r="L102" s="230">
        <f t="shared" si="6"/>
        <v>0</v>
      </c>
      <c r="M102" s="464"/>
      <c r="N102" s="118"/>
      <c r="O102" s="230">
        <f t="shared" si="7"/>
        <v>0</v>
      </c>
      <c r="P102" s="387"/>
      <c r="R102" s="346"/>
      <c r="S102" s="346"/>
      <c r="T102" s="346"/>
    </row>
    <row r="103" spans="1:20" ht="24" hidden="1" x14ac:dyDescent="0.25">
      <c r="A103" s="64">
        <v>2235</v>
      </c>
      <c r="B103" s="111" t="s">
        <v>118</v>
      </c>
      <c r="C103" s="405">
        <f t="shared" si="3"/>
        <v>0</v>
      </c>
      <c r="D103" s="116"/>
      <c r="E103" s="117"/>
      <c r="F103" s="227">
        <f t="shared" si="4"/>
        <v>0</v>
      </c>
      <c r="G103" s="116"/>
      <c r="H103" s="408"/>
      <c r="I103" s="230">
        <f t="shared" si="5"/>
        <v>0</v>
      </c>
      <c r="J103" s="116"/>
      <c r="K103" s="408"/>
      <c r="L103" s="230">
        <f t="shared" si="6"/>
        <v>0</v>
      </c>
      <c r="M103" s="464"/>
      <c r="N103" s="118"/>
      <c r="O103" s="230">
        <f t="shared" si="7"/>
        <v>0</v>
      </c>
      <c r="P103" s="387"/>
      <c r="R103" s="37"/>
      <c r="S103" s="37"/>
      <c r="T103" s="37"/>
    </row>
    <row r="104" spans="1:20" hidden="1" x14ac:dyDescent="0.25">
      <c r="A104" s="64">
        <v>2236</v>
      </c>
      <c r="B104" s="111" t="s">
        <v>119</v>
      </c>
      <c r="C104" s="405">
        <f t="shared" si="3"/>
        <v>0</v>
      </c>
      <c r="D104" s="116"/>
      <c r="E104" s="117"/>
      <c r="F104" s="227">
        <f t="shared" si="4"/>
        <v>0</v>
      </c>
      <c r="G104" s="116"/>
      <c r="H104" s="408"/>
      <c r="I104" s="230">
        <f t="shared" si="5"/>
        <v>0</v>
      </c>
      <c r="J104" s="116"/>
      <c r="K104" s="408"/>
      <c r="L104" s="230">
        <f t="shared" si="6"/>
        <v>0</v>
      </c>
      <c r="M104" s="464"/>
      <c r="N104" s="118"/>
      <c r="O104" s="230">
        <f t="shared" si="7"/>
        <v>0</v>
      </c>
      <c r="P104" s="387"/>
      <c r="R104" s="346"/>
      <c r="S104" s="346"/>
      <c r="T104" s="346"/>
    </row>
    <row r="105" spans="1:20" ht="24" x14ac:dyDescent="0.25">
      <c r="A105" s="64">
        <v>2239</v>
      </c>
      <c r="B105" s="111" t="s">
        <v>120</v>
      </c>
      <c r="C105" s="405">
        <f t="shared" si="3"/>
        <v>1390</v>
      </c>
      <c r="D105" s="116">
        <v>1390</v>
      </c>
      <c r="E105" s="117"/>
      <c r="F105" s="227">
        <f t="shared" si="4"/>
        <v>1390</v>
      </c>
      <c r="G105" s="116"/>
      <c r="H105" s="408"/>
      <c r="I105" s="230">
        <f t="shared" si="5"/>
        <v>0</v>
      </c>
      <c r="J105" s="116"/>
      <c r="K105" s="408"/>
      <c r="L105" s="230">
        <f t="shared" si="6"/>
        <v>0</v>
      </c>
      <c r="M105" s="464"/>
      <c r="N105" s="118"/>
      <c r="O105" s="230">
        <f t="shared" si="7"/>
        <v>0</v>
      </c>
      <c r="P105" s="387"/>
      <c r="R105" s="37"/>
      <c r="S105" s="37"/>
      <c r="T105" s="37"/>
    </row>
    <row r="106" spans="1:20" ht="36" x14ac:dyDescent="0.25">
      <c r="A106" s="224">
        <v>2240</v>
      </c>
      <c r="B106" s="111" t="s">
        <v>121</v>
      </c>
      <c r="C106" s="405">
        <f t="shared" si="3"/>
        <v>5032</v>
      </c>
      <c r="D106" s="225">
        <f>SUM(D107:D114)</f>
        <v>5032</v>
      </c>
      <c r="E106" s="226">
        <f>SUM(E107:E114)</f>
        <v>0</v>
      </c>
      <c r="F106" s="227">
        <f t="shared" si="4"/>
        <v>5032</v>
      </c>
      <c r="G106" s="225">
        <f>SUM(G107:G114)</f>
        <v>0</v>
      </c>
      <c r="H106" s="465">
        <f>SUM(H107:H114)</f>
        <v>0</v>
      </c>
      <c r="I106" s="230">
        <f t="shared" si="5"/>
        <v>0</v>
      </c>
      <c r="J106" s="225">
        <f>SUM(J107:J114)</f>
        <v>0</v>
      </c>
      <c r="K106" s="465">
        <f>SUM(K107:K114)</f>
        <v>0</v>
      </c>
      <c r="L106" s="230">
        <f t="shared" si="6"/>
        <v>0</v>
      </c>
      <c r="M106" s="466">
        <f>SUM(M107:M114)</f>
        <v>0</v>
      </c>
      <c r="N106" s="228">
        <f>SUM(N107:N114)</f>
        <v>0</v>
      </c>
      <c r="O106" s="230">
        <f t="shared" si="7"/>
        <v>0</v>
      </c>
      <c r="P106" s="387"/>
      <c r="R106" s="346"/>
      <c r="S106" s="346"/>
      <c r="T106" s="346"/>
    </row>
    <row r="107" spans="1:20" hidden="1" x14ac:dyDescent="0.25">
      <c r="A107" s="64">
        <v>2241</v>
      </c>
      <c r="B107" s="111" t="s">
        <v>122</v>
      </c>
      <c r="C107" s="405">
        <f t="shared" si="3"/>
        <v>0</v>
      </c>
      <c r="D107" s="116"/>
      <c r="E107" s="117"/>
      <c r="F107" s="227">
        <f t="shared" si="4"/>
        <v>0</v>
      </c>
      <c r="G107" s="116"/>
      <c r="H107" s="408"/>
      <c r="I107" s="230">
        <f t="shared" si="5"/>
        <v>0</v>
      </c>
      <c r="J107" s="116"/>
      <c r="K107" s="408"/>
      <c r="L107" s="230">
        <f t="shared" si="6"/>
        <v>0</v>
      </c>
      <c r="M107" s="464"/>
      <c r="N107" s="118"/>
      <c r="O107" s="230">
        <f t="shared" si="7"/>
        <v>0</v>
      </c>
      <c r="P107" s="387"/>
      <c r="R107" s="37"/>
      <c r="S107" s="37"/>
      <c r="T107" s="37"/>
    </row>
    <row r="108" spans="1:20" ht="24" hidden="1" x14ac:dyDescent="0.25">
      <c r="A108" s="64">
        <v>2242</v>
      </c>
      <c r="B108" s="111" t="s">
        <v>123</v>
      </c>
      <c r="C108" s="405">
        <f t="shared" si="3"/>
        <v>0</v>
      </c>
      <c r="D108" s="116"/>
      <c r="E108" s="117"/>
      <c r="F108" s="227">
        <f t="shared" si="4"/>
        <v>0</v>
      </c>
      <c r="G108" s="116"/>
      <c r="H108" s="408"/>
      <c r="I108" s="230">
        <f t="shared" si="5"/>
        <v>0</v>
      </c>
      <c r="J108" s="116"/>
      <c r="K108" s="408"/>
      <c r="L108" s="230">
        <f t="shared" si="6"/>
        <v>0</v>
      </c>
      <c r="M108" s="464"/>
      <c r="N108" s="118"/>
      <c r="O108" s="230">
        <f t="shared" si="7"/>
        <v>0</v>
      </c>
      <c r="P108" s="387"/>
      <c r="R108" s="346"/>
      <c r="S108" s="346"/>
      <c r="T108" s="346"/>
    </row>
    <row r="109" spans="1:20" ht="24" x14ac:dyDescent="0.25">
      <c r="A109" s="64">
        <v>2243</v>
      </c>
      <c r="B109" s="111" t="s">
        <v>124</v>
      </c>
      <c r="C109" s="405">
        <f t="shared" si="3"/>
        <v>1547</v>
      </c>
      <c r="D109" s="116">
        <v>1547</v>
      </c>
      <c r="E109" s="117"/>
      <c r="F109" s="227">
        <f t="shared" si="4"/>
        <v>1547</v>
      </c>
      <c r="G109" s="116"/>
      <c r="H109" s="408"/>
      <c r="I109" s="230">
        <f t="shared" si="5"/>
        <v>0</v>
      </c>
      <c r="J109" s="116"/>
      <c r="K109" s="408"/>
      <c r="L109" s="230">
        <f t="shared" si="6"/>
        <v>0</v>
      </c>
      <c r="M109" s="464"/>
      <c r="N109" s="118"/>
      <c r="O109" s="230">
        <f t="shared" si="7"/>
        <v>0</v>
      </c>
      <c r="P109" s="387"/>
      <c r="R109" s="37"/>
      <c r="S109" s="37"/>
      <c r="T109" s="37"/>
    </row>
    <row r="110" spans="1:20" x14ac:dyDescent="0.25">
      <c r="A110" s="64">
        <v>2244</v>
      </c>
      <c r="B110" s="111" t="s">
        <v>125</v>
      </c>
      <c r="C110" s="405">
        <f t="shared" si="3"/>
        <v>3485</v>
      </c>
      <c r="D110" s="116">
        <v>3485</v>
      </c>
      <c r="E110" s="117"/>
      <c r="F110" s="227">
        <f t="shared" si="4"/>
        <v>3485</v>
      </c>
      <c r="G110" s="116"/>
      <c r="H110" s="408"/>
      <c r="I110" s="230">
        <f t="shared" si="5"/>
        <v>0</v>
      </c>
      <c r="J110" s="116"/>
      <c r="K110" s="408"/>
      <c r="L110" s="230">
        <f t="shared" si="6"/>
        <v>0</v>
      </c>
      <c r="M110" s="464"/>
      <c r="N110" s="118"/>
      <c r="O110" s="230">
        <f t="shared" si="7"/>
        <v>0</v>
      </c>
      <c r="P110" s="387"/>
      <c r="R110" s="346"/>
      <c r="S110" s="346"/>
      <c r="T110" s="346"/>
    </row>
    <row r="111" spans="1:20" ht="24" hidden="1" x14ac:dyDescent="0.25">
      <c r="A111" s="64">
        <v>2246</v>
      </c>
      <c r="B111" s="111" t="s">
        <v>126</v>
      </c>
      <c r="C111" s="405">
        <f t="shared" si="3"/>
        <v>0</v>
      </c>
      <c r="D111" s="116"/>
      <c r="E111" s="117"/>
      <c r="F111" s="227">
        <f t="shared" si="4"/>
        <v>0</v>
      </c>
      <c r="G111" s="116"/>
      <c r="H111" s="408"/>
      <c r="I111" s="230">
        <f t="shared" si="5"/>
        <v>0</v>
      </c>
      <c r="J111" s="116"/>
      <c r="K111" s="408"/>
      <c r="L111" s="230">
        <f t="shared" si="6"/>
        <v>0</v>
      </c>
      <c r="M111" s="464"/>
      <c r="N111" s="118"/>
      <c r="O111" s="230">
        <f t="shared" si="7"/>
        <v>0</v>
      </c>
      <c r="P111" s="387"/>
      <c r="R111" s="37"/>
      <c r="S111" s="37"/>
      <c r="T111" s="37"/>
    </row>
    <row r="112" spans="1:20" hidden="1" x14ac:dyDescent="0.25">
      <c r="A112" s="64">
        <v>2247</v>
      </c>
      <c r="B112" s="111" t="s">
        <v>127</v>
      </c>
      <c r="C112" s="405">
        <f t="shared" si="3"/>
        <v>0</v>
      </c>
      <c r="D112" s="116"/>
      <c r="E112" s="117"/>
      <c r="F112" s="227">
        <f t="shared" si="4"/>
        <v>0</v>
      </c>
      <c r="G112" s="116"/>
      <c r="H112" s="408"/>
      <c r="I112" s="230">
        <f t="shared" si="5"/>
        <v>0</v>
      </c>
      <c r="J112" s="116"/>
      <c r="K112" s="408"/>
      <c r="L112" s="230">
        <f t="shared" si="6"/>
        <v>0</v>
      </c>
      <c r="M112" s="464"/>
      <c r="N112" s="118"/>
      <c r="O112" s="230">
        <f t="shared" si="7"/>
        <v>0</v>
      </c>
      <c r="P112" s="387"/>
      <c r="R112" s="346"/>
      <c r="S112" s="346"/>
      <c r="T112" s="346"/>
    </row>
    <row r="113" spans="1:20" ht="24" hidden="1" x14ac:dyDescent="0.25">
      <c r="A113" s="64">
        <v>2248</v>
      </c>
      <c r="B113" s="111" t="s">
        <v>128</v>
      </c>
      <c r="C113" s="405">
        <f t="shared" si="3"/>
        <v>0</v>
      </c>
      <c r="D113" s="116"/>
      <c r="E113" s="117"/>
      <c r="F113" s="227">
        <f t="shared" si="4"/>
        <v>0</v>
      </c>
      <c r="G113" s="116"/>
      <c r="H113" s="408"/>
      <c r="I113" s="230">
        <f t="shared" si="5"/>
        <v>0</v>
      </c>
      <c r="J113" s="116"/>
      <c r="K113" s="408"/>
      <c r="L113" s="230">
        <f t="shared" si="6"/>
        <v>0</v>
      </c>
      <c r="M113" s="464"/>
      <c r="N113" s="118"/>
      <c r="O113" s="230">
        <f t="shared" si="7"/>
        <v>0</v>
      </c>
      <c r="P113" s="387"/>
      <c r="R113" s="37"/>
      <c r="S113" s="37"/>
      <c r="T113" s="37"/>
    </row>
    <row r="114" spans="1:20" ht="24" hidden="1" x14ac:dyDescent="0.25">
      <c r="A114" s="64">
        <v>2249</v>
      </c>
      <c r="B114" s="111" t="s">
        <v>129</v>
      </c>
      <c r="C114" s="405">
        <f t="shared" si="3"/>
        <v>0</v>
      </c>
      <c r="D114" s="116"/>
      <c r="E114" s="117"/>
      <c r="F114" s="227">
        <f t="shared" si="4"/>
        <v>0</v>
      </c>
      <c r="G114" s="116"/>
      <c r="H114" s="408"/>
      <c r="I114" s="230">
        <f t="shared" si="5"/>
        <v>0</v>
      </c>
      <c r="J114" s="116"/>
      <c r="K114" s="408"/>
      <c r="L114" s="230">
        <f t="shared" si="6"/>
        <v>0</v>
      </c>
      <c r="M114" s="464"/>
      <c r="N114" s="118"/>
      <c r="O114" s="230">
        <f t="shared" si="7"/>
        <v>0</v>
      </c>
      <c r="P114" s="387"/>
      <c r="R114" s="346"/>
      <c r="S114" s="346"/>
      <c r="T114" s="346"/>
    </row>
    <row r="115" spans="1:20" x14ac:dyDescent="0.25">
      <c r="A115" s="224">
        <v>2250</v>
      </c>
      <c r="B115" s="111" t="s">
        <v>130</v>
      </c>
      <c r="C115" s="405">
        <f t="shared" si="3"/>
        <v>540</v>
      </c>
      <c r="D115" s="225">
        <f>SUM(D116:D118)</f>
        <v>540</v>
      </c>
      <c r="E115" s="226">
        <f>SUM(E116:E118)</f>
        <v>0</v>
      </c>
      <c r="F115" s="227">
        <f t="shared" si="4"/>
        <v>540</v>
      </c>
      <c r="G115" s="225">
        <f>SUM(G116:G118)</f>
        <v>0</v>
      </c>
      <c r="H115" s="465">
        <f>SUM(H116:H118)</f>
        <v>0</v>
      </c>
      <c r="I115" s="230">
        <f t="shared" si="5"/>
        <v>0</v>
      </c>
      <c r="J115" s="225">
        <f>SUM(J116:J118)</f>
        <v>0</v>
      </c>
      <c r="K115" s="465">
        <f>SUM(K116:K118)</f>
        <v>0</v>
      </c>
      <c r="L115" s="230">
        <f t="shared" si="6"/>
        <v>0</v>
      </c>
      <c r="M115" s="466">
        <f>SUM(M116:M118)</f>
        <v>0</v>
      </c>
      <c r="N115" s="228">
        <f>SUM(N116:N118)</f>
        <v>0</v>
      </c>
      <c r="O115" s="230">
        <f t="shared" si="7"/>
        <v>0</v>
      </c>
      <c r="P115" s="387"/>
      <c r="R115" s="37"/>
      <c r="S115" s="37"/>
      <c r="T115" s="37"/>
    </row>
    <row r="116" spans="1:20" hidden="1" x14ac:dyDescent="0.25">
      <c r="A116" s="64">
        <v>2251</v>
      </c>
      <c r="B116" s="111" t="s">
        <v>131</v>
      </c>
      <c r="C116" s="405">
        <f t="shared" si="3"/>
        <v>0</v>
      </c>
      <c r="D116" s="116"/>
      <c r="E116" s="117"/>
      <c r="F116" s="227">
        <f t="shared" si="4"/>
        <v>0</v>
      </c>
      <c r="G116" s="116"/>
      <c r="H116" s="408"/>
      <c r="I116" s="230">
        <f t="shared" si="5"/>
        <v>0</v>
      </c>
      <c r="J116" s="116"/>
      <c r="K116" s="408"/>
      <c r="L116" s="230">
        <f t="shared" si="6"/>
        <v>0</v>
      </c>
      <c r="M116" s="464"/>
      <c r="N116" s="118"/>
      <c r="O116" s="230">
        <f t="shared" si="7"/>
        <v>0</v>
      </c>
      <c r="P116" s="387"/>
      <c r="R116" s="346"/>
      <c r="S116" s="346"/>
      <c r="T116" s="346"/>
    </row>
    <row r="117" spans="1:20" ht="24" x14ac:dyDescent="0.25">
      <c r="A117" s="64">
        <v>2252</v>
      </c>
      <c r="B117" s="111" t="s">
        <v>132</v>
      </c>
      <c r="C117" s="405">
        <f t="shared" ref="C117:C180" si="8">SUM(F117,I117,L117,O117)</f>
        <v>100</v>
      </c>
      <c r="D117" s="116">
        <v>100</v>
      </c>
      <c r="E117" s="117"/>
      <c r="F117" s="227">
        <f t="shared" ref="F117:F180" si="9">D117+E117</f>
        <v>100</v>
      </c>
      <c r="G117" s="116"/>
      <c r="H117" s="408"/>
      <c r="I117" s="230">
        <f t="shared" ref="I117:I180" si="10">G117+H117</f>
        <v>0</v>
      </c>
      <c r="J117" s="116"/>
      <c r="K117" s="408"/>
      <c r="L117" s="230">
        <f t="shared" ref="L117:L180" si="11">J117+K117</f>
        <v>0</v>
      </c>
      <c r="M117" s="464"/>
      <c r="N117" s="118"/>
      <c r="O117" s="230">
        <f t="shared" ref="O117:O180" si="12">M117+N117</f>
        <v>0</v>
      </c>
      <c r="P117" s="387"/>
      <c r="R117" s="37"/>
      <c r="S117" s="37"/>
      <c r="T117" s="37"/>
    </row>
    <row r="118" spans="1:20" ht="24" x14ac:dyDescent="0.25">
      <c r="A118" s="64">
        <v>2259</v>
      </c>
      <c r="B118" s="111" t="s">
        <v>133</v>
      </c>
      <c r="C118" s="405">
        <f t="shared" si="8"/>
        <v>440</v>
      </c>
      <c r="D118" s="116">
        <v>440</v>
      </c>
      <c r="E118" s="117"/>
      <c r="F118" s="227">
        <f t="shared" si="9"/>
        <v>440</v>
      </c>
      <c r="G118" s="116"/>
      <c r="H118" s="408"/>
      <c r="I118" s="230">
        <f t="shared" si="10"/>
        <v>0</v>
      </c>
      <c r="J118" s="116"/>
      <c r="K118" s="408"/>
      <c r="L118" s="230">
        <f t="shared" si="11"/>
        <v>0</v>
      </c>
      <c r="M118" s="464"/>
      <c r="N118" s="118"/>
      <c r="O118" s="230">
        <f t="shared" si="12"/>
        <v>0</v>
      </c>
      <c r="P118" s="387"/>
      <c r="R118" s="346"/>
      <c r="S118" s="346"/>
      <c r="T118" s="346"/>
    </row>
    <row r="119" spans="1:20" x14ac:dyDescent="0.25">
      <c r="A119" s="224">
        <v>2260</v>
      </c>
      <c r="B119" s="111" t="s">
        <v>134</v>
      </c>
      <c r="C119" s="405">
        <f t="shared" si="8"/>
        <v>2509</v>
      </c>
      <c r="D119" s="225">
        <f>SUM(D120:D124)</f>
        <v>2462</v>
      </c>
      <c r="E119" s="226">
        <f>SUM(E120:E124)</f>
        <v>0</v>
      </c>
      <c r="F119" s="227">
        <f t="shared" si="9"/>
        <v>2462</v>
      </c>
      <c r="G119" s="225">
        <f>SUM(G120:G124)</f>
        <v>0</v>
      </c>
      <c r="H119" s="465">
        <f>SUM(H120:H124)</f>
        <v>0</v>
      </c>
      <c r="I119" s="230">
        <f t="shared" si="10"/>
        <v>0</v>
      </c>
      <c r="J119" s="225">
        <f>SUM(J120:J124)</f>
        <v>47</v>
      </c>
      <c r="K119" s="465">
        <f>SUM(K120:K124)</f>
        <v>0</v>
      </c>
      <c r="L119" s="230">
        <f t="shared" si="11"/>
        <v>47</v>
      </c>
      <c r="M119" s="466">
        <f>SUM(M120:M124)</f>
        <v>0</v>
      </c>
      <c r="N119" s="228">
        <f>SUM(N120:N124)</f>
        <v>0</v>
      </c>
      <c r="O119" s="230">
        <f t="shared" si="12"/>
        <v>0</v>
      </c>
      <c r="P119" s="387"/>
      <c r="R119" s="37"/>
      <c r="S119" s="37"/>
      <c r="T119" s="37"/>
    </row>
    <row r="120" spans="1:20" hidden="1" x14ac:dyDescent="0.25">
      <c r="A120" s="64">
        <v>2261</v>
      </c>
      <c r="B120" s="111" t="s">
        <v>135</v>
      </c>
      <c r="C120" s="405">
        <f t="shared" si="8"/>
        <v>0</v>
      </c>
      <c r="D120" s="116"/>
      <c r="E120" s="117"/>
      <c r="F120" s="227">
        <f t="shared" si="9"/>
        <v>0</v>
      </c>
      <c r="G120" s="116"/>
      <c r="H120" s="408"/>
      <c r="I120" s="230">
        <f t="shared" si="10"/>
        <v>0</v>
      </c>
      <c r="J120" s="116"/>
      <c r="K120" s="408"/>
      <c r="L120" s="230">
        <f t="shared" si="11"/>
        <v>0</v>
      </c>
      <c r="M120" s="464"/>
      <c r="N120" s="118"/>
      <c r="O120" s="230">
        <f t="shared" si="12"/>
        <v>0</v>
      </c>
      <c r="P120" s="387"/>
      <c r="R120" s="346"/>
      <c r="S120" s="346"/>
      <c r="T120" s="346"/>
    </row>
    <row r="121" spans="1:20" x14ac:dyDescent="0.25">
      <c r="A121" s="64">
        <v>2262</v>
      </c>
      <c r="B121" s="111" t="s">
        <v>136</v>
      </c>
      <c r="C121" s="405">
        <f t="shared" si="8"/>
        <v>2462</v>
      </c>
      <c r="D121" s="116">
        <v>2462</v>
      </c>
      <c r="E121" s="117"/>
      <c r="F121" s="227">
        <f t="shared" si="9"/>
        <v>2462</v>
      </c>
      <c r="G121" s="116"/>
      <c r="H121" s="408"/>
      <c r="I121" s="230">
        <f t="shared" si="10"/>
        <v>0</v>
      </c>
      <c r="J121" s="116"/>
      <c r="K121" s="408"/>
      <c r="L121" s="230">
        <f t="shared" si="11"/>
        <v>0</v>
      </c>
      <c r="M121" s="464"/>
      <c r="N121" s="118"/>
      <c r="O121" s="230">
        <f t="shared" si="12"/>
        <v>0</v>
      </c>
      <c r="P121" s="387"/>
      <c r="R121" s="37"/>
      <c r="S121" s="37"/>
      <c r="T121" s="37"/>
    </row>
    <row r="122" spans="1:20" hidden="1" x14ac:dyDescent="0.25">
      <c r="A122" s="64">
        <v>2263</v>
      </c>
      <c r="B122" s="111" t="s">
        <v>137</v>
      </c>
      <c r="C122" s="405">
        <f t="shared" si="8"/>
        <v>0</v>
      </c>
      <c r="D122" s="116"/>
      <c r="E122" s="117"/>
      <c r="F122" s="227">
        <f t="shared" si="9"/>
        <v>0</v>
      </c>
      <c r="G122" s="116"/>
      <c r="H122" s="408"/>
      <c r="I122" s="230">
        <f t="shared" si="10"/>
        <v>0</v>
      </c>
      <c r="J122" s="116"/>
      <c r="K122" s="408"/>
      <c r="L122" s="230">
        <f t="shared" si="11"/>
        <v>0</v>
      </c>
      <c r="M122" s="464"/>
      <c r="N122" s="118"/>
      <c r="O122" s="230">
        <f t="shared" si="12"/>
        <v>0</v>
      </c>
      <c r="P122" s="387"/>
      <c r="R122" s="346"/>
      <c r="S122" s="346"/>
      <c r="T122" s="346"/>
    </row>
    <row r="123" spans="1:20" ht="24" hidden="1" x14ac:dyDescent="0.25">
      <c r="A123" s="64">
        <v>2264</v>
      </c>
      <c r="B123" s="111" t="s">
        <v>138</v>
      </c>
      <c r="C123" s="405">
        <f t="shared" si="8"/>
        <v>0</v>
      </c>
      <c r="D123" s="116"/>
      <c r="E123" s="117"/>
      <c r="F123" s="227">
        <f t="shared" si="9"/>
        <v>0</v>
      </c>
      <c r="G123" s="116"/>
      <c r="H123" s="408"/>
      <c r="I123" s="230">
        <f t="shared" si="10"/>
        <v>0</v>
      </c>
      <c r="J123" s="116"/>
      <c r="K123" s="408"/>
      <c r="L123" s="230">
        <f t="shared" si="11"/>
        <v>0</v>
      </c>
      <c r="M123" s="464"/>
      <c r="N123" s="118"/>
      <c r="O123" s="230">
        <f t="shared" si="12"/>
        <v>0</v>
      </c>
      <c r="P123" s="387"/>
      <c r="R123" s="37"/>
      <c r="S123" s="37"/>
      <c r="T123" s="37"/>
    </row>
    <row r="124" spans="1:20" x14ac:dyDescent="0.25">
      <c r="A124" s="64">
        <v>2269</v>
      </c>
      <c r="B124" s="111" t="s">
        <v>139</v>
      </c>
      <c r="C124" s="405">
        <f t="shared" si="8"/>
        <v>47</v>
      </c>
      <c r="D124" s="116"/>
      <c r="E124" s="117"/>
      <c r="F124" s="227">
        <f t="shared" si="9"/>
        <v>0</v>
      </c>
      <c r="G124" s="116"/>
      <c r="H124" s="408"/>
      <c r="I124" s="230">
        <f t="shared" si="10"/>
        <v>0</v>
      </c>
      <c r="J124" s="116">
        <v>47</v>
      </c>
      <c r="K124" s="408"/>
      <c r="L124" s="230">
        <f t="shared" si="11"/>
        <v>47</v>
      </c>
      <c r="M124" s="464"/>
      <c r="N124" s="118"/>
      <c r="O124" s="230">
        <f t="shared" si="12"/>
        <v>0</v>
      </c>
      <c r="P124" s="387"/>
      <c r="R124" s="346"/>
      <c r="S124" s="346"/>
      <c r="T124" s="346"/>
    </row>
    <row r="125" spans="1:20" x14ac:dyDescent="0.25">
      <c r="A125" s="224">
        <v>2270</v>
      </c>
      <c r="B125" s="111" t="s">
        <v>140</v>
      </c>
      <c r="C125" s="405">
        <f t="shared" si="8"/>
        <v>7361</v>
      </c>
      <c r="D125" s="225">
        <f>SUM(D126:D130)</f>
        <v>7361</v>
      </c>
      <c r="E125" s="226">
        <f>SUM(E126:E130)</f>
        <v>0</v>
      </c>
      <c r="F125" s="227">
        <f t="shared" si="9"/>
        <v>7361</v>
      </c>
      <c r="G125" s="225">
        <f>SUM(G126:G130)</f>
        <v>0</v>
      </c>
      <c r="H125" s="465">
        <f>SUM(H126:H130)</f>
        <v>0</v>
      </c>
      <c r="I125" s="230">
        <f t="shared" si="10"/>
        <v>0</v>
      </c>
      <c r="J125" s="225">
        <f>SUM(J126:J130)</f>
        <v>0</v>
      </c>
      <c r="K125" s="465">
        <f>SUM(K126:K130)</f>
        <v>0</v>
      </c>
      <c r="L125" s="230">
        <f t="shared" si="11"/>
        <v>0</v>
      </c>
      <c r="M125" s="466">
        <f>SUM(M126:M130)</f>
        <v>0</v>
      </c>
      <c r="N125" s="228">
        <f>SUM(N126:N130)</f>
        <v>0</v>
      </c>
      <c r="O125" s="230">
        <f t="shared" si="12"/>
        <v>0</v>
      </c>
      <c r="P125" s="387"/>
      <c r="R125" s="37"/>
      <c r="S125" s="37"/>
      <c r="T125" s="37"/>
    </row>
    <row r="126" spans="1:20" hidden="1" x14ac:dyDescent="0.25">
      <c r="A126" s="64">
        <v>2272</v>
      </c>
      <c r="B126" s="4" t="s">
        <v>141</v>
      </c>
      <c r="C126" s="405">
        <f t="shared" si="8"/>
        <v>0</v>
      </c>
      <c r="D126" s="116"/>
      <c r="E126" s="117"/>
      <c r="F126" s="227">
        <f t="shared" si="9"/>
        <v>0</v>
      </c>
      <c r="G126" s="116"/>
      <c r="H126" s="408"/>
      <c r="I126" s="230">
        <f t="shared" si="10"/>
        <v>0</v>
      </c>
      <c r="J126" s="116"/>
      <c r="K126" s="408"/>
      <c r="L126" s="230">
        <f t="shared" si="11"/>
        <v>0</v>
      </c>
      <c r="M126" s="464"/>
      <c r="N126" s="118"/>
      <c r="O126" s="230">
        <f t="shared" si="12"/>
        <v>0</v>
      </c>
      <c r="P126" s="387"/>
      <c r="R126" s="346"/>
      <c r="S126" s="346"/>
      <c r="T126" s="346"/>
    </row>
    <row r="127" spans="1:20" ht="24" x14ac:dyDescent="0.25">
      <c r="A127" s="64">
        <v>2275</v>
      </c>
      <c r="B127" s="111" t="s">
        <v>142</v>
      </c>
      <c r="C127" s="405">
        <f t="shared" si="8"/>
        <v>1300</v>
      </c>
      <c r="D127" s="116">
        <v>1300</v>
      </c>
      <c r="E127" s="117"/>
      <c r="F127" s="227">
        <f t="shared" si="9"/>
        <v>1300</v>
      </c>
      <c r="G127" s="116"/>
      <c r="H127" s="408"/>
      <c r="I127" s="230">
        <f t="shared" si="10"/>
        <v>0</v>
      </c>
      <c r="J127" s="116"/>
      <c r="K127" s="408"/>
      <c r="L127" s="230">
        <f t="shared" si="11"/>
        <v>0</v>
      </c>
      <c r="M127" s="464"/>
      <c r="N127" s="118"/>
      <c r="O127" s="230">
        <f t="shared" si="12"/>
        <v>0</v>
      </c>
      <c r="P127" s="387"/>
      <c r="R127" s="37"/>
      <c r="S127" s="37"/>
      <c r="T127" s="37"/>
    </row>
    <row r="128" spans="1:20" ht="36" hidden="1" x14ac:dyDescent="0.25">
      <c r="A128" s="64">
        <v>2276</v>
      </c>
      <c r="B128" s="111" t="s">
        <v>143</v>
      </c>
      <c r="C128" s="405">
        <f t="shared" si="8"/>
        <v>0</v>
      </c>
      <c r="D128" s="116"/>
      <c r="E128" s="117"/>
      <c r="F128" s="227">
        <f t="shared" si="9"/>
        <v>0</v>
      </c>
      <c r="G128" s="116"/>
      <c r="H128" s="408"/>
      <c r="I128" s="230">
        <f t="shared" si="10"/>
        <v>0</v>
      </c>
      <c r="J128" s="116"/>
      <c r="K128" s="408"/>
      <c r="L128" s="230">
        <f t="shared" si="11"/>
        <v>0</v>
      </c>
      <c r="M128" s="464"/>
      <c r="N128" s="118"/>
      <c r="O128" s="230">
        <f t="shared" si="12"/>
        <v>0</v>
      </c>
      <c r="P128" s="387"/>
      <c r="R128" s="346"/>
      <c r="S128" s="346"/>
      <c r="T128" s="346"/>
    </row>
    <row r="129" spans="1:20" ht="24" hidden="1" x14ac:dyDescent="0.25">
      <c r="A129" s="64">
        <v>2278</v>
      </c>
      <c r="B129" s="111" t="s">
        <v>144</v>
      </c>
      <c r="C129" s="405">
        <f t="shared" si="8"/>
        <v>0</v>
      </c>
      <c r="D129" s="116"/>
      <c r="E129" s="117"/>
      <c r="F129" s="227">
        <f t="shared" si="9"/>
        <v>0</v>
      </c>
      <c r="G129" s="116"/>
      <c r="H129" s="408"/>
      <c r="I129" s="230">
        <f t="shared" si="10"/>
        <v>0</v>
      </c>
      <c r="J129" s="116"/>
      <c r="K129" s="408"/>
      <c r="L129" s="230">
        <f t="shared" si="11"/>
        <v>0</v>
      </c>
      <c r="M129" s="464"/>
      <c r="N129" s="118"/>
      <c r="O129" s="230">
        <f t="shared" si="12"/>
        <v>0</v>
      </c>
      <c r="P129" s="387"/>
      <c r="R129" s="37"/>
      <c r="S129" s="37"/>
      <c r="T129" s="37"/>
    </row>
    <row r="130" spans="1:20" ht="24" x14ac:dyDescent="0.25">
      <c r="A130" s="64">
        <v>2279</v>
      </c>
      <c r="B130" s="111" t="s">
        <v>145</v>
      </c>
      <c r="C130" s="405">
        <f t="shared" si="8"/>
        <v>6061</v>
      </c>
      <c r="D130" s="116">
        <v>6061</v>
      </c>
      <c r="E130" s="117"/>
      <c r="F130" s="227">
        <f t="shared" si="9"/>
        <v>6061</v>
      </c>
      <c r="G130" s="116"/>
      <c r="H130" s="408"/>
      <c r="I130" s="230">
        <f t="shared" si="10"/>
        <v>0</v>
      </c>
      <c r="J130" s="116"/>
      <c r="K130" s="408"/>
      <c r="L130" s="230">
        <f t="shared" si="11"/>
        <v>0</v>
      </c>
      <c r="M130" s="464"/>
      <c r="N130" s="118"/>
      <c r="O130" s="230">
        <f t="shared" si="12"/>
        <v>0</v>
      </c>
      <c r="P130" s="387"/>
      <c r="R130" s="346"/>
      <c r="S130" s="346"/>
      <c r="T130" s="346"/>
    </row>
    <row r="131" spans="1:20" ht="24" hidden="1" x14ac:dyDescent="0.25">
      <c r="A131" s="350">
        <v>2280</v>
      </c>
      <c r="B131" s="101" t="s">
        <v>146</v>
      </c>
      <c r="C131" s="405">
        <f t="shared" si="8"/>
        <v>0</v>
      </c>
      <c r="D131" s="238">
        <f>SUM(D132)</f>
        <v>0</v>
      </c>
      <c r="E131" s="239">
        <f>SUM(E132)</f>
        <v>0</v>
      </c>
      <c r="F131" s="240">
        <f t="shared" si="9"/>
        <v>0</v>
      </c>
      <c r="G131" s="238">
        <f>SUM(G132)</f>
        <v>0</v>
      </c>
      <c r="H131" s="470">
        <f>SUM(H132)</f>
        <v>0</v>
      </c>
      <c r="I131" s="243">
        <f t="shared" si="10"/>
        <v>0</v>
      </c>
      <c r="J131" s="238">
        <f>SUM(J132)</f>
        <v>0</v>
      </c>
      <c r="K131" s="470">
        <f>SUM(K132)</f>
        <v>0</v>
      </c>
      <c r="L131" s="243">
        <f t="shared" si="11"/>
        <v>0</v>
      </c>
      <c r="M131" s="466">
        <f>SUM(M132)</f>
        <v>0</v>
      </c>
      <c r="N131" s="228">
        <f>SUM(N132)</f>
        <v>0</v>
      </c>
      <c r="O131" s="230">
        <f t="shared" si="12"/>
        <v>0</v>
      </c>
      <c r="P131" s="387"/>
      <c r="R131" s="37"/>
      <c r="S131" s="37"/>
      <c r="T131" s="37"/>
    </row>
    <row r="132" spans="1:20" ht="24" hidden="1" x14ac:dyDescent="0.25">
      <c r="A132" s="64">
        <v>2283</v>
      </c>
      <c r="B132" s="111" t="s">
        <v>147</v>
      </c>
      <c r="C132" s="405">
        <f t="shared" si="8"/>
        <v>0</v>
      </c>
      <c r="D132" s="116"/>
      <c r="E132" s="117"/>
      <c r="F132" s="227">
        <f t="shared" si="9"/>
        <v>0</v>
      </c>
      <c r="G132" s="116"/>
      <c r="H132" s="408"/>
      <c r="I132" s="230">
        <f t="shared" si="10"/>
        <v>0</v>
      </c>
      <c r="J132" s="116"/>
      <c r="K132" s="408"/>
      <c r="L132" s="230">
        <f t="shared" si="11"/>
        <v>0</v>
      </c>
      <c r="M132" s="464"/>
      <c r="N132" s="118"/>
      <c r="O132" s="230">
        <f t="shared" si="12"/>
        <v>0</v>
      </c>
      <c r="P132" s="387"/>
      <c r="R132" s="346"/>
      <c r="S132" s="346"/>
      <c r="T132" s="346"/>
    </row>
    <row r="133" spans="1:20" ht="36" x14ac:dyDescent="0.25">
      <c r="A133" s="85">
        <v>2300</v>
      </c>
      <c r="B133" s="210" t="s">
        <v>148</v>
      </c>
      <c r="C133" s="393">
        <f t="shared" si="8"/>
        <v>30375</v>
      </c>
      <c r="D133" s="95">
        <f>SUM(D134,D139,D143,D144,D147,D154,D162,D163,D166)</f>
        <v>25688</v>
      </c>
      <c r="E133" s="96">
        <f>SUM(E134,E139,E143,E144,E147,E154,E162,E163,E166)</f>
        <v>0</v>
      </c>
      <c r="F133" s="97">
        <f t="shared" si="9"/>
        <v>25688</v>
      </c>
      <c r="G133" s="95">
        <f>SUM(G134,G139,G143,G144,G147,G154,G162,G163,G166)</f>
        <v>4062</v>
      </c>
      <c r="H133" s="399">
        <f>SUM(H134,H139,H143,H144,H147,H154,H162,H163,H166)</f>
        <v>0</v>
      </c>
      <c r="I133" s="99">
        <f t="shared" si="10"/>
        <v>4062</v>
      </c>
      <c r="J133" s="95">
        <f>SUM(J134,J139,J143,J144,J147,J154,J162,J163,J166)</f>
        <v>625</v>
      </c>
      <c r="K133" s="399">
        <f>SUM(K134,K139,K143,K144,K147,K154,K162,K163,K166)</f>
        <v>0</v>
      </c>
      <c r="L133" s="99">
        <f t="shared" si="11"/>
        <v>625</v>
      </c>
      <c r="M133" s="469">
        <f>SUM(M134,M139,M143,M144,M147,M154,M162,M163,M166)</f>
        <v>0</v>
      </c>
      <c r="N133" s="98">
        <f>SUM(N134,N139,N143,N144,N147,N154,N162,N163,N166)</f>
        <v>0</v>
      </c>
      <c r="O133" s="99">
        <f t="shared" si="12"/>
        <v>0</v>
      </c>
      <c r="P133" s="397"/>
      <c r="R133" s="37"/>
      <c r="S133" s="37"/>
      <c r="T133" s="37"/>
    </row>
    <row r="134" spans="1:20" ht="24" x14ac:dyDescent="0.25">
      <c r="A134" s="350">
        <v>2310</v>
      </c>
      <c r="B134" s="101" t="s">
        <v>149</v>
      </c>
      <c r="C134" s="400">
        <f t="shared" si="8"/>
        <v>13434</v>
      </c>
      <c r="D134" s="251">
        <f>SUM(D135:D138)</f>
        <v>13434</v>
      </c>
      <c r="E134" s="471">
        <f>SUM(E135:E138)</f>
        <v>0</v>
      </c>
      <c r="F134" s="240">
        <f t="shared" si="9"/>
        <v>13434</v>
      </c>
      <c r="G134" s="238">
        <f>SUM(G135:G138)</f>
        <v>0</v>
      </c>
      <c r="H134" s="470">
        <f>SUM(H135:H138)</f>
        <v>0</v>
      </c>
      <c r="I134" s="243">
        <f t="shared" si="10"/>
        <v>0</v>
      </c>
      <c r="J134" s="238">
        <f>SUM(J135:J138)</f>
        <v>0</v>
      </c>
      <c r="K134" s="470">
        <f>SUM(K135:K138)</f>
        <v>0</v>
      </c>
      <c r="L134" s="243">
        <f t="shared" si="11"/>
        <v>0</v>
      </c>
      <c r="M134" s="471">
        <f>SUM(M135:M138)</f>
        <v>0</v>
      </c>
      <c r="N134" s="241">
        <f>SUM(N135:N138)</f>
        <v>0</v>
      </c>
      <c r="O134" s="243">
        <f t="shared" si="12"/>
        <v>0</v>
      </c>
      <c r="P134" s="382"/>
      <c r="R134" s="346"/>
      <c r="S134" s="346"/>
      <c r="T134" s="346"/>
    </row>
    <row r="135" spans="1:20" x14ac:dyDescent="0.25">
      <c r="A135" s="64">
        <v>2311</v>
      </c>
      <c r="B135" s="111" t="s">
        <v>150</v>
      </c>
      <c r="C135" s="405">
        <f t="shared" si="8"/>
        <v>3187</v>
      </c>
      <c r="D135" s="116">
        <v>3187</v>
      </c>
      <c r="E135" s="117"/>
      <c r="F135" s="227">
        <f t="shared" si="9"/>
        <v>3187</v>
      </c>
      <c r="G135" s="116"/>
      <c r="H135" s="408"/>
      <c r="I135" s="230">
        <f t="shared" si="10"/>
        <v>0</v>
      </c>
      <c r="J135" s="116"/>
      <c r="K135" s="408"/>
      <c r="L135" s="230">
        <f t="shared" si="11"/>
        <v>0</v>
      </c>
      <c r="M135" s="464"/>
      <c r="N135" s="118"/>
      <c r="O135" s="230">
        <f t="shared" si="12"/>
        <v>0</v>
      </c>
      <c r="P135" s="387"/>
      <c r="R135" s="37"/>
      <c r="S135" s="37"/>
      <c r="T135" s="37"/>
    </row>
    <row r="136" spans="1:20" x14ac:dyDescent="0.25">
      <c r="A136" s="64">
        <v>2312</v>
      </c>
      <c r="B136" s="111" t="s">
        <v>151</v>
      </c>
      <c r="C136" s="405">
        <f t="shared" si="8"/>
        <v>9820</v>
      </c>
      <c r="D136" s="116">
        <f>5450+4050+320</f>
        <v>9820</v>
      </c>
      <c r="E136" s="117"/>
      <c r="F136" s="227">
        <f t="shared" si="9"/>
        <v>9820</v>
      </c>
      <c r="G136" s="116"/>
      <c r="H136" s="408"/>
      <c r="I136" s="230">
        <f t="shared" si="10"/>
        <v>0</v>
      </c>
      <c r="J136" s="116"/>
      <c r="K136" s="408"/>
      <c r="L136" s="230">
        <f t="shared" si="11"/>
        <v>0</v>
      </c>
      <c r="M136" s="464"/>
      <c r="N136" s="118"/>
      <c r="O136" s="230">
        <f t="shared" si="12"/>
        <v>0</v>
      </c>
      <c r="P136" s="387"/>
      <c r="R136" s="346"/>
      <c r="S136" s="346"/>
      <c r="T136" s="346"/>
    </row>
    <row r="137" spans="1:20" hidden="1" x14ac:dyDescent="0.25">
      <c r="A137" s="64">
        <v>2313</v>
      </c>
      <c r="B137" s="111" t="s">
        <v>152</v>
      </c>
      <c r="C137" s="405">
        <f t="shared" si="8"/>
        <v>0</v>
      </c>
      <c r="D137" s="116"/>
      <c r="E137" s="117"/>
      <c r="F137" s="227">
        <f t="shared" si="9"/>
        <v>0</v>
      </c>
      <c r="G137" s="116"/>
      <c r="H137" s="408"/>
      <c r="I137" s="230">
        <f t="shared" si="10"/>
        <v>0</v>
      </c>
      <c r="J137" s="116"/>
      <c r="K137" s="408"/>
      <c r="L137" s="230">
        <f t="shared" si="11"/>
        <v>0</v>
      </c>
      <c r="M137" s="464"/>
      <c r="N137" s="118"/>
      <c r="O137" s="230">
        <f t="shared" si="12"/>
        <v>0</v>
      </c>
      <c r="P137" s="387"/>
      <c r="R137" s="37"/>
      <c r="S137" s="37"/>
      <c r="T137" s="37"/>
    </row>
    <row r="138" spans="1:20" ht="23.25" customHeight="1" x14ac:dyDescent="0.25">
      <c r="A138" s="64">
        <v>2314</v>
      </c>
      <c r="B138" s="111" t="s">
        <v>153</v>
      </c>
      <c r="C138" s="405">
        <f t="shared" si="8"/>
        <v>427</v>
      </c>
      <c r="D138" s="116">
        <v>427</v>
      </c>
      <c r="E138" s="117"/>
      <c r="F138" s="227">
        <f t="shared" si="9"/>
        <v>427</v>
      </c>
      <c r="G138" s="116"/>
      <c r="H138" s="408"/>
      <c r="I138" s="230">
        <f t="shared" si="10"/>
        <v>0</v>
      </c>
      <c r="J138" s="116"/>
      <c r="K138" s="408"/>
      <c r="L138" s="230">
        <f t="shared" si="11"/>
        <v>0</v>
      </c>
      <c r="M138" s="464"/>
      <c r="N138" s="118"/>
      <c r="O138" s="230">
        <f t="shared" si="12"/>
        <v>0</v>
      </c>
      <c r="P138" s="387"/>
      <c r="R138" s="346"/>
      <c r="S138" s="346"/>
      <c r="T138" s="346"/>
    </row>
    <row r="139" spans="1:20" x14ac:dyDescent="0.25">
      <c r="A139" s="224">
        <v>2320</v>
      </c>
      <c r="B139" s="111" t="s">
        <v>154</v>
      </c>
      <c r="C139" s="405">
        <f t="shared" si="8"/>
        <v>917</v>
      </c>
      <c r="D139" s="225">
        <f>SUM(D140:D142)</f>
        <v>292</v>
      </c>
      <c r="E139" s="226">
        <f>SUM(E140:E142)</f>
        <v>0</v>
      </c>
      <c r="F139" s="227">
        <f t="shared" si="9"/>
        <v>292</v>
      </c>
      <c r="G139" s="225">
        <f>SUM(G140:G142)</f>
        <v>0</v>
      </c>
      <c r="H139" s="465">
        <f>SUM(H140:H142)</f>
        <v>0</v>
      </c>
      <c r="I139" s="230">
        <f t="shared" si="10"/>
        <v>0</v>
      </c>
      <c r="J139" s="225">
        <f>SUM(J140:J142)</f>
        <v>625</v>
      </c>
      <c r="K139" s="465">
        <f>SUM(K140:K142)</f>
        <v>0</v>
      </c>
      <c r="L139" s="230">
        <f t="shared" si="11"/>
        <v>625</v>
      </c>
      <c r="M139" s="466">
        <f>SUM(M140:M142)</f>
        <v>0</v>
      </c>
      <c r="N139" s="228">
        <f>SUM(N140:N142)</f>
        <v>0</v>
      </c>
      <c r="O139" s="230">
        <f t="shared" si="12"/>
        <v>0</v>
      </c>
      <c r="P139" s="387"/>
      <c r="R139" s="37"/>
      <c r="S139" s="37"/>
      <c r="T139" s="37"/>
    </row>
    <row r="140" spans="1:20" hidden="1" x14ac:dyDescent="0.25">
      <c r="A140" s="64">
        <v>2321</v>
      </c>
      <c r="B140" s="111" t="s">
        <v>155</v>
      </c>
      <c r="C140" s="405">
        <f t="shared" si="8"/>
        <v>0</v>
      </c>
      <c r="D140" s="116"/>
      <c r="E140" s="117"/>
      <c r="F140" s="227">
        <f t="shared" si="9"/>
        <v>0</v>
      </c>
      <c r="G140" s="116"/>
      <c r="H140" s="408"/>
      <c r="I140" s="230">
        <f t="shared" si="10"/>
        <v>0</v>
      </c>
      <c r="J140" s="116"/>
      <c r="K140" s="408"/>
      <c r="L140" s="230">
        <f t="shared" si="11"/>
        <v>0</v>
      </c>
      <c r="M140" s="464"/>
      <c r="N140" s="118"/>
      <c r="O140" s="230">
        <f t="shared" si="12"/>
        <v>0</v>
      </c>
      <c r="P140" s="387"/>
      <c r="R140" s="346"/>
      <c r="S140" s="346"/>
      <c r="T140" s="346"/>
    </row>
    <row r="141" spans="1:20" x14ac:dyDescent="0.25">
      <c r="A141" s="64">
        <v>2322</v>
      </c>
      <c r="B141" s="111" t="s">
        <v>156</v>
      </c>
      <c r="C141" s="405">
        <f t="shared" si="8"/>
        <v>917</v>
      </c>
      <c r="D141" s="116">
        <v>292</v>
      </c>
      <c r="E141" s="117"/>
      <c r="F141" s="227">
        <f t="shared" si="9"/>
        <v>292</v>
      </c>
      <c r="G141" s="116"/>
      <c r="H141" s="408"/>
      <c r="I141" s="230">
        <f t="shared" si="10"/>
        <v>0</v>
      </c>
      <c r="J141" s="116">
        <v>625</v>
      </c>
      <c r="K141" s="408"/>
      <c r="L141" s="230">
        <f t="shared" si="11"/>
        <v>625</v>
      </c>
      <c r="M141" s="464"/>
      <c r="N141" s="118"/>
      <c r="O141" s="230">
        <f t="shared" si="12"/>
        <v>0</v>
      </c>
      <c r="P141" s="387"/>
      <c r="R141" s="37"/>
      <c r="S141" s="37"/>
      <c r="T141" s="37"/>
    </row>
    <row r="142" spans="1:20" hidden="1" x14ac:dyDescent="0.25">
      <c r="A142" s="64">
        <v>2329</v>
      </c>
      <c r="B142" s="111" t="s">
        <v>157</v>
      </c>
      <c r="C142" s="405">
        <f t="shared" si="8"/>
        <v>0</v>
      </c>
      <c r="D142" s="116"/>
      <c r="E142" s="117"/>
      <c r="F142" s="227">
        <f t="shared" si="9"/>
        <v>0</v>
      </c>
      <c r="G142" s="116"/>
      <c r="H142" s="408"/>
      <c r="I142" s="230">
        <f t="shared" si="10"/>
        <v>0</v>
      </c>
      <c r="J142" s="116"/>
      <c r="K142" s="408"/>
      <c r="L142" s="230">
        <f t="shared" si="11"/>
        <v>0</v>
      </c>
      <c r="M142" s="464"/>
      <c r="N142" s="118"/>
      <c r="O142" s="230">
        <f t="shared" si="12"/>
        <v>0</v>
      </c>
      <c r="P142" s="387"/>
      <c r="R142" s="346"/>
      <c r="S142" s="346"/>
      <c r="T142" s="346"/>
    </row>
    <row r="143" spans="1:20" hidden="1" x14ac:dyDescent="0.25">
      <c r="A143" s="224">
        <v>2330</v>
      </c>
      <c r="B143" s="111" t="s">
        <v>158</v>
      </c>
      <c r="C143" s="405">
        <f t="shared" si="8"/>
        <v>0</v>
      </c>
      <c r="D143" s="116"/>
      <c r="E143" s="117"/>
      <c r="F143" s="227">
        <f t="shared" si="9"/>
        <v>0</v>
      </c>
      <c r="G143" s="116"/>
      <c r="H143" s="408"/>
      <c r="I143" s="230">
        <f t="shared" si="10"/>
        <v>0</v>
      </c>
      <c r="J143" s="116"/>
      <c r="K143" s="408"/>
      <c r="L143" s="230">
        <f t="shared" si="11"/>
        <v>0</v>
      </c>
      <c r="M143" s="464"/>
      <c r="N143" s="118"/>
      <c r="O143" s="230">
        <f t="shared" si="12"/>
        <v>0</v>
      </c>
      <c r="P143" s="387"/>
      <c r="R143" s="37"/>
      <c r="S143" s="37"/>
      <c r="T143" s="37"/>
    </row>
    <row r="144" spans="1:20" ht="38.25" customHeight="1" x14ac:dyDescent="0.25">
      <c r="A144" s="224">
        <v>2340</v>
      </c>
      <c r="B144" s="111" t="s">
        <v>159</v>
      </c>
      <c r="C144" s="405">
        <f t="shared" si="8"/>
        <v>474</v>
      </c>
      <c r="D144" s="225">
        <f>SUM(D145:D146)</f>
        <v>474</v>
      </c>
      <c r="E144" s="226">
        <f>SUM(E145:E146)</f>
        <v>0</v>
      </c>
      <c r="F144" s="227">
        <f t="shared" si="9"/>
        <v>474</v>
      </c>
      <c r="G144" s="225">
        <f>SUM(G145:G146)</f>
        <v>0</v>
      </c>
      <c r="H144" s="465">
        <f>SUM(H145:H146)</f>
        <v>0</v>
      </c>
      <c r="I144" s="230">
        <f t="shared" si="10"/>
        <v>0</v>
      </c>
      <c r="J144" s="225">
        <f>SUM(J145:J146)</f>
        <v>0</v>
      </c>
      <c r="K144" s="465">
        <f>SUM(K145:K146)</f>
        <v>0</v>
      </c>
      <c r="L144" s="230">
        <f t="shared" si="11"/>
        <v>0</v>
      </c>
      <c r="M144" s="466">
        <f>SUM(M145:M146)</f>
        <v>0</v>
      </c>
      <c r="N144" s="228">
        <f>SUM(N145:N146)</f>
        <v>0</v>
      </c>
      <c r="O144" s="230">
        <f t="shared" si="12"/>
        <v>0</v>
      </c>
      <c r="P144" s="387"/>
      <c r="R144" s="346"/>
      <c r="S144" s="346"/>
      <c r="T144" s="346"/>
    </row>
    <row r="145" spans="1:20" x14ac:dyDescent="0.25">
      <c r="A145" s="64">
        <v>2341</v>
      </c>
      <c r="B145" s="111" t="s">
        <v>160</v>
      </c>
      <c r="C145" s="405">
        <f t="shared" si="8"/>
        <v>474</v>
      </c>
      <c r="D145" s="116">
        <v>474</v>
      </c>
      <c r="E145" s="117"/>
      <c r="F145" s="227">
        <f t="shared" si="9"/>
        <v>474</v>
      </c>
      <c r="G145" s="116"/>
      <c r="H145" s="408"/>
      <c r="I145" s="230">
        <f t="shared" si="10"/>
        <v>0</v>
      </c>
      <c r="J145" s="116"/>
      <c r="K145" s="408"/>
      <c r="L145" s="230">
        <f t="shared" si="11"/>
        <v>0</v>
      </c>
      <c r="M145" s="464"/>
      <c r="N145" s="118"/>
      <c r="O145" s="230">
        <f t="shared" si="12"/>
        <v>0</v>
      </c>
      <c r="P145" s="387"/>
      <c r="R145" s="37"/>
      <c r="S145" s="37"/>
      <c r="T145" s="37"/>
    </row>
    <row r="146" spans="1:20" ht="24" hidden="1" x14ac:dyDescent="0.25">
      <c r="A146" s="64">
        <v>2344</v>
      </c>
      <c r="B146" s="111" t="s">
        <v>161</v>
      </c>
      <c r="C146" s="405">
        <f t="shared" si="8"/>
        <v>0</v>
      </c>
      <c r="D146" s="116"/>
      <c r="E146" s="117"/>
      <c r="F146" s="227">
        <f t="shared" si="9"/>
        <v>0</v>
      </c>
      <c r="G146" s="116"/>
      <c r="H146" s="408"/>
      <c r="I146" s="230">
        <f t="shared" si="10"/>
        <v>0</v>
      </c>
      <c r="J146" s="116"/>
      <c r="K146" s="408"/>
      <c r="L146" s="230">
        <f t="shared" si="11"/>
        <v>0</v>
      </c>
      <c r="M146" s="464"/>
      <c r="N146" s="118"/>
      <c r="O146" s="230">
        <f t="shared" si="12"/>
        <v>0</v>
      </c>
      <c r="P146" s="387"/>
      <c r="R146" s="346"/>
      <c r="S146" s="346"/>
      <c r="T146" s="346"/>
    </row>
    <row r="147" spans="1:20" ht="24" x14ac:dyDescent="0.25">
      <c r="A147" s="213">
        <v>2350</v>
      </c>
      <c r="B147" s="156" t="s">
        <v>162</v>
      </c>
      <c r="C147" s="405">
        <f t="shared" si="8"/>
        <v>4199</v>
      </c>
      <c r="D147" s="214">
        <f>SUM(D148:D153)</f>
        <v>4199</v>
      </c>
      <c r="E147" s="215">
        <f>SUM(E148:E153)</f>
        <v>0</v>
      </c>
      <c r="F147" s="216">
        <f t="shared" si="9"/>
        <v>4199</v>
      </c>
      <c r="G147" s="214">
        <f>SUM(G148:G153)</f>
        <v>0</v>
      </c>
      <c r="H147" s="461">
        <f>SUM(H148:H153)</f>
        <v>0</v>
      </c>
      <c r="I147" s="219">
        <f t="shared" si="10"/>
        <v>0</v>
      </c>
      <c r="J147" s="214">
        <f>SUM(J148:J153)</f>
        <v>0</v>
      </c>
      <c r="K147" s="461">
        <f>SUM(K148:K153)</f>
        <v>0</v>
      </c>
      <c r="L147" s="219">
        <f t="shared" si="11"/>
        <v>0</v>
      </c>
      <c r="M147" s="462">
        <f>SUM(M148:M153)</f>
        <v>0</v>
      </c>
      <c r="N147" s="217">
        <f>SUM(N148:N153)</f>
        <v>0</v>
      </c>
      <c r="O147" s="219">
        <f t="shared" si="12"/>
        <v>0</v>
      </c>
      <c r="P147" s="434"/>
      <c r="R147" s="37"/>
      <c r="S147" s="37"/>
      <c r="T147" s="37"/>
    </row>
    <row r="148" spans="1:20" x14ac:dyDescent="0.25">
      <c r="A148" s="55">
        <v>2351</v>
      </c>
      <c r="B148" s="101" t="s">
        <v>163</v>
      </c>
      <c r="C148" s="405">
        <f t="shared" si="8"/>
        <v>1352</v>
      </c>
      <c r="D148" s="106">
        <v>1352</v>
      </c>
      <c r="E148" s="107"/>
      <c r="F148" s="240">
        <f t="shared" si="9"/>
        <v>1352</v>
      </c>
      <c r="G148" s="106"/>
      <c r="H148" s="403"/>
      <c r="I148" s="243">
        <f t="shared" si="10"/>
        <v>0</v>
      </c>
      <c r="J148" s="106"/>
      <c r="K148" s="403"/>
      <c r="L148" s="243">
        <f t="shared" si="11"/>
        <v>0</v>
      </c>
      <c r="M148" s="463"/>
      <c r="N148" s="108"/>
      <c r="O148" s="243">
        <f t="shared" si="12"/>
        <v>0</v>
      </c>
      <c r="P148" s="382"/>
      <c r="R148" s="346"/>
      <c r="S148" s="346"/>
      <c r="T148" s="346"/>
    </row>
    <row r="149" spans="1:20" x14ac:dyDescent="0.25">
      <c r="A149" s="64">
        <v>2352</v>
      </c>
      <c r="B149" s="111" t="s">
        <v>164</v>
      </c>
      <c r="C149" s="405">
        <f t="shared" si="8"/>
        <v>2747</v>
      </c>
      <c r="D149" s="116">
        <v>2747</v>
      </c>
      <c r="E149" s="117"/>
      <c r="F149" s="227">
        <f t="shared" si="9"/>
        <v>2747</v>
      </c>
      <c r="G149" s="116"/>
      <c r="H149" s="408"/>
      <c r="I149" s="230">
        <f t="shared" si="10"/>
        <v>0</v>
      </c>
      <c r="J149" s="116"/>
      <c r="K149" s="408"/>
      <c r="L149" s="230">
        <f t="shared" si="11"/>
        <v>0</v>
      </c>
      <c r="M149" s="464"/>
      <c r="N149" s="118"/>
      <c r="O149" s="230">
        <f t="shared" si="12"/>
        <v>0</v>
      </c>
      <c r="P149" s="387"/>
      <c r="R149" s="37"/>
      <c r="S149" s="37"/>
      <c r="T149" s="37"/>
    </row>
    <row r="150" spans="1:20" ht="24" hidden="1" x14ac:dyDescent="0.25">
      <c r="A150" s="64">
        <v>2353</v>
      </c>
      <c r="B150" s="111" t="s">
        <v>165</v>
      </c>
      <c r="C150" s="405">
        <f t="shared" si="8"/>
        <v>0</v>
      </c>
      <c r="D150" s="116"/>
      <c r="E150" s="117"/>
      <c r="F150" s="227">
        <f t="shared" si="9"/>
        <v>0</v>
      </c>
      <c r="G150" s="116"/>
      <c r="H150" s="408"/>
      <c r="I150" s="230">
        <f t="shared" si="10"/>
        <v>0</v>
      </c>
      <c r="J150" s="116"/>
      <c r="K150" s="408"/>
      <c r="L150" s="230">
        <f t="shared" si="11"/>
        <v>0</v>
      </c>
      <c r="M150" s="464"/>
      <c r="N150" s="118"/>
      <c r="O150" s="230">
        <f t="shared" si="12"/>
        <v>0</v>
      </c>
      <c r="P150" s="387"/>
      <c r="R150" s="346"/>
      <c r="S150" s="346"/>
      <c r="T150" s="346"/>
    </row>
    <row r="151" spans="1:20" ht="24" hidden="1" x14ac:dyDescent="0.25">
      <c r="A151" s="64">
        <v>2354</v>
      </c>
      <c r="B151" s="111" t="s">
        <v>166</v>
      </c>
      <c r="C151" s="405">
        <f t="shared" si="8"/>
        <v>0</v>
      </c>
      <c r="D151" s="116"/>
      <c r="E151" s="117"/>
      <c r="F151" s="227">
        <f t="shared" si="9"/>
        <v>0</v>
      </c>
      <c r="G151" s="116"/>
      <c r="H151" s="408"/>
      <c r="I151" s="230">
        <f t="shared" si="10"/>
        <v>0</v>
      </c>
      <c r="J151" s="116"/>
      <c r="K151" s="408"/>
      <c r="L151" s="230">
        <f t="shared" si="11"/>
        <v>0</v>
      </c>
      <c r="M151" s="464"/>
      <c r="N151" s="118"/>
      <c r="O151" s="230">
        <f t="shared" si="12"/>
        <v>0</v>
      </c>
      <c r="P151" s="387"/>
      <c r="R151" s="37"/>
      <c r="S151" s="37"/>
      <c r="T151" s="37"/>
    </row>
    <row r="152" spans="1:20" ht="24" x14ac:dyDescent="0.25">
      <c r="A152" s="64">
        <v>2355</v>
      </c>
      <c r="B152" s="111" t="s">
        <v>167</v>
      </c>
      <c r="C152" s="405">
        <f t="shared" si="8"/>
        <v>100</v>
      </c>
      <c r="D152" s="116">
        <v>100</v>
      </c>
      <c r="E152" s="117"/>
      <c r="F152" s="227">
        <f t="shared" si="9"/>
        <v>100</v>
      </c>
      <c r="G152" s="116"/>
      <c r="H152" s="408"/>
      <c r="I152" s="230">
        <f t="shared" si="10"/>
        <v>0</v>
      </c>
      <c r="J152" s="116"/>
      <c r="K152" s="408"/>
      <c r="L152" s="230">
        <f t="shared" si="11"/>
        <v>0</v>
      </c>
      <c r="M152" s="464"/>
      <c r="N152" s="118"/>
      <c r="O152" s="230">
        <f t="shared" si="12"/>
        <v>0</v>
      </c>
      <c r="P152" s="387"/>
      <c r="R152" s="346"/>
      <c r="S152" s="346"/>
      <c r="T152" s="346"/>
    </row>
    <row r="153" spans="1:20" ht="24" hidden="1" x14ac:dyDescent="0.25">
      <c r="A153" s="64">
        <v>2359</v>
      </c>
      <c r="B153" s="111" t="s">
        <v>168</v>
      </c>
      <c r="C153" s="405">
        <f t="shared" si="8"/>
        <v>0</v>
      </c>
      <c r="D153" s="116"/>
      <c r="E153" s="117"/>
      <c r="F153" s="227">
        <f t="shared" si="9"/>
        <v>0</v>
      </c>
      <c r="G153" s="116"/>
      <c r="H153" s="408"/>
      <c r="I153" s="230">
        <f t="shared" si="10"/>
        <v>0</v>
      </c>
      <c r="J153" s="116"/>
      <c r="K153" s="408"/>
      <c r="L153" s="230">
        <f t="shared" si="11"/>
        <v>0</v>
      </c>
      <c r="M153" s="464"/>
      <c r="N153" s="118"/>
      <c r="O153" s="230">
        <f t="shared" si="12"/>
        <v>0</v>
      </c>
      <c r="P153" s="387"/>
      <c r="R153" s="37"/>
      <c r="S153" s="37"/>
      <c r="T153" s="37"/>
    </row>
    <row r="154" spans="1:20" ht="24" hidden="1" x14ac:dyDescent="0.25">
      <c r="A154" s="224">
        <v>2360</v>
      </c>
      <c r="B154" s="111" t="s">
        <v>169</v>
      </c>
      <c r="C154" s="405">
        <f t="shared" si="8"/>
        <v>0</v>
      </c>
      <c r="D154" s="225">
        <f>SUM(D155:D161)</f>
        <v>0</v>
      </c>
      <c r="E154" s="226">
        <f>SUM(E155:E161)</f>
        <v>0</v>
      </c>
      <c r="F154" s="227">
        <f t="shared" si="9"/>
        <v>0</v>
      </c>
      <c r="G154" s="225">
        <f>SUM(G155:G161)</f>
        <v>0</v>
      </c>
      <c r="H154" s="465">
        <f>SUM(H155:H161)</f>
        <v>0</v>
      </c>
      <c r="I154" s="230">
        <f t="shared" si="10"/>
        <v>0</v>
      </c>
      <c r="J154" s="225">
        <f>SUM(J155:J161)</f>
        <v>0</v>
      </c>
      <c r="K154" s="465">
        <f>SUM(K155:K161)</f>
        <v>0</v>
      </c>
      <c r="L154" s="230">
        <f t="shared" si="11"/>
        <v>0</v>
      </c>
      <c r="M154" s="466">
        <f>SUM(M155:M161)</f>
        <v>0</v>
      </c>
      <c r="N154" s="228">
        <f>SUM(N155:N161)</f>
        <v>0</v>
      </c>
      <c r="O154" s="230">
        <f t="shared" si="12"/>
        <v>0</v>
      </c>
      <c r="P154" s="387"/>
      <c r="R154" s="346"/>
      <c r="S154" s="346"/>
      <c r="T154" s="346"/>
    </row>
    <row r="155" spans="1:20" hidden="1" x14ac:dyDescent="0.25">
      <c r="A155" s="63">
        <v>2361</v>
      </c>
      <c r="B155" s="111" t="s">
        <v>170</v>
      </c>
      <c r="C155" s="405">
        <f t="shared" si="8"/>
        <v>0</v>
      </c>
      <c r="D155" s="116"/>
      <c r="E155" s="117"/>
      <c r="F155" s="227">
        <f t="shared" si="9"/>
        <v>0</v>
      </c>
      <c r="G155" s="116"/>
      <c r="H155" s="408"/>
      <c r="I155" s="230">
        <f t="shared" si="10"/>
        <v>0</v>
      </c>
      <c r="J155" s="116"/>
      <c r="K155" s="408"/>
      <c r="L155" s="230">
        <f t="shared" si="11"/>
        <v>0</v>
      </c>
      <c r="M155" s="464"/>
      <c r="N155" s="118"/>
      <c r="O155" s="230">
        <f t="shared" si="12"/>
        <v>0</v>
      </c>
      <c r="P155" s="387"/>
      <c r="R155" s="37"/>
      <c r="S155" s="37"/>
      <c r="T155" s="37"/>
    </row>
    <row r="156" spans="1:20" ht="24" hidden="1" x14ac:dyDescent="0.25">
      <c r="A156" s="63">
        <v>2362</v>
      </c>
      <c r="B156" s="111" t="s">
        <v>171</v>
      </c>
      <c r="C156" s="405">
        <f t="shared" si="8"/>
        <v>0</v>
      </c>
      <c r="D156" s="116"/>
      <c r="E156" s="117"/>
      <c r="F156" s="227">
        <f t="shared" si="9"/>
        <v>0</v>
      </c>
      <c r="G156" s="116"/>
      <c r="H156" s="408"/>
      <c r="I156" s="230">
        <f t="shared" si="10"/>
        <v>0</v>
      </c>
      <c r="J156" s="116"/>
      <c r="K156" s="408"/>
      <c r="L156" s="230">
        <f t="shared" si="11"/>
        <v>0</v>
      </c>
      <c r="M156" s="464"/>
      <c r="N156" s="118"/>
      <c r="O156" s="230">
        <f t="shared" si="12"/>
        <v>0</v>
      </c>
      <c r="P156" s="387"/>
      <c r="R156" s="346"/>
      <c r="S156" s="346"/>
      <c r="T156" s="346"/>
    </row>
    <row r="157" spans="1:20" hidden="1" x14ac:dyDescent="0.25">
      <c r="A157" s="63">
        <v>2363</v>
      </c>
      <c r="B157" s="111" t="s">
        <v>172</v>
      </c>
      <c r="C157" s="405">
        <f t="shared" si="8"/>
        <v>0</v>
      </c>
      <c r="D157" s="116"/>
      <c r="E157" s="117"/>
      <c r="F157" s="227">
        <f t="shared" si="9"/>
        <v>0</v>
      </c>
      <c r="G157" s="116"/>
      <c r="H157" s="408"/>
      <c r="I157" s="230">
        <f t="shared" si="10"/>
        <v>0</v>
      </c>
      <c r="J157" s="116"/>
      <c r="K157" s="408"/>
      <c r="L157" s="230">
        <f t="shared" si="11"/>
        <v>0</v>
      </c>
      <c r="M157" s="464"/>
      <c r="N157" s="118"/>
      <c r="O157" s="230">
        <f t="shared" si="12"/>
        <v>0</v>
      </c>
      <c r="P157" s="387"/>
      <c r="R157" s="37"/>
      <c r="S157" s="37"/>
      <c r="T157" s="37"/>
    </row>
    <row r="158" spans="1:20" hidden="1" x14ac:dyDescent="0.25">
      <c r="A158" s="63">
        <v>2364</v>
      </c>
      <c r="B158" s="111" t="s">
        <v>173</v>
      </c>
      <c r="C158" s="405">
        <f t="shared" si="8"/>
        <v>0</v>
      </c>
      <c r="D158" s="116"/>
      <c r="E158" s="117"/>
      <c r="F158" s="227">
        <f t="shared" si="9"/>
        <v>0</v>
      </c>
      <c r="G158" s="116"/>
      <c r="H158" s="408"/>
      <c r="I158" s="230">
        <f t="shared" si="10"/>
        <v>0</v>
      </c>
      <c r="J158" s="116"/>
      <c r="K158" s="408"/>
      <c r="L158" s="230">
        <f t="shared" si="11"/>
        <v>0</v>
      </c>
      <c r="M158" s="464"/>
      <c r="N158" s="118"/>
      <c r="O158" s="230">
        <f t="shared" si="12"/>
        <v>0</v>
      </c>
      <c r="P158" s="387"/>
      <c r="R158" s="346"/>
      <c r="S158" s="346"/>
      <c r="T158" s="346"/>
    </row>
    <row r="159" spans="1:20" hidden="1" x14ac:dyDescent="0.25">
      <c r="A159" s="63">
        <v>2365</v>
      </c>
      <c r="B159" s="111" t="s">
        <v>174</v>
      </c>
      <c r="C159" s="405">
        <f t="shared" si="8"/>
        <v>0</v>
      </c>
      <c r="D159" s="116"/>
      <c r="E159" s="117"/>
      <c r="F159" s="227">
        <f t="shared" si="9"/>
        <v>0</v>
      </c>
      <c r="G159" s="116"/>
      <c r="H159" s="408"/>
      <c r="I159" s="230">
        <f t="shared" si="10"/>
        <v>0</v>
      </c>
      <c r="J159" s="116"/>
      <c r="K159" s="408"/>
      <c r="L159" s="230">
        <f t="shared" si="11"/>
        <v>0</v>
      </c>
      <c r="M159" s="464"/>
      <c r="N159" s="118"/>
      <c r="O159" s="230">
        <f t="shared" si="12"/>
        <v>0</v>
      </c>
      <c r="P159" s="387"/>
      <c r="R159" s="37"/>
      <c r="S159" s="37"/>
      <c r="T159" s="37"/>
    </row>
    <row r="160" spans="1:20" ht="36" hidden="1" x14ac:dyDescent="0.25">
      <c r="A160" s="63">
        <v>2366</v>
      </c>
      <c r="B160" s="111" t="s">
        <v>175</v>
      </c>
      <c r="C160" s="405">
        <f t="shared" si="8"/>
        <v>0</v>
      </c>
      <c r="D160" s="116"/>
      <c r="E160" s="117"/>
      <c r="F160" s="227">
        <f t="shared" si="9"/>
        <v>0</v>
      </c>
      <c r="G160" s="116"/>
      <c r="H160" s="408"/>
      <c r="I160" s="230">
        <f t="shared" si="10"/>
        <v>0</v>
      </c>
      <c r="J160" s="116"/>
      <c r="K160" s="408"/>
      <c r="L160" s="230">
        <f t="shared" si="11"/>
        <v>0</v>
      </c>
      <c r="M160" s="464"/>
      <c r="N160" s="118"/>
      <c r="O160" s="230">
        <f t="shared" si="12"/>
        <v>0</v>
      </c>
      <c r="P160" s="387"/>
      <c r="R160" s="346"/>
      <c r="S160" s="346"/>
      <c r="T160" s="346"/>
    </row>
    <row r="161" spans="1:20" ht="48" hidden="1" x14ac:dyDescent="0.25">
      <c r="A161" s="63">
        <v>2369</v>
      </c>
      <c r="B161" s="111" t="s">
        <v>176</v>
      </c>
      <c r="C161" s="405">
        <f t="shared" si="8"/>
        <v>0</v>
      </c>
      <c r="D161" s="116"/>
      <c r="E161" s="117"/>
      <c r="F161" s="227">
        <f t="shared" si="9"/>
        <v>0</v>
      </c>
      <c r="G161" s="116"/>
      <c r="H161" s="408"/>
      <c r="I161" s="230">
        <f t="shared" si="10"/>
        <v>0</v>
      </c>
      <c r="J161" s="116"/>
      <c r="K161" s="408"/>
      <c r="L161" s="230">
        <f t="shared" si="11"/>
        <v>0</v>
      </c>
      <c r="M161" s="464"/>
      <c r="N161" s="118"/>
      <c r="O161" s="230">
        <f t="shared" si="12"/>
        <v>0</v>
      </c>
      <c r="P161" s="387"/>
      <c r="R161" s="37"/>
      <c r="S161" s="37"/>
      <c r="T161" s="37"/>
    </row>
    <row r="162" spans="1:20" x14ac:dyDescent="0.25">
      <c r="A162" s="213">
        <v>2370</v>
      </c>
      <c r="B162" s="156" t="s">
        <v>177</v>
      </c>
      <c r="C162" s="405">
        <f t="shared" si="8"/>
        <v>11351</v>
      </c>
      <c r="D162" s="231">
        <f>4789+2500</f>
        <v>7289</v>
      </c>
      <c r="E162" s="232"/>
      <c r="F162" s="216">
        <f t="shared" si="9"/>
        <v>7289</v>
      </c>
      <c r="G162" s="231">
        <v>4062</v>
      </c>
      <c r="H162" s="467"/>
      <c r="I162" s="219">
        <f t="shared" si="10"/>
        <v>4062</v>
      </c>
      <c r="J162" s="231"/>
      <c r="K162" s="467"/>
      <c r="L162" s="219">
        <f t="shared" si="11"/>
        <v>0</v>
      </c>
      <c r="M162" s="468"/>
      <c r="N162" s="234"/>
      <c r="O162" s="219">
        <f t="shared" si="12"/>
        <v>0</v>
      </c>
      <c r="P162" s="434"/>
      <c r="R162" s="346"/>
      <c r="S162" s="346"/>
      <c r="T162" s="346"/>
    </row>
    <row r="163" spans="1:20" hidden="1" x14ac:dyDescent="0.25">
      <c r="A163" s="213">
        <v>2380</v>
      </c>
      <c r="B163" s="156" t="s">
        <v>178</v>
      </c>
      <c r="C163" s="405">
        <f t="shared" si="8"/>
        <v>0</v>
      </c>
      <c r="D163" s="214">
        <f>SUM(D164:D165)</f>
        <v>0</v>
      </c>
      <c r="E163" s="215">
        <f>SUM(E164:E165)</f>
        <v>0</v>
      </c>
      <c r="F163" s="216">
        <f t="shared" si="9"/>
        <v>0</v>
      </c>
      <c r="G163" s="214">
        <f>SUM(G164:G165)</f>
        <v>0</v>
      </c>
      <c r="H163" s="461">
        <f>SUM(H164:H165)</f>
        <v>0</v>
      </c>
      <c r="I163" s="219">
        <f t="shared" si="10"/>
        <v>0</v>
      </c>
      <c r="J163" s="214">
        <f>SUM(J164:J165)</f>
        <v>0</v>
      </c>
      <c r="K163" s="461">
        <f>SUM(K164:K165)</f>
        <v>0</v>
      </c>
      <c r="L163" s="219">
        <f t="shared" si="11"/>
        <v>0</v>
      </c>
      <c r="M163" s="462">
        <f>SUM(M164:M165)</f>
        <v>0</v>
      </c>
      <c r="N163" s="217">
        <f>SUM(N164:N165)</f>
        <v>0</v>
      </c>
      <c r="O163" s="219">
        <f t="shared" si="12"/>
        <v>0</v>
      </c>
      <c r="P163" s="434"/>
      <c r="R163" s="37"/>
      <c r="S163" s="37"/>
      <c r="T163" s="37"/>
    </row>
    <row r="164" spans="1:20" hidden="1" x14ac:dyDescent="0.25">
      <c r="A164" s="54">
        <v>2381</v>
      </c>
      <c r="B164" s="101" t="s">
        <v>179</v>
      </c>
      <c r="C164" s="405">
        <f t="shared" si="8"/>
        <v>0</v>
      </c>
      <c r="D164" s="106"/>
      <c r="E164" s="107"/>
      <c r="F164" s="240">
        <f t="shared" si="9"/>
        <v>0</v>
      </c>
      <c r="G164" s="106"/>
      <c r="H164" s="403"/>
      <c r="I164" s="243">
        <f t="shared" si="10"/>
        <v>0</v>
      </c>
      <c r="J164" s="106"/>
      <c r="K164" s="403"/>
      <c r="L164" s="243">
        <f t="shared" si="11"/>
        <v>0</v>
      </c>
      <c r="M164" s="463"/>
      <c r="N164" s="108"/>
      <c r="O164" s="243">
        <f t="shared" si="12"/>
        <v>0</v>
      </c>
      <c r="P164" s="382"/>
      <c r="R164" s="346"/>
      <c r="S164" s="346"/>
      <c r="T164" s="346"/>
    </row>
    <row r="165" spans="1:20" ht="24" hidden="1" x14ac:dyDescent="0.25">
      <c r="A165" s="63">
        <v>2389</v>
      </c>
      <c r="B165" s="111" t="s">
        <v>180</v>
      </c>
      <c r="C165" s="405">
        <f t="shared" si="8"/>
        <v>0</v>
      </c>
      <c r="D165" s="116"/>
      <c r="E165" s="117"/>
      <c r="F165" s="227">
        <f t="shared" si="9"/>
        <v>0</v>
      </c>
      <c r="G165" s="116"/>
      <c r="H165" s="408"/>
      <c r="I165" s="230">
        <f t="shared" si="10"/>
        <v>0</v>
      </c>
      <c r="J165" s="116"/>
      <c r="K165" s="408"/>
      <c r="L165" s="230">
        <f t="shared" si="11"/>
        <v>0</v>
      </c>
      <c r="M165" s="464"/>
      <c r="N165" s="118"/>
      <c r="O165" s="230">
        <f t="shared" si="12"/>
        <v>0</v>
      </c>
      <c r="P165" s="387"/>
      <c r="R165" s="37"/>
      <c r="S165" s="37"/>
      <c r="T165" s="37"/>
    </row>
    <row r="166" spans="1:20" hidden="1" x14ac:dyDescent="0.25">
      <c r="A166" s="213">
        <v>2390</v>
      </c>
      <c r="B166" s="156" t="s">
        <v>181</v>
      </c>
      <c r="C166" s="405">
        <f t="shared" si="8"/>
        <v>0</v>
      </c>
      <c r="D166" s="231"/>
      <c r="E166" s="232"/>
      <c r="F166" s="216">
        <f t="shared" si="9"/>
        <v>0</v>
      </c>
      <c r="G166" s="231"/>
      <c r="H166" s="467"/>
      <c r="I166" s="219">
        <f t="shared" si="10"/>
        <v>0</v>
      </c>
      <c r="J166" s="231"/>
      <c r="K166" s="467"/>
      <c r="L166" s="219">
        <f t="shared" si="11"/>
        <v>0</v>
      </c>
      <c r="M166" s="468"/>
      <c r="N166" s="234"/>
      <c r="O166" s="219">
        <f t="shared" si="12"/>
        <v>0</v>
      </c>
      <c r="P166" s="434"/>
      <c r="R166" s="346"/>
      <c r="S166" s="346"/>
      <c r="T166" s="346"/>
    </row>
    <row r="167" spans="1:20" hidden="1" x14ac:dyDescent="0.25">
      <c r="A167" s="85">
        <v>2400</v>
      </c>
      <c r="B167" s="210" t="s">
        <v>182</v>
      </c>
      <c r="C167" s="393">
        <f t="shared" si="8"/>
        <v>0</v>
      </c>
      <c r="D167" s="245"/>
      <c r="E167" s="246"/>
      <c r="F167" s="97">
        <f t="shared" si="9"/>
        <v>0</v>
      </c>
      <c r="G167" s="245"/>
      <c r="H167" s="474"/>
      <c r="I167" s="99">
        <f t="shared" si="10"/>
        <v>0</v>
      </c>
      <c r="J167" s="245"/>
      <c r="K167" s="474"/>
      <c r="L167" s="99">
        <f t="shared" si="11"/>
        <v>0</v>
      </c>
      <c r="M167" s="331"/>
      <c r="N167" s="248"/>
      <c r="O167" s="99">
        <f t="shared" si="12"/>
        <v>0</v>
      </c>
      <c r="P167" s="397"/>
      <c r="R167" s="37"/>
      <c r="S167" s="37"/>
      <c r="T167" s="37"/>
    </row>
    <row r="168" spans="1:20" ht="24" hidden="1" x14ac:dyDescent="0.25">
      <c r="A168" s="85">
        <v>2500</v>
      </c>
      <c r="B168" s="210" t="s">
        <v>183</v>
      </c>
      <c r="C168" s="393">
        <f t="shared" si="8"/>
        <v>0</v>
      </c>
      <c r="D168" s="95">
        <f>SUM(D169,D174)</f>
        <v>0</v>
      </c>
      <c r="E168" s="96">
        <f>SUM(E169,E174)</f>
        <v>0</v>
      </c>
      <c r="F168" s="97">
        <f t="shared" si="9"/>
        <v>0</v>
      </c>
      <c r="G168" s="95">
        <f>SUM(G169,G174)</f>
        <v>0</v>
      </c>
      <c r="H168" s="399">
        <f>SUM(H169,H174)</f>
        <v>0</v>
      </c>
      <c r="I168" s="99">
        <f t="shared" si="10"/>
        <v>0</v>
      </c>
      <c r="J168" s="95">
        <f>SUM(J169,J174)</f>
        <v>0</v>
      </c>
      <c r="K168" s="399">
        <f>SUM(K169,K174)</f>
        <v>0</v>
      </c>
      <c r="L168" s="99">
        <f t="shared" si="11"/>
        <v>0</v>
      </c>
      <c r="M168" s="459">
        <f>SUM(M169,M174)</f>
        <v>0</v>
      </c>
      <c r="N168" s="266">
        <f>SUM(N169,N174)</f>
        <v>0</v>
      </c>
      <c r="O168" s="268">
        <f t="shared" si="12"/>
        <v>0</v>
      </c>
      <c r="P168" s="460"/>
      <c r="R168" s="346"/>
      <c r="S168" s="346"/>
      <c r="T168" s="346"/>
    </row>
    <row r="169" spans="1:20" hidden="1" x14ac:dyDescent="0.25">
      <c r="A169" s="350">
        <v>2510</v>
      </c>
      <c r="B169" s="101" t="s">
        <v>184</v>
      </c>
      <c r="C169" s="400">
        <f t="shared" si="8"/>
        <v>0</v>
      </c>
      <c r="D169" s="238">
        <f>SUM(D170:D173)</f>
        <v>0</v>
      </c>
      <c r="E169" s="239">
        <f>SUM(E170:E173)</f>
        <v>0</v>
      </c>
      <c r="F169" s="240">
        <f t="shared" si="9"/>
        <v>0</v>
      </c>
      <c r="G169" s="238">
        <f>SUM(G170:G173)</f>
        <v>0</v>
      </c>
      <c r="H169" s="470">
        <f>SUM(H170:H173)</f>
        <v>0</v>
      </c>
      <c r="I169" s="243">
        <f t="shared" si="10"/>
        <v>0</v>
      </c>
      <c r="J169" s="238">
        <f>SUM(J170:J173)</f>
        <v>0</v>
      </c>
      <c r="K169" s="470">
        <f>SUM(K170:K173)</f>
        <v>0</v>
      </c>
      <c r="L169" s="243">
        <f t="shared" si="11"/>
        <v>0</v>
      </c>
      <c r="M169" s="475">
        <f>SUM(M170:M173)</f>
        <v>0</v>
      </c>
      <c r="N169" s="476">
        <f>SUM(N170:N173)</f>
        <v>0</v>
      </c>
      <c r="O169" s="414">
        <f t="shared" si="12"/>
        <v>0</v>
      </c>
      <c r="P169" s="416"/>
      <c r="R169" s="37"/>
      <c r="S169" s="37"/>
      <c r="T169" s="37"/>
    </row>
    <row r="170" spans="1:20" ht="24" hidden="1" x14ac:dyDescent="0.25">
      <c r="A170" s="64">
        <v>2512</v>
      </c>
      <c r="B170" s="111" t="s">
        <v>185</v>
      </c>
      <c r="C170" s="405">
        <f t="shared" si="8"/>
        <v>0</v>
      </c>
      <c r="D170" s="116"/>
      <c r="E170" s="117"/>
      <c r="F170" s="227">
        <f t="shared" si="9"/>
        <v>0</v>
      </c>
      <c r="G170" s="116"/>
      <c r="H170" s="408"/>
      <c r="I170" s="230">
        <f t="shared" si="10"/>
        <v>0</v>
      </c>
      <c r="J170" s="116"/>
      <c r="K170" s="408"/>
      <c r="L170" s="230">
        <f t="shared" si="11"/>
        <v>0</v>
      </c>
      <c r="M170" s="464"/>
      <c r="N170" s="118"/>
      <c r="O170" s="230">
        <f t="shared" si="12"/>
        <v>0</v>
      </c>
      <c r="P170" s="387"/>
      <c r="R170" s="346"/>
      <c r="S170" s="346"/>
      <c r="T170" s="346"/>
    </row>
    <row r="171" spans="1:20" ht="36" hidden="1" x14ac:dyDescent="0.25">
      <c r="A171" s="64">
        <v>2513</v>
      </c>
      <c r="B171" s="111" t="s">
        <v>186</v>
      </c>
      <c r="C171" s="405">
        <f t="shared" si="8"/>
        <v>0</v>
      </c>
      <c r="D171" s="116"/>
      <c r="E171" s="117"/>
      <c r="F171" s="227">
        <f t="shared" si="9"/>
        <v>0</v>
      </c>
      <c r="G171" s="116"/>
      <c r="H171" s="408"/>
      <c r="I171" s="230">
        <f t="shared" si="10"/>
        <v>0</v>
      </c>
      <c r="J171" s="116"/>
      <c r="K171" s="408"/>
      <c r="L171" s="230">
        <f t="shared" si="11"/>
        <v>0</v>
      </c>
      <c r="M171" s="464"/>
      <c r="N171" s="118"/>
      <c r="O171" s="230">
        <f t="shared" si="12"/>
        <v>0</v>
      </c>
      <c r="P171" s="387"/>
      <c r="R171" s="37"/>
      <c r="S171" s="37"/>
      <c r="T171" s="37"/>
    </row>
    <row r="172" spans="1:20" ht="24" hidden="1" x14ac:dyDescent="0.25">
      <c r="A172" s="64">
        <v>2515</v>
      </c>
      <c r="B172" s="111" t="s">
        <v>187</v>
      </c>
      <c r="C172" s="405">
        <f t="shared" si="8"/>
        <v>0</v>
      </c>
      <c r="D172" s="116"/>
      <c r="E172" s="117"/>
      <c r="F172" s="227">
        <f t="shared" si="9"/>
        <v>0</v>
      </c>
      <c r="G172" s="116"/>
      <c r="H172" s="408"/>
      <c r="I172" s="230">
        <f t="shared" si="10"/>
        <v>0</v>
      </c>
      <c r="J172" s="116"/>
      <c r="K172" s="408"/>
      <c r="L172" s="230">
        <f t="shared" si="11"/>
        <v>0</v>
      </c>
      <c r="M172" s="464"/>
      <c r="N172" s="118"/>
      <c r="O172" s="230">
        <f t="shared" si="12"/>
        <v>0</v>
      </c>
      <c r="P172" s="387"/>
      <c r="R172" s="346"/>
      <c r="S172" s="346"/>
      <c r="T172" s="346"/>
    </row>
    <row r="173" spans="1:20" ht="24" hidden="1" x14ac:dyDescent="0.25">
      <c r="A173" s="64">
        <v>2519</v>
      </c>
      <c r="B173" s="111" t="s">
        <v>188</v>
      </c>
      <c r="C173" s="405">
        <f t="shared" si="8"/>
        <v>0</v>
      </c>
      <c r="D173" s="116"/>
      <c r="E173" s="117"/>
      <c r="F173" s="227">
        <f t="shared" si="9"/>
        <v>0</v>
      </c>
      <c r="G173" s="116"/>
      <c r="H173" s="408"/>
      <c r="I173" s="230">
        <f t="shared" si="10"/>
        <v>0</v>
      </c>
      <c r="J173" s="116"/>
      <c r="K173" s="408"/>
      <c r="L173" s="230">
        <f t="shared" si="11"/>
        <v>0</v>
      </c>
      <c r="M173" s="464"/>
      <c r="N173" s="118"/>
      <c r="O173" s="230">
        <f t="shared" si="12"/>
        <v>0</v>
      </c>
      <c r="P173" s="387"/>
      <c r="R173" s="37"/>
      <c r="S173" s="37"/>
      <c r="T173" s="37"/>
    </row>
    <row r="174" spans="1:20" ht="24" hidden="1" x14ac:dyDescent="0.25">
      <c r="A174" s="224">
        <v>2520</v>
      </c>
      <c r="B174" s="111" t="s">
        <v>189</v>
      </c>
      <c r="C174" s="405">
        <f t="shared" si="8"/>
        <v>0</v>
      </c>
      <c r="D174" s="116"/>
      <c r="E174" s="117"/>
      <c r="F174" s="227">
        <f t="shared" si="9"/>
        <v>0</v>
      </c>
      <c r="G174" s="116"/>
      <c r="H174" s="408"/>
      <c r="I174" s="230">
        <f t="shared" si="10"/>
        <v>0</v>
      </c>
      <c r="J174" s="116"/>
      <c r="K174" s="408"/>
      <c r="L174" s="230">
        <f t="shared" si="11"/>
        <v>0</v>
      </c>
      <c r="M174" s="464"/>
      <c r="N174" s="118"/>
      <c r="O174" s="230">
        <f t="shared" si="12"/>
        <v>0</v>
      </c>
      <c r="P174" s="387"/>
      <c r="R174" s="346"/>
      <c r="S174" s="346"/>
      <c r="T174" s="346"/>
    </row>
    <row r="175" spans="1:20" s="252" customFormat="1" ht="48" hidden="1" x14ac:dyDescent="0.25">
      <c r="A175" s="29">
        <v>2800</v>
      </c>
      <c r="B175" s="101" t="s">
        <v>190</v>
      </c>
      <c r="C175" s="400">
        <f t="shared" si="8"/>
        <v>0</v>
      </c>
      <c r="D175" s="57"/>
      <c r="E175" s="58"/>
      <c r="F175" s="610">
        <f t="shared" si="9"/>
        <v>0</v>
      </c>
      <c r="G175" s="57"/>
      <c r="H175" s="379"/>
      <c r="I175" s="380">
        <f t="shared" si="10"/>
        <v>0</v>
      </c>
      <c r="J175" s="57"/>
      <c r="K175" s="379"/>
      <c r="L175" s="380">
        <f t="shared" si="11"/>
        <v>0</v>
      </c>
      <c r="M175" s="381"/>
      <c r="N175" s="60"/>
      <c r="O175" s="380">
        <f t="shared" si="12"/>
        <v>0</v>
      </c>
      <c r="P175" s="382"/>
      <c r="R175" s="37"/>
      <c r="S175" s="37"/>
      <c r="T175" s="37"/>
    </row>
    <row r="176" spans="1:20" hidden="1" x14ac:dyDescent="0.25">
      <c r="A176" s="200">
        <v>3000</v>
      </c>
      <c r="B176" s="200" t="s">
        <v>191</v>
      </c>
      <c r="C176" s="455">
        <f t="shared" si="8"/>
        <v>0</v>
      </c>
      <c r="D176" s="206">
        <f>SUM(D177,D187)</f>
        <v>0</v>
      </c>
      <c r="E176" s="604">
        <f>SUM(E177,E187)</f>
        <v>0</v>
      </c>
      <c r="F176" s="608">
        <f t="shared" si="9"/>
        <v>0</v>
      </c>
      <c r="G176" s="206">
        <f>SUM(G177,G187)</f>
        <v>0</v>
      </c>
      <c r="H176" s="456">
        <f>SUM(H177,H187)</f>
        <v>0</v>
      </c>
      <c r="I176" s="209">
        <f t="shared" si="10"/>
        <v>0</v>
      </c>
      <c r="J176" s="206">
        <f>SUM(J177,J187)</f>
        <v>0</v>
      </c>
      <c r="K176" s="456">
        <f>SUM(K177,K187)</f>
        <v>0</v>
      </c>
      <c r="L176" s="209">
        <f t="shared" si="11"/>
        <v>0</v>
      </c>
      <c r="M176" s="457">
        <f>SUM(M177,M187)</f>
        <v>0</v>
      </c>
      <c r="N176" s="207">
        <f>SUM(N177,N187)</f>
        <v>0</v>
      </c>
      <c r="O176" s="209">
        <f t="shared" si="12"/>
        <v>0</v>
      </c>
      <c r="P176" s="458"/>
      <c r="R176" s="346"/>
      <c r="S176" s="346"/>
      <c r="T176" s="346"/>
    </row>
    <row r="177" spans="1:20" ht="24" hidden="1" x14ac:dyDescent="0.25">
      <c r="A177" s="85">
        <v>3200</v>
      </c>
      <c r="B177" s="253" t="s">
        <v>192</v>
      </c>
      <c r="C177" s="393">
        <f t="shared" si="8"/>
        <v>0</v>
      </c>
      <c r="D177" s="95">
        <f>SUM(D178,D182)</f>
        <v>0</v>
      </c>
      <c r="E177" s="96">
        <f>SUM(E178,E182)</f>
        <v>0</v>
      </c>
      <c r="F177" s="97">
        <f t="shared" si="9"/>
        <v>0</v>
      </c>
      <c r="G177" s="95">
        <f>SUM(G178,G182)</f>
        <v>0</v>
      </c>
      <c r="H177" s="399">
        <f>SUM(H178,H182)</f>
        <v>0</v>
      </c>
      <c r="I177" s="99">
        <f t="shared" si="10"/>
        <v>0</v>
      </c>
      <c r="J177" s="95">
        <f>SUM(J178,J182)</f>
        <v>0</v>
      </c>
      <c r="K177" s="399">
        <f>SUM(K178,K182)</f>
        <v>0</v>
      </c>
      <c r="L177" s="99">
        <f t="shared" si="11"/>
        <v>0</v>
      </c>
      <c r="M177" s="459">
        <f>SUM(M178,M182)</f>
        <v>0</v>
      </c>
      <c r="N177" s="266">
        <f>SUM(N178,N182)</f>
        <v>0</v>
      </c>
      <c r="O177" s="268">
        <f t="shared" si="12"/>
        <v>0</v>
      </c>
      <c r="P177" s="460"/>
      <c r="R177" s="37"/>
      <c r="S177" s="37"/>
      <c r="T177" s="37"/>
    </row>
    <row r="178" spans="1:20" ht="36" hidden="1" x14ac:dyDescent="0.25">
      <c r="A178" s="350">
        <v>3260</v>
      </c>
      <c r="B178" s="101" t="s">
        <v>193</v>
      </c>
      <c r="C178" s="400">
        <f t="shared" si="8"/>
        <v>0</v>
      </c>
      <c r="D178" s="238">
        <f>SUM(D179:D181)</f>
        <v>0</v>
      </c>
      <c r="E178" s="239">
        <f>SUM(E179:E181)</f>
        <v>0</v>
      </c>
      <c r="F178" s="240">
        <f t="shared" si="9"/>
        <v>0</v>
      </c>
      <c r="G178" s="238">
        <f>SUM(G179:G181)</f>
        <v>0</v>
      </c>
      <c r="H178" s="470">
        <f>SUM(H179:H181)</f>
        <v>0</v>
      </c>
      <c r="I178" s="243">
        <f t="shared" si="10"/>
        <v>0</v>
      </c>
      <c r="J178" s="238">
        <f>SUM(J179:J181)</f>
        <v>0</v>
      </c>
      <c r="K178" s="470">
        <f>SUM(K179:K181)</f>
        <v>0</v>
      </c>
      <c r="L178" s="243">
        <f t="shared" si="11"/>
        <v>0</v>
      </c>
      <c r="M178" s="471">
        <f>SUM(M179:M181)</f>
        <v>0</v>
      </c>
      <c r="N178" s="241">
        <f>SUM(N179:N181)</f>
        <v>0</v>
      </c>
      <c r="O178" s="243">
        <f t="shared" si="12"/>
        <v>0</v>
      </c>
      <c r="P178" s="382"/>
      <c r="R178" s="346"/>
      <c r="S178" s="346"/>
      <c r="T178" s="346"/>
    </row>
    <row r="179" spans="1:20" ht="24" hidden="1" x14ac:dyDescent="0.25">
      <c r="A179" s="64">
        <v>3261</v>
      </c>
      <c r="B179" s="111" t="s">
        <v>194</v>
      </c>
      <c r="C179" s="405">
        <f t="shared" si="8"/>
        <v>0</v>
      </c>
      <c r="D179" s="116"/>
      <c r="E179" s="117"/>
      <c r="F179" s="227">
        <f t="shared" si="9"/>
        <v>0</v>
      </c>
      <c r="G179" s="116"/>
      <c r="H179" s="408"/>
      <c r="I179" s="230">
        <f t="shared" si="10"/>
        <v>0</v>
      </c>
      <c r="J179" s="116"/>
      <c r="K179" s="408"/>
      <c r="L179" s="230">
        <f t="shared" si="11"/>
        <v>0</v>
      </c>
      <c r="M179" s="464"/>
      <c r="N179" s="118"/>
      <c r="O179" s="230">
        <f t="shared" si="12"/>
        <v>0</v>
      </c>
      <c r="P179" s="387"/>
      <c r="R179" s="37"/>
      <c r="S179" s="37"/>
      <c r="T179" s="37"/>
    </row>
    <row r="180" spans="1:20" ht="36" hidden="1" x14ac:dyDescent="0.25">
      <c r="A180" s="64">
        <v>3262</v>
      </c>
      <c r="B180" s="111" t="s">
        <v>195</v>
      </c>
      <c r="C180" s="405">
        <f t="shared" si="8"/>
        <v>0</v>
      </c>
      <c r="D180" s="116"/>
      <c r="E180" s="117"/>
      <c r="F180" s="227">
        <f t="shared" si="9"/>
        <v>0</v>
      </c>
      <c r="G180" s="116"/>
      <c r="H180" s="408"/>
      <c r="I180" s="230">
        <f t="shared" si="10"/>
        <v>0</v>
      </c>
      <c r="J180" s="116"/>
      <c r="K180" s="408"/>
      <c r="L180" s="230">
        <f t="shared" si="11"/>
        <v>0</v>
      </c>
      <c r="M180" s="464"/>
      <c r="N180" s="118"/>
      <c r="O180" s="230">
        <f t="shared" si="12"/>
        <v>0</v>
      </c>
      <c r="P180" s="387"/>
      <c r="R180" s="346"/>
      <c r="S180" s="346"/>
      <c r="T180" s="346"/>
    </row>
    <row r="181" spans="1:20" ht="24" hidden="1" x14ac:dyDescent="0.25">
      <c r="A181" s="64">
        <v>3263</v>
      </c>
      <c r="B181" s="111" t="s">
        <v>196</v>
      </c>
      <c r="C181" s="405">
        <f t="shared" ref="C181:C244" si="13">SUM(F181,I181,L181,O181)</f>
        <v>0</v>
      </c>
      <c r="D181" s="116"/>
      <c r="E181" s="117"/>
      <c r="F181" s="227">
        <f t="shared" ref="F181:F244" si="14">D181+E181</f>
        <v>0</v>
      </c>
      <c r="G181" s="116"/>
      <c r="H181" s="408"/>
      <c r="I181" s="230">
        <f t="shared" ref="I181:I244" si="15">G181+H181</f>
        <v>0</v>
      </c>
      <c r="J181" s="116"/>
      <c r="K181" s="408"/>
      <c r="L181" s="230">
        <f t="shared" ref="L181:L244" si="16">J181+K181</f>
        <v>0</v>
      </c>
      <c r="M181" s="464"/>
      <c r="N181" s="118"/>
      <c r="O181" s="230">
        <f t="shared" ref="O181:O244" si="17">M181+N181</f>
        <v>0</v>
      </c>
      <c r="P181" s="387"/>
      <c r="R181" s="37"/>
      <c r="S181" s="37"/>
      <c r="T181" s="37"/>
    </row>
    <row r="182" spans="1:20" ht="84" hidden="1" x14ac:dyDescent="0.25">
      <c r="A182" s="350">
        <v>3290</v>
      </c>
      <c r="B182" s="101" t="s">
        <v>341</v>
      </c>
      <c r="C182" s="405">
        <f t="shared" si="13"/>
        <v>0</v>
      </c>
      <c r="D182" s="238">
        <f>SUM(D183:D186)</f>
        <v>0</v>
      </c>
      <c r="E182" s="239">
        <f>SUM(E183:E186)</f>
        <v>0</v>
      </c>
      <c r="F182" s="240">
        <f t="shared" si="14"/>
        <v>0</v>
      </c>
      <c r="G182" s="238">
        <f>SUM(G183:G186)</f>
        <v>0</v>
      </c>
      <c r="H182" s="470">
        <f>SUM(H183:H186)</f>
        <v>0</v>
      </c>
      <c r="I182" s="243">
        <f t="shared" si="15"/>
        <v>0</v>
      </c>
      <c r="J182" s="238">
        <f>SUM(J183:J186)</f>
        <v>0</v>
      </c>
      <c r="K182" s="470">
        <f>SUM(K183:K186)</f>
        <v>0</v>
      </c>
      <c r="L182" s="243">
        <f t="shared" si="16"/>
        <v>0</v>
      </c>
      <c r="M182" s="477">
        <f>SUM(M183:M186)</f>
        <v>0</v>
      </c>
      <c r="N182" s="478">
        <f>SUM(N183:N186)</f>
        <v>0</v>
      </c>
      <c r="O182" s="479">
        <f t="shared" si="17"/>
        <v>0</v>
      </c>
      <c r="P182" s="480"/>
      <c r="R182" s="346"/>
      <c r="S182" s="346"/>
      <c r="T182" s="346"/>
    </row>
    <row r="183" spans="1:20" ht="72" hidden="1" x14ac:dyDescent="0.25">
      <c r="A183" s="64">
        <v>3291</v>
      </c>
      <c r="B183" s="111" t="s">
        <v>198</v>
      </c>
      <c r="C183" s="405">
        <f t="shared" si="13"/>
        <v>0</v>
      </c>
      <c r="D183" s="116"/>
      <c r="E183" s="117"/>
      <c r="F183" s="227">
        <f t="shared" si="14"/>
        <v>0</v>
      </c>
      <c r="G183" s="116"/>
      <c r="H183" s="408"/>
      <c r="I183" s="230">
        <f t="shared" si="15"/>
        <v>0</v>
      </c>
      <c r="J183" s="116"/>
      <c r="K183" s="408"/>
      <c r="L183" s="230">
        <f t="shared" si="16"/>
        <v>0</v>
      </c>
      <c r="M183" s="464"/>
      <c r="N183" s="118"/>
      <c r="O183" s="230">
        <f t="shared" si="17"/>
        <v>0</v>
      </c>
      <c r="P183" s="387"/>
      <c r="R183" s="37"/>
      <c r="S183" s="37"/>
      <c r="T183" s="37"/>
    </row>
    <row r="184" spans="1:20" ht="72" hidden="1" x14ac:dyDescent="0.25">
      <c r="A184" s="64">
        <v>3292</v>
      </c>
      <c r="B184" s="111" t="s">
        <v>199</v>
      </c>
      <c r="C184" s="405">
        <f t="shared" si="13"/>
        <v>0</v>
      </c>
      <c r="D184" s="116"/>
      <c r="E184" s="117"/>
      <c r="F184" s="227">
        <f t="shared" si="14"/>
        <v>0</v>
      </c>
      <c r="G184" s="116"/>
      <c r="H184" s="408"/>
      <c r="I184" s="230">
        <f t="shared" si="15"/>
        <v>0</v>
      </c>
      <c r="J184" s="116"/>
      <c r="K184" s="408"/>
      <c r="L184" s="230">
        <f t="shared" si="16"/>
        <v>0</v>
      </c>
      <c r="M184" s="464"/>
      <c r="N184" s="118"/>
      <c r="O184" s="230">
        <f t="shared" si="17"/>
        <v>0</v>
      </c>
      <c r="P184" s="387"/>
      <c r="R184" s="346"/>
      <c r="S184" s="346"/>
      <c r="T184" s="346"/>
    </row>
    <row r="185" spans="1:20" ht="72" hidden="1" x14ac:dyDescent="0.25">
      <c r="A185" s="64">
        <v>3293</v>
      </c>
      <c r="B185" s="111" t="s">
        <v>200</v>
      </c>
      <c r="C185" s="405">
        <f t="shared" si="13"/>
        <v>0</v>
      </c>
      <c r="D185" s="116"/>
      <c r="E185" s="117"/>
      <c r="F185" s="227">
        <f t="shared" si="14"/>
        <v>0</v>
      </c>
      <c r="G185" s="116"/>
      <c r="H185" s="408"/>
      <c r="I185" s="230">
        <f t="shared" si="15"/>
        <v>0</v>
      </c>
      <c r="J185" s="116"/>
      <c r="K185" s="408"/>
      <c r="L185" s="230">
        <f t="shared" si="16"/>
        <v>0</v>
      </c>
      <c r="M185" s="464"/>
      <c r="N185" s="118"/>
      <c r="O185" s="230">
        <f t="shared" si="17"/>
        <v>0</v>
      </c>
      <c r="P185" s="387"/>
      <c r="R185" s="37"/>
      <c r="S185" s="37"/>
      <c r="T185" s="37"/>
    </row>
    <row r="186" spans="1:20" ht="60" hidden="1" x14ac:dyDescent="0.25">
      <c r="A186" s="256">
        <v>3294</v>
      </c>
      <c r="B186" s="111" t="s">
        <v>201</v>
      </c>
      <c r="C186" s="481">
        <f t="shared" si="13"/>
        <v>0</v>
      </c>
      <c r="D186" s="257"/>
      <c r="E186" s="258"/>
      <c r="F186" s="618">
        <f t="shared" si="14"/>
        <v>0</v>
      </c>
      <c r="G186" s="257"/>
      <c r="H186" s="483"/>
      <c r="I186" s="479">
        <f t="shared" si="15"/>
        <v>0</v>
      </c>
      <c r="J186" s="257"/>
      <c r="K186" s="483"/>
      <c r="L186" s="479">
        <f t="shared" si="16"/>
        <v>0</v>
      </c>
      <c r="M186" s="484"/>
      <c r="N186" s="260"/>
      <c r="O186" s="479">
        <f t="shared" si="17"/>
        <v>0</v>
      </c>
      <c r="P186" s="480"/>
      <c r="R186" s="346"/>
      <c r="S186" s="346"/>
      <c r="T186" s="346"/>
    </row>
    <row r="187" spans="1:20" ht="48" hidden="1" x14ac:dyDescent="0.25">
      <c r="A187" s="137">
        <v>3300</v>
      </c>
      <c r="B187" s="253" t="s">
        <v>202</v>
      </c>
      <c r="C187" s="485">
        <f t="shared" si="13"/>
        <v>0</v>
      </c>
      <c r="D187" s="211">
        <f>SUM(D188:D189)</f>
        <v>0</v>
      </c>
      <c r="E187" s="264">
        <f>SUM(E188:E189)</f>
        <v>0</v>
      </c>
      <c r="F187" s="265">
        <f t="shared" si="14"/>
        <v>0</v>
      </c>
      <c r="G187" s="211">
        <f>SUM(G188:G189)</f>
        <v>0</v>
      </c>
      <c r="H187" s="486">
        <f>SUM(H188:H189)</f>
        <v>0</v>
      </c>
      <c r="I187" s="268">
        <f t="shared" si="15"/>
        <v>0</v>
      </c>
      <c r="J187" s="211">
        <f>SUM(J188:J189)</f>
        <v>0</v>
      </c>
      <c r="K187" s="486">
        <f>SUM(K188:K189)</f>
        <v>0</v>
      </c>
      <c r="L187" s="268">
        <f t="shared" si="16"/>
        <v>0</v>
      </c>
      <c r="M187" s="459">
        <f>SUM(M188:M189)</f>
        <v>0</v>
      </c>
      <c r="N187" s="266">
        <f>SUM(N188:N189)</f>
        <v>0</v>
      </c>
      <c r="O187" s="268">
        <f t="shared" si="17"/>
        <v>0</v>
      </c>
      <c r="P187" s="460"/>
      <c r="R187" s="37"/>
      <c r="S187" s="37"/>
      <c r="T187" s="37"/>
    </row>
    <row r="188" spans="1:20" ht="48" hidden="1" x14ac:dyDescent="0.25">
      <c r="A188" s="155">
        <v>3310</v>
      </c>
      <c r="B188" s="156" t="s">
        <v>203</v>
      </c>
      <c r="C188" s="435">
        <f t="shared" si="13"/>
        <v>0</v>
      </c>
      <c r="D188" s="231"/>
      <c r="E188" s="232"/>
      <c r="F188" s="216">
        <f t="shared" si="14"/>
        <v>0</v>
      </c>
      <c r="G188" s="231"/>
      <c r="H188" s="467"/>
      <c r="I188" s="219">
        <f t="shared" si="15"/>
        <v>0</v>
      </c>
      <c r="J188" s="231"/>
      <c r="K188" s="467"/>
      <c r="L188" s="219">
        <f t="shared" si="16"/>
        <v>0</v>
      </c>
      <c r="M188" s="468"/>
      <c r="N188" s="234"/>
      <c r="O188" s="219">
        <f t="shared" si="17"/>
        <v>0</v>
      </c>
      <c r="P188" s="434"/>
      <c r="R188" s="346"/>
      <c r="S188" s="346"/>
      <c r="T188" s="346"/>
    </row>
    <row r="189" spans="1:20" ht="60" hidden="1" x14ac:dyDescent="0.25">
      <c r="A189" s="55">
        <v>3320</v>
      </c>
      <c r="B189" s="101" t="s">
        <v>204</v>
      </c>
      <c r="C189" s="400">
        <f t="shared" si="13"/>
        <v>0</v>
      </c>
      <c r="D189" s="106"/>
      <c r="E189" s="107"/>
      <c r="F189" s="240">
        <f t="shared" si="14"/>
        <v>0</v>
      </c>
      <c r="G189" s="106"/>
      <c r="H189" s="403"/>
      <c r="I189" s="243">
        <f t="shared" si="15"/>
        <v>0</v>
      </c>
      <c r="J189" s="106"/>
      <c r="K189" s="403"/>
      <c r="L189" s="243">
        <f t="shared" si="16"/>
        <v>0</v>
      </c>
      <c r="M189" s="463"/>
      <c r="N189" s="108"/>
      <c r="O189" s="243">
        <f t="shared" si="17"/>
        <v>0</v>
      </c>
      <c r="P189" s="382"/>
      <c r="R189" s="37"/>
      <c r="S189" s="37"/>
      <c r="T189" s="37"/>
    </row>
    <row r="190" spans="1:20" hidden="1" x14ac:dyDescent="0.25">
      <c r="A190" s="269">
        <v>4000</v>
      </c>
      <c r="B190" s="200" t="s">
        <v>205</v>
      </c>
      <c r="C190" s="455">
        <f t="shared" si="13"/>
        <v>0</v>
      </c>
      <c r="D190" s="206">
        <f>SUM(D191,D194)</f>
        <v>0</v>
      </c>
      <c r="E190" s="604">
        <f>SUM(E191,E194)</f>
        <v>0</v>
      </c>
      <c r="F190" s="608">
        <f t="shared" si="14"/>
        <v>0</v>
      </c>
      <c r="G190" s="206">
        <f>SUM(G191,G194)</f>
        <v>0</v>
      </c>
      <c r="H190" s="456">
        <f>SUM(H191,H194)</f>
        <v>0</v>
      </c>
      <c r="I190" s="209">
        <f t="shared" si="15"/>
        <v>0</v>
      </c>
      <c r="J190" s="206">
        <f>SUM(J191,J194)</f>
        <v>0</v>
      </c>
      <c r="K190" s="456">
        <f>SUM(K191,K194)</f>
        <v>0</v>
      </c>
      <c r="L190" s="209">
        <f t="shared" si="16"/>
        <v>0</v>
      </c>
      <c r="M190" s="457">
        <f>SUM(M191,M194)</f>
        <v>0</v>
      </c>
      <c r="N190" s="207">
        <f>SUM(N191,N194)</f>
        <v>0</v>
      </c>
      <c r="O190" s="209">
        <f t="shared" si="17"/>
        <v>0</v>
      </c>
      <c r="P190" s="458"/>
      <c r="R190" s="346"/>
      <c r="S190" s="346"/>
      <c r="T190" s="346"/>
    </row>
    <row r="191" spans="1:20" ht="24" hidden="1" x14ac:dyDescent="0.25">
      <c r="A191" s="270">
        <v>4200</v>
      </c>
      <c r="B191" s="210" t="s">
        <v>206</v>
      </c>
      <c r="C191" s="393">
        <f t="shared" si="13"/>
        <v>0</v>
      </c>
      <c r="D191" s="95">
        <f>SUM(D192,D193)</f>
        <v>0</v>
      </c>
      <c r="E191" s="96">
        <f>SUM(E192,E193)</f>
        <v>0</v>
      </c>
      <c r="F191" s="97">
        <f t="shared" si="14"/>
        <v>0</v>
      </c>
      <c r="G191" s="95">
        <f>SUM(G192,G193)</f>
        <v>0</v>
      </c>
      <c r="H191" s="399">
        <f>SUM(H192,H193)</f>
        <v>0</v>
      </c>
      <c r="I191" s="99">
        <f t="shared" si="15"/>
        <v>0</v>
      </c>
      <c r="J191" s="95">
        <f>SUM(J192,J193)</f>
        <v>0</v>
      </c>
      <c r="K191" s="399">
        <f>SUM(K192,K193)</f>
        <v>0</v>
      </c>
      <c r="L191" s="99">
        <f t="shared" si="16"/>
        <v>0</v>
      </c>
      <c r="M191" s="469">
        <f>SUM(M192,M193)</f>
        <v>0</v>
      </c>
      <c r="N191" s="98">
        <f>SUM(N192,N193)</f>
        <v>0</v>
      </c>
      <c r="O191" s="99">
        <f t="shared" si="17"/>
        <v>0</v>
      </c>
      <c r="P191" s="397"/>
      <c r="R191" s="37"/>
      <c r="S191" s="37"/>
      <c r="T191" s="37"/>
    </row>
    <row r="192" spans="1:20" ht="36" hidden="1" x14ac:dyDescent="0.25">
      <c r="A192" s="350">
        <v>4240</v>
      </c>
      <c r="B192" s="101" t="s">
        <v>207</v>
      </c>
      <c r="C192" s="400">
        <f t="shared" si="13"/>
        <v>0</v>
      </c>
      <c r="D192" s="106"/>
      <c r="E192" s="107"/>
      <c r="F192" s="240">
        <f t="shared" si="14"/>
        <v>0</v>
      </c>
      <c r="G192" s="106"/>
      <c r="H192" s="403"/>
      <c r="I192" s="243">
        <f t="shared" si="15"/>
        <v>0</v>
      </c>
      <c r="J192" s="106"/>
      <c r="K192" s="403"/>
      <c r="L192" s="243">
        <f t="shared" si="16"/>
        <v>0</v>
      </c>
      <c r="M192" s="463"/>
      <c r="N192" s="108"/>
      <c r="O192" s="243">
        <f t="shared" si="17"/>
        <v>0</v>
      </c>
      <c r="P192" s="382"/>
      <c r="R192" s="346"/>
      <c r="S192" s="346"/>
      <c r="T192" s="346"/>
    </row>
    <row r="193" spans="1:20" ht="24" hidden="1" x14ac:dyDescent="0.25">
      <c r="A193" s="224">
        <v>4250</v>
      </c>
      <c r="B193" s="111" t="s">
        <v>208</v>
      </c>
      <c r="C193" s="405">
        <f t="shared" si="13"/>
        <v>0</v>
      </c>
      <c r="D193" s="116"/>
      <c r="E193" s="117"/>
      <c r="F193" s="227">
        <f t="shared" si="14"/>
        <v>0</v>
      </c>
      <c r="G193" s="116"/>
      <c r="H193" s="408"/>
      <c r="I193" s="230">
        <f t="shared" si="15"/>
        <v>0</v>
      </c>
      <c r="J193" s="116"/>
      <c r="K193" s="408"/>
      <c r="L193" s="230">
        <f t="shared" si="16"/>
        <v>0</v>
      </c>
      <c r="M193" s="464"/>
      <c r="N193" s="118"/>
      <c r="O193" s="230">
        <f t="shared" si="17"/>
        <v>0</v>
      </c>
      <c r="P193" s="387"/>
      <c r="R193" s="37"/>
      <c r="S193" s="37"/>
      <c r="T193" s="37"/>
    </row>
    <row r="194" spans="1:20" hidden="1" x14ac:dyDescent="0.25">
      <c r="A194" s="85">
        <v>4300</v>
      </c>
      <c r="B194" s="210" t="s">
        <v>209</v>
      </c>
      <c r="C194" s="393">
        <f t="shared" si="13"/>
        <v>0</v>
      </c>
      <c r="D194" s="95">
        <f>SUM(D195)</f>
        <v>0</v>
      </c>
      <c r="E194" s="96">
        <f>SUM(E195)</f>
        <v>0</v>
      </c>
      <c r="F194" s="97">
        <f t="shared" si="14"/>
        <v>0</v>
      </c>
      <c r="G194" s="95">
        <f>SUM(G195)</f>
        <v>0</v>
      </c>
      <c r="H194" s="399">
        <f>SUM(H195)</f>
        <v>0</v>
      </c>
      <c r="I194" s="99">
        <f t="shared" si="15"/>
        <v>0</v>
      </c>
      <c r="J194" s="95">
        <f>SUM(J195)</f>
        <v>0</v>
      </c>
      <c r="K194" s="399">
        <f>SUM(K195)</f>
        <v>0</v>
      </c>
      <c r="L194" s="99">
        <f t="shared" si="16"/>
        <v>0</v>
      </c>
      <c r="M194" s="469">
        <f>SUM(M195)</f>
        <v>0</v>
      </c>
      <c r="N194" s="98">
        <f>SUM(N195)</f>
        <v>0</v>
      </c>
      <c r="O194" s="99">
        <f t="shared" si="17"/>
        <v>0</v>
      </c>
      <c r="P194" s="397"/>
      <c r="R194" s="346"/>
      <c r="S194" s="346"/>
      <c r="T194" s="346"/>
    </row>
    <row r="195" spans="1:20" ht="24" hidden="1" x14ac:dyDescent="0.25">
      <c r="A195" s="350">
        <v>4310</v>
      </c>
      <c r="B195" s="101" t="s">
        <v>210</v>
      </c>
      <c r="C195" s="400">
        <f t="shared" si="13"/>
        <v>0</v>
      </c>
      <c r="D195" s="238">
        <f>SUM(D196:D196)</f>
        <v>0</v>
      </c>
      <c r="E195" s="239">
        <f>SUM(E196:E196)</f>
        <v>0</v>
      </c>
      <c r="F195" s="240">
        <f t="shared" si="14"/>
        <v>0</v>
      </c>
      <c r="G195" s="238">
        <f>SUM(G196:G196)</f>
        <v>0</v>
      </c>
      <c r="H195" s="470">
        <f>SUM(H196:H196)</f>
        <v>0</v>
      </c>
      <c r="I195" s="243">
        <f t="shared" si="15"/>
        <v>0</v>
      </c>
      <c r="J195" s="238">
        <f>SUM(J196:J196)</f>
        <v>0</v>
      </c>
      <c r="K195" s="470">
        <f>SUM(K196:K196)</f>
        <v>0</v>
      </c>
      <c r="L195" s="243">
        <f t="shared" si="16"/>
        <v>0</v>
      </c>
      <c r="M195" s="471">
        <f>SUM(M196:M196)</f>
        <v>0</v>
      </c>
      <c r="N195" s="241">
        <f>SUM(N196:N196)</f>
        <v>0</v>
      </c>
      <c r="O195" s="243">
        <f t="shared" si="17"/>
        <v>0</v>
      </c>
      <c r="P195" s="382"/>
      <c r="R195" s="37"/>
      <c r="S195" s="37"/>
      <c r="T195" s="37"/>
    </row>
    <row r="196" spans="1:20" ht="36" hidden="1" x14ac:dyDescent="0.25">
      <c r="A196" s="64">
        <v>4311</v>
      </c>
      <c r="B196" s="111" t="s">
        <v>211</v>
      </c>
      <c r="C196" s="405">
        <f t="shared" si="13"/>
        <v>0</v>
      </c>
      <c r="D196" s="116"/>
      <c r="E196" s="117"/>
      <c r="F196" s="227">
        <f t="shared" si="14"/>
        <v>0</v>
      </c>
      <c r="G196" s="116"/>
      <c r="H196" s="408"/>
      <c r="I196" s="230">
        <f t="shared" si="15"/>
        <v>0</v>
      </c>
      <c r="J196" s="116"/>
      <c r="K196" s="408"/>
      <c r="L196" s="230">
        <f t="shared" si="16"/>
        <v>0</v>
      </c>
      <c r="M196" s="464"/>
      <c r="N196" s="118"/>
      <c r="O196" s="230">
        <f t="shared" si="17"/>
        <v>0</v>
      </c>
      <c r="P196" s="387"/>
      <c r="R196" s="346"/>
      <c r="S196" s="346"/>
      <c r="T196" s="346"/>
    </row>
    <row r="197" spans="1:20" s="37" customFormat="1" ht="24" x14ac:dyDescent="0.25">
      <c r="A197" s="271"/>
      <c r="B197" s="29" t="s">
        <v>212</v>
      </c>
      <c r="C197" s="452">
        <f t="shared" si="13"/>
        <v>37126</v>
      </c>
      <c r="D197" s="173">
        <f>SUM(D198,D233,D271)</f>
        <v>32426</v>
      </c>
      <c r="E197" s="174">
        <f>SUM(E198,E233,E271)</f>
        <v>0</v>
      </c>
      <c r="F197" s="175">
        <f t="shared" si="14"/>
        <v>32426</v>
      </c>
      <c r="G197" s="173">
        <f>SUM(G198,G233,G271)</f>
        <v>4700</v>
      </c>
      <c r="H197" s="453">
        <f>SUM(H198,H233,H271)</f>
        <v>0</v>
      </c>
      <c r="I197" s="199">
        <f t="shared" si="15"/>
        <v>4700</v>
      </c>
      <c r="J197" s="173">
        <f>SUM(J198,J233,J271)</f>
        <v>0</v>
      </c>
      <c r="K197" s="453">
        <f>SUM(K198,K233,K271)</f>
        <v>0</v>
      </c>
      <c r="L197" s="199">
        <f t="shared" si="16"/>
        <v>0</v>
      </c>
      <c r="M197" s="487">
        <f>SUM(M198,M233,M271)</f>
        <v>0</v>
      </c>
      <c r="N197" s="488">
        <f>SUM(N198,N233,N271)</f>
        <v>0</v>
      </c>
      <c r="O197" s="489">
        <f t="shared" si="17"/>
        <v>0</v>
      </c>
      <c r="P197" s="490"/>
    </row>
    <row r="198" spans="1:20" x14ac:dyDescent="0.25">
      <c r="A198" s="200">
        <v>5000</v>
      </c>
      <c r="B198" s="200" t="s">
        <v>213</v>
      </c>
      <c r="C198" s="455">
        <f t="shared" si="13"/>
        <v>37126</v>
      </c>
      <c r="D198" s="206">
        <f>D199+D207</f>
        <v>32426</v>
      </c>
      <c r="E198" s="604">
        <f>E199+E207</f>
        <v>0</v>
      </c>
      <c r="F198" s="608">
        <f t="shared" si="14"/>
        <v>32426</v>
      </c>
      <c r="G198" s="206">
        <f>G199+G207</f>
        <v>4700</v>
      </c>
      <c r="H198" s="456">
        <f>H199+H207</f>
        <v>0</v>
      </c>
      <c r="I198" s="209">
        <f t="shared" si="15"/>
        <v>4700</v>
      </c>
      <c r="J198" s="206">
        <f>J199+J207</f>
        <v>0</v>
      </c>
      <c r="K198" s="456">
        <f>K199+K207</f>
        <v>0</v>
      </c>
      <c r="L198" s="209">
        <f t="shared" si="16"/>
        <v>0</v>
      </c>
      <c r="M198" s="457">
        <f>M199+M207</f>
        <v>0</v>
      </c>
      <c r="N198" s="207">
        <f>N199+N207</f>
        <v>0</v>
      </c>
      <c r="O198" s="209">
        <f t="shared" si="17"/>
        <v>0</v>
      </c>
      <c r="P198" s="458"/>
      <c r="R198" s="346"/>
      <c r="S198" s="346"/>
      <c r="T198" s="346"/>
    </row>
    <row r="199" spans="1:20" x14ac:dyDescent="0.25">
      <c r="A199" s="85">
        <v>5100</v>
      </c>
      <c r="B199" s="210" t="s">
        <v>214</v>
      </c>
      <c r="C199" s="393">
        <f t="shared" si="13"/>
        <v>2295</v>
      </c>
      <c r="D199" s="95">
        <f>D200+D201+D204+D205+D206</f>
        <v>2295</v>
      </c>
      <c r="E199" s="96">
        <f>E200+E201+E204+E205+E206</f>
        <v>0</v>
      </c>
      <c r="F199" s="97">
        <f t="shared" si="14"/>
        <v>2295</v>
      </c>
      <c r="G199" s="95">
        <f>G200+G201+G204+G205+G206</f>
        <v>0</v>
      </c>
      <c r="H199" s="399">
        <f>H200+H201+H204+H205+H206</f>
        <v>0</v>
      </c>
      <c r="I199" s="99">
        <f t="shared" si="15"/>
        <v>0</v>
      </c>
      <c r="J199" s="95">
        <f>J200+J201+J204+J205+J206</f>
        <v>0</v>
      </c>
      <c r="K199" s="399">
        <f>K200+K201+K204+K205+K206</f>
        <v>0</v>
      </c>
      <c r="L199" s="99">
        <f t="shared" si="16"/>
        <v>0</v>
      </c>
      <c r="M199" s="469">
        <f>M200+M201+M204+M205+M206</f>
        <v>0</v>
      </c>
      <c r="N199" s="98">
        <f>N200+N201+N204+N205+N206</f>
        <v>0</v>
      </c>
      <c r="O199" s="99">
        <f t="shared" si="17"/>
        <v>0</v>
      </c>
      <c r="P199" s="397"/>
      <c r="R199" s="37"/>
      <c r="S199" s="37"/>
      <c r="T199" s="37"/>
    </row>
    <row r="200" spans="1:20" hidden="1" x14ac:dyDescent="0.25">
      <c r="A200" s="350">
        <v>5110</v>
      </c>
      <c r="B200" s="101" t="s">
        <v>215</v>
      </c>
      <c r="C200" s="400">
        <f t="shared" si="13"/>
        <v>0</v>
      </c>
      <c r="D200" s="106"/>
      <c r="E200" s="107"/>
      <c r="F200" s="240">
        <f t="shared" si="14"/>
        <v>0</v>
      </c>
      <c r="G200" s="106"/>
      <c r="H200" s="403"/>
      <c r="I200" s="243">
        <f t="shared" si="15"/>
        <v>0</v>
      </c>
      <c r="J200" s="106"/>
      <c r="K200" s="403"/>
      <c r="L200" s="243">
        <f t="shared" si="16"/>
        <v>0</v>
      </c>
      <c r="M200" s="463"/>
      <c r="N200" s="108"/>
      <c r="O200" s="243">
        <f t="shared" si="17"/>
        <v>0</v>
      </c>
      <c r="P200" s="382"/>
      <c r="R200" s="346"/>
      <c r="S200" s="346"/>
      <c r="T200" s="346"/>
    </row>
    <row r="201" spans="1:20" ht="24" x14ac:dyDescent="0.25">
      <c r="A201" s="224">
        <v>5120</v>
      </c>
      <c r="B201" s="111" t="s">
        <v>216</v>
      </c>
      <c r="C201" s="405">
        <f t="shared" si="13"/>
        <v>2295</v>
      </c>
      <c r="D201" s="225">
        <f>D202+D203</f>
        <v>2295</v>
      </c>
      <c r="E201" s="226">
        <f>E202+E203</f>
        <v>0</v>
      </c>
      <c r="F201" s="227">
        <f t="shared" si="14"/>
        <v>2295</v>
      </c>
      <c r="G201" s="225">
        <f>G202+G203</f>
        <v>0</v>
      </c>
      <c r="H201" s="465">
        <f>H202+H203</f>
        <v>0</v>
      </c>
      <c r="I201" s="230">
        <f t="shared" si="15"/>
        <v>0</v>
      </c>
      <c r="J201" s="225">
        <f>J202+J203</f>
        <v>0</v>
      </c>
      <c r="K201" s="465">
        <f>K202+K203</f>
        <v>0</v>
      </c>
      <c r="L201" s="230">
        <f t="shared" si="16"/>
        <v>0</v>
      </c>
      <c r="M201" s="466">
        <f>M202+M203</f>
        <v>0</v>
      </c>
      <c r="N201" s="228">
        <f>N202+N203</f>
        <v>0</v>
      </c>
      <c r="O201" s="230">
        <f t="shared" si="17"/>
        <v>0</v>
      </c>
      <c r="P201" s="387"/>
      <c r="R201" s="37"/>
      <c r="S201" s="37"/>
      <c r="T201" s="37"/>
    </row>
    <row r="202" spans="1:20" x14ac:dyDescent="0.25">
      <c r="A202" s="64">
        <v>5121</v>
      </c>
      <c r="B202" s="111" t="s">
        <v>217</v>
      </c>
      <c r="C202" s="405">
        <f t="shared" si="13"/>
        <v>2295</v>
      </c>
      <c r="D202" s="116">
        <v>2295</v>
      </c>
      <c r="E202" s="117"/>
      <c r="F202" s="227">
        <f t="shared" si="14"/>
        <v>2295</v>
      </c>
      <c r="G202" s="116"/>
      <c r="H202" s="408"/>
      <c r="I202" s="230">
        <f t="shared" si="15"/>
        <v>0</v>
      </c>
      <c r="J202" s="116"/>
      <c r="K202" s="408"/>
      <c r="L202" s="230">
        <f t="shared" si="16"/>
        <v>0</v>
      </c>
      <c r="M202" s="464"/>
      <c r="N202" s="118"/>
      <c r="O202" s="230">
        <f t="shared" si="17"/>
        <v>0</v>
      </c>
      <c r="P202" s="387"/>
      <c r="R202" s="346"/>
      <c r="S202" s="346"/>
      <c r="T202" s="346"/>
    </row>
    <row r="203" spans="1:20" ht="24" hidden="1" x14ac:dyDescent="0.25">
      <c r="A203" s="64">
        <v>5129</v>
      </c>
      <c r="B203" s="111" t="s">
        <v>218</v>
      </c>
      <c r="C203" s="405">
        <f t="shared" si="13"/>
        <v>0</v>
      </c>
      <c r="D203" s="116"/>
      <c r="E203" s="117"/>
      <c r="F203" s="227">
        <f t="shared" si="14"/>
        <v>0</v>
      </c>
      <c r="G203" s="116"/>
      <c r="H203" s="408"/>
      <c r="I203" s="230">
        <f t="shared" si="15"/>
        <v>0</v>
      </c>
      <c r="J203" s="116"/>
      <c r="K203" s="408"/>
      <c r="L203" s="230">
        <f t="shared" si="16"/>
        <v>0</v>
      </c>
      <c r="M203" s="464"/>
      <c r="N203" s="118"/>
      <c r="O203" s="230">
        <f t="shared" si="17"/>
        <v>0</v>
      </c>
      <c r="P203" s="387"/>
      <c r="R203" s="37"/>
      <c r="S203" s="37"/>
      <c r="T203" s="37"/>
    </row>
    <row r="204" spans="1:20" hidden="1" x14ac:dyDescent="0.25">
      <c r="A204" s="224">
        <v>5130</v>
      </c>
      <c r="B204" s="111" t="s">
        <v>219</v>
      </c>
      <c r="C204" s="405">
        <f t="shared" si="13"/>
        <v>0</v>
      </c>
      <c r="D204" s="116"/>
      <c r="E204" s="117"/>
      <c r="F204" s="227">
        <f t="shared" si="14"/>
        <v>0</v>
      </c>
      <c r="G204" s="116"/>
      <c r="H204" s="408"/>
      <c r="I204" s="230">
        <f t="shared" si="15"/>
        <v>0</v>
      </c>
      <c r="J204" s="116"/>
      <c r="K204" s="408"/>
      <c r="L204" s="230">
        <f t="shared" si="16"/>
        <v>0</v>
      </c>
      <c r="M204" s="464"/>
      <c r="N204" s="118"/>
      <c r="O204" s="230">
        <f t="shared" si="17"/>
        <v>0</v>
      </c>
      <c r="P204" s="387"/>
      <c r="R204" s="346"/>
      <c r="S204" s="346"/>
      <c r="T204" s="346"/>
    </row>
    <row r="205" spans="1:20" hidden="1" x14ac:dyDescent="0.25">
      <c r="A205" s="224">
        <v>5140</v>
      </c>
      <c r="B205" s="111" t="s">
        <v>220</v>
      </c>
      <c r="C205" s="405">
        <f t="shared" si="13"/>
        <v>0</v>
      </c>
      <c r="D205" s="116"/>
      <c r="E205" s="117"/>
      <c r="F205" s="227">
        <f t="shared" si="14"/>
        <v>0</v>
      </c>
      <c r="G205" s="116"/>
      <c r="H205" s="408"/>
      <c r="I205" s="230">
        <f t="shared" si="15"/>
        <v>0</v>
      </c>
      <c r="J205" s="116"/>
      <c r="K205" s="408"/>
      <c r="L205" s="230">
        <f t="shared" si="16"/>
        <v>0</v>
      </c>
      <c r="M205" s="464"/>
      <c r="N205" s="118"/>
      <c r="O205" s="230">
        <f t="shared" si="17"/>
        <v>0</v>
      </c>
      <c r="P205" s="387"/>
      <c r="R205" s="37"/>
      <c r="S205" s="37"/>
      <c r="T205" s="37"/>
    </row>
    <row r="206" spans="1:20" ht="24" hidden="1" x14ac:dyDescent="0.25">
      <c r="A206" s="224">
        <v>5170</v>
      </c>
      <c r="B206" s="111" t="s">
        <v>221</v>
      </c>
      <c r="C206" s="405">
        <f t="shared" si="13"/>
        <v>0</v>
      </c>
      <c r="D206" s="116"/>
      <c r="E206" s="117"/>
      <c r="F206" s="227">
        <f t="shared" si="14"/>
        <v>0</v>
      </c>
      <c r="G206" s="116"/>
      <c r="H206" s="408"/>
      <c r="I206" s="230">
        <f t="shared" si="15"/>
        <v>0</v>
      </c>
      <c r="J206" s="116"/>
      <c r="K206" s="408"/>
      <c r="L206" s="230">
        <f t="shared" si="16"/>
        <v>0</v>
      </c>
      <c r="M206" s="464"/>
      <c r="N206" s="118"/>
      <c r="O206" s="230">
        <f t="shared" si="17"/>
        <v>0</v>
      </c>
      <c r="P206" s="387"/>
      <c r="R206" s="346"/>
      <c r="S206" s="346"/>
      <c r="T206" s="346"/>
    </row>
    <row r="207" spans="1:20" x14ac:dyDescent="0.25">
      <c r="A207" s="85">
        <v>5200</v>
      </c>
      <c r="B207" s="210" t="s">
        <v>222</v>
      </c>
      <c r="C207" s="393">
        <f t="shared" si="13"/>
        <v>34831</v>
      </c>
      <c r="D207" s="95">
        <f>D208+D218+D219+D228+D229+D230+D232</f>
        <v>30131</v>
      </c>
      <c r="E207" s="96">
        <f>E208+E218+E219+E228+E229+E230+E232</f>
        <v>0</v>
      </c>
      <c r="F207" s="97">
        <f t="shared" si="14"/>
        <v>30131</v>
      </c>
      <c r="G207" s="95">
        <f>G208+G218+G219+G228+G229+G230+G232</f>
        <v>4700</v>
      </c>
      <c r="H207" s="399">
        <f>H208+H218+H219+H228+H229+H230+H232</f>
        <v>0</v>
      </c>
      <c r="I207" s="99">
        <f t="shared" si="15"/>
        <v>4700</v>
      </c>
      <c r="J207" s="95">
        <f>J208+J218+J219+J228+J229+J230+J232</f>
        <v>0</v>
      </c>
      <c r="K207" s="399">
        <f>K208+K218+K219+K228+K229+K230+K232</f>
        <v>0</v>
      </c>
      <c r="L207" s="99">
        <f t="shared" si="16"/>
        <v>0</v>
      </c>
      <c r="M207" s="469">
        <f>M208+M218+M219+M228+M229+M230+M232</f>
        <v>0</v>
      </c>
      <c r="N207" s="98">
        <f>N208+N218+N219+N228+N229+N230+N232</f>
        <v>0</v>
      </c>
      <c r="O207" s="99">
        <f t="shared" si="17"/>
        <v>0</v>
      </c>
      <c r="P207" s="397"/>
      <c r="R207" s="37"/>
      <c r="S207" s="37"/>
      <c r="T207" s="37"/>
    </row>
    <row r="208" spans="1:20" hidden="1" x14ac:dyDescent="0.25">
      <c r="A208" s="213">
        <v>5210</v>
      </c>
      <c r="B208" s="156" t="s">
        <v>223</v>
      </c>
      <c r="C208" s="435">
        <f t="shared" si="13"/>
        <v>0</v>
      </c>
      <c r="D208" s="214">
        <f>SUM(D209:D217)</f>
        <v>0</v>
      </c>
      <c r="E208" s="215">
        <f>SUM(E209:E217)</f>
        <v>0</v>
      </c>
      <c r="F208" s="216">
        <f t="shared" si="14"/>
        <v>0</v>
      </c>
      <c r="G208" s="214">
        <f>SUM(G209:G217)</f>
        <v>0</v>
      </c>
      <c r="H208" s="461">
        <f>SUM(H209:H217)</f>
        <v>0</v>
      </c>
      <c r="I208" s="219">
        <f t="shared" si="15"/>
        <v>0</v>
      </c>
      <c r="J208" s="214">
        <f>SUM(J209:J217)</f>
        <v>0</v>
      </c>
      <c r="K208" s="461">
        <f>SUM(K209:K217)</f>
        <v>0</v>
      </c>
      <c r="L208" s="219">
        <f t="shared" si="16"/>
        <v>0</v>
      </c>
      <c r="M208" s="462">
        <f>SUM(M209:M217)</f>
        <v>0</v>
      </c>
      <c r="N208" s="217">
        <f>SUM(N209:N217)</f>
        <v>0</v>
      </c>
      <c r="O208" s="219">
        <f t="shared" si="17"/>
        <v>0</v>
      </c>
      <c r="P208" s="434"/>
      <c r="R208" s="346"/>
      <c r="S208" s="346"/>
      <c r="T208" s="346"/>
    </row>
    <row r="209" spans="1:20" hidden="1" x14ac:dyDescent="0.25">
      <c r="A209" s="55">
        <v>5211</v>
      </c>
      <c r="B209" s="101" t="s">
        <v>224</v>
      </c>
      <c r="C209" s="227">
        <f t="shared" si="13"/>
        <v>0</v>
      </c>
      <c r="D209" s="106"/>
      <c r="E209" s="107"/>
      <c r="F209" s="240">
        <f t="shared" si="14"/>
        <v>0</v>
      </c>
      <c r="G209" s="106"/>
      <c r="H209" s="403"/>
      <c r="I209" s="243">
        <f t="shared" si="15"/>
        <v>0</v>
      </c>
      <c r="J209" s="106"/>
      <c r="K209" s="403"/>
      <c r="L209" s="243">
        <f t="shared" si="16"/>
        <v>0</v>
      </c>
      <c r="M209" s="463"/>
      <c r="N209" s="108"/>
      <c r="O209" s="243">
        <f t="shared" si="17"/>
        <v>0</v>
      </c>
      <c r="P209" s="382"/>
      <c r="R209" s="37"/>
      <c r="S209" s="37"/>
      <c r="T209" s="37"/>
    </row>
    <row r="210" spans="1:20" hidden="1" x14ac:dyDescent="0.25">
      <c r="A210" s="64">
        <v>5212</v>
      </c>
      <c r="B210" s="111" t="s">
        <v>225</v>
      </c>
      <c r="C210" s="227">
        <f t="shared" si="13"/>
        <v>0</v>
      </c>
      <c r="D210" s="116"/>
      <c r="E210" s="117"/>
      <c r="F210" s="227">
        <f t="shared" si="14"/>
        <v>0</v>
      </c>
      <c r="G210" s="116"/>
      <c r="H210" s="408"/>
      <c r="I210" s="230">
        <f t="shared" si="15"/>
        <v>0</v>
      </c>
      <c r="J210" s="116"/>
      <c r="K210" s="408"/>
      <c r="L210" s="230">
        <f t="shared" si="16"/>
        <v>0</v>
      </c>
      <c r="M210" s="464"/>
      <c r="N210" s="118"/>
      <c r="O210" s="230">
        <f t="shared" si="17"/>
        <v>0</v>
      </c>
      <c r="P210" s="387"/>
      <c r="R210" s="346"/>
      <c r="S210" s="346"/>
      <c r="T210" s="346"/>
    </row>
    <row r="211" spans="1:20" hidden="1" x14ac:dyDescent="0.25">
      <c r="A211" s="64">
        <v>5213</v>
      </c>
      <c r="B211" s="111" t="s">
        <v>226</v>
      </c>
      <c r="C211" s="227">
        <f t="shared" si="13"/>
        <v>0</v>
      </c>
      <c r="D211" s="116"/>
      <c r="E211" s="117"/>
      <c r="F211" s="227">
        <f t="shared" si="14"/>
        <v>0</v>
      </c>
      <c r="G211" s="116"/>
      <c r="H211" s="408"/>
      <c r="I211" s="230">
        <f t="shared" si="15"/>
        <v>0</v>
      </c>
      <c r="J211" s="116"/>
      <c r="K211" s="408"/>
      <c r="L211" s="230">
        <f t="shared" si="16"/>
        <v>0</v>
      </c>
      <c r="M211" s="464"/>
      <c r="N211" s="118"/>
      <c r="O211" s="230">
        <f t="shared" si="17"/>
        <v>0</v>
      </c>
      <c r="P211" s="387"/>
      <c r="R211" s="37"/>
      <c r="S211" s="37"/>
      <c r="T211" s="37"/>
    </row>
    <row r="212" spans="1:20" hidden="1" x14ac:dyDescent="0.25">
      <c r="A212" s="64">
        <v>5214</v>
      </c>
      <c r="B212" s="111" t="s">
        <v>227</v>
      </c>
      <c r="C212" s="227">
        <f t="shared" si="13"/>
        <v>0</v>
      </c>
      <c r="D212" s="116"/>
      <c r="E212" s="117"/>
      <c r="F212" s="227">
        <f t="shared" si="14"/>
        <v>0</v>
      </c>
      <c r="G212" s="116"/>
      <c r="H212" s="408"/>
      <c r="I212" s="230">
        <f t="shared" si="15"/>
        <v>0</v>
      </c>
      <c r="J212" s="116"/>
      <c r="K212" s="408"/>
      <c r="L212" s="230">
        <f t="shared" si="16"/>
        <v>0</v>
      </c>
      <c r="M212" s="464"/>
      <c r="N212" s="118"/>
      <c r="O212" s="230">
        <f t="shared" si="17"/>
        <v>0</v>
      </c>
      <c r="P212" s="387"/>
      <c r="R212" s="346"/>
      <c r="S212" s="346"/>
      <c r="T212" s="346"/>
    </row>
    <row r="213" spans="1:20" hidden="1" x14ac:dyDescent="0.25">
      <c r="A213" s="64">
        <v>5215</v>
      </c>
      <c r="B213" s="111" t="s">
        <v>228</v>
      </c>
      <c r="C213" s="227">
        <f t="shared" si="13"/>
        <v>0</v>
      </c>
      <c r="D213" s="116"/>
      <c r="E213" s="117"/>
      <c r="F213" s="227">
        <f t="shared" si="14"/>
        <v>0</v>
      </c>
      <c r="G213" s="116"/>
      <c r="H213" s="408"/>
      <c r="I213" s="230">
        <f t="shared" si="15"/>
        <v>0</v>
      </c>
      <c r="J213" s="116"/>
      <c r="K213" s="408"/>
      <c r="L213" s="230">
        <f t="shared" si="16"/>
        <v>0</v>
      </c>
      <c r="M213" s="464"/>
      <c r="N213" s="118"/>
      <c r="O213" s="230">
        <f t="shared" si="17"/>
        <v>0</v>
      </c>
      <c r="P213" s="387"/>
      <c r="R213" s="37"/>
      <c r="S213" s="37"/>
      <c r="T213" s="37"/>
    </row>
    <row r="214" spans="1:20" ht="24" hidden="1" x14ac:dyDescent="0.25">
      <c r="A214" s="64">
        <v>5216</v>
      </c>
      <c r="B214" s="111" t="s">
        <v>229</v>
      </c>
      <c r="C214" s="227">
        <f t="shared" si="13"/>
        <v>0</v>
      </c>
      <c r="D214" s="116"/>
      <c r="E214" s="117"/>
      <c r="F214" s="227">
        <f t="shared" si="14"/>
        <v>0</v>
      </c>
      <c r="G214" s="116"/>
      <c r="H214" s="408"/>
      <c r="I214" s="230">
        <f t="shared" si="15"/>
        <v>0</v>
      </c>
      <c r="J214" s="116"/>
      <c r="K214" s="408"/>
      <c r="L214" s="230">
        <f t="shared" si="16"/>
        <v>0</v>
      </c>
      <c r="M214" s="464"/>
      <c r="N214" s="118"/>
      <c r="O214" s="230">
        <f t="shared" si="17"/>
        <v>0</v>
      </c>
      <c r="P214" s="387"/>
      <c r="R214" s="346"/>
      <c r="S214" s="346"/>
      <c r="T214" s="346"/>
    </row>
    <row r="215" spans="1:20" hidden="1" x14ac:dyDescent="0.25">
      <c r="A215" s="64">
        <v>5217</v>
      </c>
      <c r="B215" s="111" t="s">
        <v>230</v>
      </c>
      <c r="C215" s="227">
        <f t="shared" si="13"/>
        <v>0</v>
      </c>
      <c r="D215" s="116"/>
      <c r="E215" s="117"/>
      <c r="F215" s="227">
        <f t="shared" si="14"/>
        <v>0</v>
      </c>
      <c r="G215" s="116"/>
      <c r="H215" s="408"/>
      <c r="I215" s="230">
        <f t="shared" si="15"/>
        <v>0</v>
      </c>
      <c r="J215" s="116"/>
      <c r="K215" s="408"/>
      <c r="L215" s="230">
        <f t="shared" si="16"/>
        <v>0</v>
      </c>
      <c r="M215" s="464"/>
      <c r="N215" s="118"/>
      <c r="O215" s="230">
        <f t="shared" si="17"/>
        <v>0</v>
      </c>
      <c r="P215" s="387"/>
      <c r="R215" s="37"/>
      <c r="S215" s="37"/>
      <c r="T215" s="37"/>
    </row>
    <row r="216" spans="1:20" hidden="1" x14ac:dyDescent="0.25">
      <c r="A216" s="64">
        <v>5218</v>
      </c>
      <c r="B216" s="111" t="s">
        <v>231</v>
      </c>
      <c r="C216" s="227">
        <f t="shared" si="13"/>
        <v>0</v>
      </c>
      <c r="D216" s="116"/>
      <c r="E216" s="117"/>
      <c r="F216" s="227">
        <f t="shared" si="14"/>
        <v>0</v>
      </c>
      <c r="G216" s="116"/>
      <c r="H216" s="408"/>
      <c r="I216" s="230">
        <f t="shared" si="15"/>
        <v>0</v>
      </c>
      <c r="J216" s="116"/>
      <c r="K216" s="408"/>
      <c r="L216" s="230">
        <f t="shared" si="16"/>
        <v>0</v>
      </c>
      <c r="M216" s="464"/>
      <c r="N216" s="118"/>
      <c r="O216" s="230">
        <f t="shared" si="17"/>
        <v>0</v>
      </c>
      <c r="P216" s="387"/>
      <c r="R216" s="346"/>
      <c r="S216" s="346"/>
      <c r="T216" s="346"/>
    </row>
    <row r="217" spans="1:20" hidden="1" x14ac:dyDescent="0.25">
      <c r="A217" s="64">
        <v>5219</v>
      </c>
      <c r="B217" s="111" t="s">
        <v>232</v>
      </c>
      <c r="C217" s="227">
        <f t="shared" si="13"/>
        <v>0</v>
      </c>
      <c r="D217" s="116"/>
      <c r="E217" s="117"/>
      <c r="F217" s="227">
        <f t="shared" si="14"/>
        <v>0</v>
      </c>
      <c r="G217" s="116"/>
      <c r="H217" s="408"/>
      <c r="I217" s="230">
        <f t="shared" si="15"/>
        <v>0</v>
      </c>
      <c r="J217" s="116"/>
      <c r="K217" s="408"/>
      <c r="L217" s="230">
        <f t="shared" si="16"/>
        <v>0</v>
      </c>
      <c r="M217" s="464"/>
      <c r="N217" s="118"/>
      <c r="O217" s="230">
        <f t="shared" si="17"/>
        <v>0</v>
      </c>
      <c r="P217" s="387"/>
      <c r="R217" s="37"/>
      <c r="S217" s="37"/>
      <c r="T217" s="37"/>
    </row>
    <row r="218" spans="1:20" hidden="1" x14ac:dyDescent="0.25">
      <c r="A218" s="224">
        <v>5220</v>
      </c>
      <c r="B218" s="111" t="s">
        <v>233</v>
      </c>
      <c r="C218" s="227">
        <f t="shared" si="13"/>
        <v>0</v>
      </c>
      <c r="D218" s="116"/>
      <c r="E218" s="117"/>
      <c r="F218" s="227">
        <f t="shared" si="14"/>
        <v>0</v>
      </c>
      <c r="G218" s="116"/>
      <c r="H218" s="408"/>
      <c r="I218" s="230">
        <f t="shared" si="15"/>
        <v>0</v>
      </c>
      <c r="J218" s="116"/>
      <c r="K218" s="408"/>
      <c r="L218" s="230">
        <f t="shared" si="16"/>
        <v>0</v>
      </c>
      <c r="M218" s="464"/>
      <c r="N218" s="118"/>
      <c r="O218" s="230">
        <f t="shared" si="17"/>
        <v>0</v>
      </c>
      <c r="P218" s="387"/>
      <c r="R218" s="346"/>
      <c r="S218" s="346"/>
      <c r="T218" s="346"/>
    </row>
    <row r="219" spans="1:20" x14ac:dyDescent="0.25">
      <c r="A219" s="224">
        <v>5230</v>
      </c>
      <c r="B219" s="111" t="s">
        <v>234</v>
      </c>
      <c r="C219" s="227">
        <f t="shared" si="13"/>
        <v>34831</v>
      </c>
      <c r="D219" s="225">
        <f>SUM(D220:D227)</f>
        <v>30131</v>
      </c>
      <c r="E219" s="226">
        <f>SUM(E220:E227)</f>
        <v>0</v>
      </c>
      <c r="F219" s="227">
        <f t="shared" si="14"/>
        <v>30131</v>
      </c>
      <c r="G219" s="225">
        <f>SUM(G220:G227)</f>
        <v>4700</v>
      </c>
      <c r="H219" s="465">
        <f>SUM(H220:H227)</f>
        <v>0</v>
      </c>
      <c r="I219" s="230">
        <f t="shared" si="15"/>
        <v>4700</v>
      </c>
      <c r="J219" s="225">
        <f>SUM(J220:J227)</f>
        <v>0</v>
      </c>
      <c r="K219" s="465">
        <f>SUM(K220:K227)</f>
        <v>0</v>
      </c>
      <c r="L219" s="230">
        <f t="shared" si="16"/>
        <v>0</v>
      </c>
      <c r="M219" s="466">
        <f>SUM(M220:M227)</f>
        <v>0</v>
      </c>
      <c r="N219" s="228">
        <f>SUM(N220:N227)</f>
        <v>0</v>
      </c>
      <c r="O219" s="230">
        <f t="shared" si="17"/>
        <v>0</v>
      </c>
      <c r="P219" s="387"/>
      <c r="R219" s="37"/>
      <c r="S219" s="37"/>
      <c r="T219" s="37"/>
    </row>
    <row r="220" spans="1:20" hidden="1" x14ac:dyDescent="0.25">
      <c r="A220" s="64">
        <v>5231</v>
      </c>
      <c r="B220" s="111" t="s">
        <v>235</v>
      </c>
      <c r="C220" s="227">
        <f t="shared" si="13"/>
        <v>0</v>
      </c>
      <c r="D220" s="116"/>
      <c r="E220" s="117"/>
      <c r="F220" s="227">
        <f t="shared" si="14"/>
        <v>0</v>
      </c>
      <c r="G220" s="116"/>
      <c r="H220" s="408"/>
      <c r="I220" s="230">
        <f t="shared" si="15"/>
        <v>0</v>
      </c>
      <c r="J220" s="116"/>
      <c r="K220" s="408"/>
      <c r="L220" s="230">
        <f t="shared" si="16"/>
        <v>0</v>
      </c>
      <c r="M220" s="464"/>
      <c r="N220" s="118"/>
      <c r="O220" s="230">
        <f t="shared" si="17"/>
        <v>0</v>
      </c>
      <c r="P220" s="387"/>
      <c r="R220" s="346"/>
      <c r="S220" s="346"/>
      <c r="T220" s="346"/>
    </row>
    <row r="221" spans="1:20" hidden="1" x14ac:dyDescent="0.25">
      <c r="A221" s="64">
        <v>5232</v>
      </c>
      <c r="B221" s="111" t="s">
        <v>236</v>
      </c>
      <c r="C221" s="227">
        <f t="shared" si="13"/>
        <v>0</v>
      </c>
      <c r="D221" s="116"/>
      <c r="E221" s="117"/>
      <c r="F221" s="227">
        <f t="shared" si="14"/>
        <v>0</v>
      </c>
      <c r="G221" s="116"/>
      <c r="H221" s="408"/>
      <c r="I221" s="230">
        <f t="shared" si="15"/>
        <v>0</v>
      </c>
      <c r="J221" s="116"/>
      <c r="K221" s="408"/>
      <c r="L221" s="230">
        <f t="shared" si="16"/>
        <v>0</v>
      </c>
      <c r="M221" s="464"/>
      <c r="N221" s="118"/>
      <c r="O221" s="230">
        <f t="shared" si="17"/>
        <v>0</v>
      </c>
      <c r="P221" s="387"/>
      <c r="R221" s="37"/>
      <c r="S221" s="37"/>
      <c r="T221" s="37"/>
    </row>
    <row r="222" spans="1:20" x14ac:dyDescent="0.25">
      <c r="A222" s="64">
        <v>5233</v>
      </c>
      <c r="B222" s="111" t="s">
        <v>237</v>
      </c>
      <c r="C222" s="227">
        <f t="shared" si="13"/>
        <v>9200</v>
      </c>
      <c r="D222" s="116">
        <v>4500</v>
      </c>
      <c r="E222" s="117"/>
      <c r="F222" s="227">
        <f t="shared" si="14"/>
        <v>4500</v>
      </c>
      <c r="G222" s="116">
        <v>4700</v>
      </c>
      <c r="H222" s="408"/>
      <c r="I222" s="230">
        <f t="shared" si="15"/>
        <v>4700</v>
      </c>
      <c r="J222" s="116"/>
      <c r="K222" s="408"/>
      <c r="L222" s="230">
        <f t="shared" si="16"/>
        <v>0</v>
      </c>
      <c r="M222" s="464"/>
      <c r="N222" s="118"/>
      <c r="O222" s="230">
        <f t="shared" si="17"/>
        <v>0</v>
      </c>
      <c r="P222" s="387"/>
      <c r="R222" s="346"/>
      <c r="S222" s="346"/>
      <c r="T222" s="346"/>
    </row>
    <row r="223" spans="1:20" ht="24" hidden="1" x14ac:dyDescent="0.25">
      <c r="A223" s="64">
        <v>5234</v>
      </c>
      <c r="B223" s="111" t="s">
        <v>238</v>
      </c>
      <c r="C223" s="227">
        <f t="shared" si="13"/>
        <v>0</v>
      </c>
      <c r="D223" s="116"/>
      <c r="E223" s="117"/>
      <c r="F223" s="227">
        <f t="shared" si="14"/>
        <v>0</v>
      </c>
      <c r="G223" s="116"/>
      <c r="H223" s="408"/>
      <c r="I223" s="230">
        <f t="shared" si="15"/>
        <v>0</v>
      </c>
      <c r="J223" s="116"/>
      <c r="K223" s="408"/>
      <c r="L223" s="230">
        <f t="shared" si="16"/>
        <v>0</v>
      </c>
      <c r="M223" s="464"/>
      <c r="N223" s="118"/>
      <c r="O223" s="230">
        <f t="shared" si="17"/>
        <v>0</v>
      </c>
      <c r="P223" s="387"/>
      <c r="R223" s="37"/>
      <c r="S223" s="37"/>
      <c r="T223" s="37"/>
    </row>
    <row r="224" spans="1:20" hidden="1" x14ac:dyDescent="0.25">
      <c r="A224" s="64">
        <v>5236</v>
      </c>
      <c r="B224" s="111" t="s">
        <v>239</v>
      </c>
      <c r="C224" s="227">
        <f t="shared" si="13"/>
        <v>0</v>
      </c>
      <c r="D224" s="116"/>
      <c r="E224" s="117"/>
      <c r="F224" s="227">
        <f t="shared" si="14"/>
        <v>0</v>
      </c>
      <c r="G224" s="116"/>
      <c r="H224" s="408"/>
      <c r="I224" s="230">
        <f t="shared" si="15"/>
        <v>0</v>
      </c>
      <c r="J224" s="116"/>
      <c r="K224" s="408"/>
      <c r="L224" s="230">
        <f t="shared" si="16"/>
        <v>0</v>
      </c>
      <c r="M224" s="464"/>
      <c r="N224" s="118"/>
      <c r="O224" s="230">
        <f t="shared" si="17"/>
        <v>0</v>
      </c>
      <c r="P224" s="387"/>
      <c r="R224" s="346"/>
      <c r="S224" s="346"/>
      <c r="T224" s="346"/>
    </row>
    <row r="225" spans="1:20" hidden="1" x14ac:dyDescent="0.25">
      <c r="A225" s="64">
        <v>5237</v>
      </c>
      <c r="B225" s="111" t="s">
        <v>240</v>
      </c>
      <c r="C225" s="227">
        <f t="shared" si="13"/>
        <v>0</v>
      </c>
      <c r="D225" s="116"/>
      <c r="E225" s="117"/>
      <c r="F225" s="227">
        <f t="shared" si="14"/>
        <v>0</v>
      </c>
      <c r="G225" s="116"/>
      <c r="H225" s="408"/>
      <c r="I225" s="230">
        <f t="shared" si="15"/>
        <v>0</v>
      </c>
      <c r="J225" s="116"/>
      <c r="K225" s="408"/>
      <c r="L225" s="230">
        <f t="shared" si="16"/>
        <v>0</v>
      </c>
      <c r="M225" s="464"/>
      <c r="N225" s="118"/>
      <c r="O225" s="230">
        <f t="shared" si="17"/>
        <v>0</v>
      </c>
      <c r="P225" s="387"/>
      <c r="R225" s="37"/>
      <c r="S225" s="37"/>
      <c r="T225" s="37"/>
    </row>
    <row r="226" spans="1:20" ht="24" x14ac:dyDescent="0.25">
      <c r="A226" s="64">
        <v>5238</v>
      </c>
      <c r="B226" s="111" t="s">
        <v>241</v>
      </c>
      <c r="C226" s="227">
        <f t="shared" si="13"/>
        <v>24280</v>
      </c>
      <c r="D226" s="116">
        <f>5000+17280+500+1500</f>
        <v>24280</v>
      </c>
      <c r="E226" s="117"/>
      <c r="F226" s="227">
        <f t="shared" si="14"/>
        <v>24280</v>
      </c>
      <c r="G226" s="116"/>
      <c r="H226" s="408"/>
      <c r="I226" s="230">
        <f t="shared" si="15"/>
        <v>0</v>
      </c>
      <c r="J226" s="116"/>
      <c r="K226" s="408"/>
      <c r="L226" s="230">
        <f t="shared" si="16"/>
        <v>0</v>
      </c>
      <c r="M226" s="464"/>
      <c r="N226" s="118"/>
      <c r="O226" s="230">
        <f t="shared" si="17"/>
        <v>0</v>
      </c>
      <c r="P226" s="387"/>
      <c r="R226" s="346"/>
      <c r="S226" s="346"/>
      <c r="T226" s="346"/>
    </row>
    <row r="227" spans="1:20" ht="24" x14ac:dyDescent="0.25">
      <c r="A227" s="64">
        <v>5239</v>
      </c>
      <c r="B227" s="111" t="s">
        <v>242</v>
      </c>
      <c r="C227" s="227">
        <f t="shared" si="13"/>
        <v>1351</v>
      </c>
      <c r="D227" s="116">
        <v>1351</v>
      </c>
      <c r="E227" s="117"/>
      <c r="F227" s="227">
        <f t="shared" si="14"/>
        <v>1351</v>
      </c>
      <c r="G227" s="116"/>
      <c r="H227" s="408"/>
      <c r="I227" s="230">
        <f t="shared" si="15"/>
        <v>0</v>
      </c>
      <c r="J227" s="116"/>
      <c r="K227" s="408"/>
      <c r="L227" s="230">
        <f t="shared" si="16"/>
        <v>0</v>
      </c>
      <c r="M227" s="464"/>
      <c r="N227" s="118"/>
      <c r="O227" s="230">
        <f t="shared" si="17"/>
        <v>0</v>
      </c>
      <c r="P227" s="387"/>
      <c r="R227" s="37"/>
      <c r="S227" s="37"/>
      <c r="T227" s="37"/>
    </row>
    <row r="228" spans="1:20" ht="24" hidden="1" x14ac:dyDescent="0.25">
      <c r="A228" s="224">
        <v>5240</v>
      </c>
      <c r="B228" s="111" t="s">
        <v>243</v>
      </c>
      <c r="C228" s="227">
        <f t="shared" si="13"/>
        <v>0</v>
      </c>
      <c r="D228" s="116"/>
      <c r="E228" s="117"/>
      <c r="F228" s="227">
        <f t="shared" si="14"/>
        <v>0</v>
      </c>
      <c r="G228" s="116"/>
      <c r="H228" s="408"/>
      <c r="I228" s="230">
        <f t="shared" si="15"/>
        <v>0</v>
      </c>
      <c r="J228" s="116"/>
      <c r="K228" s="408"/>
      <c r="L228" s="230">
        <f t="shared" si="16"/>
        <v>0</v>
      </c>
      <c r="M228" s="464"/>
      <c r="N228" s="118"/>
      <c r="O228" s="230">
        <f t="shared" si="17"/>
        <v>0</v>
      </c>
      <c r="P228" s="387"/>
      <c r="R228" s="346"/>
      <c r="S228" s="346"/>
      <c r="T228" s="346"/>
    </row>
    <row r="229" spans="1:20" hidden="1" x14ac:dyDescent="0.25">
      <c r="A229" s="224">
        <v>5250</v>
      </c>
      <c r="B229" s="111" t="s">
        <v>244</v>
      </c>
      <c r="C229" s="227">
        <f t="shared" si="13"/>
        <v>0</v>
      </c>
      <c r="D229" s="116"/>
      <c r="E229" s="117"/>
      <c r="F229" s="227">
        <f t="shared" si="14"/>
        <v>0</v>
      </c>
      <c r="G229" s="116"/>
      <c r="H229" s="408"/>
      <c r="I229" s="230">
        <f t="shared" si="15"/>
        <v>0</v>
      </c>
      <c r="J229" s="116"/>
      <c r="K229" s="408"/>
      <c r="L229" s="230">
        <f t="shared" si="16"/>
        <v>0</v>
      </c>
      <c r="M229" s="464"/>
      <c r="N229" s="118"/>
      <c r="O229" s="230">
        <f t="shared" si="17"/>
        <v>0</v>
      </c>
      <c r="P229" s="387"/>
      <c r="R229" s="37"/>
      <c r="S229" s="37"/>
      <c r="T229" s="37"/>
    </row>
    <row r="230" spans="1:20" hidden="1" x14ac:dyDescent="0.25">
      <c r="A230" s="224">
        <v>5260</v>
      </c>
      <c r="B230" s="111" t="s">
        <v>245</v>
      </c>
      <c r="C230" s="227">
        <f t="shared" si="13"/>
        <v>0</v>
      </c>
      <c r="D230" s="225">
        <f>SUM(D231)</f>
        <v>0</v>
      </c>
      <c r="E230" s="226">
        <f>SUM(E231)</f>
        <v>0</v>
      </c>
      <c r="F230" s="227">
        <f t="shared" si="14"/>
        <v>0</v>
      </c>
      <c r="G230" s="225">
        <f>SUM(G231)</f>
        <v>0</v>
      </c>
      <c r="H230" s="465">
        <f>SUM(H231)</f>
        <v>0</v>
      </c>
      <c r="I230" s="230">
        <f t="shared" si="15"/>
        <v>0</v>
      </c>
      <c r="J230" s="225">
        <f>SUM(J231)</f>
        <v>0</v>
      </c>
      <c r="K230" s="465">
        <f>SUM(K231)</f>
        <v>0</v>
      </c>
      <c r="L230" s="230">
        <f t="shared" si="16"/>
        <v>0</v>
      </c>
      <c r="M230" s="466">
        <f>SUM(M231)</f>
        <v>0</v>
      </c>
      <c r="N230" s="228">
        <f>SUM(N231)</f>
        <v>0</v>
      </c>
      <c r="O230" s="230">
        <f t="shared" si="17"/>
        <v>0</v>
      </c>
      <c r="P230" s="387"/>
      <c r="R230" s="346"/>
      <c r="S230" s="346"/>
      <c r="T230" s="346"/>
    </row>
    <row r="231" spans="1:20" ht="24" hidden="1" x14ac:dyDescent="0.25">
      <c r="A231" s="64">
        <v>5269</v>
      </c>
      <c r="B231" s="111" t="s">
        <v>246</v>
      </c>
      <c r="C231" s="227">
        <f t="shared" si="13"/>
        <v>0</v>
      </c>
      <c r="D231" s="116"/>
      <c r="E231" s="117"/>
      <c r="F231" s="227">
        <f t="shared" si="14"/>
        <v>0</v>
      </c>
      <c r="G231" s="116"/>
      <c r="H231" s="408"/>
      <c r="I231" s="230">
        <f t="shared" si="15"/>
        <v>0</v>
      </c>
      <c r="J231" s="116"/>
      <c r="K231" s="408"/>
      <c r="L231" s="230">
        <f t="shared" si="16"/>
        <v>0</v>
      </c>
      <c r="M231" s="464"/>
      <c r="N231" s="118"/>
      <c r="O231" s="230">
        <f t="shared" si="17"/>
        <v>0</v>
      </c>
      <c r="P231" s="387"/>
      <c r="R231" s="37"/>
      <c r="S231" s="37"/>
      <c r="T231" s="37"/>
    </row>
    <row r="232" spans="1:20" ht="24" hidden="1" x14ac:dyDescent="0.25">
      <c r="A232" s="213">
        <v>5270</v>
      </c>
      <c r="B232" s="156" t="s">
        <v>247</v>
      </c>
      <c r="C232" s="290">
        <f t="shared" si="13"/>
        <v>0</v>
      </c>
      <c r="D232" s="231"/>
      <c r="E232" s="232"/>
      <c r="F232" s="216">
        <f t="shared" si="14"/>
        <v>0</v>
      </c>
      <c r="G232" s="231"/>
      <c r="H232" s="467"/>
      <c r="I232" s="219">
        <f t="shared" si="15"/>
        <v>0</v>
      </c>
      <c r="J232" s="231"/>
      <c r="K232" s="467"/>
      <c r="L232" s="219">
        <f t="shared" si="16"/>
        <v>0</v>
      </c>
      <c r="M232" s="468"/>
      <c r="N232" s="234"/>
      <c r="O232" s="219">
        <f t="shared" si="17"/>
        <v>0</v>
      </c>
      <c r="P232" s="434"/>
      <c r="R232" s="346"/>
      <c r="S232" s="346"/>
      <c r="T232" s="346"/>
    </row>
    <row r="233" spans="1:20" hidden="1" x14ac:dyDescent="0.25">
      <c r="A233" s="200">
        <v>6000</v>
      </c>
      <c r="B233" s="200" t="s">
        <v>248</v>
      </c>
      <c r="C233" s="455">
        <f t="shared" si="13"/>
        <v>0</v>
      </c>
      <c r="D233" s="206">
        <f>D234+D254+D261</f>
        <v>0</v>
      </c>
      <c r="E233" s="604">
        <f>E234+E254+E261</f>
        <v>0</v>
      </c>
      <c r="F233" s="608">
        <f t="shared" si="14"/>
        <v>0</v>
      </c>
      <c r="G233" s="206">
        <f>G234+G254+G261</f>
        <v>0</v>
      </c>
      <c r="H233" s="456">
        <f>H234+H254+H261</f>
        <v>0</v>
      </c>
      <c r="I233" s="209">
        <f t="shared" si="15"/>
        <v>0</v>
      </c>
      <c r="J233" s="206">
        <f>J234+J254+J261</f>
        <v>0</v>
      </c>
      <c r="K233" s="456">
        <f>K234+K254+K261</f>
        <v>0</v>
      </c>
      <c r="L233" s="209">
        <f t="shared" si="16"/>
        <v>0</v>
      </c>
      <c r="M233" s="457">
        <f>M234+M254+M261</f>
        <v>0</v>
      </c>
      <c r="N233" s="207">
        <f>N234+N254+N261</f>
        <v>0</v>
      </c>
      <c r="O233" s="209">
        <f t="shared" si="17"/>
        <v>0</v>
      </c>
      <c r="P233" s="458"/>
      <c r="R233" s="37"/>
      <c r="S233" s="37"/>
      <c r="T233" s="37"/>
    </row>
    <row r="234" spans="1:20" hidden="1" x14ac:dyDescent="0.25">
      <c r="A234" s="137">
        <v>6200</v>
      </c>
      <c r="B234" s="253" t="s">
        <v>249</v>
      </c>
      <c r="C234" s="485">
        <f t="shared" si="13"/>
        <v>0</v>
      </c>
      <c r="D234" s="211">
        <f>SUM(D235,D236,D238,D241,D247,D248,D249)</f>
        <v>0</v>
      </c>
      <c r="E234" s="264">
        <f>SUM(E235,E236,E238,E241,E247,E248,E249)</f>
        <v>0</v>
      </c>
      <c r="F234" s="265">
        <f t="shared" si="14"/>
        <v>0</v>
      </c>
      <c r="G234" s="211">
        <f>SUM(G235,G236,G238,G241,G247,G248,G249)</f>
        <v>0</v>
      </c>
      <c r="H234" s="486">
        <f>SUM(H235,H236,H238,H241,H247,H248,H249)</f>
        <v>0</v>
      </c>
      <c r="I234" s="268">
        <f t="shared" si="15"/>
        <v>0</v>
      </c>
      <c r="J234" s="211">
        <f>SUM(J235,J236,J238,J241,J247,J248,J249)</f>
        <v>0</v>
      </c>
      <c r="K234" s="486">
        <f>SUM(K235,K236,K238,K241,K247,K248,K249)</f>
        <v>0</v>
      </c>
      <c r="L234" s="268">
        <f t="shared" si="16"/>
        <v>0</v>
      </c>
      <c r="M234" s="459">
        <f>SUM(M235,M236,M238,M241,M247,M248,M249)</f>
        <v>0</v>
      </c>
      <c r="N234" s="266">
        <f>SUM(N235,N236,N238,N241,N247,N248,N249)</f>
        <v>0</v>
      </c>
      <c r="O234" s="268">
        <f t="shared" si="17"/>
        <v>0</v>
      </c>
      <c r="P234" s="460"/>
      <c r="R234" s="346"/>
      <c r="S234" s="346"/>
      <c r="T234" s="346"/>
    </row>
    <row r="235" spans="1:20" ht="24" hidden="1" x14ac:dyDescent="0.25">
      <c r="A235" s="350">
        <v>6220</v>
      </c>
      <c r="B235" s="101" t="s">
        <v>250</v>
      </c>
      <c r="C235" s="239">
        <f t="shared" si="13"/>
        <v>0</v>
      </c>
      <c r="D235" s="106"/>
      <c r="E235" s="107"/>
      <c r="F235" s="240">
        <f t="shared" si="14"/>
        <v>0</v>
      </c>
      <c r="G235" s="106"/>
      <c r="H235" s="403"/>
      <c r="I235" s="243">
        <f t="shared" si="15"/>
        <v>0</v>
      </c>
      <c r="J235" s="106"/>
      <c r="K235" s="403"/>
      <c r="L235" s="243">
        <f t="shared" si="16"/>
        <v>0</v>
      </c>
      <c r="M235" s="463"/>
      <c r="N235" s="108"/>
      <c r="O235" s="243">
        <f t="shared" si="17"/>
        <v>0</v>
      </c>
      <c r="P235" s="382"/>
      <c r="R235" s="37"/>
      <c r="S235" s="37"/>
      <c r="T235" s="37"/>
    </row>
    <row r="236" spans="1:20" hidden="1" x14ac:dyDescent="0.25">
      <c r="A236" s="224">
        <v>6230</v>
      </c>
      <c r="B236" s="111" t="s">
        <v>251</v>
      </c>
      <c r="C236" s="226">
        <f t="shared" si="13"/>
        <v>0</v>
      </c>
      <c r="D236" s="225">
        <f>SUM(D237)</f>
        <v>0</v>
      </c>
      <c r="E236" s="466">
        <f>SUM(E237)</f>
        <v>0</v>
      </c>
      <c r="F236" s="227">
        <f t="shared" si="14"/>
        <v>0</v>
      </c>
      <c r="G236" s="225">
        <f>SUM(G237)</f>
        <v>0</v>
      </c>
      <c r="H236" s="465">
        <f>SUM(H237)</f>
        <v>0</v>
      </c>
      <c r="I236" s="230">
        <f t="shared" si="15"/>
        <v>0</v>
      </c>
      <c r="J236" s="225">
        <f>SUM(J237)</f>
        <v>0</v>
      </c>
      <c r="K236" s="465">
        <f>SUM(K237)</f>
        <v>0</v>
      </c>
      <c r="L236" s="230">
        <f t="shared" si="16"/>
        <v>0</v>
      </c>
      <c r="M236" s="225">
        <f>SUM(M237)</f>
        <v>0</v>
      </c>
      <c r="N236" s="465">
        <f>SUM(N237)</f>
        <v>0</v>
      </c>
      <c r="O236" s="230">
        <f t="shared" si="17"/>
        <v>0</v>
      </c>
      <c r="P236" s="387"/>
      <c r="R236" s="346"/>
      <c r="S236" s="346"/>
      <c r="T236" s="346"/>
    </row>
    <row r="237" spans="1:20" ht="24" hidden="1" x14ac:dyDescent="0.25">
      <c r="A237" s="64">
        <v>6239</v>
      </c>
      <c r="B237" s="101" t="s">
        <v>252</v>
      </c>
      <c r="C237" s="226">
        <f t="shared" si="13"/>
        <v>0</v>
      </c>
      <c r="D237" s="116"/>
      <c r="E237" s="117"/>
      <c r="F237" s="227">
        <f t="shared" si="14"/>
        <v>0</v>
      </c>
      <c r="G237" s="116"/>
      <c r="H237" s="408"/>
      <c r="I237" s="230">
        <f t="shared" si="15"/>
        <v>0</v>
      </c>
      <c r="J237" s="116"/>
      <c r="K237" s="408"/>
      <c r="L237" s="230">
        <f t="shared" si="16"/>
        <v>0</v>
      </c>
      <c r="M237" s="464"/>
      <c r="N237" s="118"/>
      <c r="O237" s="230">
        <f t="shared" si="17"/>
        <v>0</v>
      </c>
      <c r="P237" s="387"/>
      <c r="R237" s="37"/>
      <c r="S237" s="37"/>
      <c r="T237" s="37"/>
    </row>
    <row r="238" spans="1:20" ht="24" hidden="1" x14ac:dyDescent="0.25">
      <c r="A238" s="224">
        <v>6240</v>
      </c>
      <c r="B238" s="111" t="s">
        <v>253</v>
      </c>
      <c r="C238" s="226">
        <f t="shared" si="13"/>
        <v>0</v>
      </c>
      <c r="D238" s="225">
        <f>SUM(D239:D240)</f>
        <v>0</v>
      </c>
      <c r="E238" s="226">
        <f>SUM(E239:E240)</f>
        <v>0</v>
      </c>
      <c r="F238" s="227">
        <f t="shared" si="14"/>
        <v>0</v>
      </c>
      <c r="G238" s="225">
        <f>SUM(G239:G240)</f>
        <v>0</v>
      </c>
      <c r="H238" s="465">
        <f>SUM(H239:H240)</f>
        <v>0</v>
      </c>
      <c r="I238" s="230">
        <f t="shared" si="15"/>
        <v>0</v>
      </c>
      <c r="J238" s="225">
        <f>SUM(J239:J240)</f>
        <v>0</v>
      </c>
      <c r="K238" s="465">
        <f>SUM(K239:K240)</f>
        <v>0</v>
      </c>
      <c r="L238" s="230">
        <f t="shared" si="16"/>
        <v>0</v>
      </c>
      <c r="M238" s="466">
        <f>SUM(M239:M240)</f>
        <v>0</v>
      </c>
      <c r="N238" s="228">
        <f>SUM(N239:N240)</f>
        <v>0</v>
      </c>
      <c r="O238" s="230">
        <f t="shared" si="17"/>
        <v>0</v>
      </c>
      <c r="P238" s="387"/>
      <c r="R238" s="346"/>
      <c r="S238" s="346"/>
      <c r="T238" s="346"/>
    </row>
    <row r="239" spans="1:20" hidden="1" x14ac:dyDescent="0.25">
      <c r="A239" s="64">
        <v>6241</v>
      </c>
      <c r="B239" s="111" t="s">
        <v>254</v>
      </c>
      <c r="C239" s="226">
        <f t="shared" si="13"/>
        <v>0</v>
      </c>
      <c r="D239" s="116"/>
      <c r="E239" s="117"/>
      <c r="F239" s="227">
        <f t="shared" si="14"/>
        <v>0</v>
      </c>
      <c r="G239" s="116"/>
      <c r="H239" s="408"/>
      <c r="I239" s="230">
        <f t="shared" si="15"/>
        <v>0</v>
      </c>
      <c r="J239" s="116"/>
      <c r="K239" s="408"/>
      <c r="L239" s="230">
        <f t="shared" si="16"/>
        <v>0</v>
      </c>
      <c r="M239" s="464"/>
      <c r="N239" s="118"/>
      <c r="O239" s="230">
        <f t="shared" si="17"/>
        <v>0</v>
      </c>
      <c r="P239" s="387"/>
      <c r="R239" s="37"/>
      <c r="S239" s="37"/>
      <c r="T239" s="37"/>
    </row>
    <row r="240" spans="1:20" hidden="1" x14ac:dyDescent="0.25">
      <c r="A240" s="64">
        <v>6242</v>
      </c>
      <c r="B240" s="111" t="s">
        <v>255</v>
      </c>
      <c r="C240" s="226">
        <f t="shared" si="13"/>
        <v>0</v>
      </c>
      <c r="D240" s="116"/>
      <c r="E240" s="117"/>
      <c r="F240" s="227">
        <f t="shared" si="14"/>
        <v>0</v>
      </c>
      <c r="G240" s="116"/>
      <c r="H240" s="408"/>
      <c r="I240" s="230">
        <f t="shared" si="15"/>
        <v>0</v>
      </c>
      <c r="J240" s="116"/>
      <c r="K240" s="408"/>
      <c r="L240" s="230">
        <f t="shared" si="16"/>
        <v>0</v>
      </c>
      <c r="M240" s="464"/>
      <c r="N240" s="118"/>
      <c r="O240" s="230">
        <f t="shared" si="17"/>
        <v>0</v>
      </c>
      <c r="P240" s="387"/>
      <c r="R240" s="346"/>
      <c r="S240" s="346"/>
      <c r="T240" s="346"/>
    </row>
    <row r="241" spans="1:20" ht="24" hidden="1" x14ac:dyDescent="0.25">
      <c r="A241" s="224">
        <v>6250</v>
      </c>
      <c r="B241" s="111" t="s">
        <v>256</v>
      </c>
      <c r="C241" s="226">
        <f t="shared" si="13"/>
        <v>0</v>
      </c>
      <c r="D241" s="225">
        <f>SUM(D242:D246)</f>
        <v>0</v>
      </c>
      <c r="E241" s="226">
        <f>SUM(E242:E246)</f>
        <v>0</v>
      </c>
      <c r="F241" s="227">
        <f t="shared" si="14"/>
        <v>0</v>
      </c>
      <c r="G241" s="225">
        <f>SUM(G242:G246)</f>
        <v>0</v>
      </c>
      <c r="H241" s="465">
        <f>SUM(H242:H246)</f>
        <v>0</v>
      </c>
      <c r="I241" s="230">
        <f t="shared" si="15"/>
        <v>0</v>
      </c>
      <c r="J241" s="225">
        <f>SUM(J242:J246)</f>
        <v>0</v>
      </c>
      <c r="K241" s="465">
        <f>SUM(K242:K246)</f>
        <v>0</v>
      </c>
      <c r="L241" s="230">
        <f t="shared" si="16"/>
        <v>0</v>
      </c>
      <c r="M241" s="466">
        <f>SUM(M242:M246)</f>
        <v>0</v>
      </c>
      <c r="N241" s="228">
        <f>SUM(N242:N246)</f>
        <v>0</v>
      </c>
      <c r="O241" s="230">
        <f t="shared" si="17"/>
        <v>0</v>
      </c>
      <c r="P241" s="387"/>
      <c r="R241" s="37"/>
      <c r="S241" s="37"/>
      <c r="T241" s="37"/>
    </row>
    <row r="242" spans="1:20" hidden="1" x14ac:dyDescent="0.25">
      <c r="A242" s="64">
        <v>6252</v>
      </c>
      <c r="B242" s="111" t="s">
        <v>257</v>
      </c>
      <c r="C242" s="226">
        <f t="shared" si="13"/>
        <v>0</v>
      </c>
      <c r="D242" s="116"/>
      <c r="E242" s="117"/>
      <c r="F242" s="227">
        <f t="shared" si="14"/>
        <v>0</v>
      </c>
      <c r="G242" s="116"/>
      <c r="H242" s="408"/>
      <c r="I242" s="230">
        <f t="shared" si="15"/>
        <v>0</v>
      </c>
      <c r="J242" s="116"/>
      <c r="K242" s="408"/>
      <c r="L242" s="230">
        <f t="shared" si="16"/>
        <v>0</v>
      </c>
      <c r="M242" s="464"/>
      <c r="N242" s="118"/>
      <c r="O242" s="230">
        <f t="shared" si="17"/>
        <v>0</v>
      </c>
      <c r="P242" s="387"/>
      <c r="R242" s="346"/>
      <c r="S242" s="346"/>
      <c r="T242" s="346"/>
    </row>
    <row r="243" spans="1:20" hidden="1" x14ac:dyDescent="0.25">
      <c r="A243" s="64">
        <v>6253</v>
      </c>
      <c r="B243" s="111" t="s">
        <v>258</v>
      </c>
      <c r="C243" s="226">
        <f t="shared" si="13"/>
        <v>0</v>
      </c>
      <c r="D243" s="116"/>
      <c r="E243" s="117"/>
      <c r="F243" s="227">
        <f t="shared" si="14"/>
        <v>0</v>
      </c>
      <c r="G243" s="116"/>
      <c r="H243" s="408"/>
      <c r="I243" s="230">
        <f t="shared" si="15"/>
        <v>0</v>
      </c>
      <c r="J243" s="116"/>
      <c r="K243" s="408"/>
      <c r="L243" s="230">
        <f t="shared" si="16"/>
        <v>0</v>
      </c>
      <c r="M243" s="464"/>
      <c r="N243" s="118"/>
      <c r="O243" s="230">
        <f t="shared" si="17"/>
        <v>0</v>
      </c>
      <c r="P243" s="387"/>
      <c r="R243" s="37"/>
      <c r="S243" s="37"/>
      <c r="T243" s="37"/>
    </row>
    <row r="244" spans="1:20" ht="24" hidden="1" x14ac:dyDescent="0.25">
      <c r="A244" s="64">
        <v>6254</v>
      </c>
      <c r="B244" s="111" t="s">
        <v>259</v>
      </c>
      <c r="C244" s="226">
        <f t="shared" si="13"/>
        <v>0</v>
      </c>
      <c r="D244" s="116"/>
      <c r="E244" s="117"/>
      <c r="F244" s="227">
        <f t="shared" si="14"/>
        <v>0</v>
      </c>
      <c r="G244" s="116"/>
      <c r="H244" s="408"/>
      <c r="I244" s="230">
        <f t="shared" si="15"/>
        <v>0</v>
      </c>
      <c r="J244" s="116"/>
      <c r="K244" s="408"/>
      <c r="L244" s="230">
        <f t="shared" si="16"/>
        <v>0</v>
      </c>
      <c r="M244" s="464"/>
      <c r="N244" s="118"/>
      <c r="O244" s="230">
        <f t="shared" si="17"/>
        <v>0</v>
      </c>
      <c r="P244" s="387"/>
      <c r="R244" s="346"/>
      <c r="S244" s="346"/>
      <c r="T244" s="346"/>
    </row>
    <row r="245" spans="1:20" ht="24" hidden="1" x14ac:dyDescent="0.25">
      <c r="A245" s="64">
        <v>6255</v>
      </c>
      <c r="B245" s="111" t="s">
        <v>260</v>
      </c>
      <c r="C245" s="226">
        <f t="shared" ref="C245:C299" si="18">SUM(F245,I245,L245,O245)</f>
        <v>0</v>
      </c>
      <c r="D245" s="116"/>
      <c r="E245" s="117"/>
      <c r="F245" s="227">
        <f t="shared" ref="F245:F299" si="19">D245+E245</f>
        <v>0</v>
      </c>
      <c r="G245" s="116"/>
      <c r="H245" s="408"/>
      <c r="I245" s="230">
        <f t="shared" ref="I245:I299" si="20">G245+H245</f>
        <v>0</v>
      </c>
      <c r="J245" s="116"/>
      <c r="K245" s="408"/>
      <c r="L245" s="230">
        <f t="shared" ref="L245:L299" si="21">J245+K245</f>
        <v>0</v>
      </c>
      <c r="M245" s="464"/>
      <c r="N245" s="118"/>
      <c r="O245" s="230">
        <f t="shared" ref="O245:O277" si="22">M245+N245</f>
        <v>0</v>
      </c>
      <c r="P245" s="387"/>
      <c r="R245" s="37"/>
      <c r="S245" s="37"/>
      <c r="T245" s="37"/>
    </row>
    <row r="246" spans="1:20" hidden="1" x14ac:dyDescent="0.25">
      <c r="A246" s="64">
        <v>6259</v>
      </c>
      <c r="B246" s="111" t="s">
        <v>261</v>
      </c>
      <c r="C246" s="226">
        <f t="shared" si="18"/>
        <v>0</v>
      </c>
      <c r="D246" s="116"/>
      <c r="E246" s="117"/>
      <c r="F246" s="227">
        <f t="shared" si="19"/>
        <v>0</v>
      </c>
      <c r="G246" s="116"/>
      <c r="H246" s="408"/>
      <c r="I246" s="230">
        <f t="shared" si="20"/>
        <v>0</v>
      </c>
      <c r="J246" s="116"/>
      <c r="K246" s="408"/>
      <c r="L246" s="230">
        <f t="shared" si="21"/>
        <v>0</v>
      </c>
      <c r="M246" s="464"/>
      <c r="N246" s="118"/>
      <c r="O246" s="230">
        <f t="shared" si="22"/>
        <v>0</v>
      </c>
      <c r="P246" s="387"/>
      <c r="R246" s="346"/>
      <c r="S246" s="346"/>
      <c r="T246" s="346"/>
    </row>
    <row r="247" spans="1:20" ht="24" hidden="1" x14ac:dyDescent="0.25">
      <c r="A247" s="224">
        <v>6260</v>
      </c>
      <c r="B247" s="111" t="s">
        <v>262</v>
      </c>
      <c r="C247" s="226">
        <f t="shared" si="18"/>
        <v>0</v>
      </c>
      <c r="D247" s="116"/>
      <c r="E247" s="117"/>
      <c r="F247" s="227">
        <f t="shared" si="19"/>
        <v>0</v>
      </c>
      <c r="G247" s="116"/>
      <c r="H247" s="408"/>
      <c r="I247" s="230">
        <f t="shared" si="20"/>
        <v>0</v>
      </c>
      <c r="J247" s="116"/>
      <c r="K247" s="408"/>
      <c r="L247" s="230">
        <f t="shared" si="21"/>
        <v>0</v>
      </c>
      <c r="M247" s="464"/>
      <c r="N247" s="118"/>
      <c r="O247" s="230">
        <f t="shared" si="22"/>
        <v>0</v>
      </c>
      <c r="P247" s="387"/>
      <c r="R247" s="37"/>
      <c r="S247" s="37"/>
      <c r="T247" s="37"/>
    </row>
    <row r="248" spans="1:20" hidden="1" x14ac:dyDescent="0.25">
      <c r="A248" s="224">
        <v>6270</v>
      </c>
      <c r="B248" s="111" t="s">
        <v>263</v>
      </c>
      <c r="C248" s="226">
        <f t="shared" si="18"/>
        <v>0</v>
      </c>
      <c r="D248" s="116"/>
      <c r="E248" s="117"/>
      <c r="F248" s="227">
        <f t="shared" si="19"/>
        <v>0</v>
      </c>
      <c r="G248" s="116"/>
      <c r="H248" s="408"/>
      <c r="I248" s="230">
        <f t="shared" si="20"/>
        <v>0</v>
      </c>
      <c r="J248" s="116"/>
      <c r="K248" s="408"/>
      <c r="L248" s="230">
        <f t="shared" si="21"/>
        <v>0</v>
      </c>
      <c r="M248" s="464"/>
      <c r="N248" s="118"/>
      <c r="O248" s="230">
        <f t="shared" si="22"/>
        <v>0</v>
      </c>
      <c r="P248" s="387"/>
      <c r="R248" s="346"/>
      <c r="S248" s="346"/>
      <c r="T248" s="346"/>
    </row>
    <row r="249" spans="1:20" ht="24" hidden="1" x14ac:dyDescent="0.25">
      <c r="A249" s="350">
        <v>6290</v>
      </c>
      <c r="B249" s="101" t="s">
        <v>264</v>
      </c>
      <c r="C249" s="226">
        <f t="shared" si="18"/>
        <v>0</v>
      </c>
      <c r="D249" s="238">
        <f>SUM(D250:D253)</f>
        <v>0</v>
      </c>
      <c r="E249" s="239">
        <f>SUM(E250:E253)</f>
        <v>0</v>
      </c>
      <c r="F249" s="240">
        <f t="shared" si="19"/>
        <v>0</v>
      </c>
      <c r="G249" s="238">
        <f>SUM(G250:G253)</f>
        <v>0</v>
      </c>
      <c r="H249" s="470">
        <f>SUM(H250:H253)</f>
        <v>0</v>
      </c>
      <c r="I249" s="243">
        <f t="shared" si="20"/>
        <v>0</v>
      </c>
      <c r="J249" s="238">
        <f>SUM(J250:J253)</f>
        <v>0</v>
      </c>
      <c r="K249" s="470">
        <f>SUM(K250:K253)</f>
        <v>0</v>
      </c>
      <c r="L249" s="243">
        <f t="shared" si="21"/>
        <v>0</v>
      </c>
      <c r="M249" s="477">
        <f>SUM(M250:M253)</f>
        <v>0</v>
      </c>
      <c r="N249" s="478">
        <f>SUM(N250:N253)</f>
        <v>0</v>
      </c>
      <c r="O249" s="479">
        <f t="shared" si="22"/>
        <v>0</v>
      </c>
      <c r="P249" s="480"/>
      <c r="R249" s="37"/>
      <c r="S249" s="37"/>
      <c r="T249" s="37"/>
    </row>
    <row r="250" spans="1:20" hidden="1" x14ac:dyDescent="0.25">
      <c r="A250" s="64">
        <v>6291</v>
      </c>
      <c r="B250" s="111" t="s">
        <v>265</v>
      </c>
      <c r="C250" s="226">
        <f t="shared" si="18"/>
        <v>0</v>
      </c>
      <c r="D250" s="116"/>
      <c r="E250" s="117"/>
      <c r="F250" s="227">
        <f t="shared" si="19"/>
        <v>0</v>
      </c>
      <c r="G250" s="116"/>
      <c r="H250" s="408"/>
      <c r="I250" s="230">
        <f t="shared" si="20"/>
        <v>0</v>
      </c>
      <c r="J250" s="116"/>
      <c r="K250" s="408"/>
      <c r="L250" s="230">
        <f t="shared" si="21"/>
        <v>0</v>
      </c>
      <c r="M250" s="464"/>
      <c r="N250" s="118"/>
      <c r="O250" s="230">
        <f t="shared" si="22"/>
        <v>0</v>
      </c>
      <c r="P250" s="387"/>
      <c r="R250" s="346"/>
      <c r="S250" s="346"/>
      <c r="T250" s="346"/>
    </row>
    <row r="251" spans="1:20" hidden="1" x14ac:dyDescent="0.25">
      <c r="A251" s="64">
        <v>6292</v>
      </c>
      <c r="B251" s="111" t="s">
        <v>266</v>
      </c>
      <c r="C251" s="226">
        <f t="shared" si="18"/>
        <v>0</v>
      </c>
      <c r="D251" s="116"/>
      <c r="E251" s="117"/>
      <c r="F251" s="227">
        <f t="shared" si="19"/>
        <v>0</v>
      </c>
      <c r="G251" s="116"/>
      <c r="H251" s="408"/>
      <c r="I251" s="230">
        <f t="shared" si="20"/>
        <v>0</v>
      </c>
      <c r="J251" s="116"/>
      <c r="K251" s="408"/>
      <c r="L251" s="230">
        <f t="shared" si="21"/>
        <v>0</v>
      </c>
      <c r="M251" s="464"/>
      <c r="N251" s="118"/>
      <c r="O251" s="230">
        <f t="shared" si="22"/>
        <v>0</v>
      </c>
      <c r="P251" s="387"/>
      <c r="R251" s="37"/>
      <c r="S251" s="37"/>
      <c r="T251" s="37"/>
    </row>
    <row r="252" spans="1:20" ht="72" hidden="1" x14ac:dyDescent="0.25">
      <c r="A252" s="64">
        <v>6296</v>
      </c>
      <c r="B252" s="111" t="s">
        <v>267</v>
      </c>
      <c r="C252" s="226">
        <f t="shared" si="18"/>
        <v>0</v>
      </c>
      <c r="D252" s="116"/>
      <c r="E252" s="117"/>
      <c r="F252" s="227">
        <f t="shared" si="19"/>
        <v>0</v>
      </c>
      <c r="G252" s="116"/>
      <c r="H252" s="408"/>
      <c r="I252" s="230">
        <f t="shared" si="20"/>
        <v>0</v>
      </c>
      <c r="J252" s="116"/>
      <c r="K252" s="408"/>
      <c r="L252" s="230">
        <f t="shared" si="21"/>
        <v>0</v>
      </c>
      <c r="M252" s="464"/>
      <c r="N252" s="118"/>
      <c r="O252" s="230">
        <f t="shared" si="22"/>
        <v>0</v>
      </c>
      <c r="P252" s="387"/>
      <c r="R252" s="346"/>
      <c r="S252" s="346"/>
      <c r="T252" s="346"/>
    </row>
    <row r="253" spans="1:20" ht="36" hidden="1" x14ac:dyDescent="0.25">
      <c r="A253" s="64">
        <v>6299</v>
      </c>
      <c r="B253" s="111" t="s">
        <v>268</v>
      </c>
      <c r="C253" s="226">
        <f t="shared" si="18"/>
        <v>0</v>
      </c>
      <c r="D253" s="116"/>
      <c r="E253" s="117"/>
      <c r="F253" s="227">
        <f t="shared" si="19"/>
        <v>0</v>
      </c>
      <c r="G253" s="116"/>
      <c r="H253" s="408"/>
      <c r="I253" s="230">
        <f t="shared" si="20"/>
        <v>0</v>
      </c>
      <c r="J253" s="116"/>
      <c r="K253" s="408"/>
      <c r="L253" s="230">
        <f t="shared" si="21"/>
        <v>0</v>
      </c>
      <c r="M253" s="464"/>
      <c r="N253" s="118"/>
      <c r="O253" s="230">
        <f t="shared" si="22"/>
        <v>0</v>
      </c>
      <c r="P253" s="387"/>
      <c r="R253" s="37"/>
      <c r="S253" s="37"/>
      <c r="T253" s="37"/>
    </row>
    <row r="254" spans="1:20" hidden="1" x14ac:dyDescent="0.25">
      <c r="A254" s="85">
        <v>6300</v>
      </c>
      <c r="B254" s="210" t="s">
        <v>269</v>
      </c>
      <c r="C254" s="393">
        <f t="shared" si="18"/>
        <v>0</v>
      </c>
      <c r="D254" s="95">
        <f>SUM(D255,D259,D260)</f>
        <v>0</v>
      </c>
      <c r="E254" s="96">
        <f>SUM(E255,E259,E260)</f>
        <v>0</v>
      </c>
      <c r="F254" s="97">
        <f t="shared" si="19"/>
        <v>0</v>
      </c>
      <c r="G254" s="95">
        <f>SUM(G255,G259,G260)</f>
        <v>0</v>
      </c>
      <c r="H254" s="399">
        <f>SUM(H255,H259,H260)</f>
        <v>0</v>
      </c>
      <c r="I254" s="99">
        <f t="shared" si="20"/>
        <v>0</v>
      </c>
      <c r="J254" s="95">
        <f>SUM(J255,J259,J260)</f>
        <v>0</v>
      </c>
      <c r="K254" s="399">
        <f>SUM(K255,K259,K260)</f>
        <v>0</v>
      </c>
      <c r="L254" s="99">
        <f t="shared" si="21"/>
        <v>0</v>
      </c>
      <c r="M254" s="472">
        <f>SUM(M255,M259,M260)</f>
        <v>0</v>
      </c>
      <c r="N254" s="291">
        <f>SUM(N255,N259,N260)</f>
        <v>0</v>
      </c>
      <c r="O254" s="293">
        <f t="shared" si="22"/>
        <v>0</v>
      </c>
      <c r="P254" s="473"/>
      <c r="R254" s="346"/>
      <c r="S254" s="346"/>
      <c r="T254" s="346"/>
    </row>
    <row r="255" spans="1:20" ht="24" hidden="1" x14ac:dyDescent="0.25">
      <c r="A255" s="350">
        <v>6320</v>
      </c>
      <c r="B255" s="101" t="s">
        <v>270</v>
      </c>
      <c r="C255" s="477">
        <f t="shared" si="18"/>
        <v>0</v>
      </c>
      <c r="D255" s="238">
        <f>SUM(D256:D258)</f>
        <v>0</v>
      </c>
      <c r="E255" s="239">
        <f>SUM(E256:E258)</f>
        <v>0</v>
      </c>
      <c r="F255" s="240">
        <f t="shared" si="19"/>
        <v>0</v>
      </c>
      <c r="G255" s="238">
        <f>SUM(G256:G258)</f>
        <v>0</v>
      </c>
      <c r="H255" s="470">
        <f>SUM(H256:H258)</f>
        <v>0</v>
      </c>
      <c r="I255" s="243">
        <f t="shared" si="20"/>
        <v>0</v>
      </c>
      <c r="J255" s="238">
        <f>SUM(J256:J258)</f>
        <v>0</v>
      </c>
      <c r="K255" s="470">
        <f>SUM(K256:K258)</f>
        <v>0</v>
      </c>
      <c r="L255" s="243">
        <f t="shared" si="21"/>
        <v>0</v>
      </c>
      <c r="M255" s="471">
        <f>SUM(M256:M258)</f>
        <v>0</v>
      </c>
      <c r="N255" s="241">
        <f>SUM(N256:N258)</f>
        <v>0</v>
      </c>
      <c r="O255" s="243">
        <f t="shared" si="22"/>
        <v>0</v>
      </c>
      <c r="P255" s="382"/>
      <c r="R255" s="37"/>
      <c r="S255" s="37"/>
      <c r="T255" s="37"/>
    </row>
    <row r="256" spans="1:20" hidden="1" x14ac:dyDescent="0.25">
      <c r="A256" s="64">
        <v>6322</v>
      </c>
      <c r="B256" s="111" t="s">
        <v>271</v>
      </c>
      <c r="C256" s="466">
        <f t="shared" si="18"/>
        <v>0</v>
      </c>
      <c r="D256" s="116"/>
      <c r="E256" s="117"/>
      <c r="F256" s="227">
        <f t="shared" si="19"/>
        <v>0</v>
      </c>
      <c r="G256" s="116"/>
      <c r="H256" s="408"/>
      <c r="I256" s="230">
        <f t="shared" si="20"/>
        <v>0</v>
      </c>
      <c r="J256" s="116"/>
      <c r="K256" s="408"/>
      <c r="L256" s="230">
        <f t="shared" si="21"/>
        <v>0</v>
      </c>
      <c r="M256" s="464"/>
      <c r="N256" s="118"/>
      <c r="O256" s="230">
        <f t="shared" si="22"/>
        <v>0</v>
      </c>
      <c r="P256" s="387"/>
      <c r="R256" s="346"/>
      <c r="S256" s="346"/>
      <c r="T256" s="346"/>
    </row>
    <row r="257" spans="1:20" ht="24" hidden="1" x14ac:dyDescent="0.25">
      <c r="A257" s="64">
        <v>6323</v>
      </c>
      <c r="B257" s="111" t="s">
        <v>272</v>
      </c>
      <c r="C257" s="466">
        <f t="shared" si="18"/>
        <v>0</v>
      </c>
      <c r="D257" s="116"/>
      <c r="E257" s="117"/>
      <c r="F257" s="227">
        <f t="shared" si="19"/>
        <v>0</v>
      </c>
      <c r="G257" s="116"/>
      <c r="H257" s="408"/>
      <c r="I257" s="230">
        <f t="shared" si="20"/>
        <v>0</v>
      </c>
      <c r="J257" s="116"/>
      <c r="K257" s="408"/>
      <c r="L257" s="230">
        <f t="shared" si="21"/>
        <v>0</v>
      </c>
      <c r="M257" s="464"/>
      <c r="N257" s="118"/>
      <c r="O257" s="230">
        <f t="shared" si="22"/>
        <v>0</v>
      </c>
      <c r="P257" s="387"/>
      <c r="R257" s="37"/>
      <c r="S257" s="37"/>
      <c r="T257" s="37"/>
    </row>
    <row r="258" spans="1:20" ht="24" hidden="1" x14ac:dyDescent="0.25">
      <c r="A258" s="55">
        <v>6324</v>
      </c>
      <c r="B258" s="101" t="s">
        <v>273</v>
      </c>
      <c r="C258" s="466">
        <f t="shared" si="18"/>
        <v>0</v>
      </c>
      <c r="D258" s="106"/>
      <c r="E258" s="107"/>
      <c r="F258" s="240">
        <f t="shared" si="19"/>
        <v>0</v>
      </c>
      <c r="G258" s="106"/>
      <c r="H258" s="403"/>
      <c r="I258" s="243">
        <f t="shared" si="20"/>
        <v>0</v>
      </c>
      <c r="J258" s="106"/>
      <c r="K258" s="403"/>
      <c r="L258" s="243">
        <f t="shared" si="21"/>
        <v>0</v>
      </c>
      <c r="M258" s="463"/>
      <c r="N258" s="108"/>
      <c r="O258" s="243">
        <f t="shared" si="22"/>
        <v>0</v>
      </c>
      <c r="P258" s="382"/>
      <c r="R258" s="346"/>
      <c r="S258" s="346"/>
      <c r="T258" s="346"/>
    </row>
    <row r="259" spans="1:20" ht="24" hidden="1" x14ac:dyDescent="0.25">
      <c r="A259" s="273">
        <v>6330</v>
      </c>
      <c r="B259" s="274" t="s">
        <v>274</v>
      </c>
      <c r="C259" s="466">
        <f t="shared" si="18"/>
        <v>0</v>
      </c>
      <c r="D259" s="257"/>
      <c r="E259" s="258"/>
      <c r="F259" s="618">
        <f t="shared" si="19"/>
        <v>0</v>
      </c>
      <c r="G259" s="257"/>
      <c r="H259" s="483"/>
      <c r="I259" s="479">
        <f t="shared" si="20"/>
        <v>0</v>
      </c>
      <c r="J259" s="257"/>
      <c r="K259" s="483"/>
      <c r="L259" s="479">
        <f t="shared" si="21"/>
        <v>0</v>
      </c>
      <c r="M259" s="484"/>
      <c r="N259" s="260"/>
      <c r="O259" s="479">
        <f t="shared" si="22"/>
        <v>0</v>
      </c>
      <c r="P259" s="480"/>
      <c r="R259" s="37"/>
      <c r="S259" s="37"/>
      <c r="T259" s="37"/>
    </row>
    <row r="260" spans="1:20" hidden="1" x14ac:dyDescent="0.25">
      <c r="A260" s="224">
        <v>6360</v>
      </c>
      <c r="B260" s="111" t="s">
        <v>275</v>
      </c>
      <c r="C260" s="466">
        <f t="shared" si="18"/>
        <v>0</v>
      </c>
      <c r="D260" s="116"/>
      <c r="E260" s="117"/>
      <c r="F260" s="227">
        <f t="shared" si="19"/>
        <v>0</v>
      </c>
      <c r="G260" s="116"/>
      <c r="H260" s="408"/>
      <c r="I260" s="230">
        <f t="shared" si="20"/>
        <v>0</v>
      </c>
      <c r="J260" s="116"/>
      <c r="K260" s="408"/>
      <c r="L260" s="230">
        <f t="shared" si="21"/>
        <v>0</v>
      </c>
      <c r="M260" s="464"/>
      <c r="N260" s="118"/>
      <c r="O260" s="230">
        <f t="shared" si="22"/>
        <v>0</v>
      </c>
      <c r="P260" s="387"/>
      <c r="R260" s="346"/>
      <c r="S260" s="346"/>
      <c r="T260" s="346"/>
    </row>
    <row r="261" spans="1:20" ht="36" hidden="1" x14ac:dyDescent="0.25">
      <c r="A261" s="85">
        <v>6400</v>
      </c>
      <c r="B261" s="210" t="s">
        <v>276</v>
      </c>
      <c r="C261" s="393">
        <f t="shared" si="18"/>
        <v>0</v>
      </c>
      <c r="D261" s="95">
        <f>SUM(D262,D266)</f>
        <v>0</v>
      </c>
      <c r="E261" s="96">
        <f>SUM(E262,E266)</f>
        <v>0</v>
      </c>
      <c r="F261" s="97">
        <f t="shared" si="19"/>
        <v>0</v>
      </c>
      <c r="G261" s="95">
        <f>SUM(G262,G266)</f>
        <v>0</v>
      </c>
      <c r="H261" s="399">
        <f>SUM(H262,H266)</f>
        <v>0</v>
      </c>
      <c r="I261" s="99">
        <f t="shared" si="20"/>
        <v>0</v>
      </c>
      <c r="J261" s="95">
        <f>SUM(J262,J266)</f>
        <v>0</v>
      </c>
      <c r="K261" s="399">
        <f>SUM(K262,K266)</f>
        <v>0</v>
      </c>
      <c r="L261" s="99">
        <f t="shared" si="21"/>
        <v>0</v>
      </c>
      <c r="M261" s="472">
        <f>SUM(M262,M266)</f>
        <v>0</v>
      </c>
      <c r="N261" s="291">
        <f>SUM(N262,N266)</f>
        <v>0</v>
      </c>
      <c r="O261" s="293">
        <f t="shared" si="22"/>
        <v>0</v>
      </c>
      <c r="P261" s="473"/>
      <c r="R261" s="37"/>
      <c r="S261" s="37"/>
      <c r="T261" s="37"/>
    </row>
    <row r="262" spans="1:20" ht="24" hidden="1" x14ac:dyDescent="0.25">
      <c r="A262" s="350">
        <v>6410</v>
      </c>
      <c r="B262" s="101" t="s">
        <v>277</v>
      </c>
      <c r="C262" s="471">
        <f t="shared" si="18"/>
        <v>0</v>
      </c>
      <c r="D262" s="238">
        <f>SUM(D263:D265)</f>
        <v>0</v>
      </c>
      <c r="E262" s="239">
        <f>SUM(E263:E265)</f>
        <v>0</v>
      </c>
      <c r="F262" s="240">
        <f t="shared" si="19"/>
        <v>0</v>
      </c>
      <c r="G262" s="238">
        <f>SUM(G263:G265)</f>
        <v>0</v>
      </c>
      <c r="H262" s="470">
        <f>SUM(H263:H265)</f>
        <v>0</v>
      </c>
      <c r="I262" s="243">
        <f t="shared" si="20"/>
        <v>0</v>
      </c>
      <c r="J262" s="238">
        <f>SUM(J263:J265)</f>
        <v>0</v>
      </c>
      <c r="K262" s="470">
        <f>SUM(K263:K265)</f>
        <v>0</v>
      </c>
      <c r="L262" s="243">
        <f t="shared" si="21"/>
        <v>0</v>
      </c>
      <c r="M262" s="475">
        <f>SUM(M263:M265)</f>
        <v>0</v>
      </c>
      <c r="N262" s="476">
        <f>SUM(N263:N265)</f>
        <v>0</v>
      </c>
      <c r="O262" s="414">
        <f t="shared" si="22"/>
        <v>0</v>
      </c>
      <c r="P262" s="416"/>
      <c r="R262" s="346"/>
      <c r="S262" s="346"/>
      <c r="T262" s="346"/>
    </row>
    <row r="263" spans="1:20" hidden="1" x14ac:dyDescent="0.25">
      <c r="A263" s="64">
        <v>6411</v>
      </c>
      <c r="B263" s="275" t="s">
        <v>278</v>
      </c>
      <c r="C263" s="226">
        <f t="shared" si="18"/>
        <v>0</v>
      </c>
      <c r="D263" s="116"/>
      <c r="E263" s="117"/>
      <c r="F263" s="227">
        <f t="shared" si="19"/>
        <v>0</v>
      </c>
      <c r="G263" s="116"/>
      <c r="H263" s="408"/>
      <c r="I263" s="230">
        <f t="shared" si="20"/>
        <v>0</v>
      </c>
      <c r="J263" s="116"/>
      <c r="K263" s="408"/>
      <c r="L263" s="230">
        <f t="shared" si="21"/>
        <v>0</v>
      </c>
      <c r="M263" s="464"/>
      <c r="N263" s="118"/>
      <c r="O263" s="230">
        <f t="shared" si="22"/>
        <v>0</v>
      </c>
      <c r="P263" s="387"/>
      <c r="R263" s="37"/>
      <c r="S263" s="37"/>
      <c r="T263" s="37"/>
    </row>
    <row r="264" spans="1:20" ht="36" hidden="1" x14ac:dyDescent="0.25">
      <c r="A264" s="64">
        <v>6412</v>
      </c>
      <c r="B264" s="111" t="s">
        <v>279</v>
      </c>
      <c r="C264" s="226">
        <f t="shared" si="18"/>
        <v>0</v>
      </c>
      <c r="D264" s="116"/>
      <c r="E264" s="117"/>
      <c r="F264" s="227">
        <f t="shared" si="19"/>
        <v>0</v>
      </c>
      <c r="G264" s="116"/>
      <c r="H264" s="408"/>
      <c r="I264" s="230">
        <f t="shared" si="20"/>
        <v>0</v>
      </c>
      <c r="J264" s="116"/>
      <c r="K264" s="408"/>
      <c r="L264" s="230">
        <f t="shared" si="21"/>
        <v>0</v>
      </c>
      <c r="M264" s="464"/>
      <c r="N264" s="118"/>
      <c r="O264" s="230">
        <f t="shared" si="22"/>
        <v>0</v>
      </c>
      <c r="P264" s="387"/>
      <c r="R264" s="346"/>
      <c r="S264" s="346"/>
      <c r="T264" s="346"/>
    </row>
    <row r="265" spans="1:20" ht="36" hidden="1" x14ac:dyDescent="0.25">
      <c r="A265" s="64">
        <v>6419</v>
      </c>
      <c r="B265" s="111" t="s">
        <v>280</v>
      </c>
      <c r="C265" s="226">
        <f t="shared" si="18"/>
        <v>0</v>
      </c>
      <c r="D265" s="116"/>
      <c r="E265" s="117"/>
      <c r="F265" s="227">
        <f t="shared" si="19"/>
        <v>0</v>
      </c>
      <c r="G265" s="116"/>
      <c r="H265" s="408"/>
      <c r="I265" s="230">
        <f t="shared" si="20"/>
        <v>0</v>
      </c>
      <c r="J265" s="116"/>
      <c r="K265" s="408"/>
      <c r="L265" s="230">
        <f t="shared" si="21"/>
        <v>0</v>
      </c>
      <c r="M265" s="464"/>
      <c r="N265" s="118"/>
      <c r="O265" s="230">
        <f t="shared" si="22"/>
        <v>0</v>
      </c>
      <c r="P265" s="387"/>
      <c r="R265" s="37"/>
      <c r="S265" s="37"/>
      <c r="T265" s="37"/>
    </row>
    <row r="266" spans="1:20" ht="36" hidden="1" x14ac:dyDescent="0.25">
      <c r="A266" s="224">
        <v>6420</v>
      </c>
      <c r="B266" s="111" t="s">
        <v>281</v>
      </c>
      <c r="C266" s="226">
        <f t="shared" si="18"/>
        <v>0</v>
      </c>
      <c r="D266" s="225">
        <f>SUM(D267:D270)</f>
        <v>0</v>
      </c>
      <c r="E266" s="226">
        <f>SUM(E267:E270)</f>
        <v>0</v>
      </c>
      <c r="F266" s="227">
        <f t="shared" si="19"/>
        <v>0</v>
      </c>
      <c r="G266" s="225">
        <f>SUM(G267:G270)</f>
        <v>0</v>
      </c>
      <c r="H266" s="465">
        <f>SUM(H267:H270)</f>
        <v>0</v>
      </c>
      <c r="I266" s="230">
        <f t="shared" si="20"/>
        <v>0</v>
      </c>
      <c r="J266" s="225">
        <f>SUM(J267:J270)</f>
        <v>0</v>
      </c>
      <c r="K266" s="465">
        <f>SUM(K267:K270)</f>
        <v>0</v>
      </c>
      <c r="L266" s="230">
        <f t="shared" si="21"/>
        <v>0</v>
      </c>
      <c r="M266" s="466">
        <f>SUM(M267:M270)</f>
        <v>0</v>
      </c>
      <c r="N266" s="228">
        <f>SUM(N267:N270)</f>
        <v>0</v>
      </c>
      <c r="O266" s="230">
        <f t="shared" si="22"/>
        <v>0</v>
      </c>
      <c r="P266" s="387"/>
      <c r="R266" s="346"/>
      <c r="S266" s="346"/>
      <c r="T266" s="346"/>
    </row>
    <row r="267" spans="1:20" hidden="1" x14ac:dyDescent="0.25">
      <c r="A267" s="64">
        <v>6421</v>
      </c>
      <c r="B267" s="111" t="s">
        <v>282</v>
      </c>
      <c r="C267" s="226">
        <f t="shared" si="18"/>
        <v>0</v>
      </c>
      <c r="D267" s="116"/>
      <c r="E267" s="117"/>
      <c r="F267" s="227">
        <f t="shared" si="19"/>
        <v>0</v>
      </c>
      <c r="G267" s="116"/>
      <c r="H267" s="408"/>
      <c r="I267" s="230">
        <f t="shared" si="20"/>
        <v>0</v>
      </c>
      <c r="J267" s="116"/>
      <c r="K267" s="408"/>
      <c r="L267" s="230">
        <f t="shared" si="21"/>
        <v>0</v>
      </c>
      <c r="M267" s="464"/>
      <c r="N267" s="118"/>
      <c r="O267" s="230">
        <f t="shared" si="22"/>
        <v>0</v>
      </c>
      <c r="P267" s="387"/>
      <c r="R267" s="37"/>
      <c r="S267" s="37"/>
      <c r="T267" s="37"/>
    </row>
    <row r="268" spans="1:20" hidden="1" x14ac:dyDescent="0.25">
      <c r="A268" s="64">
        <v>6422</v>
      </c>
      <c r="B268" s="111" t="s">
        <v>283</v>
      </c>
      <c r="C268" s="226">
        <f t="shared" si="18"/>
        <v>0</v>
      </c>
      <c r="D268" s="116"/>
      <c r="E268" s="117"/>
      <c r="F268" s="227">
        <f t="shared" si="19"/>
        <v>0</v>
      </c>
      <c r="G268" s="116"/>
      <c r="H268" s="408"/>
      <c r="I268" s="230">
        <f t="shared" si="20"/>
        <v>0</v>
      </c>
      <c r="J268" s="116"/>
      <c r="K268" s="408"/>
      <c r="L268" s="230">
        <f t="shared" si="21"/>
        <v>0</v>
      </c>
      <c r="M268" s="464"/>
      <c r="N268" s="118"/>
      <c r="O268" s="230">
        <f t="shared" si="22"/>
        <v>0</v>
      </c>
      <c r="P268" s="387"/>
      <c r="R268" s="346"/>
      <c r="S268" s="346"/>
      <c r="T268" s="346"/>
    </row>
    <row r="269" spans="1:20" ht="24" hidden="1" x14ac:dyDescent="0.25">
      <c r="A269" s="64">
        <v>6423</v>
      </c>
      <c r="B269" s="111" t="s">
        <v>284</v>
      </c>
      <c r="C269" s="226">
        <f t="shared" si="18"/>
        <v>0</v>
      </c>
      <c r="D269" s="116"/>
      <c r="E269" s="117"/>
      <c r="F269" s="227">
        <f t="shared" si="19"/>
        <v>0</v>
      </c>
      <c r="G269" s="116"/>
      <c r="H269" s="408"/>
      <c r="I269" s="230">
        <f t="shared" si="20"/>
        <v>0</v>
      </c>
      <c r="J269" s="116"/>
      <c r="K269" s="408"/>
      <c r="L269" s="230">
        <f t="shared" si="21"/>
        <v>0</v>
      </c>
      <c r="M269" s="464"/>
      <c r="N269" s="118"/>
      <c r="O269" s="230">
        <f t="shared" si="22"/>
        <v>0</v>
      </c>
      <c r="P269" s="387"/>
      <c r="R269" s="37"/>
      <c r="S269" s="37"/>
      <c r="T269" s="37"/>
    </row>
    <row r="270" spans="1:20" ht="36" hidden="1" x14ac:dyDescent="0.25">
      <c r="A270" s="64">
        <v>6424</v>
      </c>
      <c r="B270" s="111" t="s">
        <v>285</v>
      </c>
      <c r="C270" s="226">
        <f t="shared" si="18"/>
        <v>0</v>
      </c>
      <c r="D270" s="116"/>
      <c r="E270" s="117"/>
      <c r="F270" s="227">
        <f t="shared" si="19"/>
        <v>0</v>
      </c>
      <c r="G270" s="116"/>
      <c r="H270" s="408"/>
      <c r="I270" s="230">
        <f t="shared" si="20"/>
        <v>0</v>
      </c>
      <c r="J270" s="116"/>
      <c r="K270" s="408"/>
      <c r="L270" s="230">
        <f t="shared" si="21"/>
        <v>0</v>
      </c>
      <c r="M270" s="464"/>
      <c r="N270" s="118"/>
      <c r="O270" s="230">
        <f t="shared" si="22"/>
        <v>0</v>
      </c>
      <c r="P270" s="387"/>
      <c r="R270" s="346"/>
      <c r="S270" s="346"/>
      <c r="T270" s="346"/>
    </row>
    <row r="271" spans="1:20" ht="36" hidden="1" x14ac:dyDescent="0.25">
      <c r="A271" s="276">
        <v>7000</v>
      </c>
      <c r="B271" s="276" t="s">
        <v>286</v>
      </c>
      <c r="C271" s="491">
        <f t="shared" si="18"/>
        <v>0</v>
      </c>
      <c r="D271" s="492">
        <f>SUM(D272,D282)</f>
        <v>0</v>
      </c>
      <c r="E271" s="633">
        <f>SUM(E272,E282)</f>
        <v>0</v>
      </c>
      <c r="F271" s="619">
        <f t="shared" si="19"/>
        <v>0</v>
      </c>
      <c r="G271" s="492">
        <f>SUM(G272,G282)</f>
        <v>0</v>
      </c>
      <c r="H271" s="493">
        <f>SUM(H272,H282)</f>
        <v>0</v>
      </c>
      <c r="I271" s="285">
        <f t="shared" si="20"/>
        <v>0</v>
      </c>
      <c r="J271" s="492">
        <f>SUM(J272,J282)</f>
        <v>0</v>
      </c>
      <c r="K271" s="493">
        <f>SUM(K272,K282)</f>
        <v>0</v>
      </c>
      <c r="L271" s="285">
        <f t="shared" si="21"/>
        <v>0</v>
      </c>
      <c r="M271" s="494">
        <f>SUM(M272,M282)</f>
        <v>0</v>
      </c>
      <c r="N271" s="495">
        <f>SUM(N272,N282)</f>
        <v>0</v>
      </c>
      <c r="O271" s="496">
        <f t="shared" si="22"/>
        <v>0</v>
      </c>
      <c r="P271" s="497"/>
      <c r="R271" s="37"/>
      <c r="S271" s="37"/>
      <c r="T271" s="37"/>
    </row>
    <row r="272" spans="1:20" ht="24" hidden="1" x14ac:dyDescent="0.25">
      <c r="A272" s="85">
        <v>7200</v>
      </c>
      <c r="B272" s="210" t="s">
        <v>287</v>
      </c>
      <c r="C272" s="393">
        <f t="shared" si="18"/>
        <v>0</v>
      </c>
      <c r="D272" s="95">
        <f>SUM(D273,D274,D277,D278,D281)</f>
        <v>0</v>
      </c>
      <c r="E272" s="96">
        <f>SUM(E273,E274,E277,E278,E281)</f>
        <v>0</v>
      </c>
      <c r="F272" s="97">
        <f t="shared" si="19"/>
        <v>0</v>
      </c>
      <c r="G272" s="95">
        <f>SUM(G273,G274,G277,G278,G281)</f>
        <v>0</v>
      </c>
      <c r="H272" s="399">
        <f>SUM(H273,H274,H277,H278,H281)</f>
        <v>0</v>
      </c>
      <c r="I272" s="99">
        <f t="shared" si="20"/>
        <v>0</v>
      </c>
      <c r="J272" s="95">
        <f>SUM(J273,J274,J277,J278,J281)</f>
        <v>0</v>
      </c>
      <c r="K272" s="399">
        <f>SUM(K273,K274,K277,K278,K281)</f>
        <v>0</v>
      </c>
      <c r="L272" s="99">
        <f t="shared" si="21"/>
        <v>0</v>
      </c>
      <c r="M272" s="459">
        <f>SUM(M273,M274,M277,M278,M281)</f>
        <v>0</v>
      </c>
      <c r="N272" s="266">
        <f>SUM(N273,N274,N277,N278,N281)</f>
        <v>0</v>
      </c>
      <c r="O272" s="268">
        <f t="shared" si="22"/>
        <v>0</v>
      </c>
      <c r="P272" s="460"/>
      <c r="R272" s="346"/>
      <c r="S272" s="346"/>
      <c r="T272" s="346"/>
    </row>
    <row r="273" spans="1:20" ht="24" hidden="1" x14ac:dyDescent="0.25">
      <c r="A273" s="350">
        <v>7210</v>
      </c>
      <c r="B273" s="101" t="s">
        <v>288</v>
      </c>
      <c r="C273" s="400">
        <f t="shared" si="18"/>
        <v>0</v>
      </c>
      <c r="D273" s="106"/>
      <c r="E273" s="107"/>
      <c r="F273" s="240">
        <f t="shared" si="19"/>
        <v>0</v>
      </c>
      <c r="G273" s="106"/>
      <c r="H273" s="403"/>
      <c r="I273" s="243">
        <f t="shared" si="20"/>
        <v>0</v>
      </c>
      <c r="J273" s="106"/>
      <c r="K273" s="403"/>
      <c r="L273" s="243">
        <f t="shared" si="21"/>
        <v>0</v>
      </c>
      <c r="M273" s="463"/>
      <c r="N273" s="108"/>
      <c r="O273" s="243">
        <f t="shared" si="22"/>
        <v>0</v>
      </c>
      <c r="P273" s="382"/>
      <c r="R273" s="37"/>
      <c r="S273" s="37"/>
      <c r="T273" s="37"/>
    </row>
    <row r="274" spans="1:20" s="286" customFormat="1" ht="36" hidden="1" x14ac:dyDescent="0.25">
      <c r="A274" s="224">
        <v>7220</v>
      </c>
      <c r="B274" s="111" t="s">
        <v>289</v>
      </c>
      <c r="C274" s="405">
        <f t="shared" si="18"/>
        <v>0</v>
      </c>
      <c r="D274" s="225">
        <f>SUM(D275:D276)</f>
        <v>0</v>
      </c>
      <c r="E274" s="226">
        <f>SUM(E275:E276)</f>
        <v>0</v>
      </c>
      <c r="F274" s="227">
        <f t="shared" si="19"/>
        <v>0</v>
      </c>
      <c r="G274" s="225">
        <f>SUM(G275:G276)</f>
        <v>0</v>
      </c>
      <c r="H274" s="465">
        <f>SUM(H275:H276)</f>
        <v>0</v>
      </c>
      <c r="I274" s="230">
        <f t="shared" si="20"/>
        <v>0</v>
      </c>
      <c r="J274" s="225">
        <f>SUM(J275:J276)</f>
        <v>0</v>
      </c>
      <c r="K274" s="465">
        <f>SUM(K275:K276)</f>
        <v>0</v>
      </c>
      <c r="L274" s="230">
        <f t="shared" si="21"/>
        <v>0</v>
      </c>
      <c r="M274" s="466">
        <f>SUM(M275:M276)</f>
        <v>0</v>
      </c>
      <c r="N274" s="228">
        <f>SUM(N275:N276)</f>
        <v>0</v>
      </c>
      <c r="O274" s="230">
        <f t="shared" si="22"/>
        <v>0</v>
      </c>
      <c r="P274" s="387"/>
      <c r="R274" s="346"/>
      <c r="S274" s="346"/>
      <c r="T274" s="346"/>
    </row>
    <row r="275" spans="1:20" s="286" customFormat="1" ht="36" hidden="1" x14ac:dyDescent="0.25">
      <c r="A275" s="64">
        <v>7221</v>
      </c>
      <c r="B275" s="111" t="s">
        <v>290</v>
      </c>
      <c r="C275" s="405">
        <f t="shared" si="18"/>
        <v>0</v>
      </c>
      <c r="D275" s="116"/>
      <c r="E275" s="117"/>
      <c r="F275" s="227">
        <f t="shared" si="19"/>
        <v>0</v>
      </c>
      <c r="G275" s="116"/>
      <c r="H275" s="408"/>
      <c r="I275" s="230">
        <f t="shared" si="20"/>
        <v>0</v>
      </c>
      <c r="J275" s="116"/>
      <c r="K275" s="408"/>
      <c r="L275" s="230">
        <f t="shared" si="21"/>
        <v>0</v>
      </c>
      <c r="M275" s="464"/>
      <c r="N275" s="118"/>
      <c r="O275" s="230">
        <f t="shared" si="22"/>
        <v>0</v>
      </c>
      <c r="P275" s="387"/>
      <c r="R275" s="37"/>
      <c r="S275" s="37"/>
      <c r="T275" s="37"/>
    </row>
    <row r="276" spans="1:20" s="286" customFormat="1" ht="36" hidden="1" x14ac:dyDescent="0.25">
      <c r="A276" s="64">
        <v>7222</v>
      </c>
      <c r="B276" s="111" t="s">
        <v>291</v>
      </c>
      <c r="C276" s="405">
        <f t="shared" si="18"/>
        <v>0</v>
      </c>
      <c r="D276" s="116"/>
      <c r="E276" s="117"/>
      <c r="F276" s="227">
        <f t="shared" si="19"/>
        <v>0</v>
      </c>
      <c r="G276" s="116"/>
      <c r="H276" s="408"/>
      <c r="I276" s="230">
        <f t="shared" si="20"/>
        <v>0</v>
      </c>
      <c r="J276" s="116"/>
      <c r="K276" s="408"/>
      <c r="L276" s="230">
        <f t="shared" si="21"/>
        <v>0</v>
      </c>
      <c r="M276" s="464"/>
      <c r="N276" s="118"/>
      <c r="O276" s="230">
        <f t="shared" si="22"/>
        <v>0</v>
      </c>
      <c r="P276" s="387"/>
      <c r="R276" s="346"/>
      <c r="S276" s="346"/>
      <c r="T276" s="346"/>
    </row>
    <row r="277" spans="1:20" s="286" customFormat="1" ht="24" hidden="1" x14ac:dyDescent="0.25">
      <c r="A277" s="224">
        <v>7230</v>
      </c>
      <c r="B277" s="111" t="s">
        <v>292</v>
      </c>
      <c r="C277" s="405">
        <f t="shared" si="18"/>
        <v>0</v>
      </c>
      <c r="D277" s="116"/>
      <c r="E277" s="117"/>
      <c r="F277" s="227">
        <f t="shared" si="19"/>
        <v>0</v>
      </c>
      <c r="G277" s="116"/>
      <c r="H277" s="408"/>
      <c r="I277" s="230">
        <f t="shared" si="20"/>
        <v>0</v>
      </c>
      <c r="J277" s="116"/>
      <c r="K277" s="408"/>
      <c r="L277" s="230">
        <f t="shared" si="21"/>
        <v>0</v>
      </c>
      <c r="M277" s="464"/>
      <c r="N277" s="118"/>
      <c r="O277" s="230">
        <f t="shared" si="22"/>
        <v>0</v>
      </c>
      <c r="P277" s="387"/>
      <c r="R277" s="37"/>
      <c r="S277" s="37"/>
      <c r="T277" s="37"/>
    </row>
    <row r="278" spans="1:20" ht="24" hidden="1" x14ac:dyDescent="0.25">
      <c r="A278" s="224">
        <v>7240</v>
      </c>
      <c r="B278" s="111" t="s">
        <v>293</v>
      </c>
      <c r="C278" s="405">
        <f t="shared" si="18"/>
        <v>0</v>
      </c>
      <c r="D278" s="225">
        <f>SUM(D279:D280)</f>
        <v>0</v>
      </c>
      <c r="E278" s="226">
        <f>SUM(E279:E280)</f>
        <v>0</v>
      </c>
      <c r="F278" s="227">
        <f t="shared" si="19"/>
        <v>0</v>
      </c>
      <c r="G278" s="225">
        <f>SUM(G279:G280)</f>
        <v>0</v>
      </c>
      <c r="H278" s="465">
        <f>SUM(H279:H280)</f>
        <v>0</v>
      </c>
      <c r="I278" s="230">
        <f t="shared" si="20"/>
        <v>0</v>
      </c>
      <c r="J278" s="225">
        <f>SUM(J279:J280)</f>
        <v>0</v>
      </c>
      <c r="K278" s="465">
        <f>SUM(K279:K280)</f>
        <v>0</v>
      </c>
      <c r="L278" s="230">
        <f t="shared" si="21"/>
        <v>0</v>
      </c>
      <c r="M278" s="466">
        <f>SUM(M279:M280)</f>
        <v>0</v>
      </c>
      <c r="N278" s="228">
        <f>SUM(N279:N280)</f>
        <v>0</v>
      </c>
      <c r="O278" s="230">
        <f>SUM(O279:O280)</f>
        <v>0</v>
      </c>
      <c r="P278" s="387"/>
      <c r="R278" s="346"/>
      <c r="S278" s="346"/>
      <c r="T278" s="346"/>
    </row>
    <row r="279" spans="1:20" ht="48" hidden="1" x14ac:dyDescent="0.25">
      <c r="A279" s="64">
        <v>7245</v>
      </c>
      <c r="B279" s="111" t="s">
        <v>294</v>
      </c>
      <c r="C279" s="405">
        <f t="shared" si="18"/>
        <v>0</v>
      </c>
      <c r="D279" s="116"/>
      <c r="E279" s="117"/>
      <c r="F279" s="227">
        <f t="shared" si="19"/>
        <v>0</v>
      </c>
      <c r="G279" s="116"/>
      <c r="H279" s="408"/>
      <c r="I279" s="230">
        <f t="shared" si="20"/>
        <v>0</v>
      </c>
      <c r="J279" s="116"/>
      <c r="K279" s="408"/>
      <c r="L279" s="230">
        <f t="shared" si="21"/>
        <v>0</v>
      </c>
      <c r="M279" s="464"/>
      <c r="N279" s="118"/>
      <c r="O279" s="230">
        <f t="shared" ref="O279:O299" si="23">M279+N279</f>
        <v>0</v>
      </c>
      <c r="P279" s="387"/>
      <c r="R279" s="37"/>
      <c r="S279" s="37"/>
      <c r="T279" s="37"/>
    </row>
    <row r="280" spans="1:20" ht="96" hidden="1" x14ac:dyDescent="0.25">
      <c r="A280" s="64">
        <v>7246</v>
      </c>
      <c r="B280" s="111" t="s">
        <v>295</v>
      </c>
      <c r="C280" s="405">
        <f t="shared" si="18"/>
        <v>0</v>
      </c>
      <c r="D280" s="116"/>
      <c r="E280" s="117"/>
      <c r="F280" s="227">
        <f t="shared" si="19"/>
        <v>0</v>
      </c>
      <c r="G280" s="116"/>
      <c r="H280" s="408"/>
      <c r="I280" s="230">
        <f t="shared" si="20"/>
        <v>0</v>
      </c>
      <c r="J280" s="116"/>
      <c r="K280" s="408"/>
      <c r="L280" s="230">
        <f t="shared" si="21"/>
        <v>0</v>
      </c>
      <c r="M280" s="464"/>
      <c r="N280" s="118"/>
      <c r="O280" s="230">
        <f t="shared" si="23"/>
        <v>0</v>
      </c>
      <c r="P280" s="387"/>
      <c r="R280" s="346"/>
      <c r="S280" s="346"/>
      <c r="T280" s="346"/>
    </row>
    <row r="281" spans="1:20" ht="24" hidden="1" x14ac:dyDescent="0.25">
      <c r="A281" s="224">
        <v>7260</v>
      </c>
      <c r="B281" s="111" t="s">
        <v>296</v>
      </c>
      <c r="C281" s="405">
        <f t="shared" si="18"/>
        <v>0</v>
      </c>
      <c r="D281" s="106"/>
      <c r="E281" s="107"/>
      <c r="F281" s="240">
        <f t="shared" si="19"/>
        <v>0</v>
      </c>
      <c r="G281" s="106"/>
      <c r="H281" s="403"/>
      <c r="I281" s="243">
        <f t="shared" si="20"/>
        <v>0</v>
      </c>
      <c r="J281" s="106"/>
      <c r="K281" s="403"/>
      <c r="L281" s="243">
        <f t="shared" si="21"/>
        <v>0</v>
      </c>
      <c r="M281" s="463"/>
      <c r="N281" s="108"/>
      <c r="O281" s="243">
        <f t="shared" si="23"/>
        <v>0</v>
      </c>
      <c r="P281" s="382"/>
      <c r="R281" s="37"/>
      <c r="S281" s="37"/>
      <c r="T281" s="37"/>
    </row>
    <row r="282" spans="1:20" hidden="1" x14ac:dyDescent="0.25">
      <c r="A282" s="85">
        <v>7700</v>
      </c>
      <c r="B282" s="210" t="s">
        <v>297</v>
      </c>
      <c r="C282" s="498">
        <f t="shared" si="18"/>
        <v>0</v>
      </c>
      <c r="D282" s="244">
        <f>D283</f>
        <v>0</v>
      </c>
      <c r="E282" s="289">
        <f>SUM(E283)</f>
        <v>0</v>
      </c>
      <c r="F282" s="290">
        <f t="shared" si="19"/>
        <v>0</v>
      </c>
      <c r="G282" s="244">
        <f>G283</f>
        <v>0</v>
      </c>
      <c r="H282" s="499">
        <f>SUM(H283)</f>
        <v>0</v>
      </c>
      <c r="I282" s="293">
        <f t="shared" si="20"/>
        <v>0</v>
      </c>
      <c r="J282" s="244">
        <f>J283</f>
        <v>0</v>
      </c>
      <c r="K282" s="499">
        <f>SUM(K283)</f>
        <v>0</v>
      </c>
      <c r="L282" s="293">
        <f t="shared" si="21"/>
        <v>0</v>
      </c>
      <c r="M282" s="472">
        <f>SUM(M283)</f>
        <v>0</v>
      </c>
      <c r="N282" s="291">
        <f>SUM(N283)</f>
        <v>0</v>
      </c>
      <c r="O282" s="293">
        <f t="shared" si="23"/>
        <v>0</v>
      </c>
      <c r="P282" s="473"/>
      <c r="R282" s="346"/>
      <c r="S282" s="346"/>
      <c r="T282" s="346"/>
    </row>
    <row r="283" spans="1:20" hidden="1" x14ac:dyDescent="0.25">
      <c r="A283" s="121">
        <v>7720</v>
      </c>
      <c r="B283" s="122" t="s">
        <v>298</v>
      </c>
      <c r="C283" s="500">
        <f t="shared" si="18"/>
        <v>0</v>
      </c>
      <c r="D283" s="128"/>
      <c r="E283" s="129"/>
      <c r="F283" s="500">
        <f t="shared" si="19"/>
        <v>0</v>
      </c>
      <c r="G283" s="128"/>
      <c r="H283" s="413"/>
      <c r="I283" s="414">
        <f t="shared" si="20"/>
        <v>0</v>
      </c>
      <c r="J283" s="128"/>
      <c r="K283" s="413"/>
      <c r="L283" s="414">
        <f t="shared" si="21"/>
        <v>0</v>
      </c>
      <c r="M283" s="502"/>
      <c r="N283" s="131"/>
      <c r="O283" s="414">
        <f t="shared" si="23"/>
        <v>0</v>
      </c>
      <c r="P283" s="416"/>
      <c r="R283" s="37"/>
      <c r="S283" s="37"/>
      <c r="T283" s="37"/>
    </row>
    <row r="284" spans="1:20" hidden="1" x14ac:dyDescent="0.25">
      <c r="A284" s="320"/>
      <c r="B284" s="156" t="s">
        <v>299</v>
      </c>
      <c r="C284" s="400">
        <f t="shared" si="18"/>
        <v>0</v>
      </c>
      <c r="D284" s="214">
        <f>SUM(D285:D286)</f>
        <v>0</v>
      </c>
      <c r="E284" s="215">
        <f>SUM(E285:E286)</f>
        <v>0</v>
      </c>
      <c r="F284" s="216">
        <f t="shared" si="19"/>
        <v>0</v>
      </c>
      <c r="G284" s="214">
        <f>SUM(G285:G286)</f>
        <v>0</v>
      </c>
      <c r="H284" s="461">
        <f>SUM(H285:H286)</f>
        <v>0</v>
      </c>
      <c r="I284" s="219">
        <f t="shared" si="20"/>
        <v>0</v>
      </c>
      <c r="J284" s="214">
        <f>SUM(J285:J286)</f>
        <v>0</v>
      </c>
      <c r="K284" s="461">
        <f>SUM(K285:K286)</f>
        <v>0</v>
      </c>
      <c r="L284" s="219">
        <f t="shared" si="21"/>
        <v>0</v>
      </c>
      <c r="M284" s="462">
        <f>SUM(M285:M286)</f>
        <v>0</v>
      </c>
      <c r="N284" s="217">
        <f>SUM(N285:N286)</f>
        <v>0</v>
      </c>
      <c r="O284" s="219">
        <f t="shared" si="23"/>
        <v>0</v>
      </c>
      <c r="P284" s="434"/>
      <c r="R284" s="346"/>
      <c r="S284" s="346"/>
      <c r="T284" s="346"/>
    </row>
    <row r="285" spans="1:20" hidden="1" x14ac:dyDescent="0.25">
      <c r="A285" s="275" t="s">
        <v>300</v>
      </c>
      <c r="B285" s="64" t="s">
        <v>301</v>
      </c>
      <c r="C285" s="227">
        <f t="shared" si="18"/>
        <v>0</v>
      </c>
      <c r="D285" s="116"/>
      <c r="E285" s="117"/>
      <c r="F285" s="227">
        <f t="shared" si="19"/>
        <v>0</v>
      </c>
      <c r="G285" s="116"/>
      <c r="H285" s="408"/>
      <c r="I285" s="230">
        <f t="shared" si="20"/>
        <v>0</v>
      </c>
      <c r="J285" s="116"/>
      <c r="K285" s="408"/>
      <c r="L285" s="230">
        <f t="shared" si="21"/>
        <v>0</v>
      </c>
      <c r="M285" s="464"/>
      <c r="N285" s="118"/>
      <c r="O285" s="230">
        <f t="shared" si="23"/>
        <v>0</v>
      </c>
      <c r="P285" s="387"/>
      <c r="R285" s="37"/>
      <c r="S285" s="37"/>
      <c r="T285" s="37"/>
    </row>
    <row r="286" spans="1:20" ht="24" hidden="1" x14ac:dyDescent="0.25">
      <c r="A286" s="275" t="s">
        <v>302</v>
      </c>
      <c r="B286" s="296" t="s">
        <v>303</v>
      </c>
      <c r="C286" s="400">
        <f t="shared" si="18"/>
        <v>0</v>
      </c>
      <c r="D286" s="106"/>
      <c r="E286" s="107"/>
      <c r="F286" s="240">
        <f t="shared" si="19"/>
        <v>0</v>
      </c>
      <c r="G286" s="106"/>
      <c r="H286" s="403"/>
      <c r="I286" s="243">
        <f t="shared" si="20"/>
        <v>0</v>
      </c>
      <c r="J286" s="106"/>
      <c r="K286" s="403"/>
      <c r="L286" s="243">
        <f t="shared" si="21"/>
        <v>0</v>
      </c>
      <c r="M286" s="463"/>
      <c r="N286" s="108"/>
      <c r="O286" s="243">
        <f t="shared" si="23"/>
        <v>0</v>
      </c>
      <c r="P286" s="382"/>
      <c r="R286" s="346"/>
      <c r="S286" s="346"/>
      <c r="T286" s="346"/>
    </row>
    <row r="287" spans="1:20" x14ac:dyDescent="0.25">
      <c r="A287" s="503"/>
      <c r="B287" s="504" t="s">
        <v>304</v>
      </c>
      <c r="C287" s="505">
        <f t="shared" si="18"/>
        <v>902242</v>
      </c>
      <c r="D287" s="506">
        <f>SUM(D284,D271,D233,D198,D190,D176,D78,D56)</f>
        <v>422273</v>
      </c>
      <c r="E287" s="605">
        <f>SUM(E284,E271,E233,E198,E190,E176,E78,E56)</f>
        <v>0</v>
      </c>
      <c r="F287" s="609">
        <f t="shared" si="19"/>
        <v>422273</v>
      </c>
      <c r="G287" s="506">
        <f>SUM(G284,G271,G233,G198,G190,G176,G78,G56)</f>
        <v>466569</v>
      </c>
      <c r="H287" s="507">
        <f>SUM(H284,H271,H233,H198,H190,H176,H78,H56)</f>
        <v>0</v>
      </c>
      <c r="I287" s="508">
        <f t="shared" si="20"/>
        <v>466569</v>
      </c>
      <c r="J287" s="506">
        <f>SUM(J284,J271,J233,J198,J190,J176,J78,J56)</f>
        <v>13400</v>
      </c>
      <c r="K287" s="507">
        <f>SUM(K284,K271,K233,K198,K190,K176,K78,K56)</f>
        <v>0</v>
      </c>
      <c r="L287" s="508">
        <f t="shared" si="21"/>
        <v>13400</v>
      </c>
      <c r="M287" s="459">
        <f>SUM(M284,M271,M233,M198,M190,M176,M78,M56)</f>
        <v>0</v>
      </c>
      <c r="N287" s="266">
        <f>SUM(N284,N271,N233,N198,N190,N176,N78,N56)</f>
        <v>0</v>
      </c>
      <c r="O287" s="268">
        <f t="shared" si="23"/>
        <v>0</v>
      </c>
      <c r="P287" s="460"/>
      <c r="R287" s="37"/>
      <c r="S287" s="37"/>
      <c r="T287" s="37"/>
    </row>
    <row r="288" spans="1:20" x14ac:dyDescent="0.25">
      <c r="A288" s="509" t="s">
        <v>305</v>
      </c>
      <c r="B288" s="510"/>
      <c r="C288" s="511">
        <f t="shared" si="18"/>
        <v>-2705</v>
      </c>
      <c r="D288" s="512">
        <f>SUM(D28,D29,D45)-D54</f>
        <v>0</v>
      </c>
      <c r="E288" s="518">
        <f>SUM(E28,E29,E45)-E54</f>
        <v>0</v>
      </c>
      <c r="F288" s="622">
        <f t="shared" si="19"/>
        <v>0</v>
      </c>
      <c r="G288" s="512">
        <f>SUM(G28,G29,G45)-G54</f>
        <v>0</v>
      </c>
      <c r="H288" s="515">
        <f>SUM(H28,H29,H45)-H54</f>
        <v>0</v>
      </c>
      <c r="I288" s="516">
        <f t="shared" si="20"/>
        <v>0</v>
      </c>
      <c r="J288" s="512">
        <f>(J30+J46)-J54</f>
        <v>-2705</v>
      </c>
      <c r="K288" s="515">
        <f>(K30+K46)-K54</f>
        <v>0</v>
      </c>
      <c r="L288" s="516">
        <f t="shared" si="21"/>
        <v>-2705</v>
      </c>
      <c r="M288" s="511">
        <f>M48-M54</f>
        <v>0</v>
      </c>
      <c r="N288" s="513">
        <f>N48-N54</f>
        <v>0</v>
      </c>
      <c r="O288" s="516">
        <f t="shared" si="23"/>
        <v>0</v>
      </c>
      <c r="P288" s="517"/>
      <c r="R288" s="346"/>
      <c r="S288" s="346"/>
      <c r="T288" s="346"/>
    </row>
    <row r="289" spans="1:20" s="37" customFormat="1" x14ac:dyDescent="0.25">
      <c r="A289" s="509" t="s">
        <v>306</v>
      </c>
      <c r="B289" s="510"/>
      <c r="C289" s="518">
        <f t="shared" si="18"/>
        <v>2705</v>
      </c>
      <c r="D289" s="512">
        <f>SUM(D290,D291)-D298+D299</f>
        <v>0</v>
      </c>
      <c r="E289" s="518">
        <f>SUM(E290,E291)-E298+E299</f>
        <v>0</v>
      </c>
      <c r="F289" s="622">
        <f t="shared" si="19"/>
        <v>0</v>
      </c>
      <c r="G289" s="512">
        <f>SUM(G290,G291)-G298+G299</f>
        <v>0</v>
      </c>
      <c r="H289" s="515">
        <f>SUM(H290,H291)-H298+H299</f>
        <v>0</v>
      </c>
      <c r="I289" s="516">
        <f t="shared" si="20"/>
        <v>0</v>
      </c>
      <c r="J289" s="512">
        <f>SUM(J290,J291)-J298+J299</f>
        <v>2705</v>
      </c>
      <c r="K289" s="515">
        <f>SUM(K290,K291)-K298+K299</f>
        <v>0</v>
      </c>
      <c r="L289" s="516">
        <f t="shared" si="21"/>
        <v>2705</v>
      </c>
      <c r="M289" s="511">
        <f>SUM(M290,M291)-M298+M299</f>
        <v>0</v>
      </c>
      <c r="N289" s="513">
        <f>SUM(N290,N291)-N298+N299</f>
        <v>0</v>
      </c>
      <c r="O289" s="516">
        <f t="shared" si="23"/>
        <v>0</v>
      </c>
      <c r="P289" s="517"/>
    </row>
    <row r="290" spans="1:20" s="37" customFormat="1" x14ac:dyDescent="0.25">
      <c r="A290" s="519" t="s">
        <v>307</v>
      </c>
      <c r="B290" s="519" t="s">
        <v>308</v>
      </c>
      <c r="C290" s="518">
        <f t="shared" si="18"/>
        <v>2705</v>
      </c>
      <c r="D290" s="512">
        <f>D25-D284</f>
        <v>0</v>
      </c>
      <c r="E290" s="518">
        <f>E25-E284</f>
        <v>0</v>
      </c>
      <c r="F290" s="622">
        <f t="shared" si="19"/>
        <v>0</v>
      </c>
      <c r="G290" s="512">
        <f>G25-G284</f>
        <v>0</v>
      </c>
      <c r="H290" s="515">
        <f>H25-H284</f>
        <v>0</v>
      </c>
      <c r="I290" s="516">
        <f t="shared" si="20"/>
        <v>0</v>
      </c>
      <c r="J290" s="512">
        <f>J25-J284</f>
        <v>2705</v>
      </c>
      <c r="K290" s="515">
        <f>K25-K284</f>
        <v>0</v>
      </c>
      <c r="L290" s="516">
        <f t="shared" si="21"/>
        <v>2705</v>
      </c>
      <c r="M290" s="511">
        <f>M25-M284</f>
        <v>0</v>
      </c>
      <c r="N290" s="513">
        <f>N25-N284</f>
        <v>0</v>
      </c>
      <c r="O290" s="516">
        <f t="shared" si="23"/>
        <v>0</v>
      </c>
      <c r="P290" s="517"/>
      <c r="R290" s="346"/>
      <c r="S290" s="346"/>
      <c r="T290" s="346"/>
    </row>
    <row r="291" spans="1:20" s="37" customFormat="1" hidden="1" x14ac:dyDescent="0.25">
      <c r="A291" s="520" t="s">
        <v>309</v>
      </c>
      <c r="B291" s="520" t="s">
        <v>310</v>
      </c>
      <c r="C291" s="518">
        <f t="shared" si="18"/>
        <v>0</v>
      </c>
      <c r="D291" s="512">
        <f>SUM(D292,D294,D296)-SUM(D293,D295,D297)</f>
        <v>0</v>
      </c>
      <c r="E291" s="518">
        <f>SUM(E292,E294,E296)-SUM(E293,E295,E297)</f>
        <v>0</v>
      </c>
      <c r="F291" s="622">
        <f t="shared" si="19"/>
        <v>0</v>
      </c>
      <c r="G291" s="512">
        <f>SUM(G292,G294,G296)-SUM(G293,G295,G297)</f>
        <v>0</v>
      </c>
      <c r="H291" s="515">
        <f>SUM(H292,H294,H296)-SUM(H293,H295,H297)</f>
        <v>0</v>
      </c>
      <c r="I291" s="516">
        <f t="shared" si="20"/>
        <v>0</v>
      </c>
      <c r="J291" s="512">
        <f>SUM(J292,J294,J296)-SUM(J293,J295,J297)</f>
        <v>0</v>
      </c>
      <c r="K291" s="515">
        <f>SUM(K292,K294,K296)-SUM(K293,K295,K297)</f>
        <v>0</v>
      </c>
      <c r="L291" s="516">
        <f t="shared" si="21"/>
        <v>0</v>
      </c>
      <c r="M291" s="511">
        <f>SUM(M292,M294,M296)-SUM(M293,M295,M297)</f>
        <v>0</v>
      </c>
      <c r="N291" s="513">
        <f>SUM(N292,N294,N296)-SUM(N293,N295,N297)</f>
        <v>0</v>
      </c>
      <c r="O291" s="516">
        <f t="shared" si="23"/>
        <v>0</v>
      </c>
      <c r="P291" s="517"/>
    </row>
    <row r="292" spans="1:20" s="37" customFormat="1" hidden="1" x14ac:dyDescent="0.25">
      <c r="A292" s="320" t="s">
        <v>311</v>
      </c>
      <c r="B292" s="164" t="s">
        <v>312</v>
      </c>
      <c r="C292" s="410">
        <f t="shared" si="18"/>
        <v>0</v>
      </c>
      <c r="D292" s="128"/>
      <c r="E292" s="129"/>
      <c r="F292" s="500">
        <f t="shared" si="19"/>
        <v>0</v>
      </c>
      <c r="G292" s="128"/>
      <c r="H292" s="413"/>
      <c r="I292" s="414">
        <f t="shared" si="20"/>
        <v>0</v>
      </c>
      <c r="J292" s="128"/>
      <c r="K292" s="413"/>
      <c r="L292" s="414">
        <f t="shared" si="21"/>
        <v>0</v>
      </c>
      <c r="M292" s="502"/>
      <c r="N292" s="131"/>
      <c r="O292" s="414">
        <f t="shared" si="23"/>
        <v>0</v>
      </c>
      <c r="P292" s="416"/>
      <c r="R292" s="346"/>
      <c r="S292" s="346"/>
      <c r="T292" s="346"/>
    </row>
    <row r="293" spans="1:20" ht="24" hidden="1" x14ac:dyDescent="0.25">
      <c r="A293" s="275" t="s">
        <v>313</v>
      </c>
      <c r="B293" s="63" t="s">
        <v>314</v>
      </c>
      <c r="C293" s="405">
        <f t="shared" si="18"/>
        <v>0</v>
      </c>
      <c r="D293" s="116"/>
      <c r="E293" s="117"/>
      <c r="F293" s="227">
        <f t="shared" si="19"/>
        <v>0</v>
      </c>
      <c r="G293" s="116"/>
      <c r="H293" s="408"/>
      <c r="I293" s="230">
        <f t="shared" si="20"/>
        <v>0</v>
      </c>
      <c r="J293" s="116"/>
      <c r="K293" s="408"/>
      <c r="L293" s="230">
        <f t="shared" si="21"/>
        <v>0</v>
      </c>
      <c r="M293" s="464"/>
      <c r="N293" s="118"/>
      <c r="O293" s="230">
        <f t="shared" si="23"/>
        <v>0</v>
      </c>
      <c r="P293" s="387"/>
      <c r="R293" s="37"/>
      <c r="S293" s="37"/>
      <c r="T293" s="37"/>
    </row>
    <row r="294" spans="1:20" hidden="1" x14ac:dyDescent="0.25">
      <c r="A294" s="275" t="s">
        <v>315</v>
      </c>
      <c r="B294" s="63" t="s">
        <v>316</v>
      </c>
      <c r="C294" s="405">
        <f t="shared" si="18"/>
        <v>0</v>
      </c>
      <c r="D294" s="116"/>
      <c r="E294" s="117"/>
      <c r="F294" s="227">
        <f t="shared" si="19"/>
        <v>0</v>
      </c>
      <c r="G294" s="116"/>
      <c r="H294" s="408"/>
      <c r="I294" s="230">
        <f t="shared" si="20"/>
        <v>0</v>
      </c>
      <c r="J294" s="116"/>
      <c r="K294" s="408"/>
      <c r="L294" s="230">
        <f t="shared" si="21"/>
        <v>0</v>
      </c>
      <c r="M294" s="464"/>
      <c r="N294" s="118"/>
      <c r="O294" s="230">
        <f t="shared" si="23"/>
        <v>0</v>
      </c>
      <c r="P294" s="387"/>
      <c r="R294" s="346"/>
      <c r="S294" s="346"/>
      <c r="T294" s="346"/>
    </row>
    <row r="295" spans="1:20" ht="24" hidden="1" x14ac:dyDescent="0.25">
      <c r="A295" s="275" t="s">
        <v>317</v>
      </c>
      <c r="B295" s="63" t="s">
        <v>318</v>
      </c>
      <c r="C295" s="405">
        <f t="shared" si="18"/>
        <v>0</v>
      </c>
      <c r="D295" s="116"/>
      <c r="E295" s="117"/>
      <c r="F295" s="227">
        <f t="shared" si="19"/>
        <v>0</v>
      </c>
      <c r="G295" s="116"/>
      <c r="H295" s="408"/>
      <c r="I295" s="230">
        <f t="shared" si="20"/>
        <v>0</v>
      </c>
      <c r="J295" s="116"/>
      <c r="K295" s="408"/>
      <c r="L295" s="230">
        <f t="shared" si="21"/>
        <v>0</v>
      </c>
      <c r="M295" s="464"/>
      <c r="N295" s="118"/>
      <c r="O295" s="230">
        <f t="shared" si="23"/>
        <v>0</v>
      </c>
      <c r="P295" s="387"/>
      <c r="R295" s="37"/>
      <c r="S295" s="37"/>
      <c r="T295" s="37"/>
    </row>
    <row r="296" spans="1:20" hidden="1" x14ac:dyDescent="0.25">
      <c r="A296" s="275" t="s">
        <v>319</v>
      </c>
      <c r="B296" s="63" t="s">
        <v>320</v>
      </c>
      <c r="C296" s="405">
        <f t="shared" si="18"/>
        <v>0</v>
      </c>
      <c r="D296" s="116"/>
      <c r="E296" s="117"/>
      <c r="F296" s="227">
        <f t="shared" si="19"/>
        <v>0</v>
      </c>
      <c r="G296" s="116"/>
      <c r="H296" s="408"/>
      <c r="I296" s="230">
        <f t="shared" si="20"/>
        <v>0</v>
      </c>
      <c r="J296" s="116"/>
      <c r="K296" s="408"/>
      <c r="L296" s="230">
        <f t="shared" si="21"/>
        <v>0</v>
      </c>
      <c r="M296" s="464"/>
      <c r="N296" s="118"/>
      <c r="O296" s="230">
        <f t="shared" si="23"/>
        <v>0</v>
      </c>
      <c r="P296" s="387"/>
      <c r="R296" s="346"/>
      <c r="S296" s="346"/>
      <c r="T296" s="346"/>
    </row>
    <row r="297" spans="1:20" ht="24" hidden="1" x14ac:dyDescent="0.25">
      <c r="A297" s="321" t="s">
        <v>321</v>
      </c>
      <c r="B297" s="322" t="s">
        <v>322</v>
      </c>
      <c r="C297" s="481">
        <f t="shared" si="18"/>
        <v>0</v>
      </c>
      <c r="D297" s="257"/>
      <c r="E297" s="258"/>
      <c r="F297" s="618">
        <f t="shared" si="19"/>
        <v>0</v>
      </c>
      <c r="G297" s="257"/>
      <c r="H297" s="483"/>
      <c r="I297" s="479">
        <f t="shared" si="20"/>
        <v>0</v>
      </c>
      <c r="J297" s="257"/>
      <c r="K297" s="483"/>
      <c r="L297" s="479">
        <f t="shared" si="21"/>
        <v>0</v>
      </c>
      <c r="M297" s="484"/>
      <c r="N297" s="260"/>
      <c r="O297" s="479">
        <f t="shared" si="23"/>
        <v>0</v>
      </c>
      <c r="P297" s="480"/>
      <c r="R297" s="37"/>
      <c r="S297" s="37"/>
      <c r="T297" s="37"/>
    </row>
    <row r="298" spans="1:20" hidden="1" x14ac:dyDescent="0.25">
      <c r="A298" s="520" t="s">
        <v>323</v>
      </c>
      <c r="B298" s="520" t="s">
        <v>324</v>
      </c>
      <c r="C298" s="521">
        <f t="shared" si="18"/>
        <v>0</v>
      </c>
      <c r="D298" s="522"/>
      <c r="E298" s="634"/>
      <c r="F298" s="622">
        <f t="shared" si="19"/>
        <v>0</v>
      </c>
      <c r="G298" s="522"/>
      <c r="H298" s="524"/>
      <c r="I298" s="516">
        <f t="shared" si="20"/>
        <v>0</v>
      </c>
      <c r="J298" s="522"/>
      <c r="K298" s="524"/>
      <c r="L298" s="516">
        <f t="shared" si="21"/>
        <v>0</v>
      </c>
      <c r="M298" s="525"/>
      <c r="N298" s="523"/>
      <c r="O298" s="516">
        <f t="shared" si="23"/>
        <v>0</v>
      </c>
      <c r="P298" s="517"/>
      <c r="R298" s="346"/>
      <c r="S298" s="346"/>
      <c r="T298" s="346"/>
    </row>
    <row r="299" spans="1:20" s="37" customFormat="1" ht="48" hidden="1" x14ac:dyDescent="0.25">
      <c r="A299" s="520" t="s">
        <v>325</v>
      </c>
      <c r="B299" s="330" t="s">
        <v>326</v>
      </c>
      <c r="C299" s="526">
        <f t="shared" si="18"/>
        <v>0</v>
      </c>
      <c r="D299" s="527"/>
      <c r="E299" s="635"/>
      <c r="F299" s="315">
        <f t="shared" si="19"/>
        <v>0</v>
      </c>
      <c r="G299" s="522"/>
      <c r="H299" s="524"/>
      <c r="I299" s="516">
        <f t="shared" si="20"/>
        <v>0</v>
      </c>
      <c r="J299" s="522"/>
      <c r="K299" s="524"/>
      <c r="L299" s="516">
        <f t="shared" si="21"/>
        <v>0</v>
      </c>
      <c r="M299" s="525"/>
      <c r="N299" s="523"/>
      <c r="O299" s="516">
        <f t="shared" si="23"/>
        <v>0</v>
      </c>
      <c r="P299" s="636"/>
      <c r="Q299" s="332"/>
    </row>
    <row r="300" spans="1:20" s="37" customFormat="1" x14ac:dyDescent="0.25">
      <c r="A300" s="529" t="s">
        <v>327</v>
      </c>
      <c r="B300" s="334"/>
      <c r="C300" s="334"/>
      <c r="D300" s="334"/>
      <c r="E300" s="334"/>
      <c r="F300" s="334"/>
      <c r="G300" s="334"/>
      <c r="H300" s="334"/>
      <c r="I300" s="334"/>
      <c r="J300" s="334"/>
      <c r="K300" s="334"/>
      <c r="L300" s="334"/>
      <c r="M300" s="334"/>
      <c r="N300" s="334"/>
      <c r="O300" s="334"/>
      <c r="P300" s="334"/>
      <c r="Q300" s="332"/>
    </row>
    <row r="301" spans="1:20" s="37" customFormat="1" x14ac:dyDescent="0.25">
      <c r="A301" s="336" t="s">
        <v>505</v>
      </c>
      <c r="B301" s="337"/>
      <c r="C301" s="337"/>
      <c r="D301" s="337"/>
      <c r="E301" s="337"/>
      <c r="F301" s="337"/>
      <c r="G301" s="337"/>
      <c r="H301" s="337"/>
      <c r="I301" s="337"/>
      <c r="J301" s="337"/>
      <c r="K301" s="337"/>
      <c r="L301" s="337"/>
      <c r="M301" s="337"/>
      <c r="N301" s="337"/>
      <c r="O301" s="337"/>
      <c r="P301" s="337"/>
      <c r="Q301" s="332"/>
    </row>
    <row r="302" spans="1:20" ht="12.75" thickBot="1" x14ac:dyDescent="0.3">
      <c r="A302" s="530"/>
      <c r="B302" s="531"/>
      <c r="C302" s="531"/>
      <c r="D302" s="531"/>
      <c r="E302" s="531"/>
      <c r="F302" s="531"/>
      <c r="G302" s="531"/>
      <c r="H302" s="531"/>
      <c r="I302" s="531"/>
      <c r="J302" s="531"/>
      <c r="K302" s="531"/>
      <c r="L302" s="531"/>
      <c r="M302" s="531"/>
      <c r="N302" s="531"/>
      <c r="O302" s="531"/>
      <c r="P302" s="532"/>
      <c r="Q302" s="9"/>
    </row>
    <row r="303" spans="1:20" x14ac:dyDescent="0.25">
      <c r="A303" s="4"/>
      <c r="B303" s="4"/>
      <c r="C303" s="4"/>
      <c r="D303" s="4"/>
      <c r="E303" s="4"/>
      <c r="F303" s="4"/>
      <c r="G303" s="4"/>
      <c r="H303" s="4"/>
      <c r="I303" s="4"/>
      <c r="J303" s="4"/>
      <c r="K303" s="4"/>
      <c r="L303" s="4"/>
      <c r="M303" s="4"/>
      <c r="N303" s="4"/>
      <c r="O303" s="4"/>
    </row>
    <row r="304" spans="1:20"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row r="322" spans="1:15" x14ac:dyDescent="0.25">
      <c r="A322" s="4"/>
      <c r="B322" s="4"/>
      <c r="C322" s="4"/>
      <c r="D322" s="4"/>
      <c r="E322" s="4"/>
      <c r="F322" s="4"/>
      <c r="G322" s="4"/>
      <c r="H322" s="4"/>
      <c r="I322" s="4"/>
      <c r="J322" s="4"/>
      <c r="K322" s="4"/>
      <c r="L322" s="4"/>
      <c r="M322" s="4"/>
      <c r="N322" s="4"/>
      <c r="O322" s="4"/>
    </row>
  </sheetData>
  <sheetProtection algorithmName="SHA-512" hashValue="S+j6WKTiKGjggDp4DL5Wg2WMNuNmhj7Vfc1yQjuQjtJgFXXRX2I7CEWDH3Cj/376dDVXYJaNyShaMZM85VsSIQ==" saltValue="0IWICkhMeISHN3ymvEf59Q==" spinCount="100000" sheet="1" objects="1" scenarios="1" formatCells="0" formatColumns="0" formatRows="0"/>
  <autoFilter ref="A22:P301">
    <filterColumn colId="2">
      <filters blank="1">
        <filter val="1 275"/>
        <filter val="1 300"/>
        <filter val="1 351"/>
        <filter val="1 352"/>
        <filter val="1 390"/>
        <filter val="1 432"/>
        <filter val="1 547"/>
        <filter val="1 821"/>
        <filter val="1 872"/>
        <filter val="10 695"/>
        <filter val="100"/>
        <filter val="104 356"/>
        <filter val="11 351"/>
        <filter val="13 434"/>
        <filter val="135 738"/>
        <filter val="136 552"/>
        <filter val="14 300"/>
        <filter val="174 649"/>
        <filter val="2 295"/>
        <filter val="2 328"/>
        <filter val="2 462"/>
        <filter val="2 509"/>
        <filter val="2 705"/>
        <filter val="-2 705"/>
        <filter val="2 721"/>
        <filter val="2 747"/>
        <filter val="21 031"/>
        <filter val="214"/>
        <filter val="24 117"/>
        <filter val="24 280"/>
        <filter val="24 938"/>
        <filter val="242"/>
        <filter val="25 150"/>
        <filter val="3 152"/>
        <filter val="3 187"/>
        <filter val="3 485"/>
        <filter val="3 645"/>
        <filter val="3 749"/>
        <filter val="30 375"/>
        <filter val="34 831"/>
        <filter val="37 126"/>
        <filter val="38 911"/>
        <filter val="4 199"/>
        <filter val="42"/>
        <filter val="427"/>
        <filter val="440"/>
        <filter val="47"/>
        <filter val="474"/>
        <filter val="494"/>
        <filter val="496 127"/>
        <filter val="5 032"/>
        <filter val="5 850"/>
        <filter val="53 350"/>
        <filter val="540"/>
        <filter val="553 915"/>
        <filter val="56 513"/>
        <filter val="6 061"/>
        <filter val="7 050"/>
        <filter val="7 361"/>
        <filter val="728 564"/>
        <filter val="804"/>
        <filter val="85 154"/>
        <filter val="865 116"/>
        <filter val="870"/>
        <filter val="888 842"/>
        <filter val="9 200"/>
        <filter val="9 820"/>
        <filter val="902 242"/>
        <filter val="917"/>
        <filter val="922"/>
        <filter val="951"/>
      </filters>
    </filterColumn>
  </autoFilter>
  <mergeCells count="30">
    <mergeCell ref="J20:J21"/>
    <mergeCell ref="K20:K21"/>
    <mergeCell ref="C17:P17"/>
    <mergeCell ref="A4:P4"/>
    <mergeCell ref="C6:P6"/>
    <mergeCell ref="C7:P7"/>
    <mergeCell ref="C8:P8"/>
    <mergeCell ref="C9:P9"/>
    <mergeCell ref="C10:P10"/>
    <mergeCell ref="C11:P11"/>
    <mergeCell ref="C13:P13"/>
    <mergeCell ref="C14:P14"/>
    <mergeCell ref="C15:P15"/>
    <mergeCell ref="C16:P16"/>
    <mergeCell ref="L20:L21"/>
    <mergeCell ref="M20:M21"/>
    <mergeCell ref="C18:P18"/>
    <mergeCell ref="A19:A21"/>
    <mergeCell ref="B19:B21"/>
    <mergeCell ref="C19:O19"/>
    <mergeCell ref="P19:P21"/>
    <mergeCell ref="C20:C21"/>
    <mergeCell ref="D20:D21"/>
    <mergeCell ref="E20:E21"/>
    <mergeCell ref="F20:F21"/>
    <mergeCell ref="G20:G21"/>
    <mergeCell ref="N20:N21"/>
    <mergeCell ref="O20:O21"/>
    <mergeCell ref="H20:H21"/>
    <mergeCell ref="I20:I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49.pielikums Jūrmalas pilsētas domes
2016.gada 19.maija saistošajiem noteikumiem Nr.13
(protokols Nr.6, 8.punkts)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R16" sqref="R16"/>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944</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945</v>
      </c>
      <c r="D9" s="1044"/>
      <c r="E9" s="1044"/>
      <c r="F9" s="1044"/>
      <c r="G9" s="1044"/>
      <c r="H9" s="1044"/>
      <c r="I9" s="1044"/>
      <c r="J9" s="1044"/>
      <c r="K9" s="1044"/>
      <c r="L9" s="1044"/>
      <c r="M9" s="1044"/>
      <c r="N9" s="1044"/>
      <c r="O9" s="1044"/>
      <c r="P9" s="1045"/>
      <c r="Q9" s="9"/>
    </row>
    <row r="10" spans="1:17" ht="22.5" customHeight="1" x14ac:dyDescent="0.25">
      <c r="A10" s="14" t="s">
        <v>10</v>
      </c>
      <c r="B10" s="15"/>
      <c r="C10" s="1049" t="s">
        <v>946</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338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8" x14ac:dyDescent="0.25">
      <c r="A17" s="14"/>
      <c r="B17" s="15" t="s">
        <v>22</v>
      </c>
      <c r="C17" s="1044"/>
      <c r="D17" s="1044"/>
      <c r="E17" s="1044"/>
      <c r="F17" s="1044"/>
      <c r="G17" s="1044"/>
      <c r="H17" s="1044"/>
      <c r="I17" s="1044"/>
      <c r="J17" s="1044"/>
      <c r="K17" s="1044"/>
      <c r="L17" s="1044"/>
      <c r="M17" s="1044"/>
      <c r="N17" s="1044"/>
      <c r="O17" s="1044"/>
      <c r="P17" s="1045"/>
      <c r="Q17" s="9"/>
    </row>
    <row r="18" spans="1:18" x14ac:dyDescent="0.25">
      <c r="A18" s="17"/>
      <c r="B18" s="18"/>
      <c r="C18" s="1025"/>
      <c r="D18" s="1025"/>
      <c r="E18" s="1025"/>
      <c r="F18" s="1025"/>
      <c r="G18" s="1025"/>
      <c r="H18" s="1025"/>
      <c r="I18" s="1025"/>
      <c r="J18" s="1025"/>
      <c r="K18" s="1025"/>
      <c r="L18" s="1025"/>
      <c r="M18" s="1025"/>
      <c r="N18" s="1025"/>
      <c r="O18" s="1025"/>
      <c r="P18" s="1026"/>
      <c r="Q18" s="9"/>
    </row>
    <row r="19" spans="1:18"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8"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8"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8"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8" s="37" customFormat="1" x14ac:dyDescent="0.25">
      <c r="A23" s="28"/>
      <c r="B23" s="29" t="s">
        <v>40</v>
      </c>
      <c r="C23" s="332"/>
      <c r="D23" s="31"/>
      <c r="E23" s="32"/>
      <c r="F23" s="197"/>
      <c r="G23" s="31"/>
      <c r="H23" s="366"/>
      <c r="I23" s="367"/>
      <c r="J23" s="31"/>
      <c r="K23" s="368"/>
      <c r="L23" s="367"/>
      <c r="M23" s="368"/>
      <c r="N23" s="34"/>
      <c r="O23" s="367"/>
      <c r="P23" s="369"/>
    </row>
    <row r="24" spans="1:18" s="37" customFormat="1" ht="12.75" thickBot="1" x14ac:dyDescent="0.3">
      <c r="A24" s="38"/>
      <c r="B24" s="39" t="s">
        <v>41</v>
      </c>
      <c r="C24" s="370">
        <f>F24+I24+L24+O24</f>
        <v>147542</v>
      </c>
      <c r="D24" s="41">
        <f>SUM(D25,D28,D29,D45,D46)</f>
        <v>147542</v>
      </c>
      <c r="E24" s="42">
        <f>SUM(E25,E28,E29,E45,E46)</f>
        <v>0</v>
      </c>
      <c r="F24" s="43">
        <f t="shared" ref="F24:F29" si="0">D24+E24</f>
        <v>147542</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c r="R24" s="346"/>
    </row>
    <row r="25" spans="1:18" ht="12.75" hidden="1" thickTop="1" x14ac:dyDescent="0.25">
      <c r="A25" s="46"/>
      <c r="B25" s="47" t="s">
        <v>42</v>
      </c>
      <c r="C25" s="374">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row>
    <row r="26" spans="1:18" ht="12.75" hidden="1" thickTop="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c r="R26" s="346"/>
    </row>
    <row r="27" spans="1:18" ht="12.75" hidden="1" thickTop="1" x14ac:dyDescent="0.25">
      <c r="A27" s="63"/>
      <c r="B27" s="64" t="s">
        <v>44</v>
      </c>
      <c r="C27" s="383">
        <f>F27+I27+L27+O27</f>
        <v>0</v>
      </c>
      <c r="D27" s="66"/>
      <c r="E27" s="69"/>
      <c r="F27" s="65">
        <f t="shared" si="0"/>
        <v>0</v>
      </c>
      <c r="G27" s="66"/>
      <c r="H27" s="384"/>
      <c r="I27" s="385">
        <f>G27+H27</f>
        <v>0</v>
      </c>
      <c r="J27" s="66"/>
      <c r="K27" s="384"/>
      <c r="L27" s="385">
        <f>J27+K27</f>
        <v>0</v>
      </c>
      <c r="M27" s="386"/>
      <c r="N27" s="69"/>
      <c r="O27" s="385">
        <f>M27+N27</f>
        <v>0</v>
      </c>
      <c r="P27" s="387"/>
      <c r="R27" s="346"/>
    </row>
    <row r="28" spans="1:18" s="37" customFormat="1" ht="25.5" thickTop="1" thickBot="1" x14ac:dyDescent="0.3">
      <c r="A28" s="73">
        <v>19300</v>
      </c>
      <c r="B28" s="73" t="s">
        <v>45</v>
      </c>
      <c r="C28" s="388">
        <f>SUM(F28,I28)</f>
        <v>147542</v>
      </c>
      <c r="D28" s="75">
        <f>D54</f>
        <v>147542</v>
      </c>
      <c r="E28" s="76"/>
      <c r="F28" s="606">
        <f t="shared" si="0"/>
        <v>147542</v>
      </c>
      <c r="G28" s="75"/>
      <c r="H28" s="389"/>
      <c r="I28" s="390">
        <f>G28+H28</f>
        <v>0</v>
      </c>
      <c r="J28" s="80" t="s">
        <v>46</v>
      </c>
      <c r="K28" s="391" t="s">
        <v>46</v>
      </c>
      <c r="L28" s="84" t="s">
        <v>46</v>
      </c>
      <c r="M28" s="613" t="s">
        <v>46</v>
      </c>
      <c r="N28" s="83" t="s">
        <v>46</v>
      </c>
      <c r="O28" s="84" t="s">
        <v>46</v>
      </c>
      <c r="P28" s="392"/>
      <c r="R28" s="346"/>
    </row>
    <row r="29" spans="1:18" s="37" customFormat="1" ht="24.75" hidden="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c r="R29" s="346"/>
    </row>
    <row r="30" spans="1:18" s="37" customFormat="1" ht="36.75" hidden="1" thickTop="1" x14ac:dyDescent="0.25">
      <c r="A30" s="85">
        <v>21300</v>
      </c>
      <c r="B30" s="85" t="s">
        <v>48</v>
      </c>
      <c r="C30" s="393">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row>
    <row r="31" spans="1:18" s="37" customFormat="1" ht="24.75" hidden="1" thickTop="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row>
    <row r="32" spans="1:18" ht="12.75" hidden="1" thickTop="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row>
    <row r="33" spans="1:18" ht="12.75" hidden="1" thickTop="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row>
    <row r="34" spans="1:18" ht="24.75" hidden="1" thickTop="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row>
    <row r="35" spans="1:18" s="37" customFormat="1" ht="36.75" hidden="1" thickTop="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row>
    <row r="36" spans="1:18" ht="36.75" hidden="1" thickTop="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row>
    <row r="37" spans="1:18" s="37" customFormat="1" ht="12.75" hidden="1" thickTop="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row>
    <row r="38" spans="1:18" ht="12.75" hidden="1" thickTop="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row>
    <row r="39" spans="1:18" ht="24.75" hidden="1" thickTop="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row>
    <row r="40" spans="1:18" s="37" customFormat="1" ht="24.75" hidden="1" thickTop="1" x14ac:dyDescent="0.25">
      <c r="A40" s="100">
        <v>21390</v>
      </c>
      <c r="B40" s="85" t="s">
        <v>58</v>
      </c>
      <c r="C40" s="393">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c r="R40" s="346"/>
    </row>
    <row r="41" spans="1:18" ht="24.75" hidden="1" thickTop="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row>
    <row r="42" spans="1:18" ht="12.75" hidden="1" thickTop="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row>
    <row r="43" spans="1:18" ht="12.75" hidden="1" thickTop="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row>
    <row r="44" spans="1:18" ht="24.75" hidden="1" thickTop="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c r="R44" s="346"/>
    </row>
    <row r="45" spans="1:18" s="37" customFormat="1" ht="24.75" hidden="1" thickTop="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c r="R45" s="346"/>
    </row>
    <row r="46" spans="1:18" s="37" customFormat="1" ht="24.75" hidden="1" thickTop="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row>
    <row r="47" spans="1:18" s="37" customFormat="1" ht="24.75" hidden="1" thickTop="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c r="R47" s="346"/>
    </row>
    <row r="48" spans="1:18" ht="24.75" hidden="1" thickTop="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row>
    <row r="49" spans="1:18" ht="24.75" hidden="1" thickTop="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row>
    <row r="50" spans="1:18" ht="24.75" hidden="1" thickTop="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row>
    <row r="51" spans="1:18" ht="12.75" thickTop="1" x14ac:dyDescent="0.25">
      <c r="A51" s="164"/>
      <c r="B51" s="156"/>
      <c r="C51" s="435"/>
      <c r="D51" s="436"/>
      <c r="E51" s="602"/>
      <c r="F51" s="167"/>
      <c r="G51" s="436"/>
      <c r="H51" s="437"/>
      <c r="I51" s="163"/>
      <c r="J51" s="162"/>
      <c r="K51" s="438"/>
      <c r="L51" s="169"/>
      <c r="M51" s="432"/>
      <c r="N51" s="433"/>
      <c r="O51" s="169"/>
      <c r="P51" s="434"/>
      <c r="R51" s="346"/>
    </row>
    <row r="52" spans="1:18" s="37" customFormat="1" x14ac:dyDescent="0.25">
      <c r="A52" s="170"/>
      <c r="B52" s="171" t="s">
        <v>69</v>
      </c>
      <c r="C52" s="439"/>
      <c r="D52" s="440"/>
      <c r="E52" s="603"/>
      <c r="F52" s="607"/>
      <c r="G52" s="440"/>
      <c r="H52" s="442"/>
      <c r="I52" s="180"/>
      <c r="J52" s="440"/>
      <c r="K52" s="442"/>
      <c r="L52" s="180"/>
      <c r="M52" s="443"/>
      <c r="N52" s="441"/>
      <c r="O52" s="180"/>
      <c r="P52" s="444"/>
      <c r="R52" s="346"/>
    </row>
    <row r="53" spans="1:18" s="37" customFormat="1" ht="12.75" thickBot="1" x14ac:dyDescent="0.3">
      <c r="A53" s="181"/>
      <c r="B53" s="38" t="s">
        <v>70</v>
      </c>
      <c r="C53" s="445">
        <f t="shared" ref="C53:C116" si="4">F53+I53+L53+O53</f>
        <v>147542</v>
      </c>
      <c r="D53" s="182">
        <f>SUM(D54,D284)</f>
        <v>147542</v>
      </c>
      <c r="E53" s="183">
        <f>SUM(E54,E284)</f>
        <v>0</v>
      </c>
      <c r="F53" s="184">
        <f t="shared" ref="F53:F117" si="5">D53+E53</f>
        <v>147542</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c r="R53" s="346"/>
    </row>
    <row r="54" spans="1:18" s="37" customFormat="1" ht="36.75" thickTop="1" x14ac:dyDescent="0.25">
      <c r="A54" s="188"/>
      <c r="B54" s="189" t="s">
        <v>71</v>
      </c>
      <c r="C54" s="448">
        <f t="shared" si="4"/>
        <v>147542</v>
      </c>
      <c r="D54" s="191">
        <f>SUM(D55,D197)</f>
        <v>147542</v>
      </c>
      <c r="E54" s="192">
        <f>SUM(E55,E197)</f>
        <v>0</v>
      </c>
      <c r="F54" s="193">
        <f t="shared" si="5"/>
        <v>147542</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c r="R54" s="346"/>
    </row>
    <row r="55" spans="1:18" s="37" customFormat="1" ht="24" x14ac:dyDescent="0.25">
      <c r="A55" s="197"/>
      <c r="B55" s="28" t="s">
        <v>72</v>
      </c>
      <c r="C55" s="452">
        <f t="shared" si="4"/>
        <v>127542</v>
      </c>
      <c r="D55" s="173">
        <f>SUM(D56,D78,D176,D190)</f>
        <v>127542</v>
      </c>
      <c r="E55" s="174">
        <f>SUM(E56,E78,E176,E190)</f>
        <v>0</v>
      </c>
      <c r="F55" s="175">
        <f t="shared" si="5"/>
        <v>127542</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c r="R55" s="346"/>
    </row>
    <row r="56" spans="1:18" s="37" customFormat="1" x14ac:dyDescent="0.25">
      <c r="A56" s="200">
        <v>1000</v>
      </c>
      <c r="B56" s="200" t="s">
        <v>73</v>
      </c>
      <c r="C56" s="455">
        <f t="shared" si="4"/>
        <v>23398</v>
      </c>
      <c r="D56" s="206">
        <f>SUM(D57,D70)</f>
        <v>24716</v>
      </c>
      <c r="E56" s="604">
        <f>SUM(E57,E70)</f>
        <v>-1318</v>
      </c>
      <c r="F56" s="608">
        <f t="shared" si="5"/>
        <v>23398</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row>
    <row r="57" spans="1:18" x14ac:dyDescent="0.25">
      <c r="A57" s="85">
        <v>1100</v>
      </c>
      <c r="B57" s="210" t="s">
        <v>74</v>
      </c>
      <c r="C57" s="393">
        <f t="shared" si="4"/>
        <v>19285</v>
      </c>
      <c r="D57" s="95">
        <f>SUM(D58,D61,D69)</f>
        <v>20178</v>
      </c>
      <c r="E57" s="96">
        <f>SUM(E58,E61,E69)</f>
        <v>-893</v>
      </c>
      <c r="F57" s="97">
        <f t="shared" si="5"/>
        <v>19285</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row>
    <row r="58" spans="1:18" hidden="1" x14ac:dyDescent="0.25">
      <c r="A58" s="213">
        <v>1110</v>
      </c>
      <c r="B58" s="156" t="s">
        <v>75</v>
      </c>
      <c r="C58" s="435">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row>
    <row r="59" spans="1:18" hidden="1" x14ac:dyDescent="0.25">
      <c r="A59" s="55">
        <v>1111</v>
      </c>
      <c r="B59" s="101" t="s">
        <v>76</v>
      </c>
      <c r="C59" s="400">
        <f t="shared" si="4"/>
        <v>0</v>
      </c>
      <c r="D59" s="106">
        <v>0</v>
      </c>
      <c r="E59" s="108"/>
      <c r="F59" s="242">
        <f t="shared" si="5"/>
        <v>0</v>
      </c>
      <c r="G59" s="106"/>
      <c r="H59" s="403"/>
      <c r="I59" s="243">
        <f t="shared" si="6"/>
        <v>0</v>
      </c>
      <c r="J59" s="106">
        <v>0</v>
      </c>
      <c r="K59" s="403"/>
      <c r="L59" s="243">
        <f t="shared" si="7"/>
        <v>0</v>
      </c>
      <c r="M59" s="463"/>
      <c r="N59" s="108"/>
      <c r="O59" s="243">
        <f t="shared" si="8"/>
        <v>0</v>
      </c>
      <c r="P59" s="382"/>
      <c r="R59" s="346"/>
    </row>
    <row r="60" spans="1:18" ht="24" hidden="1" x14ac:dyDescent="0.25">
      <c r="A60" s="64">
        <v>1119</v>
      </c>
      <c r="B60" s="111" t="s">
        <v>77</v>
      </c>
      <c r="C60" s="405">
        <f t="shared" si="4"/>
        <v>0</v>
      </c>
      <c r="D60" s="116">
        <v>0</v>
      </c>
      <c r="E60" s="118"/>
      <c r="F60" s="229">
        <f t="shared" si="5"/>
        <v>0</v>
      </c>
      <c r="G60" s="116"/>
      <c r="H60" s="408"/>
      <c r="I60" s="230">
        <f t="shared" si="6"/>
        <v>0</v>
      </c>
      <c r="J60" s="116">
        <v>0</v>
      </c>
      <c r="K60" s="408"/>
      <c r="L60" s="230">
        <f t="shared" si="7"/>
        <v>0</v>
      </c>
      <c r="M60" s="464"/>
      <c r="N60" s="118"/>
      <c r="O60" s="230">
        <f t="shared" si="8"/>
        <v>0</v>
      </c>
      <c r="P60" s="387"/>
      <c r="R60" s="346"/>
    </row>
    <row r="61" spans="1:18" ht="24" hidden="1" x14ac:dyDescent="0.25">
      <c r="A61" s="224">
        <v>1140</v>
      </c>
      <c r="B61" s="111" t="s">
        <v>78</v>
      </c>
      <c r="C61" s="405">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row>
    <row r="62" spans="1:18" hidden="1" x14ac:dyDescent="0.25">
      <c r="A62" s="64">
        <v>1141</v>
      </c>
      <c r="B62" s="111" t="s">
        <v>79</v>
      </c>
      <c r="C62" s="405">
        <f t="shared" si="4"/>
        <v>0</v>
      </c>
      <c r="D62" s="116">
        <v>0</v>
      </c>
      <c r="E62" s="118"/>
      <c r="F62" s="229">
        <f t="shared" si="5"/>
        <v>0</v>
      </c>
      <c r="G62" s="116"/>
      <c r="H62" s="408"/>
      <c r="I62" s="230">
        <f t="shared" si="6"/>
        <v>0</v>
      </c>
      <c r="J62" s="116">
        <v>0</v>
      </c>
      <c r="K62" s="408"/>
      <c r="L62" s="230">
        <f t="shared" si="7"/>
        <v>0</v>
      </c>
      <c r="M62" s="464"/>
      <c r="N62" s="118"/>
      <c r="O62" s="230">
        <f t="shared" si="8"/>
        <v>0</v>
      </c>
      <c r="P62" s="387"/>
      <c r="R62" s="346"/>
    </row>
    <row r="63" spans="1:18" ht="24" hidden="1" x14ac:dyDescent="0.25">
      <c r="A63" s="64">
        <v>1142</v>
      </c>
      <c r="B63" s="111" t="s">
        <v>80</v>
      </c>
      <c r="C63" s="405">
        <f t="shared" si="4"/>
        <v>0</v>
      </c>
      <c r="D63" s="116">
        <v>0</v>
      </c>
      <c r="E63" s="118"/>
      <c r="F63" s="229">
        <f t="shared" si="5"/>
        <v>0</v>
      </c>
      <c r="G63" s="116"/>
      <c r="H63" s="408"/>
      <c r="I63" s="230">
        <f t="shared" si="6"/>
        <v>0</v>
      </c>
      <c r="J63" s="116">
        <v>0</v>
      </c>
      <c r="K63" s="408"/>
      <c r="L63" s="230">
        <f t="shared" si="7"/>
        <v>0</v>
      </c>
      <c r="M63" s="464"/>
      <c r="N63" s="118"/>
      <c r="O63" s="230">
        <f t="shared" si="8"/>
        <v>0</v>
      </c>
      <c r="P63" s="387"/>
      <c r="R63" s="346"/>
    </row>
    <row r="64" spans="1:18" ht="24" hidden="1" x14ac:dyDescent="0.25">
      <c r="A64" s="64">
        <v>1145</v>
      </c>
      <c r="B64" s="111" t="s">
        <v>81</v>
      </c>
      <c r="C64" s="405">
        <f t="shared" si="4"/>
        <v>0</v>
      </c>
      <c r="D64" s="116">
        <v>0</v>
      </c>
      <c r="E64" s="118"/>
      <c r="F64" s="229">
        <f t="shared" si="5"/>
        <v>0</v>
      </c>
      <c r="G64" s="116"/>
      <c r="H64" s="408"/>
      <c r="I64" s="230">
        <f t="shared" si="6"/>
        <v>0</v>
      </c>
      <c r="J64" s="116">
        <v>0</v>
      </c>
      <c r="K64" s="408"/>
      <c r="L64" s="230">
        <f t="shared" si="7"/>
        <v>0</v>
      </c>
      <c r="M64" s="464"/>
      <c r="N64" s="118"/>
      <c r="O64" s="230">
        <f t="shared" si="8"/>
        <v>0</v>
      </c>
      <c r="P64" s="387"/>
      <c r="R64" s="346"/>
    </row>
    <row r="65" spans="1:18" ht="24" hidden="1" x14ac:dyDescent="0.25">
      <c r="A65" s="64">
        <v>1146</v>
      </c>
      <c r="B65" s="111" t="s">
        <v>82</v>
      </c>
      <c r="C65" s="405">
        <f t="shared" si="4"/>
        <v>0</v>
      </c>
      <c r="D65" s="116">
        <v>0</v>
      </c>
      <c r="E65" s="118"/>
      <c r="F65" s="229">
        <f t="shared" si="5"/>
        <v>0</v>
      </c>
      <c r="G65" s="116"/>
      <c r="H65" s="408"/>
      <c r="I65" s="230">
        <f t="shared" si="6"/>
        <v>0</v>
      </c>
      <c r="J65" s="116">
        <v>0</v>
      </c>
      <c r="K65" s="408"/>
      <c r="L65" s="230">
        <f t="shared" si="7"/>
        <v>0</v>
      </c>
      <c r="M65" s="464"/>
      <c r="N65" s="118"/>
      <c r="O65" s="230">
        <f t="shared" si="8"/>
        <v>0</v>
      </c>
      <c r="P65" s="387"/>
      <c r="R65" s="346"/>
    </row>
    <row r="66" spans="1:18" hidden="1" x14ac:dyDescent="0.25">
      <c r="A66" s="64">
        <v>1147</v>
      </c>
      <c r="B66" s="111" t="s">
        <v>83</v>
      </c>
      <c r="C66" s="405">
        <f t="shared" si="4"/>
        <v>0</v>
      </c>
      <c r="D66" s="116">
        <v>0</v>
      </c>
      <c r="E66" s="118"/>
      <c r="F66" s="229">
        <f t="shared" si="5"/>
        <v>0</v>
      </c>
      <c r="G66" s="116"/>
      <c r="H66" s="408"/>
      <c r="I66" s="230">
        <f t="shared" si="6"/>
        <v>0</v>
      </c>
      <c r="J66" s="116">
        <v>0</v>
      </c>
      <c r="K66" s="408"/>
      <c r="L66" s="230">
        <f t="shared" si="7"/>
        <v>0</v>
      </c>
      <c r="M66" s="464"/>
      <c r="N66" s="118"/>
      <c r="O66" s="230">
        <f t="shared" si="8"/>
        <v>0</v>
      </c>
      <c r="P66" s="387"/>
      <c r="R66" s="346"/>
    </row>
    <row r="67" spans="1:18" hidden="1" x14ac:dyDescent="0.25">
      <c r="A67" s="64">
        <v>1148</v>
      </c>
      <c r="B67" s="111" t="s">
        <v>84</v>
      </c>
      <c r="C67" s="405">
        <f t="shared" si="4"/>
        <v>0</v>
      </c>
      <c r="D67" s="116">
        <v>0</v>
      </c>
      <c r="E67" s="118"/>
      <c r="F67" s="229">
        <f t="shared" si="5"/>
        <v>0</v>
      </c>
      <c r="G67" s="116"/>
      <c r="H67" s="408"/>
      <c r="I67" s="230">
        <f t="shared" si="6"/>
        <v>0</v>
      </c>
      <c r="J67" s="116">
        <v>0</v>
      </c>
      <c r="K67" s="408"/>
      <c r="L67" s="230">
        <f t="shared" si="7"/>
        <v>0</v>
      </c>
      <c r="M67" s="464"/>
      <c r="N67" s="118"/>
      <c r="O67" s="230">
        <f t="shared" si="8"/>
        <v>0</v>
      </c>
      <c r="P67" s="387"/>
      <c r="R67" s="346"/>
    </row>
    <row r="68" spans="1:18" ht="36" hidden="1" x14ac:dyDescent="0.25">
      <c r="A68" s="64">
        <v>1149</v>
      </c>
      <c r="B68" s="111" t="s">
        <v>85</v>
      </c>
      <c r="C68" s="405">
        <f t="shared" si="4"/>
        <v>0</v>
      </c>
      <c r="D68" s="116">
        <v>0</v>
      </c>
      <c r="E68" s="118"/>
      <c r="F68" s="229">
        <f t="shared" si="5"/>
        <v>0</v>
      </c>
      <c r="G68" s="116"/>
      <c r="H68" s="408"/>
      <c r="I68" s="230">
        <f t="shared" si="6"/>
        <v>0</v>
      </c>
      <c r="J68" s="116">
        <v>0</v>
      </c>
      <c r="K68" s="408"/>
      <c r="L68" s="230">
        <f t="shared" si="7"/>
        <v>0</v>
      </c>
      <c r="M68" s="464"/>
      <c r="N68" s="118"/>
      <c r="O68" s="230">
        <f t="shared" si="8"/>
        <v>0</v>
      </c>
      <c r="P68" s="387"/>
      <c r="R68" s="346"/>
    </row>
    <row r="69" spans="1:18" ht="36" x14ac:dyDescent="0.25">
      <c r="A69" s="213">
        <v>1150</v>
      </c>
      <c r="B69" s="156" t="s">
        <v>86</v>
      </c>
      <c r="C69" s="405">
        <f t="shared" si="4"/>
        <v>19285</v>
      </c>
      <c r="D69" s="231">
        <v>20178</v>
      </c>
      <c r="E69" s="232">
        <v>-893</v>
      </c>
      <c r="F69" s="216">
        <f t="shared" si="5"/>
        <v>19285</v>
      </c>
      <c r="G69" s="231"/>
      <c r="H69" s="467"/>
      <c r="I69" s="219">
        <f t="shared" si="6"/>
        <v>0</v>
      </c>
      <c r="J69" s="231">
        <v>0</v>
      </c>
      <c r="K69" s="467"/>
      <c r="L69" s="219">
        <f t="shared" si="7"/>
        <v>0</v>
      </c>
      <c r="M69" s="468"/>
      <c r="N69" s="234"/>
      <c r="O69" s="219">
        <f t="shared" si="8"/>
        <v>0</v>
      </c>
      <c r="P69" s="434"/>
      <c r="R69" s="346"/>
    </row>
    <row r="70" spans="1:18" ht="36" x14ac:dyDescent="0.25">
      <c r="A70" s="85">
        <v>1200</v>
      </c>
      <c r="B70" s="210" t="s">
        <v>87</v>
      </c>
      <c r="C70" s="393">
        <f t="shared" si="4"/>
        <v>4113</v>
      </c>
      <c r="D70" s="95">
        <f>SUM(D71:D72)</f>
        <v>4538</v>
      </c>
      <c r="E70" s="96">
        <f>SUM(E71:E72)</f>
        <v>-425</v>
      </c>
      <c r="F70" s="97">
        <f>D70+E70</f>
        <v>4113</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row>
    <row r="71" spans="1:18" ht="24" x14ac:dyDescent="0.25">
      <c r="A71" s="350">
        <v>1210</v>
      </c>
      <c r="B71" s="101" t="s">
        <v>88</v>
      </c>
      <c r="C71" s="400">
        <f t="shared" si="4"/>
        <v>4113</v>
      </c>
      <c r="D71" s="106">
        <v>4538</v>
      </c>
      <c r="E71" s="107">
        <v>-425</v>
      </c>
      <c r="F71" s="240">
        <f t="shared" si="5"/>
        <v>4113</v>
      </c>
      <c r="G71" s="106"/>
      <c r="H71" s="403"/>
      <c r="I71" s="243">
        <f t="shared" si="6"/>
        <v>0</v>
      </c>
      <c r="J71" s="106">
        <v>0</v>
      </c>
      <c r="K71" s="403"/>
      <c r="L71" s="243">
        <f t="shared" si="7"/>
        <v>0</v>
      </c>
      <c r="M71" s="463"/>
      <c r="N71" s="108"/>
      <c r="O71" s="243">
        <f t="shared" si="8"/>
        <v>0</v>
      </c>
      <c r="P71" s="382"/>
      <c r="R71" s="346"/>
    </row>
    <row r="72" spans="1:18" ht="24" hidden="1" x14ac:dyDescent="0.25">
      <c r="A72" s="224">
        <v>1220</v>
      </c>
      <c r="B72" s="111" t="s">
        <v>89</v>
      </c>
      <c r="C72" s="405">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row>
    <row r="73" spans="1:18" ht="60" hidden="1" x14ac:dyDescent="0.25">
      <c r="A73" s="64">
        <v>1221</v>
      </c>
      <c r="B73" s="111" t="s">
        <v>90</v>
      </c>
      <c r="C73" s="405">
        <f t="shared" si="4"/>
        <v>0</v>
      </c>
      <c r="D73" s="116">
        <v>0</v>
      </c>
      <c r="E73" s="118"/>
      <c r="F73" s="229">
        <f t="shared" si="5"/>
        <v>0</v>
      </c>
      <c r="G73" s="116"/>
      <c r="H73" s="408"/>
      <c r="I73" s="230">
        <f t="shared" si="6"/>
        <v>0</v>
      </c>
      <c r="J73" s="116">
        <v>0</v>
      </c>
      <c r="K73" s="408"/>
      <c r="L73" s="230">
        <f t="shared" si="7"/>
        <v>0</v>
      </c>
      <c r="M73" s="464"/>
      <c r="N73" s="118"/>
      <c r="O73" s="230">
        <f t="shared" si="8"/>
        <v>0</v>
      </c>
      <c r="P73" s="387"/>
      <c r="R73" s="346"/>
    </row>
    <row r="74" spans="1:18" hidden="1" x14ac:dyDescent="0.25">
      <c r="A74" s="64">
        <v>1223</v>
      </c>
      <c r="B74" s="111" t="s">
        <v>91</v>
      </c>
      <c r="C74" s="405">
        <f t="shared" si="4"/>
        <v>0</v>
      </c>
      <c r="D74" s="116">
        <v>0</v>
      </c>
      <c r="E74" s="118"/>
      <c r="F74" s="229">
        <f t="shared" si="5"/>
        <v>0</v>
      </c>
      <c r="G74" s="116"/>
      <c r="H74" s="408"/>
      <c r="I74" s="230">
        <f t="shared" si="6"/>
        <v>0</v>
      </c>
      <c r="J74" s="116">
        <v>0</v>
      </c>
      <c r="K74" s="408"/>
      <c r="L74" s="230">
        <f t="shared" si="7"/>
        <v>0</v>
      </c>
      <c r="M74" s="464"/>
      <c r="N74" s="118"/>
      <c r="O74" s="230">
        <f t="shared" si="8"/>
        <v>0</v>
      </c>
      <c r="P74" s="387"/>
      <c r="R74" s="346"/>
    </row>
    <row r="75" spans="1:18" hidden="1" x14ac:dyDescent="0.25">
      <c r="A75" s="64">
        <v>1225</v>
      </c>
      <c r="B75" s="111" t="s">
        <v>92</v>
      </c>
      <c r="C75" s="405">
        <f t="shared" si="4"/>
        <v>0</v>
      </c>
      <c r="D75" s="116">
        <v>0</v>
      </c>
      <c r="E75" s="118"/>
      <c r="F75" s="229">
        <f t="shared" si="5"/>
        <v>0</v>
      </c>
      <c r="G75" s="116"/>
      <c r="H75" s="408"/>
      <c r="I75" s="230">
        <f t="shared" si="6"/>
        <v>0</v>
      </c>
      <c r="J75" s="116">
        <v>0</v>
      </c>
      <c r="K75" s="408"/>
      <c r="L75" s="230">
        <f t="shared" si="7"/>
        <v>0</v>
      </c>
      <c r="M75" s="464"/>
      <c r="N75" s="118"/>
      <c r="O75" s="230">
        <f t="shared" si="8"/>
        <v>0</v>
      </c>
      <c r="P75" s="387"/>
      <c r="R75" s="346"/>
    </row>
    <row r="76" spans="1:18" ht="36" hidden="1" x14ac:dyDescent="0.25">
      <c r="A76" s="64">
        <v>1227</v>
      </c>
      <c r="B76" s="111" t="s">
        <v>93</v>
      </c>
      <c r="C76" s="405">
        <f t="shared" si="4"/>
        <v>0</v>
      </c>
      <c r="D76" s="116">
        <v>0</v>
      </c>
      <c r="E76" s="118"/>
      <c r="F76" s="229">
        <f t="shared" si="5"/>
        <v>0</v>
      </c>
      <c r="G76" s="116"/>
      <c r="H76" s="408"/>
      <c r="I76" s="230">
        <f t="shared" si="6"/>
        <v>0</v>
      </c>
      <c r="J76" s="116">
        <v>0</v>
      </c>
      <c r="K76" s="408"/>
      <c r="L76" s="230">
        <f t="shared" si="7"/>
        <v>0</v>
      </c>
      <c r="M76" s="464"/>
      <c r="N76" s="118"/>
      <c r="O76" s="230">
        <f t="shared" si="8"/>
        <v>0</v>
      </c>
      <c r="P76" s="387"/>
      <c r="R76" s="346"/>
    </row>
    <row r="77" spans="1:18" ht="60" hidden="1" x14ac:dyDescent="0.25">
      <c r="A77" s="64">
        <v>1228</v>
      </c>
      <c r="B77" s="111" t="s">
        <v>94</v>
      </c>
      <c r="C77" s="405">
        <f t="shared" si="4"/>
        <v>0</v>
      </c>
      <c r="D77" s="116">
        <v>0</v>
      </c>
      <c r="E77" s="118"/>
      <c r="F77" s="229">
        <f t="shared" si="5"/>
        <v>0</v>
      </c>
      <c r="G77" s="116"/>
      <c r="H77" s="408"/>
      <c r="I77" s="230">
        <f t="shared" si="6"/>
        <v>0</v>
      </c>
      <c r="J77" s="116">
        <v>0</v>
      </c>
      <c r="K77" s="408"/>
      <c r="L77" s="230">
        <f t="shared" si="7"/>
        <v>0</v>
      </c>
      <c r="M77" s="464"/>
      <c r="N77" s="118"/>
      <c r="O77" s="230">
        <f t="shared" si="8"/>
        <v>0</v>
      </c>
      <c r="P77" s="387"/>
      <c r="R77" s="346"/>
    </row>
    <row r="78" spans="1:18" x14ac:dyDescent="0.25">
      <c r="A78" s="200">
        <v>2000</v>
      </c>
      <c r="B78" s="200" t="s">
        <v>95</v>
      </c>
      <c r="C78" s="455">
        <f t="shared" si="4"/>
        <v>104144</v>
      </c>
      <c r="D78" s="206">
        <f>SUM(D79,D86,D133,D167,D168,D175)</f>
        <v>102826</v>
      </c>
      <c r="E78" s="604">
        <f>SUM(E79,E86,E133,E167,E168,E175)</f>
        <v>1318</v>
      </c>
      <c r="F78" s="608">
        <f t="shared" si="5"/>
        <v>104144</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c r="R78" s="346"/>
    </row>
    <row r="79" spans="1:18" ht="24" hidden="1" x14ac:dyDescent="0.25">
      <c r="A79" s="85">
        <v>2100</v>
      </c>
      <c r="B79" s="210" t="s">
        <v>96</v>
      </c>
      <c r="C79" s="393">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row>
    <row r="80" spans="1:18" ht="24" hidden="1" x14ac:dyDescent="0.25">
      <c r="A80" s="350">
        <v>2110</v>
      </c>
      <c r="B80" s="101" t="s">
        <v>97</v>
      </c>
      <c r="C80" s="40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row>
    <row r="81" spans="1:18" hidden="1" x14ac:dyDescent="0.25">
      <c r="A81" s="64">
        <v>2111</v>
      </c>
      <c r="B81" s="111" t="s">
        <v>98</v>
      </c>
      <c r="C81" s="405">
        <f t="shared" si="4"/>
        <v>0</v>
      </c>
      <c r="D81" s="116">
        <v>0</v>
      </c>
      <c r="E81" s="118"/>
      <c r="F81" s="229">
        <f t="shared" si="5"/>
        <v>0</v>
      </c>
      <c r="G81" s="116"/>
      <c r="H81" s="408"/>
      <c r="I81" s="230">
        <f t="shared" si="6"/>
        <v>0</v>
      </c>
      <c r="J81" s="116">
        <v>0</v>
      </c>
      <c r="K81" s="408"/>
      <c r="L81" s="230">
        <f t="shared" si="7"/>
        <v>0</v>
      </c>
      <c r="M81" s="464"/>
      <c r="N81" s="118"/>
      <c r="O81" s="230">
        <f t="shared" si="8"/>
        <v>0</v>
      </c>
      <c r="P81" s="387"/>
      <c r="R81" s="346"/>
    </row>
    <row r="82" spans="1:18" ht="24" hidden="1" x14ac:dyDescent="0.25">
      <c r="A82" s="64">
        <v>2112</v>
      </c>
      <c r="B82" s="111" t="s">
        <v>99</v>
      </c>
      <c r="C82" s="405">
        <f t="shared" si="4"/>
        <v>0</v>
      </c>
      <c r="D82" s="116">
        <v>0</v>
      </c>
      <c r="E82" s="118"/>
      <c r="F82" s="229">
        <f t="shared" si="5"/>
        <v>0</v>
      </c>
      <c r="G82" s="116"/>
      <c r="H82" s="408"/>
      <c r="I82" s="230">
        <f t="shared" si="6"/>
        <v>0</v>
      </c>
      <c r="J82" s="116">
        <v>0</v>
      </c>
      <c r="K82" s="408"/>
      <c r="L82" s="230">
        <f t="shared" si="7"/>
        <v>0</v>
      </c>
      <c r="M82" s="464"/>
      <c r="N82" s="118"/>
      <c r="O82" s="230">
        <f t="shared" si="8"/>
        <v>0</v>
      </c>
      <c r="P82" s="387"/>
      <c r="R82" s="346"/>
    </row>
    <row r="83" spans="1:18"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row>
    <row r="84" spans="1:18" hidden="1" x14ac:dyDescent="0.25">
      <c r="A84" s="64">
        <v>2121</v>
      </c>
      <c r="B84" s="111" t="s">
        <v>98</v>
      </c>
      <c r="C84" s="405">
        <f t="shared" si="4"/>
        <v>0</v>
      </c>
      <c r="D84" s="116">
        <v>0</v>
      </c>
      <c r="E84" s="118"/>
      <c r="F84" s="229">
        <f t="shared" si="5"/>
        <v>0</v>
      </c>
      <c r="G84" s="116"/>
      <c r="H84" s="408"/>
      <c r="I84" s="230">
        <f t="shared" si="6"/>
        <v>0</v>
      </c>
      <c r="J84" s="116">
        <v>0</v>
      </c>
      <c r="K84" s="408"/>
      <c r="L84" s="230">
        <f t="shared" si="7"/>
        <v>0</v>
      </c>
      <c r="M84" s="464"/>
      <c r="N84" s="118"/>
      <c r="O84" s="230">
        <f t="shared" si="8"/>
        <v>0</v>
      </c>
      <c r="P84" s="387"/>
      <c r="R84" s="346"/>
    </row>
    <row r="85" spans="1:18" ht="24" hidden="1" x14ac:dyDescent="0.25">
      <c r="A85" s="64">
        <v>2122</v>
      </c>
      <c r="B85" s="111" t="s">
        <v>99</v>
      </c>
      <c r="C85" s="405">
        <f t="shared" si="4"/>
        <v>0</v>
      </c>
      <c r="D85" s="116">
        <v>0</v>
      </c>
      <c r="E85" s="118"/>
      <c r="F85" s="229">
        <f t="shared" si="5"/>
        <v>0</v>
      </c>
      <c r="G85" s="116"/>
      <c r="H85" s="408"/>
      <c r="I85" s="230">
        <f t="shared" si="6"/>
        <v>0</v>
      </c>
      <c r="J85" s="116">
        <v>0</v>
      </c>
      <c r="K85" s="408"/>
      <c r="L85" s="230">
        <f t="shared" si="7"/>
        <v>0</v>
      </c>
      <c r="M85" s="464"/>
      <c r="N85" s="118"/>
      <c r="O85" s="230">
        <f t="shared" si="8"/>
        <v>0</v>
      </c>
      <c r="P85" s="387"/>
      <c r="R85" s="346"/>
    </row>
    <row r="86" spans="1:18" x14ac:dyDescent="0.25">
      <c r="A86" s="85">
        <v>2200</v>
      </c>
      <c r="B86" s="210" t="s">
        <v>101</v>
      </c>
      <c r="C86" s="290">
        <f t="shared" si="4"/>
        <v>63514</v>
      </c>
      <c r="D86" s="95">
        <f>SUM(D87,D92,D98,D106,D115,D119,D125,D131)</f>
        <v>61912</v>
      </c>
      <c r="E86" s="96">
        <f>SUM(E87,E92,E98,E106,E115,E119,E125,E131)</f>
        <v>1602</v>
      </c>
      <c r="F86" s="97">
        <f t="shared" si="5"/>
        <v>63514</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c r="R86" s="346"/>
    </row>
    <row r="87" spans="1:18" ht="24" x14ac:dyDescent="0.25">
      <c r="A87" s="213">
        <v>2210</v>
      </c>
      <c r="B87" s="156" t="s">
        <v>102</v>
      </c>
      <c r="C87" s="435">
        <f t="shared" si="4"/>
        <v>143</v>
      </c>
      <c r="D87" s="214">
        <f>SUM(D88:D91)</f>
        <v>143</v>
      </c>
      <c r="E87" s="215">
        <f>SUM(E88:E91)</f>
        <v>0</v>
      </c>
      <c r="F87" s="216">
        <f t="shared" si="5"/>
        <v>143</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row>
    <row r="88" spans="1:18" ht="24" hidden="1" x14ac:dyDescent="0.25">
      <c r="A88" s="55">
        <v>2211</v>
      </c>
      <c r="B88" s="101" t="s">
        <v>103</v>
      </c>
      <c r="C88" s="405">
        <f t="shared" si="4"/>
        <v>0</v>
      </c>
      <c r="D88" s="106">
        <v>0</v>
      </c>
      <c r="E88" s="108"/>
      <c r="F88" s="242">
        <f t="shared" si="5"/>
        <v>0</v>
      </c>
      <c r="G88" s="106"/>
      <c r="H88" s="403"/>
      <c r="I88" s="243">
        <f t="shared" si="6"/>
        <v>0</v>
      </c>
      <c r="J88" s="106">
        <v>0</v>
      </c>
      <c r="K88" s="403"/>
      <c r="L88" s="243">
        <f t="shared" si="7"/>
        <v>0</v>
      </c>
      <c r="M88" s="463"/>
      <c r="N88" s="108"/>
      <c r="O88" s="243">
        <f t="shared" si="8"/>
        <v>0</v>
      </c>
      <c r="P88" s="382"/>
      <c r="R88" s="346"/>
    </row>
    <row r="89" spans="1:18" ht="36" hidden="1" x14ac:dyDescent="0.25">
      <c r="A89" s="64">
        <v>2212</v>
      </c>
      <c r="B89" s="111" t="s">
        <v>104</v>
      </c>
      <c r="C89" s="405">
        <f t="shared" si="4"/>
        <v>0</v>
      </c>
      <c r="D89" s="116">
        <v>0</v>
      </c>
      <c r="E89" s="118"/>
      <c r="F89" s="229">
        <f t="shared" si="5"/>
        <v>0</v>
      </c>
      <c r="G89" s="116"/>
      <c r="H89" s="408"/>
      <c r="I89" s="230">
        <f t="shared" si="6"/>
        <v>0</v>
      </c>
      <c r="J89" s="116"/>
      <c r="K89" s="408"/>
      <c r="L89" s="230">
        <f t="shared" si="7"/>
        <v>0</v>
      </c>
      <c r="M89" s="464"/>
      <c r="N89" s="118"/>
      <c r="O89" s="230">
        <f t="shared" si="8"/>
        <v>0</v>
      </c>
      <c r="P89" s="387"/>
      <c r="R89" s="346"/>
    </row>
    <row r="90" spans="1:18" ht="24" hidden="1" x14ac:dyDescent="0.25">
      <c r="A90" s="64">
        <v>2214</v>
      </c>
      <c r="B90" s="111" t="s">
        <v>105</v>
      </c>
      <c r="C90" s="405">
        <f t="shared" si="4"/>
        <v>0</v>
      </c>
      <c r="D90" s="116">
        <v>0</v>
      </c>
      <c r="E90" s="118"/>
      <c r="F90" s="229">
        <f t="shared" si="5"/>
        <v>0</v>
      </c>
      <c r="G90" s="116"/>
      <c r="H90" s="408"/>
      <c r="I90" s="230">
        <f t="shared" si="6"/>
        <v>0</v>
      </c>
      <c r="J90" s="116"/>
      <c r="K90" s="408"/>
      <c r="L90" s="230">
        <f t="shared" si="7"/>
        <v>0</v>
      </c>
      <c r="M90" s="464"/>
      <c r="N90" s="118"/>
      <c r="O90" s="230">
        <f t="shared" si="8"/>
        <v>0</v>
      </c>
      <c r="P90" s="387"/>
      <c r="R90" s="346"/>
    </row>
    <row r="91" spans="1:18" x14ac:dyDescent="0.25">
      <c r="A91" s="64">
        <v>2219</v>
      </c>
      <c r="B91" s="111" t="s">
        <v>106</v>
      </c>
      <c r="C91" s="405">
        <f t="shared" si="4"/>
        <v>143</v>
      </c>
      <c r="D91" s="116">
        <v>143</v>
      </c>
      <c r="E91" s="117"/>
      <c r="F91" s="227">
        <f t="shared" si="5"/>
        <v>143</v>
      </c>
      <c r="G91" s="116"/>
      <c r="H91" s="408"/>
      <c r="I91" s="230">
        <f t="shared" si="6"/>
        <v>0</v>
      </c>
      <c r="J91" s="116">
        <v>0</v>
      </c>
      <c r="K91" s="408"/>
      <c r="L91" s="230">
        <f t="shared" si="7"/>
        <v>0</v>
      </c>
      <c r="M91" s="464"/>
      <c r="N91" s="118"/>
      <c r="O91" s="230">
        <f t="shared" si="8"/>
        <v>0</v>
      </c>
      <c r="P91" s="387"/>
      <c r="R91" s="346"/>
    </row>
    <row r="92" spans="1:18" ht="24" hidden="1" x14ac:dyDescent="0.25">
      <c r="A92" s="224">
        <v>2220</v>
      </c>
      <c r="B92" s="111" t="s">
        <v>107</v>
      </c>
      <c r="C92" s="405">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row>
    <row r="93" spans="1:18" hidden="1" x14ac:dyDescent="0.25">
      <c r="A93" s="64">
        <v>2221</v>
      </c>
      <c r="B93" s="111" t="s">
        <v>108</v>
      </c>
      <c r="C93" s="405">
        <f t="shared" si="4"/>
        <v>0</v>
      </c>
      <c r="D93" s="116">
        <v>0</v>
      </c>
      <c r="E93" s="118"/>
      <c r="F93" s="229">
        <f t="shared" si="5"/>
        <v>0</v>
      </c>
      <c r="G93" s="116"/>
      <c r="H93" s="408"/>
      <c r="I93" s="230">
        <f t="shared" si="6"/>
        <v>0</v>
      </c>
      <c r="J93" s="116"/>
      <c r="K93" s="408"/>
      <c r="L93" s="230">
        <f t="shared" si="7"/>
        <v>0</v>
      </c>
      <c r="M93" s="464"/>
      <c r="N93" s="118"/>
      <c r="O93" s="230">
        <f t="shared" si="8"/>
        <v>0</v>
      </c>
      <c r="P93" s="387"/>
      <c r="R93" s="346"/>
    </row>
    <row r="94" spans="1:18" hidden="1" x14ac:dyDescent="0.25">
      <c r="A94" s="64">
        <v>2222</v>
      </c>
      <c r="B94" s="111" t="s">
        <v>109</v>
      </c>
      <c r="C94" s="405">
        <f t="shared" si="4"/>
        <v>0</v>
      </c>
      <c r="D94" s="116">
        <v>0</v>
      </c>
      <c r="E94" s="118"/>
      <c r="F94" s="229">
        <f t="shared" si="5"/>
        <v>0</v>
      </c>
      <c r="G94" s="116"/>
      <c r="H94" s="408"/>
      <c r="I94" s="230">
        <f t="shared" si="6"/>
        <v>0</v>
      </c>
      <c r="J94" s="116"/>
      <c r="K94" s="408"/>
      <c r="L94" s="230">
        <f t="shared" si="7"/>
        <v>0</v>
      </c>
      <c r="M94" s="464"/>
      <c r="N94" s="118"/>
      <c r="O94" s="230">
        <f t="shared" si="8"/>
        <v>0</v>
      </c>
      <c r="P94" s="387"/>
      <c r="R94" s="346"/>
    </row>
    <row r="95" spans="1:18" hidden="1" x14ac:dyDescent="0.25">
      <c r="A95" s="64">
        <v>2223</v>
      </c>
      <c r="B95" s="111" t="s">
        <v>110</v>
      </c>
      <c r="C95" s="405">
        <f t="shared" si="4"/>
        <v>0</v>
      </c>
      <c r="D95" s="116">
        <v>0</v>
      </c>
      <c r="E95" s="118"/>
      <c r="F95" s="229">
        <f t="shared" si="5"/>
        <v>0</v>
      </c>
      <c r="G95" s="116"/>
      <c r="H95" s="408"/>
      <c r="I95" s="230">
        <f t="shared" si="6"/>
        <v>0</v>
      </c>
      <c r="J95" s="116"/>
      <c r="K95" s="408"/>
      <c r="L95" s="230">
        <f t="shared" si="7"/>
        <v>0</v>
      </c>
      <c r="M95" s="464"/>
      <c r="N95" s="118"/>
      <c r="O95" s="230">
        <f t="shared" si="8"/>
        <v>0</v>
      </c>
      <c r="P95" s="387"/>
      <c r="R95" s="346"/>
    </row>
    <row r="96" spans="1:18" ht="48" hidden="1" x14ac:dyDescent="0.25">
      <c r="A96" s="64">
        <v>2224</v>
      </c>
      <c r="B96" s="111" t="s">
        <v>111</v>
      </c>
      <c r="C96" s="405">
        <f t="shared" si="4"/>
        <v>0</v>
      </c>
      <c r="D96" s="116">
        <v>0</v>
      </c>
      <c r="E96" s="118"/>
      <c r="F96" s="229">
        <f t="shared" si="5"/>
        <v>0</v>
      </c>
      <c r="G96" s="116"/>
      <c r="H96" s="408"/>
      <c r="I96" s="230">
        <f t="shared" si="6"/>
        <v>0</v>
      </c>
      <c r="J96" s="116"/>
      <c r="K96" s="408"/>
      <c r="L96" s="230">
        <f t="shared" si="7"/>
        <v>0</v>
      </c>
      <c r="M96" s="464"/>
      <c r="N96" s="118"/>
      <c r="O96" s="230">
        <f t="shared" si="8"/>
        <v>0</v>
      </c>
      <c r="P96" s="387"/>
      <c r="R96" s="346"/>
    </row>
    <row r="97" spans="1:18" ht="24" hidden="1" x14ac:dyDescent="0.25">
      <c r="A97" s="64">
        <v>2229</v>
      </c>
      <c r="B97" s="111" t="s">
        <v>112</v>
      </c>
      <c r="C97" s="405">
        <f t="shared" si="4"/>
        <v>0</v>
      </c>
      <c r="D97" s="116">
        <v>0</v>
      </c>
      <c r="E97" s="118"/>
      <c r="F97" s="229">
        <f t="shared" si="5"/>
        <v>0</v>
      </c>
      <c r="G97" s="116"/>
      <c r="H97" s="408"/>
      <c r="I97" s="230">
        <f t="shared" si="6"/>
        <v>0</v>
      </c>
      <c r="J97" s="116">
        <v>0</v>
      </c>
      <c r="K97" s="408"/>
      <c r="L97" s="230">
        <f t="shared" si="7"/>
        <v>0</v>
      </c>
      <c r="M97" s="464"/>
      <c r="N97" s="118"/>
      <c r="O97" s="230">
        <f t="shared" si="8"/>
        <v>0</v>
      </c>
      <c r="P97" s="387"/>
      <c r="R97" s="346"/>
    </row>
    <row r="98" spans="1:18" ht="36" x14ac:dyDescent="0.25">
      <c r="A98" s="224">
        <v>2230</v>
      </c>
      <c r="B98" s="111" t="s">
        <v>113</v>
      </c>
      <c r="C98" s="405">
        <f t="shared" si="4"/>
        <v>8435</v>
      </c>
      <c r="D98" s="225">
        <f>SUM(D99:D105)</f>
        <v>8077</v>
      </c>
      <c r="E98" s="226">
        <f>SUM(E99:E105)</f>
        <v>358</v>
      </c>
      <c r="F98" s="227">
        <f t="shared" si="5"/>
        <v>8435</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row>
    <row r="99" spans="1:18" ht="24" x14ac:dyDescent="0.25">
      <c r="A99" s="64">
        <v>2231</v>
      </c>
      <c r="B99" s="111" t="s">
        <v>114</v>
      </c>
      <c r="C99" s="405">
        <f t="shared" si="4"/>
        <v>4538</v>
      </c>
      <c r="D99" s="116">
        <v>4538</v>
      </c>
      <c r="E99" s="117"/>
      <c r="F99" s="227">
        <f t="shared" si="5"/>
        <v>4538</v>
      </c>
      <c r="G99" s="116"/>
      <c r="H99" s="408"/>
      <c r="I99" s="230">
        <f t="shared" si="6"/>
        <v>0</v>
      </c>
      <c r="J99" s="116">
        <v>0</v>
      </c>
      <c r="K99" s="408"/>
      <c r="L99" s="230">
        <f t="shared" si="7"/>
        <v>0</v>
      </c>
      <c r="M99" s="464"/>
      <c r="N99" s="118"/>
      <c r="O99" s="230">
        <f t="shared" si="8"/>
        <v>0</v>
      </c>
      <c r="P99" s="387"/>
      <c r="R99" s="346"/>
    </row>
    <row r="100" spans="1:18" ht="36" hidden="1" x14ac:dyDescent="0.25">
      <c r="A100" s="64">
        <v>2232</v>
      </c>
      <c r="B100" s="111" t="s">
        <v>115</v>
      </c>
      <c r="C100" s="405">
        <f t="shared" si="4"/>
        <v>0</v>
      </c>
      <c r="D100" s="116">
        <v>0</v>
      </c>
      <c r="E100" s="118"/>
      <c r="F100" s="229">
        <f t="shared" si="5"/>
        <v>0</v>
      </c>
      <c r="G100" s="116"/>
      <c r="H100" s="408"/>
      <c r="I100" s="230">
        <f t="shared" si="6"/>
        <v>0</v>
      </c>
      <c r="J100" s="116">
        <v>0</v>
      </c>
      <c r="K100" s="408"/>
      <c r="L100" s="230">
        <f t="shared" si="7"/>
        <v>0</v>
      </c>
      <c r="M100" s="464"/>
      <c r="N100" s="118"/>
      <c r="O100" s="230">
        <f t="shared" si="8"/>
        <v>0</v>
      </c>
      <c r="P100" s="387"/>
      <c r="R100" s="346"/>
    </row>
    <row r="101" spans="1:18" ht="24" hidden="1" x14ac:dyDescent="0.25">
      <c r="A101" s="55">
        <v>2233</v>
      </c>
      <c r="B101" s="101" t="s">
        <v>116</v>
      </c>
      <c r="C101" s="405">
        <f t="shared" si="4"/>
        <v>0</v>
      </c>
      <c r="D101" s="106">
        <v>0</v>
      </c>
      <c r="E101" s="108"/>
      <c r="F101" s="242">
        <f t="shared" si="5"/>
        <v>0</v>
      </c>
      <c r="G101" s="106"/>
      <c r="H101" s="403"/>
      <c r="I101" s="243">
        <f t="shared" si="6"/>
        <v>0</v>
      </c>
      <c r="J101" s="106">
        <v>0</v>
      </c>
      <c r="K101" s="403"/>
      <c r="L101" s="243">
        <f t="shared" si="7"/>
        <v>0</v>
      </c>
      <c r="M101" s="463"/>
      <c r="N101" s="108"/>
      <c r="O101" s="243">
        <f t="shared" si="8"/>
        <v>0</v>
      </c>
      <c r="P101" s="382"/>
      <c r="R101" s="346"/>
    </row>
    <row r="102" spans="1:18" ht="36" hidden="1" x14ac:dyDescent="0.25">
      <c r="A102" s="64">
        <v>2234</v>
      </c>
      <c r="B102" s="111" t="s">
        <v>117</v>
      </c>
      <c r="C102" s="405">
        <f t="shared" si="4"/>
        <v>0</v>
      </c>
      <c r="D102" s="116">
        <v>0</v>
      </c>
      <c r="E102" s="118"/>
      <c r="F102" s="229">
        <f t="shared" si="5"/>
        <v>0</v>
      </c>
      <c r="G102" s="116"/>
      <c r="H102" s="408"/>
      <c r="I102" s="230">
        <f t="shared" si="6"/>
        <v>0</v>
      </c>
      <c r="J102" s="116">
        <v>0</v>
      </c>
      <c r="K102" s="408"/>
      <c r="L102" s="230">
        <f t="shared" si="7"/>
        <v>0</v>
      </c>
      <c r="M102" s="464"/>
      <c r="N102" s="118"/>
      <c r="O102" s="230">
        <f t="shared" si="8"/>
        <v>0</v>
      </c>
      <c r="P102" s="387"/>
      <c r="R102" s="346"/>
    </row>
    <row r="103" spans="1:18" ht="24" x14ac:dyDescent="0.25">
      <c r="A103" s="64">
        <v>2235</v>
      </c>
      <c r="B103" s="111" t="s">
        <v>118</v>
      </c>
      <c r="C103" s="405">
        <f t="shared" si="4"/>
        <v>3897</v>
      </c>
      <c r="D103" s="116">
        <v>3539</v>
      </c>
      <c r="E103" s="117">
        <v>358</v>
      </c>
      <c r="F103" s="227">
        <f t="shared" si="5"/>
        <v>3897</v>
      </c>
      <c r="G103" s="116"/>
      <c r="H103" s="408"/>
      <c r="I103" s="230">
        <f t="shared" si="6"/>
        <v>0</v>
      </c>
      <c r="J103" s="116">
        <v>0</v>
      </c>
      <c r="K103" s="408"/>
      <c r="L103" s="230">
        <f t="shared" si="7"/>
        <v>0</v>
      </c>
      <c r="M103" s="464"/>
      <c r="N103" s="118"/>
      <c r="O103" s="230">
        <f t="shared" si="8"/>
        <v>0</v>
      </c>
      <c r="P103" s="387"/>
      <c r="R103" s="346"/>
    </row>
    <row r="104" spans="1:18" hidden="1" x14ac:dyDescent="0.25">
      <c r="A104" s="64">
        <v>2236</v>
      </c>
      <c r="B104" s="111" t="s">
        <v>119</v>
      </c>
      <c r="C104" s="405">
        <f t="shared" si="4"/>
        <v>0</v>
      </c>
      <c r="D104" s="116">
        <v>0</v>
      </c>
      <c r="E104" s="118"/>
      <c r="F104" s="229">
        <f t="shared" si="5"/>
        <v>0</v>
      </c>
      <c r="G104" s="116"/>
      <c r="H104" s="408"/>
      <c r="I104" s="230">
        <f t="shared" si="6"/>
        <v>0</v>
      </c>
      <c r="J104" s="116">
        <v>0</v>
      </c>
      <c r="K104" s="408"/>
      <c r="L104" s="230">
        <f t="shared" si="7"/>
        <v>0</v>
      </c>
      <c r="M104" s="464"/>
      <c r="N104" s="118"/>
      <c r="O104" s="230">
        <f t="shared" si="8"/>
        <v>0</v>
      </c>
      <c r="P104" s="387"/>
      <c r="R104" s="346"/>
    </row>
    <row r="105" spans="1:18" ht="24" hidden="1" x14ac:dyDescent="0.25">
      <c r="A105" s="64">
        <v>2239</v>
      </c>
      <c r="B105" s="111" t="s">
        <v>120</v>
      </c>
      <c r="C105" s="405">
        <f t="shared" si="4"/>
        <v>0</v>
      </c>
      <c r="D105" s="116">
        <v>0</v>
      </c>
      <c r="E105" s="118"/>
      <c r="F105" s="229">
        <f t="shared" si="5"/>
        <v>0</v>
      </c>
      <c r="G105" s="116"/>
      <c r="H105" s="408"/>
      <c r="I105" s="230">
        <f t="shared" si="6"/>
        <v>0</v>
      </c>
      <c r="J105" s="116">
        <v>0</v>
      </c>
      <c r="K105" s="408"/>
      <c r="L105" s="230">
        <f t="shared" si="7"/>
        <v>0</v>
      </c>
      <c r="M105" s="464"/>
      <c r="N105" s="118"/>
      <c r="O105" s="230">
        <f t="shared" si="8"/>
        <v>0</v>
      </c>
      <c r="P105" s="387"/>
      <c r="R105" s="346"/>
    </row>
    <row r="106" spans="1:18" ht="36" hidden="1" x14ac:dyDescent="0.25">
      <c r="A106" s="224">
        <v>2240</v>
      </c>
      <c r="B106" s="111" t="s">
        <v>121</v>
      </c>
      <c r="C106" s="405">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row>
    <row r="107" spans="1:18" hidden="1" x14ac:dyDescent="0.25">
      <c r="A107" s="64">
        <v>2241</v>
      </c>
      <c r="B107" s="111" t="s">
        <v>122</v>
      </c>
      <c r="C107" s="405">
        <f t="shared" si="4"/>
        <v>0</v>
      </c>
      <c r="D107" s="116">
        <v>0</v>
      </c>
      <c r="E107" s="118"/>
      <c r="F107" s="229">
        <f t="shared" si="5"/>
        <v>0</v>
      </c>
      <c r="G107" s="116"/>
      <c r="H107" s="408"/>
      <c r="I107" s="230">
        <f t="shared" si="6"/>
        <v>0</v>
      </c>
      <c r="J107" s="116">
        <v>0</v>
      </c>
      <c r="K107" s="408"/>
      <c r="L107" s="230">
        <f t="shared" si="7"/>
        <v>0</v>
      </c>
      <c r="M107" s="464"/>
      <c r="N107" s="118"/>
      <c r="O107" s="230">
        <f t="shared" si="8"/>
        <v>0</v>
      </c>
      <c r="P107" s="387"/>
      <c r="R107" s="346"/>
    </row>
    <row r="108" spans="1:18" ht="24" hidden="1" x14ac:dyDescent="0.25">
      <c r="A108" s="64">
        <v>2242</v>
      </c>
      <c r="B108" s="111" t="s">
        <v>123</v>
      </c>
      <c r="C108" s="405">
        <f t="shared" si="4"/>
        <v>0</v>
      </c>
      <c r="D108" s="116">
        <v>0</v>
      </c>
      <c r="E108" s="118"/>
      <c r="F108" s="229">
        <f t="shared" si="5"/>
        <v>0</v>
      </c>
      <c r="G108" s="116"/>
      <c r="H108" s="408"/>
      <c r="I108" s="230">
        <f t="shared" si="6"/>
        <v>0</v>
      </c>
      <c r="J108" s="116">
        <v>0</v>
      </c>
      <c r="K108" s="408"/>
      <c r="L108" s="230">
        <f t="shared" si="7"/>
        <v>0</v>
      </c>
      <c r="M108" s="464"/>
      <c r="N108" s="118"/>
      <c r="O108" s="230">
        <f t="shared" si="8"/>
        <v>0</v>
      </c>
      <c r="P108" s="387"/>
      <c r="R108" s="346"/>
    </row>
    <row r="109" spans="1:18" ht="24" hidden="1" x14ac:dyDescent="0.25">
      <c r="A109" s="64">
        <v>2243</v>
      </c>
      <c r="B109" s="111" t="s">
        <v>124</v>
      </c>
      <c r="C109" s="405">
        <f t="shared" si="4"/>
        <v>0</v>
      </c>
      <c r="D109" s="116"/>
      <c r="E109" s="118"/>
      <c r="F109" s="229">
        <f t="shared" si="5"/>
        <v>0</v>
      </c>
      <c r="G109" s="116"/>
      <c r="H109" s="408"/>
      <c r="I109" s="230">
        <f t="shared" si="6"/>
        <v>0</v>
      </c>
      <c r="J109" s="116"/>
      <c r="K109" s="408"/>
      <c r="L109" s="230">
        <f t="shared" si="7"/>
        <v>0</v>
      </c>
      <c r="M109" s="464"/>
      <c r="N109" s="118"/>
      <c r="O109" s="230">
        <f t="shared" si="8"/>
        <v>0</v>
      </c>
      <c r="P109" s="387"/>
      <c r="R109" s="346"/>
    </row>
    <row r="110" spans="1:18" hidden="1" x14ac:dyDescent="0.25">
      <c r="A110" s="64">
        <v>2244</v>
      </c>
      <c r="B110" s="111" t="s">
        <v>125</v>
      </c>
      <c r="C110" s="405">
        <f t="shared" si="4"/>
        <v>0</v>
      </c>
      <c r="D110" s="116">
        <v>0</v>
      </c>
      <c r="E110" s="118"/>
      <c r="F110" s="229">
        <f t="shared" si="5"/>
        <v>0</v>
      </c>
      <c r="G110" s="116"/>
      <c r="H110" s="408"/>
      <c r="I110" s="230">
        <f t="shared" si="6"/>
        <v>0</v>
      </c>
      <c r="J110" s="116"/>
      <c r="K110" s="408"/>
      <c r="L110" s="230">
        <f t="shared" si="7"/>
        <v>0</v>
      </c>
      <c r="M110" s="464"/>
      <c r="N110" s="118"/>
      <c r="O110" s="230">
        <f t="shared" si="8"/>
        <v>0</v>
      </c>
      <c r="P110" s="387"/>
      <c r="R110" s="346"/>
    </row>
    <row r="111" spans="1:18" ht="24" hidden="1" x14ac:dyDescent="0.25">
      <c r="A111" s="64">
        <v>2246</v>
      </c>
      <c r="B111" s="111" t="s">
        <v>126</v>
      </c>
      <c r="C111" s="405">
        <f t="shared" si="4"/>
        <v>0</v>
      </c>
      <c r="D111" s="116">
        <v>0</v>
      </c>
      <c r="E111" s="118"/>
      <c r="F111" s="229">
        <f t="shared" si="5"/>
        <v>0</v>
      </c>
      <c r="G111" s="116"/>
      <c r="H111" s="408"/>
      <c r="I111" s="230">
        <f t="shared" si="6"/>
        <v>0</v>
      </c>
      <c r="J111" s="116">
        <v>0</v>
      </c>
      <c r="K111" s="408"/>
      <c r="L111" s="230">
        <f t="shared" si="7"/>
        <v>0</v>
      </c>
      <c r="M111" s="464"/>
      <c r="N111" s="118"/>
      <c r="O111" s="230">
        <f t="shared" si="8"/>
        <v>0</v>
      </c>
      <c r="P111" s="387"/>
      <c r="R111" s="346"/>
    </row>
    <row r="112" spans="1:18" hidden="1" x14ac:dyDescent="0.25">
      <c r="A112" s="64">
        <v>2247</v>
      </c>
      <c r="B112" s="111" t="s">
        <v>127</v>
      </c>
      <c r="C112" s="405">
        <f t="shared" si="4"/>
        <v>0</v>
      </c>
      <c r="D112" s="116">
        <v>0</v>
      </c>
      <c r="E112" s="118"/>
      <c r="F112" s="229">
        <f t="shared" si="5"/>
        <v>0</v>
      </c>
      <c r="G112" s="116"/>
      <c r="H112" s="408"/>
      <c r="I112" s="230">
        <f t="shared" si="6"/>
        <v>0</v>
      </c>
      <c r="J112" s="116">
        <v>0</v>
      </c>
      <c r="K112" s="408"/>
      <c r="L112" s="230">
        <f t="shared" si="7"/>
        <v>0</v>
      </c>
      <c r="M112" s="464"/>
      <c r="N112" s="118"/>
      <c r="O112" s="230">
        <f t="shared" si="8"/>
        <v>0</v>
      </c>
      <c r="P112" s="387"/>
      <c r="R112" s="346"/>
    </row>
    <row r="113" spans="1:18" ht="24" hidden="1" x14ac:dyDescent="0.25">
      <c r="A113" s="64">
        <v>2248</v>
      </c>
      <c r="B113" s="111" t="s">
        <v>128</v>
      </c>
      <c r="C113" s="405">
        <f t="shared" si="4"/>
        <v>0</v>
      </c>
      <c r="D113" s="116">
        <v>0</v>
      </c>
      <c r="E113" s="118"/>
      <c r="F113" s="229">
        <f t="shared" si="5"/>
        <v>0</v>
      </c>
      <c r="G113" s="116"/>
      <c r="H113" s="408"/>
      <c r="I113" s="230">
        <f t="shared" si="6"/>
        <v>0</v>
      </c>
      <c r="J113" s="116">
        <v>0</v>
      </c>
      <c r="K113" s="408"/>
      <c r="L113" s="230">
        <f t="shared" si="7"/>
        <v>0</v>
      </c>
      <c r="M113" s="464"/>
      <c r="N113" s="118"/>
      <c r="O113" s="230">
        <f t="shared" si="8"/>
        <v>0</v>
      </c>
      <c r="P113" s="387"/>
      <c r="R113" s="346"/>
    </row>
    <row r="114" spans="1:18" ht="24" hidden="1" x14ac:dyDescent="0.25">
      <c r="A114" s="64">
        <v>2249</v>
      </c>
      <c r="B114" s="111" t="s">
        <v>129</v>
      </c>
      <c r="C114" s="405">
        <f t="shared" si="4"/>
        <v>0</v>
      </c>
      <c r="D114" s="116">
        <v>0</v>
      </c>
      <c r="E114" s="118"/>
      <c r="F114" s="229">
        <f t="shared" si="5"/>
        <v>0</v>
      </c>
      <c r="G114" s="116"/>
      <c r="H114" s="408"/>
      <c r="I114" s="230">
        <f t="shared" si="6"/>
        <v>0</v>
      </c>
      <c r="J114" s="116">
        <v>0</v>
      </c>
      <c r="K114" s="408"/>
      <c r="L114" s="230">
        <f t="shared" si="7"/>
        <v>0</v>
      </c>
      <c r="M114" s="464"/>
      <c r="N114" s="118"/>
      <c r="O114" s="230">
        <f t="shared" si="8"/>
        <v>0</v>
      </c>
      <c r="P114" s="387"/>
      <c r="R114" s="346"/>
    </row>
    <row r="115" spans="1:18" x14ac:dyDescent="0.25">
      <c r="A115" s="224">
        <v>2250</v>
      </c>
      <c r="B115" s="111" t="s">
        <v>130</v>
      </c>
      <c r="C115" s="405">
        <f t="shared" si="4"/>
        <v>1500</v>
      </c>
      <c r="D115" s="225">
        <f>SUM(D116:D118)</f>
        <v>1500</v>
      </c>
      <c r="E115" s="226">
        <f>SUM(E116:E118)</f>
        <v>0</v>
      </c>
      <c r="F115" s="227">
        <f t="shared" si="5"/>
        <v>1500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row>
    <row r="116" spans="1:18" hidden="1" x14ac:dyDescent="0.25">
      <c r="A116" s="64">
        <v>2251</v>
      </c>
      <c r="B116" s="111" t="s">
        <v>131</v>
      </c>
      <c r="C116" s="405">
        <f t="shared" si="4"/>
        <v>0</v>
      </c>
      <c r="D116" s="116">
        <v>0</v>
      </c>
      <c r="E116" s="118"/>
      <c r="F116" s="229">
        <f t="shared" si="5"/>
        <v>0</v>
      </c>
      <c r="G116" s="116"/>
      <c r="H116" s="408"/>
      <c r="I116" s="230">
        <f t="shared" si="6"/>
        <v>0</v>
      </c>
      <c r="J116" s="116">
        <v>0</v>
      </c>
      <c r="K116" s="408"/>
      <c r="L116" s="230">
        <f t="shared" si="7"/>
        <v>0</v>
      </c>
      <c r="M116" s="464"/>
      <c r="N116" s="118"/>
      <c r="O116" s="230">
        <f t="shared" si="8"/>
        <v>0</v>
      </c>
      <c r="P116" s="387"/>
      <c r="R116" s="346"/>
    </row>
    <row r="117" spans="1:18" ht="24" x14ac:dyDescent="0.25">
      <c r="A117" s="64">
        <v>2252</v>
      </c>
      <c r="B117" s="111" t="s">
        <v>132</v>
      </c>
      <c r="C117" s="405">
        <f t="shared" ref="C117:C181" si="9">F117+I117+L117+O117</f>
        <v>1500</v>
      </c>
      <c r="D117" s="116">
        <v>1500</v>
      </c>
      <c r="E117" s="117"/>
      <c r="F117" s="227">
        <f t="shared" si="5"/>
        <v>1500</v>
      </c>
      <c r="G117" s="116"/>
      <c r="H117" s="408"/>
      <c r="I117" s="230">
        <f t="shared" si="6"/>
        <v>0</v>
      </c>
      <c r="J117" s="116">
        <v>0</v>
      </c>
      <c r="K117" s="408"/>
      <c r="L117" s="230">
        <f t="shared" si="7"/>
        <v>0</v>
      </c>
      <c r="M117" s="464"/>
      <c r="N117" s="118"/>
      <c r="O117" s="230">
        <f t="shared" si="8"/>
        <v>0</v>
      </c>
      <c r="P117" s="387"/>
      <c r="R117" s="346"/>
    </row>
    <row r="118" spans="1:18" ht="24" hidden="1" x14ac:dyDescent="0.25">
      <c r="A118" s="64">
        <v>2259</v>
      </c>
      <c r="B118" s="111" t="s">
        <v>133</v>
      </c>
      <c r="C118" s="405">
        <f t="shared" si="9"/>
        <v>0</v>
      </c>
      <c r="D118" s="116">
        <v>0</v>
      </c>
      <c r="E118" s="118"/>
      <c r="F118" s="229">
        <f t="shared" ref="F118:F182" si="10">D118+E118</f>
        <v>0</v>
      </c>
      <c r="G118" s="116"/>
      <c r="H118" s="408"/>
      <c r="I118" s="230">
        <f t="shared" ref="I118:I182" si="11">G118+H118</f>
        <v>0</v>
      </c>
      <c r="J118" s="116">
        <v>0</v>
      </c>
      <c r="K118" s="408"/>
      <c r="L118" s="230">
        <f t="shared" ref="L118:L182" si="12">J118+K118</f>
        <v>0</v>
      </c>
      <c r="M118" s="464"/>
      <c r="N118" s="118"/>
      <c r="O118" s="230">
        <f t="shared" ref="O118:O182" si="13">M118+N118</f>
        <v>0</v>
      </c>
      <c r="P118" s="387"/>
      <c r="R118" s="346"/>
    </row>
    <row r="119" spans="1:18" x14ac:dyDescent="0.25">
      <c r="A119" s="224">
        <v>2260</v>
      </c>
      <c r="B119" s="111" t="s">
        <v>134</v>
      </c>
      <c r="C119" s="405">
        <f t="shared" si="9"/>
        <v>12264</v>
      </c>
      <c r="D119" s="225">
        <f>SUM(D120:D124)</f>
        <v>11964</v>
      </c>
      <c r="E119" s="226">
        <f>SUM(E120:E124)</f>
        <v>300</v>
      </c>
      <c r="F119" s="227">
        <f t="shared" si="10"/>
        <v>12264</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row>
    <row r="120" spans="1:18" x14ac:dyDescent="0.25">
      <c r="A120" s="64">
        <v>2261</v>
      </c>
      <c r="B120" s="111" t="s">
        <v>135</v>
      </c>
      <c r="C120" s="405">
        <f t="shared" si="9"/>
        <v>300</v>
      </c>
      <c r="D120" s="116">
        <v>300</v>
      </c>
      <c r="E120" s="117"/>
      <c r="F120" s="227">
        <f t="shared" si="10"/>
        <v>300</v>
      </c>
      <c r="G120" s="116"/>
      <c r="H120" s="408"/>
      <c r="I120" s="230">
        <f t="shared" si="11"/>
        <v>0</v>
      </c>
      <c r="J120" s="116">
        <v>0</v>
      </c>
      <c r="K120" s="408"/>
      <c r="L120" s="230">
        <f t="shared" si="12"/>
        <v>0</v>
      </c>
      <c r="M120" s="464"/>
      <c r="N120" s="118"/>
      <c r="O120" s="230">
        <f t="shared" si="13"/>
        <v>0</v>
      </c>
      <c r="P120" s="387"/>
      <c r="R120" s="346"/>
    </row>
    <row r="121" spans="1:18" x14ac:dyDescent="0.25">
      <c r="A121" s="64">
        <v>2262</v>
      </c>
      <c r="B121" s="111" t="s">
        <v>136</v>
      </c>
      <c r="C121" s="405">
        <f t="shared" si="9"/>
        <v>8950</v>
      </c>
      <c r="D121" s="116">
        <v>8650</v>
      </c>
      <c r="E121" s="117">
        <v>300</v>
      </c>
      <c r="F121" s="227">
        <f t="shared" si="10"/>
        <v>8950</v>
      </c>
      <c r="G121" s="116"/>
      <c r="H121" s="408"/>
      <c r="I121" s="230">
        <f t="shared" si="11"/>
        <v>0</v>
      </c>
      <c r="J121" s="116">
        <v>0</v>
      </c>
      <c r="K121" s="408"/>
      <c r="L121" s="230">
        <f t="shared" si="12"/>
        <v>0</v>
      </c>
      <c r="M121" s="464"/>
      <c r="N121" s="118"/>
      <c r="O121" s="230">
        <f t="shared" si="13"/>
        <v>0</v>
      </c>
      <c r="P121" s="387"/>
      <c r="R121" s="346"/>
    </row>
    <row r="122" spans="1:18" hidden="1" x14ac:dyDescent="0.25">
      <c r="A122" s="64">
        <v>2263</v>
      </c>
      <c r="B122" s="111" t="s">
        <v>137</v>
      </c>
      <c r="C122" s="405">
        <f t="shared" si="9"/>
        <v>0</v>
      </c>
      <c r="D122" s="116">
        <v>0</v>
      </c>
      <c r="E122" s="118"/>
      <c r="F122" s="229">
        <f t="shared" si="10"/>
        <v>0</v>
      </c>
      <c r="G122" s="116"/>
      <c r="H122" s="408"/>
      <c r="I122" s="230">
        <f t="shared" si="11"/>
        <v>0</v>
      </c>
      <c r="J122" s="116">
        <v>0</v>
      </c>
      <c r="K122" s="408"/>
      <c r="L122" s="230">
        <f t="shared" si="12"/>
        <v>0</v>
      </c>
      <c r="M122" s="464"/>
      <c r="N122" s="118"/>
      <c r="O122" s="230">
        <f t="shared" si="13"/>
        <v>0</v>
      </c>
      <c r="P122" s="387"/>
      <c r="R122" s="346"/>
    </row>
    <row r="123" spans="1:18" ht="24" x14ac:dyDescent="0.25">
      <c r="A123" s="64">
        <v>2264</v>
      </c>
      <c r="B123" s="111" t="s">
        <v>138</v>
      </c>
      <c r="C123" s="405">
        <f t="shared" si="9"/>
        <v>3014</v>
      </c>
      <c r="D123" s="116">
        <v>3014</v>
      </c>
      <c r="E123" s="117"/>
      <c r="F123" s="227">
        <f t="shared" si="10"/>
        <v>3014</v>
      </c>
      <c r="G123" s="116"/>
      <c r="H123" s="408"/>
      <c r="I123" s="230">
        <f t="shared" si="11"/>
        <v>0</v>
      </c>
      <c r="J123" s="116">
        <v>0</v>
      </c>
      <c r="K123" s="408"/>
      <c r="L123" s="230">
        <f t="shared" si="12"/>
        <v>0</v>
      </c>
      <c r="M123" s="464"/>
      <c r="N123" s="118"/>
      <c r="O123" s="230">
        <f t="shared" si="13"/>
        <v>0</v>
      </c>
      <c r="P123" s="387"/>
      <c r="R123" s="346"/>
    </row>
    <row r="124" spans="1:18" hidden="1" x14ac:dyDescent="0.25">
      <c r="A124" s="64">
        <v>2269</v>
      </c>
      <c r="B124" s="111" t="s">
        <v>139</v>
      </c>
      <c r="C124" s="405">
        <f t="shared" si="9"/>
        <v>0</v>
      </c>
      <c r="D124" s="116">
        <v>0</v>
      </c>
      <c r="E124" s="118"/>
      <c r="F124" s="229">
        <f t="shared" si="10"/>
        <v>0</v>
      </c>
      <c r="G124" s="116"/>
      <c r="H124" s="408"/>
      <c r="I124" s="230">
        <f t="shared" si="11"/>
        <v>0</v>
      </c>
      <c r="J124" s="116"/>
      <c r="K124" s="408"/>
      <c r="L124" s="230">
        <f t="shared" si="12"/>
        <v>0</v>
      </c>
      <c r="M124" s="464"/>
      <c r="N124" s="118"/>
      <c r="O124" s="230">
        <f t="shared" si="13"/>
        <v>0</v>
      </c>
      <c r="P124" s="387"/>
      <c r="R124" s="346"/>
    </row>
    <row r="125" spans="1:18" x14ac:dyDescent="0.25">
      <c r="A125" s="224">
        <v>2270</v>
      </c>
      <c r="B125" s="111" t="s">
        <v>140</v>
      </c>
      <c r="C125" s="405">
        <f t="shared" si="9"/>
        <v>41172</v>
      </c>
      <c r="D125" s="225">
        <f>SUM(D126:D130)</f>
        <v>40228</v>
      </c>
      <c r="E125" s="226">
        <f>SUM(E126:E130)</f>
        <v>944</v>
      </c>
      <c r="F125" s="227">
        <f t="shared" si="10"/>
        <v>41172</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row>
    <row r="126" spans="1:18" hidden="1" x14ac:dyDescent="0.25">
      <c r="A126" s="64">
        <v>2272</v>
      </c>
      <c r="B126" s="4" t="s">
        <v>141</v>
      </c>
      <c r="C126" s="405">
        <f t="shared" si="9"/>
        <v>0</v>
      </c>
      <c r="D126" s="116">
        <v>0</v>
      </c>
      <c r="E126" s="118"/>
      <c r="F126" s="229">
        <f t="shared" si="10"/>
        <v>0</v>
      </c>
      <c r="G126" s="116"/>
      <c r="H126" s="408"/>
      <c r="I126" s="230">
        <f t="shared" si="11"/>
        <v>0</v>
      </c>
      <c r="J126" s="116">
        <v>0</v>
      </c>
      <c r="K126" s="408"/>
      <c r="L126" s="230">
        <f t="shared" si="12"/>
        <v>0</v>
      </c>
      <c r="M126" s="464"/>
      <c r="N126" s="118"/>
      <c r="O126" s="230">
        <f t="shared" si="13"/>
        <v>0</v>
      </c>
      <c r="P126" s="387"/>
      <c r="R126" s="346"/>
    </row>
    <row r="127" spans="1:18" ht="24" x14ac:dyDescent="0.25">
      <c r="A127" s="64">
        <v>2275</v>
      </c>
      <c r="B127" s="111" t="s">
        <v>142</v>
      </c>
      <c r="C127" s="405">
        <f t="shared" si="9"/>
        <v>20000</v>
      </c>
      <c r="D127" s="116">
        <v>20000</v>
      </c>
      <c r="E127" s="117"/>
      <c r="F127" s="227">
        <f t="shared" si="10"/>
        <v>20000</v>
      </c>
      <c r="G127" s="116"/>
      <c r="H127" s="408"/>
      <c r="I127" s="230">
        <f t="shared" si="11"/>
        <v>0</v>
      </c>
      <c r="J127" s="116">
        <v>0</v>
      </c>
      <c r="K127" s="408"/>
      <c r="L127" s="230">
        <f t="shared" si="12"/>
        <v>0</v>
      </c>
      <c r="M127" s="464"/>
      <c r="N127" s="118"/>
      <c r="O127" s="230">
        <f t="shared" si="13"/>
        <v>0</v>
      </c>
      <c r="P127" s="387"/>
      <c r="R127" s="346"/>
    </row>
    <row r="128" spans="1:18" ht="36" hidden="1" x14ac:dyDescent="0.25">
      <c r="A128" s="64">
        <v>2276</v>
      </c>
      <c r="B128" s="111" t="s">
        <v>143</v>
      </c>
      <c r="C128" s="405">
        <f t="shared" si="9"/>
        <v>0</v>
      </c>
      <c r="D128" s="116">
        <v>0</v>
      </c>
      <c r="E128" s="118"/>
      <c r="F128" s="229">
        <f t="shared" si="10"/>
        <v>0</v>
      </c>
      <c r="G128" s="116"/>
      <c r="H128" s="408"/>
      <c r="I128" s="230">
        <f t="shared" si="11"/>
        <v>0</v>
      </c>
      <c r="J128" s="116">
        <v>0</v>
      </c>
      <c r="K128" s="408"/>
      <c r="L128" s="230">
        <f t="shared" si="12"/>
        <v>0</v>
      </c>
      <c r="M128" s="464"/>
      <c r="N128" s="118"/>
      <c r="O128" s="230">
        <f t="shared" si="13"/>
        <v>0</v>
      </c>
      <c r="P128" s="387"/>
      <c r="R128" s="346"/>
    </row>
    <row r="129" spans="1:18" ht="24" hidden="1" x14ac:dyDescent="0.25">
      <c r="A129" s="64">
        <v>2278</v>
      </c>
      <c r="B129" s="111" t="s">
        <v>144</v>
      </c>
      <c r="C129" s="405">
        <f t="shared" si="9"/>
        <v>0</v>
      </c>
      <c r="D129" s="116">
        <v>0</v>
      </c>
      <c r="E129" s="118"/>
      <c r="F129" s="229">
        <f t="shared" si="10"/>
        <v>0</v>
      </c>
      <c r="G129" s="116"/>
      <c r="H129" s="408"/>
      <c r="I129" s="230">
        <f t="shared" si="11"/>
        <v>0</v>
      </c>
      <c r="J129" s="116">
        <v>0</v>
      </c>
      <c r="K129" s="408"/>
      <c r="L129" s="230">
        <f t="shared" si="12"/>
        <v>0</v>
      </c>
      <c r="M129" s="464"/>
      <c r="N129" s="118"/>
      <c r="O129" s="230">
        <f t="shared" si="13"/>
        <v>0</v>
      </c>
      <c r="P129" s="387"/>
      <c r="R129" s="346"/>
    </row>
    <row r="130" spans="1:18" ht="24" x14ac:dyDescent="0.25">
      <c r="A130" s="64">
        <v>2279</v>
      </c>
      <c r="B130" s="111" t="s">
        <v>145</v>
      </c>
      <c r="C130" s="405">
        <f t="shared" si="9"/>
        <v>21172</v>
      </c>
      <c r="D130" s="116">
        <v>20228</v>
      </c>
      <c r="E130" s="117">
        <v>944</v>
      </c>
      <c r="F130" s="227">
        <f t="shared" si="10"/>
        <v>21172</v>
      </c>
      <c r="G130" s="116"/>
      <c r="H130" s="408"/>
      <c r="I130" s="230">
        <f t="shared" si="11"/>
        <v>0</v>
      </c>
      <c r="J130" s="116">
        <v>0</v>
      </c>
      <c r="K130" s="408"/>
      <c r="L130" s="230">
        <f t="shared" si="12"/>
        <v>0</v>
      </c>
      <c r="M130" s="464"/>
      <c r="N130" s="118"/>
      <c r="O130" s="230">
        <f t="shared" si="13"/>
        <v>0</v>
      </c>
      <c r="P130" s="387"/>
      <c r="R130" s="346"/>
    </row>
    <row r="131" spans="1:18" ht="24" hidden="1" x14ac:dyDescent="0.25">
      <c r="A131" s="350">
        <v>2280</v>
      </c>
      <c r="B131" s="101" t="s">
        <v>146</v>
      </c>
      <c r="C131" s="405">
        <f t="shared" si="9"/>
        <v>0</v>
      </c>
      <c r="D131" s="238">
        <f>SUM(D132)</f>
        <v>0</v>
      </c>
      <c r="E131" s="241">
        <f t="shared" ref="E131:N131" si="14">SUM(E132)</f>
        <v>0</v>
      </c>
      <c r="F131" s="242">
        <f t="shared" si="10"/>
        <v>0</v>
      </c>
      <c r="G131" s="238">
        <f t="shared" ref="G131" si="15">SUM(G132)</f>
        <v>0</v>
      </c>
      <c r="H131" s="470">
        <f t="shared" si="14"/>
        <v>0</v>
      </c>
      <c r="I131" s="243">
        <f t="shared" si="11"/>
        <v>0</v>
      </c>
      <c r="J131" s="238">
        <f>SUM(J132)</f>
        <v>0</v>
      </c>
      <c r="K131" s="470">
        <f t="shared" si="14"/>
        <v>0</v>
      </c>
      <c r="L131" s="243">
        <f t="shared" si="12"/>
        <v>0</v>
      </c>
      <c r="M131" s="466">
        <f t="shared" si="14"/>
        <v>0</v>
      </c>
      <c r="N131" s="228">
        <f t="shared" si="14"/>
        <v>0</v>
      </c>
      <c r="O131" s="230">
        <f t="shared" si="13"/>
        <v>0</v>
      </c>
      <c r="P131" s="387"/>
      <c r="R131" s="346"/>
    </row>
    <row r="132" spans="1:18" ht="24" hidden="1" x14ac:dyDescent="0.25">
      <c r="A132" s="64">
        <v>2283</v>
      </c>
      <c r="B132" s="111" t="s">
        <v>147</v>
      </c>
      <c r="C132" s="405">
        <f t="shared" si="9"/>
        <v>0</v>
      </c>
      <c r="D132" s="116">
        <v>0</v>
      </c>
      <c r="E132" s="118"/>
      <c r="F132" s="229">
        <f t="shared" si="10"/>
        <v>0</v>
      </c>
      <c r="G132" s="116"/>
      <c r="H132" s="408"/>
      <c r="I132" s="230">
        <f t="shared" si="11"/>
        <v>0</v>
      </c>
      <c r="J132" s="116">
        <v>0</v>
      </c>
      <c r="K132" s="408"/>
      <c r="L132" s="230">
        <f t="shared" si="12"/>
        <v>0</v>
      </c>
      <c r="M132" s="464"/>
      <c r="N132" s="118"/>
      <c r="O132" s="230">
        <f t="shared" si="13"/>
        <v>0</v>
      </c>
      <c r="P132" s="387"/>
      <c r="R132" s="346"/>
    </row>
    <row r="133" spans="1:18" ht="36" x14ac:dyDescent="0.25">
      <c r="A133" s="85">
        <v>2300</v>
      </c>
      <c r="B133" s="210" t="s">
        <v>148</v>
      </c>
      <c r="C133" s="393">
        <f t="shared" si="9"/>
        <v>40630</v>
      </c>
      <c r="D133" s="95">
        <f>SUM(D134,D139,D143,D144,D147,D154,D162,D163,D166)</f>
        <v>40914</v>
      </c>
      <c r="E133" s="96">
        <f>SUM(E134,E139,E143,E144,E147,E154,E162,E163,E166)</f>
        <v>-284</v>
      </c>
      <c r="F133" s="97">
        <f t="shared" si="10"/>
        <v>40630</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c r="R133" s="346"/>
    </row>
    <row r="134" spans="1:18" ht="24" x14ac:dyDescent="0.25">
      <c r="A134" s="350">
        <v>2310</v>
      </c>
      <c r="B134" s="101" t="s">
        <v>149</v>
      </c>
      <c r="C134" s="400">
        <f t="shared" si="9"/>
        <v>29244</v>
      </c>
      <c r="D134" s="251">
        <f>SUM(D135:D138)</f>
        <v>29194</v>
      </c>
      <c r="E134" s="471">
        <f>SUM(E135:E138)</f>
        <v>50</v>
      </c>
      <c r="F134" s="240">
        <f t="shared" si="10"/>
        <v>29244</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c r="R134" s="346"/>
    </row>
    <row r="135" spans="1:18" x14ac:dyDescent="0.25">
      <c r="A135" s="64">
        <v>2311</v>
      </c>
      <c r="B135" s="111" t="s">
        <v>150</v>
      </c>
      <c r="C135" s="405">
        <f t="shared" si="9"/>
        <v>150</v>
      </c>
      <c r="D135" s="116">
        <v>150</v>
      </c>
      <c r="E135" s="117"/>
      <c r="F135" s="227">
        <f t="shared" si="10"/>
        <v>150</v>
      </c>
      <c r="G135" s="116"/>
      <c r="H135" s="408"/>
      <c r="I135" s="230">
        <f t="shared" si="11"/>
        <v>0</v>
      </c>
      <c r="J135" s="116"/>
      <c r="K135" s="408"/>
      <c r="L135" s="230">
        <f t="shared" si="12"/>
        <v>0</v>
      </c>
      <c r="M135" s="464"/>
      <c r="N135" s="118"/>
      <c r="O135" s="230">
        <f t="shared" si="13"/>
        <v>0</v>
      </c>
      <c r="P135" s="387"/>
      <c r="R135" s="346"/>
    </row>
    <row r="136" spans="1:18" x14ac:dyDescent="0.25">
      <c r="A136" s="64">
        <v>2312</v>
      </c>
      <c r="B136" s="111" t="s">
        <v>151</v>
      </c>
      <c r="C136" s="405">
        <f t="shared" si="9"/>
        <v>150</v>
      </c>
      <c r="D136" s="116">
        <v>150</v>
      </c>
      <c r="E136" s="117"/>
      <c r="F136" s="227">
        <f t="shared" si="10"/>
        <v>150</v>
      </c>
      <c r="G136" s="116"/>
      <c r="H136" s="408"/>
      <c r="I136" s="230">
        <f t="shared" si="11"/>
        <v>0</v>
      </c>
      <c r="J136" s="116"/>
      <c r="K136" s="408"/>
      <c r="L136" s="230">
        <f t="shared" si="12"/>
        <v>0</v>
      </c>
      <c r="M136" s="464"/>
      <c r="N136" s="118"/>
      <c r="O136" s="230">
        <f t="shared" si="13"/>
        <v>0</v>
      </c>
      <c r="P136" s="387"/>
      <c r="R136" s="346"/>
    </row>
    <row r="137" spans="1:18" hidden="1" x14ac:dyDescent="0.25">
      <c r="A137" s="64">
        <v>2313</v>
      </c>
      <c r="B137" s="111" t="s">
        <v>152</v>
      </c>
      <c r="C137" s="405">
        <f t="shared" si="9"/>
        <v>0</v>
      </c>
      <c r="D137" s="116">
        <v>0</v>
      </c>
      <c r="E137" s="118"/>
      <c r="F137" s="229">
        <f t="shared" si="10"/>
        <v>0</v>
      </c>
      <c r="G137" s="116"/>
      <c r="H137" s="408"/>
      <c r="I137" s="230">
        <f t="shared" si="11"/>
        <v>0</v>
      </c>
      <c r="J137" s="116">
        <v>0</v>
      </c>
      <c r="K137" s="408"/>
      <c r="L137" s="230">
        <f t="shared" si="12"/>
        <v>0</v>
      </c>
      <c r="M137" s="464"/>
      <c r="N137" s="118"/>
      <c r="O137" s="230">
        <f t="shared" si="13"/>
        <v>0</v>
      </c>
      <c r="P137" s="387"/>
      <c r="R137" s="346"/>
    </row>
    <row r="138" spans="1:18" ht="36" x14ac:dyDescent="0.25">
      <c r="A138" s="64">
        <v>2314</v>
      </c>
      <c r="B138" s="111" t="s">
        <v>153</v>
      </c>
      <c r="C138" s="405">
        <f t="shared" si="9"/>
        <v>28944</v>
      </c>
      <c r="D138" s="116">
        <v>28894</v>
      </c>
      <c r="E138" s="117">
        <v>50</v>
      </c>
      <c r="F138" s="227">
        <f t="shared" si="10"/>
        <v>28944</v>
      </c>
      <c r="G138" s="116"/>
      <c r="H138" s="408"/>
      <c r="I138" s="230">
        <f t="shared" si="11"/>
        <v>0</v>
      </c>
      <c r="J138" s="116">
        <v>0</v>
      </c>
      <c r="K138" s="408"/>
      <c r="L138" s="230">
        <f t="shared" si="12"/>
        <v>0</v>
      </c>
      <c r="M138" s="464"/>
      <c r="N138" s="118"/>
      <c r="O138" s="230">
        <f t="shared" si="13"/>
        <v>0</v>
      </c>
      <c r="P138" s="387"/>
      <c r="R138" s="346"/>
    </row>
    <row r="139" spans="1:18" x14ac:dyDescent="0.25">
      <c r="A139" s="224">
        <v>2320</v>
      </c>
      <c r="B139" s="111" t="s">
        <v>154</v>
      </c>
      <c r="C139" s="405">
        <f t="shared" si="9"/>
        <v>758</v>
      </c>
      <c r="D139" s="225">
        <f>SUM(D140:D142)</f>
        <v>1092</v>
      </c>
      <c r="E139" s="226">
        <f>SUM(E140:E142)</f>
        <v>-334</v>
      </c>
      <c r="F139" s="227">
        <f t="shared" si="10"/>
        <v>758</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row>
    <row r="140" spans="1:18" hidden="1" x14ac:dyDescent="0.25">
      <c r="A140" s="64">
        <v>2321</v>
      </c>
      <c r="B140" s="111" t="s">
        <v>155</v>
      </c>
      <c r="C140" s="405">
        <f t="shared" si="9"/>
        <v>0</v>
      </c>
      <c r="D140" s="116">
        <v>0</v>
      </c>
      <c r="E140" s="118"/>
      <c r="F140" s="229">
        <f t="shared" si="10"/>
        <v>0</v>
      </c>
      <c r="G140" s="116"/>
      <c r="H140" s="408"/>
      <c r="I140" s="230">
        <f t="shared" si="11"/>
        <v>0</v>
      </c>
      <c r="J140" s="116">
        <v>0</v>
      </c>
      <c r="K140" s="408"/>
      <c r="L140" s="230">
        <f t="shared" si="12"/>
        <v>0</v>
      </c>
      <c r="M140" s="464"/>
      <c r="N140" s="118"/>
      <c r="O140" s="230">
        <f t="shared" si="13"/>
        <v>0</v>
      </c>
      <c r="P140" s="387"/>
      <c r="R140" s="346"/>
    </row>
    <row r="141" spans="1:18" x14ac:dyDescent="0.25">
      <c r="A141" s="64">
        <v>2322</v>
      </c>
      <c r="B141" s="111" t="s">
        <v>156</v>
      </c>
      <c r="C141" s="405">
        <f t="shared" si="9"/>
        <v>758</v>
      </c>
      <c r="D141" s="116">
        <v>1092</v>
      </c>
      <c r="E141" s="117">
        <v>-334</v>
      </c>
      <c r="F141" s="227">
        <f t="shared" si="10"/>
        <v>758</v>
      </c>
      <c r="G141" s="116"/>
      <c r="H141" s="408"/>
      <c r="I141" s="230">
        <f t="shared" si="11"/>
        <v>0</v>
      </c>
      <c r="J141" s="116"/>
      <c r="K141" s="408"/>
      <c r="L141" s="230">
        <f t="shared" si="12"/>
        <v>0</v>
      </c>
      <c r="M141" s="464"/>
      <c r="N141" s="118"/>
      <c r="O141" s="230">
        <f t="shared" si="13"/>
        <v>0</v>
      </c>
      <c r="P141" s="387"/>
      <c r="R141" s="346"/>
    </row>
    <row r="142" spans="1:18" hidden="1" x14ac:dyDescent="0.25">
      <c r="A142" s="64">
        <v>2329</v>
      </c>
      <c r="B142" s="111" t="s">
        <v>157</v>
      </c>
      <c r="C142" s="405">
        <f t="shared" si="9"/>
        <v>0</v>
      </c>
      <c r="D142" s="116">
        <v>0</v>
      </c>
      <c r="E142" s="118"/>
      <c r="F142" s="229">
        <f t="shared" si="10"/>
        <v>0</v>
      </c>
      <c r="G142" s="116"/>
      <c r="H142" s="408"/>
      <c r="I142" s="230">
        <f t="shared" si="11"/>
        <v>0</v>
      </c>
      <c r="J142" s="116">
        <v>0</v>
      </c>
      <c r="K142" s="408"/>
      <c r="L142" s="230">
        <f t="shared" si="12"/>
        <v>0</v>
      </c>
      <c r="M142" s="464"/>
      <c r="N142" s="118"/>
      <c r="O142" s="230">
        <f t="shared" si="13"/>
        <v>0</v>
      </c>
      <c r="P142" s="387"/>
      <c r="R142" s="346"/>
    </row>
    <row r="143" spans="1:18" hidden="1" x14ac:dyDescent="0.25">
      <c r="A143" s="224">
        <v>2330</v>
      </c>
      <c r="B143" s="111" t="s">
        <v>158</v>
      </c>
      <c r="C143" s="405">
        <f t="shared" si="9"/>
        <v>0</v>
      </c>
      <c r="D143" s="116">
        <v>0</v>
      </c>
      <c r="E143" s="118"/>
      <c r="F143" s="229">
        <f t="shared" si="10"/>
        <v>0</v>
      </c>
      <c r="G143" s="116"/>
      <c r="H143" s="408"/>
      <c r="I143" s="230">
        <f t="shared" si="11"/>
        <v>0</v>
      </c>
      <c r="J143" s="116">
        <v>0</v>
      </c>
      <c r="K143" s="408"/>
      <c r="L143" s="230">
        <f t="shared" si="12"/>
        <v>0</v>
      </c>
      <c r="M143" s="464"/>
      <c r="N143" s="118"/>
      <c r="O143" s="230">
        <f t="shared" si="13"/>
        <v>0</v>
      </c>
      <c r="P143" s="387"/>
      <c r="R143" s="346"/>
    </row>
    <row r="144" spans="1:18"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row>
    <row r="145" spans="1:18" hidden="1" x14ac:dyDescent="0.25">
      <c r="A145" s="64">
        <v>2341</v>
      </c>
      <c r="B145" s="111" t="s">
        <v>160</v>
      </c>
      <c r="C145" s="405">
        <f t="shared" si="9"/>
        <v>0</v>
      </c>
      <c r="D145" s="116">
        <v>0</v>
      </c>
      <c r="E145" s="118"/>
      <c r="F145" s="229">
        <f t="shared" si="10"/>
        <v>0</v>
      </c>
      <c r="G145" s="116"/>
      <c r="H145" s="408"/>
      <c r="I145" s="230">
        <f t="shared" si="11"/>
        <v>0</v>
      </c>
      <c r="J145" s="116"/>
      <c r="K145" s="408"/>
      <c r="L145" s="230">
        <f t="shared" si="12"/>
        <v>0</v>
      </c>
      <c r="M145" s="464"/>
      <c r="N145" s="118"/>
      <c r="O145" s="230">
        <f t="shared" si="13"/>
        <v>0</v>
      </c>
      <c r="P145" s="387"/>
      <c r="R145" s="346"/>
    </row>
    <row r="146" spans="1:18" ht="24" hidden="1" x14ac:dyDescent="0.25">
      <c r="A146" s="64">
        <v>2344</v>
      </c>
      <c r="B146" s="111" t="s">
        <v>161</v>
      </c>
      <c r="C146" s="405">
        <f t="shared" si="9"/>
        <v>0</v>
      </c>
      <c r="D146" s="116">
        <v>0</v>
      </c>
      <c r="E146" s="118"/>
      <c r="F146" s="229">
        <f t="shared" si="10"/>
        <v>0</v>
      </c>
      <c r="G146" s="116"/>
      <c r="H146" s="408"/>
      <c r="I146" s="230">
        <f t="shared" si="11"/>
        <v>0</v>
      </c>
      <c r="J146" s="116">
        <v>0</v>
      </c>
      <c r="K146" s="408"/>
      <c r="L146" s="230">
        <f t="shared" si="12"/>
        <v>0</v>
      </c>
      <c r="M146" s="464"/>
      <c r="N146" s="118"/>
      <c r="O146" s="230">
        <f t="shared" si="13"/>
        <v>0</v>
      </c>
      <c r="P146" s="387"/>
      <c r="R146" s="346"/>
    </row>
    <row r="147" spans="1:18" ht="24" hidden="1" x14ac:dyDescent="0.25">
      <c r="A147" s="213">
        <v>2350</v>
      </c>
      <c r="B147" s="156" t="s">
        <v>162</v>
      </c>
      <c r="C147" s="405">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row>
    <row r="148" spans="1:18" hidden="1" x14ac:dyDescent="0.25">
      <c r="A148" s="55">
        <v>2351</v>
      </c>
      <c r="B148" s="101" t="s">
        <v>163</v>
      </c>
      <c r="C148" s="405">
        <f t="shared" si="9"/>
        <v>0</v>
      </c>
      <c r="D148" s="106">
        <v>0</v>
      </c>
      <c r="E148" s="108"/>
      <c r="F148" s="242">
        <f t="shared" si="10"/>
        <v>0</v>
      </c>
      <c r="G148" s="106"/>
      <c r="H148" s="403"/>
      <c r="I148" s="243">
        <f t="shared" si="11"/>
        <v>0</v>
      </c>
      <c r="J148" s="106"/>
      <c r="K148" s="403"/>
      <c r="L148" s="243">
        <f t="shared" si="12"/>
        <v>0</v>
      </c>
      <c r="M148" s="463"/>
      <c r="N148" s="108"/>
      <c r="O148" s="243">
        <f t="shared" si="13"/>
        <v>0</v>
      </c>
      <c r="P148" s="382"/>
      <c r="R148" s="346"/>
    </row>
    <row r="149" spans="1:18" hidden="1" x14ac:dyDescent="0.25">
      <c r="A149" s="64">
        <v>2352</v>
      </c>
      <c r="B149" s="111" t="s">
        <v>164</v>
      </c>
      <c r="C149" s="405">
        <f t="shared" si="9"/>
        <v>0</v>
      </c>
      <c r="D149" s="116">
        <v>0</v>
      </c>
      <c r="E149" s="118"/>
      <c r="F149" s="229">
        <f t="shared" si="10"/>
        <v>0</v>
      </c>
      <c r="G149" s="116"/>
      <c r="H149" s="408"/>
      <c r="I149" s="230">
        <f t="shared" si="11"/>
        <v>0</v>
      </c>
      <c r="J149" s="116"/>
      <c r="K149" s="408"/>
      <c r="L149" s="230">
        <f t="shared" si="12"/>
        <v>0</v>
      </c>
      <c r="M149" s="464"/>
      <c r="N149" s="118"/>
      <c r="O149" s="230">
        <f t="shared" si="13"/>
        <v>0</v>
      </c>
      <c r="P149" s="387"/>
      <c r="R149" s="346"/>
    </row>
    <row r="150" spans="1:18" ht="24" hidden="1" x14ac:dyDescent="0.25">
      <c r="A150" s="64">
        <v>2353</v>
      </c>
      <c r="B150" s="111" t="s">
        <v>165</v>
      </c>
      <c r="C150" s="405">
        <f t="shared" si="9"/>
        <v>0</v>
      </c>
      <c r="D150" s="116">
        <v>0</v>
      </c>
      <c r="E150" s="118"/>
      <c r="F150" s="229">
        <f t="shared" si="10"/>
        <v>0</v>
      </c>
      <c r="G150" s="116"/>
      <c r="H150" s="408"/>
      <c r="I150" s="230">
        <f t="shared" si="11"/>
        <v>0</v>
      </c>
      <c r="J150" s="116">
        <v>0</v>
      </c>
      <c r="K150" s="408"/>
      <c r="L150" s="230">
        <f t="shared" si="12"/>
        <v>0</v>
      </c>
      <c r="M150" s="464"/>
      <c r="N150" s="118"/>
      <c r="O150" s="230">
        <f t="shared" si="13"/>
        <v>0</v>
      </c>
      <c r="P150" s="387"/>
      <c r="R150" s="346"/>
    </row>
    <row r="151" spans="1:18" ht="24" hidden="1" x14ac:dyDescent="0.25">
      <c r="A151" s="64">
        <v>2354</v>
      </c>
      <c r="B151" s="111" t="s">
        <v>166</v>
      </c>
      <c r="C151" s="405">
        <f t="shared" si="9"/>
        <v>0</v>
      </c>
      <c r="D151" s="116">
        <v>0</v>
      </c>
      <c r="E151" s="118"/>
      <c r="F151" s="229">
        <f t="shared" si="10"/>
        <v>0</v>
      </c>
      <c r="G151" s="116"/>
      <c r="H151" s="408"/>
      <c r="I151" s="230">
        <f t="shared" si="11"/>
        <v>0</v>
      </c>
      <c r="J151" s="116"/>
      <c r="K151" s="408"/>
      <c r="L151" s="230">
        <f t="shared" si="12"/>
        <v>0</v>
      </c>
      <c r="M151" s="464"/>
      <c r="N151" s="118"/>
      <c r="O151" s="230">
        <f t="shared" si="13"/>
        <v>0</v>
      </c>
      <c r="P151" s="387"/>
      <c r="R151" s="346"/>
    </row>
    <row r="152" spans="1:18" ht="24" hidden="1" x14ac:dyDescent="0.25">
      <c r="A152" s="64">
        <v>2355</v>
      </c>
      <c r="B152" s="111" t="s">
        <v>167</v>
      </c>
      <c r="C152" s="405">
        <f t="shared" si="9"/>
        <v>0</v>
      </c>
      <c r="D152" s="116">
        <v>0</v>
      </c>
      <c r="E152" s="118"/>
      <c r="F152" s="229">
        <f t="shared" si="10"/>
        <v>0</v>
      </c>
      <c r="G152" s="116"/>
      <c r="H152" s="408"/>
      <c r="I152" s="230">
        <f t="shared" si="11"/>
        <v>0</v>
      </c>
      <c r="J152" s="116">
        <v>0</v>
      </c>
      <c r="K152" s="408"/>
      <c r="L152" s="230">
        <f t="shared" si="12"/>
        <v>0</v>
      </c>
      <c r="M152" s="464"/>
      <c r="N152" s="118"/>
      <c r="O152" s="230">
        <f t="shared" si="13"/>
        <v>0</v>
      </c>
      <c r="P152" s="387"/>
      <c r="R152" s="346"/>
    </row>
    <row r="153" spans="1:18" ht="24" hidden="1" x14ac:dyDescent="0.25">
      <c r="A153" s="64">
        <v>2359</v>
      </c>
      <c r="B153" s="111" t="s">
        <v>168</v>
      </c>
      <c r="C153" s="405">
        <f t="shared" si="9"/>
        <v>0</v>
      </c>
      <c r="D153" s="116">
        <v>0</v>
      </c>
      <c r="E153" s="118"/>
      <c r="F153" s="229">
        <f t="shared" si="10"/>
        <v>0</v>
      </c>
      <c r="G153" s="116"/>
      <c r="H153" s="408"/>
      <c r="I153" s="230">
        <f t="shared" si="11"/>
        <v>0</v>
      </c>
      <c r="J153" s="116">
        <v>0</v>
      </c>
      <c r="K153" s="408"/>
      <c r="L153" s="230">
        <f t="shared" si="12"/>
        <v>0</v>
      </c>
      <c r="M153" s="464"/>
      <c r="N153" s="118"/>
      <c r="O153" s="230">
        <f t="shared" si="13"/>
        <v>0</v>
      </c>
      <c r="P153" s="387"/>
      <c r="R153" s="346"/>
    </row>
    <row r="154" spans="1:18" ht="24" x14ac:dyDescent="0.25">
      <c r="A154" s="224">
        <v>2360</v>
      </c>
      <c r="B154" s="111" t="s">
        <v>169</v>
      </c>
      <c r="C154" s="405">
        <f t="shared" si="9"/>
        <v>6958</v>
      </c>
      <c r="D154" s="225">
        <f>SUM(D155:D161)</f>
        <v>6958</v>
      </c>
      <c r="E154" s="226">
        <f>SUM(E155:E161)</f>
        <v>0</v>
      </c>
      <c r="F154" s="227">
        <f t="shared" si="10"/>
        <v>6958</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row>
    <row r="155" spans="1:18" hidden="1" x14ac:dyDescent="0.25">
      <c r="A155" s="63">
        <v>2361</v>
      </c>
      <c r="B155" s="111" t="s">
        <v>170</v>
      </c>
      <c r="C155" s="405">
        <f t="shared" si="9"/>
        <v>0</v>
      </c>
      <c r="D155" s="116">
        <v>0</v>
      </c>
      <c r="E155" s="118"/>
      <c r="F155" s="229">
        <f t="shared" si="10"/>
        <v>0</v>
      </c>
      <c r="G155" s="116"/>
      <c r="H155" s="408"/>
      <c r="I155" s="230">
        <f t="shared" si="11"/>
        <v>0</v>
      </c>
      <c r="J155" s="116">
        <v>0</v>
      </c>
      <c r="K155" s="408"/>
      <c r="L155" s="230">
        <f t="shared" si="12"/>
        <v>0</v>
      </c>
      <c r="M155" s="464"/>
      <c r="N155" s="118"/>
      <c r="O155" s="230">
        <f t="shared" si="13"/>
        <v>0</v>
      </c>
      <c r="P155" s="387"/>
      <c r="R155" s="346"/>
    </row>
    <row r="156" spans="1:18" ht="24" hidden="1" x14ac:dyDescent="0.25">
      <c r="A156" s="63">
        <v>2362</v>
      </c>
      <c r="B156" s="111" t="s">
        <v>171</v>
      </c>
      <c r="C156" s="405">
        <f t="shared" si="9"/>
        <v>0</v>
      </c>
      <c r="D156" s="116">
        <v>0</v>
      </c>
      <c r="E156" s="118"/>
      <c r="F156" s="229">
        <f t="shared" si="10"/>
        <v>0</v>
      </c>
      <c r="G156" s="116"/>
      <c r="H156" s="408"/>
      <c r="I156" s="230">
        <f t="shared" si="11"/>
        <v>0</v>
      </c>
      <c r="J156" s="116">
        <v>0</v>
      </c>
      <c r="K156" s="408"/>
      <c r="L156" s="230">
        <f t="shared" si="12"/>
        <v>0</v>
      </c>
      <c r="M156" s="464"/>
      <c r="N156" s="118"/>
      <c r="O156" s="230">
        <f t="shared" si="13"/>
        <v>0</v>
      </c>
      <c r="P156" s="387"/>
      <c r="R156" s="346"/>
    </row>
    <row r="157" spans="1:18" x14ac:dyDescent="0.25">
      <c r="A157" s="63">
        <v>2363</v>
      </c>
      <c r="B157" s="111" t="s">
        <v>172</v>
      </c>
      <c r="C157" s="405">
        <f t="shared" si="9"/>
        <v>6958</v>
      </c>
      <c r="D157" s="116">
        <v>6958</v>
      </c>
      <c r="E157" s="117"/>
      <c r="F157" s="227">
        <f t="shared" si="10"/>
        <v>6958</v>
      </c>
      <c r="G157" s="116"/>
      <c r="H157" s="408"/>
      <c r="I157" s="230">
        <f t="shared" si="11"/>
        <v>0</v>
      </c>
      <c r="J157" s="116">
        <v>0</v>
      </c>
      <c r="K157" s="408"/>
      <c r="L157" s="230">
        <f t="shared" si="12"/>
        <v>0</v>
      </c>
      <c r="M157" s="464"/>
      <c r="N157" s="118"/>
      <c r="O157" s="230">
        <f t="shared" si="13"/>
        <v>0</v>
      </c>
      <c r="P157" s="387"/>
      <c r="R157" s="346"/>
    </row>
    <row r="158" spans="1:18" hidden="1" x14ac:dyDescent="0.25">
      <c r="A158" s="63">
        <v>2364</v>
      </c>
      <c r="B158" s="111" t="s">
        <v>173</v>
      </c>
      <c r="C158" s="405">
        <f t="shared" si="9"/>
        <v>0</v>
      </c>
      <c r="D158" s="116">
        <v>0</v>
      </c>
      <c r="E158" s="118"/>
      <c r="F158" s="229">
        <f t="shared" si="10"/>
        <v>0</v>
      </c>
      <c r="G158" s="116"/>
      <c r="H158" s="408"/>
      <c r="I158" s="230">
        <f t="shared" si="11"/>
        <v>0</v>
      </c>
      <c r="J158" s="116">
        <v>0</v>
      </c>
      <c r="K158" s="408"/>
      <c r="L158" s="230">
        <f t="shared" si="12"/>
        <v>0</v>
      </c>
      <c r="M158" s="464"/>
      <c r="N158" s="118"/>
      <c r="O158" s="230">
        <f t="shared" si="13"/>
        <v>0</v>
      </c>
      <c r="P158" s="387"/>
      <c r="R158" s="346"/>
    </row>
    <row r="159" spans="1:18" hidden="1" x14ac:dyDescent="0.25">
      <c r="A159" s="63">
        <v>2365</v>
      </c>
      <c r="B159" s="111" t="s">
        <v>174</v>
      </c>
      <c r="C159" s="405">
        <f t="shared" si="9"/>
        <v>0</v>
      </c>
      <c r="D159" s="116">
        <v>0</v>
      </c>
      <c r="E159" s="118"/>
      <c r="F159" s="229">
        <f t="shared" si="10"/>
        <v>0</v>
      </c>
      <c r="G159" s="116"/>
      <c r="H159" s="408"/>
      <c r="I159" s="230">
        <f t="shared" si="11"/>
        <v>0</v>
      </c>
      <c r="J159" s="116">
        <v>0</v>
      </c>
      <c r="K159" s="408"/>
      <c r="L159" s="230">
        <f t="shared" si="12"/>
        <v>0</v>
      </c>
      <c r="M159" s="464"/>
      <c r="N159" s="118"/>
      <c r="O159" s="230">
        <f t="shared" si="13"/>
        <v>0</v>
      </c>
      <c r="P159" s="387"/>
      <c r="R159" s="346"/>
    </row>
    <row r="160" spans="1:18" ht="36" hidden="1" x14ac:dyDescent="0.25">
      <c r="A160" s="63">
        <v>2366</v>
      </c>
      <c r="B160" s="111" t="s">
        <v>175</v>
      </c>
      <c r="C160" s="405">
        <f t="shared" si="9"/>
        <v>0</v>
      </c>
      <c r="D160" s="116">
        <v>0</v>
      </c>
      <c r="E160" s="118"/>
      <c r="F160" s="229">
        <f t="shared" si="10"/>
        <v>0</v>
      </c>
      <c r="G160" s="116"/>
      <c r="H160" s="408"/>
      <c r="I160" s="230">
        <f t="shared" si="11"/>
        <v>0</v>
      </c>
      <c r="J160" s="116">
        <v>0</v>
      </c>
      <c r="K160" s="408"/>
      <c r="L160" s="230">
        <f t="shared" si="12"/>
        <v>0</v>
      </c>
      <c r="M160" s="464"/>
      <c r="N160" s="118"/>
      <c r="O160" s="230">
        <f t="shared" si="13"/>
        <v>0</v>
      </c>
      <c r="P160" s="387"/>
      <c r="R160" s="346"/>
    </row>
    <row r="161" spans="1:19" ht="48" hidden="1" x14ac:dyDescent="0.25">
      <c r="A161" s="63">
        <v>2369</v>
      </c>
      <c r="B161" s="111" t="s">
        <v>176</v>
      </c>
      <c r="C161" s="405">
        <f t="shared" si="9"/>
        <v>0</v>
      </c>
      <c r="D161" s="116">
        <v>0</v>
      </c>
      <c r="E161" s="118"/>
      <c r="F161" s="229">
        <f t="shared" si="10"/>
        <v>0</v>
      </c>
      <c r="G161" s="116"/>
      <c r="H161" s="408"/>
      <c r="I161" s="230">
        <f t="shared" si="11"/>
        <v>0</v>
      </c>
      <c r="J161" s="116">
        <v>0</v>
      </c>
      <c r="K161" s="408"/>
      <c r="L161" s="230">
        <f t="shared" si="12"/>
        <v>0</v>
      </c>
      <c r="M161" s="464"/>
      <c r="N161" s="118"/>
      <c r="O161" s="230">
        <f t="shared" si="13"/>
        <v>0</v>
      </c>
      <c r="P161" s="387"/>
      <c r="R161" s="346"/>
    </row>
    <row r="162" spans="1:19" x14ac:dyDescent="0.25">
      <c r="A162" s="213">
        <v>2370</v>
      </c>
      <c r="B162" s="156" t="s">
        <v>177</v>
      </c>
      <c r="C162" s="405">
        <f t="shared" si="9"/>
        <v>3610</v>
      </c>
      <c r="D162" s="231">
        <v>3610</v>
      </c>
      <c r="E162" s="232"/>
      <c r="F162" s="216">
        <f t="shared" si="10"/>
        <v>3610</v>
      </c>
      <c r="G162" s="231"/>
      <c r="H162" s="467"/>
      <c r="I162" s="219">
        <f t="shared" si="11"/>
        <v>0</v>
      </c>
      <c r="J162" s="231">
        <v>0</v>
      </c>
      <c r="K162" s="467"/>
      <c r="L162" s="219">
        <f t="shared" si="12"/>
        <v>0</v>
      </c>
      <c r="M162" s="468"/>
      <c r="N162" s="234"/>
      <c r="O162" s="219">
        <f t="shared" si="13"/>
        <v>0</v>
      </c>
      <c r="P162" s="434"/>
      <c r="R162" s="346"/>
    </row>
    <row r="163" spans="1:19"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row>
    <row r="164" spans="1:19" hidden="1" x14ac:dyDescent="0.25">
      <c r="A164" s="54">
        <v>2381</v>
      </c>
      <c r="B164" s="101" t="s">
        <v>179</v>
      </c>
      <c r="C164" s="405">
        <f t="shared" si="9"/>
        <v>0</v>
      </c>
      <c r="D164" s="106">
        <v>0</v>
      </c>
      <c r="E164" s="108"/>
      <c r="F164" s="242">
        <f t="shared" si="10"/>
        <v>0</v>
      </c>
      <c r="G164" s="106"/>
      <c r="H164" s="403"/>
      <c r="I164" s="243">
        <f t="shared" si="11"/>
        <v>0</v>
      </c>
      <c r="J164" s="106">
        <v>0</v>
      </c>
      <c r="K164" s="403"/>
      <c r="L164" s="243">
        <f t="shared" si="12"/>
        <v>0</v>
      </c>
      <c r="M164" s="463"/>
      <c r="N164" s="108"/>
      <c r="O164" s="243">
        <f t="shared" si="13"/>
        <v>0</v>
      </c>
      <c r="P164" s="382"/>
      <c r="R164" s="346"/>
    </row>
    <row r="165" spans="1:19" ht="24" hidden="1" x14ac:dyDescent="0.25">
      <c r="A165" s="63">
        <v>2389</v>
      </c>
      <c r="B165" s="111" t="s">
        <v>180</v>
      </c>
      <c r="C165" s="405">
        <f t="shared" si="9"/>
        <v>0</v>
      </c>
      <c r="D165" s="116">
        <v>0</v>
      </c>
      <c r="E165" s="118"/>
      <c r="F165" s="229">
        <f t="shared" si="10"/>
        <v>0</v>
      </c>
      <c r="G165" s="116"/>
      <c r="H165" s="408"/>
      <c r="I165" s="230">
        <f t="shared" si="11"/>
        <v>0</v>
      </c>
      <c r="J165" s="116">
        <v>0</v>
      </c>
      <c r="K165" s="408"/>
      <c r="L165" s="230">
        <f t="shared" si="12"/>
        <v>0</v>
      </c>
      <c r="M165" s="464"/>
      <c r="N165" s="118"/>
      <c r="O165" s="230">
        <f t="shared" si="13"/>
        <v>0</v>
      </c>
      <c r="P165" s="387"/>
      <c r="R165" s="346"/>
    </row>
    <row r="166" spans="1:19" x14ac:dyDescent="0.25">
      <c r="A166" s="213">
        <v>2390</v>
      </c>
      <c r="B166" s="156" t="s">
        <v>181</v>
      </c>
      <c r="C166" s="405">
        <f t="shared" si="9"/>
        <v>60</v>
      </c>
      <c r="D166" s="231">
        <v>60</v>
      </c>
      <c r="E166" s="232"/>
      <c r="F166" s="216">
        <f t="shared" si="10"/>
        <v>60</v>
      </c>
      <c r="G166" s="231"/>
      <c r="H166" s="467"/>
      <c r="I166" s="219">
        <f t="shared" si="11"/>
        <v>0</v>
      </c>
      <c r="J166" s="231"/>
      <c r="K166" s="467"/>
      <c r="L166" s="219">
        <f t="shared" si="12"/>
        <v>0</v>
      </c>
      <c r="M166" s="468"/>
      <c r="N166" s="234"/>
      <c r="O166" s="219">
        <f t="shared" si="13"/>
        <v>0</v>
      </c>
      <c r="P166" s="434"/>
      <c r="R166" s="346"/>
    </row>
    <row r="167" spans="1:19" hidden="1" x14ac:dyDescent="0.25">
      <c r="A167" s="85">
        <v>2400</v>
      </c>
      <c r="B167" s="210" t="s">
        <v>182</v>
      </c>
      <c r="C167" s="393">
        <f t="shared" si="9"/>
        <v>0</v>
      </c>
      <c r="D167" s="245">
        <v>0</v>
      </c>
      <c r="E167" s="248"/>
      <c r="F167" s="212">
        <f t="shared" si="10"/>
        <v>0</v>
      </c>
      <c r="G167" s="245"/>
      <c r="H167" s="474"/>
      <c r="I167" s="99">
        <f t="shared" si="11"/>
        <v>0</v>
      </c>
      <c r="J167" s="245">
        <v>0</v>
      </c>
      <c r="K167" s="474"/>
      <c r="L167" s="99">
        <f t="shared" si="12"/>
        <v>0</v>
      </c>
      <c r="M167" s="331"/>
      <c r="N167" s="248"/>
      <c r="O167" s="99">
        <f t="shared" si="13"/>
        <v>0</v>
      </c>
      <c r="P167" s="397"/>
      <c r="R167" s="346"/>
    </row>
    <row r="168" spans="1:19" ht="24" hidden="1" x14ac:dyDescent="0.25">
      <c r="A168" s="85">
        <v>2500</v>
      </c>
      <c r="B168" s="210" t="s">
        <v>183</v>
      </c>
      <c r="C168" s="393">
        <f t="shared" si="9"/>
        <v>0</v>
      </c>
      <c r="D168" s="95">
        <f>SUM(D169,D174)</f>
        <v>0</v>
      </c>
      <c r="E168" s="98">
        <f>SUM(E169,E174)</f>
        <v>0</v>
      </c>
      <c r="F168" s="212">
        <f t="shared" si="10"/>
        <v>0</v>
      </c>
      <c r="G168" s="95">
        <f>SUM(G169,G174)</f>
        <v>0</v>
      </c>
      <c r="H168" s="399">
        <f t="shared" ref="H168" si="16">SUM(H169,H174)</f>
        <v>0</v>
      </c>
      <c r="I168" s="99">
        <f t="shared" si="11"/>
        <v>0</v>
      </c>
      <c r="J168" s="95">
        <f>SUM(J169,J174)</f>
        <v>0</v>
      </c>
      <c r="K168" s="399">
        <f t="shared" ref="K168" si="17">SUM(K169,K174)</f>
        <v>0</v>
      </c>
      <c r="L168" s="99">
        <f t="shared" si="12"/>
        <v>0</v>
      </c>
      <c r="M168" s="459">
        <f t="shared" ref="M168:N168" si="18">SUM(M169,M174)</f>
        <v>0</v>
      </c>
      <c r="N168" s="266">
        <f t="shared" si="18"/>
        <v>0</v>
      </c>
      <c r="O168" s="268">
        <f t="shared" si="13"/>
        <v>0</v>
      </c>
      <c r="P168" s="460"/>
      <c r="R168" s="346"/>
    </row>
    <row r="169" spans="1:19" hidden="1" x14ac:dyDescent="0.25">
      <c r="A169" s="350">
        <v>2510</v>
      </c>
      <c r="B169" s="101" t="s">
        <v>184</v>
      </c>
      <c r="C169" s="400">
        <f t="shared" si="9"/>
        <v>0</v>
      </c>
      <c r="D169" s="238">
        <f>SUM(D170:D173)</f>
        <v>0</v>
      </c>
      <c r="E169" s="241">
        <f>SUM(E170:E173)</f>
        <v>0</v>
      </c>
      <c r="F169" s="242">
        <f t="shared" si="10"/>
        <v>0</v>
      </c>
      <c r="G169" s="238">
        <f>SUM(G170:G173)</f>
        <v>0</v>
      </c>
      <c r="H169" s="470">
        <f t="shared" ref="H169" si="19">SUM(H170:H173)</f>
        <v>0</v>
      </c>
      <c r="I169" s="243">
        <f t="shared" si="11"/>
        <v>0</v>
      </c>
      <c r="J169" s="238">
        <f>SUM(J170:J173)</f>
        <v>0</v>
      </c>
      <c r="K169" s="470">
        <f t="shared" ref="K169" si="20">SUM(K170:K173)</f>
        <v>0</v>
      </c>
      <c r="L169" s="243">
        <f t="shared" si="12"/>
        <v>0</v>
      </c>
      <c r="M169" s="475">
        <f t="shared" ref="M169:N169" si="21">SUM(M170:M173)</f>
        <v>0</v>
      </c>
      <c r="N169" s="476">
        <f t="shared" si="21"/>
        <v>0</v>
      </c>
      <c r="O169" s="414">
        <f t="shared" si="13"/>
        <v>0</v>
      </c>
      <c r="P169" s="416"/>
      <c r="R169" s="346"/>
    </row>
    <row r="170" spans="1:19" ht="24" hidden="1" x14ac:dyDescent="0.25">
      <c r="A170" s="64">
        <v>2512</v>
      </c>
      <c r="B170" s="111" t="s">
        <v>185</v>
      </c>
      <c r="C170" s="405">
        <f t="shared" si="9"/>
        <v>0</v>
      </c>
      <c r="D170" s="116">
        <v>0</v>
      </c>
      <c r="E170" s="118"/>
      <c r="F170" s="229">
        <f t="shared" si="10"/>
        <v>0</v>
      </c>
      <c r="G170" s="116"/>
      <c r="H170" s="408"/>
      <c r="I170" s="230">
        <f t="shared" si="11"/>
        <v>0</v>
      </c>
      <c r="J170" s="116"/>
      <c r="K170" s="408"/>
      <c r="L170" s="230">
        <f t="shared" si="12"/>
        <v>0</v>
      </c>
      <c r="M170" s="464"/>
      <c r="N170" s="118"/>
      <c r="O170" s="230">
        <f t="shared" si="13"/>
        <v>0</v>
      </c>
      <c r="P170" s="387"/>
      <c r="R170" s="346"/>
    </row>
    <row r="171" spans="1:19" ht="36" hidden="1" x14ac:dyDescent="0.25">
      <c r="A171" s="64">
        <v>2513</v>
      </c>
      <c r="B171" s="111" t="s">
        <v>186</v>
      </c>
      <c r="C171" s="405">
        <f t="shared" si="9"/>
        <v>0</v>
      </c>
      <c r="D171" s="116">
        <v>0</v>
      </c>
      <c r="E171" s="118"/>
      <c r="F171" s="229">
        <f t="shared" si="10"/>
        <v>0</v>
      </c>
      <c r="G171" s="116"/>
      <c r="H171" s="408"/>
      <c r="I171" s="230">
        <f t="shared" si="11"/>
        <v>0</v>
      </c>
      <c r="J171" s="116">
        <v>0</v>
      </c>
      <c r="K171" s="408"/>
      <c r="L171" s="230">
        <f t="shared" si="12"/>
        <v>0</v>
      </c>
      <c r="M171" s="464"/>
      <c r="N171" s="118"/>
      <c r="O171" s="230">
        <f t="shared" si="13"/>
        <v>0</v>
      </c>
      <c r="P171" s="387"/>
      <c r="R171" s="346"/>
    </row>
    <row r="172" spans="1:19" ht="24" hidden="1" x14ac:dyDescent="0.25">
      <c r="A172" s="64">
        <v>2515</v>
      </c>
      <c r="B172" s="111" t="s">
        <v>187</v>
      </c>
      <c r="C172" s="405">
        <f t="shared" si="9"/>
        <v>0</v>
      </c>
      <c r="D172" s="116">
        <v>0</v>
      </c>
      <c r="E172" s="118"/>
      <c r="F172" s="229">
        <f t="shared" si="10"/>
        <v>0</v>
      </c>
      <c r="G172" s="116"/>
      <c r="H172" s="408"/>
      <c r="I172" s="230">
        <f t="shared" si="11"/>
        <v>0</v>
      </c>
      <c r="J172" s="116">
        <v>0</v>
      </c>
      <c r="K172" s="408"/>
      <c r="L172" s="230">
        <f t="shared" si="12"/>
        <v>0</v>
      </c>
      <c r="M172" s="464"/>
      <c r="N172" s="118"/>
      <c r="O172" s="230">
        <f t="shared" si="13"/>
        <v>0</v>
      </c>
      <c r="P172" s="387"/>
      <c r="R172" s="346"/>
    </row>
    <row r="173" spans="1:19" ht="24" hidden="1" x14ac:dyDescent="0.25">
      <c r="A173" s="64">
        <v>2519</v>
      </c>
      <c r="B173" s="111" t="s">
        <v>188</v>
      </c>
      <c r="C173" s="405">
        <f t="shared" si="9"/>
        <v>0</v>
      </c>
      <c r="D173" s="116">
        <v>0</v>
      </c>
      <c r="E173" s="118"/>
      <c r="F173" s="229">
        <f t="shared" si="10"/>
        <v>0</v>
      </c>
      <c r="G173" s="116"/>
      <c r="H173" s="408"/>
      <c r="I173" s="230">
        <f t="shared" si="11"/>
        <v>0</v>
      </c>
      <c r="J173" s="116">
        <v>0</v>
      </c>
      <c r="K173" s="408"/>
      <c r="L173" s="230">
        <f t="shared" si="12"/>
        <v>0</v>
      </c>
      <c r="M173" s="464"/>
      <c r="N173" s="118"/>
      <c r="O173" s="230">
        <f t="shared" si="13"/>
        <v>0</v>
      </c>
      <c r="P173" s="387"/>
      <c r="R173" s="346"/>
    </row>
    <row r="174" spans="1:19" ht="24" hidden="1" x14ac:dyDescent="0.25">
      <c r="A174" s="224">
        <v>2520</v>
      </c>
      <c r="B174" s="111" t="s">
        <v>189</v>
      </c>
      <c r="C174" s="405">
        <f t="shared" si="9"/>
        <v>0</v>
      </c>
      <c r="D174" s="116">
        <v>0</v>
      </c>
      <c r="E174" s="118"/>
      <c r="F174" s="229">
        <f t="shared" si="10"/>
        <v>0</v>
      </c>
      <c r="G174" s="116"/>
      <c r="H174" s="408"/>
      <c r="I174" s="230">
        <f t="shared" si="11"/>
        <v>0</v>
      </c>
      <c r="J174" s="116">
        <v>0</v>
      </c>
      <c r="K174" s="408"/>
      <c r="L174" s="230">
        <f t="shared" si="12"/>
        <v>0</v>
      </c>
      <c r="M174" s="464"/>
      <c r="N174" s="118"/>
      <c r="O174" s="230">
        <f t="shared" si="13"/>
        <v>0</v>
      </c>
      <c r="P174" s="387"/>
      <c r="R174" s="346"/>
    </row>
    <row r="175" spans="1:19" s="252" customFormat="1" ht="48" hidden="1" x14ac:dyDescent="0.25">
      <c r="A175" s="29">
        <v>2800</v>
      </c>
      <c r="B175" s="101" t="s">
        <v>190</v>
      </c>
      <c r="C175" s="400">
        <f t="shared" si="9"/>
        <v>0</v>
      </c>
      <c r="D175" s="57">
        <v>0</v>
      </c>
      <c r="E175" s="60"/>
      <c r="F175" s="56">
        <f t="shared" si="10"/>
        <v>0</v>
      </c>
      <c r="G175" s="57"/>
      <c r="H175" s="379"/>
      <c r="I175" s="380">
        <f t="shared" si="11"/>
        <v>0</v>
      </c>
      <c r="J175" s="57">
        <v>0</v>
      </c>
      <c r="K175" s="379"/>
      <c r="L175" s="380">
        <f t="shared" si="12"/>
        <v>0</v>
      </c>
      <c r="M175" s="381"/>
      <c r="N175" s="60"/>
      <c r="O175" s="380">
        <f t="shared" si="13"/>
        <v>0</v>
      </c>
      <c r="P175" s="382"/>
      <c r="R175" s="346"/>
      <c r="S175" s="4"/>
    </row>
    <row r="176" spans="1:19"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row>
    <row r="177" spans="1:18" ht="24" hidden="1" x14ac:dyDescent="0.25">
      <c r="A177" s="85">
        <v>3200</v>
      </c>
      <c r="B177" s="253" t="s">
        <v>192</v>
      </c>
      <c r="C177" s="393">
        <f t="shared" si="9"/>
        <v>0</v>
      </c>
      <c r="D177" s="95">
        <f>SUM(D178,D182)</f>
        <v>0</v>
      </c>
      <c r="E177" s="98">
        <f>SUM(E178,E182)</f>
        <v>0</v>
      </c>
      <c r="F177" s="212">
        <f t="shared" si="10"/>
        <v>0</v>
      </c>
      <c r="G177" s="95">
        <f>SUM(G178,G182)</f>
        <v>0</v>
      </c>
      <c r="H177" s="399">
        <f t="shared" ref="H177" si="22">SUM(H178,H182)</f>
        <v>0</v>
      </c>
      <c r="I177" s="99">
        <f t="shared" si="11"/>
        <v>0</v>
      </c>
      <c r="J177" s="95">
        <f>SUM(J178,J182)</f>
        <v>0</v>
      </c>
      <c r="K177" s="399">
        <f t="shared" ref="K177" si="23">SUM(K178,K182)</f>
        <v>0</v>
      </c>
      <c r="L177" s="99">
        <f t="shared" si="12"/>
        <v>0</v>
      </c>
      <c r="M177" s="459">
        <f t="shared" ref="M177:N177" si="24">SUM(M178,M182)</f>
        <v>0</v>
      </c>
      <c r="N177" s="266">
        <f t="shared" si="24"/>
        <v>0</v>
      </c>
      <c r="O177" s="268">
        <f t="shared" si="13"/>
        <v>0</v>
      </c>
      <c r="P177" s="460"/>
      <c r="R177" s="346"/>
    </row>
    <row r="178" spans="1:18"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row>
    <row r="179" spans="1:18" ht="24" hidden="1" x14ac:dyDescent="0.25">
      <c r="A179" s="64">
        <v>3261</v>
      </c>
      <c r="B179" s="111" t="s">
        <v>194</v>
      </c>
      <c r="C179" s="405">
        <f t="shared" si="9"/>
        <v>0</v>
      </c>
      <c r="D179" s="116">
        <v>0</v>
      </c>
      <c r="E179" s="118"/>
      <c r="F179" s="229">
        <f t="shared" si="10"/>
        <v>0</v>
      </c>
      <c r="G179" s="116"/>
      <c r="H179" s="408"/>
      <c r="I179" s="230">
        <f t="shared" si="11"/>
        <v>0</v>
      </c>
      <c r="J179" s="116">
        <v>0</v>
      </c>
      <c r="K179" s="408"/>
      <c r="L179" s="230">
        <f t="shared" si="12"/>
        <v>0</v>
      </c>
      <c r="M179" s="464"/>
      <c r="N179" s="118"/>
      <c r="O179" s="230">
        <f t="shared" si="13"/>
        <v>0</v>
      </c>
      <c r="P179" s="387"/>
      <c r="R179" s="346"/>
    </row>
    <row r="180" spans="1:18" ht="36" hidden="1" x14ac:dyDescent="0.25">
      <c r="A180" s="64">
        <v>3262</v>
      </c>
      <c r="B180" s="111" t="s">
        <v>195</v>
      </c>
      <c r="C180" s="405">
        <f t="shared" si="9"/>
        <v>0</v>
      </c>
      <c r="D180" s="116">
        <v>0</v>
      </c>
      <c r="E180" s="118"/>
      <c r="F180" s="229">
        <f t="shared" si="10"/>
        <v>0</v>
      </c>
      <c r="G180" s="116"/>
      <c r="H180" s="408"/>
      <c r="I180" s="230">
        <f t="shared" si="11"/>
        <v>0</v>
      </c>
      <c r="J180" s="116">
        <v>0</v>
      </c>
      <c r="K180" s="408"/>
      <c r="L180" s="230">
        <f t="shared" si="12"/>
        <v>0</v>
      </c>
      <c r="M180" s="464"/>
      <c r="N180" s="118"/>
      <c r="O180" s="230">
        <f t="shared" si="13"/>
        <v>0</v>
      </c>
      <c r="P180" s="387"/>
      <c r="R180" s="346"/>
    </row>
    <row r="181" spans="1:18" ht="24" hidden="1" x14ac:dyDescent="0.25">
      <c r="A181" s="64">
        <v>3263</v>
      </c>
      <c r="B181" s="111" t="s">
        <v>196</v>
      </c>
      <c r="C181" s="405">
        <f t="shared" si="9"/>
        <v>0</v>
      </c>
      <c r="D181" s="116">
        <v>0</v>
      </c>
      <c r="E181" s="118"/>
      <c r="F181" s="229">
        <f t="shared" si="10"/>
        <v>0</v>
      </c>
      <c r="G181" s="116"/>
      <c r="H181" s="408"/>
      <c r="I181" s="230">
        <f t="shared" si="11"/>
        <v>0</v>
      </c>
      <c r="J181" s="116">
        <v>0</v>
      </c>
      <c r="K181" s="408"/>
      <c r="L181" s="230">
        <f t="shared" si="12"/>
        <v>0</v>
      </c>
      <c r="M181" s="464"/>
      <c r="N181" s="118"/>
      <c r="O181" s="230">
        <f t="shared" si="13"/>
        <v>0</v>
      </c>
      <c r="P181" s="387"/>
      <c r="R181" s="346"/>
    </row>
    <row r="182" spans="1:18" ht="84" hidden="1" x14ac:dyDescent="0.25">
      <c r="A182" s="350">
        <v>3290</v>
      </c>
      <c r="B182" s="101" t="s">
        <v>341</v>
      </c>
      <c r="C182" s="405">
        <f t="shared" ref="C182:C258" si="25">F182+I182+L182+O182</f>
        <v>0</v>
      </c>
      <c r="D182" s="238">
        <f>SUM(D183:D186)</f>
        <v>0</v>
      </c>
      <c r="E182" s="241">
        <f>SUM(E183:E186)</f>
        <v>0</v>
      </c>
      <c r="F182" s="242">
        <f t="shared" si="10"/>
        <v>0</v>
      </c>
      <c r="G182" s="238">
        <f>SUM(G183:G186)</f>
        <v>0</v>
      </c>
      <c r="H182" s="470">
        <f t="shared" ref="H182" si="26">SUM(H183:H186)</f>
        <v>0</v>
      </c>
      <c r="I182" s="243">
        <f t="shared" si="11"/>
        <v>0</v>
      </c>
      <c r="J182" s="238">
        <f>SUM(J183:J186)</f>
        <v>0</v>
      </c>
      <c r="K182" s="470">
        <f t="shared" ref="K182" si="27">SUM(K183:K186)</f>
        <v>0</v>
      </c>
      <c r="L182" s="243">
        <f t="shared" si="12"/>
        <v>0</v>
      </c>
      <c r="M182" s="477">
        <f t="shared" ref="M182:N182" si="28">SUM(M183:M186)</f>
        <v>0</v>
      </c>
      <c r="N182" s="478">
        <f t="shared" si="28"/>
        <v>0</v>
      </c>
      <c r="O182" s="479">
        <f t="shared" si="13"/>
        <v>0</v>
      </c>
      <c r="P182" s="480"/>
      <c r="R182" s="346"/>
    </row>
    <row r="183" spans="1:18" ht="72" hidden="1" x14ac:dyDescent="0.25">
      <c r="A183" s="64">
        <v>3291</v>
      </c>
      <c r="B183" s="111" t="s">
        <v>198</v>
      </c>
      <c r="C183" s="405">
        <f t="shared" si="25"/>
        <v>0</v>
      </c>
      <c r="D183" s="116">
        <v>0</v>
      </c>
      <c r="E183" s="118"/>
      <c r="F183" s="229">
        <f t="shared" ref="F183:F246" si="29">D183+E183</f>
        <v>0</v>
      </c>
      <c r="G183" s="116"/>
      <c r="H183" s="408"/>
      <c r="I183" s="230">
        <f t="shared" ref="I183:I246" si="30">G183+H183</f>
        <v>0</v>
      </c>
      <c r="J183" s="116">
        <v>0</v>
      </c>
      <c r="K183" s="408"/>
      <c r="L183" s="230">
        <f t="shared" ref="L183:L246" si="31">J183+K183</f>
        <v>0</v>
      </c>
      <c r="M183" s="464"/>
      <c r="N183" s="118"/>
      <c r="O183" s="230">
        <f t="shared" ref="O183:O246" si="32">M183+N183</f>
        <v>0</v>
      </c>
      <c r="P183" s="387"/>
      <c r="R183" s="346"/>
    </row>
    <row r="184" spans="1:18" ht="72" hidden="1" x14ac:dyDescent="0.25">
      <c r="A184" s="64">
        <v>3292</v>
      </c>
      <c r="B184" s="111" t="s">
        <v>199</v>
      </c>
      <c r="C184" s="405">
        <f t="shared" si="25"/>
        <v>0</v>
      </c>
      <c r="D184" s="116">
        <v>0</v>
      </c>
      <c r="E184" s="118"/>
      <c r="F184" s="229">
        <f t="shared" si="29"/>
        <v>0</v>
      </c>
      <c r="G184" s="116"/>
      <c r="H184" s="408"/>
      <c r="I184" s="230">
        <f t="shared" si="30"/>
        <v>0</v>
      </c>
      <c r="J184" s="116">
        <v>0</v>
      </c>
      <c r="K184" s="408"/>
      <c r="L184" s="230">
        <f t="shared" si="31"/>
        <v>0</v>
      </c>
      <c r="M184" s="464"/>
      <c r="N184" s="118"/>
      <c r="O184" s="230">
        <f t="shared" si="32"/>
        <v>0</v>
      </c>
      <c r="P184" s="387"/>
      <c r="R184" s="346"/>
    </row>
    <row r="185" spans="1:18" ht="72" hidden="1" x14ac:dyDescent="0.25">
      <c r="A185" s="64">
        <v>3293</v>
      </c>
      <c r="B185" s="111" t="s">
        <v>200</v>
      </c>
      <c r="C185" s="405">
        <f t="shared" si="25"/>
        <v>0</v>
      </c>
      <c r="D185" s="116">
        <v>0</v>
      </c>
      <c r="E185" s="118"/>
      <c r="F185" s="229">
        <f t="shared" si="29"/>
        <v>0</v>
      </c>
      <c r="G185" s="116"/>
      <c r="H185" s="408"/>
      <c r="I185" s="230">
        <f t="shared" si="30"/>
        <v>0</v>
      </c>
      <c r="J185" s="116">
        <v>0</v>
      </c>
      <c r="K185" s="408"/>
      <c r="L185" s="230">
        <f t="shared" si="31"/>
        <v>0</v>
      </c>
      <c r="M185" s="464"/>
      <c r="N185" s="118"/>
      <c r="O185" s="230">
        <f t="shared" si="32"/>
        <v>0</v>
      </c>
      <c r="P185" s="387"/>
      <c r="R185" s="346"/>
    </row>
    <row r="186" spans="1:18" ht="60" hidden="1" x14ac:dyDescent="0.25">
      <c r="A186" s="256">
        <v>3294</v>
      </c>
      <c r="B186" s="111" t="s">
        <v>201</v>
      </c>
      <c r="C186" s="481">
        <f t="shared" si="25"/>
        <v>0</v>
      </c>
      <c r="D186" s="257">
        <v>0</v>
      </c>
      <c r="E186" s="260"/>
      <c r="F186" s="482">
        <f t="shared" si="29"/>
        <v>0</v>
      </c>
      <c r="G186" s="257"/>
      <c r="H186" s="483"/>
      <c r="I186" s="479">
        <f t="shared" si="30"/>
        <v>0</v>
      </c>
      <c r="J186" s="257">
        <v>0</v>
      </c>
      <c r="K186" s="483"/>
      <c r="L186" s="479">
        <f t="shared" si="31"/>
        <v>0</v>
      </c>
      <c r="M186" s="484"/>
      <c r="N186" s="260"/>
      <c r="O186" s="479">
        <f t="shared" si="32"/>
        <v>0</v>
      </c>
      <c r="P186" s="480"/>
      <c r="R186" s="346"/>
    </row>
    <row r="187" spans="1:18" ht="48" hidden="1" x14ac:dyDescent="0.25">
      <c r="A187" s="137">
        <v>3300</v>
      </c>
      <c r="B187" s="253" t="s">
        <v>202</v>
      </c>
      <c r="C187" s="485">
        <f t="shared" si="25"/>
        <v>0</v>
      </c>
      <c r="D187" s="211">
        <f>SUM(D188:D189)</f>
        <v>0</v>
      </c>
      <c r="E187" s="266">
        <f>SUM(E188:E189)</f>
        <v>0</v>
      </c>
      <c r="F187" s="267">
        <f t="shared" si="29"/>
        <v>0</v>
      </c>
      <c r="G187" s="211">
        <f>SUM(G188:G189)</f>
        <v>0</v>
      </c>
      <c r="H187" s="486">
        <f t="shared" ref="H187" si="33">SUM(H188:H189)</f>
        <v>0</v>
      </c>
      <c r="I187" s="268">
        <f t="shared" si="30"/>
        <v>0</v>
      </c>
      <c r="J187" s="211">
        <f>SUM(J188:J189)</f>
        <v>0</v>
      </c>
      <c r="K187" s="486">
        <f t="shared" ref="K187" si="34">SUM(K188:K189)</f>
        <v>0</v>
      </c>
      <c r="L187" s="268">
        <f t="shared" si="31"/>
        <v>0</v>
      </c>
      <c r="M187" s="459">
        <f t="shared" ref="M187:N187" si="35">SUM(M188:M189)</f>
        <v>0</v>
      </c>
      <c r="N187" s="266">
        <f t="shared" si="35"/>
        <v>0</v>
      </c>
      <c r="O187" s="268">
        <f t="shared" si="32"/>
        <v>0</v>
      </c>
      <c r="P187" s="460"/>
      <c r="R187" s="346"/>
    </row>
    <row r="188" spans="1:18" ht="48" hidden="1" x14ac:dyDescent="0.25">
      <c r="A188" s="155">
        <v>3310</v>
      </c>
      <c r="B188" s="156" t="s">
        <v>203</v>
      </c>
      <c r="C188" s="435">
        <f t="shared" si="25"/>
        <v>0</v>
      </c>
      <c r="D188" s="231">
        <v>0</v>
      </c>
      <c r="E188" s="234"/>
      <c r="F188" s="218">
        <f t="shared" si="29"/>
        <v>0</v>
      </c>
      <c r="G188" s="231"/>
      <c r="H188" s="467"/>
      <c r="I188" s="219">
        <f t="shared" si="30"/>
        <v>0</v>
      </c>
      <c r="J188" s="231">
        <v>0</v>
      </c>
      <c r="K188" s="467"/>
      <c r="L188" s="219">
        <f t="shared" si="31"/>
        <v>0</v>
      </c>
      <c r="M188" s="468"/>
      <c r="N188" s="234"/>
      <c r="O188" s="219">
        <f t="shared" si="32"/>
        <v>0</v>
      </c>
      <c r="P188" s="434"/>
      <c r="R188" s="346"/>
    </row>
    <row r="189" spans="1:18" ht="60" hidden="1" x14ac:dyDescent="0.25">
      <c r="A189" s="55">
        <v>3320</v>
      </c>
      <c r="B189" s="101" t="s">
        <v>204</v>
      </c>
      <c r="C189" s="400">
        <f t="shared" si="25"/>
        <v>0</v>
      </c>
      <c r="D189" s="106">
        <v>0</v>
      </c>
      <c r="E189" s="108"/>
      <c r="F189" s="242">
        <f t="shared" si="29"/>
        <v>0</v>
      </c>
      <c r="G189" s="106"/>
      <c r="H189" s="403"/>
      <c r="I189" s="243">
        <f t="shared" si="30"/>
        <v>0</v>
      </c>
      <c r="J189" s="106">
        <v>0</v>
      </c>
      <c r="K189" s="403"/>
      <c r="L189" s="243">
        <f t="shared" si="31"/>
        <v>0</v>
      </c>
      <c r="M189" s="463"/>
      <c r="N189" s="108"/>
      <c r="O189" s="243">
        <f t="shared" si="32"/>
        <v>0</v>
      </c>
      <c r="P189" s="382"/>
      <c r="R189" s="346"/>
    </row>
    <row r="190" spans="1:18" hidden="1" x14ac:dyDescent="0.25">
      <c r="A190" s="269">
        <v>4000</v>
      </c>
      <c r="B190" s="200" t="s">
        <v>205</v>
      </c>
      <c r="C190" s="455">
        <f t="shared" si="25"/>
        <v>0</v>
      </c>
      <c r="D190" s="206">
        <f>SUM(D191,D194)</f>
        <v>0</v>
      </c>
      <c r="E190" s="207">
        <f>SUM(E191,E194)</f>
        <v>0</v>
      </c>
      <c r="F190" s="208">
        <f t="shared" si="29"/>
        <v>0</v>
      </c>
      <c r="G190" s="206">
        <f>SUM(G191,G194)</f>
        <v>0</v>
      </c>
      <c r="H190" s="456">
        <f>SUM(H191,H194)</f>
        <v>0</v>
      </c>
      <c r="I190" s="209">
        <f t="shared" si="30"/>
        <v>0</v>
      </c>
      <c r="J190" s="206">
        <f>SUM(J191,J194)</f>
        <v>0</v>
      </c>
      <c r="K190" s="456">
        <f>SUM(K191,K194)</f>
        <v>0</v>
      </c>
      <c r="L190" s="209">
        <f t="shared" si="31"/>
        <v>0</v>
      </c>
      <c r="M190" s="457">
        <f>SUM(M191,M194)</f>
        <v>0</v>
      </c>
      <c r="N190" s="207">
        <f>SUM(N191,N194)</f>
        <v>0</v>
      </c>
      <c r="O190" s="209">
        <f t="shared" si="32"/>
        <v>0</v>
      </c>
      <c r="P190" s="458"/>
      <c r="R190" s="346"/>
    </row>
    <row r="191" spans="1:18" ht="24" hidden="1" x14ac:dyDescent="0.25">
      <c r="A191" s="270">
        <v>4200</v>
      </c>
      <c r="B191" s="210" t="s">
        <v>206</v>
      </c>
      <c r="C191" s="393">
        <f t="shared" si="25"/>
        <v>0</v>
      </c>
      <c r="D191" s="95">
        <f>SUM(D192,D193)</f>
        <v>0</v>
      </c>
      <c r="E191" s="98">
        <f>SUM(E192,E193)</f>
        <v>0</v>
      </c>
      <c r="F191" s="212">
        <f t="shared" si="29"/>
        <v>0</v>
      </c>
      <c r="G191" s="95">
        <f>SUM(G192,G193)</f>
        <v>0</v>
      </c>
      <c r="H191" s="399">
        <f>SUM(H192,H193)</f>
        <v>0</v>
      </c>
      <c r="I191" s="99">
        <f t="shared" si="30"/>
        <v>0</v>
      </c>
      <c r="J191" s="95">
        <f>SUM(J192,J193)</f>
        <v>0</v>
      </c>
      <c r="K191" s="399">
        <f>SUM(K192,K193)</f>
        <v>0</v>
      </c>
      <c r="L191" s="99">
        <f t="shared" si="31"/>
        <v>0</v>
      </c>
      <c r="M191" s="469">
        <f>SUM(M192,M193)</f>
        <v>0</v>
      </c>
      <c r="N191" s="98">
        <f>SUM(N192,N193)</f>
        <v>0</v>
      </c>
      <c r="O191" s="99">
        <f t="shared" si="32"/>
        <v>0</v>
      </c>
      <c r="P191" s="397"/>
      <c r="R191" s="346"/>
    </row>
    <row r="192" spans="1:18" ht="36" hidden="1" x14ac:dyDescent="0.25">
      <c r="A192" s="350">
        <v>4240</v>
      </c>
      <c r="B192" s="101" t="s">
        <v>207</v>
      </c>
      <c r="C192" s="400">
        <f t="shared" si="25"/>
        <v>0</v>
      </c>
      <c r="D192" s="106">
        <v>0</v>
      </c>
      <c r="E192" s="108"/>
      <c r="F192" s="242">
        <f t="shared" si="29"/>
        <v>0</v>
      </c>
      <c r="G192" s="106"/>
      <c r="H192" s="403"/>
      <c r="I192" s="243">
        <f t="shared" si="30"/>
        <v>0</v>
      </c>
      <c r="J192" s="106">
        <v>0</v>
      </c>
      <c r="K192" s="403"/>
      <c r="L192" s="243">
        <f t="shared" si="31"/>
        <v>0</v>
      </c>
      <c r="M192" s="463"/>
      <c r="N192" s="108"/>
      <c r="O192" s="243">
        <f t="shared" si="32"/>
        <v>0</v>
      </c>
      <c r="P192" s="382"/>
      <c r="R192" s="346"/>
    </row>
    <row r="193" spans="1:19" ht="24" hidden="1" x14ac:dyDescent="0.25">
      <c r="A193" s="224">
        <v>4250</v>
      </c>
      <c r="B193" s="111" t="s">
        <v>208</v>
      </c>
      <c r="C193" s="405">
        <f t="shared" si="25"/>
        <v>0</v>
      </c>
      <c r="D193" s="116">
        <v>0</v>
      </c>
      <c r="E193" s="118"/>
      <c r="F193" s="229">
        <f t="shared" si="29"/>
        <v>0</v>
      </c>
      <c r="G193" s="116"/>
      <c r="H193" s="408"/>
      <c r="I193" s="230">
        <f t="shared" si="30"/>
        <v>0</v>
      </c>
      <c r="J193" s="116">
        <v>0</v>
      </c>
      <c r="K193" s="408"/>
      <c r="L193" s="230">
        <f t="shared" si="31"/>
        <v>0</v>
      </c>
      <c r="M193" s="464"/>
      <c r="N193" s="118"/>
      <c r="O193" s="230">
        <f t="shared" si="32"/>
        <v>0</v>
      </c>
      <c r="P193" s="387"/>
      <c r="R193" s="346"/>
    </row>
    <row r="194" spans="1:19" hidden="1" x14ac:dyDescent="0.25">
      <c r="A194" s="85">
        <v>4300</v>
      </c>
      <c r="B194" s="210" t="s">
        <v>209</v>
      </c>
      <c r="C194" s="393">
        <f t="shared" si="25"/>
        <v>0</v>
      </c>
      <c r="D194" s="95">
        <f>SUM(D195)</f>
        <v>0</v>
      </c>
      <c r="E194" s="98">
        <f>SUM(E195)</f>
        <v>0</v>
      </c>
      <c r="F194" s="212">
        <f t="shared" si="29"/>
        <v>0</v>
      </c>
      <c r="G194" s="95">
        <f>SUM(G195)</f>
        <v>0</v>
      </c>
      <c r="H194" s="399">
        <f>SUM(H195)</f>
        <v>0</v>
      </c>
      <c r="I194" s="99">
        <f t="shared" si="30"/>
        <v>0</v>
      </c>
      <c r="J194" s="95">
        <f>SUM(J195)</f>
        <v>0</v>
      </c>
      <c r="K194" s="399">
        <f>SUM(K195)</f>
        <v>0</v>
      </c>
      <c r="L194" s="99">
        <f t="shared" si="31"/>
        <v>0</v>
      </c>
      <c r="M194" s="469">
        <f>SUM(M195)</f>
        <v>0</v>
      </c>
      <c r="N194" s="98">
        <f>SUM(N195)</f>
        <v>0</v>
      </c>
      <c r="O194" s="99">
        <f t="shared" si="32"/>
        <v>0</v>
      </c>
      <c r="P194" s="397"/>
      <c r="R194" s="346"/>
    </row>
    <row r="195" spans="1:19" ht="24" hidden="1" x14ac:dyDescent="0.25">
      <c r="A195" s="350">
        <v>4310</v>
      </c>
      <c r="B195" s="101" t="s">
        <v>210</v>
      </c>
      <c r="C195" s="400">
        <f t="shared" si="25"/>
        <v>0</v>
      </c>
      <c r="D195" s="238">
        <f>SUM(D196:D196)</f>
        <v>0</v>
      </c>
      <c r="E195" s="241">
        <f>SUM(E196:E196)</f>
        <v>0</v>
      </c>
      <c r="F195" s="242">
        <f t="shared" si="29"/>
        <v>0</v>
      </c>
      <c r="G195" s="238">
        <f>SUM(G196:G196)</f>
        <v>0</v>
      </c>
      <c r="H195" s="470">
        <f>SUM(H196:H196)</f>
        <v>0</v>
      </c>
      <c r="I195" s="243">
        <f t="shared" si="30"/>
        <v>0</v>
      </c>
      <c r="J195" s="238">
        <f>SUM(J196:J196)</f>
        <v>0</v>
      </c>
      <c r="K195" s="470">
        <f>SUM(K196:K196)</f>
        <v>0</v>
      </c>
      <c r="L195" s="243">
        <f t="shared" si="31"/>
        <v>0</v>
      </c>
      <c r="M195" s="471">
        <f>SUM(M196:M196)</f>
        <v>0</v>
      </c>
      <c r="N195" s="241">
        <f>SUM(N196:N196)</f>
        <v>0</v>
      </c>
      <c r="O195" s="243">
        <f t="shared" si="32"/>
        <v>0</v>
      </c>
      <c r="P195" s="382"/>
      <c r="R195" s="346"/>
    </row>
    <row r="196" spans="1:19" ht="36" hidden="1" x14ac:dyDescent="0.25">
      <c r="A196" s="64">
        <v>4311</v>
      </c>
      <c r="B196" s="111" t="s">
        <v>211</v>
      </c>
      <c r="C196" s="405">
        <f t="shared" si="25"/>
        <v>0</v>
      </c>
      <c r="D196" s="116">
        <v>0</v>
      </c>
      <c r="E196" s="118"/>
      <c r="F196" s="229">
        <f t="shared" si="29"/>
        <v>0</v>
      </c>
      <c r="G196" s="116"/>
      <c r="H196" s="408"/>
      <c r="I196" s="230">
        <f t="shared" si="30"/>
        <v>0</v>
      </c>
      <c r="J196" s="116">
        <v>0</v>
      </c>
      <c r="K196" s="408"/>
      <c r="L196" s="230">
        <f t="shared" si="31"/>
        <v>0</v>
      </c>
      <c r="M196" s="464"/>
      <c r="N196" s="118"/>
      <c r="O196" s="230">
        <f t="shared" si="32"/>
        <v>0</v>
      </c>
      <c r="P196" s="387"/>
      <c r="R196" s="346"/>
    </row>
    <row r="197" spans="1:19" s="37" customFormat="1" ht="24" x14ac:dyDescent="0.25">
      <c r="A197" s="271"/>
      <c r="B197" s="29" t="s">
        <v>212</v>
      </c>
      <c r="C197" s="452">
        <f t="shared" si="25"/>
        <v>20000</v>
      </c>
      <c r="D197" s="173">
        <f>SUM(D198,D233,D271)</f>
        <v>20000</v>
      </c>
      <c r="E197" s="174">
        <f>SUM(E198,E233,E271)</f>
        <v>0</v>
      </c>
      <c r="F197" s="175">
        <f t="shared" si="29"/>
        <v>20000</v>
      </c>
      <c r="G197" s="173">
        <f>SUM(G198,G233,G271)</f>
        <v>0</v>
      </c>
      <c r="H197" s="453">
        <f>SUM(H198,H233,H271)</f>
        <v>0</v>
      </c>
      <c r="I197" s="199">
        <f t="shared" si="30"/>
        <v>0</v>
      </c>
      <c r="J197" s="173">
        <f>SUM(J198,J233,J271)</f>
        <v>0</v>
      </c>
      <c r="K197" s="453">
        <f>SUM(K198,K233,K271)</f>
        <v>0</v>
      </c>
      <c r="L197" s="199">
        <f t="shared" si="31"/>
        <v>0</v>
      </c>
      <c r="M197" s="487">
        <f>SUM(M198,M233,M271)</f>
        <v>0</v>
      </c>
      <c r="N197" s="488">
        <f>SUM(N198,N233,N271)</f>
        <v>0</v>
      </c>
      <c r="O197" s="489">
        <f t="shared" si="32"/>
        <v>0</v>
      </c>
      <c r="P197" s="490"/>
      <c r="R197" s="346"/>
      <c r="S197" s="4"/>
    </row>
    <row r="198" spans="1:19" hidden="1" x14ac:dyDescent="0.25">
      <c r="A198" s="200">
        <v>5000</v>
      </c>
      <c r="B198" s="200" t="s">
        <v>213</v>
      </c>
      <c r="C198" s="455">
        <f>F198+I198+L198+O198</f>
        <v>0</v>
      </c>
      <c r="D198" s="206">
        <f>D199+D207</f>
        <v>0</v>
      </c>
      <c r="E198" s="207">
        <f>E199+E207</f>
        <v>0</v>
      </c>
      <c r="F198" s="208">
        <f t="shared" si="29"/>
        <v>0</v>
      </c>
      <c r="G198" s="206">
        <f>G199+G207</f>
        <v>0</v>
      </c>
      <c r="H198" s="456">
        <f>H199+H207</f>
        <v>0</v>
      </c>
      <c r="I198" s="209">
        <f t="shared" si="30"/>
        <v>0</v>
      </c>
      <c r="J198" s="206">
        <f>J199+J207</f>
        <v>0</v>
      </c>
      <c r="K198" s="456">
        <f>K199+K207</f>
        <v>0</v>
      </c>
      <c r="L198" s="209">
        <f t="shared" si="31"/>
        <v>0</v>
      </c>
      <c r="M198" s="457">
        <f>M199+M207</f>
        <v>0</v>
      </c>
      <c r="N198" s="207">
        <f>N199+N207</f>
        <v>0</v>
      </c>
      <c r="O198" s="209">
        <f t="shared" si="32"/>
        <v>0</v>
      </c>
      <c r="P198" s="458"/>
      <c r="R198" s="346"/>
    </row>
    <row r="199" spans="1:19" hidden="1" x14ac:dyDescent="0.25">
      <c r="A199" s="85">
        <v>5100</v>
      </c>
      <c r="B199" s="210" t="s">
        <v>214</v>
      </c>
      <c r="C199" s="393">
        <f t="shared" si="25"/>
        <v>0</v>
      </c>
      <c r="D199" s="95">
        <f>D200+D201+D204+D205+D206</f>
        <v>0</v>
      </c>
      <c r="E199" s="98">
        <f>E200+E201+E204+E205+E206</f>
        <v>0</v>
      </c>
      <c r="F199" s="212">
        <f t="shared" si="29"/>
        <v>0</v>
      </c>
      <c r="G199" s="95">
        <f>G200+G201+G204+G205+G206</f>
        <v>0</v>
      </c>
      <c r="H199" s="399">
        <f>H200+H201+H204+H205+H206</f>
        <v>0</v>
      </c>
      <c r="I199" s="99">
        <f t="shared" si="30"/>
        <v>0</v>
      </c>
      <c r="J199" s="95">
        <f>J200+J201+J204+J205+J206</f>
        <v>0</v>
      </c>
      <c r="K199" s="399">
        <f>K200+K201+K204+K205+K206</f>
        <v>0</v>
      </c>
      <c r="L199" s="99">
        <f t="shared" si="31"/>
        <v>0</v>
      </c>
      <c r="M199" s="469">
        <f>M200+M201+M204+M205+M206</f>
        <v>0</v>
      </c>
      <c r="N199" s="98">
        <f>N200+N201+N204+N205+N206</f>
        <v>0</v>
      </c>
      <c r="O199" s="99">
        <f t="shared" si="32"/>
        <v>0</v>
      </c>
      <c r="P199" s="397"/>
      <c r="R199" s="346"/>
    </row>
    <row r="200" spans="1:19" hidden="1" x14ac:dyDescent="0.25">
      <c r="A200" s="350">
        <v>5110</v>
      </c>
      <c r="B200" s="101" t="s">
        <v>215</v>
      </c>
      <c r="C200" s="400">
        <f t="shared" si="25"/>
        <v>0</v>
      </c>
      <c r="D200" s="106">
        <v>0</v>
      </c>
      <c r="E200" s="108"/>
      <c r="F200" s="242">
        <f t="shared" si="29"/>
        <v>0</v>
      </c>
      <c r="G200" s="106"/>
      <c r="H200" s="403"/>
      <c r="I200" s="243">
        <f t="shared" si="30"/>
        <v>0</v>
      </c>
      <c r="J200" s="106">
        <v>0</v>
      </c>
      <c r="K200" s="403"/>
      <c r="L200" s="243">
        <f t="shared" si="31"/>
        <v>0</v>
      </c>
      <c r="M200" s="463"/>
      <c r="N200" s="108"/>
      <c r="O200" s="243">
        <f t="shared" si="32"/>
        <v>0</v>
      </c>
      <c r="P200" s="382"/>
      <c r="R200" s="346"/>
    </row>
    <row r="201" spans="1:19" ht="24" hidden="1" x14ac:dyDescent="0.25">
      <c r="A201" s="224">
        <v>5120</v>
      </c>
      <c r="B201" s="111" t="s">
        <v>216</v>
      </c>
      <c r="C201" s="405">
        <f t="shared" si="25"/>
        <v>0</v>
      </c>
      <c r="D201" s="225">
        <f>D202+D203</f>
        <v>0</v>
      </c>
      <c r="E201" s="228">
        <f>E202+E203</f>
        <v>0</v>
      </c>
      <c r="F201" s="229">
        <f t="shared" si="29"/>
        <v>0</v>
      </c>
      <c r="G201" s="225">
        <f>G202+G203</f>
        <v>0</v>
      </c>
      <c r="H201" s="465">
        <f>H202+H203</f>
        <v>0</v>
      </c>
      <c r="I201" s="230">
        <f t="shared" si="30"/>
        <v>0</v>
      </c>
      <c r="J201" s="225">
        <f>J202+J203</f>
        <v>0</v>
      </c>
      <c r="K201" s="465">
        <f>K202+K203</f>
        <v>0</v>
      </c>
      <c r="L201" s="230">
        <f t="shared" si="31"/>
        <v>0</v>
      </c>
      <c r="M201" s="466">
        <f>M202+M203</f>
        <v>0</v>
      </c>
      <c r="N201" s="228">
        <f>N202+N203</f>
        <v>0</v>
      </c>
      <c r="O201" s="230">
        <f t="shared" si="32"/>
        <v>0</v>
      </c>
      <c r="P201" s="387"/>
      <c r="R201" s="346"/>
    </row>
    <row r="202" spans="1:19" hidden="1" x14ac:dyDescent="0.25">
      <c r="A202" s="64">
        <v>5121</v>
      </c>
      <c r="B202" s="111" t="s">
        <v>217</v>
      </c>
      <c r="C202" s="405">
        <f t="shared" si="25"/>
        <v>0</v>
      </c>
      <c r="D202" s="116">
        <v>0</v>
      </c>
      <c r="E202" s="118"/>
      <c r="F202" s="229">
        <f t="shared" si="29"/>
        <v>0</v>
      </c>
      <c r="G202" s="116"/>
      <c r="H202" s="408"/>
      <c r="I202" s="230">
        <f t="shared" si="30"/>
        <v>0</v>
      </c>
      <c r="J202" s="116">
        <v>0</v>
      </c>
      <c r="K202" s="408"/>
      <c r="L202" s="230">
        <f t="shared" si="31"/>
        <v>0</v>
      </c>
      <c r="M202" s="464"/>
      <c r="N202" s="118"/>
      <c r="O202" s="230">
        <f t="shared" si="32"/>
        <v>0</v>
      </c>
      <c r="P202" s="387"/>
      <c r="R202" s="346"/>
    </row>
    <row r="203" spans="1:19" ht="24" hidden="1" x14ac:dyDescent="0.25">
      <c r="A203" s="64">
        <v>5129</v>
      </c>
      <c r="B203" s="111" t="s">
        <v>218</v>
      </c>
      <c r="C203" s="405">
        <f t="shared" si="25"/>
        <v>0</v>
      </c>
      <c r="D203" s="116">
        <v>0</v>
      </c>
      <c r="E203" s="118"/>
      <c r="F203" s="229">
        <f t="shared" si="29"/>
        <v>0</v>
      </c>
      <c r="G203" s="116"/>
      <c r="H203" s="408"/>
      <c r="I203" s="230">
        <f t="shared" si="30"/>
        <v>0</v>
      </c>
      <c r="J203" s="116">
        <v>0</v>
      </c>
      <c r="K203" s="408"/>
      <c r="L203" s="230">
        <f t="shared" si="31"/>
        <v>0</v>
      </c>
      <c r="M203" s="464"/>
      <c r="N203" s="118"/>
      <c r="O203" s="230">
        <f t="shared" si="32"/>
        <v>0</v>
      </c>
      <c r="P203" s="387"/>
      <c r="R203" s="346"/>
    </row>
    <row r="204" spans="1:19" hidden="1" x14ac:dyDescent="0.25">
      <c r="A204" s="224">
        <v>5130</v>
      </c>
      <c r="B204" s="111" t="s">
        <v>219</v>
      </c>
      <c r="C204" s="405">
        <f t="shared" si="25"/>
        <v>0</v>
      </c>
      <c r="D204" s="116">
        <v>0</v>
      </c>
      <c r="E204" s="118"/>
      <c r="F204" s="229">
        <f t="shared" si="29"/>
        <v>0</v>
      </c>
      <c r="G204" s="116"/>
      <c r="H204" s="408"/>
      <c r="I204" s="230">
        <f t="shared" si="30"/>
        <v>0</v>
      </c>
      <c r="J204" s="116">
        <v>0</v>
      </c>
      <c r="K204" s="408"/>
      <c r="L204" s="230">
        <f t="shared" si="31"/>
        <v>0</v>
      </c>
      <c r="M204" s="464"/>
      <c r="N204" s="118"/>
      <c r="O204" s="230">
        <f t="shared" si="32"/>
        <v>0</v>
      </c>
      <c r="P204" s="387"/>
      <c r="R204" s="346"/>
    </row>
    <row r="205" spans="1:19" hidden="1" x14ac:dyDescent="0.25">
      <c r="A205" s="224">
        <v>5140</v>
      </c>
      <c r="B205" s="111" t="s">
        <v>220</v>
      </c>
      <c r="C205" s="405">
        <f t="shared" si="25"/>
        <v>0</v>
      </c>
      <c r="D205" s="116">
        <v>0</v>
      </c>
      <c r="E205" s="118"/>
      <c r="F205" s="229">
        <f t="shared" si="29"/>
        <v>0</v>
      </c>
      <c r="G205" s="116"/>
      <c r="H205" s="408"/>
      <c r="I205" s="230">
        <f t="shared" si="30"/>
        <v>0</v>
      </c>
      <c r="J205" s="116">
        <v>0</v>
      </c>
      <c r="K205" s="408"/>
      <c r="L205" s="230">
        <f t="shared" si="31"/>
        <v>0</v>
      </c>
      <c r="M205" s="464"/>
      <c r="N205" s="118"/>
      <c r="O205" s="230">
        <f t="shared" si="32"/>
        <v>0</v>
      </c>
      <c r="P205" s="387"/>
      <c r="R205" s="346"/>
    </row>
    <row r="206" spans="1:19" ht="24" hidden="1" x14ac:dyDescent="0.25">
      <c r="A206" s="224">
        <v>5170</v>
      </c>
      <c r="B206" s="111" t="s">
        <v>221</v>
      </c>
      <c r="C206" s="405">
        <f t="shared" si="25"/>
        <v>0</v>
      </c>
      <c r="D206" s="116">
        <v>0</v>
      </c>
      <c r="E206" s="118"/>
      <c r="F206" s="229">
        <f t="shared" si="29"/>
        <v>0</v>
      </c>
      <c r="G206" s="116"/>
      <c r="H206" s="408"/>
      <c r="I206" s="230">
        <f t="shared" si="30"/>
        <v>0</v>
      </c>
      <c r="J206" s="116">
        <v>0</v>
      </c>
      <c r="K206" s="408"/>
      <c r="L206" s="230">
        <f t="shared" si="31"/>
        <v>0</v>
      </c>
      <c r="M206" s="464"/>
      <c r="N206" s="118"/>
      <c r="O206" s="230">
        <f t="shared" si="32"/>
        <v>0</v>
      </c>
      <c r="P206" s="387"/>
      <c r="R206" s="346"/>
    </row>
    <row r="207" spans="1:19" hidden="1" x14ac:dyDescent="0.25">
      <c r="A207" s="85">
        <v>5200</v>
      </c>
      <c r="B207" s="210" t="s">
        <v>222</v>
      </c>
      <c r="C207" s="393">
        <f t="shared" si="25"/>
        <v>0</v>
      </c>
      <c r="D207" s="95">
        <f>D208+D218+D219+D228+D229+D230+D232</f>
        <v>0</v>
      </c>
      <c r="E207" s="98">
        <f>E208+E218+E219+E228+E229+E230+E232</f>
        <v>0</v>
      </c>
      <c r="F207" s="212">
        <f t="shared" si="29"/>
        <v>0</v>
      </c>
      <c r="G207" s="95">
        <f>G208+G218+G219+G228+G229+G230+G232</f>
        <v>0</v>
      </c>
      <c r="H207" s="399">
        <f>H208+H218+H219+H228+H229+H230+H232</f>
        <v>0</v>
      </c>
      <c r="I207" s="99">
        <f t="shared" si="30"/>
        <v>0</v>
      </c>
      <c r="J207" s="95">
        <f>J208+J218+J219+J228+J229+J230+J232</f>
        <v>0</v>
      </c>
      <c r="K207" s="399">
        <f>K208+K218+K219+K228+K229+K230+K232</f>
        <v>0</v>
      </c>
      <c r="L207" s="99">
        <f t="shared" si="31"/>
        <v>0</v>
      </c>
      <c r="M207" s="469">
        <f>M208+M218+M219+M228+M229+M230+M232</f>
        <v>0</v>
      </c>
      <c r="N207" s="98">
        <f>N208+N218+N219+N228+N229+N230+N232</f>
        <v>0</v>
      </c>
      <c r="O207" s="99">
        <f t="shared" si="32"/>
        <v>0</v>
      </c>
      <c r="P207" s="397"/>
      <c r="R207" s="346"/>
    </row>
    <row r="208" spans="1:19" hidden="1" x14ac:dyDescent="0.25">
      <c r="A208" s="213">
        <v>5210</v>
      </c>
      <c r="B208" s="156" t="s">
        <v>223</v>
      </c>
      <c r="C208" s="435">
        <f t="shared" si="25"/>
        <v>0</v>
      </c>
      <c r="D208" s="214">
        <f>SUM(D209:D217)</f>
        <v>0</v>
      </c>
      <c r="E208" s="217">
        <f>SUM(E209:E217)</f>
        <v>0</v>
      </c>
      <c r="F208" s="218">
        <f t="shared" si="29"/>
        <v>0</v>
      </c>
      <c r="G208" s="214">
        <f>SUM(G209:G217)</f>
        <v>0</v>
      </c>
      <c r="H208" s="461">
        <f>SUM(H209:H217)</f>
        <v>0</v>
      </c>
      <c r="I208" s="219">
        <f t="shared" si="30"/>
        <v>0</v>
      </c>
      <c r="J208" s="214">
        <f>SUM(J209:J217)</f>
        <v>0</v>
      </c>
      <c r="K208" s="461">
        <f>SUM(K209:K217)</f>
        <v>0</v>
      </c>
      <c r="L208" s="219">
        <f t="shared" si="31"/>
        <v>0</v>
      </c>
      <c r="M208" s="462">
        <f>SUM(M209:M217)</f>
        <v>0</v>
      </c>
      <c r="N208" s="217">
        <f>SUM(N209:N217)</f>
        <v>0</v>
      </c>
      <c r="O208" s="219">
        <f t="shared" si="32"/>
        <v>0</v>
      </c>
      <c r="P208" s="434"/>
      <c r="R208" s="346"/>
    </row>
    <row r="209" spans="1:18" hidden="1" x14ac:dyDescent="0.25">
      <c r="A209" s="55">
        <v>5211</v>
      </c>
      <c r="B209" s="101" t="s">
        <v>224</v>
      </c>
      <c r="C209" s="227">
        <f t="shared" si="25"/>
        <v>0</v>
      </c>
      <c r="D209" s="106">
        <v>0</v>
      </c>
      <c r="E209" s="108"/>
      <c r="F209" s="242">
        <f t="shared" si="29"/>
        <v>0</v>
      </c>
      <c r="G209" s="106"/>
      <c r="H209" s="403"/>
      <c r="I209" s="243">
        <f t="shared" si="30"/>
        <v>0</v>
      </c>
      <c r="J209" s="106">
        <v>0</v>
      </c>
      <c r="K209" s="403"/>
      <c r="L209" s="243">
        <f t="shared" si="31"/>
        <v>0</v>
      </c>
      <c r="M209" s="463"/>
      <c r="N209" s="108"/>
      <c r="O209" s="243">
        <f t="shared" si="32"/>
        <v>0</v>
      </c>
      <c r="P209" s="382"/>
      <c r="R209" s="346"/>
    </row>
    <row r="210" spans="1:18" hidden="1" x14ac:dyDescent="0.25">
      <c r="A210" s="64">
        <v>5212</v>
      </c>
      <c r="B210" s="111" t="s">
        <v>225</v>
      </c>
      <c r="C210" s="227">
        <f t="shared" si="25"/>
        <v>0</v>
      </c>
      <c r="D210" s="116">
        <v>0</v>
      </c>
      <c r="E210" s="118"/>
      <c r="F210" s="229">
        <f t="shared" si="29"/>
        <v>0</v>
      </c>
      <c r="G210" s="116"/>
      <c r="H210" s="408"/>
      <c r="I210" s="230">
        <f t="shared" si="30"/>
        <v>0</v>
      </c>
      <c r="J210" s="116">
        <v>0</v>
      </c>
      <c r="K210" s="408"/>
      <c r="L210" s="230">
        <f t="shared" si="31"/>
        <v>0</v>
      </c>
      <c r="M210" s="464"/>
      <c r="N210" s="118"/>
      <c r="O210" s="230">
        <f t="shared" si="32"/>
        <v>0</v>
      </c>
      <c r="P210" s="387"/>
      <c r="R210" s="346"/>
    </row>
    <row r="211" spans="1:18" hidden="1" x14ac:dyDescent="0.25">
      <c r="A211" s="64">
        <v>5213</v>
      </c>
      <c r="B211" s="111" t="s">
        <v>226</v>
      </c>
      <c r="C211" s="227">
        <f t="shared" si="25"/>
        <v>0</v>
      </c>
      <c r="D211" s="116">
        <v>0</v>
      </c>
      <c r="E211" s="118"/>
      <c r="F211" s="229">
        <f t="shared" si="29"/>
        <v>0</v>
      </c>
      <c r="G211" s="116"/>
      <c r="H211" s="408"/>
      <c r="I211" s="230">
        <f t="shared" si="30"/>
        <v>0</v>
      </c>
      <c r="J211" s="116">
        <v>0</v>
      </c>
      <c r="K211" s="408"/>
      <c r="L211" s="230">
        <f t="shared" si="31"/>
        <v>0</v>
      </c>
      <c r="M211" s="464"/>
      <c r="N211" s="118"/>
      <c r="O211" s="230">
        <f t="shared" si="32"/>
        <v>0</v>
      </c>
      <c r="P211" s="387"/>
      <c r="R211" s="346"/>
    </row>
    <row r="212" spans="1:18" hidden="1" x14ac:dyDescent="0.25">
      <c r="A212" s="64">
        <v>5214</v>
      </c>
      <c r="B212" s="111" t="s">
        <v>227</v>
      </c>
      <c r="C212" s="227">
        <f t="shared" si="25"/>
        <v>0</v>
      </c>
      <c r="D212" s="116">
        <v>0</v>
      </c>
      <c r="E212" s="118"/>
      <c r="F212" s="229">
        <f t="shared" si="29"/>
        <v>0</v>
      </c>
      <c r="G212" s="116"/>
      <c r="H212" s="408"/>
      <c r="I212" s="230">
        <f t="shared" si="30"/>
        <v>0</v>
      </c>
      <c r="J212" s="116">
        <v>0</v>
      </c>
      <c r="K212" s="408"/>
      <c r="L212" s="230">
        <f t="shared" si="31"/>
        <v>0</v>
      </c>
      <c r="M212" s="464"/>
      <c r="N212" s="118"/>
      <c r="O212" s="230">
        <f t="shared" si="32"/>
        <v>0</v>
      </c>
      <c r="P212" s="387"/>
      <c r="R212" s="346"/>
    </row>
    <row r="213" spans="1:18" hidden="1" x14ac:dyDescent="0.25">
      <c r="A213" s="64">
        <v>5215</v>
      </c>
      <c r="B213" s="111" t="s">
        <v>228</v>
      </c>
      <c r="C213" s="227">
        <f t="shared" si="25"/>
        <v>0</v>
      </c>
      <c r="D213" s="116">
        <v>0</v>
      </c>
      <c r="E213" s="118"/>
      <c r="F213" s="229">
        <f t="shared" si="29"/>
        <v>0</v>
      </c>
      <c r="G213" s="116"/>
      <c r="H213" s="408"/>
      <c r="I213" s="230">
        <f t="shared" si="30"/>
        <v>0</v>
      </c>
      <c r="J213" s="116">
        <v>0</v>
      </c>
      <c r="K213" s="408"/>
      <c r="L213" s="230">
        <f t="shared" si="31"/>
        <v>0</v>
      </c>
      <c r="M213" s="464"/>
      <c r="N213" s="118"/>
      <c r="O213" s="230">
        <f t="shared" si="32"/>
        <v>0</v>
      </c>
      <c r="P213" s="387"/>
      <c r="R213" s="346"/>
    </row>
    <row r="214" spans="1:18" ht="24" hidden="1" x14ac:dyDescent="0.25">
      <c r="A214" s="64">
        <v>5216</v>
      </c>
      <c r="B214" s="111" t="s">
        <v>229</v>
      </c>
      <c r="C214" s="227">
        <f t="shared" si="25"/>
        <v>0</v>
      </c>
      <c r="D214" s="116">
        <v>0</v>
      </c>
      <c r="E214" s="118"/>
      <c r="F214" s="229">
        <f t="shared" si="29"/>
        <v>0</v>
      </c>
      <c r="G214" s="116"/>
      <c r="H214" s="408"/>
      <c r="I214" s="230">
        <f t="shared" si="30"/>
        <v>0</v>
      </c>
      <c r="J214" s="116">
        <v>0</v>
      </c>
      <c r="K214" s="408"/>
      <c r="L214" s="230">
        <f t="shared" si="31"/>
        <v>0</v>
      </c>
      <c r="M214" s="464"/>
      <c r="N214" s="118"/>
      <c r="O214" s="230">
        <f t="shared" si="32"/>
        <v>0</v>
      </c>
      <c r="P214" s="387"/>
      <c r="R214" s="346"/>
    </row>
    <row r="215" spans="1:18" hidden="1" x14ac:dyDescent="0.25">
      <c r="A215" s="64">
        <v>5217</v>
      </c>
      <c r="B215" s="111" t="s">
        <v>230</v>
      </c>
      <c r="C215" s="227">
        <f t="shared" si="25"/>
        <v>0</v>
      </c>
      <c r="D215" s="116">
        <v>0</v>
      </c>
      <c r="E215" s="118"/>
      <c r="F215" s="229">
        <f t="shared" si="29"/>
        <v>0</v>
      </c>
      <c r="G215" s="116"/>
      <c r="H215" s="408"/>
      <c r="I215" s="230">
        <f t="shared" si="30"/>
        <v>0</v>
      </c>
      <c r="J215" s="116">
        <v>0</v>
      </c>
      <c r="K215" s="408"/>
      <c r="L215" s="230">
        <f t="shared" si="31"/>
        <v>0</v>
      </c>
      <c r="M215" s="464"/>
      <c r="N215" s="118"/>
      <c r="O215" s="230">
        <f t="shared" si="32"/>
        <v>0</v>
      </c>
      <c r="P215" s="387"/>
      <c r="R215" s="346"/>
    </row>
    <row r="216" spans="1:18" hidden="1" x14ac:dyDescent="0.25">
      <c r="A216" s="64">
        <v>5218</v>
      </c>
      <c r="B216" s="111" t="s">
        <v>231</v>
      </c>
      <c r="C216" s="227">
        <f t="shared" si="25"/>
        <v>0</v>
      </c>
      <c r="D216" s="116">
        <v>0</v>
      </c>
      <c r="E216" s="118"/>
      <c r="F216" s="229">
        <f t="shared" si="29"/>
        <v>0</v>
      </c>
      <c r="G216" s="116"/>
      <c r="H216" s="408"/>
      <c r="I216" s="230">
        <f t="shared" si="30"/>
        <v>0</v>
      </c>
      <c r="J216" s="116">
        <v>0</v>
      </c>
      <c r="K216" s="408"/>
      <c r="L216" s="230">
        <f t="shared" si="31"/>
        <v>0</v>
      </c>
      <c r="M216" s="464"/>
      <c r="N216" s="118"/>
      <c r="O216" s="230">
        <f t="shared" si="32"/>
        <v>0</v>
      </c>
      <c r="P216" s="387"/>
      <c r="R216" s="346"/>
    </row>
    <row r="217" spans="1:18" hidden="1" x14ac:dyDescent="0.25">
      <c r="A217" s="64">
        <v>5219</v>
      </c>
      <c r="B217" s="111" t="s">
        <v>232</v>
      </c>
      <c r="C217" s="227">
        <f t="shared" si="25"/>
        <v>0</v>
      </c>
      <c r="D217" s="116">
        <v>0</v>
      </c>
      <c r="E217" s="118"/>
      <c r="F217" s="229">
        <f t="shared" si="29"/>
        <v>0</v>
      </c>
      <c r="G217" s="116"/>
      <c r="H217" s="408"/>
      <c r="I217" s="230">
        <f t="shared" si="30"/>
        <v>0</v>
      </c>
      <c r="J217" s="116">
        <v>0</v>
      </c>
      <c r="K217" s="408"/>
      <c r="L217" s="230">
        <f t="shared" si="31"/>
        <v>0</v>
      </c>
      <c r="M217" s="464"/>
      <c r="N217" s="118"/>
      <c r="O217" s="230">
        <f t="shared" si="32"/>
        <v>0</v>
      </c>
      <c r="P217" s="387"/>
      <c r="R217" s="346"/>
    </row>
    <row r="218" spans="1:18" hidden="1" x14ac:dyDescent="0.25">
      <c r="A218" s="224">
        <v>5220</v>
      </c>
      <c r="B218" s="111" t="s">
        <v>233</v>
      </c>
      <c r="C218" s="227">
        <f t="shared" si="25"/>
        <v>0</v>
      </c>
      <c r="D218" s="116">
        <v>0</v>
      </c>
      <c r="E218" s="118"/>
      <c r="F218" s="229">
        <f t="shared" si="29"/>
        <v>0</v>
      </c>
      <c r="G218" s="116"/>
      <c r="H218" s="408"/>
      <c r="I218" s="230">
        <f t="shared" si="30"/>
        <v>0</v>
      </c>
      <c r="J218" s="116">
        <v>0</v>
      </c>
      <c r="K218" s="408"/>
      <c r="L218" s="230">
        <f t="shared" si="31"/>
        <v>0</v>
      </c>
      <c r="M218" s="464"/>
      <c r="N218" s="118"/>
      <c r="O218" s="230">
        <f t="shared" si="32"/>
        <v>0</v>
      </c>
      <c r="P218" s="387"/>
      <c r="R218" s="346"/>
    </row>
    <row r="219" spans="1:18" hidden="1" x14ac:dyDescent="0.25">
      <c r="A219" s="224">
        <v>5230</v>
      </c>
      <c r="B219" s="111" t="s">
        <v>234</v>
      </c>
      <c r="C219" s="227">
        <f t="shared" si="25"/>
        <v>0</v>
      </c>
      <c r="D219" s="225">
        <f>SUM(D220:D227)</f>
        <v>0</v>
      </c>
      <c r="E219" s="228">
        <f>SUM(E220:E227)</f>
        <v>0</v>
      </c>
      <c r="F219" s="229">
        <f t="shared" si="29"/>
        <v>0</v>
      </c>
      <c r="G219" s="225">
        <f>SUM(G220:G227)</f>
        <v>0</v>
      </c>
      <c r="H219" s="465">
        <f>SUM(H220:H227)</f>
        <v>0</v>
      </c>
      <c r="I219" s="230">
        <f t="shared" si="30"/>
        <v>0</v>
      </c>
      <c r="J219" s="225">
        <f>SUM(J220:J227)</f>
        <v>0</v>
      </c>
      <c r="K219" s="465">
        <f>SUM(K220:K227)</f>
        <v>0</v>
      </c>
      <c r="L219" s="230">
        <f t="shared" si="31"/>
        <v>0</v>
      </c>
      <c r="M219" s="466">
        <f>SUM(M220:M227)</f>
        <v>0</v>
      </c>
      <c r="N219" s="228">
        <f>SUM(N220:N227)</f>
        <v>0</v>
      </c>
      <c r="O219" s="230">
        <f t="shared" si="32"/>
        <v>0</v>
      </c>
      <c r="P219" s="387"/>
      <c r="R219" s="346"/>
    </row>
    <row r="220" spans="1:18" hidden="1" x14ac:dyDescent="0.25">
      <c r="A220" s="64">
        <v>5231</v>
      </c>
      <c r="B220" s="111" t="s">
        <v>235</v>
      </c>
      <c r="C220" s="227">
        <f t="shared" si="25"/>
        <v>0</v>
      </c>
      <c r="D220" s="116">
        <v>0</v>
      </c>
      <c r="E220" s="118"/>
      <c r="F220" s="229">
        <f t="shared" si="29"/>
        <v>0</v>
      </c>
      <c r="G220" s="116"/>
      <c r="H220" s="408"/>
      <c r="I220" s="230">
        <f t="shared" si="30"/>
        <v>0</v>
      </c>
      <c r="J220" s="116"/>
      <c r="K220" s="408"/>
      <c r="L220" s="230">
        <f t="shared" si="31"/>
        <v>0</v>
      </c>
      <c r="M220" s="464"/>
      <c r="N220" s="118"/>
      <c r="O220" s="230">
        <f t="shared" si="32"/>
        <v>0</v>
      </c>
      <c r="P220" s="387"/>
      <c r="R220" s="346"/>
    </row>
    <row r="221" spans="1:18" hidden="1" x14ac:dyDescent="0.25">
      <c r="A221" s="64">
        <v>5232</v>
      </c>
      <c r="B221" s="111" t="s">
        <v>236</v>
      </c>
      <c r="C221" s="227">
        <f t="shared" si="25"/>
        <v>0</v>
      </c>
      <c r="D221" s="116">
        <v>0</v>
      </c>
      <c r="E221" s="118"/>
      <c r="F221" s="229">
        <f t="shared" si="29"/>
        <v>0</v>
      </c>
      <c r="G221" s="116"/>
      <c r="H221" s="408"/>
      <c r="I221" s="230">
        <f t="shared" si="30"/>
        <v>0</v>
      </c>
      <c r="J221" s="116">
        <v>0</v>
      </c>
      <c r="K221" s="408"/>
      <c r="L221" s="230">
        <f t="shared" si="31"/>
        <v>0</v>
      </c>
      <c r="M221" s="464"/>
      <c r="N221" s="118"/>
      <c r="O221" s="230">
        <f t="shared" si="32"/>
        <v>0</v>
      </c>
      <c r="P221" s="387"/>
      <c r="R221" s="346"/>
    </row>
    <row r="222" spans="1:18" hidden="1" x14ac:dyDescent="0.25">
      <c r="A222" s="64">
        <v>5233</v>
      </c>
      <c r="B222" s="111" t="s">
        <v>237</v>
      </c>
      <c r="C222" s="227">
        <f t="shared" si="25"/>
        <v>0</v>
      </c>
      <c r="D222" s="116">
        <v>0</v>
      </c>
      <c r="E222" s="118"/>
      <c r="F222" s="229">
        <f t="shared" si="29"/>
        <v>0</v>
      </c>
      <c r="G222" s="116"/>
      <c r="H222" s="408"/>
      <c r="I222" s="230">
        <f t="shared" si="30"/>
        <v>0</v>
      </c>
      <c r="J222" s="116">
        <v>0</v>
      </c>
      <c r="K222" s="408"/>
      <c r="L222" s="230">
        <f t="shared" si="31"/>
        <v>0</v>
      </c>
      <c r="M222" s="464"/>
      <c r="N222" s="118"/>
      <c r="O222" s="230">
        <f t="shared" si="32"/>
        <v>0</v>
      </c>
      <c r="P222" s="387"/>
      <c r="R222" s="346"/>
    </row>
    <row r="223" spans="1:18" ht="24" hidden="1" x14ac:dyDescent="0.25">
      <c r="A223" s="64">
        <v>5234</v>
      </c>
      <c r="B223" s="111" t="s">
        <v>238</v>
      </c>
      <c r="C223" s="227">
        <f t="shared" si="25"/>
        <v>0</v>
      </c>
      <c r="D223" s="116">
        <v>0</v>
      </c>
      <c r="E223" s="118"/>
      <c r="F223" s="229">
        <f t="shared" si="29"/>
        <v>0</v>
      </c>
      <c r="G223" s="116"/>
      <c r="H223" s="408"/>
      <c r="I223" s="230">
        <f t="shared" si="30"/>
        <v>0</v>
      </c>
      <c r="J223" s="116">
        <v>0</v>
      </c>
      <c r="K223" s="408"/>
      <c r="L223" s="230">
        <f t="shared" si="31"/>
        <v>0</v>
      </c>
      <c r="M223" s="464"/>
      <c r="N223" s="118"/>
      <c r="O223" s="230">
        <f t="shared" si="32"/>
        <v>0</v>
      </c>
      <c r="P223" s="387"/>
      <c r="R223" s="346"/>
    </row>
    <row r="224" spans="1:18" hidden="1" x14ac:dyDescent="0.25">
      <c r="A224" s="64">
        <v>5236</v>
      </c>
      <c r="B224" s="111" t="s">
        <v>239</v>
      </c>
      <c r="C224" s="227">
        <f t="shared" si="25"/>
        <v>0</v>
      </c>
      <c r="D224" s="116">
        <v>0</v>
      </c>
      <c r="E224" s="118"/>
      <c r="F224" s="229">
        <f t="shared" si="29"/>
        <v>0</v>
      </c>
      <c r="G224" s="116"/>
      <c r="H224" s="408"/>
      <c r="I224" s="230">
        <f t="shared" si="30"/>
        <v>0</v>
      </c>
      <c r="J224" s="116">
        <v>0</v>
      </c>
      <c r="K224" s="408"/>
      <c r="L224" s="230">
        <f t="shared" si="31"/>
        <v>0</v>
      </c>
      <c r="M224" s="464"/>
      <c r="N224" s="118"/>
      <c r="O224" s="230">
        <f t="shared" si="32"/>
        <v>0</v>
      </c>
      <c r="P224" s="387"/>
      <c r="R224" s="346"/>
    </row>
    <row r="225" spans="1:18" hidden="1" x14ac:dyDescent="0.25">
      <c r="A225" s="64">
        <v>5237</v>
      </c>
      <c r="B225" s="111" t="s">
        <v>240</v>
      </c>
      <c r="C225" s="227">
        <f t="shared" si="25"/>
        <v>0</v>
      </c>
      <c r="D225" s="116">
        <v>0</v>
      </c>
      <c r="E225" s="118"/>
      <c r="F225" s="229">
        <f t="shared" si="29"/>
        <v>0</v>
      </c>
      <c r="G225" s="116"/>
      <c r="H225" s="408"/>
      <c r="I225" s="230">
        <f t="shared" si="30"/>
        <v>0</v>
      </c>
      <c r="J225" s="116">
        <v>0</v>
      </c>
      <c r="K225" s="408"/>
      <c r="L225" s="230">
        <f t="shared" si="31"/>
        <v>0</v>
      </c>
      <c r="M225" s="464"/>
      <c r="N225" s="118"/>
      <c r="O225" s="230">
        <f t="shared" si="32"/>
        <v>0</v>
      </c>
      <c r="P225" s="387"/>
      <c r="R225" s="346"/>
    </row>
    <row r="226" spans="1:18" ht="24" hidden="1" x14ac:dyDescent="0.25">
      <c r="A226" s="64">
        <v>5238</v>
      </c>
      <c r="B226" s="111" t="s">
        <v>241</v>
      </c>
      <c r="C226" s="227">
        <f t="shared" si="25"/>
        <v>0</v>
      </c>
      <c r="D226" s="116">
        <v>0</v>
      </c>
      <c r="E226" s="118"/>
      <c r="F226" s="229">
        <f t="shared" si="29"/>
        <v>0</v>
      </c>
      <c r="G226" s="116"/>
      <c r="H226" s="408"/>
      <c r="I226" s="230">
        <f t="shared" si="30"/>
        <v>0</v>
      </c>
      <c r="J226" s="116">
        <v>0</v>
      </c>
      <c r="K226" s="408"/>
      <c r="L226" s="230">
        <f t="shared" si="31"/>
        <v>0</v>
      </c>
      <c r="M226" s="464"/>
      <c r="N226" s="118"/>
      <c r="O226" s="230">
        <f t="shared" si="32"/>
        <v>0</v>
      </c>
      <c r="P226" s="387"/>
      <c r="R226" s="346"/>
    </row>
    <row r="227" spans="1:18" ht="24" hidden="1" x14ac:dyDescent="0.25">
      <c r="A227" s="64">
        <v>5239</v>
      </c>
      <c r="B227" s="111" t="s">
        <v>242</v>
      </c>
      <c r="C227" s="227">
        <f t="shared" si="25"/>
        <v>0</v>
      </c>
      <c r="D227" s="116">
        <v>0</v>
      </c>
      <c r="E227" s="118"/>
      <c r="F227" s="229">
        <f t="shared" si="29"/>
        <v>0</v>
      </c>
      <c r="G227" s="116"/>
      <c r="H227" s="408"/>
      <c r="I227" s="230">
        <f t="shared" si="30"/>
        <v>0</v>
      </c>
      <c r="J227" s="116">
        <v>0</v>
      </c>
      <c r="K227" s="408"/>
      <c r="L227" s="230">
        <f t="shared" si="31"/>
        <v>0</v>
      </c>
      <c r="M227" s="464"/>
      <c r="N227" s="118"/>
      <c r="O227" s="230">
        <f t="shared" si="32"/>
        <v>0</v>
      </c>
      <c r="P227" s="387"/>
      <c r="R227" s="346"/>
    </row>
    <row r="228" spans="1:18" ht="24" hidden="1" x14ac:dyDescent="0.25">
      <c r="A228" s="224">
        <v>5240</v>
      </c>
      <c r="B228" s="111" t="s">
        <v>243</v>
      </c>
      <c r="C228" s="227">
        <f t="shared" si="25"/>
        <v>0</v>
      </c>
      <c r="D228" s="116">
        <v>0</v>
      </c>
      <c r="E228" s="118"/>
      <c r="F228" s="229">
        <f t="shared" si="29"/>
        <v>0</v>
      </c>
      <c r="G228" s="116"/>
      <c r="H228" s="408"/>
      <c r="I228" s="230">
        <f t="shared" si="30"/>
        <v>0</v>
      </c>
      <c r="J228" s="116">
        <v>0</v>
      </c>
      <c r="K228" s="408"/>
      <c r="L228" s="230">
        <f t="shared" si="31"/>
        <v>0</v>
      </c>
      <c r="M228" s="464"/>
      <c r="N228" s="118"/>
      <c r="O228" s="230">
        <f t="shared" si="32"/>
        <v>0</v>
      </c>
      <c r="P228" s="387"/>
      <c r="R228" s="346"/>
    </row>
    <row r="229" spans="1:18" hidden="1" x14ac:dyDescent="0.25">
      <c r="A229" s="224">
        <v>5250</v>
      </c>
      <c r="B229" s="111" t="s">
        <v>244</v>
      </c>
      <c r="C229" s="227">
        <f t="shared" si="25"/>
        <v>0</v>
      </c>
      <c r="D229" s="116">
        <v>0</v>
      </c>
      <c r="E229" s="118"/>
      <c r="F229" s="229">
        <f t="shared" si="29"/>
        <v>0</v>
      </c>
      <c r="G229" s="116"/>
      <c r="H229" s="408"/>
      <c r="I229" s="230">
        <f t="shared" si="30"/>
        <v>0</v>
      </c>
      <c r="J229" s="116">
        <v>0</v>
      </c>
      <c r="K229" s="408"/>
      <c r="L229" s="230">
        <f t="shared" si="31"/>
        <v>0</v>
      </c>
      <c r="M229" s="464"/>
      <c r="N229" s="118"/>
      <c r="O229" s="230">
        <f t="shared" si="32"/>
        <v>0</v>
      </c>
      <c r="P229" s="387"/>
      <c r="R229" s="346"/>
    </row>
    <row r="230" spans="1:18" hidden="1" x14ac:dyDescent="0.25">
      <c r="A230" s="224">
        <v>5260</v>
      </c>
      <c r="B230" s="111" t="s">
        <v>245</v>
      </c>
      <c r="C230" s="227">
        <f t="shared" si="25"/>
        <v>0</v>
      </c>
      <c r="D230" s="225">
        <f>SUM(D231)</f>
        <v>0</v>
      </c>
      <c r="E230" s="228">
        <f>SUM(E231)</f>
        <v>0</v>
      </c>
      <c r="F230" s="229">
        <f t="shared" si="29"/>
        <v>0</v>
      </c>
      <c r="G230" s="225">
        <f>SUM(G231)</f>
        <v>0</v>
      </c>
      <c r="H230" s="465">
        <f>SUM(H231)</f>
        <v>0</v>
      </c>
      <c r="I230" s="230">
        <f t="shared" si="30"/>
        <v>0</v>
      </c>
      <c r="J230" s="225">
        <f>SUM(J231)</f>
        <v>0</v>
      </c>
      <c r="K230" s="465">
        <f>SUM(K231)</f>
        <v>0</v>
      </c>
      <c r="L230" s="230">
        <f t="shared" si="31"/>
        <v>0</v>
      </c>
      <c r="M230" s="466">
        <f>SUM(M231)</f>
        <v>0</v>
      </c>
      <c r="N230" s="228">
        <f>SUM(N231)</f>
        <v>0</v>
      </c>
      <c r="O230" s="230">
        <f t="shared" si="32"/>
        <v>0</v>
      </c>
      <c r="P230" s="387"/>
      <c r="R230" s="346"/>
    </row>
    <row r="231" spans="1:18" ht="24" hidden="1" x14ac:dyDescent="0.25">
      <c r="A231" s="64">
        <v>5269</v>
      </c>
      <c r="B231" s="111" t="s">
        <v>246</v>
      </c>
      <c r="C231" s="227">
        <f t="shared" si="25"/>
        <v>0</v>
      </c>
      <c r="D231" s="116">
        <v>0</v>
      </c>
      <c r="E231" s="118"/>
      <c r="F231" s="229">
        <f t="shared" si="29"/>
        <v>0</v>
      </c>
      <c r="G231" s="116"/>
      <c r="H231" s="408"/>
      <c r="I231" s="230">
        <f t="shared" si="30"/>
        <v>0</v>
      </c>
      <c r="J231" s="116">
        <v>0</v>
      </c>
      <c r="K231" s="408"/>
      <c r="L231" s="230">
        <f t="shared" si="31"/>
        <v>0</v>
      </c>
      <c r="M231" s="464"/>
      <c r="N231" s="118"/>
      <c r="O231" s="230">
        <f t="shared" si="32"/>
        <v>0</v>
      </c>
      <c r="P231" s="387"/>
      <c r="R231" s="346"/>
    </row>
    <row r="232" spans="1:18" ht="24" hidden="1" x14ac:dyDescent="0.25">
      <c r="A232" s="213">
        <v>5270</v>
      </c>
      <c r="B232" s="156" t="s">
        <v>247</v>
      </c>
      <c r="C232" s="290">
        <f t="shared" si="25"/>
        <v>0</v>
      </c>
      <c r="D232" s="231">
        <v>0</v>
      </c>
      <c r="E232" s="234"/>
      <c r="F232" s="218">
        <f t="shared" si="29"/>
        <v>0</v>
      </c>
      <c r="G232" s="231"/>
      <c r="H232" s="467"/>
      <c r="I232" s="219">
        <f t="shared" si="30"/>
        <v>0</v>
      </c>
      <c r="J232" s="231">
        <v>0</v>
      </c>
      <c r="K232" s="467"/>
      <c r="L232" s="219">
        <f t="shared" si="31"/>
        <v>0</v>
      </c>
      <c r="M232" s="468"/>
      <c r="N232" s="234"/>
      <c r="O232" s="219">
        <f t="shared" si="32"/>
        <v>0</v>
      </c>
      <c r="P232" s="434"/>
      <c r="R232" s="346"/>
    </row>
    <row r="233" spans="1:18" x14ac:dyDescent="0.25">
      <c r="A233" s="200">
        <v>6000</v>
      </c>
      <c r="B233" s="200" t="s">
        <v>248</v>
      </c>
      <c r="C233" s="455">
        <f t="shared" si="25"/>
        <v>20000</v>
      </c>
      <c r="D233" s="206">
        <f>D234+D254+D261</f>
        <v>20000</v>
      </c>
      <c r="E233" s="604">
        <f>E234+E254+E261</f>
        <v>0</v>
      </c>
      <c r="F233" s="608">
        <f t="shared" si="29"/>
        <v>20000</v>
      </c>
      <c r="G233" s="206">
        <f>G234+G254+G261</f>
        <v>0</v>
      </c>
      <c r="H233" s="456">
        <f>H234+H254+H261</f>
        <v>0</v>
      </c>
      <c r="I233" s="209">
        <f t="shared" si="30"/>
        <v>0</v>
      </c>
      <c r="J233" s="206">
        <f>J234+J254+J261</f>
        <v>0</v>
      </c>
      <c r="K233" s="456">
        <f>K234+K254+K261</f>
        <v>0</v>
      </c>
      <c r="L233" s="209">
        <f t="shared" si="31"/>
        <v>0</v>
      </c>
      <c r="M233" s="457">
        <f>M234+M254+M261</f>
        <v>0</v>
      </c>
      <c r="N233" s="207">
        <f>N234+N254+N261</f>
        <v>0</v>
      </c>
      <c r="O233" s="209">
        <f t="shared" si="32"/>
        <v>0</v>
      </c>
      <c r="P233" s="458"/>
      <c r="R233" s="346"/>
    </row>
    <row r="234" spans="1:18"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0"/>
        <v>0</v>
      </c>
      <c r="J234" s="211">
        <f>SUM(J235,J236,J238,J241,J247,J248,J249)</f>
        <v>0</v>
      </c>
      <c r="K234" s="486">
        <f>SUM(K235,K236,K238,K241,K247,K248,K249)</f>
        <v>0</v>
      </c>
      <c r="L234" s="268">
        <f t="shared" si="31"/>
        <v>0</v>
      </c>
      <c r="M234" s="459">
        <f>SUM(M235,M236,M238,M241,M247,M248,M249)</f>
        <v>0</v>
      </c>
      <c r="N234" s="266">
        <f>SUM(N235,N236,N238,N241,N247,N248,N249)</f>
        <v>0</v>
      </c>
      <c r="O234" s="268">
        <f t="shared" si="32"/>
        <v>0</v>
      </c>
      <c r="P234" s="460"/>
      <c r="R234" s="346"/>
    </row>
    <row r="235" spans="1:18" ht="24" hidden="1" x14ac:dyDescent="0.25">
      <c r="A235" s="350">
        <v>6220</v>
      </c>
      <c r="B235" s="101" t="s">
        <v>250</v>
      </c>
      <c r="C235" s="239">
        <f t="shared" si="25"/>
        <v>0</v>
      </c>
      <c r="D235" s="106">
        <v>0</v>
      </c>
      <c r="E235" s="108"/>
      <c r="F235" s="242">
        <f t="shared" si="29"/>
        <v>0</v>
      </c>
      <c r="G235" s="106"/>
      <c r="H235" s="403"/>
      <c r="I235" s="243">
        <f t="shared" si="30"/>
        <v>0</v>
      </c>
      <c r="J235" s="106">
        <v>0</v>
      </c>
      <c r="K235" s="403"/>
      <c r="L235" s="243">
        <f t="shared" si="31"/>
        <v>0</v>
      </c>
      <c r="M235" s="463"/>
      <c r="N235" s="108"/>
      <c r="O235" s="243">
        <f t="shared" si="32"/>
        <v>0</v>
      </c>
      <c r="P235" s="382"/>
      <c r="R235" s="346"/>
    </row>
    <row r="236" spans="1:18" hidden="1" x14ac:dyDescent="0.25">
      <c r="A236" s="224">
        <v>6230</v>
      </c>
      <c r="B236" s="111" t="s">
        <v>251</v>
      </c>
      <c r="C236" s="226">
        <f t="shared" si="25"/>
        <v>0</v>
      </c>
      <c r="D236" s="225">
        <f>SUM(D237)</f>
        <v>0</v>
      </c>
      <c r="E236" s="465">
        <f>SUM(E237)</f>
        <v>0</v>
      </c>
      <c r="F236" s="229">
        <f t="shared" si="29"/>
        <v>0</v>
      </c>
      <c r="G236" s="225">
        <f>SUM(G237)</f>
        <v>0</v>
      </c>
      <c r="H236" s="465">
        <f>SUM(H237)</f>
        <v>0</v>
      </c>
      <c r="I236" s="230">
        <f t="shared" si="30"/>
        <v>0</v>
      </c>
      <c r="J236" s="225">
        <f>SUM(J237)</f>
        <v>0</v>
      </c>
      <c r="K236" s="465">
        <f>SUM(K237)</f>
        <v>0</v>
      </c>
      <c r="L236" s="230">
        <f t="shared" si="31"/>
        <v>0</v>
      </c>
      <c r="M236" s="225">
        <f>SUM(M237)</f>
        <v>0</v>
      </c>
      <c r="N236" s="465">
        <f>SUM(N237)</f>
        <v>0</v>
      </c>
      <c r="O236" s="230">
        <f t="shared" si="32"/>
        <v>0</v>
      </c>
      <c r="P236" s="387"/>
      <c r="R236" s="346"/>
    </row>
    <row r="237" spans="1:18" ht="24" hidden="1" x14ac:dyDescent="0.25">
      <c r="A237" s="64">
        <v>6239</v>
      </c>
      <c r="B237" s="101" t="s">
        <v>252</v>
      </c>
      <c r="C237" s="226">
        <f t="shared" si="25"/>
        <v>0</v>
      </c>
      <c r="D237" s="116">
        <v>0</v>
      </c>
      <c r="E237" s="118"/>
      <c r="F237" s="229">
        <f t="shared" si="29"/>
        <v>0</v>
      </c>
      <c r="G237" s="116"/>
      <c r="H237" s="408"/>
      <c r="I237" s="230">
        <f t="shared" si="30"/>
        <v>0</v>
      </c>
      <c r="J237" s="116">
        <v>0</v>
      </c>
      <c r="K237" s="408"/>
      <c r="L237" s="230">
        <f t="shared" si="31"/>
        <v>0</v>
      </c>
      <c r="M237" s="464"/>
      <c r="N237" s="118"/>
      <c r="O237" s="230">
        <f t="shared" si="32"/>
        <v>0</v>
      </c>
      <c r="P237" s="387"/>
      <c r="R237" s="346"/>
    </row>
    <row r="238" spans="1:18" ht="24" hidden="1" x14ac:dyDescent="0.25">
      <c r="A238" s="224">
        <v>6240</v>
      </c>
      <c r="B238" s="111" t="s">
        <v>253</v>
      </c>
      <c r="C238" s="226">
        <f t="shared" si="25"/>
        <v>0</v>
      </c>
      <c r="D238" s="225">
        <f>SUM(D239:D240)</f>
        <v>0</v>
      </c>
      <c r="E238" s="228">
        <f>SUM(E239:E240)</f>
        <v>0</v>
      </c>
      <c r="F238" s="229">
        <f t="shared" si="29"/>
        <v>0</v>
      </c>
      <c r="G238" s="225">
        <f>SUM(G239:G240)</f>
        <v>0</v>
      </c>
      <c r="H238" s="465">
        <f>SUM(H239:H240)</f>
        <v>0</v>
      </c>
      <c r="I238" s="230">
        <f t="shared" si="30"/>
        <v>0</v>
      </c>
      <c r="J238" s="225">
        <f>SUM(J239:J240)</f>
        <v>0</v>
      </c>
      <c r="K238" s="465">
        <f>SUM(K239:K240)</f>
        <v>0</v>
      </c>
      <c r="L238" s="230">
        <f t="shared" si="31"/>
        <v>0</v>
      </c>
      <c r="M238" s="466">
        <f>SUM(M239:M240)</f>
        <v>0</v>
      </c>
      <c r="N238" s="228">
        <f>SUM(N239:N240)</f>
        <v>0</v>
      </c>
      <c r="O238" s="230">
        <f t="shared" si="32"/>
        <v>0</v>
      </c>
      <c r="P238" s="387"/>
      <c r="R238" s="346"/>
    </row>
    <row r="239" spans="1:18" hidden="1" x14ac:dyDescent="0.25">
      <c r="A239" s="64">
        <v>6241</v>
      </c>
      <c r="B239" s="111" t="s">
        <v>254</v>
      </c>
      <c r="C239" s="226">
        <f t="shared" si="25"/>
        <v>0</v>
      </c>
      <c r="D239" s="116">
        <v>0</v>
      </c>
      <c r="E239" s="118"/>
      <c r="F239" s="229">
        <f t="shared" si="29"/>
        <v>0</v>
      </c>
      <c r="G239" s="116"/>
      <c r="H239" s="408"/>
      <c r="I239" s="230">
        <f t="shared" si="30"/>
        <v>0</v>
      </c>
      <c r="J239" s="116">
        <v>0</v>
      </c>
      <c r="K239" s="408"/>
      <c r="L239" s="230">
        <f t="shared" si="31"/>
        <v>0</v>
      </c>
      <c r="M239" s="464"/>
      <c r="N239" s="118"/>
      <c r="O239" s="230">
        <f t="shared" si="32"/>
        <v>0</v>
      </c>
      <c r="P239" s="387"/>
      <c r="R239" s="346"/>
    </row>
    <row r="240" spans="1:18" hidden="1" x14ac:dyDescent="0.25">
      <c r="A240" s="64">
        <v>6242</v>
      </c>
      <c r="B240" s="111" t="s">
        <v>255</v>
      </c>
      <c r="C240" s="226">
        <f t="shared" si="25"/>
        <v>0</v>
      </c>
      <c r="D240" s="116">
        <v>0</v>
      </c>
      <c r="E240" s="118"/>
      <c r="F240" s="229">
        <f t="shared" si="29"/>
        <v>0</v>
      </c>
      <c r="G240" s="116"/>
      <c r="H240" s="408"/>
      <c r="I240" s="230">
        <f t="shared" si="30"/>
        <v>0</v>
      </c>
      <c r="J240" s="116">
        <v>0</v>
      </c>
      <c r="K240" s="408"/>
      <c r="L240" s="230">
        <f t="shared" si="31"/>
        <v>0</v>
      </c>
      <c r="M240" s="464"/>
      <c r="N240" s="118"/>
      <c r="O240" s="230">
        <f t="shared" si="32"/>
        <v>0</v>
      </c>
      <c r="P240" s="387"/>
      <c r="R240" s="346"/>
    </row>
    <row r="241" spans="1:18" ht="24" hidden="1" x14ac:dyDescent="0.25">
      <c r="A241" s="224">
        <v>6250</v>
      </c>
      <c r="B241" s="111" t="s">
        <v>256</v>
      </c>
      <c r="C241" s="226">
        <f t="shared" si="25"/>
        <v>0</v>
      </c>
      <c r="D241" s="225">
        <f>SUM(D242:D246)</f>
        <v>0</v>
      </c>
      <c r="E241" s="228">
        <f>SUM(E242:E246)</f>
        <v>0</v>
      </c>
      <c r="F241" s="229">
        <f t="shared" si="29"/>
        <v>0</v>
      </c>
      <c r="G241" s="225">
        <f>SUM(G242:G246)</f>
        <v>0</v>
      </c>
      <c r="H241" s="465">
        <f>SUM(H242:H246)</f>
        <v>0</v>
      </c>
      <c r="I241" s="230">
        <f t="shared" si="30"/>
        <v>0</v>
      </c>
      <c r="J241" s="225">
        <f>SUM(J242:J246)</f>
        <v>0</v>
      </c>
      <c r="K241" s="465">
        <f>SUM(K242:K246)</f>
        <v>0</v>
      </c>
      <c r="L241" s="230">
        <f t="shared" si="31"/>
        <v>0</v>
      </c>
      <c r="M241" s="466">
        <f>SUM(M242:M246)</f>
        <v>0</v>
      </c>
      <c r="N241" s="228">
        <f>SUM(N242:N246)</f>
        <v>0</v>
      </c>
      <c r="O241" s="230">
        <f t="shared" si="32"/>
        <v>0</v>
      </c>
      <c r="P241" s="387"/>
      <c r="R241" s="346"/>
    </row>
    <row r="242" spans="1:18" hidden="1" x14ac:dyDescent="0.25">
      <c r="A242" s="64">
        <v>6252</v>
      </c>
      <c r="B242" s="111" t="s">
        <v>257</v>
      </c>
      <c r="C242" s="226">
        <f t="shared" si="25"/>
        <v>0</v>
      </c>
      <c r="D242" s="116">
        <v>0</v>
      </c>
      <c r="E242" s="118"/>
      <c r="F242" s="229">
        <f t="shared" si="29"/>
        <v>0</v>
      </c>
      <c r="G242" s="116"/>
      <c r="H242" s="408"/>
      <c r="I242" s="230">
        <f t="shared" si="30"/>
        <v>0</v>
      </c>
      <c r="J242" s="116">
        <v>0</v>
      </c>
      <c r="K242" s="408"/>
      <c r="L242" s="230">
        <f t="shared" si="31"/>
        <v>0</v>
      </c>
      <c r="M242" s="464"/>
      <c r="N242" s="118"/>
      <c r="O242" s="230">
        <f t="shared" si="32"/>
        <v>0</v>
      </c>
      <c r="P242" s="387"/>
      <c r="R242" s="346"/>
    </row>
    <row r="243" spans="1:18" hidden="1" x14ac:dyDescent="0.25">
      <c r="A243" s="64">
        <v>6253</v>
      </c>
      <c r="B243" s="111" t="s">
        <v>258</v>
      </c>
      <c r="C243" s="226">
        <f t="shared" si="25"/>
        <v>0</v>
      </c>
      <c r="D243" s="116">
        <v>0</v>
      </c>
      <c r="E243" s="118"/>
      <c r="F243" s="229">
        <f t="shared" si="29"/>
        <v>0</v>
      </c>
      <c r="G243" s="116"/>
      <c r="H243" s="408"/>
      <c r="I243" s="230">
        <f t="shared" si="30"/>
        <v>0</v>
      </c>
      <c r="J243" s="116">
        <v>0</v>
      </c>
      <c r="K243" s="408"/>
      <c r="L243" s="230">
        <f t="shared" si="31"/>
        <v>0</v>
      </c>
      <c r="M243" s="464"/>
      <c r="N243" s="118"/>
      <c r="O243" s="230">
        <f t="shared" si="32"/>
        <v>0</v>
      </c>
      <c r="P243" s="387"/>
      <c r="R243" s="346"/>
    </row>
    <row r="244" spans="1:18" ht="24" hidden="1" x14ac:dyDescent="0.25">
      <c r="A244" s="64">
        <v>6254</v>
      </c>
      <c r="B244" s="111" t="s">
        <v>259</v>
      </c>
      <c r="C244" s="226">
        <f t="shared" si="25"/>
        <v>0</v>
      </c>
      <c r="D244" s="116">
        <v>0</v>
      </c>
      <c r="E244" s="118"/>
      <c r="F244" s="229">
        <f t="shared" si="29"/>
        <v>0</v>
      </c>
      <c r="G244" s="116"/>
      <c r="H244" s="408"/>
      <c r="I244" s="230">
        <f t="shared" si="30"/>
        <v>0</v>
      </c>
      <c r="J244" s="116">
        <v>0</v>
      </c>
      <c r="K244" s="408"/>
      <c r="L244" s="230">
        <f t="shared" si="31"/>
        <v>0</v>
      </c>
      <c r="M244" s="464"/>
      <c r="N244" s="118"/>
      <c r="O244" s="230">
        <f t="shared" si="32"/>
        <v>0</v>
      </c>
      <c r="P244" s="387"/>
      <c r="R244" s="346"/>
    </row>
    <row r="245" spans="1:18" ht="24" hidden="1" x14ac:dyDescent="0.25">
      <c r="A245" s="64">
        <v>6255</v>
      </c>
      <c r="B245" s="111" t="s">
        <v>260</v>
      </c>
      <c r="C245" s="226">
        <f t="shared" si="25"/>
        <v>0</v>
      </c>
      <c r="D245" s="116">
        <v>0</v>
      </c>
      <c r="E245" s="118"/>
      <c r="F245" s="229">
        <f t="shared" si="29"/>
        <v>0</v>
      </c>
      <c r="G245" s="116"/>
      <c r="H245" s="408"/>
      <c r="I245" s="230">
        <f t="shared" si="30"/>
        <v>0</v>
      </c>
      <c r="J245" s="116">
        <v>0</v>
      </c>
      <c r="K245" s="408"/>
      <c r="L245" s="230">
        <f t="shared" si="31"/>
        <v>0</v>
      </c>
      <c r="M245" s="464"/>
      <c r="N245" s="118"/>
      <c r="O245" s="230">
        <f t="shared" si="32"/>
        <v>0</v>
      </c>
      <c r="P245" s="387"/>
      <c r="R245" s="346"/>
    </row>
    <row r="246" spans="1:18" hidden="1" x14ac:dyDescent="0.25">
      <c r="A246" s="64">
        <v>6259</v>
      </c>
      <c r="B246" s="111" t="s">
        <v>261</v>
      </c>
      <c r="C246" s="226">
        <f t="shared" si="25"/>
        <v>0</v>
      </c>
      <c r="D246" s="116">
        <v>0</v>
      </c>
      <c r="E246" s="118"/>
      <c r="F246" s="229">
        <f t="shared" si="29"/>
        <v>0</v>
      </c>
      <c r="G246" s="116"/>
      <c r="H246" s="408"/>
      <c r="I246" s="230">
        <f t="shared" si="30"/>
        <v>0</v>
      </c>
      <c r="J246" s="116">
        <v>0</v>
      </c>
      <c r="K246" s="408"/>
      <c r="L246" s="230">
        <f t="shared" si="31"/>
        <v>0</v>
      </c>
      <c r="M246" s="464"/>
      <c r="N246" s="118"/>
      <c r="O246" s="230">
        <f t="shared" si="32"/>
        <v>0</v>
      </c>
      <c r="P246" s="387"/>
      <c r="R246" s="346"/>
    </row>
    <row r="247" spans="1:18" ht="24" hidden="1" x14ac:dyDescent="0.25">
      <c r="A247" s="224">
        <v>6260</v>
      </c>
      <c r="B247" s="111" t="s">
        <v>262</v>
      </c>
      <c r="C247" s="226">
        <f t="shared" si="25"/>
        <v>0</v>
      </c>
      <c r="D247" s="116">
        <v>0</v>
      </c>
      <c r="E247" s="118"/>
      <c r="F247" s="229">
        <f t="shared" ref="F247:F299" si="36">D247+E247</f>
        <v>0</v>
      </c>
      <c r="G247" s="116"/>
      <c r="H247" s="408"/>
      <c r="I247" s="230">
        <f t="shared" ref="I247:I299" si="37">G247+H247</f>
        <v>0</v>
      </c>
      <c r="J247" s="116">
        <v>0</v>
      </c>
      <c r="K247" s="408"/>
      <c r="L247" s="230">
        <f t="shared" ref="L247:L299" si="38">J247+K247</f>
        <v>0</v>
      </c>
      <c r="M247" s="464"/>
      <c r="N247" s="118"/>
      <c r="O247" s="230">
        <f t="shared" ref="O247:O276" si="39">M247+N247</f>
        <v>0</v>
      </c>
      <c r="P247" s="387"/>
      <c r="R247" s="346"/>
    </row>
    <row r="248" spans="1:18" hidden="1" x14ac:dyDescent="0.25">
      <c r="A248" s="224">
        <v>6270</v>
      </c>
      <c r="B248" s="111" t="s">
        <v>263</v>
      </c>
      <c r="C248" s="226">
        <f t="shared" si="25"/>
        <v>0</v>
      </c>
      <c r="D248" s="116">
        <v>0</v>
      </c>
      <c r="E248" s="118"/>
      <c r="F248" s="229">
        <f t="shared" si="36"/>
        <v>0</v>
      </c>
      <c r="G248" s="116"/>
      <c r="H248" s="408"/>
      <c r="I248" s="230">
        <f t="shared" si="37"/>
        <v>0</v>
      </c>
      <c r="J248" s="116">
        <v>0</v>
      </c>
      <c r="K248" s="408"/>
      <c r="L248" s="230">
        <f t="shared" si="38"/>
        <v>0</v>
      </c>
      <c r="M248" s="464"/>
      <c r="N248" s="118"/>
      <c r="O248" s="230">
        <f t="shared" si="39"/>
        <v>0</v>
      </c>
      <c r="P248" s="387"/>
      <c r="R248" s="346"/>
    </row>
    <row r="249" spans="1:18" ht="24" hidden="1" x14ac:dyDescent="0.25">
      <c r="A249" s="350">
        <v>6290</v>
      </c>
      <c r="B249" s="101" t="s">
        <v>264</v>
      </c>
      <c r="C249" s="226">
        <f t="shared" si="25"/>
        <v>0</v>
      </c>
      <c r="D249" s="238">
        <f>SUM(D250:D253)</f>
        <v>0</v>
      </c>
      <c r="E249" s="241">
        <f>SUM(E250:E253)</f>
        <v>0</v>
      </c>
      <c r="F249" s="242">
        <f t="shared" si="36"/>
        <v>0</v>
      </c>
      <c r="G249" s="238">
        <f>SUM(G250:G253)</f>
        <v>0</v>
      </c>
      <c r="H249" s="470">
        <f t="shared" ref="H249" si="40">SUM(H250:H253)</f>
        <v>0</v>
      </c>
      <c r="I249" s="243">
        <f t="shared" si="37"/>
        <v>0</v>
      </c>
      <c r="J249" s="238">
        <f>SUM(J250:J253)</f>
        <v>0</v>
      </c>
      <c r="K249" s="470">
        <f t="shared" ref="K249" si="41">SUM(K250:K253)</f>
        <v>0</v>
      </c>
      <c r="L249" s="243">
        <f t="shared" si="38"/>
        <v>0</v>
      </c>
      <c r="M249" s="477">
        <f t="shared" ref="M249:N249" si="42">SUM(M250:M253)</f>
        <v>0</v>
      </c>
      <c r="N249" s="478">
        <f t="shared" si="42"/>
        <v>0</v>
      </c>
      <c r="O249" s="479">
        <f t="shared" si="39"/>
        <v>0</v>
      </c>
      <c r="P249" s="480"/>
      <c r="R249" s="346"/>
    </row>
    <row r="250" spans="1:18" hidden="1" x14ac:dyDescent="0.25">
      <c r="A250" s="64">
        <v>6291</v>
      </c>
      <c r="B250" s="111" t="s">
        <v>265</v>
      </c>
      <c r="C250" s="226">
        <f t="shared" si="25"/>
        <v>0</v>
      </c>
      <c r="D250" s="116">
        <v>0</v>
      </c>
      <c r="E250" s="118"/>
      <c r="F250" s="229">
        <f t="shared" si="36"/>
        <v>0</v>
      </c>
      <c r="G250" s="116"/>
      <c r="H250" s="408"/>
      <c r="I250" s="230">
        <f t="shared" si="37"/>
        <v>0</v>
      </c>
      <c r="J250" s="116">
        <v>0</v>
      </c>
      <c r="K250" s="408"/>
      <c r="L250" s="230">
        <f t="shared" si="38"/>
        <v>0</v>
      </c>
      <c r="M250" s="464"/>
      <c r="N250" s="118"/>
      <c r="O250" s="230">
        <f t="shared" si="39"/>
        <v>0</v>
      </c>
      <c r="P250" s="387"/>
      <c r="R250" s="346"/>
    </row>
    <row r="251" spans="1:18" hidden="1" x14ac:dyDescent="0.25">
      <c r="A251" s="64">
        <v>6292</v>
      </c>
      <c r="B251" s="111" t="s">
        <v>266</v>
      </c>
      <c r="C251" s="226">
        <f t="shared" si="25"/>
        <v>0</v>
      </c>
      <c r="D251" s="116">
        <v>0</v>
      </c>
      <c r="E251" s="118"/>
      <c r="F251" s="229">
        <f t="shared" si="36"/>
        <v>0</v>
      </c>
      <c r="G251" s="116"/>
      <c r="H251" s="408"/>
      <c r="I251" s="230">
        <f t="shared" si="37"/>
        <v>0</v>
      </c>
      <c r="J251" s="116">
        <v>0</v>
      </c>
      <c r="K251" s="408"/>
      <c r="L251" s="230">
        <f t="shared" si="38"/>
        <v>0</v>
      </c>
      <c r="M251" s="464"/>
      <c r="N251" s="118"/>
      <c r="O251" s="230">
        <f t="shared" si="39"/>
        <v>0</v>
      </c>
      <c r="P251" s="387"/>
      <c r="R251" s="346"/>
    </row>
    <row r="252" spans="1:18" ht="72" hidden="1" x14ac:dyDescent="0.25">
      <c r="A252" s="64">
        <v>6296</v>
      </c>
      <c r="B252" s="111" t="s">
        <v>267</v>
      </c>
      <c r="C252" s="226">
        <f t="shared" si="25"/>
        <v>0</v>
      </c>
      <c r="D252" s="116">
        <v>0</v>
      </c>
      <c r="E252" s="118"/>
      <c r="F252" s="229">
        <f t="shared" si="36"/>
        <v>0</v>
      </c>
      <c r="G252" s="116"/>
      <c r="H252" s="408"/>
      <c r="I252" s="230">
        <f t="shared" si="37"/>
        <v>0</v>
      </c>
      <c r="J252" s="116">
        <v>0</v>
      </c>
      <c r="K252" s="408"/>
      <c r="L252" s="230">
        <f t="shared" si="38"/>
        <v>0</v>
      </c>
      <c r="M252" s="464"/>
      <c r="N252" s="118"/>
      <c r="O252" s="230">
        <f t="shared" si="39"/>
        <v>0</v>
      </c>
      <c r="P252" s="387"/>
      <c r="R252" s="346"/>
    </row>
    <row r="253" spans="1:18" ht="36" hidden="1" x14ac:dyDescent="0.25">
      <c r="A253" s="64">
        <v>6299</v>
      </c>
      <c r="B253" s="111" t="s">
        <v>268</v>
      </c>
      <c r="C253" s="226">
        <f t="shared" si="25"/>
        <v>0</v>
      </c>
      <c r="D253" s="116">
        <v>0</v>
      </c>
      <c r="E253" s="118"/>
      <c r="F253" s="229">
        <f t="shared" si="36"/>
        <v>0</v>
      </c>
      <c r="G253" s="116"/>
      <c r="H253" s="408"/>
      <c r="I253" s="230">
        <f t="shared" si="37"/>
        <v>0</v>
      </c>
      <c r="J253" s="116">
        <v>0</v>
      </c>
      <c r="K253" s="408"/>
      <c r="L253" s="230">
        <f t="shared" si="38"/>
        <v>0</v>
      </c>
      <c r="M253" s="464"/>
      <c r="N253" s="118"/>
      <c r="O253" s="230">
        <f t="shared" si="39"/>
        <v>0</v>
      </c>
      <c r="P253" s="387"/>
      <c r="R253" s="346"/>
    </row>
    <row r="254" spans="1:18" hidden="1" x14ac:dyDescent="0.25">
      <c r="A254" s="85">
        <v>6300</v>
      </c>
      <c r="B254" s="210" t="s">
        <v>269</v>
      </c>
      <c r="C254" s="393">
        <f t="shared" si="25"/>
        <v>0</v>
      </c>
      <c r="D254" s="95">
        <f>SUM(D255,D259,D260)</f>
        <v>0</v>
      </c>
      <c r="E254" s="98">
        <f>SUM(E255,E259,E260)</f>
        <v>0</v>
      </c>
      <c r="F254" s="212">
        <f t="shared" si="36"/>
        <v>0</v>
      </c>
      <c r="G254" s="95">
        <f>SUM(G255,G259,G260)</f>
        <v>0</v>
      </c>
      <c r="H254" s="399">
        <f t="shared" ref="H254" si="43">SUM(H255,H259,H260)</f>
        <v>0</v>
      </c>
      <c r="I254" s="99">
        <f t="shared" si="37"/>
        <v>0</v>
      </c>
      <c r="J254" s="95">
        <f>SUM(J255,J259,J260)</f>
        <v>0</v>
      </c>
      <c r="K254" s="399">
        <f t="shared" ref="K254" si="44">SUM(K255,K259,K260)</f>
        <v>0</v>
      </c>
      <c r="L254" s="99">
        <f t="shared" si="38"/>
        <v>0</v>
      </c>
      <c r="M254" s="472">
        <f t="shared" ref="M254:N254" si="45">SUM(M255,M259,M260)</f>
        <v>0</v>
      </c>
      <c r="N254" s="291">
        <f t="shared" si="45"/>
        <v>0</v>
      </c>
      <c r="O254" s="293">
        <f t="shared" si="39"/>
        <v>0</v>
      </c>
      <c r="P254" s="473"/>
      <c r="R254" s="346"/>
    </row>
    <row r="255" spans="1:18" ht="24" hidden="1" x14ac:dyDescent="0.25">
      <c r="A255" s="350">
        <v>6320</v>
      </c>
      <c r="B255" s="101" t="s">
        <v>270</v>
      </c>
      <c r="C255" s="477">
        <f t="shared" si="25"/>
        <v>0</v>
      </c>
      <c r="D255" s="238">
        <f>SUM(D256:D258)</f>
        <v>0</v>
      </c>
      <c r="E255" s="241">
        <f>SUM(E256:E258)</f>
        <v>0</v>
      </c>
      <c r="F255" s="242">
        <f t="shared" si="36"/>
        <v>0</v>
      </c>
      <c r="G255" s="238">
        <f>SUM(G256:G258)</f>
        <v>0</v>
      </c>
      <c r="H255" s="470">
        <f t="shared" ref="H255" si="46">SUM(H256:H258)</f>
        <v>0</v>
      </c>
      <c r="I255" s="243">
        <f t="shared" si="37"/>
        <v>0</v>
      </c>
      <c r="J255" s="238">
        <f>SUM(J256:J258)</f>
        <v>0</v>
      </c>
      <c r="K255" s="470">
        <f t="shared" ref="K255" si="47">SUM(K256:K258)</f>
        <v>0</v>
      </c>
      <c r="L255" s="243">
        <f t="shared" si="38"/>
        <v>0</v>
      </c>
      <c r="M255" s="471">
        <f t="shared" ref="M255:N255" si="48">SUM(M256:M258)</f>
        <v>0</v>
      </c>
      <c r="N255" s="241">
        <f t="shared" si="48"/>
        <v>0</v>
      </c>
      <c r="O255" s="243">
        <f t="shared" si="39"/>
        <v>0</v>
      </c>
      <c r="P255" s="382"/>
      <c r="R255" s="346"/>
    </row>
    <row r="256" spans="1:18" hidden="1" x14ac:dyDescent="0.25">
      <c r="A256" s="64">
        <v>6322</v>
      </c>
      <c r="B256" s="111" t="s">
        <v>271</v>
      </c>
      <c r="C256" s="466">
        <f t="shared" si="25"/>
        <v>0</v>
      </c>
      <c r="D256" s="116">
        <v>0</v>
      </c>
      <c r="E256" s="118"/>
      <c r="F256" s="229">
        <f t="shared" si="36"/>
        <v>0</v>
      </c>
      <c r="G256" s="116"/>
      <c r="H256" s="408"/>
      <c r="I256" s="230">
        <f t="shared" si="37"/>
        <v>0</v>
      </c>
      <c r="J256" s="116">
        <v>0</v>
      </c>
      <c r="K256" s="408"/>
      <c r="L256" s="230">
        <f t="shared" si="38"/>
        <v>0</v>
      </c>
      <c r="M256" s="464"/>
      <c r="N256" s="118"/>
      <c r="O256" s="230">
        <f t="shared" si="39"/>
        <v>0</v>
      </c>
      <c r="P256" s="387"/>
      <c r="R256" s="346"/>
    </row>
    <row r="257" spans="1:18" ht="24" hidden="1" x14ac:dyDescent="0.25">
      <c r="A257" s="64">
        <v>6323</v>
      </c>
      <c r="B257" s="111" t="s">
        <v>272</v>
      </c>
      <c r="C257" s="466">
        <f t="shared" si="25"/>
        <v>0</v>
      </c>
      <c r="D257" s="116">
        <v>0</v>
      </c>
      <c r="E257" s="118"/>
      <c r="F257" s="229">
        <f t="shared" si="36"/>
        <v>0</v>
      </c>
      <c r="G257" s="116"/>
      <c r="H257" s="408"/>
      <c r="I257" s="230">
        <f t="shared" si="37"/>
        <v>0</v>
      </c>
      <c r="J257" s="116">
        <v>0</v>
      </c>
      <c r="K257" s="408"/>
      <c r="L257" s="230">
        <f t="shared" si="38"/>
        <v>0</v>
      </c>
      <c r="M257" s="464"/>
      <c r="N257" s="118"/>
      <c r="O257" s="230">
        <f t="shared" si="39"/>
        <v>0</v>
      </c>
      <c r="P257" s="387"/>
      <c r="R257" s="346"/>
    </row>
    <row r="258" spans="1:18" ht="24" hidden="1" x14ac:dyDescent="0.25">
      <c r="A258" s="55">
        <v>6324</v>
      </c>
      <c r="B258" s="101" t="s">
        <v>273</v>
      </c>
      <c r="C258" s="466">
        <f t="shared" si="25"/>
        <v>0</v>
      </c>
      <c r="D258" s="106">
        <v>0</v>
      </c>
      <c r="E258" s="108"/>
      <c r="F258" s="242">
        <f t="shared" si="36"/>
        <v>0</v>
      </c>
      <c r="G258" s="106"/>
      <c r="H258" s="403"/>
      <c r="I258" s="243">
        <f t="shared" si="37"/>
        <v>0</v>
      </c>
      <c r="J258" s="106">
        <v>0</v>
      </c>
      <c r="K258" s="403"/>
      <c r="L258" s="243">
        <f t="shared" si="38"/>
        <v>0</v>
      </c>
      <c r="M258" s="463"/>
      <c r="N258" s="108"/>
      <c r="O258" s="243">
        <f t="shared" si="39"/>
        <v>0</v>
      </c>
      <c r="P258" s="382"/>
      <c r="R258" s="346"/>
    </row>
    <row r="259" spans="1:18" ht="24" hidden="1" x14ac:dyDescent="0.25">
      <c r="A259" s="273">
        <v>6330</v>
      </c>
      <c r="B259" s="274" t="s">
        <v>274</v>
      </c>
      <c r="C259" s="466">
        <f t="shared" ref="C259:C286" si="49">F259+I259+L259+O259</f>
        <v>0</v>
      </c>
      <c r="D259" s="257">
        <v>0</v>
      </c>
      <c r="E259" s="260"/>
      <c r="F259" s="482">
        <f t="shared" si="36"/>
        <v>0</v>
      </c>
      <c r="G259" s="257"/>
      <c r="H259" s="483"/>
      <c r="I259" s="479">
        <f t="shared" si="37"/>
        <v>0</v>
      </c>
      <c r="J259" s="257">
        <v>0</v>
      </c>
      <c r="K259" s="483"/>
      <c r="L259" s="479">
        <f t="shared" si="38"/>
        <v>0</v>
      </c>
      <c r="M259" s="484"/>
      <c r="N259" s="260"/>
      <c r="O259" s="479">
        <f t="shared" si="39"/>
        <v>0</v>
      </c>
      <c r="P259" s="480"/>
      <c r="R259" s="346"/>
    </row>
    <row r="260" spans="1:18" hidden="1" x14ac:dyDescent="0.25">
      <c r="A260" s="224">
        <v>6360</v>
      </c>
      <c r="B260" s="111" t="s">
        <v>275</v>
      </c>
      <c r="C260" s="466">
        <f t="shared" si="49"/>
        <v>0</v>
      </c>
      <c r="D260" s="116">
        <v>0</v>
      </c>
      <c r="E260" s="118"/>
      <c r="F260" s="229">
        <f t="shared" si="36"/>
        <v>0</v>
      </c>
      <c r="G260" s="116"/>
      <c r="H260" s="408"/>
      <c r="I260" s="230">
        <f t="shared" si="37"/>
        <v>0</v>
      </c>
      <c r="J260" s="116">
        <v>0</v>
      </c>
      <c r="K260" s="408"/>
      <c r="L260" s="230">
        <f t="shared" si="38"/>
        <v>0</v>
      </c>
      <c r="M260" s="464"/>
      <c r="N260" s="118"/>
      <c r="O260" s="230">
        <f t="shared" si="39"/>
        <v>0</v>
      </c>
      <c r="P260" s="387"/>
      <c r="R260" s="346"/>
    </row>
    <row r="261" spans="1:18" ht="36" x14ac:dyDescent="0.25">
      <c r="A261" s="85">
        <v>6400</v>
      </c>
      <c r="B261" s="210" t="s">
        <v>276</v>
      </c>
      <c r="C261" s="393">
        <f t="shared" si="49"/>
        <v>20000</v>
      </c>
      <c r="D261" s="95">
        <f>SUM(D262,D266)</f>
        <v>20000</v>
      </c>
      <c r="E261" s="96">
        <f>SUM(E262,E266)</f>
        <v>0</v>
      </c>
      <c r="F261" s="97">
        <f t="shared" si="36"/>
        <v>20000</v>
      </c>
      <c r="G261" s="95">
        <f>SUM(G262,G266)</f>
        <v>0</v>
      </c>
      <c r="H261" s="399">
        <f t="shared" ref="H261" si="50">SUM(H262,H266)</f>
        <v>0</v>
      </c>
      <c r="I261" s="99">
        <f t="shared" si="37"/>
        <v>0</v>
      </c>
      <c r="J261" s="95">
        <f>SUM(J262,J266)</f>
        <v>0</v>
      </c>
      <c r="K261" s="399">
        <f t="shared" ref="K261" si="51">SUM(K262,K266)</f>
        <v>0</v>
      </c>
      <c r="L261" s="99">
        <f t="shared" si="38"/>
        <v>0</v>
      </c>
      <c r="M261" s="472">
        <f t="shared" ref="M261:N261" si="52">SUM(M262,M266)</f>
        <v>0</v>
      </c>
      <c r="N261" s="291">
        <f t="shared" si="52"/>
        <v>0</v>
      </c>
      <c r="O261" s="293">
        <f t="shared" si="39"/>
        <v>0</v>
      </c>
      <c r="P261" s="473"/>
      <c r="R261" s="346"/>
    </row>
    <row r="262" spans="1:18" ht="24" hidden="1" x14ac:dyDescent="0.25">
      <c r="A262" s="350">
        <v>6410</v>
      </c>
      <c r="B262" s="101" t="s">
        <v>277</v>
      </c>
      <c r="C262" s="471">
        <f t="shared" si="49"/>
        <v>0</v>
      </c>
      <c r="D262" s="238">
        <f>SUM(D263:D265)</f>
        <v>0</v>
      </c>
      <c r="E262" s="241">
        <f>SUM(E263:E265)</f>
        <v>0</v>
      </c>
      <c r="F262" s="242">
        <f t="shared" si="36"/>
        <v>0</v>
      </c>
      <c r="G262" s="238">
        <f>SUM(G263:G265)</f>
        <v>0</v>
      </c>
      <c r="H262" s="470">
        <f t="shared" ref="H262" si="53">SUM(H263:H265)</f>
        <v>0</v>
      </c>
      <c r="I262" s="243">
        <f t="shared" si="37"/>
        <v>0</v>
      </c>
      <c r="J262" s="238">
        <f>SUM(J263:J265)</f>
        <v>0</v>
      </c>
      <c r="K262" s="470">
        <f t="shared" ref="K262" si="54">SUM(K263:K265)</f>
        <v>0</v>
      </c>
      <c r="L262" s="243">
        <f t="shared" si="38"/>
        <v>0</v>
      </c>
      <c r="M262" s="475">
        <f t="shared" ref="M262:N262" si="55">SUM(M263:M265)</f>
        <v>0</v>
      </c>
      <c r="N262" s="476">
        <f t="shared" si="55"/>
        <v>0</v>
      </c>
      <c r="O262" s="414">
        <f t="shared" si="39"/>
        <v>0</v>
      </c>
      <c r="P262" s="416"/>
      <c r="R262" s="346"/>
    </row>
    <row r="263" spans="1:18" hidden="1" x14ac:dyDescent="0.25">
      <c r="A263" s="64">
        <v>6411</v>
      </c>
      <c r="B263" s="275" t="s">
        <v>278</v>
      </c>
      <c r="C263" s="226">
        <f t="shared" si="49"/>
        <v>0</v>
      </c>
      <c r="D263" s="116">
        <v>0</v>
      </c>
      <c r="E263" s="118"/>
      <c r="F263" s="229">
        <f t="shared" si="36"/>
        <v>0</v>
      </c>
      <c r="G263" s="116"/>
      <c r="H263" s="408"/>
      <c r="I263" s="230">
        <f t="shared" si="37"/>
        <v>0</v>
      </c>
      <c r="J263" s="116">
        <v>0</v>
      </c>
      <c r="K263" s="408"/>
      <c r="L263" s="230">
        <f t="shared" si="38"/>
        <v>0</v>
      </c>
      <c r="M263" s="464"/>
      <c r="N263" s="118"/>
      <c r="O263" s="230">
        <f t="shared" si="39"/>
        <v>0</v>
      </c>
      <c r="P263" s="387"/>
      <c r="R263" s="346"/>
    </row>
    <row r="264" spans="1:18" ht="36" hidden="1" x14ac:dyDescent="0.25">
      <c r="A264" s="64">
        <v>6412</v>
      </c>
      <c r="B264" s="111" t="s">
        <v>279</v>
      </c>
      <c r="C264" s="226">
        <f t="shared" si="49"/>
        <v>0</v>
      </c>
      <c r="D264" s="116">
        <v>0</v>
      </c>
      <c r="E264" s="118"/>
      <c r="F264" s="229">
        <f t="shared" si="36"/>
        <v>0</v>
      </c>
      <c r="G264" s="116"/>
      <c r="H264" s="408"/>
      <c r="I264" s="230">
        <f t="shared" si="37"/>
        <v>0</v>
      </c>
      <c r="J264" s="116">
        <v>0</v>
      </c>
      <c r="K264" s="408"/>
      <c r="L264" s="230">
        <f t="shared" si="38"/>
        <v>0</v>
      </c>
      <c r="M264" s="464"/>
      <c r="N264" s="118"/>
      <c r="O264" s="230">
        <f t="shared" si="39"/>
        <v>0</v>
      </c>
      <c r="P264" s="387"/>
      <c r="R264" s="346"/>
    </row>
    <row r="265" spans="1:18" ht="36" hidden="1" x14ac:dyDescent="0.25">
      <c r="A265" s="64">
        <v>6419</v>
      </c>
      <c r="B265" s="111" t="s">
        <v>280</v>
      </c>
      <c r="C265" s="226">
        <f t="shared" si="49"/>
        <v>0</v>
      </c>
      <c r="D265" s="116">
        <v>0</v>
      </c>
      <c r="E265" s="118"/>
      <c r="F265" s="229">
        <f t="shared" si="36"/>
        <v>0</v>
      </c>
      <c r="G265" s="116"/>
      <c r="H265" s="408"/>
      <c r="I265" s="230">
        <f t="shared" si="37"/>
        <v>0</v>
      </c>
      <c r="J265" s="116">
        <v>0</v>
      </c>
      <c r="K265" s="408"/>
      <c r="L265" s="230">
        <f t="shared" si="38"/>
        <v>0</v>
      </c>
      <c r="M265" s="464"/>
      <c r="N265" s="118"/>
      <c r="O265" s="230">
        <f t="shared" si="39"/>
        <v>0</v>
      </c>
      <c r="P265" s="387"/>
      <c r="R265" s="346"/>
    </row>
    <row r="266" spans="1:18" ht="36" x14ac:dyDescent="0.25">
      <c r="A266" s="224">
        <v>6420</v>
      </c>
      <c r="B266" s="111" t="s">
        <v>281</v>
      </c>
      <c r="C266" s="226">
        <f t="shared" si="49"/>
        <v>20000</v>
      </c>
      <c r="D266" s="225">
        <f>SUM(D267:D270)</f>
        <v>20000</v>
      </c>
      <c r="E266" s="226">
        <f>SUM(E267:E270)</f>
        <v>0</v>
      </c>
      <c r="F266" s="227">
        <f t="shared" si="36"/>
        <v>20000</v>
      </c>
      <c r="G266" s="225">
        <f>SUM(G267:G270)</f>
        <v>0</v>
      </c>
      <c r="H266" s="465">
        <f>SUM(H267:H270)</f>
        <v>0</v>
      </c>
      <c r="I266" s="230">
        <f t="shared" si="37"/>
        <v>0</v>
      </c>
      <c r="J266" s="225">
        <f>SUM(J267:J270)</f>
        <v>0</v>
      </c>
      <c r="K266" s="465">
        <f>SUM(K267:K270)</f>
        <v>0</v>
      </c>
      <c r="L266" s="230">
        <f t="shared" si="38"/>
        <v>0</v>
      </c>
      <c r="M266" s="466">
        <f>SUM(M267:M270)</f>
        <v>0</v>
      </c>
      <c r="N266" s="228">
        <f>SUM(N267:N270)</f>
        <v>0</v>
      </c>
      <c r="O266" s="230">
        <f t="shared" si="39"/>
        <v>0</v>
      </c>
      <c r="P266" s="387"/>
      <c r="R266" s="346"/>
    </row>
    <row r="267" spans="1:18" hidden="1" x14ac:dyDescent="0.25">
      <c r="A267" s="64">
        <v>6421</v>
      </c>
      <c r="B267" s="111" t="s">
        <v>282</v>
      </c>
      <c r="C267" s="226">
        <f t="shared" si="49"/>
        <v>0</v>
      </c>
      <c r="D267" s="116">
        <v>0</v>
      </c>
      <c r="E267" s="118"/>
      <c r="F267" s="229">
        <f t="shared" si="36"/>
        <v>0</v>
      </c>
      <c r="G267" s="116"/>
      <c r="H267" s="408"/>
      <c r="I267" s="230">
        <f t="shared" si="37"/>
        <v>0</v>
      </c>
      <c r="J267" s="116">
        <v>0</v>
      </c>
      <c r="K267" s="408"/>
      <c r="L267" s="230">
        <f t="shared" si="38"/>
        <v>0</v>
      </c>
      <c r="M267" s="464"/>
      <c r="N267" s="118"/>
      <c r="O267" s="230">
        <f t="shared" si="39"/>
        <v>0</v>
      </c>
      <c r="P267" s="387"/>
      <c r="R267" s="346"/>
    </row>
    <row r="268" spans="1:18" x14ac:dyDescent="0.25">
      <c r="A268" s="64">
        <v>6422</v>
      </c>
      <c r="B268" s="111" t="s">
        <v>283</v>
      </c>
      <c r="C268" s="226">
        <f t="shared" si="49"/>
        <v>20000</v>
      </c>
      <c r="D268" s="116">
        <v>20000</v>
      </c>
      <c r="E268" s="117"/>
      <c r="F268" s="227">
        <f t="shared" si="36"/>
        <v>20000</v>
      </c>
      <c r="G268" s="116"/>
      <c r="H268" s="408"/>
      <c r="I268" s="230">
        <f t="shared" si="37"/>
        <v>0</v>
      </c>
      <c r="J268" s="116">
        <v>0</v>
      </c>
      <c r="K268" s="408"/>
      <c r="L268" s="230">
        <f t="shared" si="38"/>
        <v>0</v>
      </c>
      <c r="M268" s="464"/>
      <c r="N268" s="118"/>
      <c r="O268" s="230">
        <f t="shared" si="39"/>
        <v>0</v>
      </c>
      <c r="P268" s="387"/>
      <c r="R268" s="346"/>
    </row>
    <row r="269" spans="1:18" ht="24" hidden="1" x14ac:dyDescent="0.25">
      <c r="A269" s="64">
        <v>6423</v>
      </c>
      <c r="B269" s="111" t="s">
        <v>284</v>
      </c>
      <c r="C269" s="226">
        <f t="shared" si="49"/>
        <v>0</v>
      </c>
      <c r="D269" s="116">
        <v>0</v>
      </c>
      <c r="E269" s="118"/>
      <c r="F269" s="229">
        <f t="shared" si="36"/>
        <v>0</v>
      </c>
      <c r="G269" s="116"/>
      <c r="H269" s="408"/>
      <c r="I269" s="230">
        <f t="shared" si="37"/>
        <v>0</v>
      </c>
      <c r="J269" s="116">
        <v>0</v>
      </c>
      <c r="K269" s="408"/>
      <c r="L269" s="230">
        <f t="shared" si="38"/>
        <v>0</v>
      </c>
      <c r="M269" s="464"/>
      <c r="N269" s="118"/>
      <c r="O269" s="230">
        <f t="shared" si="39"/>
        <v>0</v>
      </c>
      <c r="P269" s="387"/>
      <c r="R269" s="346"/>
    </row>
    <row r="270" spans="1:18" ht="36" hidden="1" x14ac:dyDescent="0.25">
      <c r="A270" s="64">
        <v>6424</v>
      </c>
      <c r="B270" s="111" t="s">
        <v>285</v>
      </c>
      <c r="C270" s="226">
        <f t="shared" si="49"/>
        <v>0</v>
      </c>
      <c r="D270" s="116">
        <v>0</v>
      </c>
      <c r="E270" s="118"/>
      <c r="F270" s="229">
        <f t="shared" si="36"/>
        <v>0</v>
      </c>
      <c r="G270" s="116"/>
      <c r="H270" s="408"/>
      <c r="I270" s="230">
        <f t="shared" si="37"/>
        <v>0</v>
      </c>
      <c r="J270" s="116">
        <v>0</v>
      </c>
      <c r="K270" s="408"/>
      <c r="L270" s="230">
        <f t="shared" si="38"/>
        <v>0</v>
      </c>
      <c r="M270" s="464"/>
      <c r="N270" s="118"/>
      <c r="O270" s="230">
        <f t="shared" si="39"/>
        <v>0</v>
      </c>
      <c r="P270" s="387"/>
      <c r="R270" s="346"/>
    </row>
    <row r="271" spans="1:18" ht="36" hidden="1" x14ac:dyDescent="0.25">
      <c r="A271" s="276">
        <v>7000</v>
      </c>
      <c r="B271" s="276" t="s">
        <v>286</v>
      </c>
      <c r="C271" s="491">
        <f t="shared" si="49"/>
        <v>0</v>
      </c>
      <c r="D271" s="492">
        <f>SUM(D272,D282)</f>
        <v>0</v>
      </c>
      <c r="E271" s="283">
        <f>SUM(E272,E282)</f>
        <v>0</v>
      </c>
      <c r="F271" s="284">
        <f t="shared" si="36"/>
        <v>0</v>
      </c>
      <c r="G271" s="492">
        <f>SUM(G272,G282)</f>
        <v>0</v>
      </c>
      <c r="H271" s="493">
        <f>SUM(H272,H282)</f>
        <v>0</v>
      </c>
      <c r="I271" s="285">
        <f t="shared" si="37"/>
        <v>0</v>
      </c>
      <c r="J271" s="492">
        <f>SUM(J272,J282)</f>
        <v>0</v>
      </c>
      <c r="K271" s="493">
        <f>SUM(K272,K282)</f>
        <v>0</v>
      </c>
      <c r="L271" s="285">
        <f t="shared" si="38"/>
        <v>0</v>
      </c>
      <c r="M271" s="494">
        <f>SUM(M272,M282)</f>
        <v>0</v>
      </c>
      <c r="N271" s="495">
        <f>SUM(N272,N282)</f>
        <v>0</v>
      </c>
      <c r="O271" s="496">
        <f t="shared" si="39"/>
        <v>0</v>
      </c>
      <c r="P271" s="497"/>
      <c r="R271" s="346"/>
    </row>
    <row r="272" spans="1:18" ht="24" hidden="1" x14ac:dyDescent="0.25">
      <c r="A272" s="85">
        <v>7200</v>
      </c>
      <c r="B272" s="210" t="s">
        <v>287</v>
      </c>
      <c r="C272" s="393">
        <f t="shared" si="49"/>
        <v>0</v>
      </c>
      <c r="D272" s="95">
        <f>SUM(D273,D274,D277,D278,D281)</f>
        <v>0</v>
      </c>
      <c r="E272" s="98">
        <f>SUM(E273,E274,E277,E278,E281)</f>
        <v>0</v>
      </c>
      <c r="F272" s="212">
        <f t="shared" si="36"/>
        <v>0</v>
      </c>
      <c r="G272" s="95">
        <f>SUM(G273,G274,G277,G278,G281)</f>
        <v>0</v>
      </c>
      <c r="H272" s="399">
        <f>SUM(H273,H274,H277,H278,H281)</f>
        <v>0</v>
      </c>
      <c r="I272" s="99">
        <f t="shared" si="37"/>
        <v>0</v>
      </c>
      <c r="J272" s="95">
        <f>SUM(J273,J274,J277,J278,J281)</f>
        <v>0</v>
      </c>
      <c r="K272" s="399">
        <f>SUM(K273,K274,K277,K278,K281)</f>
        <v>0</v>
      </c>
      <c r="L272" s="99">
        <f t="shared" si="38"/>
        <v>0</v>
      </c>
      <c r="M272" s="459">
        <f>SUM(M273,M274,M277,M278,M281)</f>
        <v>0</v>
      </c>
      <c r="N272" s="266">
        <f>SUM(N273,N274,N277,N278,N281)</f>
        <v>0</v>
      </c>
      <c r="O272" s="268">
        <f t="shared" si="39"/>
        <v>0</v>
      </c>
      <c r="P272" s="460"/>
      <c r="R272" s="346"/>
    </row>
    <row r="273" spans="1:19" ht="24" hidden="1" x14ac:dyDescent="0.25">
      <c r="A273" s="350">
        <v>7210</v>
      </c>
      <c r="B273" s="101" t="s">
        <v>288</v>
      </c>
      <c r="C273" s="400">
        <f t="shared" si="49"/>
        <v>0</v>
      </c>
      <c r="D273" s="106">
        <v>0</v>
      </c>
      <c r="E273" s="108"/>
      <c r="F273" s="242">
        <f t="shared" si="36"/>
        <v>0</v>
      </c>
      <c r="G273" s="106"/>
      <c r="H273" s="403"/>
      <c r="I273" s="243">
        <f t="shared" si="37"/>
        <v>0</v>
      </c>
      <c r="J273" s="106">
        <v>0</v>
      </c>
      <c r="K273" s="403"/>
      <c r="L273" s="243">
        <f t="shared" si="38"/>
        <v>0</v>
      </c>
      <c r="M273" s="463"/>
      <c r="N273" s="108"/>
      <c r="O273" s="243">
        <f t="shared" si="39"/>
        <v>0</v>
      </c>
      <c r="P273" s="382"/>
      <c r="R273" s="346"/>
    </row>
    <row r="274" spans="1:19" s="286" customFormat="1" ht="36" hidden="1" x14ac:dyDescent="0.25">
      <c r="A274" s="224">
        <v>7220</v>
      </c>
      <c r="B274" s="111" t="s">
        <v>289</v>
      </c>
      <c r="C274" s="405">
        <f t="shared" si="49"/>
        <v>0</v>
      </c>
      <c r="D274" s="225">
        <f>SUM(D275:D276)</f>
        <v>0</v>
      </c>
      <c r="E274" s="228">
        <f>SUM(E275:E276)</f>
        <v>0</v>
      </c>
      <c r="F274" s="229">
        <f t="shared" si="36"/>
        <v>0</v>
      </c>
      <c r="G274" s="225">
        <f>SUM(G275:G276)</f>
        <v>0</v>
      </c>
      <c r="H274" s="465">
        <f>SUM(H275:H276)</f>
        <v>0</v>
      </c>
      <c r="I274" s="230">
        <f t="shared" si="37"/>
        <v>0</v>
      </c>
      <c r="J274" s="225">
        <f>SUM(J275:J276)</f>
        <v>0</v>
      </c>
      <c r="K274" s="465">
        <f>SUM(K275:K276)</f>
        <v>0</v>
      </c>
      <c r="L274" s="230">
        <f t="shared" si="38"/>
        <v>0</v>
      </c>
      <c r="M274" s="466">
        <f>SUM(M275:M276)</f>
        <v>0</v>
      </c>
      <c r="N274" s="228">
        <f>SUM(N275:N276)</f>
        <v>0</v>
      </c>
      <c r="O274" s="230">
        <f t="shared" si="39"/>
        <v>0</v>
      </c>
      <c r="P274" s="387"/>
      <c r="R274" s="346"/>
      <c r="S274" s="4"/>
    </row>
    <row r="275" spans="1:19" s="286" customFormat="1" ht="36" hidden="1" x14ac:dyDescent="0.25">
      <c r="A275" s="64">
        <v>7221</v>
      </c>
      <c r="B275" s="111" t="s">
        <v>290</v>
      </c>
      <c r="C275" s="405">
        <f t="shared" si="49"/>
        <v>0</v>
      </c>
      <c r="D275" s="116">
        <v>0</v>
      </c>
      <c r="E275" s="118"/>
      <c r="F275" s="229">
        <f t="shared" si="36"/>
        <v>0</v>
      </c>
      <c r="G275" s="116"/>
      <c r="H275" s="408"/>
      <c r="I275" s="230">
        <f t="shared" si="37"/>
        <v>0</v>
      </c>
      <c r="J275" s="116">
        <v>0</v>
      </c>
      <c r="K275" s="408"/>
      <c r="L275" s="230">
        <f t="shared" si="38"/>
        <v>0</v>
      </c>
      <c r="M275" s="464"/>
      <c r="N275" s="118"/>
      <c r="O275" s="230">
        <f t="shared" si="39"/>
        <v>0</v>
      </c>
      <c r="P275" s="387"/>
      <c r="R275" s="346"/>
      <c r="S275" s="4"/>
    </row>
    <row r="276" spans="1:19" s="286" customFormat="1" ht="36" hidden="1" x14ac:dyDescent="0.25">
      <c r="A276" s="64">
        <v>7222</v>
      </c>
      <c r="B276" s="111" t="s">
        <v>291</v>
      </c>
      <c r="C276" s="405">
        <f t="shared" si="49"/>
        <v>0</v>
      </c>
      <c r="D276" s="116">
        <v>0</v>
      </c>
      <c r="E276" s="118"/>
      <c r="F276" s="229">
        <f t="shared" si="36"/>
        <v>0</v>
      </c>
      <c r="G276" s="116"/>
      <c r="H276" s="408"/>
      <c r="I276" s="230">
        <f t="shared" si="37"/>
        <v>0</v>
      </c>
      <c r="J276" s="116">
        <v>0</v>
      </c>
      <c r="K276" s="408"/>
      <c r="L276" s="230">
        <f t="shared" si="38"/>
        <v>0</v>
      </c>
      <c r="M276" s="464"/>
      <c r="N276" s="118"/>
      <c r="O276" s="230">
        <f t="shared" si="39"/>
        <v>0</v>
      </c>
      <c r="P276" s="387"/>
      <c r="R276" s="346"/>
      <c r="S276" s="4"/>
    </row>
    <row r="277" spans="1:19" s="286" customFormat="1" ht="24" hidden="1" x14ac:dyDescent="0.25">
      <c r="A277" s="224">
        <v>7230</v>
      </c>
      <c r="B277" s="111" t="s">
        <v>292</v>
      </c>
      <c r="C277" s="405">
        <f t="shared" si="49"/>
        <v>0</v>
      </c>
      <c r="D277" s="116">
        <v>0</v>
      </c>
      <c r="E277" s="118"/>
      <c r="F277" s="229">
        <f t="shared" si="36"/>
        <v>0</v>
      </c>
      <c r="G277" s="116"/>
      <c r="H277" s="408"/>
      <c r="I277" s="230">
        <f t="shared" si="37"/>
        <v>0</v>
      </c>
      <c r="J277" s="116">
        <v>0</v>
      </c>
      <c r="K277" s="408"/>
      <c r="L277" s="230">
        <f t="shared" si="38"/>
        <v>0</v>
      </c>
      <c r="M277" s="464"/>
      <c r="N277" s="118"/>
      <c r="O277" s="230">
        <f>M277+N277</f>
        <v>0</v>
      </c>
      <c r="P277" s="387"/>
      <c r="R277" s="346"/>
      <c r="S277" s="4"/>
    </row>
    <row r="278" spans="1:19" ht="24" hidden="1" x14ac:dyDescent="0.25">
      <c r="A278" s="224">
        <v>7240</v>
      </c>
      <c r="B278" s="111" t="s">
        <v>293</v>
      </c>
      <c r="C278" s="405">
        <f t="shared" si="49"/>
        <v>0</v>
      </c>
      <c r="D278" s="225">
        <f>SUM(D279:D280)</f>
        <v>0</v>
      </c>
      <c r="E278" s="228">
        <f>SUM(E279:E280)</f>
        <v>0</v>
      </c>
      <c r="F278" s="229">
        <f t="shared" si="36"/>
        <v>0</v>
      </c>
      <c r="G278" s="225">
        <f>SUM(G279:G280)</f>
        <v>0</v>
      </c>
      <c r="H278" s="465">
        <f>SUM(H279:H280)</f>
        <v>0</v>
      </c>
      <c r="I278" s="230">
        <f t="shared" si="37"/>
        <v>0</v>
      </c>
      <c r="J278" s="225">
        <f>SUM(J279:J280)</f>
        <v>0</v>
      </c>
      <c r="K278" s="465">
        <f>SUM(K279:K280)</f>
        <v>0</v>
      </c>
      <c r="L278" s="230">
        <f t="shared" si="38"/>
        <v>0</v>
      </c>
      <c r="M278" s="466">
        <f>SUM(M279:M280)</f>
        <v>0</v>
      </c>
      <c r="N278" s="228">
        <f>SUM(N279:N280)</f>
        <v>0</v>
      </c>
      <c r="O278" s="230">
        <f>SUM(O279:O280)</f>
        <v>0</v>
      </c>
      <c r="P278" s="387"/>
      <c r="R278" s="346"/>
    </row>
    <row r="279" spans="1:19" ht="48" hidden="1" x14ac:dyDescent="0.25">
      <c r="A279" s="64">
        <v>7245</v>
      </c>
      <c r="B279" s="111" t="s">
        <v>294</v>
      </c>
      <c r="C279" s="405">
        <f t="shared" si="49"/>
        <v>0</v>
      </c>
      <c r="D279" s="116">
        <v>0</v>
      </c>
      <c r="E279" s="118"/>
      <c r="F279" s="229">
        <f t="shared" si="36"/>
        <v>0</v>
      </c>
      <c r="G279" s="116"/>
      <c r="H279" s="408"/>
      <c r="I279" s="230">
        <f t="shared" si="37"/>
        <v>0</v>
      </c>
      <c r="J279" s="116">
        <v>0</v>
      </c>
      <c r="K279" s="408"/>
      <c r="L279" s="230">
        <f t="shared" si="38"/>
        <v>0</v>
      </c>
      <c r="M279" s="464"/>
      <c r="N279" s="118"/>
      <c r="O279" s="230">
        <f t="shared" ref="O279:O282" si="56">M279+N279</f>
        <v>0</v>
      </c>
      <c r="P279" s="387"/>
      <c r="R279" s="346"/>
    </row>
    <row r="280" spans="1:19" ht="96" hidden="1" x14ac:dyDescent="0.25">
      <c r="A280" s="64">
        <v>7246</v>
      </c>
      <c r="B280" s="111" t="s">
        <v>295</v>
      </c>
      <c r="C280" s="405">
        <f t="shared" si="49"/>
        <v>0</v>
      </c>
      <c r="D280" s="116">
        <v>0</v>
      </c>
      <c r="E280" s="118"/>
      <c r="F280" s="229">
        <f t="shared" si="36"/>
        <v>0</v>
      </c>
      <c r="G280" s="116"/>
      <c r="H280" s="408"/>
      <c r="I280" s="230">
        <f t="shared" si="37"/>
        <v>0</v>
      </c>
      <c r="J280" s="116">
        <v>0</v>
      </c>
      <c r="K280" s="408"/>
      <c r="L280" s="230">
        <f t="shared" si="38"/>
        <v>0</v>
      </c>
      <c r="M280" s="464"/>
      <c r="N280" s="118"/>
      <c r="O280" s="230">
        <f t="shared" si="56"/>
        <v>0</v>
      </c>
      <c r="P280" s="387"/>
      <c r="R280" s="346"/>
    </row>
    <row r="281" spans="1:19" ht="24" hidden="1" x14ac:dyDescent="0.25">
      <c r="A281" s="224">
        <v>7260</v>
      </c>
      <c r="B281" s="111" t="s">
        <v>296</v>
      </c>
      <c r="C281" s="405">
        <f t="shared" si="49"/>
        <v>0</v>
      </c>
      <c r="D281" s="106">
        <v>0</v>
      </c>
      <c r="E281" s="108"/>
      <c r="F281" s="242">
        <f t="shared" si="36"/>
        <v>0</v>
      </c>
      <c r="G281" s="106"/>
      <c r="H281" s="403"/>
      <c r="I281" s="243">
        <f t="shared" si="37"/>
        <v>0</v>
      </c>
      <c r="J281" s="106">
        <v>0</v>
      </c>
      <c r="K281" s="403"/>
      <c r="L281" s="243">
        <f t="shared" si="38"/>
        <v>0</v>
      </c>
      <c r="M281" s="463"/>
      <c r="N281" s="108"/>
      <c r="O281" s="243">
        <f t="shared" si="56"/>
        <v>0</v>
      </c>
      <c r="P281" s="382"/>
      <c r="R281" s="346"/>
    </row>
    <row r="282" spans="1:19" hidden="1" x14ac:dyDescent="0.25">
      <c r="A282" s="85">
        <v>7700</v>
      </c>
      <c r="B282" s="210" t="s">
        <v>297</v>
      </c>
      <c r="C282" s="498">
        <f t="shared" si="49"/>
        <v>0</v>
      </c>
      <c r="D282" s="244">
        <f>D283</f>
        <v>0</v>
      </c>
      <c r="E282" s="291">
        <f>SUM(E283)</f>
        <v>0</v>
      </c>
      <c r="F282" s="292">
        <f t="shared" si="36"/>
        <v>0</v>
      </c>
      <c r="G282" s="244">
        <f>G283</f>
        <v>0</v>
      </c>
      <c r="H282" s="499">
        <f>SUM(H283)</f>
        <v>0</v>
      </c>
      <c r="I282" s="293">
        <f t="shared" si="37"/>
        <v>0</v>
      </c>
      <c r="J282" s="244">
        <f>J283</f>
        <v>0</v>
      </c>
      <c r="K282" s="499">
        <f>SUM(K283)</f>
        <v>0</v>
      </c>
      <c r="L282" s="293">
        <f t="shared" si="38"/>
        <v>0</v>
      </c>
      <c r="M282" s="472">
        <f>SUM(M283)</f>
        <v>0</v>
      </c>
      <c r="N282" s="291">
        <f>SUM(N283)</f>
        <v>0</v>
      </c>
      <c r="O282" s="293">
        <f t="shared" si="56"/>
        <v>0</v>
      </c>
      <c r="P282" s="473"/>
      <c r="R282" s="346"/>
    </row>
    <row r="283" spans="1:19" hidden="1" x14ac:dyDescent="0.25">
      <c r="A283" s="121">
        <v>7720</v>
      </c>
      <c r="B283" s="122" t="s">
        <v>298</v>
      </c>
      <c r="C283" s="500">
        <f t="shared" si="49"/>
        <v>0</v>
      </c>
      <c r="D283" s="128">
        <v>0</v>
      </c>
      <c r="E283" s="131"/>
      <c r="F283" s="501">
        <f t="shared" si="36"/>
        <v>0</v>
      </c>
      <c r="G283" s="128"/>
      <c r="H283" s="413"/>
      <c r="I283" s="414">
        <f t="shared" si="37"/>
        <v>0</v>
      </c>
      <c r="J283" s="128">
        <v>0</v>
      </c>
      <c r="K283" s="413"/>
      <c r="L283" s="414">
        <f t="shared" si="38"/>
        <v>0</v>
      </c>
      <c r="M283" s="502"/>
      <c r="N283" s="131"/>
      <c r="O283" s="414">
        <f>M283+N283</f>
        <v>0</v>
      </c>
      <c r="P283" s="416"/>
      <c r="R283" s="346"/>
    </row>
    <row r="284" spans="1:19" hidden="1" x14ac:dyDescent="0.25">
      <c r="A284" s="320"/>
      <c r="B284" s="156" t="s">
        <v>299</v>
      </c>
      <c r="C284" s="400">
        <f t="shared" si="49"/>
        <v>0</v>
      </c>
      <c r="D284" s="214">
        <f>SUM(D285:D286)</f>
        <v>0</v>
      </c>
      <c r="E284" s="217">
        <f>SUM(E285:E286)</f>
        <v>0</v>
      </c>
      <c r="F284" s="218">
        <f t="shared" si="36"/>
        <v>0</v>
      </c>
      <c r="G284" s="214">
        <f>SUM(G285:G286)</f>
        <v>0</v>
      </c>
      <c r="H284" s="461">
        <f>SUM(H285:H286)</f>
        <v>0</v>
      </c>
      <c r="I284" s="219">
        <f t="shared" si="37"/>
        <v>0</v>
      </c>
      <c r="J284" s="214">
        <f>SUM(J285:J286)</f>
        <v>0</v>
      </c>
      <c r="K284" s="461">
        <f>SUM(K285:K286)</f>
        <v>0</v>
      </c>
      <c r="L284" s="219">
        <f t="shared" si="38"/>
        <v>0</v>
      </c>
      <c r="M284" s="462">
        <f>SUM(M285:M286)</f>
        <v>0</v>
      </c>
      <c r="N284" s="217">
        <f>SUM(N285:N286)</f>
        <v>0</v>
      </c>
      <c r="O284" s="219">
        <f t="shared" ref="O284:O299" si="57">M284+N284</f>
        <v>0</v>
      </c>
      <c r="P284" s="434"/>
      <c r="R284" s="346"/>
    </row>
    <row r="285" spans="1:19" hidden="1" x14ac:dyDescent="0.25">
      <c r="A285" s="275" t="s">
        <v>300</v>
      </c>
      <c r="B285" s="64" t="s">
        <v>301</v>
      </c>
      <c r="C285" s="227">
        <f t="shared" si="49"/>
        <v>0</v>
      </c>
      <c r="D285" s="116"/>
      <c r="E285" s="118"/>
      <c r="F285" s="229">
        <f t="shared" si="36"/>
        <v>0</v>
      </c>
      <c r="G285" s="116"/>
      <c r="H285" s="408"/>
      <c r="I285" s="230">
        <f t="shared" si="37"/>
        <v>0</v>
      </c>
      <c r="J285" s="116"/>
      <c r="K285" s="408"/>
      <c r="L285" s="230">
        <f t="shared" si="38"/>
        <v>0</v>
      </c>
      <c r="M285" s="464"/>
      <c r="N285" s="118"/>
      <c r="O285" s="230">
        <f t="shared" si="57"/>
        <v>0</v>
      </c>
      <c r="P285" s="387"/>
      <c r="R285" s="346"/>
    </row>
    <row r="286" spans="1:19" ht="24" hidden="1" x14ac:dyDescent="0.25">
      <c r="A286" s="275" t="s">
        <v>302</v>
      </c>
      <c r="B286" s="296" t="s">
        <v>303</v>
      </c>
      <c r="C286" s="400">
        <f t="shared" si="49"/>
        <v>0</v>
      </c>
      <c r="D286" s="106"/>
      <c r="E286" s="108"/>
      <c r="F286" s="242">
        <f t="shared" si="36"/>
        <v>0</v>
      </c>
      <c r="G286" s="106"/>
      <c r="H286" s="403"/>
      <c r="I286" s="243">
        <f t="shared" si="37"/>
        <v>0</v>
      </c>
      <c r="J286" s="106"/>
      <c r="K286" s="403"/>
      <c r="L286" s="243">
        <f t="shared" si="38"/>
        <v>0</v>
      </c>
      <c r="M286" s="463"/>
      <c r="N286" s="108"/>
      <c r="O286" s="243">
        <f t="shared" si="57"/>
        <v>0</v>
      </c>
      <c r="P286" s="382"/>
      <c r="R286" s="346"/>
    </row>
    <row r="287" spans="1:19" x14ac:dyDescent="0.25">
      <c r="A287" s="503"/>
      <c r="B287" s="504" t="s">
        <v>304</v>
      </c>
      <c r="C287" s="505">
        <f>SUM(C284,C271,C233,C198,C190,C176,C78,C56)</f>
        <v>147542</v>
      </c>
      <c r="D287" s="506">
        <f>SUM(D284,D271,D233,D198,D190,D176,D78,D56)</f>
        <v>147542</v>
      </c>
      <c r="E287" s="605">
        <f>SUM(E284,E271,E233,E198,E190,E176,E78,E56)</f>
        <v>0</v>
      </c>
      <c r="F287" s="609">
        <f t="shared" si="36"/>
        <v>147542</v>
      </c>
      <c r="G287" s="506">
        <f>SUM(G284,G271,G233,G198,G190,G176,G78,G56)</f>
        <v>0</v>
      </c>
      <c r="H287" s="507">
        <f>SUM(H284,H271,H233,H198,H190,H176,H78,H56)</f>
        <v>0</v>
      </c>
      <c r="I287" s="508">
        <f t="shared" si="37"/>
        <v>0</v>
      </c>
      <c r="J287" s="506">
        <f>SUM(J284,J271,J233,J198,J190,J176,J78,J56)</f>
        <v>0</v>
      </c>
      <c r="K287" s="507">
        <f>SUM(K284,K271,K233,K198,K190,K176,K78,K56)</f>
        <v>0</v>
      </c>
      <c r="L287" s="508">
        <f t="shared" si="38"/>
        <v>0</v>
      </c>
      <c r="M287" s="459">
        <f>SUM(M284,M271,M233,M198,M190,M176,M78,M56)</f>
        <v>0</v>
      </c>
      <c r="N287" s="266">
        <f>SUM(N284,N271,N233,N198,N190,N176,N78,N56)</f>
        <v>0</v>
      </c>
      <c r="O287" s="268">
        <f t="shared" si="57"/>
        <v>0</v>
      </c>
      <c r="P287" s="460"/>
      <c r="R287" s="346"/>
    </row>
    <row r="288" spans="1:19" hidden="1" x14ac:dyDescent="0.25">
      <c r="A288" s="509" t="s">
        <v>305</v>
      </c>
      <c r="B288" s="510"/>
      <c r="C288" s="511">
        <f t="shared" ref="C288" si="58">F288+I288+L288+O288</f>
        <v>0</v>
      </c>
      <c r="D288" s="512">
        <f>SUM(D28,D29,D45)-D54</f>
        <v>0</v>
      </c>
      <c r="E288" s="513">
        <f>SUM(E28,E29,E45)-E54</f>
        <v>0</v>
      </c>
      <c r="F288" s="514">
        <f t="shared" si="36"/>
        <v>0</v>
      </c>
      <c r="G288" s="512">
        <f>SUM(G28,G29,G45)-G54</f>
        <v>0</v>
      </c>
      <c r="H288" s="515">
        <f>SUM(H28,H29,H45)-H54</f>
        <v>0</v>
      </c>
      <c r="I288" s="516">
        <f t="shared" si="37"/>
        <v>0</v>
      </c>
      <c r="J288" s="512">
        <f>(J30+J46)-J54</f>
        <v>0</v>
      </c>
      <c r="K288" s="515">
        <f>(K30+K46)-K54</f>
        <v>0</v>
      </c>
      <c r="L288" s="516">
        <f t="shared" si="38"/>
        <v>0</v>
      </c>
      <c r="M288" s="511">
        <f>M48-M54</f>
        <v>0</v>
      </c>
      <c r="N288" s="513">
        <f>N48-N54</f>
        <v>0</v>
      </c>
      <c r="O288" s="516">
        <f t="shared" si="57"/>
        <v>0</v>
      </c>
      <c r="P288" s="517"/>
      <c r="R288" s="346"/>
    </row>
    <row r="289" spans="1:19" s="37" customFormat="1" hidden="1" x14ac:dyDescent="0.25">
      <c r="A289" s="509" t="s">
        <v>306</v>
      </c>
      <c r="B289" s="510"/>
      <c r="C289" s="518">
        <f>SUM(C290,C291)-C298+C299</f>
        <v>0</v>
      </c>
      <c r="D289" s="512">
        <f>SUM(D290,D291)-D298+D299</f>
        <v>0</v>
      </c>
      <c r="E289" s="513">
        <f>SUM(E290,E291)-E298+E299</f>
        <v>0</v>
      </c>
      <c r="F289" s="514">
        <f t="shared" si="36"/>
        <v>0</v>
      </c>
      <c r="G289" s="512">
        <f>SUM(G290,G291)-G298+G299</f>
        <v>0</v>
      </c>
      <c r="H289" s="515">
        <f>SUM(H290,H291)-H298+H299</f>
        <v>0</v>
      </c>
      <c r="I289" s="516">
        <f t="shared" si="37"/>
        <v>0</v>
      </c>
      <c r="J289" s="512">
        <f>SUM(J290,J291)-J298+J299</f>
        <v>0</v>
      </c>
      <c r="K289" s="515">
        <f>SUM(K290,K291)-K298+K299</f>
        <v>0</v>
      </c>
      <c r="L289" s="516">
        <f t="shared" si="38"/>
        <v>0</v>
      </c>
      <c r="M289" s="511">
        <f>SUM(M290,M291)-M298+M299</f>
        <v>0</v>
      </c>
      <c r="N289" s="513">
        <f>SUM(N290,N291)-N298+N299</f>
        <v>0</v>
      </c>
      <c r="O289" s="516">
        <f t="shared" si="57"/>
        <v>0</v>
      </c>
      <c r="P289" s="517"/>
      <c r="R289" s="346"/>
      <c r="S289" s="4"/>
    </row>
    <row r="290" spans="1:19" s="37" customFormat="1" hidden="1" x14ac:dyDescent="0.25">
      <c r="A290" s="519" t="s">
        <v>307</v>
      </c>
      <c r="B290" s="519" t="s">
        <v>308</v>
      </c>
      <c r="C290" s="518">
        <f>C25-C284</f>
        <v>0</v>
      </c>
      <c r="D290" s="512">
        <f>D25-D284</f>
        <v>0</v>
      </c>
      <c r="E290" s="513">
        <f>E25-E284</f>
        <v>0</v>
      </c>
      <c r="F290" s="514">
        <f t="shared" si="36"/>
        <v>0</v>
      </c>
      <c r="G290" s="512">
        <f>G25-G284</f>
        <v>0</v>
      </c>
      <c r="H290" s="515">
        <f>H25-H284</f>
        <v>0</v>
      </c>
      <c r="I290" s="516">
        <f t="shared" si="37"/>
        <v>0</v>
      </c>
      <c r="J290" s="512">
        <f>J25-J284</f>
        <v>0</v>
      </c>
      <c r="K290" s="515">
        <f>K25-K284</f>
        <v>0</v>
      </c>
      <c r="L290" s="516">
        <f t="shared" si="38"/>
        <v>0</v>
      </c>
      <c r="M290" s="511">
        <f>M25-M284</f>
        <v>0</v>
      </c>
      <c r="N290" s="513">
        <f>N25-N284</f>
        <v>0</v>
      </c>
      <c r="O290" s="516">
        <f t="shared" si="57"/>
        <v>0</v>
      </c>
      <c r="P290" s="517"/>
      <c r="R290" s="346"/>
      <c r="S290" s="4"/>
    </row>
    <row r="291" spans="1:19" s="37" customFormat="1" hidden="1" x14ac:dyDescent="0.25">
      <c r="A291" s="520" t="s">
        <v>309</v>
      </c>
      <c r="B291" s="520" t="s">
        <v>310</v>
      </c>
      <c r="C291" s="518">
        <f>SUM(C292,C294,C296)-SUM(C293,C295,C297)</f>
        <v>0</v>
      </c>
      <c r="D291" s="512">
        <f>SUM(D292,D294,D296)-SUM(D293,D295,D297)</f>
        <v>0</v>
      </c>
      <c r="E291" s="513">
        <f t="shared" ref="E291" si="59">SUM(E292,E294,E296)-SUM(E293,E295,E297)</f>
        <v>0</v>
      </c>
      <c r="F291" s="514">
        <f t="shared" si="36"/>
        <v>0</v>
      </c>
      <c r="G291" s="512">
        <f t="shared" ref="G291:H291" si="60">SUM(G292,G294,G296)-SUM(G293,G295,G297)</f>
        <v>0</v>
      </c>
      <c r="H291" s="515">
        <f t="shared" si="60"/>
        <v>0</v>
      </c>
      <c r="I291" s="516">
        <f t="shared" si="37"/>
        <v>0</v>
      </c>
      <c r="J291" s="512">
        <f>SUM(J292,J294,J296)-SUM(J293,J295,J297)</f>
        <v>0</v>
      </c>
      <c r="K291" s="515">
        <f t="shared" ref="K291" si="61">SUM(K292,K294,K296)-SUM(K293,K295,K297)</f>
        <v>0</v>
      </c>
      <c r="L291" s="516">
        <f t="shared" si="38"/>
        <v>0</v>
      </c>
      <c r="M291" s="511">
        <f t="shared" ref="M291:N291" si="62">SUM(M292,M294,M296)-SUM(M293,M295,M297)</f>
        <v>0</v>
      </c>
      <c r="N291" s="513">
        <f t="shared" si="62"/>
        <v>0</v>
      </c>
      <c r="O291" s="516">
        <f t="shared" si="57"/>
        <v>0</v>
      </c>
      <c r="P291" s="517"/>
      <c r="R291" s="346"/>
      <c r="S291" s="4"/>
    </row>
    <row r="292" spans="1:19" s="37" customFormat="1" hidden="1" x14ac:dyDescent="0.25">
      <c r="A292" s="320" t="s">
        <v>311</v>
      </c>
      <c r="B292" s="164" t="s">
        <v>312</v>
      </c>
      <c r="C292" s="410">
        <f t="shared" ref="C292:C299" si="63">F292+I292+L292+O292</f>
        <v>0</v>
      </c>
      <c r="D292" s="128"/>
      <c r="E292" s="131"/>
      <c r="F292" s="501">
        <f t="shared" si="36"/>
        <v>0</v>
      </c>
      <c r="G292" s="128"/>
      <c r="H292" s="413"/>
      <c r="I292" s="414">
        <f t="shared" si="37"/>
        <v>0</v>
      </c>
      <c r="J292" s="128"/>
      <c r="K292" s="413"/>
      <c r="L292" s="414">
        <f t="shared" si="38"/>
        <v>0</v>
      </c>
      <c r="M292" s="502"/>
      <c r="N292" s="131"/>
      <c r="O292" s="414">
        <f t="shared" si="57"/>
        <v>0</v>
      </c>
      <c r="P292" s="416"/>
      <c r="R292" s="346"/>
      <c r="S292" s="4"/>
    </row>
    <row r="293" spans="1:19" ht="24" hidden="1" x14ac:dyDescent="0.25">
      <c r="A293" s="275" t="s">
        <v>313</v>
      </c>
      <c r="B293" s="63" t="s">
        <v>314</v>
      </c>
      <c r="C293" s="405">
        <f t="shared" si="63"/>
        <v>0</v>
      </c>
      <c r="D293" s="116"/>
      <c r="E293" s="118"/>
      <c r="F293" s="229">
        <f t="shared" si="36"/>
        <v>0</v>
      </c>
      <c r="G293" s="116"/>
      <c r="H293" s="408"/>
      <c r="I293" s="230">
        <f t="shared" si="37"/>
        <v>0</v>
      </c>
      <c r="J293" s="116"/>
      <c r="K293" s="408"/>
      <c r="L293" s="230">
        <f t="shared" si="38"/>
        <v>0</v>
      </c>
      <c r="M293" s="464"/>
      <c r="N293" s="118"/>
      <c r="O293" s="230">
        <f t="shared" si="57"/>
        <v>0</v>
      </c>
      <c r="P293" s="387"/>
      <c r="R293" s="346"/>
    </row>
    <row r="294" spans="1:19" hidden="1" x14ac:dyDescent="0.25">
      <c r="A294" s="275" t="s">
        <v>315</v>
      </c>
      <c r="B294" s="63" t="s">
        <v>316</v>
      </c>
      <c r="C294" s="405">
        <f t="shared" si="63"/>
        <v>0</v>
      </c>
      <c r="D294" s="116"/>
      <c r="E294" s="118"/>
      <c r="F294" s="229">
        <f t="shared" si="36"/>
        <v>0</v>
      </c>
      <c r="G294" s="116"/>
      <c r="H294" s="408"/>
      <c r="I294" s="230">
        <f t="shared" si="37"/>
        <v>0</v>
      </c>
      <c r="J294" s="116"/>
      <c r="K294" s="408"/>
      <c r="L294" s="230">
        <f t="shared" si="38"/>
        <v>0</v>
      </c>
      <c r="M294" s="464"/>
      <c r="N294" s="118"/>
      <c r="O294" s="230">
        <f t="shared" si="57"/>
        <v>0</v>
      </c>
      <c r="P294" s="387"/>
      <c r="R294" s="346"/>
    </row>
    <row r="295" spans="1:19" ht="24" hidden="1" x14ac:dyDescent="0.25">
      <c r="A295" s="275" t="s">
        <v>317</v>
      </c>
      <c r="B295" s="63" t="s">
        <v>318</v>
      </c>
      <c r="C295" s="405">
        <f t="shared" si="63"/>
        <v>0</v>
      </c>
      <c r="D295" s="116"/>
      <c r="E295" s="118"/>
      <c r="F295" s="229">
        <f t="shared" si="36"/>
        <v>0</v>
      </c>
      <c r="G295" s="116"/>
      <c r="H295" s="408"/>
      <c r="I295" s="230">
        <f t="shared" si="37"/>
        <v>0</v>
      </c>
      <c r="J295" s="116"/>
      <c r="K295" s="408"/>
      <c r="L295" s="230">
        <f t="shared" si="38"/>
        <v>0</v>
      </c>
      <c r="M295" s="464"/>
      <c r="N295" s="118"/>
      <c r="O295" s="230">
        <f t="shared" si="57"/>
        <v>0</v>
      </c>
      <c r="P295" s="387"/>
      <c r="R295" s="346"/>
    </row>
    <row r="296" spans="1:19" hidden="1" x14ac:dyDescent="0.25">
      <c r="A296" s="275" t="s">
        <v>319</v>
      </c>
      <c r="B296" s="63" t="s">
        <v>320</v>
      </c>
      <c r="C296" s="405">
        <f t="shared" si="63"/>
        <v>0</v>
      </c>
      <c r="D296" s="116"/>
      <c r="E296" s="118"/>
      <c r="F296" s="229">
        <f t="shared" si="36"/>
        <v>0</v>
      </c>
      <c r="G296" s="116"/>
      <c r="H296" s="408"/>
      <c r="I296" s="230">
        <f t="shared" si="37"/>
        <v>0</v>
      </c>
      <c r="J296" s="116"/>
      <c r="K296" s="408"/>
      <c r="L296" s="230">
        <f t="shared" si="38"/>
        <v>0</v>
      </c>
      <c r="M296" s="464"/>
      <c r="N296" s="118"/>
      <c r="O296" s="230">
        <f t="shared" si="57"/>
        <v>0</v>
      </c>
      <c r="P296" s="387"/>
      <c r="R296" s="346"/>
    </row>
    <row r="297" spans="1:19" ht="24" hidden="1" x14ac:dyDescent="0.25">
      <c r="A297" s="321" t="s">
        <v>321</v>
      </c>
      <c r="B297" s="322" t="s">
        <v>322</v>
      </c>
      <c r="C297" s="481">
        <f t="shared" si="63"/>
        <v>0</v>
      </c>
      <c r="D297" s="257"/>
      <c r="E297" s="260"/>
      <c r="F297" s="482">
        <f t="shared" si="36"/>
        <v>0</v>
      </c>
      <c r="G297" s="257"/>
      <c r="H297" s="483"/>
      <c r="I297" s="479">
        <f t="shared" si="37"/>
        <v>0</v>
      </c>
      <c r="J297" s="257"/>
      <c r="K297" s="483"/>
      <c r="L297" s="479">
        <f t="shared" si="38"/>
        <v>0</v>
      </c>
      <c r="M297" s="484"/>
      <c r="N297" s="260"/>
      <c r="O297" s="479">
        <f t="shared" si="57"/>
        <v>0</v>
      </c>
      <c r="P297" s="480"/>
      <c r="R297" s="346"/>
    </row>
    <row r="298" spans="1:19" hidden="1" x14ac:dyDescent="0.25">
      <c r="A298" s="520" t="s">
        <v>323</v>
      </c>
      <c r="B298" s="520" t="s">
        <v>324</v>
      </c>
      <c r="C298" s="521">
        <f t="shared" si="63"/>
        <v>0</v>
      </c>
      <c r="D298" s="522"/>
      <c r="E298" s="523"/>
      <c r="F298" s="514">
        <f t="shared" si="36"/>
        <v>0</v>
      </c>
      <c r="G298" s="522"/>
      <c r="H298" s="524"/>
      <c r="I298" s="516">
        <f t="shared" si="37"/>
        <v>0</v>
      </c>
      <c r="J298" s="522"/>
      <c r="K298" s="524"/>
      <c r="L298" s="516">
        <f t="shared" si="38"/>
        <v>0</v>
      </c>
      <c r="M298" s="525"/>
      <c r="N298" s="523"/>
      <c r="O298" s="516">
        <f t="shared" si="57"/>
        <v>0</v>
      </c>
      <c r="P298" s="517"/>
      <c r="R298" s="346"/>
    </row>
    <row r="299" spans="1:19" s="37" customFormat="1" ht="48" hidden="1" x14ac:dyDescent="0.25">
      <c r="A299" s="520" t="s">
        <v>325</v>
      </c>
      <c r="B299" s="330" t="s">
        <v>326</v>
      </c>
      <c r="C299" s="526">
        <f t="shared" si="63"/>
        <v>0</v>
      </c>
      <c r="D299" s="527"/>
      <c r="E299" s="528"/>
      <c r="F299" s="317">
        <f t="shared" si="36"/>
        <v>0</v>
      </c>
      <c r="G299" s="522"/>
      <c r="H299" s="524"/>
      <c r="I299" s="516">
        <f t="shared" si="37"/>
        <v>0</v>
      </c>
      <c r="J299" s="522"/>
      <c r="K299" s="524"/>
      <c r="L299" s="516">
        <f t="shared" si="38"/>
        <v>0</v>
      </c>
      <c r="M299" s="525"/>
      <c r="N299" s="523"/>
      <c r="O299" s="516">
        <f t="shared" si="57"/>
        <v>0</v>
      </c>
      <c r="P299" s="517"/>
      <c r="R299" s="346"/>
      <c r="S299" s="4"/>
    </row>
    <row r="300" spans="1:19"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9" ht="12.75" thickBot="1" x14ac:dyDescent="0.3">
      <c r="A301" s="530"/>
      <c r="B301" s="531"/>
      <c r="C301" s="531"/>
      <c r="D301" s="531"/>
      <c r="E301" s="531"/>
      <c r="F301" s="531"/>
      <c r="G301" s="531"/>
      <c r="H301" s="531"/>
      <c r="I301" s="531"/>
      <c r="J301" s="531"/>
      <c r="K301" s="531"/>
      <c r="L301" s="531"/>
      <c r="M301" s="531"/>
      <c r="N301" s="531"/>
      <c r="O301" s="531"/>
      <c r="P301" s="532"/>
      <c r="Q301" s="9"/>
    </row>
    <row r="302" spans="1:19" x14ac:dyDescent="0.25">
      <c r="A302" s="4"/>
      <c r="B302" s="4"/>
      <c r="C302" s="4"/>
      <c r="D302" s="4"/>
      <c r="E302" s="4"/>
      <c r="F302" s="4"/>
      <c r="G302" s="4"/>
      <c r="H302" s="4"/>
      <c r="I302" s="4"/>
      <c r="J302" s="4"/>
      <c r="K302" s="4"/>
      <c r="L302" s="4"/>
      <c r="M302" s="4"/>
      <c r="N302" s="4"/>
      <c r="O302" s="4"/>
    </row>
    <row r="303" spans="1:19" x14ac:dyDescent="0.25">
      <c r="A303" s="4"/>
      <c r="B303" s="4"/>
      <c r="C303" s="4"/>
      <c r="D303" s="4"/>
      <c r="E303" s="4"/>
      <c r="F303" s="4"/>
      <c r="G303" s="4"/>
      <c r="H303" s="4"/>
      <c r="I303" s="4"/>
      <c r="J303" s="4"/>
      <c r="K303" s="4"/>
      <c r="L303" s="4"/>
      <c r="M303" s="4"/>
      <c r="N303" s="4"/>
      <c r="O303" s="4"/>
    </row>
    <row r="304" spans="1:19"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TwOyEGXEw2vGiLVIbSqGh35ryczQd+74Zx/mExPb9xBwPBBmHlmD1JBfSNLIsmbr4S52buzB4jMb/5rrSUEj4g==" saltValue="/LyFLThX5ArPwMqIH/BH9A==" spinCount="100000" sheet="1" objects="1" scenarios="1" formatCells="0" formatColumns="0" formatRows="0"/>
  <autoFilter ref="A22:P300">
    <filterColumn colId="2">
      <filters blank="1">
        <filter val="1 500"/>
        <filter val="104 144"/>
        <filter val="12 264"/>
        <filter val="127 542"/>
        <filter val="143"/>
        <filter val="147 542"/>
        <filter val="150"/>
        <filter val="19 285"/>
        <filter val="20 000"/>
        <filter val="21 172"/>
        <filter val="23 398"/>
        <filter val="28 944"/>
        <filter val="29 244"/>
        <filter val="3 014"/>
        <filter val="3 610"/>
        <filter val="3 897"/>
        <filter val="300"/>
        <filter val="4 113"/>
        <filter val="4 538"/>
        <filter val="40 630"/>
        <filter val="41 172"/>
        <filter val="6 958"/>
        <filter val="60"/>
        <filter val="63 514"/>
        <filter val="758"/>
        <filter val="8 435"/>
        <filter val="8 95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50.pielikums Jūrmalas pilsētas domes
2016.gada 19.maija saistošajiem noteikumiem Nr.13
(protokols Nr.6, 8.punkts)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3"/>
  <sheetViews>
    <sheetView view="pageLayout" zoomScaleNormal="100" workbookViewId="0">
      <selection activeCell="S12" sqref="S12"/>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947</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851</v>
      </c>
      <c r="D8" s="1044"/>
      <c r="E8" s="1044"/>
      <c r="F8" s="1044"/>
      <c r="G8" s="1044"/>
      <c r="H8" s="1044"/>
      <c r="I8" s="1044"/>
      <c r="J8" s="1044"/>
      <c r="K8" s="1044"/>
      <c r="L8" s="1044"/>
      <c r="M8" s="1044"/>
      <c r="N8" s="1044"/>
      <c r="O8" s="1044"/>
      <c r="P8" s="1045"/>
      <c r="Q8" s="9"/>
    </row>
    <row r="9" spans="1:17" x14ac:dyDescent="0.25">
      <c r="A9" s="14" t="s">
        <v>8</v>
      </c>
      <c r="B9" s="15"/>
      <c r="C9" s="1044" t="s">
        <v>945</v>
      </c>
      <c r="D9" s="1044"/>
      <c r="E9" s="1044"/>
      <c r="F9" s="1044"/>
      <c r="G9" s="1044"/>
      <c r="H9" s="1044"/>
      <c r="I9" s="1044"/>
      <c r="J9" s="1044"/>
      <c r="K9" s="1044"/>
      <c r="L9" s="1044"/>
      <c r="M9" s="1044"/>
      <c r="N9" s="1044"/>
      <c r="O9" s="1044"/>
      <c r="P9" s="1045"/>
      <c r="Q9" s="9"/>
    </row>
    <row r="10" spans="1:17" x14ac:dyDescent="0.25">
      <c r="A10" s="14" t="s">
        <v>10</v>
      </c>
      <c r="B10" s="15"/>
      <c r="C10" s="1049" t="s">
        <v>948</v>
      </c>
      <c r="D10" s="1049"/>
      <c r="E10" s="1049"/>
      <c r="F10" s="1049"/>
      <c r="G10" s="1049"/>
      <c r="H10" s="1049"/>
      <c r="I10" s="1049"/>
      <c r="J10" s="1049"/>
      <c r="K10" s="1049"/>
      <c r="L10" s="1049"/>
      <c r="M10" s="1049"/>
      <c r="N10" s="1049"/>
      <c r="O10" s="1049"/>
      <c r="P10" s="1050"/>
      <c r="Q10" s="9"/>
    </row>
    <row r="11" spans="1:17" x14ac:dyDescent="0.25">
      <c r="A11" s="14" t="s">
        <v>12</v>
      </c>
      <c r="B11" s="15"/>
      <c r="C11" s="1049" t="s">
        <v>949</v>
      </c>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t="s">
        <v>950</v>
      </c>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7"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332"/>
      <c r="D23" s="31"/>
      <c r="E23" s="32"/>
      <c r="F23" s="197"/>
      <c r="G23" s="31"/>
      <c r="H23" s="366"/>
      <c r="I23" s="367"/>
      <c r="J23" s="31"/>
      <c r="K23" s="368"/>
      <c r="L23" s="367"/>
      <c r="M23" s="368"/>
      <c r="N23" s="34"/>
      <c r="O23" s="367"/>
      <c r="P23" s="369"/>
    </row>
    <row r="24" spans="1:17" s="37" customFormat="1" ht="12.75" thickBot="1" x14ac:dyDescent="0.3">
      <c r="A24" s="38"/>
      <c r="B24" s="39" t="s">
        <v>41</v>
      </c>
      <c r="C24" s="370">
        <f>F24+I24+L24+O24</f>
        <v>4200</v>
      </c>
      <c r="D24" s="41">
        <f>SUM(D25,D28,D29,D45,D46)</f>
        <v>0</v>
      </c>
      <c r="E24" s="42">
        <f>SUM(E25,E28,E29,E45,E46)</f>
        <v>4200</v>
      </c>
      <c r="F24" s="43">
        <f t="shared" ref="F24:F29" si="0">D24+E24</f>
        <v>4200</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row>
    <row r="25" spans="1:17" ht="12.75" hidden="1" thickTop="1" x14ac:dyDescent="0.25">
      <c r="A25" s="46"/>
      <c r="B25" s="47" t="s">
        <v>42</v>
      </c>
      <c r="C25" s="374">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row>
    <row r="26" spans="1:17" ht="12.75" hidden="1" thickTop="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row>
    <row r="27" spans="1:17" ht="12.75" hidden="1" thickTop="1" x14ac:dyDescent="0.25">
      <c r="A27" s="63"/>
      <c r="B27" s="64" t="s">
        <v>44</v>
      </c>
      <c r="C27" s="383">
        <f>F27+I27+L27+O27</f>
        <v>0</v>
      </c>
      <c r="D27" s="66"/>
      <c r="E27" s="69"/>
      <c r="F27" s="65">
        <f t="shared" si="0"/>
        <v>0</v>
      </c>
      <c r="G27" s="66"/>
      <c r="H27" s="384"/>
      <c r="I27" s="385">
        <f>G27+H27</f>
        <v>0</v>
      </c>
      <c r="J27" s="66"/>
      <c r="K27" s="384"/>
      <c r="L27" s="385">
        <f>J27+K27</f>
        <v>0</v>
      </c>
      <c r="M27" s="386"/>
      <c r="N27" s="69"/>
      <c r="O27" s="385">
        <f>M27+N27</f>
        <v>0</v>
      </c>
      <c r="P27" s="387"/>
    </row>
    <row r="28" spans="1:17" s="37" customFormat="1" ht="25.5" thickTop="1" thickBot="1" x14ac:dyDescent="0.3">
      <c r="A28" s="73">
        <v>19300</v>
      </c>
      <c r="B28" s="73" t="s">
        <v>45</v>
      </c>
      <c r="C28" s="388">
        <f>SUM(F28,I28)</f>
        <v>700</v>
      </c>
      <c r="D28" s="75"/>
      <c r="E28" s="76">
        <v>700</v>
      </c>
      <c r="F28" s="606">
        <f t="shared" si="0"/>
        <v>700</v>
      </c>
      <c r="G28" s="75"/>
      <c r="H28" s="389"/>
      <c r="I28" s="390">
        <f>G28+H28</f>
        <v>0</v>
      </c>
      <c r="J28" s="80" t="s">
        <v>46</v>
      </c>
      <c r="K28" s="391" t="s">
        <v>46</v>
      </c>
      <c r="L28" s="84" t="s">
        <v>46</v>
      </c>
      <c r="M28" s="613" t="s">
        <v>46</v>
      </c>
      <c r="N28" s="83" t="s">
        <v>46</v>
      </c>
      <c r="O28" s="84" t="s">
        <v>46</v>
      </c>
      <c r="P28" s="392"/>
    </row>
    <row r="29" spans="1:17" s="37" customFormat="1" ht="31.5" customHeight="1" thickTop="1" x14ac:dyDescent="0.25">
      <c r="A29" s="85">
        <v>18620</v>
      </c>
      <c r="B29" s="85" t="s">
        <v>47</v>
      </c>
      <c r="C29" s="393">
        <f>F29</f>
        <v>3500</v>
      </c>
      <c r="D29" s="87"/>
      <c r="E29" s="135">
        <v>3500</v>
      </c>
      <c r="F29" s="143">
        <f t="shared" si="0"/>
        <v>3500</v>
      </c>
      <c r="G29" s="90" t="s">
        <v>46</v>
      </c>
      <c r="H29" s="395" t="s">
        <v>46</v>
      </c>
      <c r="I29" s="94" t="s">
        <v>46</v>
      </c>
      <c r="J29" s="90" t="s">
        <v>46</v>
      </c>
      <c r="K29" s="395" t="s">
        <v>46</v>
      </c>
      <c r="L29" s="94" t="s">
        <v>46</v>
      </c>
      <c r="M29" s="396" t="s">
        <v>46</v>
      </c>
      <c r="N29" s="91" t="s">
        <v>46</v>
      </c>
      <c r="O29" s="94" t="s">
        <v>46</v>
      </c>
      <c r="P29" s="397"/>
    </row>
    <row r="30" spans="1:17" s="37" customFormat="1" ht="36" hidden="1" x14ac:dyDescent="0.25">
      <c r="A30" s="85">
        <v>21300</v>
      </c>
      <c r="B30" s="85" t="s">
        <v>48</v>
      </c>
      <c r="C30" s="393">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row>
    <row r="31" spans="1:17" s="37" customFormat="1" ht="24" hidden="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row>
    <row r="32" spans="1:17" hidden="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row>
    <row r="33" spans="1:16" hidden="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row>
    <row r="34" spans="1:16" ht="24" hidden="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row>
    <row r="35" spans="1:16" s="37" customFormat="1" ht="36" hidden="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row>
    <row r="36" spans="1:16" ht="36" hidden="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row>
    <row r="37" spans="1:16" s="37" customFormat="1" hidden="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row>
    <row r="38" spans="1:16" hidden="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row>
    <row r="39" spans="1:16" ht="24" hidden="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row>
    <row r="40" spans="1:16" s="37" customFormat="1" ht="24" hidden="1" x14ac:dyDescent="0.25">
      <c r="A40" s="100">
        <v>21390</v>
      </c>
      <c r="B40" s="85" t="s">
        <v>58</v>
      </c>
      <c r="C40" s="393">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row>
    <row r="41" spans="1:16" ht="24" hidden="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row>
    <row r="42" spans="1:16" hidden="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row>
    <row r="43" spans="1:16" hidden="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row>
    <row r="44" spans="1:16" ht="24" hidden="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row>
    <row r="45" spans="1:16" s="37" customFormat="1" ht="24" hidden="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row>
    <row r="46" spans="1:16" s="37" customFormat="1" ht="24" hidden="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 hidden="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row>
    <row r="48" spans="1:16" ht="24" hidden="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row>
    <row r="49" spans="1:16" ht="24" hidden="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row>
    <row r="50" spans="1:16" ht="24" hidden="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row>
    <row r="51" spans="1:16" x14ac:dyDescent="0.25">
      <c r="A51" s="164"/>
      <c r="B51" s="156"/>
      <c r="C51" s="435"/>
      <c r="D51" s="436"/>
      <c r="E51" s="602"/>
      <c r="F51" s="167"/>
      <c r="G51" s="436"/>
      <c r="H51" s="437"/>
      <c r="I51" s="163"/>
      <c r="J51" s="162"/>
      <c r="K51" s="438"/>
      <c r="L51" s="169"/>
      <c r="M51" s="432"/>
      <c r="N51" s="433"/>
      <c r="O51" s="169"/>
      <c r="P51" s="434"/>
    </row>
    <row r="52" spans="1:16" s="37" customFormat="1" x14ac:dyDescent="0.25">
      <c r="A52" s="170"/>
      <c r="B52" s="171" t="s">
        <v>69</v>
      </c>
      <c r="C52" s="439"/>
      <c r="D52" s="440"/>
      <c r="E52" s="603"/>
      <c r="F52" s="607"/>
      <c r="G52" s="440"/>
      <c r="H52" s="442"/>
      <c r="I52" s="180"/>
      <c r="J52" s="440"/>
      <c r="K52" s="442"/>
      <c r="L52" s="180"/>
      <c r="M52" s="443"/>
      <c r="N52" s="441"/>
      <c r="O52" s="180"/>
      <c r="P52" s="444"/>
    </row>
    <row r="53" spans="1:16" s="37" customFormat="1" ht="12.75" thickBot="1" x14ac:dyDescent="0.3">
      <c r="A53" s="181"/>
      <c r="B53" s="38" t="s">
        <v>70</v>
      </c>
      <c r="C53" s="445">
        <f t="shared" ref="C53:C116" si="4">F53+I53+L53+O53</f>
        <v>4200</v>
      </c>
      <c r="D53" s="182">
        <f>SUM(D54,D284)</f>
        <v>0</v>
      </c>
      <c r="E53" s="183">
        <f>SUM(E54,E284)</f>
        <v>4200</v>
      </c>
      <c r="F53" s="184">
        <f t="shared" ref="F53:F117" si="5">D53+E53</f>
        <v>4200</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row>
    <row r="54" spans="1:16" s="37" customFormat="1" ht="36.75" thickTop="1" x14ac:dyDescent="0.25">
      <c r="A54" s="188"/>
      <c r="B54" s="189" t="s">
        <v>71</v>
      </c>
      <c r="C54" s="448">
        <f t="shared" si="4"/>
        <v>3500</v>
      </c>
      <c r="D54" s="191">
        <f>SUM(D55,D197)</f>
        <v>0</v>
      </c>
      <c r="E54" s="192">
        <f>SUM(E55,E197)</f>
        <v>3500</v>
      </c>
      <c r="F54" s="193">
        <f t="shared" si="5"/>
        <v>3500</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row>
    <row r="55" spans="1:16" s="37" customFormat="1" ht="24" x14ac:dyDescent="0.25">
      <c r="A55" s="197"/>
      <c r="B55" s="28" t="s">
        <v>72</v>
      </c>
      <c r="C55" s="452">
        <f t="shared" si="4"/>
        <v>3500</v>
      </c>
      <c r="D55" s="173">
        <f>SUM(D56,D78,D176,D190)</f>
        <v>0</v>
      </c>
      <c r="E55" s="174">
        <f>SUM(E56,E78,E176,E190)</f>
        <v>3500</v>
      </c>
      <c r="F55" s="175">
        <f t="shared" si="5"/>
        <v>3500</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row>
    <row r="56" spans="1:16" s="37" customFormat="1" hidden="1" x14ac:dyDescent="0.25">
      <c r="A56" s="200">
        <v>1000</v>
      </c>
      <c r="B56" s="200" t="s">
        <v>73</v>
      </c>
      <c r="C56" s="455">
        <f t="shared" si="4"/>
        <v>0</v>
      </c>
      <c r="D56" s="206">
        <f>SUM(D57,D70)</f>
        <v>0</v>
      </c>
      <c r="E56" s="207">
        <f>SUM(E57,E70)</f>
        <v>0</v>
      </c>
      <c r="F56" s="208">
        <f t="shared" si="5"/>
        <v>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row>
    <row r="57" spans="1:16" hidden="1" x14ac:dyDescent="0.25">
      <c r="A57" s="85">
        <v>1100</v>
      </c>
      <c r="B57" s="210" t="s">
        <v>74</v>
      </c>
      <c r="C57" s="393">
        <f t="shared" si="4"/>
        <v>0</v>
      </c>
      <c r="D57" s="95">
        <f>SUM(D58,D61,D69)</f>
        <v>0</v>
      </c>
      <c r="E57" s="98">
        <f>SUM(E58,E61,E69)</f>
        <v>0</v>
      </c>
      <c r="F57" s="212">
        <f t="shared" si="5"/>
        <v>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row>
    <row r="58" spans="1:16" hidden="1" x14ac:dyDescent="0.25">
      <c r="A58" s="213">
        <v>1110</v>
      </c>
      <c r="B58" s="156" t="s">
        <v>75</v>
      </c>
      <c r="C58" s="435">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row>
    <row r="60" spans="1:16" ht="24" hidden="1" x14ac:dyDescent="0.25">
      <c r="A60" s="64">
        <v>1119</v>
      </c>
      <c r="B60" s="111" t="s">
        <v>77</v>
      </c>
      <c r="C60" s="405">
        <f t="shared" si="4"/>
        <v>0</v>
      </c>
      <c r="D60" s="116"/>
      <c r="E60" s="118"/>
      <c r="F60" s="229">
        <f t="shared" si="5"/>
        <v>0</v>
      </c>
      <c r="G60" s="116"/>
      <c r="H60" s="408"/>
      <c r="I60" s="230">
        <f t="shared" si="6"/>
        <v>0</v>
      </c>
      <c r="J60" s="116"/>
      <c r="K60" s="408"/>
      <c r="L60" s="230">
        <f t="shared" si="7"/>
        <v>0</v>
      </c>
      <c r="M60" s="464"/>
      <c r="N60" s="118"/>
      <c r="O60" s="230">
        <f t="shared" si="8"/>
        <v>0</v>
      </c>
      <c r="P60" s="387"/>
    </row>
    <row r="61" spans="1:16" ht="24" hidden="1" x14ac:dyDescent="0.25">
      <c r="A61" s="224">
        <v>1140</v>
      </c>
      <c r="B61" s="111" t="s">
        <v>78</v>
      </c>
      <c r="C61" s="405">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405">
        <f t="shared" si="4"/>
        <v>0</v>
      </c>
      <c r="D62" s="116"/>
      <c r="E62" s="118"/>
      <c r="F62" s="229">
        <f t="shared" si="5"/>
        <v>0</v>
      </c>
      <c r="G62" s="116"/>
      <c r="H62" s="408"/>
      <c r="I62" s="230">
        <f t="shared" si="6"/>
        <v>0</v>
      </c>
      <c r="J62" s="116"/>
      <c r="K62" s="408"/>
      <c r="L62" s="230">
        <f t="shared" si="7"/>
        <v>0</v>
      </c>
      <c r="M62" s="464"/>
      <c r="N62" s="118"/>
      <c r="O62" s="230">
        <f t="shared" si="8"/>
        <v>0</v>
      </c>
      <c r="P62" s="387"/>
    </row>
    <row r="63" spans="1:16" ht="24" hidden="1" x14ac:dyDescent="0.25">
      <c r="A63" s="64">
        <v>1142</v>
      </c>
      <c r="B63" s="111" t="s">
        <v>80</v>
      </c>
      <c r="C63" s="405">
        <f t="shared" si="4"/>
        <v>0</v>
      </c>
      <c r="D63" s="116"/>
      <c r="E63" s="118"/>
      <c r="F63" s="229">
        <f t="shared" si="5"/>
        <v>0</v>
      </c>
      <c r="G63" s="116"/>
      <c r="H63" s="408"/>
      <c r="I63" s="230">
        <f t="shared" si="6"/>
        <v>0</v>
      </c>
      <c r="J63" s="116"/>
      <c r="K63" s="408"/>
      <c r="L63" s="230">
        <f t="shared" si="7"/>
        <v>0</v>
      </c>
      <c r="M63" s="464"/>
      <c r="N63" s="118"/>
      <c r="O63" s="230">
        <f t="shared" si="8"/>
        <v>0</v>
      </c>
      <c r="P63" s="387"/>
    </row>
    <row r="64" spans="1:16"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row>
    <row r="65" spans="1:16"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row>
    <row r="66" spans="1:16" hidden="1" x14ac:dyDescent="0.25">
      <c r="A66" s="64">
        <v>1147</v>
      </c>
      <c r="B66" s="111" t="s">
        <v>83</v>
      </c>
      <c r="C66" s="405">
        <f t="shared" si="4"/>
        <v>0</v>
      </c>
      <c r="D66" s="116"/>
      <c r="E66" s="118"/>
      <c r="F66" s="229">
        <f t="shared" si="5"/>
        <v>0</v>
      </c>
      <c r="G66" s="116"/>
      <c r="H66" s="408"/>
      <c r="I66" s="230">
        <f t="shared" si="6"/>
        <v>0</v>
      </c>
      <c r="J66" s="116"/>
      <c r="K66" s="408"/>
      <c r="L66" s="230">
        <f t="shared" si="7"/>
        <v>0</v>
      </c>
      <c r="M66" s="464"/>
      <c r="N66" s="118"/>
      <c r="O66" s="230">
        <f t="shared" si="8"/>
        <v>0</v>
      </c>
      <c r="P66" s="387"/>
    </row>
    <row r="67" spans="1:16" hidden="1" x14ac:dyDescent="0.25">
      <c r="A67" s="64">
        <v>1148</v>
      </c>
      <c r="B67" s="111" t="s">
        <v>84</v>
      </c>
      <c r="C67" s="405">
        <f t="shared" si="4"/>
        <v>0</v>
      </c>
      <c r="D67" s="116"/>
      <c r="E67" s="118"/>
      <c r="F67" s="229">
        <f t="shared" si="5"/>
        <v>0</v>
      </c>
      <c r="G67" s="116"/>
      <c r="H67" s="408"/>
      <c r="I67" s="230">
        <f t="shared" si="6"/>
        <v>0</v>
      </c>
      <c r="J67" s="116"/>
      <c r="K67" s="408"/>
      <c r="L67" s="230">
        <f t="shared" si="7"/>
        <v>0</v>
      </c>
      <c r="M67" s="464"/>
      <c r="N67" s="118"/>
      <c r="O67" s="230">
        <f t="shared" si="8"/>
        <v>0</v>
      </c>
      <c r="P67" s="387"/>
    </row>
    <row r="68" spans="1:16" ht="36" hidden="1" x14ac:dyDescent="0.25">
      <c r="A68" s="64">
        <v>1149</v>
      </c>
      <c r="B68" s="111" t="s">
        <v>85</v>
      </c>
      <c r="C68" s="405">
        <f t="shared" si="4"/>
        <v>0</v>
      </c>
      <c r="D68" s="116"/>
      <c r="E68" s="118"/>
      <c r="F68" s="229">
        <f t="shared" si="5"/>
        <v>0</v>
      </c>
      <c r="G68" s="116"/>
      <c r="H68" s="408"/>
      <c r="I68" s="230">
        <f t="shared" si="6"/>
        <v>0</v>
      </c>
      <c r="J68" s="116"/>
      <c r="K68" s="408"/>
      <c r="L68" s="230">
        <f t="shared" si="7"/>
        <v>0</v>
      </c>
      <c r="M68" s="464"/>
      <c r="N68" s="118"/>
      <c r="O68" s="230">
        <f t="shared" si="8"/>
        <v>0</v>
      </c>
      <c r="P68" s="387"/>
    </row>
    <row r="69" spans="1:16" ht="36" hidden="1" x14ac:dyDescent="0.25">
      <c r="A69" s="213">
        <v>1150</v>
      </c>
      <c r="B69" s="156" t="s">
        <v>86</v>
      </c>
      <c r="C69" s="405">
        <f t="shared" si="4"/>
        <v>0</v>
      </c>
      <c r="D69" s="231"/>
      <c r="E69" s="234"/>
      <c r="F69" s="218">
        <f t="shared" si="5"/>
        <v>0</v>
      </c>
      <c r="G69" s="231"/>
      <c r="H69" s="467"/>
      <c r="I69" s="219">
        <f t="shared" si="6"/>
        <v>0</v>
      </c>
      <c r="J69" s="231"/>
      <c r="K69" s="467"/>
      <c r="L69" s="219">
        <f t="shared" si="7"/>
        <v>0</v>
      </c>
      <c r="M69" s="468"/>
      <c r="N69" s="234"/>
      <c r="O69" s="219">
        <f t="shared" si="8"/>
        <v>0</v>
      </c>
      <c r="P69" s="434"/>
    </row>
    <row r="70" spans="1:16" ht="36" hidden="1" x14ac:dyDescent="0.25">
      <c r="A70" s="85">
        <v>1200</v>
      </c>
      <c r="B70" s="210" t="s">
        <v>87</v>
      </c>
      <c r="C70" s="393">
        <f t="shared" si="4"/>
        <v>0</v>
      </c>
      <c r="D70" s="95">
        <f>SUM(D71:D72)</f>
        <v>0</v>
      </c>
      <c r="E70" s="98">
        <f>SUM(E71:E72)</f>
        <v>0</v>
      </c>
      <c r="F70" s="212">
        <f>D70+E70</f>
        <v>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hidden="1" x14ac:dyDescent="0.25">
      <c r="A71" s="350">
        <v>1210</v>
      </c>
      <c r="B71" s="101" t="s">
        <v>88</v>
      </c>
      <c r="C71" s="400">
        <f t="shared" si="4"/>
        <v>0</v>
      </c>
      <c r="D71" s="106"/>
      <c r="E71" s="108"/>
      <c r="F71" s="242">
        <f t="shared" si="5"/>
        <v>0</v>
      </c>
      <c r="G71" s="106"/>
      <c r="H71" s="403"/>
      <c r="I71" s="243">
        <f t="shared" si="6"/>
        <v>0</v>
      </c>
      <c r="J71" s="106"/>
      <c r="K71" s="403"/>
      <c r="L71" s="243">
        <f t="shared" si="7"/>
        <v>0</v>
      </c>
      <c r="M71" s="463"/>
      <c r="N71" s="108"/>
      <c r="O71" s="243">
        <f t="shared" si="8"/>
        <v>0</v>
      </c>
      <c r="P71" s="382"/>
    </row>
    <row r="72" spans="1:16" ht="24" hidden="1" x14ac:dyDescent="0.25">
      <c r="A72" s="224">
        <v>1220</v>
      </c>
      <c r="B72" s="111" t="s">
        <v>89</v>
      </c>
      <c r="C72" s="405">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405">
        <f t="shared" si="4"/>
        <v>0</v>
      </c>
      <c r="D73" s="116"/>
      <c r="E73" s="118"/>
      <c r="F73" s="229">
        <f t="shared" si="5"/>
        <v>0</v>
      </c>
      <c r="G73" s="116"/>
      <c r="H73" s="408"/>
      <c r="I73" s="230">
        <f t="shared" si="6"/>
        <v>0</v>
      </c>
      <c r="J73" s="116"/>
      <c r="K73" s="408"/>
      <c r="L73" s="230">
        <f t="shared" si="7"/>
        <v>0</v>
      </c>
      <c r="M73" s="464"/>
      <c r="N73" s="118"/>
      <c r="O73" s="230">
        <f t="shared" si="8"/>
        <v>0</v>
      </c>
      <c r="P73" s="387"/>
    </row>
    <row r="74" spans="1:16"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row>
    <row r="75" spans="1:16"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row>
    <row r="76" spans="1:16" ht="36" hidden="1" x14ac:dyDescent="0.25">
      <c r="A76" s="64">
        <v>1227</v>
      </c>
      <c r="B76" s="111" t="s">
        <v>93</v>
      </c>
      <c r="C76" s="405">
        <f t="shared" si="4"/>
        <v>0</v>
      </c>
      <c r="D76" s="116"/>
      <c r="E76" s="118"/>
      <c r="F76" s="229">
        <f t="shared" si="5"/>
        <v>0</v>
      </c>
      <c r="G76" s="116"/>
      <c r="H76" s="408"/>
      <c r="I76" s="230">
        <f t="shared" si="6"/>
        <v>0</v>
      </c>
      <c r="J76" s="116"/>
      <c r="K76" s="408"/>
      <c r="L76" s="230">
        <f t="shared" si="7"/>
        <v>0</v>
      </c>
      <c r="M76" s="464"/>
      <c r="N76" s="118"/>
      <c r="O76" s="230">
        <f t="shared" si="8"/>
        <v>0</v>
      </c>
      <c r="P76" s="387"/>
    </row>
    <row r="77" spans="1:16" ht="60" hidden="1" x14ac:dyDescent="0.25">
      <c r="A77" s="64">
        <v>1228</v>
      </c>
      <c r="B77" s="111" t="s">
        <v>94</v>
      </c>
      <c r="C77" s="405">
        <f t="shared" si="4"/>
        <v>0</v>
      </c>
      <c r="D77" s="116"/>
      <c r="E77" s="118"/>
      <c r="F77" s="229">
        <f t="shared" si="5"/>
        <v>0</v>
      </c>
      <c r="G77" s="116"/>
      <c r="H77" s="408"/>
      <c r="I77" s="230">
        <f t="shared" si="6"/>
        <v>0</v>
      </c>
      <c r="J77" s="116"/>
      <c r="K77" s="408"/>
      <c r="L77" s="230">
        <f t="shared" si="7"/>
        <v>0</v>
      </c>
      <c r="M77" s="464"/>
      <c r="N77" s="118"/>
      <c r="O77" s="230">
        <f t="shared" si="8"/>
        <v>0</v>
      </c>
      <c r="P77" s="387"/>
    </row>
    <row r="78" spans="1:16" x14ac:dyDescent="0.25">
      <c r="A78" s="200">
        <v>2000</v>
      </c>
      <c r="B78" s="200" t="s">
        <v>95</v>
      </c>
      <c r="C78" s="455">
        <f t="shared" si="4"/>
        <v>3500</v>
      </c>
      <c r="D78" s="206">
        <f>SUM(D79,D86,D133,D167,D168,D175)</f>
        <v>0</v>
      </c>
      <c r="E78" s="604">
        <f>SUM(E79,E86,E133,E167,E168,E175)</f>
        <v>3500</v>
      </c>
      <c r="F78" s="608">
        <f t="shared" si="5"/>
        <v>3500</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row>
    <row r="79" spans="1:16" ht="24" hidden="1" x14ac:dyDescent="0.25">
      <c r="A79" s="85">
        <v>2100</v>
      </c>
      <c r="B79" s="210" t="s">
        <v>96</v>
      </c>
      <c r="C79" s="393">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hidden="1" x14ac:dyDescent="0.25">
      <c r="A80" s="350">
        <v>2110</v>
      </c>
      <c r="B80" s="101" t="s">
        <v>97</v>
      </c>
      <c r="C80" s="40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hidden="1" x14ac:dyDescent="0.25">
      <c r="A81" s="64">
        <v>2111</v>
      </c>
      <c r="B81" s="111" t="s">
        <v>98</v>
      </c>
      <c r="C81" s="405">
        <f t="shared" si="4"/>
        <v>0</v>
      </c>
      <c r="D81" s="116"/>
      <c r="E81" s="118"/>
      <c r="F81" s="229">
        <f t="shared" si="5"/>
        <v>0</v>
      </c>
      <c r="G81" s="116"/>
      <c r="H81" s="408"/>
      <c r="I81" s="230">
        <f t="shared" si="6"/>
        <v>0</v>
      </c>
      <c r="J81" s="116"/>
      <c r="K81" s="408"/>
      <c r="L81" s="230">
        <f t="shared" si="7"/>
        <v>0</v>
      </c>
      <c r="M81" s="464"/>
      <c r="N81" s="118"/>
      <c r="O81" s="230">
        <f t="shared" si="8"/>
        <v>0</v>
      </c>
      <c r="P81" s="387"/>
    </row>
    <row r="82" spans="1:16" ht="24" hidden="1" x14ac:dyDescent="0.25">
      <c r="A82" s="64">
        <v>2112</v>
      </c>
      <c r="B82" s="111" t="s">
        <v>99</v>
      </c>
      <c r="C82" s="405">
        <f t="shared" si="4"/>
        <v>0</v>
      </c>
      <c r="D82" s="116"/>
      <c r="E82" s="118"/>
      <c r="F82" s="229">
        <f t="shared" si="5"/>
        <v>0</v>
      </c>
      <c r="G82" s="116"/>
      <c r="H82" s="408"/>
      <c r="I82" s="230">
        <f t="shared" si="6"/>
        <v>0</v>
      </c>
      <c r="J82" s="116"/>
      <c r="K82" s="408"/>
      <c r="L82" s="230">
        <f t="shared" si="7"/>
        <v>0</v>
      </c>
      <c r="M82" s="464"/>
      <c r="N82" s="118"/>
      <c r="O82" s="230">
        <f t="shared" si="8"/>
        <v>0</v>
      </c>
      <c r="P82" s="387"/>
    </row>
    <row r="83" spans="1:16"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row>
    <row r="85" spans="1:16" ht="24" hidden="1" x14ac:dyDescent="0.25">
      <c r="A85" s="64">
        <v>2122</v>
      </c>
      <c r="B85" s="111" t="s">
        <v>99</v>
      </c>
      <c r="C85" s="405">
        <f t="shared" si="4"/>
        <v>0</v>
      </c>
      <c r="D85" s="116"/>
      <c r="E85" s="118"/>
      <c r="F85" s="229">
        <f t="shared" si="5"/>
        <v>0</v>
      </c>
      <c r="G85" s="116"/>
      <c r="H85" s="408"/>
      <c r="I85" s="230">
        <f t="shared" si="6"/>
        <v>0</v>
      </c>
      <c r="J85" s="116"/>
      <c r="K85" s="408"/>
      <c r="L85" s="230">
        <f t="shared" si="7"/>
        <v>0</v>
      </c>
      <c r="M85" s="464"/>
      <c r="N85" s="118"/>
      <c r="O85" s="230">
        <f t="shared" si="8"/>
        <v>0</v>
      </c>
      <c r="P85" s="387"/>
    </row>
    <row r="86" spans="1:16" x14ac:dyDescent="0.25">
      <c r="A86" s="85">
        <v>2200</v>
      </c>
      <c r="B86" s="210" t="s">
        <v>101</v>
      </c>
      <c r="C86" s="290">
        <f t="shared" si="4"/>
        <v>3247</v>
      </c>
      <c r="D86" s="95">
        <f>SUM(D87,D92,D98,D106,D115,D119,D125,D131)</f>
        <v>0</v>
      </c>
      <c r="E86" s="96">
        <f>SUM(E87,E92,E98,E106,E115,E119,E125,E131)</f>
        <v>3247</v>
      </c>
      <c r="F86" s="97">
        <f t="shared" si="5"/>
        <v>3247</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row>
    <row r="87" spans="1:16" ht="24" hidden="1" x14ac:dyDescent="0.25">
      <c r="A87" s="213">
        <v>2210</v>
      </c>
      <c r="B87" s="156" t="s">
        <v>102</v>
      </c>
      <c r="C87" s="435">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row>
    <row r="89" spans="1:16" ht="36" hidden="1" x14ac:dyDescent="0.25">
      <c r="A89" s="64">
        <v>2212</v>
      </c>
      <c r="B89" s="111" t="s">
        <v>104</v>
      </c>
      <c r="C89" s="405">
        <f t="shared" si="4"/>
        <v>0</v>
      </c>
      <c r="D89" s="116"/>
      <c r="E89" s="118"/>
      <c r="F89" s="229">
        <f t="shared" si="5"/>
        <v>0</v>
      </c>
      <c r="G89" s="116"/>
      <c r="H89" s="408"/>
      <c r="I89" s="230">
        <f t="shared" si="6"/>
        <v>0</v>
      </c>
      <c r="J89" s="116"/>
      <c r="K89" s="408"/>
      <c r="L89" s="230">
        <f t="shared" si="7"/>
        <v>0</v>
      </c>
      <c r="M89" s="464"/>
      <c r="N89" s="118"/>
      <c r="O89" s="230">
        <f t="shared" si="8"/>
        <v>0</v>
      </c>
      <c r="P89" s="387"/>
    </row>
    <row r="90" spans="1:16" ht="24" hidden="1" x14ac:dyDescent="0.25">
      <c r="A90" s="64">
        <v>2214</v>
      </c>
      <c r="B90" s="111" t="s">
        <v>105</v>
      </c>
      <c r="C90" s="405">
        <f t="shared" si="4"/>
        <v>0</v>
      </c>
      <c r="D90" s="116"/>
      <c r="E90" s="118"/>
      <c r="F90" s="229">
        <f t="shared" si="5"/>
        <v>0</v>
      </c>
      <c r="G90" s="116"/>
      <c r="H90" s="408"/>
      <c r="I90" s="230">
        <f t="shared" si="6"/>
        <v>0</v>
      </c>
      <c r="J90" s="116"/>
      <c r="K90" s="408"/>
      <c r="L90" s="230">
        <f t="shared" si="7"/>
        <v>0</v>
      </c>
      <c r="M90" s="464"/>
      <c r="N90" s="118"/>
      <c r="O90" s="230">
        <f t="shared" si="8"/>
        <v>0</v>
      </c>
      <c r="P90" s="387"/>
    </row>
    <row r="91" spans="1:16" hidden="1" x14ac:dyDescent="0.25">
      <c r="A91" s="64">
        <v>2219</v>
      </c>
      <c r="B91" s="111" t="s">
        <v>106</v>
      </c>
      <c r="C91" s="405">
        <f t="shared" si="4"/>
        <v>0</v>
      </c>
      <c r="D91" s="116"/>
      <c r="E91" s="118"/>
      <c r="F91" s="229">
        <f t="shared" si="5"/>
        <v>0</v>
      </c>
      <c r="G91" s="116"/>
      <c r="H91" s="408"/>
      <c r="I91" s="230">
        <f t="shared" si="6"/>
        <v>0</v>
      </c>
      <c r="J91" s="116"/>
      <c r="K91" s="408"/>
      <c r="L91" s="230">
        <f t="shared" si="7"/>
        <v>0</v>
      </c>
      <c r="M91" s="464"/>
      <c r="N91" s="118"/>
      <c r="O91" s="230">
        <f t="shared" si="8"/>
        <v>0</v>
      </c>
      <c r="P91" s="387"/>
    </row>
    <row r="92" spans="1:16" ht="24" hidden="1" x14ac:dyDescent="0.25">
      <c r="A92" s="224">
        <v>2220</v>
      </c>
      <c r="B92" s="111" t="s">
        <v>107</v>
      </c>
      <c r="C92" s="405">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405">
        <f t="shared" si="4"/>
        <v>0</v>
      </c>
      <c r="D93" s="116"/>
      <c r="E93" s="118"/>
      <c r="F93" s="229">
        <f t="shared" si="5"/>
        <v>0</v>
      </c>
      <c r="G93" s="116"/>
      <c r="H93" s="408"/>
      <c r="I93" s="230">
        <f t="shared" si="6"/>
        <v>0</v>
      </c>
      <c r="J93" s="116"/>
      <c r="K93" s="408"/>
      <c r="L93" s="230">
        <f t="shared" si="7"/>
        <v>0</v>
      </c>
      <c r="M93" s="464"/>
      <c r="N93" s="118"/>
      <c r="O93" s="230">
        <f t="shared" si="8"/>
        <v>0</v>
      </c>
      <c r="P93" s="387"/>
    </row>
    <row r="94" spans="1:16" hidden="1" x14ac:dyDescent="0.25">
      <c r="A94" s="64">
        <v>2222</v>
      </c>
      <c r="B94" s="111" t="s">
        <v>109</v>
      </c>
      <c r="C94" s="405">
        <f t="shared" si="4"/>
        <v>0</v>
      </c>
      <c r="D94" s="116"/>
      <c r="E94" s="118"/>
      <c r="F94" s="229">
        <f t="shared" si="5"/>
        <v>0</v>
      </c>
      <c r="G94" s="116"/>
      <c r="H94" s="408"/>
      <c r="I94" s="230">
        <f t="shared" si="6"/>
        <v>0</v>
      </c>
      <c r="J94" s="116"/>
      <c r="K94" s="408"/>
      <c r="L94" s="230">
        <f t="shared" si="7"/>
        <v>0</v>
      </c>
      <c r="M94" s="464"/>
      <c r="N94" s="118"/>
      <c r="O94" s="230">
        <f t="shared" si="8"/>
        <v>0</v>
      </c>
      <c r="P94" s="387"/>
    </row>
    <row r="95" spans="1:16" hidden="1" x14ac:dyDescent="0.25">
      <c r="A95" s="64">
        <v>2223</v>
      </c>
      <c r="B95" s="111" t="s">
        <v>110</v>
      </c>
      <c r="C95" s="405">
        <f t="shared" si="4"/>
        <v>0</v>
      </c>
      <c r="D95" s="116"/>
      <c r="E95" s="118"/>
      <c r="F95" s="229">
        <f t="shared" si="5"/>
        <v>0</v>
      </c>
      <c r="G95" s="116"/>
      <c r="H95" s="408"/>
      <c r="I95" s="230">
        <f t="shared" si="6"/>
        <v>0</v>
      </c>
      <c r="J95" s="116"/>
      <c r="K95" s="408"/>
      <c r="L95" s="230">
        <f t="shared" si="7"/>
        <v>0</v>
      </c>
      <c r="M95" s="464"/>
      <c r="N95" s="118"/>
      <c r="O95" s="230">
        <f t="shared" si="8"/>
        <v>0</v>
      </c>
      <c r="P95" s="387"/>
    </row>
    <row r="96" spans="1:16" ht="48" hidden="1" x14ac:dyDescent="0.25">
      <c r="A96" s="64">
        <v>2224</v>
      </c>
      <c r="B96" s="111" t="s">
        <v>111</v>
      </c>
      <c r="C96" s="405">
        <f t="shared" si="4"/>
        <v>0</v>
      </c>
      <c r="D96" s="116"/>
      <c r="E96" s="118"/>
      <c r="F96" s="229">
        <f t="shared" si="5"/>
        <v>0</v>
      </c>
      <c r="G96" s="116"/>
      <c r="H96" s="408"/>
      <c r="I96" s="230">
        <f t="shared" si="6"/>
        <v>0</v>
      </c>
      <c r="J96" s="116"/>
      <c r="K96" s="408"/>
      <c r="L96" s="230">
        <f t="shared" si="7"/>
        <v>0</v>
      </c>
      <c r="M96" s="464"/>
      <c r="N96" s="118"/>
      <c r="O96" s="230">
        <f t="shared" si="8"/>
        <v>0</v>
      </c>
      <c r="P96" s="387"/>
    </row>
    <row r="97" spans="1:16"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row>
    <row r="98" spans="1:16" ht="36" x14ac:dyDescent="0.25">
      <c r="A98" s="224">
        <v>2230</v>
      </c>
      <c r="B98" s="111" t="s">
        <v>113</v>
      </c>
      <c r="C98" s="405">
        <f t="shared" si="4"/>
        <v>2897</v>
      </c>
      <c r="D98" s="225">
        <f>SUM(D99:D105)</f>
        <v>0</v>
      </c>
      <c r="E98" s="226">
        <f>SUM(E99:E105)</f>
        <v>2897</v>
      </c>
      <c r="F98" s="227">
        <f t="shared" si="5"/>
        <v>2897</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x14ac:dyDescent="0.25">
      <c r="A99" s="64">
        <v>2231</v>
      </c>
      <c r="B99" s="111" t="s">
        <v>114</v>
      </c>
      <c r="C99" s="405">
        <f t="shared" si="4"/>
        <v>2897</v>
      </c>
      <c r="D99" s="116"/>
      <c r="E99" s="117">
        <v>2897</v>
      </c>
      <c r="F99" s="227">
        <f t="shared" si="5"/>
        <v>2897</v>
      </c>
      <c r="G99" s="116"/>
      <c r="H99" s="408"/>
      <c r="I99" s="230">
        <f t="shared" si="6"/>
        <v>0</v>
      </c>
      <c r="J99" s="116"/>
      <c r="K99" s="408"/>
      <c r="L99" s="230">
        <f t="shared" si="7"/>
        <v>0</v>
      </c>
      <c r="M99" s="464"/>
      <c r="N99" s="118"/>
      <c r="O99" s="230">
        <f t="shared" si="8"/>
        <v>0</v>
      </c>
      <c r="P99" s="387"/>
    </row>
    <row r="100" spans="1:16"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row>
    <row r="101" spans="1:16"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row>
    <row r="102" spans="1:16"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row>
    <row r="103" spans="1:16" ht="24" hidden="1" x14ac:dyDescent="0.25">
      <c r="A103" s="64">
        <v>2235</v>
      </c>
      <c r="B103" s="111" t="s">
        <v>118</v>
      </c>
      <c r="C103" s="405">
        <f t="shared" si="4"/>
        <v>0</v>
      </c>
      <c r="D103" s="116"/>
      <c r="E103" s="118"/>
      <c r="F103" s="229">
        <f t="shared" si="5"/>
        <v>0</v>
      </c>
      <c r="G103" s="116"/>
      <c r="H103" s="408"/>
      <c r="I103" s="230">
        <f t="shared" si="6"/>
        <v>0</v>
      </c>
      <c r="J103" s="116"/>
      <c r="K103" s="408"/>
      <c r="L103" s="230">
        <f t="shared" si="7"/>
        <v>0</v>
      </c>
      <c r="M103" s="464"/>
      <c r="N103" s="118"/>
      <c r="O103" s="230">
        <f t="shared" si="8"/>
        <v>0</v>
      </c>
      <c r="P103" s="387"/>
    </row>
    <row r="104" spans="1:16" hidden="1" x14ac:dyDescent="0.25">
      <c r="A104" s="64">
        <v>2236</v>
      </c>
      <c r="B104" s="111" t="s">
        <v>119</v>
      </c>
      <c r="C104" s="405">
        <f t="shared" si="4"/>
        <v>0</v>
      </c>
      <c r="D104" s="116"/>
      <c r="E104" s="118"/>
      <c r="F104" s="229">
        <f t="shared" si="5"/>
        <v>0</v>
      </c>
      <c r="G104" s="116"/>
      <c r="H104" s="408"/>
      <c r="I104" s="230">
        <f t="shared" si="6"/>
        <v>0</v>
      </c>
      <c r="J104" s="116"/>
      <c r="K104" s="408"/>
      <c r="L104" s="230">
        <f t="shared" si="7"/>
        <v>0</v>
      </c>
      <c r="M104" s="464"/>
      <c r="N104" s="118"/>
      <c r="O104" s="230">
        <f t="shared" si="8"/>
        <v>0</v>
      </c>
      <c r="P104" s="387"/>
    </row>
    <row r="105" spans="1:16" ht="24" hidden="1" x14ac:dyDescent="0.25">
      <c r="A105" s="64">
        <v>2239</v>
      </c>
      <c r="B105" s="111" t="s">
        <v>120</v>
      </c>
      <c r="C105" s="405">
        <f t="shared" si="4"/>
        <v>0</v>
      </c>
      <c r="D105" s="116"/>
      <c r="E105" s="118"/>
      <c r="F105" s="229">
        <f t="shared" si="5"/>
        <v>0</v>
      </c>
      <c r="G105" s="116"/>
      <c r="H105" s="408"/>
      <c r="I105" s="230">
        <f t="shared" si="6"/>
        <v>0</v>
      </c>
      <c r="J105" s="116"/>
      <c r="K105" s="408"/>
      <c r="L105" s="230">
        <f t="shared" si="7"/>
        <v>0</v>
      </c>
      <c r="M105" s="464"/>
      <c r="N105" s="118"/>
      <c r="O105" s="230">
        <f t="shared" si="8"/>
        <v>0</v>
      </c>
      <c r="P105" s="387"/>
    </row>
    <row r="106" spans="1:16" ht="36" hidden="1" x14ac:dyDescent="0.25">
      <c r="A106" s="224">
        <v>2240</v>
      </c>
      <c r="B106" s="111" t="s">
        <v>121</v>
      </c>
      <c r="C106" s="405">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405">
        <f t="shared" si="4"/>
        <v>0</v>
      </c>
      <c r="D107" s="116"/>
      <c r="E107" s="118"/>
      <c r="F107" s="229">
        <f t="shared" si="5"/>
        <v>0</v>
      </c>
      <c r="G107" s="116"/>
      <c r="H107" s="408"/>
      <c r="I107" s="230">
        <f t="shared" si="6"/>
        <v>0</v>
      </c>
      <c r="J107" s="116"/>
      <c r="K107" s="408"/>
      <c r="L107" s="230">
        <f t="shared" si="7"/>
        <v>0</v>
      </c>
      <c r="M107" s="464"/>
      <c r="N107" s="118"/>
      <c r="O107" s="230">
        <f t="shared" si="8"/>
        <v>0</v>
      </c>
      <c r="P107" s="387"/>
    </row>
    <row r="108" spans="1:16"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row>
    <row r="109" spans="1:16" ht="24" hidden="1" x14ac:dyDescent="0.25">
      <c r="A109" s="64">
        <v>2243</v>
      </c>
      <c r="B109" s="111" t="s">
        <v>124</v>
      </c>
      <c r="C109" s="405">
        <f t="shared" si="4"/>
        <v>0</v>
      </c>
      <c r="D109" s="116"/>
      <c r="E109" s="118"/>
      <c r="F109" s="229">
        <f t="shared" si="5"/>
        <v>0</v>
      </c>
      <c r="G109" s="116"/>
      <c r="H109" s="408"/>
      <c r="I109" s="230">
        <f t="shared" si="6"/>
        <v>0</v>
      </c>
      <c r="J109" s="116"/>
      <c r="K109" s="408"/>
      <c r="L109" s="230">
        <f t="shared" si="7"/>
        <v>0</v>
      </c>
      <c r="M109" s="464"/>
      <c r="N109" s="118"/>
      <c r="O109" s="230">
        <f t="shared" si="8"/>
        <v>0</v>
      </c>
      <c r="P109" s="387"/>
    </row>
    <row r="110" spans="1:16" hidden="1" x14ac:dyDescent="0.25">
      <c r="A110" s="64">
        <v>2244</v>
      </c>
      <c r="B110" s="111" t="s">
        <v>125</v>
      </c>
      <c r="C110" s="405">
        <f t="shared" si="4"/>
        <v>0</v>
      </c>
      <c r="D110" s="116"/>
      <c r="E110" s="118"/>
      <c r="F110" s="229">
        <f t="shared" si="5"/>
        <v>0</v>
      </c>
      <c r="G110" s="116"/>
      <c r="H110" s="408"/>
      <c r="I110" s="230">
        <f t="shared" si="6"/>
        <v>0</v>
      </c>
      <c r="J110" s="116"/>
      <c r="K110" s="408"/>
      <c r="L110" s="230">
        <f t="shared" si="7"/>
        <v>0</v>
      </c>
      <c r="M110" s="464"/>
      <c r="N110" s="118"/>
      <c r="O110" s="230">
        <f t="shared" si="8"/>
        <v>0</v>
      </c>
      <c r="P110" s="387"/>
    </row>
    <row r="111" spans="1:16"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row>
    <row r="112" spans="1:16"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row>
    <row r="113" spans="1:16" ht="24" hidden="1" x14ac:dyDescent="0.25">
      <c r="A113" s="64">
        <v>2248</v>
      </c>
      <c r="B113" s="111" t="s">
        <v>128</v>
      </c>
      <c r="C113" s="405">
        <f t="shared" si="4"/>
        <v>0</v>
      </c>
      <c r="D113" s="116"/>
      <c r="E113" s="118"/>
      <c r="F113" s="229">
        <f t="shared" si="5"/>
        <v>0</v>
      </c>
      <c r="G113" s="116"/>
      <c r="H113" s="408"/>
      <c r="I113" s="230">
        <f t="shared" si="6"/>
        <v>0</v>
      </c>
      <c r="J113" s="116"/>
      <c r="K113" s="408"/>
      <c r="L113" s="230">
        <f t="shared" si="7"/>
        <v>0</v>
      </c>
      <c r="M113" s="464"/>
      <c r="N113" s="118"/>
      <c r="O113" s="230">
        <f t="shared" si="8"/>
        <v>0</v>
      </c>
      <c r="P113" s="387"/>
    </row>
    <row r="114" spans="1:16" ht="24" hidden="1" x14ac:dyDescent="0.25">
      <c r="A114" s="64">
        <v>2249</v>
      </c>
      <c r="B114" s="111" t="s">
        <v>129</v>
      </c>
      <c r="C114" s="405">
        <f t="shared" si="4"/>
        <v>0</v>
      </c>
      <c r="D114" s="116"/>
      <c r="E114" s="118"/>
      <c r="F114" s="229">
        <f t="shared" si="5"/>
        <v>0</v>
      </c>
      <c r="G114" s="116"/>
      <c r="H114" s="408"/>
      <c r="I114" s="230">
        <f t="shared" si="6"/>
        <v>0</v>
      </c>
      <c r="J114" s="116"/>
      <c r="K114" s="408"/>
      <c r="L114" s="230">
        <f t="shared" si="7"/>
        <v>0</v>
      </c>
      <c r="M114" s="464"/>
      <c r="N114" s="118"/>
      <c r="O114" s="230">
        <f t="shared" si="8"/>
        <v>0</v>
      </c>
      <c r="P114" s="387"/>
    </row>
    <row r="115" spans="1:16" hidden="1" x14ac:dyDescent="0.25">
      <c r="A115" s="224">
        <v>2250</v>
      </c>
      <c r="B115" s="111" t="s">
        <v>130</v>
      </c>
      <c r="C115" s="405">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405">
        <f t="shared" si="4"/>
        <v>0</v>
      </c>
      <c r="D116" s="116"/>
      <c r="E116" s="118"/>
      <c r="F116" s="229">
        <f t="shared" si="5"/>
        <v>0</v>
      </c>
      <c r="G116" s="116"/>
      <c r="H116" s="408"/>
      <c r="I116" s="230">
        <f t="shared" si="6"/>
        <v>0</v>
      </c>
      <c r="J116" s="116"/>
      <c r="K116" s="408"/>
      <c r="L116" s="230">
        <f t="shared" si="7"/>
        <v>0</v>
      </c>
      <c r="M116" s="464"/>
      <c r="N116" s="118"/>
      <c r="O116" s="230">
        <f t="shared" si="8"/>
        <v>0</v>
      </c>
      <c r="P116" s="387"/>
    </row>
    <row r="117" spans="1:16"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row>
    <row r="118" spans="1:16" ht="24" hidden="1" x14ac:dyDescent="0.25">
      <c r="A118" s="64">
        <v>2259</v>
      </c>
      <c r="B118" s="111" t="s">
        <v>133</v>
      </c>
      <c r="C118" s="405">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row>
    <row r="119" spans="1:16" hidden="1" x14ac:dyDescent="0.25">
      <c r="A119" s="224">
        <v>2260</v>
      </c>
      <c r="B119" s="111" t="s">
        <v>134</v>
      </c>
      <c r="C119" s="405">
        <f t="shared" si="9"/>
        <v>0</v>
      </c>
      <c r="D119" s="225">
        <f>SUM(D120:D124)</f>
        <v>0</v>
      </c>
      <c r="E119" s="228">
        <f>SUM(E120:E124)</f>
        <v>0</v>
      </c>
      <c r="F119" s="229">
        <f t="shared" si="10"/>
        <v>0</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row>
    <row r="120" spans="1:16" hidden="1" x14ac:dyDescent="0.25">
      <c r="A120" s="64">
        <v>2261</v>
      </c>
      <c r="B120" s="111" t="s">
        <v>135</v>
      </c>
      <c r="C120" s="405">
        <f t="shared" si="9"/>
        <v>0</v>
      </c>
      <c r="D120" s="116"/>
      <c r="E120" s="118"/>
      <c r="F120" s="229">
        <f t="shared" si="10"/>
        <v>0</v>
      </c>
      <c r="G120" s="116"/>
      <c r="H120" s="408"/>
      <c r="I120" s="230">
        <f t="shared" si="11"/>
        <v>0</v>
      </c>
      <c r="J120" s="116"/>
      <c r="K120" s="408"/>
      <c r="L120" s="230">
        <f t="shared" si="12"/>
        <v>0</v>
      </c>
      <c r="M120" s="464"/>
      <c r="N120" s="118"/>
      <c r="O120" s="230">
        <f t="shared" si="13"/>
        <v>0</v>
      </c>
      <c r="P120" s="387"/>
    </row>
    <row r="121" spans="1:16" hidden="1" x14ac:dyDescent="0.25">
      <c r="A121" s="64">
        <v>2262</v>
      </c>
      <c r="B121" s="111" t="s">
        <v>136</v>
      </c>
      <c r="C121" s="405">
        <f t="shared" si="9"/>
        <v>0</v>
      </c>
      <c r="D121" s="116"/>
      <c r="E121" s="118"/>
      <c r="F121" s="229">
        <f t="shared" si="10"/>
        <v>0</v>
      </c>
      <c r="G121" s="116"/>
      <c r="H121" s="408"/>
      <c r="I121" s="230">
        <f t="shared" si="11"/>
        <v>0</v>
      </c>
      <c r="J121" s="116"/>
      <c r="K121" s="408"/>
      <c r="L121" s="230">
        <f t="shared" si="12"/>
        <v>0</v>
      </c>
      <c r="M121" s="464"/>
      <c r="N121" s="118"/>
      <c r="O121" s="230">
        <f t="shared" si="13"/>
        <v>0</v>
      </c>
      <c r="P121" s="387"/>
    </row>
    <row r="122" spans="1:16"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row>
    <row r="123" spans="1:16" ht="24" hidden="1" x14ac:dyDescent="0.25">
      <c r="A123" s="64">
        <v>2264</v>
      </c>
      <c r="B123" s="111" t="s">
        <v>138</v>
      </c>
      <c r="C123" s="405">
        <f t="shared" si="9"/>
        <v>0</v>
      </c>
      <c r="D123" s="116"/>
      <c r="E123" s="118"/>
      <c r="F123" s="229">
        <f t="shared" si="10"/>
        <v>0</v>
      </c>
      <c r="G123" s="116"/>
      <c r="H123" s="408"/>
      <c r="I123" s="230">
        <f t="shared" si="11"/>
        <v>0</v>
      </c>
      <c r="J123" s="116"/>
      <c r="K123" s="408"/>
      <c r="L123" s="230">
        <f t="shared" si="12"/>
        <v>0</v>
      </c>
      <c r="M123" s="464"/>
      <c r="N123" s="118"/>
      <c r="O123" s="230">
        <f t="shared" si="13"/>
        <v>0</v>
      </c>
      <c r="P123" s="387"/>
    </row>
    <row r="124" spans="1:16" hidden="1" x14ac:dyDescent="0.25">
      <c r="A124" s="64">
        <v>2269</v>
      </c>
      <c r="B124" s="111" t="s">
        <v>139</v>
      </c>
      <c r="C124" s="405">
        <f t="shared" si="9"/>
        <v>0</v>
      </c>
      <c r="D124" s="116"/>
      <c r="E124" s="118"/>
      <c r="F124" s="229">
        <f t="shared" si="10"/>
        <v>0</v>
      </c>
      <c r="G124" s="116"/>
      <c r="H124" s="408"/>
      <c r="I124" s="230">
        <f t="shared" si="11"/>
        <v>0</v>
      </c>
      <c r="J124" s="116"/>
      <c r="K124" s="408"/>
      <c r="L124" s="230">
        <f t="shared" si="12"/>
        <v>0</v>
      </c>
      <c r="M124" s="464"/>
      <c r="N124" s="118"/>
      <c r="O124" s="230">
        <f t="shared" si="13"/>
        <v>0</v>
      </c>
      <c r="P124" s="387"/>
    </row>
    <row r="125" spans="1:16" x14ac:dyDescent="0.25">
      <c r="A125" s="224">
        <v>2270</v>
      </c>
      <c r="B125" s="111" t="s">
        <v>140</v>
      </c>
      <c r="C125" s="405">
        <f t="shared" si="9"/>
        <v>350</v>
      </c>
      <c r="D125" s="225">
        <f>SUM(D126:D130)</f>
        <v>0</v>
      </c>
      <c r="E125" s="226">
        <f>SUM(E126:E130)</f>
        <v>350</v>
      </c>
      <c r="F125" s="227">
        <f t="shared" si="10"/>
        <v>350</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row>
    <row r="126" spans="1:16"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row>
    <row r="127" spans="1:16" ht="24" hidden="1" x14ac:dyDescent="0.25">
      <c r="A127" s="64">
        <v>2275</v>
      </c>
      <c r="B127" s="111" t="s">
        <v>142</v>
      </c>
      <c r="C127" s="405">
        <f t="shared" si="9"/>
        <v>0</v>
      </c>
      <c r="D127" s="116"/>
      <c r="E127" s="118"/>
      <c r="F127" s="229">
        <f t="shared" si="10"/>
        <v>0</v>
      </c>
      <c r="G127" s="116"/>
      <c r="H127" s="408"/>
      <c r="I127" s="230">
        <f t="shared" si="11"/>
        <v>0</v>
      </c>
      <c r="J127" s="116"/>
      <c r="K127" s="408"/>
      <c r="L127" s="230">
        <f t="shared" si="12"/>
        <v>0</v>
      </c>
      <c r="M127" s="464"/>
      <c r="N127" s="118"/>
      <c r="O127" s="230">
        <f t="shared" si="13"/>
        <v>0</v>
      </c>
      <c r="P127" s="387"/>
    </row>
    <row r="128" spans="1:16"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row>
    <row r="129" spans="1:16"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row>
    <row r="130" spans="1:16" ht="24" x14ac:dyDescent="0.25">
      <c r="A130" s="64">
        <v>2279</v>
      </c>
      <c r="B130" s="111" t="s">
        <v>145</v>
      </c>
      <c r="C130" s="405">
        <f t="shared" si="9"/>
        <v>350</v>
      </c>
      <c r="D130" s="116"/>
      <c r="E130" s="117">
        <v>350</v>
      </c>
      <c r="F130" s="227">
        <f t="shared" si="10"/>
        <v>350</v>
      </c>
      <c r="G130" s="116"/>
      <c r="H130" s="408"/>
      <c r="I130" s="230">
        <f t="shared" si="11"/>
        <v>0</v>
      </c>
      <c r="J130" s="116"/>
      <c r="K130" s="408"/>
      <c r="L130" s="230">
        <f t="shared" si="12"/>
        <v>0</v>
      </c>
      <c r="M130" s="464"/>
      <c r="N130" s="118"/>
      <c r="O130" s="230">
        <f t="shared" si="13"/>
        <v>0</v>
      </c>
      <c r="P130" s="387"/>
    </row>
    <row r="131" spans="1:16"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row>
    <row r="132" spans="1:16"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row>
    <row r="133" spans="1:16" ht="36" x14ac:dyDescent="0.25">
      <c r="A133" s="85">
        <v>2300</v>
      </c>
      <c r="B133" s="210" t="s">
        <v>148</v>
      </c>
      <c r="C133" s="393">
        <f t="shared" si="9"/>
        <v>253</v>
      </c>
      <c r="D133" s="95">
        <f>SUM(D134,D139,D143,D144,D147,D154,D162,D163,D166)</f>
        <v>0</v>
      </c>
      <c r="E133" s="96">
        <f>SUM(E134,E139,E143,E144,E147,E154,E162,E163,E166)</f>
        <v>253</v>
      </c>
      <c r="F133" s="97">
        <f t="shared" si="10"/>
        <v>253</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row>
    <row r="134" spans="1:16" ht="24" x14ac:dyDescent="0.25">
      <c r="A134" s="350">
        <v>2310</v>
      </c>
      <c r="B134" s="101" t="s">
        <v>149</v>
      </c>
      <c r="C134" s="400">
        <f t="shared" si="9"/>
        <v>253</v>
      </c>
      <c r="D134" s="251">
        <f>SUM(D135:D138)</f>
        <v>0</v>
      </c>
      <c r="E134" s="471">
        <f>SUM(E135:E138)</f>
        <v>253</v>
      </c>
      <c r="F134" s="240">
        <f t="shared" si="10"/>
        <v>253</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row>
    <row r="135" spans="1:16" x14ac:dyDescent="0.25">
      <c r="A135" s="64">
        <v>2311</v>
      </c>
      <c r="B135" s="111" t="s">
        <v>150</v>
      </c>
      <c r="C135" s="405">
        <f t="shared" si="9"/>
        <v>140</v>
      </c>
      <c r="D135" s="116"/>
      <c r="E135" s="117">
        <v>140</v>
      </c>
      <c r="F135" s="227">
        <f t="shared" si="10"/>
        <v>140</v>
      </c>
      <c r="G135" s="116"/>
      <c r="H135" s="408"/>
      <c r="I135" s="230">
        <f t="shared" si="11"/>
        <v>0</v>
      </c>
      <c r="J135" s="116"/>
      <c r="K135" s="408"/>
      <c r="L135" s="230">
        <f t="shared" si="12"/>
        <v>0</v>
      </c>
      <c r="M135" s="464"/>
      <c r="N135" s="118"/>
      <c r="O135" s="230">
        <f t="shared" si="13"/>
        <v>0</v>
      </c>
      <c r="P135" s="387"/>
    </row>
    <row r="136" spans="1:16" hidden="1" x14ac:dyDescent="0.25">
      <c r="A136" s="64">
        <v>2312</v>
      </c>
      <c r="B136" s="111" t="s">
        <v>151</v>
      </c>
      <c r="C136" s="405">
        <f t="shared" si="9"/>
        <v>0</v>
      </c>
      <c r="D136" s="116"/>
      <c r="E136" s="118"/>
      <c r="F136" s="229">
        <f t="shared" si="10"/>
        <v>0</v>
      </c>
      <c r="G136" s="116"/>
      <c r="H136" s="408"/>
      <c r="I136" s="230">
        <f t="shared" si="11"/>
        <v>0</v>
      </c>
      <c r="J136" s="116"/>
      <c r="K136" s="408"/>
      <c r="L136" s="230">
        <f t="shared" si="12"/>
        <v>0</v>
      </c>
      <c r="M136" s="464"/>
      <c r="N136" s="118"/>
      <c r="O136" s="230">
        <f t="shared" si="13"/>
        <v>0</v>
      </c>
      <c r="P136" s="387"/>
    </row>
    <row r="137" spans="1:16" hidden="1" x14ac:dyDescent="0.25">
      <c r="A137" s="64">
        <v>2313</v>
      </c>
      <c r="B137" s="111" t="s">
        <v>152</v>
      </c>
      <c r="C137" s="405">
        <f t="shared" si="9"/>
        <v>0</v>
      </c>
      <c r="D137" s="116"/>
      <c r="E137" s="118"/>
      <c r="F137" s="229">
        <f t="shared" si="10"/>
        <v>0</v>
      </c>
      <c r="G137" s="116"/>
      <c r="H137" s="408"/>
      <c r="I137" s="230">
        <f t="shared" si="11"/>
        <v>0</v>
      </c>
      <c r="J137" s="116"/>
      <c r="K137" s="408"/>
      <c r="L137" s="230">
        <f t="shared" si="12"/>
        <v>0</v>
      </c>
      <c r="M137" s="464"/>
      <c r="N137" s="118"/>
      <c r="O137" s="230">
        <f t="shared" si="13"/>
        <v>0</v>
      </c>
      <c r="P137" s="387"/>
    </row>
    <row r="138" spans="1:16" ht="36" x14ac:dyDescent="0.25">
      <c r="A138" s="64">
        <v>2314</v>
      </c>
      <c r="B138" s="111" t="s">
        <v>153</v>
      </c>
      <c r="C138" s="405">
        <f t="shared" si="9"/>
        <v>113</v>
      </c>
      <c r="D138" s="116"/>
      <c r="E138" s="117">
        <v>113</v>
      </c>
      <c r="F138" s="227">
        <f t="shared" si="10"/>
        <v>113</v>
      </c>
      <c r="G138" s="116"/>
      <c r="H138" s="408"/>
      <c r="I138" s="230">
        <f t="shared" si="11"/>
        <v>0</v>
      </c>
      <c r="J138" s="116"/>
      <c r="K138" s="408"/>
      <c r="L138" s="230">
        <f t="shared" si="12"/>
        <v>0</v>
      </c>
      <c r="M138" s="464"/>
      <c r="N138" s="118"/>
      <c r="O138" s="230">
        <f t="shared" si="13"/>
        <v>0</v>
      </c>
      <c r="P138" s="387"/>
    </row>
    <row r="139" spans="1:16" hidden="1" x14ac:dyDescent="0.25">
      <c r="A139" s="224">
        <v>2320</v>
      </c>
      <c r="B139" s="111" t="s">
        <v>154</v>
      </c>
      <c r="C139" s="405">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405">
        <f t="shared" si="9"/>
        <v>0</v>
      </c>
      <c r="D140" s="116"/>
      <c r="E140" s="118"/>
      <c r="F140" s="229">
        <f t="shared" si="10"/>
        <v>0</v>
      </c>
      <c r="G140" s="116"/>
      <c r="H140" s="408"/>
      <c r="I140" s="230">
        <f t="shared" si="11"/>
        <v>0</v>
      </c>
      <c r="J140" s="116"/>
      <c r="K140" s="408"/>
      <c r="L140" s="230">
        <f t="shared" si="12"/>
        <v>0</v>
      </c>
      <c r="M140" s="464"/>
      <c r="N140" s="118"/>
      <c r="O140" s="230">
        <f t="shared" si="13"/>
        <v>0</v>
      </c>
      <c r="P140" s="387"/>
    </row>
    <row r="141" spans="1:16" hidden="1" x14ac:dyDescent="0.25">
      <c r="A141" s="64">
        <v>2322</v>
      </c>
      <c r="B141" s="111" t="s">
        <v>156</v>
      </c>
      <c r="C141" s="405">
        <f t="shared" si="9"/>
        <v>0</v>
      </c>
      <c r="D141" s="116"/>
      <c r="E141" s="118"/>
      <c r="F141" s="229">
        <f t="shared" si="10"/>
        <v>0</v>
      </c>
      <c r="G141" s="116"/>
      <c r="H141" s="408"/>
      <c r="I141" s="230">
        <f t="shared" si="11"/>
        <v>0</v>
      </c>
      <c r="J141" s="116"/>
      <c r="K141" s="408"/>
      <c r="L141" s="230">
        <f t="shared" si="12"/>
        <v>0</v>
      </c>
      <c r="M141" s="464"/>
      <c r="N141" s="118"/>
      <c r="O141" s="230">
        <f t="shared" si="13"/>
        <v>0</v>
      </c>
      <c r="P141" s="387"/>
    </row>
    <row r="142" spans="1:16"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row>
    <row r="143" spans="1:16"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row>
    <row r="144" spans="1:16"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405">
        <f t="shared" si="9"/>
        <v>0</v>
      </c>
      <c r="D145" s="116"/>
      <c r="E145" s="118"/>
      <c r="F145" s="229">
        <f t="shared" si="10"/>
        <v>0</v>
      </c>
      <c r="G145" s="116"/>
      <c r="H145" s="408"/>
      <c r="I145" s="230">
        <f t="shared" si="11"/>
        <v>0</v>
      </c>
      <c r="J145" s="116"/>
      <c r="K145" s="408"/>
      <c r="L145" s="230">
        <f t="shared" si="12"/>
        <v>0</v>
      </c>
      <c r="M145" s="464"/>
      <c r="N145" s="118"/>
      <c r="O145" s="230">
        <f t="shared" si="13"/>
        <v>0</v>
      </c>
      <c r="P145" s="387"/>
    </row>
    <row r="146" spans="1:16"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row>
    <row r="147" spans="1:16" ht="24" hidden="1" x14ac:dyDescent="0.25">
      <c r="A147" s="213">
        <v>2350</v>
      </c>
      <c r="B147" s="156" t="s">
        <v>162</v>
      </c>
      <c r="C147" s="405">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405">
        <f t="shared" si="9"/>
        <v>0</v>
      </c>
      <c r="D148" s="106"/>
      <c r="E148" s="108"/>
      <c r="F148" s="242">
        <f t="shared" si="10"/>
        <v>0</v>
      </c>
      <c r="G148" s="106"/>
      <c r="H148" s="403"/>
      <c r="I148" s="243">
        <f t="shared" si="11"/>
        <v>0</v>
      </c>
      <c r="J148" s="106"/>
      <c r="K148" s="403"/>
      <c r="L148" s="243">
        <f t="shared" si="12"/>
        <v>0</v>
      </c>
      <c r="M148" s="463"/>
      <c r="N148" s="108"/>
      <c r="O148" s="243">
        <f t="shared" si="13"/>
        <v>0</v>
      </c>
      <c r="P148" s="382"/>
    </row>
    <row r="149" spans="1:16" hidden="1" x14ac:dyDescent="0.25">
      <c r="A149" s="64">
        <v>2352</v>
      </c>
      <c r="B149" s="111" t="s">
        <v>164</v>
      </c>
      <c r="C149" s="405">
        <f t="shared" si="9"/>
        <v>0</v>
      </c>
      <c r="D149" s="116"/>
      <c r="E149" s="118"/>
      <c r="F149" s="229">
        <f t="shared" si="10"/>
        <v>0</v>
      </c>
      <c r="G149" s="116"/>
      <c r="H149" s="408"/>
      <c r="I149" s="230">
        <f t="shared" si="11"/>
        <v>0</v>
      </c>
      <c r="J149" s="116"/>
      <c r="K149" s="408"/>
      <c r="L149" s="230">
        <f t="shared" si="12"/>
        <v>0</v>
      </c>
      <c r="M149" s="464"/>
      <c r="N149" s="118"/>
      <c r="O149" s="230">
        <f t="shared" si="13"/>
        <v>0</v>
      </c>
      <c r="P149" s="387"/>
    </row>
    <row r="150" spans="1:16" ht="24" hidden="1" x14ac:dyDescent="0.25">
      <c r="A150" s="64">
        <v>2353</v>
      </c>
      <c r="B150" s="111" t="s">
        <v>165</v>
      </c>
      <c r="C150" s="405">
        <f t="shared" si="9"/>
        <v>0</v>
      </c>
      <c r="D150" s="116"/>
      <c r="E150" s="118"/>
      <c r="F150" s="229">
        <f t="shared" si="10"/>
        <v>0</v>
      </c>
      <c r="G150" s="116"/>
      <c r="H150" s="408"/>
      <c r="I150" s="230">
        <f t="shared" si="11"/>
        <v>0</v>
      </c>
      <c r="J150" s="116"/>
      <c r="K150" s="408"/>
      <c r="L150" s="230">
        <f t="shared" si="12"/>
        <v>0</v>
      </c>
      <c r="M150" s="464"/>
      <c r="N150" s="118"/>
      <c r="O150" s="230">
        <f t="shared" si="13"/>
        <v>0</v>
      </c>
      <c r="P150" s="387"/>
    </row>
    <row r="151" spans="1:16"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row>
    <row r="152" spans="1:16" ht="24" hidden="1" x14ac:dyDescent="0.25">
      <c r="A152" s="64">
        <v>2355</v>
      </c>
      <c r="B152" s="111" t="s">
        <v>167</v>
      </c>
      <c r="C152" s="405">
        <f t="shared" si="9"/>
        <v>0</v>
      </c>
      <c r="D152" s="116"/>
      <c r="E152" s="118"/>
      <c r="F152" s="229">
        <f t="shared" si="10"/>
        <v>0</v>
      </c>
      <c r="G152" s="116"/>
      <c r="H152" s="408"/>
      <c r="I152" s="230">
        <f t="shared" si="11"/>
        <v>0</v>
      </c>
      <c r="J152" s="116"/>
      <c r="K152" s="408"/>
      <c r="L152" s="230">
        <f t="shared" si="12"/>
        <v>0</v>
      </c>
      <c r="M152" s="464"/>
      <c r="N152" s="118"/>
      <c r="O152" s="230">
        <f t="shared" si="13"/>
        <v>0</v>
      </c>
      <c r="P152" s="387"/>
    </row>
    <row r="153" spans="1:16"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row>
    <row r="154" spans="1:16" ht="24" hidden="1" x14ac:dyDescent="0.25">
      <c r="A154" s="224">
        <v>2360</v>
      </c>
      <c r="B154" s="111" t="s">
        <v>169</v>
      </c>
      <c r="C154" s="405">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405">
        <f t="shared" si="9"/>
        <v>0</v>
      </c>
      <c r="D155" s="116"/>
      <c r="E155" s="118"/>
      <c r="F155" s="229">
        <f t="shared" si="10"/>
        <v>0</v>
      </c>
      <c r="G155" s="116"/>
      <c r="H155" s="408"/>
      <c r="I155" s="230">
        <f t="shared" si="11"/>
        <v>0</v>
      </c>
      <c r="J155" s="116"/>
      <c r="K155" s="408"/>
      <c r="L155" s="230">
        <f t="shared" si="12"/>
        <v>0</v>
      </c>
      <c r="M155" s="464"/>
      <c r="N155" s="118"/>
      <c r="O155" s="230">
        <f t="shared" si="13"/>
        <v>0</v>
      </c>
      <c r="P155" s="387"/>
    </row>
    <row r="156" spans="1:16" ht="24" hidden="1" x14ac:dyDescent="0.25">
      <c r="A156" s="63">
        <v>2362</v>
      </c>
      <c r="B156" s="111" t="s">
        <v>171</v>
      </c>
      <c r="C156" s="405">
        <f t="shared" si="9"/>
        <v>0</v>
      </c>
      <c r="D156" s="116"/>
      <c r="E156" s="118"/>
      <c r="F156" s="229">
        <f t="shared" si="10"/>
        <v>0</v>
      </c>
      <c r="G156" s="116"/>
      <c r="H156" s="408"/>
      <c r="I156" s="230">
        <f t="shared" si="11"/>
        <v>0</v>
      </c>
      <c r="J156" s="116"/>
      <c r="K156" s="408"/>
      <c r="L156" s="230">
        <f t="shared" si="12"/>
        <v>0</v>
      </c>
      <c r="M156" s="464"/>
      <c r="N156" s="118"/>
      <c r="O156" s="230">
        <f t="shared" si="13"/>
        <v>0</v>
      </c>
      <c r="P156" s="387"/>
    </row>
    <row r="157" spans="1:16" hidden="1" x14ac:dyDescent="0.25">
      <c r="A157" s="63">
        <v>2363</v>
      </c>
      <c r="B157" s="111" t="s">
        <v>172</v>
      </c>
      <c r="C157" s="405">
        <f t="shared" si="9"/>
        <v>0</v>
      </c>
      <c r="D157" s="116"/>
      <c r="E157" s="118"/>
      <c r="F157" s="229">
        <f t="shared" si="10"/>
        <v>0</v>
      </c>
      <c r="G157" s="116"/>
      <c r="H157" s="408"/>
      <c r="I157" s="230">
        <f t="shared" si="11"/>
        <v>0</v>
      </c>
      <c r="J157" s="116"/>
      <c r="K157" s="408"/>
      <c r="L157" s="230">
        <f t="shared" si="12"/>
        <v>0</v>
      </c>
      <c r="M157" s="464"/>
      <c r="N157" s="118"/>
      <c r="O157" s="230">
        <f t="shared" si="13"/>
        <v>0</v>
      </c>
      <c r="P157" s="387"/>
    </row>
    <row r="158" spans="1:16"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row>
    <row r="159" spans="1:16"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row>
    <row r="160" spans="1:16"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row>
    <row r="161" spans="1:16"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row>
    <row r="162" spans="1:16" hidden="1" x14ac:dyDescent="0.25">
      <c r="A162" s="213">
        <v>2370</v>
      </c>
      <c r="B162" s="156" t="s">
        <v>177</v>
      </c>
      <c r="C162" s="405">
        <f t="shared" si="9"/>
        <v>0</v>
      </c>
      <c r="D162" s="231"/>
      <c r="E162" s="234"/>
      <c r="F162" s="218">
        <f t="shared" si="10"/>
        <v>0</v>
      </c>
      <c r="G162" s="231"/>
      <c r="H162" s="467"/>
      <c r="I162" s="219">
        <f t="shared" si="11"/>
        <v>0</v>
      </c>
      <c r="J162" s="231"/>
      <c r="K162" s="467"/>
      <c r="L162" s="219">
        <f t="shared" si="12"/>
        <v>0</v>
      </c>
      <c r="M162" s="468"/>
      <c r="N162" s="234"/>
      <c r="O162" s="219">
        <f t="shared" si="13"/>
        <v>0</v>
      </c>
      <c r="P162" s="434"/>
    </row>
    <row r="163" spans="1:16"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row>
    <row r="165" spans="1:16"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row>
    <row r="166" spans="1:16" hidden="1" x14ac:dyDescent="0.25">
      <c r="A166" s="213">
        <v>2390</v>
      </c>
      <c r="B166" s="156" t="s">
        <v>181</v>
      </c>
      <c r="C166" s="405">
        <f t="shared" si="9"/>
        <v>0</v>
      </c>
      <c r="D166" s="231"/>
      <c r="E166" s="234"/>
      <c r="F166" s="218">
        <f t="shared" si="10"/>
        <v>0</v>
      </c>
      <c r="G166" s="231"/>
      <c r="H166" s="467"/>
      <c r="I166" s="219">
        <f t="shared" si="11"/>
        <v>0</v>
      </c>
      <c r="J166" s="231"/>
      <c r="K166" s="467"/>
      <c r="L166" s="219">
        <f t="shared" si="12"/>
        <v>0</v>
      </c>
      <c r="M166" s="468"/>
      <c r="N166" s="234"/>
      <c r="O166" s="219">
        <f t="shared" si="13"/>
        <v>0</v>
      </c>
      <c r="P166" s="434"/>
    </row>
    <row r="167" spans="1:16"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99">
        <f t="shared" si="13"/>
        <v>0</v>
      </c>
      <c r="P167" s="397"/>
    </row>
    <row r="168" spans="1:16" ht="24" hidden="1" x14ac:dyDescent="0.25">
      <c r="A168" s="85">
        <v>2500</v>
      </c>
      <c r="B168" s="210" t="s">
        <v>183</v>
      </c>
      <c r="C168" s="393">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row>
    <row r="169" spans="1:16" hidden="1" x14ac:dyDescent="0.25">
      <c r="A169" s="350">
        <v>2510</v>
      </c>
      <c r="B169" s="101" t="s">
        <v>184</v>
      </c>
      <c r="C169" s="40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row>
    <row r="170" spans="1:16"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row>
    <row r="172" spans="1:16" ht="24" hidden="1" x14ac:dyDescent="0.25">
      <c r="A172" s="64">
        <v>2515</v>
      </c>
      <c r="B172" s="111" t="s">
        <v>187</v>
      </c>
      <c r="C172" s="405">
        <f t="shared" si="9"/>
        <v>0</v>
      </c>
      <c r="D172" s="116"/>
      <c r="E172" s="118"/>
      <c r="F172" s="229">
        <f t="shared" si="10"/>
        <v>0</v>
      </c>
      <c r="G172" s="116"/>
      <c r="H172" s="408"/>
      <c r="I172" s="230">
        <f t="shared" si="11"/>
        <v>0</v>
      </c>
      <c r="J172" s="116"/>
      <c r="K172" s="408"/>
      <c r="L172" s="230">
        <f t="shared" si="12"/>
        <v>0</v>
      </c>
      <c r="M172" s="464"/>
      <c r="N172" s="118"/>
      <c r="O172" s="230">
        <f t="shared" si="13"/>
        <v>0</v>
      </c>
      <c r="P172" s="387"/>
    </row>
    <row r="173" spans="1:16"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row>
    <row r="174" spans="1:16"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row>
    <row r="175" spans="1:16"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row>
    <row r="176" spans="1:16"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row>
    <row r="178" spans="1:16"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row>
    <row r="180" spans="1:16"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row>
    <row r="181" spans="1:16"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row>
    <row r="182" spans="1:16"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row>
    <row r="183" spans="1:16"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row>
    <row r="184" spans="1:16"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row>
    <row r="185" spans="1:16"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row>
    <row r="186" spans="1:16"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row>
    <row r="187" spans="1:16"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row>
    <row r="188" spans="1:16" ht="48" hidden="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row>
    <row r="189" spans="1:16"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row>
    <row r="190" spans="1:16"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row>
    <row r="191" spans="1:16"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row>
    <row r="192" spans="1:16"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row>
    <row r="193" spans="1:16"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row>
    <row r="194" spans="1:16"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row>
    <row r="195" spans="1:16"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row>
    <row r="196" spans="1:16"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row>
    <row r="197" spans="1:16" s="37" customFormat="1" ht="24" hidden="1" x14ac:dyDescent="0.25">
      <c r="A197" s="271"/>
      <c r="B197" s="29" t="s">
        <v>212</v>
      </c>
      <c r="C197" s="452">
        <f t="shared" si="26"/>
        <v>0</v>
      </c>
      <c r="D197" s="173">
        <f>SUM(D198,D233,D271)</f>
        <v>0</v>
      </c>
      <c r="E197" s="176">
        <f>SUM(E198,E233,E271)</f>
        <v>0</v>
      </c>
      <c r="F197" s="198">
        <f t="shared" si="30"/>
        <v>0</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row>
    <row r="198" spans="1:16" hidden="1" x14ac:dyDescent="0.25">
      <c r="A198" s="200">
        <v>5000</v>
      </c>
      <c r="B198" s="200" t="s">
        <v>213</v>
      </c>
      <c r="C198" s="455">
        <f>F198+I198+L198+O198</f>
        <v>0</v>
      </c>
      <c r="D198" s="206">
        <f>D199+D207</f>
        <v>0</v>
      </c>
      <c r="E198" s="207">
        <f>E199+E207</f>
        <v>0</v>
      </c>
      <c r="F198" s="208">
        <f t="shared" si="30"/>
        <v>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row>
    <row r="199" spans="1:16" hidden="1" x14ac:dyDescent="0.25">
      <c r="A199" s="85">
        <v>5100</v>
      </c>
      <c r="B199" s="210" t="s">
        <v>214</v>
      </c>
      <c r="C199" s="393">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row>
    <row r="200" spans="1:16"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row>
    <row r="201" spans="1:16" ht="24" hidden="1" x14ac:dyDescent="0.25">
      <c r="A201" s="224">
        <v>5120</v>
      </c>
      <c r="B201" s="111" t="s">
        <v>216</v>
      </c>
      <c r="C201" s="405">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row>
    <row r="202" spans="1:16" hidden="1" x14ac:dyDescent="0.25">
      <c r="A202" s="64">
        <v>5121</v>
      </c>
      <c r="B202" s="111" t="s">
        <v>217</v>
      </c>
      <c r="C202" s="405">
        <f t="shared" si="26"/>
        <v>0</v>
      </c>
      <c r="D202" s="116"/>
      <c r="E202" s="118"/>
      <c r="F202" s="229">
        <f t="shared" si="30"/>
        <v>0</v>
      </c>
      <c r="G202" s="116"/>
      <c r="H202" s="408"/>
      <c r="I202" s="230">
        <f t="shared" si="31"/>
        <v>0</v>
      </c>
      <c r="J202" s="116"/>
      <c r="K202" s="408"/>
      <c r="L202" s="230">
        <f t="shared" si="32"/>
        <v>0</v>
      </c>
      <c r="M202" s="464"/>
      <c r="N202" s="118"/>
      <c r="O202" s="230">
        <f t="shared" si="33"/>
        <v>0</v>
      </c>
      <c r="P202" s="387"/>
    </row>
    <row r="203" spans="1:16" ht="24" hidden="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row>
    <row r="204" spans="1:16"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row>
    <row r="205" spans="1:16"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row>
    <row r="206" spans="1:16"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row>
    <row r="207" spans="1:16" hidden="1" x14ac:dyDescent="0.25">
      <c r="A207" s="85">
        <v>5200</v>
      </c>
      <c r="B207" s="210" t="s">
        <v>222</v>
      </c>
      <c r="C207" s="393">
        <f t="shared" si="26"/>
        <v>0</v>
      </c>
      <c r="D207" s="95">
        <f>D208+D218+D219+D228+D229+D230+D232</f>
        <v>0</v>
      </c>
      <c r="E207" s="98">
        <f>E208+E218+E219+E228+E229+E230+E232</f>
        <v>0</v>
      </c>
      <c r="F207" s="212">
        <f t="shared" si="30"/>
        <v>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row>
    <row r="208" spans="1:16"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row>
    <row r="209" spans="1:16"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row>
    <row r="210" spans="1:16"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row>
    <row r="211" spans="1:16"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row>
    <row r="212" spans="1:16"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row>
    <row r="213" spans="1:16"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row>
    <row r="214" spans="1:16"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row>
    <row r="215" spans="1:16"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row>
    <row r="216" spans="1:16"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row>
    <row r="217" spans="1:16"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row>
    <row r="218" spans="1:16"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row>
    <row r="219" spans="1:16" hidden="1" x14ac:dyDescent="0.25">
      <c r="A219" s="224">
        <v>5230</v>
      </c>
      <c r="B219" s="111" t="s">
        <v>234</v>
      </c>
      <c r="C219" s="227">
        <f t="shared" si="26"/>
        <v>0</v>
      </c>
      <c r="D219" s="225">
        <f>SUM(D220:D227)</f>
        <v>0</v>
      </c>
      <c r="E219" s="228">
        <f>SUM(E220:E227)</f>
        <v>0</v>
      </c>
      <c r="F219" s="229">
        <f t="shared" si="30"/>
        <v>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row>
    <row r="220" spans="1:16"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row>
    <row r="221" spans="1:16" hidden="1" x14ac:dyDescent="0.25">
      <c r="A221" s="64">
        <v>5232</v>
      </c>
      <c r="B221" s="111" t="s">
        <v>236</v>
      </c>
      <c r="C221" s="227">
        <f t="shared" si="26"/>
        <v>0</v>
      </c>
      <c r="D221" s="116"/>
      <c r="E221" s="118"/>
      <c r="F221" s="229">
        <f t="shared" si="30"/>
        <v>0</v>
      </c>
      <c r="G221" s="116"/>
      <c r="H221" s="408"/>
      <c r="I221" s="230">
        <f t="shared" si="31"/>
        <v>0</v>
      </c>
      <c r="J221" s="116"/>
      <c r="K221" s="408"/>
      <c r="L221" s="230">
        <f t="shared" si="32"/>
        <v>0</v>
      </c>
      <c r="M221" s="464"/>
      <c r="N221" s="118"/>
      <c r="O221" s="230">
        <f t="shared" si="33"/>
        <v>0</v>
      </c>
      <c r="P221" s="387"/>
    </row>
    <row r="222" spans="1:16" hidden="1" x14ac:dyDescent="0.25">
      <c r="A222" s="64">
        <v>5233</v>
      </c>
      <c r="B222" s="111" t="s">
        <v>237</v>
      </c>
      <c r="C222" s="227">
        <f t="shared" si="26"/>
        <v>0</v>
      </c>
      <c r="D222" s="116"/>
      <c r="E222" s="118"/>
      <c r="F222" s="229">
        <f t="shared" si="30"/>
        <v>0</v>
      </c>
      <c r="G222" s="116"/>
      <c r="H222" s="408"/>
      <c r="I222" s="230">
        <f t="shared" si="31"/>
        <v>0</v>
      </c>
      <c r="J222" s="116"/>
      <c r="K222" s="408"/>
      <c r="L222" s="230">
        <f t="shared" si="32"/>
        <v>0</v>
      </c>
      <c r="M222" s="464"/>
      <c r="N222" s="118"/>
      <c r="O222" s="230">
        <f t="shared" si="33"/>
        <v>0</v>
      </c>
      <c r="P222" s="387"/>
    </row>
    <row r="223" spans="1:16"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row>
    <row r="224" spans="1:16"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row>
    <row r="225" spans="1:16"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row>
    <row r="226" spans="1:16" ht="24" hidden="1" x14ac:dyDescent="0.25">
      <c r="A226" s="64">
        <v>5238</v>
      </c>
      <c r="B226" s="111" t="s">
        <v>241</v>
      </c>
      <c r="C226" s="227">
        <f t="shared" si="26"/>
        <v>0</v>
      </c>
      <c r="D226" s="116"/>
      <c r="E226" s="118"/>
      <c r="F226" s="229">
        <f t="shared" si="30"/>
        <v>0</v>
      </c>
      <c r="G226" s="116"/>
      <c r="H226" s="408"/>
      <c r="I226" s="230">
        <f t="shared" si="31"/>
        <v>0</v>
      </c>
      <c r="J226" s="116"/>
      <c r="K226" s="408"/>
      <c r="L226" s="230">
        <f t="shared" si="32"/>
        <v>0</v>
      </c>
      <c r="M226" s="464"/>
      <c r="N226" s="118"/>
      <c r="O226" s="230">
        <f t="shared" si="33"/>
        <v>0</v>
      </c>
      <c r="P226" s="387"/>
    </row>
    <row r="227" spans="1:16" ht="24" hidden="1" x14ac:dyDescent="0.25">
      <c r="A227" s="64">
        <v>5239</v>
      </c>
      <c r="B227" s="111" t="s">
        <v>242</v>
      </c>
      <c r="C227" s="227">
        <f t="shared" si="26"/>
        <v>0</v>
      </c>
      <c r="D227" s="116"/>
      <c r="E227" s="118"/>
      <c r="F227" s="229">
        <f t="shared" si="30"/>
        <v>0</v>
      </c>
      <c r="G227" s="116"/>
      <c r="H227" s="408"/>
      <c r="I227" s="230">
        <f t="shared" si="31"/>
        <v>0</v>
      </c>
      <c r="J227" s="116"/>
      <c r="K227" s="408"/>
      <c r="L227" s="230">
        <f t="shared" si="32"/>
        <v>0</v>
      </c>
      <c r="M227" s="464"/>
      <c r="N227" s="118"/>
      <c r="O227" s="230">
        <f t="shared" si="33"/>
        <v>0</v>
      </c>
      <c r="P227" s="387"/>
    </row>
    <row r="228" spans="1:16"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row>
    <row r="229" spans="1:16" hidden="1" x14ac:dyDescent="0.25">
      <c r="A229" s="224">
        <v>5250</v>
      </c>
      <c r="B229" s="111" t="s">
        <v>244</v>
      </c>
      <c r="C229" s="227">
        <f t="shared" si="26"/>
        <v>0</v>
      </c>
      <c r="D229" s="116"/>
      <c r="E229" s="118"/>
      <c r="F229" s="229">
        <f t="shared" si="30"/>
        <v>0</v>
      </c>
      <c r="G229" s="116"/>
      <c r="H229" s="408"/>
      <c r="I229" s="230">
        <f t="shared" si="31"/>
        <v>0</v>
      </c>
      <c r="J229" s="116"/>
      <c r="K229" s="408"/>
      <c r="L229" s="230">
        <f t="shared" si="32"/>
        <v>0</v>
      </c>
      <c r="M229" s="464"/>
      <c r="N229" s="118"/>
      <c r="O229" s="230">
        <f t="shared" si="33"/>
        <v>0</v>
      </c>
      <c r="P229" s="387"/>
    </row>
    <row r="230" spans="1:16"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row>
    <row r="231" spans="1:16"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row>
    <row r="232" spans="1:16"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row>
    <row r="233" spans="1:16" hidden="1" x14ac:dyDescent="0.25">
      <c r="A233" s="200">
        <v>6000</v>
      </c>
      <c r="B233" s="200" t="s">
        <v>248</v>
      </c>
      <c r="C233" s="455">
        <f t="shared" si="26"/>
        <v>0</v>
      </c>
      <c r="D233" s="206">
        <f>D234+D254+D261</f>
        <v>0</v>
      </c>
      <c r="E233" s="207">
        <f>E234+E254+E261</f>
        <v>0</v>
      </c>
      <c r="F233" s="208">
        <f t="shared" si="30"/>
        <v>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row>
    <row r="234" spans="1:16"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row>
    <row r="235" spans="1:16"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row>
    <row r="236" spans="1:16"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row>
    <row r="237" spans="1:16"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row>
    <row r="238" spans="1:16"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row>
    <row r="239" spans="1:16"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row>
    <row r="240" spans="1:16"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row>
    <row r="241" spans="1:16"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row>
    <row r="242" spans="1:16"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row>
    <row r="243" spans="1:16"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row>
    <row r="244" spans="1:16"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row>
    <row r="245" spans="1:16"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row>
    <row r="246" spans="1:16"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row>
    <row r="247" spans="1:16"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row>
    <row r="248" spans="1:16"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row>
    <row r="249" spans="1:16"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row>
    <row r="250" spans="1:16"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row>
    <row r="251" spans="1:16"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row>
    <row r="252" spans="1:16"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row>
    <row r="253" spans="1:16"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row>
    <row r="254" spans="1:16"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row>
    <row r="255" spans="1:16"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row>
    <row r="256" spans="1:16"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row>
    <row r="257" spans="1:16"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row>
    <row r="258" spans="1:16"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row>
    <row r="259" spans="1:16"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row>
    <row r="260" spans="1:16"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row>
    <row r="261" spans="1:16" ht="36" hidden="1" x14ac:dyDescent="0.25">
      <c r="A261" s="85">
        <v>6400</v>
      </c>
      <c r="B261" s="210" t="s">
        <v>276</v>
      </c>
      <c r="C261" s="393">
        <f t="shared" si="50"/>
        <v>0</v>
      </c>
      <c r="D261" s="95">
        <f>SUM(D262,D266)</f>
        <v>0</v>
      </c>
      <c r="E261" s="98">
        <f>SUM(E262,E266)</f>
        <v>0</v>
      </c>
      <c r="F261" s="212">
        <f t="shared" si="37"/>
        <v>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row>
    <row r="262" spans="1:16"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row>
    <row r="263" spans="1:16"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row>
    <row r="264" spans="1:16"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row>
    <row r="265" spans="1:16"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row>
    <row r="266" spans="1:16" ht="36" hidden="1" x14ac:dyDescent="0.25">
      <c r="A266" s="224">
        <v>6420</v>
      </c>
      <c r="B266" s="111" t="s">
        <v>281</v>
      </c>
      <c r="C266" s="226">
        <f t="shared" si="50"/>
        <v>0</v>
      </c>
      <c r="D266" s="225">
        <f>SUM(D267:D270)</f>
        <v>0</v>
      </c>
      <c r="E266" s="228">
        <f>SUM(E267:E270)</f>
        <v>0</v>
      </c>
      <c r="F266" s="229">
        <f t="shared" si="37"/>
        <v>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row>
    <row r="267" spans="1:16"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row>
    <row r="268" spans="1:16" hidden="1" x14ac:dyDescent="0.25">
      <c r="A268" s="64">
        <v>6422</v>
      </c>
      <c r="B268" s="111" t="s">
        <v>283</v>
      </c>
      <c r="C268" s="226">
        <f t="shared" si="50"/>
        <v>0</v>
      </c>
      <c r="D268" s="116"/>
      <c r="E268" s="118"/>
      <c r="F268" s="229">
        <f t="shared" si="37"/>
        <v>0</v>
      </c>
      <c r="G268" s="116"/>
      <c r="H268" s="408"/>
      <c r="I268" s="230">
        <f t="shared" si="38"/>
        <v>0</v>
      </c>
      <c r="J268" s="116"/>
      <c r="K268" s="408"/>
      <c r="L268" s="230">
        <f t="shared" si="39"/>
        <v>0</v>
      </c>
      <c r="M268" s="464"/>
      <c r="N268" s="118"/>
      <c r="O268" s="230">
        <f t="shared" si="40"/>
        <v>0</v>
      </c>
      <c r="P268" s="387"/>
    </row>
    <row r="269" spans="1:16"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row>
    <row r="270" spans="1:16"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row>
    <row r="271" spans="1:16" ht="43.5" hidden="1" customHeight="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row>
    <row r="272" spans="1:16"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row>
    <row r="273" spans="1:16"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row>
    <row r="274" spans="1:16"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row>
    <row r="275" spans="1:16"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row>
    <row r="276" spans="1:16"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row>
    <row r="277" spans="1:16" s="286" customFormat="1" ht="24" hidden="1" x14ac:dyDescent="0.25">
      <c r="A277" s="224">
        <v>7230</v>
      </c>
      <c r="B277" s="111" t="s">
        <v>292</v>
      </c>
      <c r="C277" s="405">
        <f t="shared" si="50"/>
        <v>0</v>
      </c>
      <c r="D277" s="116"/>
      <c r="E277" s="118"/>
      <c r="F277" s="229">
        <f t="shared" si="37"/>
        <v>0</v>
      </c>
      <c r="G277" s="116"/>
      <c r="H277" s="408"/>
      <c r="I277" s="230">
        <f t="shared" si="38"/>
        <v>0</v>
      </c>
      <c r="J277" s="116"/>
      <c r="K277" s="408"/>
      <c r="L277" s="230">
        <f t="shared" si="39"/>
        <v>0</v>
      </c>
      <c r="M277" s="464"/>
      <c r="N277" s="118"/>
      <c r="O277" s="230">
        <f>M277+N277</f>
        <v>0</v>
      </c>
      <c r="P277" s="387"/>
    </row>
    <row r="278" spans="1:16"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row>
    <row r="279" spans="1:16"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row>
    <row r="280" spans="1:16"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row>
    <row r="281" spans="1:16"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row>
    <row r="282" spans="1:16"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row>
    <row r="283" spans="1:16"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row>
    <row r="284" spans="1:16" x14ac:dyDescent="0.25">
      <c r="A284" s="320"/>
      <c r="B284" s="156" t="s">
        <v>299</v>
      </c>
      <c r="C284" s="400">
        <f t="shared" si="50"/>
        <v>700</v>
      </c>
      <c r="D284" s="214">
        <f>SUM(D285:D286)</f>
        <v>0</v>
      </c>
      <c r="E284" s="215">
        <f>SUM(E285:E286)</f>
        <v>700</v>
      </c>
      <c r="F284" s="216">
        <f t="shared" si="37"/>
        <v>700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row>
    <row r="285" spans="1:16"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row>
    <row r="286" spans="1:16" ht="24" x14ac:dyDescent="0.25">
      <c r="A286" s="275" t="s">
        <v>302</v>
      </c>
      <c r="B286" s="296" t="s">
        <v>303</v>
      </c>
      <c r="C286" s="400">
        <f t="shared" si="50"/>
        <v>700</v>
      </c>
      <c r="D286" s="106"/>
      <c r="E286" s="107">
        <v>700</v>
      </c>
      <c r="F286" s="240">
        <f t="shared" si="37"/>
        <v>700</v>
      </c>
      <c r="G286" s="106"/>
      <c r="H286" s="403"/>
      <c r="I286" s="243">
        <f t="shared" si="38"/>
        <v>0</v>
      </c>
      <c r="J286" s="106"/>
      <c r="K286" s="403"/>
      <c r="L286" s="243">
        <f t="shared" si="39"/>
        <v>0</v>
      </c>
      <c r="M286" s="463"/>
      <c r="N286" s="108"/>
      <c r="O286" s="243">
        <f t="shared" si="58"/>
        <v>0</v>
      </c>
      <c r="P286" s="382"/>
    </row>
    <row r="287" spans="1:16" x14ac:dyDescent="0.25">
      <c r="A287" s="503"/>
      <c r="B287" s="504" t="s">
        <v>304</v>
      </c>
      <c r="C287" s="505">
        <f>SUM(C284,C271,C233,C198,C190,C176,C78,C56)</f>
        <v>4200</v>
      </c>
      <c r="D287" s="506">
        <f>SUM(D284,D271,D233,D198,D190,D176,D78,D56)</f>
        <v>0</v>
      </c>
      <c r="E287" s="605">
        <f>SUM(E284,E271,E233,E198,E190,E176,E78,E56)</f>
        <v>4200</v>
      </c>
      <c r="F287" s="609">
        <f t="shared" si="37"/>
        <v>4200</v>
      </c>
      <c r="G287" s="506">
        <f>SUM(G284,G271,G233,G198,G190,G176,G78,G56)</f>
        <v>0</v>
      </c>
      <c r="H287" s="507">
        <f>SUM(H284,H271,H233,H198,H190,H176,H78,H56)</f>
        <v>0</v>
      </c>
      <c r="I287" s="508">
        <f t="shared" si="38"/>
        <v>0</v>
      </c>
      <c r="J287" s="506">
        <f>SUM(J284,J271,J233,J198,J190,J176,J78,J56)</f>
        <v>0</v>
      </c>
      <c r="K287" s="507">
        <f>SUM(K284,K271,K233,K198,K190,K176,K78,K56)</f>
        <v>0</v>
      </c>
      <c r="L287" s="508">
        <f t="shared" si="39"/>
        <v>0</v>
      </c>
      <c r="M287" s="459">
        <f>SUM(M284,M271,M233,M198,M190,M176,M78,M56)</f>
        <v>0</v>
      </c>
      <c r="N287" s="266">
        <f>SUM(N284,N271,N233,N198,N190,N176,N78,N56)</f>
        <v>0</v>
      </c>
      <c r="O287" s="268">
        <f t="shared" si="58"/>
        <v>0</v>
      </c>
      <c r="P287" s="460"/>
    </row>
    <row r="288" spans="1:16" x14ac:dyDescent="0.25">
      <c r="A288" s="509" t="s">
        <v>305</v>
      </c>
      <c r="B288" s="510"/>
      <c r="C288" s="511">
        <f t="shared" ref="C288" si="59">F288+I288+L288+O288</f>
        <v>700</v>
      </c>
      <c r="D288" s="512">
        <f>SUM(D28,D29,D45)-D54</f>
        <v>0</v>
      </c>
      <c r="E288" s="518">
        <f>SUM(E28,E29,E45)-E54</f>
        <v>700</v>
      </c>
      <c r="F288" s="622">
        <f t="shared" si="37"/>
        <v>700</v>
      </c>
      <c r="G288" s="512">
        <f>SUM(G28,G29,G45)-G54</f>
        <v>0</v>
      </c>
      <c r="H288" s="515">
        <f>SUM(H28,H29,H45)-H54</f>
        <v>0</v>
      </c>
      <c r="I288" s="516">
        <f t="shared" si="38"/>
        <v>0</v>
      </c>
      <c r="J288" s="512">
        <f>(J30+J46)-J54</f>
        <v>0</v>
      </c>
      <c r="K288" s="515">
        <f>(K30+K46)-K54</f>
        <v>0</v>
      </c>
      <c r="L288" s="516">
        <f t="shared" si="39"/>
        <v>0</v>
      </c>
      <c r="M288" s="511">
        <f>M48-M54</f>
        <v>0</v>
      </c>
      <c r="N288" s="513">
        <f>N48-N54</f>
        <v>0</v>
      </c>
      <c r="O288" s="516">
        <f t="shared" si="58"/>
        <v>0</v>
      </c>
      <c r="P288" s="517"/>
    </row>
    <row r="289" spans="1:17" s="37" customFormat="1" x14ac:dyDescent="0.25">
      <c r="A289" s="509" t="s">
        <v>306</v>
      </c>
      <c r="B289" s="510"/>
      <c r="C289" s="518">
        <f>SUM(C290,C291)-C298+C299</f>
        <v>-700</v>
      </c>
      <c r="D289" s="512">
        <f>SUM(D290,D291)-D298+D299</f>
        <v>0</v>
      </c>
      <c r="E289" s="518">
        <f>SUM(E290,E291)-E298+E299</f>
        <v>-700</v>
      </c>
      <c r="F289" s="622">
        <f t="shared" si="37"/>
        <v>-700</v>
      </c>
      <c r="G289" s="512">
        <f>SUM(G290,G291)-G298+G299</f>
        <v>0</v>
      </c>
      <c r="H289" s="515">
        <f>SUM(H290,H291)-H298+H299</f>
        <v>0</v>
      </c>
      <c r="I289" s="516">
        <f t="shared" si="38"/>
        <v>0</v>
      </c>
      <c r="J289" s="512">
        <f>SUM(J290,J291)-J298+J299</f>
        <v>0</v>
      </c>
      <c r="K289" s="515">
        <f>SUM(K290,K291)-K298+K299</f>
        <v>0</v>
      </c>
      <c r="L289" s="516">
        <f t="shared" si="39"/>
        <v>0</v>
      </c>
      <c r="M289" s="511">
        <f>SUM(M290,M291)-M298+M299</f>
        <v>0</v>
      </c>
      <c r="N289" s="513">
        <f>SUM(N290,N291)-N298+N299</f>
        <v>0</v>
      </c>
      <c r="O289" s="516">
        <f t="shared" si="58"/>
        <v>0</v>
      </c>
      <c r="P289" s="517"/>
    </row>
    <row r="290" spans="1:17" s="37" customFormat="1" x14ac:dyDescent="0.25">
      <c r="A290" s="519" t="s">
        <v>307</v>
      </c>
      <c r="B290" s="519" t="s">
        <v>308</v>
      </c>
      <c r="C290" s="518">
        <f>C25-C284</f>
        <v>-700</v>
      </c>
      <c r="D290" s="512">
        <f>D25-D284</f>
        <v>0</v>
      </c>
      <c r="E290" s="518">
        <f>E25-E284</f>
        <v>-700</v>
      </c>
      <c r="F290" s="622">
        <f t="shared" si="37"/>
        <v>-700</v>
      </c>
      <c r="G290" s="512">
        <f>G25-G284</f>
        <v>0</v>
      </c>
      <c r="H290" s="515">
        <f>H25-H284</f>
        <v>0</v>
      </c>
      <c r="I290" s="516">
        <f t="shared" si="38"/>
        <v>0</v>
      </c>
      <c r="J290" s="512">
        <f>J25-J284</f>
        <v>0</v>
      </c>
      <c r="K290" s="515">
        <f>K25-K284</f>
        <v>0</v>
      </c>
      <c r="L290" s="516">
        <f t="shared" si="39"/>
        <v>0</v>
      </c>
      <c r="M290" s="511">
        <f>M25-M284</f>
        <v>0</v>
      </c>
      <c r="N290" s="513">
        <f>N25-N284</f>
        <v>0</v>
      </c>
      <c r="O290" s="516">
        <f t="shared" si="58"/>
        <v>0</v>
      </c>
      <c r="P290" s="517"/>
    </row>
    <row r="291" spans="1:17"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row>
    <row r="292" spans="1:17"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row>
    <row r="293" spans="1:17"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row>
    <row r="294" spans="1:17"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row>
    <row r="295" spans="1:17"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row>
    <row r="296" spans="1:17"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row>
    <row r="297" spans="1:17"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row>
    <row r="298" spans="1:17"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row>
    <row r="299" spans="1:17"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row>
    <row r="300" spans="1:17"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7" s="37" customFormat="1" x14ac:dyDescent="0.25">
      <c r="A301" s="336" t="s">
        <v>951</v>
      </c>
      <c r="B301" s="337"/>
      <c r="C301" s="337"/>
      <c r="D301" s="337"/>
      <c r="E301" s="337"/>
      <c r="F301" s="337"/>
      <c r="G301" s="337"/>
      <c r="H301" s="337"/>
      <c r="I301" s="337"/>
      <c r="J301" s="337"/>
      <c r="K301" s="337"/>
      <c r="L301" s="337"/>
      <c r="M301" s="337"/>
      <c r="N301" s="337"/>
      <c r="O301" s="337"/>
      <c r="P301" s="338"/>
      <c r="Q301" s="332"/>
    </row>
    <row r="302" spans="1:17" s="37" customFormat="1" x14ac:dyDescent="0.25">
      <c r="A302" s="336" t="s">
        <v>952</v>
      </c>
      <c r="B302" s="337"/>
      <c r="C302" s="337"/>
      <c r="D302" s="337"/>
      <c r="E302" s="337"/>
      <c r="F302" s="337"/>
      <c r="G302" s="337"/>
      <c r="H302" s="337"/>
      <c r="I302" s="337"/>
      <c r="J302" s="337"/>
      <c r="K302" s="337"/>
      <c r="L302" s="337"/>
      <c r="M302" s="337"/>
      <c r="N302" s="337"/>
      <c r="O302" s="337"/>
      <c r="P302" s="338"/>
      <c r="Q302" s="332"/>
    </row>
    <row r="303" spans="1:17" ht="12.75" thickBot="1" x14ac:dyDescent="0.3">
      <c r="A303" s="530"/>
      <c r="B303" s="531"/>
      <c r="C303" s="531"/>
      <c r="D303" s="531"/>
      <c r="E303" s="531"/>
      <c r="F303" s="531"/>
      <c r="G303" s="531"/>
      <c r="H303" s="531"/>
      <c r="I303" s="531"/>
      <c r="J303" s="531"/>
      <c r="K303" s="531"/>
      <c r="L303" s="531"/>
      <c r="M303" s="531"/>
      <c r="N303" s="531"/>
      <c r="O303" s="531"/>
      <c r="P303" s="532"/>
      <c r="Q303" s="9"/>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row r="322" spans="1:15" x14ac:dyDescent="0.25">
      <c r="A322" s="4"/>
      <c r="B322" s="4"/>
      <c r="C322" s="4"/>
      <c r="D322" s="4"/>
      <c r="E322" s="4"/>
      <c r="F322" s="4"/>
      <c r="G322" s="4"/>
      <c r="H322" s="4"/>
      <c r="I322" s="4"/>
      <c r="J322" s="4"/>
      <c r="K322" s="4"/>
      <c r="L322" s="4"/>
      <c r="M322" s="4"/>
      <c r="N322" s="4"/>
      <c r="O322" s="4"/>
    </row>
    <row r="323" spans="1:15" x14ac:dyDescent="0.25">
      <c r="A323" s="4"/>
      <c r="B323" s="4"/>
      <c r="C323" s="4"/>
      <c r="D323" s="4"/>
      <c r="E323" s="4"/>
      <c r="F323" s="4"/>
      <c r="G323" s="4"/>
      <c r="H323" s="4"/>
      <c r="I323" s="4"/>
      <c r="J323" s="4"/>
      <c r="K323" s="4"/>
      <c r="L323" s="4"/>
      <c r="M323" s="4"/>
      <c r="N323" s="4"/>
      <c r="O323" s="4"/>
    </row>
  </sheetData>
  <sheetProtection algorithmName="SHA-512" hashValue="kvbqyGQ6BrE4FCQKofLOtAjAadvxoaISQnSaiz/6WqxVYHGoV/J4gXoadltkVBs8hB2/3J3lCMCfl+YZrxBqeA==" saltValue="ldfs1cKpeytbxh5S67TyoQ==" spinCount="100000" sheet="1" objects="1" scenarios="1"/>
  <autoFilter ref="A22:P302">
    <filterColumn colId="2">
      <filters blank="1">
        <filter val="113"/>
        <filter val="140"/>
        <filter val="2 897"/>
        <filter val="253"/>
        <filter val="3 247"/>
        <filter val="3 500"/>
        <filter val="350"/>
        <filter val="4 200"/>
        <filter val="700"/>
        <filter val="-70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51.pielikums Jūrmalas pilsētas domes
2016.gada 19.maija saistošajiem noteikumiem Nr.13
(protokols Nr.6, 8.punkts)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2"/>
  <sheetViews>
    <sheetView showGridLines="0" view="pageLayout" zoomScaleNormal="90" workbookViewId="0">
      <selection activeCell="T11" sqref="T11"/>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690</v>
      </c>
    </row>
    <row r="2" spans="1:17" x14ac:dyDescent="0.25">
      <c r="B2" s="354"/>
      <c r="C2" s="354"/>
      <c r="D2" s="354"/>
      <c r="E2" s="354"/>
      <c r="F2" s="354"/>
      <c r="G2" s="354"/>
      <c r="H2" s="354"/>
      <c r="I2" s="354"/>
      <c r="J2" s="354"/>
      <c r="K2" s="354"/>
      <c r="L2" s="354"/>
      <c r="M2" s="355"/>
      <c r="N2" s="355"/>
      <c r="O2" s="356"/>
    </row>
    <row r="3" spans="1:17" x14ac:dyDescent="0.25">
      <c r="A3" s="5"/>
      <c r="B3" s="626"/>
      <c r="C3" s="626"/>
      <c r="D3" s="626"/>
      <c r="E3" s="626"/>
      <c r="F3" s="626"/>
      <c r="G3" s="626"/>
      <c r="H3" s="626"/>
      <c r="I3" s="626"/>
      <c r="J3" s="626"/>
      <c r="K3" s="626"/>
      <c r="L3" s="626"/>
      <c r="M3" s="627"/>
      <c r="N3" s="627"/>
      <c r="O3" s="628"/>
      <c r="P3" s="629"/>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x14ac:dyDescent="0.25">
      <c r="A6" s="12" t="s">
        <v>2</v>
      </c>
      <c r="B6" s="13"/>
      <c r="C6" s="1049" t="s">
        <v>451</v>
      </c>
      <c r="D6" s="1049"/>
      <c r="E6" s="1049"/>
      <c r="F6" s="1049"/>
      <c r="G6" s="1049"/>
      <c r="H6" s="1049"/>
      <c r="I6" s="1049"/>
      <c r="J6" s="1049"/>
      <c r="K6" s="1049"/>
      <c r="L6" s="1049"/>
      <c r="M6" s="1049"/>
      <c r="N6" s="1049"/>
      <c r="O6" s="1049"/>
      <c r="P6" s="1049"/>
      <c r="Q6" s="9"/>
    </row>
    <row r="7" spans="1:17" ht="12.75" x14ac:dyDescent="0.25">
      <c r="A7" s="12" t="s">
        <v>4</v>
      </c>
      <c r="B7" s="13"/>
      <c r="C7" s="1049" t="s">
        <v>691</v>
      </c>
      <c r="D7" s="1049"/>
      <c r="E7" s="1049"/>
      <c r="F7" s="1049"/>
      <c r="G7" s="1049"/>
      <c r="H7" s="1049"/>
      <c r="I7" s="1049"/>
      <c r="J7" s="1049"/>
      <c r="K7" s="1049"/>
      <c r="L7" s="1049"/>
      <c r="M7" s="1049"/>
      <c r="N7" s="1049"/>
      <c r="O7" s="1049"/>
      <c r="P7" s="1049"/>
      <c r="Q7" s="9"/>
    </row>
    <row r="8" spans="1:17" x14ac:dyDescent="0.25">
      <c r="A8" s="14" t="s">
        <v>6</v>
      </c>
      <c r="B8" s="15"/>
      <c r="C8" s="1044" t="s">
        <v>692</v>
      </c>
      <c r="D8" s="1044"/>
      <c r="E8" s="1044"/>
      <c r="F8" s="1044"/>
      <c r="G8" s="1044"/>
      <c r="H8" s="1044"/>
      <c r="I8" s="1044"/>
      <c r="J8" s="1044"/>
      <c r="K8" s="1044"/>
      <c r="L8" s="1044"/>
      <c r="M8" s="1044"/>
      <c r="N8" s="1044"/>
      <c r="O8" s="1044"/>
      <c r="P8" s="1044"/>
      <c r="Q8" s="9"/>
    </row>
    <row r="9" spans="1:17" x14ac:dyDescent="0.25">
      <c r="A9" s="14" t="s">
        <v>8</v>
      </c>
      <c r="B9" s="15"/>
      <c r="C9" s="1044" t="s">
        <v>497</v>
      </c>
      <c r="D9" s="1044"/>
      <c r="E9" s="1044"/>
      <c r="F9" s="1044"/>
      <c r="G9" s="1044"/>
      <c r="H9" s="1044"/>
      <c r="I9" s="1044"/>
      <c r="J9" s="1044"/>
      <c r="K9" s="1044"/>
      <c r="L9" s="1044"/>
      <c r="M9" s="1044"/>
      <c r="N9" s="1044"/>
      <c r="O9" s="1044"/>
      <c r="P9" s="1044"/>
      <c r="Q9" s="9"/>
    </row>
    <row r="10" spans="1:17" ht="24.75" customHeight="1" x14ac:dyDescent="0.25">
      <c r="A10" s="14" t="s">
        <v>10</v>
      </c>
      <c r="B10" s="15"/>
      <c r="C10" s="1049" t="s">
        <v>509</v>
      </c>
      <c r="D10" s="1049"/>
      <c r="E10" s="1049"/>
      <c r="F10" s="1049"/>
      <c r="G10" s="1049"/>
      <c r="H10" s="1049"/>
      <c r="I10" s="1049"/>
      <c r="J10" s="1049"/>
      <c r="K10" s="1049"/>
      <c r="L10" s="1049"/>
      <c r="M10" s="1049"/>
      <c r="N10" s="1049"/>
      <c r="O10" s="1049"/>
      <c r="P10" s="1049"/>
      <c r="Q10" s="9"/>
    </row>
    <row r="11" spans="1:17" x14ac:dyDescent="0.25">
      <c r="A11" s="14" t="s">
        <v>12</v>
      </c>
      <c r="B11" s="15"/>
      <c r="C11" s="1049" t="s">
        <v>693</v>
      </c>
      <c r="D11" s="1049"/>
      <c r="E11" s="1049"/>
      <c r="F11" s="1049"/>
      <c r="G11" s="1049"/>
      <c r="H11" s="1049"/>
      <c r="I11" s="1049"/>
      <c r="J11" s="1049"/>
      <c r="K11" s="1049"/>
      <c r="L11" s="1049"/>
      <c r="M11" s="1049"/>
      <c r="N11" s="1049"/>
      <c r="O11" s="1049"/>
      <c r="P11" s="1049"/>
      <c r="Q11" s="9"/>
    </row>
    <row r="12" spans="1:17" x14ac:dyDescent="0.25">
      <c r="A12" s="16" t="s">
        <v>14</v>
      </c>
      <c r="B12" s="15"/>
      <c r="C12" s="361"/>
      <c r="D12" s="361"/>
      <c r="E12" s="361"/>
      <c r="F12" s="361"/>
      <c r="G12" s="361"/>
      <c r="H12" s="361"/>
      <c r="I12" s="361"/>
      <c r="J12" s="361"/>
      <c r="K12" s="361"/>
      <c r="L12" s="361"/>
      <c r="M12" s="361"/>
      <c r="N12" s="361"/>
      <c r="O12" s="361"/>
      <c r="P12" s="630"/>
      <c r="Q12" s="9"/>
    </row>
    <row r="13" spans="1:17" x14ac:dyDescent="0.25">
      <c r="A13" s="14"/>
      <c r="B13" s="15" t="s">
        <v>15</v>
      </c>
      <c r="C13" s="1044" t="s">
        <v>694</v>
      </c>
      <c r="D13" s="1044"/>
      <c r="E13" s="1044"/>
      <c r="F13" s="1044"/>
      <c r="G13" s="1044"/>
      <c r="H13" s="1044"/>
      <c r="I13" s="1044"/>
      <c r="J13" s="1044"/>
      <c r="K13" s="1044"/>
      <c r="L13" s="1044"/>
      <c r="M13" s="1044"/>
      <c r="N13" s="1044"/>
      <c r="O13" s="1044"/>
      <c r="P13" s="1044"/>
      <c r="Q13" s="9"/>
    </row>
    <row r="14" spans="1:17" x14ac:dyDescent="0.25">
      <c r="A14" s="14"/>
      <c r="B14" s="15" t="s">
        <v>17</v>
      </c>
      <c r="C14" s="1044" t="s">
        <v>695</v>
      </c>
      <c r="D14" s="1044"/>
      <c r="E14" s="1044"/>
      <c r="F14" s="1044"/>
      <c r="G14" s="1044"/>
      <c r="H14" s="1044"/>
      <c r="I14" s="1044"/>
      <c r="J14" s="1044"/>
      <c r="K14" s="1044"/>
      <c r="L14" s="1044"/>
      <c r="M14" s="1044"/>
      <c r="N14" s="1044"/>
      <c r="O14" s="1044"/>
      <c r="P14" s="1044"/>
      <c r="Q14" s="9"/>
    </row>
    <row r="15" spans="1:17" x14ac:dyDescent="0.25">
      <c r="A15" s="14"/>
      <c r="B15" s="15" t="s">
        <v>19</v>
      </c>
      <c r="C15" s="1044"/>
      <c r="D15" s="1044"/>
      <c r="E15" s="1044"/>
      <c r="F15" s="1044"/>
      <c r="G15" s="1044"/>
      <c r="H15" s="1044"/>
      <c r="I15" s="1044"/>
      <c r="J15" s="1044"/>
      <c r="K15" s="1044"/>
      <c r="L15" s="1044"/>
      <c r="M15" s="1044"/>
      <c r="N15" s="1044"/>
      <c r="O15" s="1044"/>
      <c r="P15" s="1044"/>
      <c r="Q15" s="9"/>
    </row>
    <row r="16" spans="1:17" x14ac:dyDescent="0.25">
      <c r="A16" s="14"/>
      <c r="B16" s="15" t="s">
        <v>20</v>
      </c>
      <c r="C16" s="1044" t="s">
        <v>696</v>
      </c>
      <c r="D16" s="1044"/>
      <c r="E16" s="1044"/>
      <c r="F16" s="1044"/>
      <c r="G16" s="1044"/>
      <c r="H16" s="1044"/>
      <c r="I16" s="1044"/>
      <c r="J16" s="1044"/>
      <c r="K16" s="1044"/>
      <c r="L16" s="1044"/>
      <c r="M16" s="1044"/>
      <c r="N16" s="1044"/>
      <c r="O16" s="1044"/>
      <c r="P16" s="1044"/>
      <c r="Q16" s="9"/>
    </row>
    <row r="17" spans="1:20" x14ac:dyDescent="0.25">
      <c r="A17" s="14"/>
      <c r="B17" s="15" t="s">
        <v>22</v>
      </c>
      <c r="C17" s="1044"/>
      <c r="D17" s="1044"/>
      <c r="E17" s="1044"/>
      <c r="F17" s="1044"/>
      <c r="G17" s="1044"/>
      <c r="H17" s="1044"/>
      <c r="I17" s="1044"/>
      <c r="J17" s="1044"/>
      <c r="K17" s="1044"/>
      <c r="L17" s="1044"/>
      <c r="M17" s="1044"/>
      <c r="N17" s="1044"/>
      <c r="O17" s="1044"/>
      <c r="P17" s="1044"/>
      <c r="Q17" s="9"/>
    </row>
    <row r="18" spans="1:20" x14ac:dyDescent="0.25">
      <c r="A18" s="17"/>
      <c r="B18" s="18"/>
      <c r="C18" s="1025"/>
      <c r="D18" s="1025"/>
      <c r="E18" s="1025"/>
      <c r="F18" s="1025"/>
      <c r="G18" s="1025"/>
      <c r="H18" s="1025"/>
      <c r="I18" s="1025"/>
      <c r="J18" s="1025"/>
      <c r="K18" s="1025"/>
      <c r="L18" s="1025"/>
      <c r="M18" s="1025"/>
      <c r="N18" s="1025"/>
      <c r="O18" s="1025"/>
      <c r="P18" s="1025"/>
      <c r="Q18" s="9"/>
    </row>
    <row r="19" spans="1:20"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20" s="20" customFormat="1" x14ac:dyDescent="0.25">
      <c r="A20" s="1028"/>
      <c r="B20" s="1031"/>
      <c r="C20" s="1036" t="s">
        <v>27</v>
      </c>
      <c r="D20" s="1023" t="s">
        <v>28</v>
      </c>
      <c r="E20" s="1038" t="s">
        <v>29</v>
      </c>
      <c r="F20" s="1040" t="s">
        <v>30</v>
      </c>
      <c r="G20" s="1023" t="s">
        <v>31</v>
      </c>
      <c r="H20" s="1042" t="s">
        <v>32</v>
      </c>
      <c r="I20" s="1021" t="s">
        <v>33</v>
      </c>
      <c r="J20" s="1023" t="s">
        <v>34</v>
      </c>
      <c r="K20" s="1042" t="s">
        <v>35</v>
      </c>
      <c r="L20" s="1021" t="s">
        <v>36</v>
      </c>
      <c r="M20" s="1023" t="s">
        <v>37</v>
      </c>
      <c r="N20" s="1042" t="s">
        <v>38</v>
      </c>
      <c r="O20" s="1021" t="s">
        <v>39</v>
      </c>
      <c r="P20" s="1031"/>
    </row>
    <row r="21" spans="1:20" s="21" customFormat="1" ht="70.5" customHeight="1" thickBot="1" x14ac:dyDescent="0.3">
      <c r="A21" s="1029"/>
      <c r="B21" s="1032"/>
      <c r="C21" s="1037"/>
      <c r="D21" s="1024"/>
      <c r="E21" s="1039"/>
      <c r="F21" s="1041"/>
      <c r="G21" s="1024"/>
      <c r="H21" s="1043"/>
      <c r="I21" s="1022"/>
      <c r="J21" s="1024"/>
      <c r="K21" s="1043"/>
      <c r="L21" s="1022"/>
      <c r="M21" s="1024"/>
      <c r="N21" s="1043"/>
      <c r="O21" s="1022"/>
      <c r="P21" s="1032"/>
    </row>
    <row r="22" spans="1:20" s="21" customFormat="1" ht="9" thickTop="1" x14ac:dyDescent="0.25">
      <c r="A22" s="22">
        <v>1</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20" s="37" customFormat="1" x14ac:dyDescent="0.25">
      <c r="A23" s="28"/>
      <c r="B23" s="29" t="s">
        <v>40</v>
      </c>
      <c r="C23" s="332"/>
      <c r="D23" s="31"/>
      <c r="E23" s="32"/>
      <c r="F23" s="197"/>
      <c r="G23" s="31"/>
      <c r="H23" s="366"/>
      <c r="I23" s="367"/>
      <c r="J23" s="31"/>
      <c r="K23" s="368"/>
      <c r="L23" s="367"/>
      <c r="M23" s="368"/>
      <c r="N23" s="34"/>
      <c r="O23" s="367"/>
      <c r="P23" s="369"/>
    </row>
    <row r="24" spans="1:20" s="37" customFormat="1" ht="12.75" thickBot="1" x14ac:dyDescent="0.3">
      <c r="A24" s="38"/>
      <c r="B24" s="39" t="s">
        <v>41</v>
      </c>
      <c r="C24" s="370">
        <f t="shared" ref="C24:C50" si="0">SUM(F24,I24,L24,O24)</f>
        <v>959841</v>
      </c>
      <c r="D24" s="41">
        <f>SUM(D25,D28,D29,D45,D46)</f>
        <v>470153</v>
      </c>
      <c r="E24" s="42">
        <f>SUM(E25,E28,E29,E45,E46)</f>
        <v>0</v>
      </c>
      <c r="F24" s="43">
        <f t="shared" ref="F24:F29" si="1">D24+E24</f>
        <v>470153</v>
      </c>
      <c r="G24" s="41">
        <f>SUM(G25,G28,G29,G45,G46)</f>
        <v>476053</v>
      </c>
      <c r="H24" s="371">
        <f>SUM(H25,H28,H46)</f>
        <v>0</v>
      </c>
      <c r="I24" s="45">
        <f>G24+H24</f>
        <v>476053</v>
      </c>
      <c r="J24" s="41">
        <f>SUM(J25,J30,J46)</f>
        <v>13635</v>
      </c>
      <c r="K24" s="371">
        <f>SUM(K25,K30,K46)</f>
        <v>0</v>
      </c>
      <c r="L24" s="45">
        <f>J24+K24</f>
        <v>13635</v>
      </c>
      <c r="M24" s="372">
        <f>SUM(M25,M48)</f>
        <v>0</v>
      </c>
      <c r="N24" s="44">
        <f>SUM(N25,N48)</f>
        <v>0</v>
      </c>
      <c r="O24" s="45">
        <f>M24+N24</f>
        <v>0</v>
      </c>
      <c r="P24" s="373"/>
      <c r="R24" s="346"/>
      <c r="S24" s="346"/>
      <c r="T24" s="346"/>
    </row>
    <row r="25" spans="1:20" ht="12.75" thickTop="1" x14ac:dyDescent="0.25">
      <c r="A25" s="46"/>
      <c r="B25" s="47" t="s">
        <v>42</v>
      </c>
      <c r="C25" s="374">
        <f t="shared" si="0"/>
        <v>4743</v>
      </c>
      <c r="D25" s="49">
        <f>SUM(D26:D27)</f>
        <v>0</v>
      </c>
      <c r="E25" s="50">
        <f>SUM(E26:E27)</f>
        <v>0</v>
      </c>
      <c r="F25" s="51">
        <f t="shared" si="1"/>
        <v>0</v>
      </c>
      <c r="G25" s="49">
        <f>SUM(G26:G27)</f>
        <v>0</v>
      </c>
      <c r="H25" s="375">
        <f>SUM(H26:H27)</f>
        <v>0</v>
      </c>
      <c r="I25" s="53">
        <f>G25+H25</f>
        <v>0</v>
      </c>
      <c r="J25" s="49">
        <f>SUM(J26:J27)</f>
        <v>4743</v>
      </c>
      <c r="K25" s="375">
        <f>SUM(K26:K27)</f>
        <v>0</v>
      </c>
      <c r="L25" s="53">
        <f>J25+K25</f>
        <v>4743</v>
      </c>
      <c r="M25" s="376">
        <f>SUM(M26:M27)</f>
        <v>0</v>
      </c>
      <c r="N25" s="52">
        <f>SUM(N26:N27)</f>
        <v>0</v>
      </c>
      <c r="O25" s="53">
        <f>M25+N25</f>
        <v>0</v>
      </c>
      <c r="P25" s="377"/>
      <c r="R25" s="346"/>
      <c r="S25" s="346"/>
      <c r="T25" s="346"/>
    </row>
    <row r="26" spans="1:20" hidden="1" x14ac:dyDescent="0.25">
      <c r="A26" s="54"/>
      <c r="B26" s="55" t="s">
        <v>43</v>
      </c>
      <c r="C26" s="378">
        <f t="shared" si="0"/>
        <v>0</v>
      </c>
      <c r="D26" s="57"/>
      <c r="E26" s="58"/>
      <c r="F26" s="610">
        <f t="shared" si="1"/>
        <v>0</v>
      </c>
      <c r="G26" s="57"/>
      <c r="H26" s="379"/>
      <c r="I26" s="380">
        <f>G26+H26</f>
        <v>0</v>
      </c>
      <c r="J26" s="57"/>
      <c r="K26" s="379"/>
      <c r="L26" s="380">
        <f>J26+K26</f>
        <v>0</v>
      </c>
      <c r="M26" s="381"/>
      <c r="N26" s="60"/>
      <c r="O26" s="380">
        <f>M26+N26</f>
        <v>0</v>
      </c>
      <c r="P26" s="382"/>
      <c r="R26" s="346"/>
      <c r="S26" s="346"/>
      <c r="T26" s="346"/>
    </row>
    <row r="27" spans="1:20" x14ac:dyDescent="0.25">
      <c r="A27" s="63"/>
      <c r="B27" s="64" t="s">
        <v>44</v>
      </c>
      <c r="C27" s="383">
        <f t="shared" si="0"/>
        <v>4743</v>
      </c>
      <c r="D27" s="66"/>
      <c r="E27" s="67"/>
      <c r="F27" s="611">
        <f t="shared" si="1"/>
        <v>0</v>
      </c>
      <c r="G27" s="66"/>
      <c r="H27" s="384"/>
      <c r="I27" s="385">
        <f>G27+H27</f>
        <v>0</v>
      </c>
      <c r="J27" s="66">
        <v>4743</v>
      </c>
      <c r="K27" s="384"/>
      <c r="L27" s="385">
        <f>J27+K27</f>
        <v>4743</v>
      </c>
      <c r="M27" s="386"/>
      <c r="N27" s="69"/>
      <c r="O27" s="385">
        <f>M27+N27</f>
        <v>0</v>
      </c>
      <c r="P27" s="387"/>
      <c r="R27" s="346"/>
      <c r="S27" s="346"/>
      <c r="T27" s="346"/>
    </row>
    <row r="28" spans="1:20" s="37" customFormat="1" ht="24.75" thickBot="1" x14ac:dyDescent="0.3">
      <c r="A28" s="73">
        <v>19300</v>
      </c>
      <c r="B28" s="73" t="s">
        <v>45</v>
      </c>
      <c r="C28" s="388">
        <f t="shared" si="0"/>
        <v>946206</v>
      </c>
      <c r="D28" s="75">
        <f>481704-11551</f>
        <v>470153</v>
      </c>
      <c r="E28" s="76"/>
      <c r="F28" s="606">
        <f t="shared" si="1"/>
        <v>470153</v>
      </c>
      <c r="G28" s="75">
        <f>467329+8724</f>
        <v>476053</v>
      </c>
      <c r="H28" s="389"/>
      <c r="I28" s="390">
        <f>G28+H28</f>
        <v>476053</v>
      </c>
      <c r="J28" s="80" t="s">
        <v>46</v>
      </c>
      <c r="K28" s="391" t="s">
        <v>46</v>
      </c>
      <c r="L28" s="84" t="s">
        <v>46</v>
      </c>
      <c r="M28" s="613" t="s">
        <v>46</v>
      </c>
      <c r="N28" s="83" t="s">
        <v>46</v>
      </c>
      <c r="O28" s="84" t="s">
        <v>46</v>
      </c>
      <c r="P28" s="392"/>
      <c r="R28" s="346"/>
      <c r="S28" s="346"/>
      <c r="T28" s="346"/>
    </row>
    <row r="29" spans="1:20" s="37" customFormat="1" ht="24.75" hidden="1" thickTop="1" x14ac:dyDescent="0.25">
      <c r="A29" s="85"/>
      <c r="B29" s="85" t="s">
        <v>47</v>
      </c>
      <c r="C29" s="393">
        <f t="shared" si="0"/>
        <v>0</v>
      </c>
      <c r="D29" s="87"/>
      <c r="E29" s="88"/>
      <c r="F29" s="143">
        <f t="shared" si="1"/>
        <v>0</v>
      </c>
      <c r="G29" s="90" t="s">
        <v>46</v>
      </c>
      <c r="H29" s="395" t="s">
        <v>46</v>
      </c>
      <c r="I29" s="94" t="s">
        <v>46</v>
      </c>
      <c r="J29" s="90" t="s">
        <v>46</v>
      </c>
      <c r="K29" s="395" t="s">
        <v>46</v>
      </c>
      <c r="L29" s="94" t="s">
        <v>46</v>
      </c>
      <c r="M29" s="396" t="s">
        <v>46</v>
      </c>
      <c r="N29" s="91" t="s">
        <v>46</v>
      </c>
      <c r="O29" s="94" t="s">
        <v>46</v>
      </c>
      <c r="P29" s="397"/>
      <c r="R29" s="346"/>
      <c r="S29" s="346"/>
      <c r="T29" s="346"/>
    </row>
    <row r="30" spans="1:20" s="37" customFormat="1" ht="36.75" thickTop="1" x14ac:dyDescent="0.25">
      <c r="A30" s="85">
        <v>21300</v>
      </c>
      <c r="B30" s="85" t="s">
        <v>48</v>
      </c>
      <c r="C30" s="393">
        <f t="shared" si="0"/>
        <v>8892</v>
      </c>
      <c r="D30" s="90" t="s">
        <v>46</v>
      </c>
      <c r="E30" s="92" t="s">
        <v>46</v>
      </c>
      <c r="F30" s="93" t="s">
        <v>46</v>
      </c>
      <c r="G30" s="90" t="s">
        <v>46</v>
      </c>
      <c r="H30" s="395" t="s">
        <v>46</v>
      </c>
      <c r="I30" s="94" t="s">
        <v>46</v>
      </c>
      <c r="J30" s="95">
        <f>SUM(J31,J35,J37,J40)</f>
        <v>8892</v>
      </c>
      <c r="K30" s="399">
        <f>SUM(K31,K35,K37,K40)</f>
        <v>0</v>
      </c>
      <c r="L30" s="99">
        <f t="shared" ref="L30:L44" si="2">J30+K30</f>
        <v>8892</v>
      </c>
      <c r="M30" s="396" t="s">
        <v>46</v>
      </c>
      <c r="N30" s="91" t="s">
        <v>46</v>
      </c>
      <c r="O30" s="94" t="s">
        <v>46</v>
      </c>
      <c r="P30" s="397"/>
      <c r="R30" s="346"/>
      <c r="S30" s="346"/>
      <c r="T30" s="346"/>
    </row>
    <row r="31" spans="1:20" s="37" customFormat="1" ht="24" hidden="1" x14ac:dyDescent="0.25">
      <c r="A31" s="100">
        <v>21350</v>
      </c>
      <c r="B31" s="85" t="s">
        <v>49</v>
      </c>
      <c r="C31" s="393">
        <f t="shared" si="0"/>
        <v>0</v>
      </c>
      <c r="D31" s="90" t="s">
        <v>46</v>
      </c>
      <c r="E31" s="92" t="s">
        <v>46</v>
      </c>
      <c r="F31" s="93" t="s">
        <v>46</v>
      </c>
      <c r="G31" s="90" t="s">
        <v>46</v>
      </c>
      <c r="H31" s="395" t="s">
        <v>46</v>
      </c>
      <c r="I31" s="94" t="s">
        <v>46</v>
      </c>
      <c r="J31" s="95">
        <f>SUM(J32:J34)</f>
        <v>0</v>
      </c>
      <c r="K31" s="399">
        <f>SUM(K32:K34)</f>
        <v>0</v>
      </c>
      <c r="L31" s="99">
        <f t="shared" si="2"/>
        <v>0</v>
      </c>
      <c r="M31" s="396" t="s">
        <v>46</v>
      </c>
      <c r="N31" s="91" t="s">
        <v>46</v>
      </c>
      <c r="O31" s="94" t="s">
        <v>46</v>
      </c>
      <c r="P31" s="397"/>
      <c r="R31" s="346"/>
      <c r="S31" s="346"/>
      <c r="T31" s="346"/>
    </row>
    <row r="32" spans="1:20" hidden="1" x14ac:dyDescent="0.25">
      <c r="A32" s="54">
        <v>21351</v>
      </c>
      <c r="B32" s="101" t="s">
        <v>50</v>
      </c>
      <c r="C32" s="400">
        <f t="shared" si="0"/>
        <v>0</v>
      </c>
      <c r="D32" s="102" t="s">
        <v>46</v>
      </c>
      <c r="E32" s="103" t="s">
        <v>46</v>
      </c>
      <c r="F32" s="104" t="s">
        <v>46</v>
      </c>
      <c r="G32" s="102" t="s">
        <v>46</v>
      </c>
      <c r="H32" s="402" t="s">
        <v>46</v>
      </c>
      <c r="I32" s="109" t="s">
        <v>46</v>
      </c>
      <c r="J32" s="106"/>
      <c r="K32" s="403"/>
      <c r="L32" s="243">
        <f t="shared" si="2"/>
        <v>0</v>
      </c>
      <c r="M32" s="404" t="s">
        <v>46</v>
      </c>
      <c r="N32" s="105" t="s">
        <v>46</v>
      </c>
      <c r="O32" s="109" t="s">
        <v>46</v>
      </c>
      <c r="P32" s="382"/>
      <c r="R32" s="346"/>
      <c r="S32" s="346"/>
      <c r="T32" s="346"/>
    </row>
    <row r="33" spans="1:20" hidden="1" x14ac:dyDescent="0.25">
      <c r="A33" s="63">
        <v>21352</v>
      </c>
      <c r="B33" s="111" t="s">
        <v>51</v>
      </c>
      <c r="C33" s="405">
        <f t="shared" si="0"/>
        <v>0</v>
      </c>
      <c r="D33" s="112" t="s">
        <v>46</v>
      </c>
      <c r="E33" s="113" t="s">
        <v>46</v>
      </c>
      <c r="F33" s="114" t="s">
        <v>46</v>
      </c>
      <c r="G33" s="112" t="s">
        <v>46</v>
      </c>
      <c r="H33" s="407" t="s">
        <v>46</v>
      </c>
      <c r="I33" s="119" t="s">
        <v>46</v>
      </c>
      <c r="J33" s="116"/>
      <c r="K33" s="408"/>
      <c r="L33" s="230">
        <f t="shared" si="2"/>
        <v>0</v>
      </c>
      <c r="M33" s="409" t="s">
        <v>46</v>
      </c>
      <c r="N33" s="115" t="s">
        <v>46</v>
      </c>
      <c r="O33" s="119" t="s">
        <v>46</v>
      </c>
      <c r="P33" s="387"/>
      <c r="R33" s="346"/>
      <c r="S33" s="346"/>
      <c r="T33" s="346"/>
    </row>
    <row r="34" spans="1:20" ht="24" hidden="1" x14ac:dyDescent="0.25">
      <c r="A34" s="63">
        <v>21359</v>
      </c>
      <c r="B34" s="111" t="s">
        <v>52</v>
      </c>
      <c r="C34" s="405">
        <f t="shared" si="0"/>
        <v>0</v>
      </c>
      <c r="D34" s="112" t="s">
        <v>46</v>
      </c>
      <c r="E34" s="113" t="s">
        <v>46</v>
      </c>
      <c r="F34" s="114" t="s">
        <v>46</v>
      </c>
      <c r="G34" s="112" t="s">
        <v>46</v>
      </c>
      <c r="H34" s="407" t="s">
        <v>46</v>
      </c>
      <c r="I34" s="119" t="s">
        <v>46</v>
      </c>
      <c r="J34" s="116"/>
      <c r="K34" s="408"/>
      <c r="L34" s="230">
        <f t="shared" si="2"/>
        <v>0</v>
      </c>
      <c r="M34" s="409" t="s">
        <v>46</v>
      </c>
      <c r="N34" s="115" t="s">
        <v>46</v>
      </c>
      <c r="O34" s="119" t="s">
        <v>46</v>
      </c>
      <c r="P34" s="387"/>
      <c r="R34" s="346"/>
      <c r="S34" s="346"/>
      <c r="T34" s="346"/>
    </row>
    <row r="35" spans="1:20" s="37" customFormat="1" ht="36" hidden="1" x14ac:dyDescent="0.25">
      <c r="A35" s="100">
        <v>21370</v>
      </c>
      <c r="B35" s="85" t="s">
        <v>53</v>
      </c>
      <c r="C35" s="393">
        <f t="shared" si="0"/>
        <v>0</v>
      </c>
      <c r="D35" s="90" t="s">
        <v>46</v>
      </c>
      <c r="E35" s="92" t="s">
        <v>46</v>
      </c>
      <c r="F35" s="93" t="s">
        <v>46</v>
      </c>
      <c r="G35" s="90" t="s">
        <v>46</v>
      </c>
      <c r="H35" s="395" t="s">
        <v>46</v>
      </c>
      <c r="I35" s="94" t="s">
        <v>46</v>
      </c>
      <c r="J35" s="95">
        <f>SUM(J36)</f>
        <v>0</v>
      </c>
      <c r="K35" s="399">
        <f>SUM(K36)</f>
        <v>0</v>
      </c>
      <c r="L35" s="99">
        <f t="shared" si="2"/>
        <v>0</v>
      </c>
      <c r="M35" s="396" t="s">
        <v>46</v>
      </c>
      <c r="N35" s="91" t="s">
        <v>46</v>
      </c>
      <c r="O35" s="94" t="s">
        <v>46</v>
      </c>
      <c r="P35" s="397"/>
      <c r="R35" s="346"/>
      <c r="S35" s="346"/>
      <c r="T35" s="346"/>
    </row>
    <row r="36" spans="1:20" ht="36" hidden="1" x14ac:dyDescent="0.25">
      <c r="A36" s="121">
        <v>21379</v>
      </c>
      <c r="B36" s="122" t="s">
        <v>54</v>
      </c>
      <c r="C36" s="410">
        <f t="shared" si="0"/>
        <v>0</v>
      </c>
      <c r="D36" s="124" t="s">
        <v>46</v>
      </c>
      <c r="E36" s="125" t="s">
        <v>46</v>
      </c>
      <c r="F36" s="126" t="s">
        <v>46</v>
      </c>
      <c r="G36" s="124" t="s">
        <v>46</v>
      </c>
      <c r="H36" s="412" t="s">
        <v>46</v>
      </c>
      <c r="I36" s="132" t="s">
        <v>46</v>
      </c>
      <c r="J36" s="128"/>
      <c r="K36" s="413"/>
      <c r="L36" s="414">
        <f t="shared" si="2"/>
        <v>0</v>
      </c>
      <c r="M36" s="415" t="s">
        <v>46</v>
      </c>
      <c r="N36" s="127" t="s">
        <v>46</v>
      </c>
      <c r="O36" s="132" t="s">
        <v>46</v>
      </c>
      <c r="P36" s="416"/>
      <c r="R36" s="346"/>
      <c r="S36" s="346"/>
      <c r="T36" s="346"/>
    </row>
    <row r="37" spans="1:20" s="37" customFormat="1" x14ac:dyDescent="0.25">
      <c r="A37" s="100">
        <v>21380</v>
      </c>
      <c r="B37" s="85" t="s">
        <v>55</v>
      </c>
      <c r="C37" s="393">
        <f t="shared" si="0"/>
        <v>8892</v>
      </c>
      <c r="D37" s="90" t="s">
        <v>46</v>
      </c>
      <c r="E37" s="92" t="s">
        <v>46</v>
      </c>
      <c r="F37" s="93" t="s">
        <v>46</v>
      </c>
      <c r="G37" s="90" t="s">
        <v>46</v>
      </c>
      <c r="H37" s="395" t="s">
        <v>46</v>
      </c>
      <c r="I37" s="94" t="s">
        <v>46</v>
      </c>
      <c r="J37" s="95">
        <f>SUM(J38:J39)</f>
        <v>8892</v>
      </c>
      <c r="K37" s="399">
        <f>SUM(K38:K39)</f>
        <v>0</v>
      </c>
      <c r="L37" s="99">
        <f t="shared" si="2"/>
        <v>8892</v>
      </c>
      <c r="M37" s="396" t="s">
        <v>46</v>
      </c>
      <c r="N37" s="91" t="s">
        <v>46</v>
      </c>
      <c r="O37" s="94" t="s">
        <v>46</v>
      </c>
      <c r="P37" s="397"/>
      <c r="R37" s="346"/>
      <c r="S37" s="346"/>
      <c r="T37" s="346"/>
    </row>
    <row r="38" spans="1:20" x14ac:dyDescent="0.25">
      <c r="A38" s="55">
        <v>21381</v>
      </c>
      <c r="B38" s="101" t="s">
        <v>56</v>
      </c>
      <c r="C38" s="400">
        <f t="shared" si="0"/>
        <v>8892</v>
      </c>
      <c r="D38" s="102" t="s">
        <v>46</v>
      </c>
      <c r="E38" s="103" t="s">
        <v>46</v>
      </c>
      <c r="F38" s="104" t="s">
        <v>46</v>
      </c>
      <c r="G38" s="102" t="s">
        <v>46</v>
      </c>
      <c r="H38" s="402" t="s">
        <v>46</v>
      </c>
      <c r="I38" s="109" t="s">
        <v>46</v>
      </c>
      <c r="J38" s="106">
        <v>8892</v>
      </c>
      <c r="K38" s="403"/>
      <c r="L38" s="243">
        <f t="shared" si="2"/>
        <v>8892</v>
      </c>
      <c r="M38" s="404" t="s">
        <v>46</v>
      </c>
      <c r="N38" s="105" t="s">
        <v>46</v>
      </c>
      <c r="O38" s="109" t="s">
        <v>46</v>
      </c>
      <c r="P38" s="382"/>
      <c r="R38" s="346"/>
      <c r="S38" s="346"/>
      <c r="T38" s="346"/>
    </row>
    <row r="39" spans="1:20" ht="24" hidden="1" x14ac:dyDescent="0.25">
      <c r="A39" s="64">
        <v>21383</v>
      </c>
      <c r="B39" s="111" t="s">
        <v>57</v>
      </c>
      <c r="C39" s="405">
        <f t="shared" si="0"/>
        <v>0</v>
      </c>
      <c r="D39" s="112" t="s">
        <v>46</v>
      </c>
      <c r="E39" s="113" t="s">
        <v>46</v>
      </c>
      <c r="F39" s="114" t="s">
        <v>46</v>
      </c>
      <c r="G39" s="112" t="s">
        <v>46</v>
      </c>
      <c r="H39" s="407" t="s">
        <v>46</v>
      </c>
      <c r="I39" s="119" t="s">
        <v>46</v>
      </c>
      <c r="J39" s="116"/>
      <c r="K39" s="408"/>
      <c r="L39" s="230">
        <f t="shared" si="2"/>
        <v>0</v>
      </c>
      <c r="M39" s="409" t="s">
        <v>46</v>
      </c>
      <c r="N39" s="115" t="s">
        <v>46</v>
      </c>
      <c r="O39" s="119" t="s">
        <v>46</v>
      </c>
      <c r="P39" s="387"/>
      <c r="R39" s="346"/>
      <c r="S39" s="346"/>
      <c r="T39" s="346"/>
    </row>
    <row r="40" spans="1:20" s="37" customFormat="1" ht="24" hidden="1" x14ac:dyDescent="0.25">
      <c r="A40" s="100">
        <v>21390</v>
      </c>
      <c r="B40" s="85" t="s">
        <v>58</v>
      </c>
      <c r="C40" s="393">
        <f t="shared" si="0"/>
        <v>0</v>
      </c>
      <c r="D40" s="90" t="s">
        <v>46</v>
      </c>
      <c r="E40" s="92" t="s">
        <v>46</v>
      </c>
      <c r="F40" s="93" t="s">
        <v>46</v>
      </c>
      <c r="G40" s="90" t="s">
        <v>46</v>
      </c>
      <c r="H40" s="395" t="s">
        <v>46</v>
      </c>
      <c r="I40" s="94" t="s">
        <v>46</v>
      </c>
      <c r="J40" s="95">
        <f>SUM(J41:J44)</f>
        <v>0</v>
      </c>
      <c r="K40" s="399">
        <f>SUM(K41:K44)</f>
        <v>0</v>
      </c>
      <c r="L40" s="99">
        <f t="shared" si="2"/>
        <v>0</v>
      </c>
      <c r="M40" s="396" t="s">
        <v>46</v>
      </c>
      <c r="N40" s="91" t="s">
        <v>46</v>
      </c>
      <c r="O40" s="94" t="s">
        <v>46</v>
      </c>
      <c r="P40" s="397"/>
      <c r="R40" s="346"/>
      <c r="S40" s="346"/>
      <c r="T40" s="346"/>
    </row>
    <row r="41" spans="1:20" ht="24" hidden="1" x14ac:dyDescent="0.25">
      <c r="A41" s="55">
        <v>21391</v>
      </c>
      <c r="B41" s="101" t="s">
        <v>59</v>
      </c>
      <c r="C41" s="400">
        <f t="shared" si="0"/>
        <v>0</v>
      </c>
      <c r="D41" s="102" t="s">
        <v>46</v>
      </c>
      <c r="E41" s="103" t="s">
        <v>46</v>
      </c>
      <c r="F41" s="104" t="s">
        <v>46</v>
      </c>
      <c r="G41" s="102" t="s">
        <v>46</v>
      </c>
      <c r="H41" s="402" t="s">
        <v>46</v>
      </c>
      <c r="I41" s="109" t="s">
        <v>46</v>
      </c>
      <c r="J41" s="106"/>
      <c r="K41" s="403"/>
      <c r="L41" s="243">
        <f t="shared" si="2"/>
        <v>0</v>
      </c>
      <c r="M41" s="404" t="s">
        <v>46</v>
      </c>
      <c r="N41" s="105" t="s">
        <v>46</v>
      </c>
      <c r="O41" s="109" t="s">
        <v>46</v>
      </c>
      <c r="P41" s="382"/>
      <c r="R41" s="346"/>
      <c r="S41" s="346"/>
      <c r="T41" s="346"/>
    </row>
    <row r="42" spans="1:20" hidden="1" x14ac:dyDescent="0.25">
      <c r="A42" s="64">
        <v>21393</v>
      </c>
      <c r="B42" s="111" t="s">
        <v>60</v>
      </c>
      <c r="C42" s="405">
        <f t="shared" si="0"/>
        <v>0</v>
      </c>
      <c r="D42" s="112" t="s">
        <v>46</v>
      </c>
      <c r="E42" s="113" t="s">
        <v>46</v>
      </c>
      <c r="F42" s="114" t="s">
        <v>46</v>
      </c>
      <c r="G42" s="112" t="s">
        <v>46</v>
      </c>
      <c r="H42" s="407" t="s">
        <v>46</v>
      </c>
      <c r="I42" s="119" t="s">
        <v>46</v>
      </c>
      <c r="J42" s="116"/>
      <c r="K42" s="408"/>
      <c r="L42" s="230">
        <f t="shared" si="2"/>
        <v>0</v>
      </c>
      <c r="M42" s="409" t="s">
        <v>46</v>
      </c>
      <c r="N42" s="115" t="s">
        <v>46</v>
      </c>
      <c r="O42" s="119" t="s">
        <v>46</v>
      </c>
      <c r="P42" s="387"/>
      <c r="R42" s="346"/>
      <c r="S42" s="346"/>
      <c r="T42" s="346"/>
    </row>
    <row r="43" spans="1:20" hidden="1" x14ac:dyDescent="0.25">
      <c r="A43" s="64">
        <v>21395</v>
      </c>
      <c r="B43" s="111" t="s">
        <v>61</v>
      </c>
      <c r="C43" s="405">
        <f t="shared" si="0"/>
        <v>0</v>
      </c>
      <c r="D43" s="112" t="s">
        <v>46</v>
      </c>
      <c r="E43" s="113" t="s">
        <v>46</v>
      </c>
      <c r="F43" s="114" t="s">
        <v>46</v>
      </c>
      <c r="G43" s="112" t="s">
        <v>46</v>
      </c>
      <c r="H43" s="407" t="s">
        <v>46</v>
      </c>
      <c r="I43" s="119" t="s">
        <v>46</v>
      </c>
      <c r="J43" s="116"/>
      <c r="K43" s="408"/>
      <c r="L43" s="230">
        <f t="shared" si="2"/>
        <v>0</v>
      </c>
      <c r="M43" s="409" t="s">
        <v>46</v>
      </c>
      <c r="N43" s="115" t="s">
        <v>46</v>
      </c>
      <c r="O43" s="119" t="s">
        <v>46</v>
      </c>
      <c r="P43" s="387"/>
      <c r="R43" s="346"/>
      <c r="S43" s="346"/>
      <c r="T43" s="346"/>
    </row>
    <row r="44" spans="1:20" ht="24" hidden="1" x14ac:dyDescent="0.25">
      <c r="A44" s="64">
        <v>21399</v>
      </c>
      <c r="B44" s="111" t="s">
        <v>62</v>
      </c>
      <c r="C44" s="405">
        <f t="shared" si="0"/>
        <v>0</v>
      </c>
      <c r="D44" s="112" t="s">
        <v>46</v>
      </c>
      <c r="E44" s="113" t="s">
        <v>46</v>
      </c>
      <c r="F44" s="114" t="s">
        <v>46</v>
      </c>
      <c r="G44" s="112" t="s">
        <v>46</v>
      </c>
      <c r="H44" s="407" t="s">
        <v>46</v>
      </c>
      <c r="I44" s="119" t="s">
        <v>46</v>
      </c>
      <c r="J44" s="116"/>
      <c r="K44" s="408"/>
      <c r="L44" s="230">
        <f t="shared" si="2"/>
        <v>0</v>
      </c>
      <c r="M44" s="409" t="s">
        <v>46</v>
      </c>
      <c r="N44" s="115" t="s">
        <v>46</v>
      </c>
      <c r="O44" s="119" t="s">
        <v>46</v>
      </c>
      <c r="P44" s="387"/>
      <c r="R44" s="346"/>
      <c r="S44" s="346"/>
      <c r="T44" s="346"/>
    </row>
    <row r="45" spans="1:20" s="37" customFormat="1" ht="24" hidden="1" x14ac:dyDescent="0.25">
      <c r="A45" s="100">
        <v>21420</v>
      </c>
      <c r="B45" s="85" t="s">
        <v>63</v>
      </c>
      <c r="C45" s="417">
        <f t="shared" si="0"/>
        <v>0</v>
      </c>
      <c r="D45" s="134"/>
      <c r="E45" s="135"/>
      <c r="F45" s="143">
        <f>D45+E45</f>
        <v>0</v>
      </c>
      <c r="G45" s="90" t="s">
        <v>46</v>
      </c>
      <c r="H45" s="395" t="s">
        <v>46</v>
      </c>
      <c r="I45" s="94" t="s">
        <v>46</v>
      </c>
      <c r="J45" s="90" t="s">
        <v>46</v>
      </c>
      <c r="K45" s="395" t="s">
        <v>46</v>
      </c>
      <c r="L45" s="94" t="s">
        <v>46</v>
      </c>
      <c r="M45" s="396" t="s">
        <v>46</v>
      </c>
      <c r="N45" s="91" t="s">
        <v>46</v>
      </c>
      <c r="O45" s="94" t="s">
        <v>46</v>
      </c>
      <c r="P45" s="397"/>
      <c r="R45" s="346"/>
      <c r="S45" s="346"/>
      <c r="T45" s="346"/>
    </row>
    <row r="46" spans="1:20" s="37" customFormat="1" ht="24" hidden="1" x14ac:dyDescent="0.25">
      <c r="A46" s="136">
        <v>21490</v>
      </c>
      <c r="B46" s="137" t="s">
        <v>64</v>
      </c>
      <c r="C46" s="417">
        <f t="shared" si="0"/>
        <v>0</v>
      </c>
      <c r="D46" s="138">
        <f>D47</f>
        <v>0</v>
      </c>
      <c r="E46" s="139">
        <f>E47</f>
        <v>0</v>
      </c>
      <c r="F46" s="140">
        <f>D46+E46</f>
        <v>0</v>
      </c>
      <c r="G46" s="138">
        <f>G47</f>
        <v>0</v>
      </c>
      <c r="H46" s="419">
        <f>H47</f>
        <v>0</v>
      </c>
      <c r="I46" s="420">
        <f>G46+H46</f>
        <v>0</v>
      </c>
      <c r="J46" s="138">
        <f>J47</f>
        <v>0</v>
      </c>
      <c r="K46" s="419">
        <f>K47</f>
        <v>0</v>
      </c>
      <c r="L46" s="420">
        <f>J46+K46</f>
        <v>0</v>
      </c>
      <c r="M46" s="396" t="s">
        <v>46</v>
      </c>
      <c r="N46" s="91" t="s">
        <v>46</v>
      </c>
      <c r="O46" s="94" t="s">
        <v>46</v>
      </c>
      <c r="P46" s="397"/>
      <c r="R46" s="346"/>
      <c r="S46" s="346"/>
      <c r="T46" s="346"/>
    </row>
    <row r="47" spans="1:20" s="37" customFormat="1" ht="24" hidden="1" x14ac:dyDescent="0.25">
      <c r="A47" s="64">
        <v>21499</v>
      </c>
      <c r="B47" s="111" t="s">
        <v>65</v>
      </c>
      <c r="C47" s="421">
        <f t="shared" si="0"/>
        <v>0</v>
      </c>
      <c r="D47" s="57"/>
      <c r="E47" s="58"/>
      <c r="F47" s="610">
        <f>D47+E47</f>
        <v>0</v>
      </c>
      <c r="G47" s="422"/>
      <c r="H47" s="379"/>
      <c r="I47" s="380">
        <f>G47+H47</f>
        <v>0</v>
      </c>
      <c r="J47" s="57"/>
      <c r="K47" s="379"/>
      <c r="L47" s="380">
        <f>J47+K47</f>
        <v>0</v>
      </c>
      <c r="M47" s="415" t="s">
        <v>46</v>
      </c>
      <c r="N47" s="127" t="s">
        <v>46</v>
      </c>
      <c r="O47" s="132" t="s">
        <v>46</v>
      </c>
      <c r="P47" s="416"/>
      <c r="R47" s="346"/>
      <c r="S47" s="346"/>
      <c r="T47" s="346"/>
    </row>
    <row r="48" spans="1:20" ht="24" hidden="1" x14ac:dyDescent="0.25">
      <c r="A48" s="152">
        <v>23000</v>
      </c>
      <c r="B48" s="153" t="s">
        <v>66</v>
      </c>
      <c r="C48" s="417">
        <f t="shared" si="0"/>
        <v>0</v>
      </c>
      <c r="D48" s="423" t="s">
        <v>46</v>
      </c>
      <c r="E48" s="631" t="s">
        <v>46</v>
      </c>
      <c r="F48" s="632" t="s">
        <v>46</v>
      </c>
      <c r="G48" s="423" t="s">
        <v>46</v>
      </c>
      <c r="H48" s="426" t="s">
        <v>46</v>
      </c>
      <c r="I48" s="427" t="s">
        <v>46</v>
      </c>
      <c r="J48" s="423" t="s">
        <v>46</v>
      </c>
      <c r="K48" s="426" t="s">
        <v>46</v>
      </c>
      <c r="L48" s="427" t="s">
        <v>46</v>
      </c>
      <c r="M48" s="428">
        <f>SUM(M49:M50)</f>
        <v>0</v>
      </c>
      <c r="N48" s="144">
        <f>SUM(N49:N50)</f>
        <v>0</v>
      </c>
      <c r="O48" s="145">
        <f>M48+N48</f>
        <v>0</v>
      </c>
      <c r="P48" s="397"/>
      <c r="R48" s="346"/>
      <c r="S48" s="346"/>
      <c r="T48" s="346"/>
    </row>
    <row r="49" spans="1:20" ht="24" hidden="1" x14ac:dyDescent="0.25">
      <c r="A49" s="155">
        <v>23410</v>
      </c>
      <c r="B49" s="156" t="s">
        <v>67</v>
      </c>
      <c r="C49" s="429">
        <f t="shared" si="0"/>
        <v>0</v>
      </c>
      <c r="D49" s="158" t="s">
        <v>46</v>
      </c>
      <c r="E49" s="159" t="s">
        <v>46</v>
      </c>
      <c r="F49" s="160" t="s">
        <v>46</v>
      </c>
      <c r="G49" s="158" t="s">
        <v>46</v>
      </c>
      <c r="H49" s="431" t="s">
        <v>46</v>
      </c>
      <c r="I49" s="163" t="s">
        <v>46</v>
      </c>
      <c r="J49" s="158" t="s">
        <v>46</v>
      </c>
      <c r="K49" s="431" t="s">
        <v>46</v>
      </c>
      <c r="L49" s="163" t="s">
        <v>46</v>
      </c>
      <c r="M49" s="432"/>
      <c r="N49" s="433"/>
      <c r="O49" s="169">
        <f>M49+N49</f>
        <v>0</v>
      </c>
      <c r="P49" s="434"/>
      <c r="R49" s="346"/>
      <c r="S49" s="346"/>
      <c r="T49" s="346"/>
    </row>
    <row r="50" spans="1:20" ht="24" hidden="1" x14ac:dyDescent="0.25">
      <c r="A50" s="155">
        <v>23510</v>
      </c>
      <c r="B50" s="156" t="s">
        <v>68</v>
      </c>
      <c r="C50" s="429">
        <f t="shared" si="0"/>
        <v>0</v>
      </c>
      <c r="D50" s="158" t="s">
        <v>46</v>
      </c>
      <c r="E50" s="159" t="s">
        <v>46</v>
      </c>
      <c r="F50" s="160" t="s">
        <v>46</v>
      </c>
      <c r="G50" s="158" t="s">
        <v>46</v>
      </c>
      <c r="H50" s="431" t="s">
        <v>46</v>
      </c>
      <c r="I50" s="163" t="s">
        <v>46</v>
      </c>
      <c r="J50" s="158" t="s">
        <v>46</v>
      </c>
      <c r="K50" s="431" t="s">
        <v>46</v>
      </c>
      <c r="L50" s="163" t="s">
        <v>46</v>
      </c>
      <c r="M50" s="432"/>
      <c r="N50" s="433"/>
      <c r="O50" s="169">
        <f>M50+N50</f>
        <v>0</v>
      </c>
      <c r="P50" s="434"/>
      <c r="R50" s="346"/>
      <c r="S50" s="346"/>
      <c r="T50" s="346"/>
    </row>
    <row r="51" spans="1:20" x14ac:dyDescent="0.25">
      <c r="A51" s="164"/>
      <c r="B51" s="156"/>
      <c r="C51" s="435"/>
      <c r="D51" s="436"/>
      <c r="E51" s="602"/>
      <c r="F51" s="167"/>
      <c r="G51" s="436"/>
      <c r="H51" s="437"/>
      <c r="I51" s="163"/>
      <c r="J51" s="162"/>
      <c r="K51" s="438"/>
      <c r="L51" s="169"/>
      <c r="M51" s="432"/>
      <c r="N51" s="433"/>
      <c r="O51" s="169"/>
      <c r="P51" s="434"/>
      <c r="R51" s="346"/>
      <c r="S51" s="346"/>
      <c r="T51" s="346"/>
    </row>
    <row r="52" spans="1:20" s="37" customFormat="1" x14ac:dyDescent="0.25">
      <c r="A52" s="170"/>
      <c r="B52" s="171" t="s">
        <v>69</v>
      </c>
      <c r="C52" s="439"/>
      <c r="D52" s="440"/>
      <c r="E52" s="603"/>
      <c r="F52" s="607"/>
      <c r="G52" s="440"/>
      <c r="H52" s="442"/>
      <c r="I52" s="180"/>
      <c r="J52" s="440"/>
      <c r="K52" s="442"/>
      <c r="L52" s="180"/>
      <c r="M52" s="443"/>
      <c r="N52" s="441"/>
      <c r="O52" s="180"/>
      <c r="P52" s="444"/>
      <c r="R52" s="346"/>
      <c r="S52" s="346"/>
      <c r="T52" s="346"/>
    </row>
    <row r="53" spans="1:20" s="37" customFormat="1" ht="12.75" thickBot="1" x14ac:dyDescent="0.3">
      <c r="A53" s="181"/>
      <c r="B53" s="38" t="s">
        <v>70</v>
      </c>
      <c r="C53" s="445">
        <f t="shared" ref="C53:C116" si="3">SUM(F53,I53,L53,O53)</f>
        <v>959841</v>
      </c>
      <c r="D53" s="182">
        <f>SUM(D54,D284)</f>
        <v>470153</v>
      </c>
      <c r="E53" s="183">
        <f>SUM(E54,E284)</f>
        <v>0</v>
      </c>
      <c r="F53" s="184">
        <f t="shared" ref="F53:F116" si="4">D53+E53</f>
        <v>470153</v>
      </c>
      <c r="G53" s="182">
        <f>SUM(G54,G284)</f>
        <v>476053</v>
      </c>
      <c r="H53" s="446">
        <f>SUM(H54,H284)</f>
        <v>0</v>
      </c>
      <c r="I53" s="187">
        <f t="shared" ref="I53:I116" si="5">G53+H53</f>
        <v>476053</v>
      </c>
      <c r="J53" s="182">
        <f>SUM(J54,J284)</f>
        <v>13635</v>
      </c>
      <c r="K53" s="446">
        <f>SUM(K54,K284)</f>
        <v>0</v>
      </c>
      <c r="L53" s="187">
        <f t="shared" ref="L53:L116" si="6">J53+K53</f>
        <v>13635</v>
      </c>
      <c r="M53" s="447">
        <f>SUM(M54,M284)</f>
        <v>0</v>
      </c>
      <c r="N53" s="185">
        <f>SUM(N54,N284)</f>
        <v>0</v>
      </c>
      <c r="O53" s="187">
        <f t="shared" ref="O53:O116" si="7">M53+N53</f>
        <v>0</v>
      </c>
      <c r="P53" s="373"/>
      <c r="R53" s="346"/>
      <c r="S53" s="346"/>
      <c r="T53" s="346"/>
    </row>
    <row r="54" spans="1:20" s="37" customFormat="1" ht="36.75" thickTop="1" x14ac:dyDescent="0.25">
      <c r="A54" s="188"/>
      <c r="B54" s="189" t="s">
        <v>71</v>
      </c>
      <c r="C54" s="448">
        <f t="shared" si="3"/>
        <v>959841</v>
      </c>
      <c r="D54" s="191">
        <f>SUM(D55,D197)</f>
        <v>470153</v>
      </c>
      <c r="E54" s="192">
        <f>SUM(E55,E197)</f>
        <v>0</v>
      </c>
      <c r="F54" s="193">
        <f t="shared" si="4"/>
        <v>470153</v>
      </c>
      <c r="G54" s="191">
        <f>SUM(G55,G197)</f>
        <v>476053</v>
      </c>
      <c r="H54" s="449">
        <f>SUM(H55,H197)</f>
        <v>0</v>
      </c>
      <c r="I54" s="196">
        <f t="shared" si="5"/>
        <v>476053</v>
      </c>
      <c r="J54" s="191">
        <f>SUM(J55,J197)</f>
        <v>13635</v>
      </c>
      <c r="K54" s="449">
        <f>SUM(K55,K197)</f>
        <v>0</v>
      </c>
      <c r="L54" s="196">
        <f t="shared" si="6"/>
        <v>13635</v>
      </c>
      <c r="M54" s="450">
        <f>SUM(M55,M197)</f>
        <v>0</v>
      </c>
      <c r="N54" s="194">
        <f>SUM(N55,N197)</f>
        <v>0</v>
      </c>
      <c r="O54" s="196">
        <f t="shared" si="7"/>
        <v>0</v>
      </c>
      <c r="P54" s="451"/>
      <c r="R54" s="346"/>
      <c r="S54" s="346"/>
      <c r="T54" s="346"/>
    </row>
    <row r="55" spans="1:20" s="37" customFormat="1" ht="24" x14ac:dyDescent="0.25">
      <c r="A55" s="197"/>
      <c r="B55" s="28" t="s">
        <v>72</v>
      </c>
      <c r="C55" s="452">
        <f t="shared" si="3"/>
        <v>923868</v>
      </c>
      <c r="D55" s="173">
        <f>SUM(D56,D78,D176,D190)</f>
        <v>441213</v>
      </c>
      <c r="E55" s="174">
        <f>SUM(E56,E78,E176,E190)</f>
        <v>0</v>
      </c>
      <c r="F55" s="175">
        <f t="shared" si="4"/>
        <v>441213</v>
      </c>
      <c r="G55" s="173">
        <f>SUM(G56,G78,G176,G190)</f>
        <v>471903</v>
      </c>
      <c r="H55" s="453">
        <f>SUM(H56,H78,H176,H190)</f>
        <v>0</v>
      </c>
      <c r="I55" s="199">
        <f t="shared" si="5"/>
        <v>471903</v>
      </c>
      <c r="J55" s="173">
        <f>SUM(J56,J78,J176,J190)</f>
        <v>10752</v>
      </c>
      <c r="K55" s="453">
        <f>SUM(K56,K78,K176,K190)</f>
        <v>0</v>
      </c>
      <c r="L55" s="199">
        <f t="shared" si="6"/>
        <v>10752</v>
      </c>
      <c r="M55" s="346">
        <f>SUM(M56,M78,M176,M190)</f>
        <v>0</v>
      </c>
      <c r="N55" s="176">
        <f>SUM(N56,N78,N176,N190)</f>
        <v>0</v>
      </c>
      <c r="O55" s="199">
        <f t="shared" si="7"/>
        <v>0</v>
      </c>
      <c r="P55" s="454"/>
      <c r="R55" s="346"/>
      <c r="S55" s="346"/>
      <c r="T55" s="346"/>
    </row>
    <row r="56" spans="1:20" s="37" customFormat="1" x14ac:dyDescent="0.25">
      <c r="A56" s="200">
        <v>1000</v>
      </c>
      <c r="B56" s="200" t="s">
        <v>73</v>
      </c>
      <c r="C56" s="455">
        <f t="shared" si="3"/>
        <v>775771</v>
      </c>
      <c r="D56" s="206">
        <f>SUM(D57,D70)</f>
        <v>308442</v>
      </c>
      <c r="E56" s="604">
        <f>SUM(E57,E70)</f>
        <v>0</v>
      </c>
      <c r="F56" s="608">
        <f t="shared" si="4"/>
        <v>308442</v>
      </c>
      <c r="G56" s="206">
        <f>SUM(G57,G70)</f>
        <v>467329</v>
      </c>
      <c r="H56" s="456">
        <f>SUM(H57,H70)</f>
        <v>0</v>
      </c>
      <c r="I56" s="209">
        <f t="shared" si="5"/>
        <v>467329</v>
      </c>
      <c r="J56" s="206">
        <f>SUM(J57,J70)</f>
        <v>0</v>
      </c>
      <c r="K56" s="456">
        <f>SUM(K57,K70)</f>
        <v>0</v>
      </c>
      <c r="L56" s="209">
        <f t="shared" si="6"/>
        <v>0</v>
      </c>
      <c r="M56" s="457">
        <f>SUM(M57,M70)</f>
        <v>0</v>
      </c>
      <c r="N56" s="207">
        <f>SUM(N57,N70)</f>
        <v>0</v>
      </c>
      <c r="O56" s="209">
        <f t="shared" si="7"/>
        <v>0</v>
      </c>
      <c r="P56" s="458"/>
      <c r="R56" s="346"/>
      <c r="S56" s="346"/>
      <c r="T56" s="346"/>
    </row>
    <row r="57" spans="1:20" x14ac:dyDescent="0.25">
      <c r="A57" s="85">
        <v>1100</v>
      </c>
      <c r="B57" s="210" t="s">
        <v>74</v>
      </c>
      <c r="C57" s="393">
        <f t="shared" si="3"/>
        <v>592545</v>
      </c>
      <c r="D57" s="95">
        <f>SUM(D58,D61,D69)</f>
        <v>215817</v>
      </c>
      <c r="E57" s="96">
        <f>SUM(E58,E61,E69)</f>
        <v>0</v>
      </c>
      <c r="F57" s="97">
        <f t="shared" si="4"/>
        <v>215817</v>
      </c>
      <c r="G57" s="95">
        <f>SUM(G58,G61,G69)</f>
        <v>376728</v>
      </c>
      <c r="H57" s="399">
        <f>SUM(H58,H61,H69)</f>
        <v>0</v>
      </c>
      <c r="I57" s="99">
        <f t="shared" si="5"/>
        <v>376728</v>
      </c>
      <c r="J57" s="95">
        <f>SUM(J58,J61,J69)</f>
        <v>0</v>
      </c>
      <c r="K57" s="399">
        <f>SUM(K58,K61,K69)</f>
        <v>0</v>
      </c>
      <c r="L57" s="99">
        <f t="shared" si="6"/>
        <v>0</v>
      </c>
      <c r="M57" s="459">
        <f>SUM(M58,M61,M69)</f>
        <v>0</v>
      </c>
      <c r="N57" s="266">
        <f>SUM(N58,N61,N69)</f>
        <v>0</v>
      </c>
      <c r="O57" s="268">
        <f t="shared" si="7"/>
        <v>0</v>
      </c>
      <c r="P57" s="460"/>
      <c r="R57" s="346"/>
      <c r="S57" s="346"/>
      <c r="T57" s="346"/>
    </row>
    <row r="58" spans="1:20" x14ac:dyDescent="0.25">
      <c r="A58" s="213">
        <v>1110</v>
      </c>
      <c r="B58" s="156" t="s">
        <v>75</v>
      </c>
      <c r="C58" s="435">
        <f t="shared" si="3"/>
        <v>542423</v>
      </c>
      <c r="D58" s="214">
        <f>SUM(D59:D60)</f>
        <v>185016</v>
      </c>
      <c r="E58" s="215">
        <f>SUM(E59:E60)</f>
        <v>0</v>
      </c>
      <c r="F58" s="216">
        <f t="shared" si="4"/>
        <v>185016</v>
      </c>
      <c r="G58" s="214">
        <f>SUM(G59:G60)</f>
        <v>357407</v>
      </c>
      <c r="H58" s="461">
        <f>SUM(H59:H60)</f>
        <v>0</v>
      </c>
      <c r="I58" s="219">
        <f t="shared" si="5"/>
        <v>357407</v>
      </c>
      <c r="J58" s="214">
        <f>SUM(J59:J60)</f>
        <v>0</v>
      </c>
      <c r="K58" s="461">
        <f>SUM(K59:K60)</f>
        <v>0</v>
      </c>
      <c r="L58" s="219">
        <f t="shared" si="6"/>
        <v>0</v>
      </c>
      <c r="M58" s="462">
        <f>SUM(M59:M60)</f>
        <v>0</v>
      </c>
      <c r="N58" s="217">
        <f>SUM(N59:N60)</f>
        <v>0</v>
      </c>
      <c r="O58" s="219">
        <f t="shared" si="7"/>
        <v>0</v>
      </c>
      <c r="P58" s="434"/>
      <c r="R58" s="346"/>
      <c r="S58" s="346"/>
      <c r="T58" s="346"/>
    </row>
    <row r="59" spans="1:20" hidden="1" x14ac:dyDescent="0.25">
      <c r="A59" s="55">
        <v>1111</v>
      </c>
      <c r="B59" s="101" t="s">
        <v>76</v>
      </c>
      <c r="C59" s="400">
        <f t="shared" si="3"/>
        <v>0</v>
      </c>
      <c r="D59" s="106"/>
      <c r="E59" s="107"/>
      <c r="F59" s="240">
        <f t="shared" si="4"/>
        <v>0</v>
      </c>
      <c r="G59" s="106"/>
      <c r="H59" s="403"/>
      <c r="I59" s="243">
        <f t="shared" si="5"/>
        <v>0</v>
      </c>
      <c r="J59" s="106"/>
      <c r="K59" s="403"/>
      <c r="L59" s="243">
        <f t="shared" si="6"/>
        <v>0</v>
      </c>
      <c r="M59" s="463"/>
      <c r="N59" s="108"/>
      <c r="O59" s="243">
        <f t="shared" si="7"/>
        <v>0</v>
      </c>
      <c r="P59" s="382"/>
      <c r="R59" s="346"/>
      <c r="S59" s="346"/>
      <c r="T59" s="346"/>
    </row>
    <row r="60" spans="1:20" ht="24" x14ac:dyDescent="0.25">
      <c r="A60" s="64">
        <v>1119</v>
      </c>
      <c r="B60" s="111" t="s">
        <v>77</v>
      </c>
      <c r="C60" s="405">
        <f t="shared" si="3"/>
        <v>542423</v>
      </c>
      <c r="D60" s="116">
        <f>184550+466</f>
        <v>185016</v>
      </c>
      <c r="E60" s="117"/>
      <c r="F60" s="227">
        <f t="shared" si="4"/>
        <v>185016</v>
      </c>
      <c r="G60" s="116">
        <v>357407</v>
      </c>
      <c r="H60" s="408"/>
      <c r="I60" s="230">
        <f t="shared" si="5"/>
        <v>357407</v>
      </c>
      <c r="J60" s="116"/>
      <c r="K60" s="408"/>
      <c r="L60" s="230">
        <f t="shared" si="6"/>
        <v>0</v>
      </c>
      <c r="M60" s="464"/>
      <c r="N60" s="118"/>
      <c r="O60" s="230">
        <f t="shared" si="7"/>
        <v>0</v>
      </c>
      <c r="P60" s="387"/>
      <c r="R60" s="346"/>
      <c r="S60" s="346"/>
      <c r="T60" s="346"/>
    </row>
    <row r="61" spans="1:20" ht="24" x14ac:dyDescent="0.25">
      <c r="A61" s="224">
        <v>1140</v>
      </c>
      <c r="B61" s="111" t="s">
        <v>78</v>
      </c>
      <c r="C61" s="405">
        <f t="shared" si="3"/>
        <v>48847</v>
      </c>
      <c r="D61" s="225">
        <f>SUM(D62:D68)</f>
        <v>29526</v>
      </c>
      <c r="E61" s="226">
        <f>SUM(E62:E68)</f>
        <v>0</v>
      </c>
      <c r="F61" s="227">
        <f t="shared" si="4"/>
        <v>29526</v>
      </c>
      <c r="G61" s="225">
        <f>SUM(G62:G68)</f>
        <v>19321</v>
      </c>
      <c r="H61" s="465">
        <f>SUM(H62:H68)</f>
        <v>0</v>
      </c>
      <c r="I61" s="230">
        <f t="shared" si="5"/>
        <v>19321</v>
      </c>
      <c r="J61" s="225">
        <f>SUM(J62:J68)</f>
        <v>0</v>
      </c>
      <c r="K61" s="465">
        <f>SUM(K62:K68)</f>
        <v>0</v>
      </c>
      <c r="L61" s="230">
        <f t="shared" si="6"/>
        <v>0</v>
      </c>
      <c r="M61" s="466">
        <f>SUM(M62:M68)</f>
        <v>0</v>
      </c>
      <c r="N61" s="228">
        <f>SUM(N62:N68)</f>
        <v>0</v>
      </c>
      <c r="O61" s="230">
        <f t="shared" si="7"/>
        <v>0</v>
      </c>
      <c r="P61" s="387"/>
      <c r="R61" s="346"/>
      <c r="S61" s="346"/>
      <c r="T61" s="346"/>
    </row>
    <row r="62" spans="1:20" x14ac:dyDescent="0.25">
      <c r="A62" s="64">
        <v>1141</v>
      </c>
      <c r="B62" s="111" t="s">
        <v>79</v>
      </c>
      <c r="C62" s="405">
        <f t="shared" si="3"/>
        <v>3748</v>
      </c>
      <c r="D62" s="116">
        <v>3748</v>
      </c>
      <c r="E62" s="117"/>
      <c r="F62" s="227">
        <f t="shared" si="4"/>
        <v>3748</v>
      </c>
      <c r="G62" s="116"/>
      <c r="H62" s="408"/>
      <c r="I62" s="230">
        <f t="shared" si="5"/>
        <v>0</v>
      </c>
      <c r="J62" s="116"/>
      <c r="K62" s="408"/>
      <c r="L62" s="230">
        <f t="shared" si="6"/>
        <v>0</v>
      </c>
      <c r="M62" s="464"/>
      <c r="N62" s="118"/>
      <c r="O62" s="230">
        <f t="shared" si="7"/>
        <v>0</v>
      </c>
      <c r="P62" s="387"/>
      <c r="R62" s="346"/>
      <c r="S62" s="346"/>
      <c r="T62" s="346"/>
    </row>
    <row r="63" spans="1:20" ht="24" x14ac:dyDescent="0.25">
      <c r="A63" s="64">
        <v>1142</v>
      </c>
      <c r="B63" s="111" t="s">
        <v>80</v>
      </c>
      <c r="C63" s="405">
        <f t="shared" si="3"/>
        <v>922</v>
      </c>
      <c r="D63" s="116">
        <v>922</v>
      </c>
      <c r="E63" s="117"/>
      <c r="F63" s="227">
        <f t="shared" si="4"/>
        <v>922</v>
      </c>
      <c r="G63" s="116"/>
      <c r="H63" s="408"/>
      <c r="I63" s="230">
        <f t="shared" si="5"/>
        <v>0</v>
      </c>
      <c r="J63" s="116"/>
      <c r="K63" s="408"/>
      <c r="L63" s="230">
        <f t="shared" si="6"/>
        <v>0</v>
      </c>
      <c r="M63" s="464"/>
      <c r="N63" s="118"/>
      <c r="O63" s="230">
        <f t="shared" si="7"/>
        <v>0</v>
      </c>
      <c r="P63" s="387"/>
      <c r="R63" s="346"/>
      <c r="S63" s="346"/>
      <c r="T63" s="346"/>
    </row>
    <row r="64" spans="1:20" ht="24" x14ac:dyDescent="0.25">
      <c r="A64" s="64">
        <v>1145</v>
      </c>
      <c r="B64" s="111" t="s">
        <v>81</v>
      </c>
      <c r="C64" s="405">
        <f t="shared" si="3"/>
        <v>3169</v>
      </c>
      <c r="D64" s="116">
        <v>324</v>
      </c>
      <c r="E64" s="117"/>
      <c r="F64" s="227">
        <f t="shared" si="4"/>
        <v>324</v>
      </c>
      <c r="G64" s="116">
        <v>2845</v>
      </c>
      <c r="H64" s="408"/>
      <c r="I64" s="230">
        <f t="shared" si="5"/>
        <v>2845</v>
      </c>
      <c r="J64" s="116"/>
      <c r="K64" s="408"/>
      <c r="L64" s="230">
        <f t="shared" si="6"/>
        <v>0</v>
      </c>
      <c r="M64" s="464"/>
      <c r="N64" s="118"/>
      <c r="O64" s="230">
        <f t="shared" si="7"/>
        <v>0</v>
      </c>
      <c r="P64" s="387"/>
      <c r="R64" s="346"/>
      <c r="S64" s="346"/>
      <c r="T64" s="346"/>
    </row>
    <row r="65" spans="1:20" ht="24" hidden="1" x14ac:dyDescent="0.25">
      <c r="A65" s="64">
        <v>1146</v>
      </c>
      <c r="B65" s="111" t="s">
        <v>82</v>
      </c>
      <c r="C65" s="405">
        <f t="shared" si="3"/>
        <v>0</v>
      </c>
      <c r="D65" s="116">
        <v>0</v>
      </c>
      <c r="E65" s="117"/>
      <c r="F65" s="227">
        <f t="shared" si="4"/>
        <v>0</v>
      </c>
      <c r="G65" s="116"/>
      <c r="H65" s="408"/>
      <c r="I65" s="230">
        <f t="shared" si="5"/>
        <v>0</v>
      </c>
      <c r="J65" s="116"/>
      <c r="K65" s="408"/>
      <c r="L65" s="230">
        <f t="shared" si="6"/>
        <v>0</v>
      </c>
      <c r="M65" s="464"/>
      <c r="N65" s="118"/>
      <c r="O65" s="230">
        <f t="shared" si="7"/>
        <v>0</v>
      </c>
      <c r="P65" s="387"/>
      <c r="R65" s="346"/>
      <c r="S65" s="346"/>
      <c r="T65" s="346"/>
    </row>
    <row r="66" spans="1:20" x14ac:dyDescent="0.25">
      <c r="A66" s="64">
        <v>1147</v>
      </c>
      <c r="B66" s="111" t="s">
        <v>83</v>
      </c>
      <c r="C66" s="405">
        <f t="shared" si="3"/>
        <v>3599</v>
      </c>
      <c r="D66" s="116">
        <v>3599</v>
      </c>
      <c r="E66" s="117"/>
      <c r="F66" s="227">
        <f t="shared" si="4"/>
        <v>3599</v>
      </c>
      <c r="G66" s="116"/>
      <c r="H66" s="408"/>
      <c r="I66" s="230">
        <f t="shared" si="5"/>
        <v>0</v>
      </c>
      <c r="J66" s="116"/>
      <c r="K66" s="408"/>
      <c r="L66" s="230">
        <f t="shared" si="6"/>
        <v>0</v>
      </c>
      <c r="M66" s="464"/>
      <c r="N66" s="118"/>
      <c r="O66" s="230">
        <f t="shared" si="7"/>
        <v>0</v>
      </c>
      <c r="P66" s="387"/>
      <c r="R66" s="346"/>
      <c r="S66" s="346"/>
      <c r="T66" s="346"/>
    </row>
    <row r="67" spans="1:20" x14ac:dyDescent="0.25">
      <c r="A67" s="64">
        <v>1148</v>
      </c>
      <c r="B67" s="111" t="s">
        <v>84</v>
      </c>
      <c r="C67" s="405">
        <f t="shared" si="3"/>
        <v>19210</v>
      </c>
      <c r="D67" s="116">
        <v>19210</v>
      </c>
      <c r="E67" s="117"/>
      <c r="F67" s="227">
        <f t="shared" si="4"/>
        <v>19210</v>
      </c>
      <c r="G67" s="116"/>
      <c r="H67" s="408"/>
      <c r="I67" s="230">
        <f t="shared" si="5"/>
        <v>0</v>
      </c>
      <c r="J67" s="116"/>
      <c r="K67" s="408"/>
      <c r="L67" s="230">
        <f t="shared" si="6"/>
        <v>0</v>
      </c>
      <c r="M67" s="464"/>
      <c r="N67" s="118"/>
      <c r="O67" s="230">
        <f t="shared" si="7"/>
        <v>0</v>
      </c>
      <c r="P67" s="387"/>
      <c r="R67" s="346"/>
      <c r="S67" s="346"/>
      <c r="T67" s="346"/>
    </row>
    <row r="68" spans="1:20" ht="36" x14ac:dyDescent="0.25">
      <c r="A68" s="64">
        <v>1149</v>
      </c>
      <c r="B68" s="111" t="s">
        <v>85</v>
      </c>
      <c r="C68" s="405">
        <f t="shared" si="3"/>
        <v>18199</v>
      </c>
      <c r="D68" s="116">
        <v>1723</v>
      </c>
      <c r="E68" s="117"/>
      <c r="F68" s="227">
        <f t="shared" si="4"/>
        <v>1723</v>
      </c>
      <c r="G68" s="116">
        <v>16476</v>
      </c>
      <c r="H68" s="408"/>
      <c r="I68" s="230">
        <f t="shared" si="5"/>
        <v>16476</v>
      </c>
      <c r="J68" s="116"/>
      <c r="K68" s="408"/>
      <c r="L68" s="230">
        <f t="shared" si="6"/>
        <v>0</v>
      </c>
      <c r="M68" s="464"/>
      <c r="N68" s="118"/>
      <c r="O68" s="230">
        <f t="shared" si="7"/>
        <v>0</v>
      </c>
      <c r="P68" s="387"/>
      <c r="R68" s="346"/>
      <c r="S68" s="346"/>
      <c r="T68" s="346"/>
    </row>
    <row r="69" spans="1:20" ht="36" x14ac:dyDescent="0.25">
      <c r="A69" s="213">
        <v>1150</v>
      </c>
      <c r="B69" s="156" t="s">
        <v>86</v>
      </c>
      <c r="C69" s="405">
        <f t="shared" si="3"/>
        <v>1275</v>
      </c>
      <c r="D69" s="231">
        <v>1275</v>
      </c>
      <c r="E69" s="232"/>
      <c r="F69" s="216">
        <f t="shared" si="4"/>
        <v>1275</v>
      </c>
      <c r="G69" s="231"/>
      <c r="H69" s="467"/>
      <c r="I69" s="219">
        <f t="shared" si="5"/>
        <v>0</v>
      </c>
      <c r="J69" s="231"/>
      <c r="K69" s="467"/>
      <c r="L69" s="219">
        <f t="shared" si="6"/>
        <v>0</v>
      </c>
      <c r="M69" s="468"/>
      <c r="N69" s="234"/>
      <c r="O69" s="219">
        <f t="shared" si="7"/>
        <v>0</v>
      </c>
      <c r="P69" s="434"/>
      <c r="R69" s="346"/>
      <c r="S69" s="346"/>
      <c r="T69" s="346"/>
    </row>
    <row r="70" spans="1:20" ht="36" x14ac:dyDescent="0.25">
      <c r="A70" s="85">
        <v>1200</v>
      </c>
      <c r="B70" s="210" t="s">
        <v>87</v>
      </c>
      <c r="C70" s="393">
        <f t="shared" si="3"/>
        <v>183226</v>
      </c>
      <c r="D70" s="95">
        <f>SUM(D71:D72)</f>
        <v>92625</v>
      </c>
      <c r="E70" s="96">
        <f>SUM(E71:E72)</f>
        <v>0</v>
      </c>
      <c r="F70" s="97">
        <f t="shared" si="4"/>
        <v>92625</v>
      </c>
      <c r="G70" s="95">
        <f>SUM(G71:G72)</f>
        <v>90601</v>
      </c>
      <c r="H70" s="399">
        <f>SUM(H71:H72)</f>
        <v>0</v>
      </c>
      <c r="I70" s="99">
        <f t="shared" si="5"/>
        <v>90601</v>
      </c>
      <c r="J70" s="95">
        <f>SUM(J71:J72)</f>
        <v>0</v>
      </c>
      <c r="K70" s="399">
        <f>SUM(K71:K72)</f>
        <v>0</v>
      </c>
      <c r="L70" s="99">
        <f t="shared" si="6"/>
        <v>0</v>
      </c>
      <c r="M70" s="469">
        <f>SUM(M71:M72)</f>
        <v>0</v>
      </c>
      <c r="N70" s="98">
        <f>SUM(N71:N72)</f>
        <v>0</v>
      </c>
      <c r="O70" s="99">
        <f t="shared" si="7"/>
        <v>0</v>
      </c>
      <c r="P70" s="397"/>
      <c r="R70" s="346"/>
      <c r="S70" s="346"/>
      <c r="T70" s="346"/>
    </row>
    <row r="71" spans="1:20" ht="24" x14ac:dyDescent="0.25">
      <c r="A71" s="350">
        <v>1210</v>
      </c>
      <c r="B71" s="101" t="s">
        <v>88</v>
      </c>
      <c r="C71" s="400">
        <f t="shared" si="3"/>
        <v>142795</v>
      </c>
      <c r="D71" s="106">
        <f>57543+110-1632</f>
        <v>56021</v>
      </c>
      <c r="E71" s="107">
        <v>-427</v>
      </c>
      <c r="F71" s="240">
        <f t="shared" si="4"/>
        <v>55594</v>
      </c>
      <c r="G71" s="106">
        <v>87201</v>
      </c>
      <c r="H71" s="403"/>
      <c r="I71" s="243">
        <f t="shared" si="5"/>
        <v>87201</v>
      </c>
      <c r="J71" s="106"/>
      <c r="K71" s="403"/>
      <c r="L71" s="243">
        <f t="shared" si="6"/>
        <v>0</v>
      </c>
      <c r="M71" s="463"/>
      <c r="N71" s="108"/>
      <c r="O71" s="243">
        <f t="shared" si="7"/>
        <v>0</v>
      </c>
      <c r="P71" s="382"/>
      <c r="R71" s="346"/>
      <c r="S71" s="346"/>
      <c r="T71" s="346"/>
    </row>
    <row r="72" spans="1:20" ht="24" x14ac:dyDescent="0.25">
      <c r="A72" s="224">
        <v>1220</v>
      </c>
      <c r="B72" s="111" t="s">
        <v>89</v>
      </c>
      <c r="C72" s="405">
        <f t="shared" si="3"/>
        <v>40431</v>
      </c>
      <c r="D72" s="225">
        <f>SUM(D73:D77)</f>
        <v>36604</v>
      </c>
      <c r="E72" s="226">
        <f>SUM(E73:E77)</f>
        <v>427</v>
      </c>
      <c r="F72" s="227">
        <f t="shared" si="4"/>
        <v>37031</v>
      </c>
      <c r="G72" s="225">
        <f>SUM(G73:G77)</f>
        <v>3400</v>
      </c>
      <c r="H72" s="465">
        <f>SUM(H73:H77)</f>
        <v>0</v>
      </c>
      <c r="I72" s="230">
        <f t="shared" si="5"/>
        <v>3400</v>
      </c>
      <c r="J72" s="225">
        <f>SUM(J73:J77)</f>
        <v>0</v>
      </c>
      <c r="K72" s="465">
        <f>SUM(K73:K77)</f>
        <v>0</v>
      </c>
      <c r="L72" s="230">
        <f t="shared" si="6"/>
        <v>0</v>
      </c>
      <c r="M72" s="466">
        <f>SUM(M73:M77)</f>
        <v>0</v>
      </c>
      <c r="N72" s="228">
        <f>SUM(N73:N77)</f>
        <v>0</v>
      </c>
      <c r="O72" s="230">
        <f t="shared" si="7"/>
        <v>0</v>
      </c>
      <c r="P72" s="387"/>
      <c r="R72" s="346"/>
      <c r="S72" s="346"/>
      <c r="T72" s="346"/>
    </row>
    <row r="73" spans="1:20" ht="60" x14ac:dyDescent="0.25">
      <c r="A73" s="64">
        <v>1221</v>
      </c>
      <c r="B73" s="111" t="s">
        <v>90</v>
      </c>
      <c r="C73" s="405">
        <f t="shared" si="3"/>
        <v>25062</v>
      </c>
      <c r="D73" s="116">
        <v>21662</v>
      </c>
      <c r="E73" s="117"/>
      <c r="F73" s="227">
        <f t="shared" si="4"/>
        <v>21662</v>
      </c>
      <c r="G73" s="116">
        <v>3400</v>
      </c>
      <c r="H73" s="408"/>
      <c r="I73" s="230">
        <f t="shared" si="5"/>
        <v>3400</v>
      </c>
      <c r="J73" s="116"/>
      <c r="K73" s="408"/>
      <c r="L73" s="230">
        <f t="shared" si="6"/>
        <v>0</v>
      </c>
      <c r="M73" s="464"/>
      <c r="N73" s="118"/>
      <c r="O73" s="230">
        <f t="shared" si="7"/>
        <v>0</v>
      </c>
      <c r="P73" s="387"/>
      <c r="R73" s="346"/>
      <c r="S73" s="346"/>
      <c r="T73" s="346"/>
    </row>
    <row r="74" spans="1:20" hidden="1" x14ac:dyDescent="0.25">
      <c r="A74" s="64">
        <v>1223</v>
      </c>
      <c r="B74" s="111" t="s">
        <v>91</v>
      </c>
      <c r="C74" s="405">
        <f t="shared" si="3"/>
        <v>0</v>
      </c>
      <c r="D74" s="116"/>
      <c r="E74" s="117"/>
      <c r="F74" s="227">
        <f t="shared" si="4"/>
        <v>0</v>
      </c>
      <c r="G74" s="116"/>
      <c r="H74" s="408"/>
      <c r="I74" s="230">
        <f t="shared" si="5"/>
        <v>0</v>
      </c>
      <c r="J74" s="116"/>
      <c r="K74" s="408"/>
      <c r="L74" s="230">
        <f t="shared" si="6"/>
        <v>0</v>
      </c>
      <c r="M74" s="464"/>
      <c r="N74" s="118"/>
      <c r="O74" s="230">
        <f t="shared" si="7"/>
        <v>0</v>
      </c>
      <c r="P74" s="387"/>
      <c r="R74" s="346"/>
      <c r="S74" s="346"/>
      <c r="T74" s="346"/>
    </row>
    <row r="75" spans="1:20" hidden="1" x14ac:dyDescent="0.25">
      <c r="A75" s="64">
        <v>1225</v>
      </c>
      <c r="B75" s="111" t="s">
        <v>92</v>
      </c>
      <c r="C75" s="405">
        <f t="shared" si="3"/>
        <v>0</v>
      </c>
      <c r="D75" s="116"/>
      <c r="E75" s="117"/>
      <c r="F75" s="227">
        <f t="shared" si="4"/>
        <v>0</v>
      </c>
      <c r="G75" s="116"/>
      <c r="H75" s="408"/>
      <c r="I75" s="230">
        <f t="shared" si="5"/>
        <v>0</v>
      </c>
      <c r="J75" s="116"/>
      <c r="K75" s="408"/>
      <c r="L75" s="230">
        <f t="shared" si="6"/>
        <v>0</v>
      </c>
      <c r="M75" s="464"/>
      <c r="N75" s="118"/>
      <c r="O75" s="230">
        <f t="shared" si="7"/>
        <v>0</v>
      </c>
      <c r="P75" s="387"/>
      <c r="R75" s="346"/>
      <c r="S75" s="346"/>
      <c r="T75" s="346"/>
    </row>
    <row r="76" spans="1:20" ht="36" x14ac:dyDescent="0.25">
      <c r="A76" s="64">
        <v>1227</v>
      </c>
      <c r="B76" s="111" t="s">
        <v>93</v>
      </c>
      <c r="C76" s="405">
        <f t="shared" si="3"/>
        <v>14514</v>
      </c>
      <c r="D76" s="116">
        <v>14514</v>
      </c>
      <c r="E76" s="117"/>
      <c r="F76" s="227">
        <f t="shared" si="4"/>
        <v>14514</v>
      </c>
      <c r="G76" s="116"/>
      <c r="H76" s="408"/>
      <c r="I76" s="230">
        <f t="shared" si="5"/>
        <v>0</v>
      </c>
      <c r="J76" s="116"/>
      <c r="K76" s="408"/>
      <c r="L76" s="230">
        <f t="shared" si="6"/>
        <v>0</v>
      </c>
      <c r="M76" s="464"/>
      <c r="N76" s="118"/>
      <c r="O76" s="230">
        <f t="shared" si="7"/>
        <v>0</v>
      </c>
      <c r="P76" s="387"/>
      <c r="R76" s="346"/>
      <c r="S76" s="346"/>
      <c r="T76" s="346"/>
    </row>
    <row r="77" spans="1:20" ht="60" x14ac:dyDescent="0.25">
      <c r="A77" s="64">
        <v>1228</v>
      </c>
      <c r="B77" s="111" t="s">
        <v>94</v>
      </c>
      <c r="C77" s="405">
        <f t="shared" si="3"/>
        <v>855</v>
      </c>
      <c r="D77" s="116">
        <v>428</v>
      </c>
      <c r="E77" s="117">
        <v>427</v>
      </c>
      <c r="F77" s="227">
        <f t="shared" si="4"/>
        <v>855</v>
      </c>
      <c r="G77" s="116"/>
      <c r="H77" s="408"/>
      <c r="I77" s="230">
        <f t="shared" si="5"/>
        <v>0</v>
      </c>
      <c r="J77" s="116"/>
      <c r="K77" s="408"/>
      <c r="L77" s="230">
        <f t="shared" si="6"/>
        <v>0</v>
      </c>
      <c r="M77" s="464"/>
      <c r="N77" s="118"/>
      <c r="O77" s="230">
        <f t="shared" si="7"/>
        <v>0</v>
      </c>
      <c r="P77" s="387" t="s">
        <v>697</v>
      </c>
      <c r="R77" s="346"/>
      <c r="S77" s="346"/>
      <c r="T77" s="346"/>
    </row>
    <row r="78" spans="1:20" x14ac:dyDescent="0.25">
      <c r="A78" s="200">
        <v>2000</v>
      </c>
      <c r="B78" s="200" t="s">
        <v>95</v>
      </c>
      <c r="C78" s="455">
        <f t="shared" si="3"/>
        <v>148097</v>
      </c>
      <c r="D78" s="206">
        <f>SUM(D79,D86,D133,D167,D168,D175)</f>
        <v>132771</v>
      </c>
      <c r="E78" s="604">
        <f>SUM(E79,E86,E133,E167,E168,E175)</f>
        <v>0</v>
      </c>
      <c r="F78" s="608">
        <f t="shared" si="4"/>
        <v>132771</v>
      </c>
      <c r="G78" s="206">
        <f>SUM(G79,G86,G133,G167,G168,G175)</f>
        <v>4574</v>
      </c>
      <c r="H78" s="456">
        <f>SUM(H79,H86,H133,H167,H168,H175)</f>
        <v>0</v>
      </c>
      <c r="I78" s="209">
        <f t="shared" si="5"/>
        <v>4574</v>
      </c>
      <c r="J78" s="206">
        <f>SUM(J79,J86,J133,J167,J168,J175)</f>
        <v>10752</v>
      </c>
      <c r="K78" s="456">
        <f>SUM(K79,K86,K133,K167,K168,K175)</f>
        <v>0</v>
      </c>
      <c r="L78" s="209">
        <f t="shared" si="6"/>
        <v>10752</v>
      </c>
      <c r="M78" s="457">
        <f>SUM(M79,M86,M133,M167,M168,M175)</f>
        <v>0</v>
      </c>
      <c r="N78" s="207">
        <f>SUM(N79,N86,N133,N167,N168,N175)</f>
        <v>0</v>
      </c>
      <c r="O78" s="209">
        <f t="shared" si="7"/>
        <v>0</v>
      </c>
      <c r="P78" s="458"/>
      <c r="R78" s="346"/>
      <c r="S78" s="346"/>
      <c r="T78" s="346"/>
    </row>
    <row r="79" spans="1:20" ht="24" hidden="1" x14ac:dyDescent="0.25">
      <c r="A79" s="85">
        <v>2100</v>
      </c>
      <c r="B79" s="210" t="s">
        <v>96</v>
      </c>
      <c r="C79" s="393">
        <f t="shared" si="3"/>
        <v>0</v>
      </c>
      <c r="D79" s="95">
        <f>SUM(D80,D83)</f>
        <v>0</v>
      </c>
      <c r="E79" s="96">
        <f>SUM(E80,E83)</f>
        <v>0</v>
      </c>
      <c r="F79" s="97">
        <f t="shared" si="4"/>
        <v>0</v>
      </c>
      <c r="G79" s="95">
        <f>SUM(G80,G83)</f>
        <v>0</v>
      </c>
      <c r="H79" s="399">
        <f>SUM(H80,H83)</f>
        <v>0</v>
      </c>
      <c r="I79" s="99">
        <f t="shared" si="5"/>
        <v>0</v>
      </c>
      <c r="J79" s="95">
        <f>SUM(J80,J83)</f>
        <v>0</v>
      </c>
      <c r="K79" s="399">
        <f>SUM(K80,K83)</f>
        <v>0</v>
      </c>
      <c r="L79" s="99">
        <f t="shared" si="6"/>
        <v>0</v>
      </c>
      <c r="M79" s="469">
        <f>SUM(M80,M83)</f>
        <v>0</v>
      </c>
      <c r="N79" s="98">
        <f>SUM(N80,N83)</f>
        <v>0</v>
      </c>
      <c r="O79" s="99">
        <f t="shared" si="7"/>
        <v>0</v>
      </c>
      <c r="P79" s="397"/>
      <c r="R79" s="346"/>
      <c r="S79" s="346"/>
      <c r="T79" s="346"/>
    </row>
    <row r="80" spans="1:20" ht="24" hidden="1" x14ac:dyDescent="0.25">
      <c r="A80" s="350">
        <v>2110</v>
      </c>
      <c r="B80" s="101" t="s">
        <v>97</v>
      </c>
      <c r="C80" s="400">
        <f t="shared" si="3"/>
        <v>0</v>
      </c>
      <c r="D80" s="238">
        <f>SUM(D81:D82)</f>
        <v>0</v>
      </c>
      <c r="E80" s="239">
        <f>SUM(E81:E82)</f>
        <v>0</v>
      </c>
      <c r="F80" s="240">
        <f t="shared" si="4"/>
        <v>0</v>
      </c>
      <c r="G80" s="238">
        <f>SUM(G81:G82)</f>
        <v>0</v>
      </c>
      <c r="H80" s="470">
        <f>SUM(H81:H82)</f>
        <v>0</v>
      </c>
      <c r="I80" s="243">
        <f t="shared" si="5"/>
        <v>0</v>
      </c>
      <c r="J80" s="238">
        <f>SUM(J81:J82)</f>
        <v>0</v>
      </c>
      <c r="K80" s="470">
        <f>SUM(K81:K82)</f>
        <v>0</v>
      </c>
      <c r="L80" s="243">
        <f t="shared" si="6"/>
        <v>0</v>
      </c>
      <c r="M80" s="471">
        <f>SUM(M81:M82)</f>
        <v>0</v>
      </c>
      <c r="N80" s="241">
        <f>SUM(N81:N82)</f>
        <v>0</v>
      </c>
      <c r="O80" s="243">
        <f t="shared" si="7"/>
        <v>0</v>
      </c>
      <c r="P80" s="382"/>
      <c r="R80" s="346"/>
      <c r="S80" s="346"/>
      <c r="T80" s="346"/>
    </row>
    <row r="81" spans="1:20" hidden="1" x14ac:dyDescent="0.25">
      <c r="A81" s="64">
        <v>2111</v>
      </c>
      <c r="B81" s="111" t="s">
        <v>98</v>
      </c>
      <c r="C81" s="405">
        <f t="shared" si="3"/>
        <v>0</v>
      </c>
      <c r="D81" s="116"/>
      <c r="E81" s="117"/>
      <c r="F81" s="227">
        <f t="shared" si="4"/>
        <v>0</v>
      </c>
      <c r="G81" s="116"/>
      <c r="H81" s="408"/>
      <c r="I81" s="230">
        <f t="shared" si="5"/>
        <v>0</v>
      </c>
      <c r="J81" s="116"/>
      <c r="K81" s="408"/>
      <c r="L81" s="230">
        <f t="shared" si="6"/>
        <v>0</v>
      </c>
      <c r="M81" s="464"/>
      <c r="N81" s="118"/>
      <c r="O81" s="230">
        <f t="shared" si="7"/>
        <v>0</v>
      </c>
      <c r="P81" s="387"/>
      <c r="R81" s="346"/>
      <c r="S81" s="346"/>
      <c r="T81" s="346"/>
    </row>
    <row r="82" spans="1:20" ht="24" hidden="1" x14ac:dyDescent="0.25">
      <c r="A82" s="64">
        <v>2112</v>
      </c>
      <c r="B82" s="111" t="s">
        <v>99</v>
      </c>
      <c r="C82" s="405">
        <f t="shared" si="3"/>
        <v>0</v>
      </c>
      <c r="D82" s="116"/>
      <c r="E82" s="117"/>
      <c r="F82" s="227">
        <f t="shared" si="4"/>
        <v>0</v>
      </c>
      <c r="G82" s="116"/>
      <c r="H82" s="408"/>
      <c r="I82" s="230">
        <f t="shared" si="5"/>
        <v>0</v>
      </c>
      <c r="J82" s="116"/>
      <c r="K82" s="408"/>
      <c r="L82" s="230">
        <f t="shared" si="6"/>
        <v>0</v>
      </c>
      <c r="M82" s="464"/>
      <c r="N82" s="118"/>
      <c r="O82" s="230">
        <f t="shared" si="7"/>
        <v>0</v>
      </c>
      <c r="P82" s="387"/>
      <c r="R82" s="346"/>
      <c r="S82" s="346"/>
      <c r="T82" s="346"/>
    </row>
    <row r="83" spans="1:20" ht="24" hidden="1" x14ac:dyDescent="0.25">
      <c r="A83" s="224">
        <v>2120</v>
      </c>
      <c r="B83" s="111" t="s">
        <v>100</v>
      </c>
      <c r="C83" s="405">
        <f t="shared" si="3"/>
        <v>0</v>
      </c>
      <c r="D83" s="225">
        <f>SUM(D84:D85)</f>
        <v>0</v>
      </c>
      <c r="E83" s="226">
        <f>SUM(E84:E85)</f>
        <v>0</v>
      </c>
      <c r="F83" s="227">
        <f t="shared" si="4"/>
        <v>0</v>
      </c>
      <c r="G83" s="225">
        <f>SUM(G84:G85)</f>
        <v>0</v>
      </c>
      <c r="H83" s="465">
        <f>SUM(H84:H85)</f>
        <v>0</v>
      </c>
      <c r="I83" s="230">
        <f t="shared" si="5"/>
        <v>0</v>
      </c>
      <c r="J83" s="225">
        <f>SUM(J84:J85)</f>
        <v>0</v>
      </c>
      <c r="K83" s="465">
        <f>SUM(K84:K85)</f>
        <v>0</v>
      </c>
      <c r="L83" s="230">
        <f t="shared" si="6"/>
        <v>0</v>
      </c>
      <c r="M83" s="466">
        <f>SUM(M84:M85)</f>
        <v>0</v>
      </c>
      <c r="N83" s="228">
        <f>SUM(N84:N85)</f>
        <v>0</v>
      </c>
      <c r="O83" s="230">
        <f t="shared" si="7"/>
        <v>0</v>
      </c>
      <c r="P83" s="387"/>
      <c r="R83" s="346"/>
      <c r="S83" s="346"/>
      <c r="T83" s="346"/>
    </row>
    <row r="84" spans="1:20" hidden="1" x14ac:dyDescent="0.25">
      <c r="A84" s="64">
        <v>2121</v>
      </c>
      <c r="B84" s="111" t="s">
        <v>98</v>
      </c>
      <c r="C84" s="405">
        <f t="shared" si="3"/>
        <v>0</v>
      </c>
      <c r="D84" s="116"/>
      <c r="E84" s="117"/>
      <c r="F84" s="227">
        <f t="shared" si="4"/>
        <v>0</v>
      </c>
      <c r="G84" s="116"/>
      <c r="H84" s="408"/>
      <c r="I84" s="230">
        <f t="shared" si="5"/>
        <v>0</v>
      </c>
      <c r="J84" s="116"/>
      <c r="K84" s="408"/>
      <c r="L84" s="230">
        <f t="shared" si="6"/>
        <v>0</v>
      </c>
      <c r="M84" s="464"/>
      <c r="N84" s="118"/>
      <c r="O84" s="230">
        <f t="shared" si="7"/>
        <v>0</v>
      </c>
      <c r="P84" s="387"/>
      <c r="R84" s="346"/>
      <c r="S84" s="346"/>
      <c r="T84" s="346"/>
    </row>
    <row r="85" spans="1:20" ht="24" hidden="1" x14ac:dyDescent="0.25">
      <c r="A85" s="64">
        <v>2122</v>
      </c>
      <c r="B85" s="111" t="s">
        <v>99</v>
      </c>
      <c r="C85" s="405">
        <f t="shared" si="3"/>
        <v>0</v>
      </c>
      <c r="D85" s="116"/>
      <c r="E85" s="117"/>
      <c r="F85" s="227">
        <f t="shared" si="4"/>
        <v>0</v>
      </c>
      <c r="G85" s="116"/>
      <c r="H85" s="408"/>
      <c r="I85" s="230">
        <f t="shared" si="5"/>
        <v>0</v>
      </c>
      <c r="J85" s="116"/>
      <c r="K85" s="408"/>
      <c r="L85" s="230">
        <f t="shared" si="6"/>
        <v>0</v>
      </c>
      <c r="M85" s="464"/>
      <c r="N85" s="118"/>
      <c r="O85" s="230">
        <f t="shared" si="7"/>
        <v>0</v>
      </c>
      <c r="P85" s="387"/>
      <c r="R85" s="346"/>
      <c r="S85" s="346"/>
      <c r="T85" s="346"/>
    </row>
    <row r="86" spans="1:20" x14ac:dyDescent="0.25">
      <c r="A86" s="85">
        <v>2200</v>
      </c>
      <c r="B86" s="210" t="s">
        <v>101</v>
      </c>
      <c r="C86" s="290">
        <f t="shared" si="3"/>
        <v>118829</v>
      </c>
      <c r="D86" s="95">
        <f>SUM(D87,D92,D98,D106,D115,D119,D125,D131)</f>
        <v>112424</v>
      </c>
      <c r="E86" s="96">
        <f>SUM(E87,E92,E98,E106,E115,E119,E125,E131)</f>
        <v>0</v>
      </c>
      <c r="F86" s="97">
        <f t="shared" si="4"/>
        <v>112424</v>
      </c>
      <c r="G86" s="95">
        <f>SUM(G87,G92,G98,G106,G115,G119,G125,G131)</f>
        <v>0</v>
      </c>
      <c r="H86" s="399">
        <f>SUM(H87,H92,H98,H106,H115,H119,H125,H131)</f>
        <v>0</v>
      </c>
      <c r="I86" s="99">
        <f t="shared" si="5"/>
        <v>0</v>
      </c>
      <c r="J86" s="95">
        <f>SUM(J87,J92,J98,J106,J115,J119,J125,J131)</f>
        <v>6405</v>
      </c>
      <c r="K86" s="399">
        <f>SUM(K87,K92,K98,K106,K115,K119,K125,K131)</f>
        <v>0</v>
      </c>
      <c r="L86" s="99">
        <f t="shared" si="6"/>
        <v>6405</v>
      </c>
      <c r="M86" s="472">
        <f>SUM(M87,M92,M98,M106,M115,M119,M125,M131)</f>
        <v>0</v>
      </c>
      <c r="N86" s="291">
        <f>SUM(N87,N92,N98,N106,N115,N119,N125,N131)</f>
        <v>0</v>
      </c>
      <c r="O86" s="293">
        <f t="shared" si="7"/>
        <v>0</v>
      </c>
      <c r="P86" s="473"/>
      <c r="R86" s="346"/>
      <c r="S86" s="346"/>
      <c r="T86" s="346"/>
    </row>
    <row r="87" spans="1:20" ht="24" x14ac:dyDescent="0.25">
      <c r="A87" s="213">
        <v>2210</v>
      </c>
      <c r="B87" s="156" t="s">
        <v>102</v>
      </c>
      <c r="C87" s="435">
        <f t="shared" si="3"/>
        <v>2682</v>
      </c>
      <c r="D87" s="214">
        <f>SUM(D88:D91)</f>
        <v>2602</v>
      </c>
      <c r="E87" s="215">
        <f>SUM(E88:E91)</f>
        <v>0</v>
      </c>
      <c r="F87" s="216">
        <f t="shared" si="4"/>
        <v>2602</v>
      </c>
      <c r="G87" s="214">
        <f>SUM(G88:G91)</f>
        <v>0</v>
      </c>
      <c r="H87" s="461">
        <f>SUM(H88:H91)</f>
        <v>0</v>
      </c>
      <c r="I87" s="219">
        <f t="shared" si="5"/>
        <v>0</v>
      </c>
      <c r="J87" s="214">
        <f>SUM(J88:J91)</f>
        <v>80</v>
      </c>
      <c r="K87" s="461">
        <f>SUM(K88:K91)</f>
        <v>0</v>
      </c>
      <c r="L87" s="219">
        <f t="shared" si="6"/>
        <v>80</v>
      </c>
      <c r="M87" s="462">
        <f>SUM(M88:M91)</f>
        <v>0</v>
      </c>
      <c r="N87" s="217">
        <f>SUM(N88:N91)</f>
        <v>0</v>
      </c>
      <c r="O87" s="219">
        <f t="shared" si="7"/>
        <v>0</v>
      </c>
      <c r="P87" s="434"/>
      <c r="R87" s="346"/>
      <c r="S87" s="346"/>
      <c r="T87" s="346"/>
    </row>
    <row r="88" spans="1:20" ht="24" hidden="1" x14ac:dyDescent="0.25">
      <c r="A88" s="55">
        <v>2211</v>
      </c>
      <c r="B88" s="101" t="s">
        <v>103</v>
      </c>
      <c r="C88" s="405">
        <f t="shared" si="3"/>
        <v>0</v>
      </c>
      <c r="D88" s="106"/>
      <c r="E88" s="107"/>
      <c r="F88" s="240">
        <f t="shared" si="4"/>
        <v>0</v>
      </c>
      <c r="G88" s="106"/>
      <c r="H88" s="403"/>
      <c r="I88" s="243">
        <f t="shared" si="5"/>
        <v>0</v>
      </c>
      <c r="J88" s="106"/>
      <c r="K88" s="403"/>
      <c r="L88" s="243">
        <f t="shared" si="6"/>
        <v>0</v>
      </c>
      <c r="M88" s="463"/>
      <c r="N88" s="108"/>
      <c r="O88" s="243">
        <f t="shared" si="7"/>
        <v>0</v>
      </c>
      <c r="P88" s="382"/>
      <c r="R88" s="346"/>
      <c r="S88" s="346"/>
      <c r="T88" s="346"/>
    </row>
    <row r="89" spans="1:20" ht="36" x14ac:dyDescent="0.25">
      <c r="A89" s="64">
        <v>2212</v>
      </c>
      <c r="B89" s="111" t="s">
        <v>104</v>
      </c>
      <c r="C89" s="405">
        <f t="shared" si="3"/>
        <v>1865</v>
      </c>
      <c r="D89" s="116">
        <v>1865</v>
      </c>
      <c r="E89" s="117"/>
      <c r="F89" s="227">
        <f t="shared" si="4"/>
        <v>1865</v>
      </c>
      <c r="G89" s="116"/>
      <c r="H89" s="408"/>
      <c r="I89" s="230">
        <f t="shared" si="5"/>
        <v>0</v>
      </c>
      <c r="J89" s="116"/>
      <c r="K89" s="408"/>
      <c r="L89" s="230">
        <f t="shared" si="6"/>
        <v>0</v>
      </c>
      <c r="M89" s="464"/>
      <c r="N89" s="118"/>
      <c r="O89" s="230">
        <f t="shared" si="7"/>
        <v>0</v>
      </c>
      <c r="P89" s="387"/>
      <c r="R89" s="346"/>
      <c r="S89" s="346"/>
      <c r="T89" s="346"/>
    </row>
    <row r="90" spans="1:20" ht="24" x14ac:dyDescent="0.25">
      <c r="A90" s="64">
        <v>2214</v>
      </c>
      <c r="B90" s="111" t="s">
        <v>105</v>
      </c>
      <c r="C90" s="405">
        <f t="shared" si="3"/>
        <v>597</v>
      </c>
      <c r="D90" s="116">
        <v>597</v>
      </c>
      <c r="E90" s="117"/>
      <c r="F90" s="227">
        <f t="shared" si="4"/>
        <v>597</v>
      </c>
      <c r="G90" s="116"/>
      <c r="H90" s="408"/>
      <c r="I90" s="230">
        <f t="shared" si="5"/>
        <v>0</v>
      </c>
      <c r="J90" s="116"/>
      <c r="K90" s="408"/>
      <c r="L90" s="230">
        <f t="shared" si="6"/>
        <v>0</v>
      </c>
      <c r="M90" s="464"/>
      <c r="N90" s="118"/>
      <c r="O90" s="230">
        <f t="shared" si="7"/>
        <v>0</v>
      </c>
      <c r="P90" s="387"/>
      <c r="R90" s="346"/>
      <c r="S90" s="346"/>
      <c r="T90" s="346"/>
    </row>
    <row r="91" spans="1:20" x14ac:dyDescent="0.25">
      <c r="A91" s="64">
        <v>2219</v>
      </c>
      <c r="B91" s="111" t="s">
        <v>106</v>
      </c>
      <c r="C91" s="405">
        <f t="shared" si="3"/>
        <v>220</v>
      </c>
      <c r="D91" s="116">
        <v>140</v>
      </c>
      <c r="E91" s="117"/>
      <c r="F91" s="227">
        <f t="shared" si="4"/>
        <v>140</v>
      </c>
      <c r="G91" s="116"/>
      <c r="H91" s="408"/>
      <c r="I91" s="230">
        <f t="shared" si="5"/>
        <v>0</v>
      </c>
      <c r="J91" s="116">
        <v>80</v>
      </c>
      <c r="K91" s="408"/>
      <c r="L91" s="230">
        <f t="shared" si="6"/>
        <v>80</v>
      </c>
      <c r="M91" s="464"/>
      <c r="N91" s="118"/>
      <c r="O91" s="230">
        <f t="shared" si="7"/>
        <v>0</v>
      </c>
      <c r="P91" s="387"/>
      <c r="R91" s="346"/>
      <c r="S91" s="346"/>
      <c r="T91" s="346"/>
    </row>
    <row r="92" spans="1:20" ht="24" x14ac:dyDescent="0.25">
      <c r="A92" s="224">
        <v>2220</v>
      </c>
      <c r="B92" s="111" t="s">
        <v>107</v>
      </c>
      <c r="C92" s="405">
        <f t="shared" si="3"/>
        <v>107397</v>
      </c>
      <c r="D92" s="225">
        <f>SUM(D93:D97)</f>
        <v>101697</v>
      </c>
      <c r="E92" s="226">
        <f>SUM(E93:E97)</f>
        <v>0</v>
      </c>
      <c r="F92" s="227">
        <f t="shared" si="4"/>
        <v>101697</v>
      </c>
      <c r="G92" s="225">
        <f>SUM(G93:G97)</f>
        <v>0</v>
      </c>
      <c r="H92" s="465">
        <f>SUM(H93:H97)</f>
        <v>0</v>
      </c>
      <c r="I92" s="230">
        <f t="shared" si="5"/>
        <v>0</v>
      </c>
      <c r="J92" s="225">
        <f>SUM(J93:J97)</f>
        <v>5700</v>
      </c>
      <c r="K92" s="465">
        <f>SUM(K93:K97)</f>
        <v>0</v>
      </c>
      <c r="L92" s="230">
        <f t="shared" si="6"/>
        <v>5700</v>
      </c>
      <c r="M92" s="466">
        <f>SUM(M93:M97)</f>
        <v>0</v>
      </c>
      <c r="N92" s="228">
        <f>SUM(N93:N97)</f>
        <v>0</v>
      </c>
      <c r="O92" s="230">
        <f t="shared" si="7"/>
        <v>0</v>
      </c>
      <c r="P92" s="387"/>
      <c r="R92" s="346"/>
      <c r="S92" s="346"/>
      <c r="T92" s="346"/>
    </row>
    <row r="93" spans="1:20" x14ac:dyDescent="0.25">
      <c r="A93" s="64">
        <v>2221</v>
      </c>
      <c r="B93" s="111" t="s">
        <v>108</v>
      </c>
      <c r="C93" s="405">
        <f t="shared" si="3"/>
        <v>75556</v>
      </c>
      <c r="D93" s="116">
        <f>74056-2000</f>
        <v>72056</v>
      </c>
      <c r="E93" s="117"/>
      <c r="F93" s="227">
        <f t="shared" si="4"/>
        <v>72056</v>
      </c>
      <c r="G93" s="116"/>
      <c r="H93" s="408"/>
      <c r="I93" s="230">
        <f t="shared" si="5"/>
        <v>0</v>
      </c>
      <c r="J93" s="116">
        <f>1500+2000</f>
        <v>3500</v>
      </c>
      <c r="K93" s="408"/>
      <c r="L93" s="230">
        <f t="shared" si="6"/>
        <v>3500</v>
      </c>
      <c r="M93" s="464"/>
      <c r="N93" s="118"/>
      <c r="O93" s="230">
        <f t="shared" si="7"/>
        <v>0</v>
      </c>
      <c r="P93" s="387"/>
      <c r="R93" s="346"/>
      <c r="S93" s="346"/>
      <c r="T93" s="346"/>
    </row>
    <row r="94" spans="1:20" x14ac:dyDescent="0.25">
      <c r="A94" s="64">
        <v>2222</v>
      </c>
      <c r="B94" s="111" t="s">
        <v>109</v>
      </c>
      <c r="C94" s="405">
        <f t="shared" si="3"/>
        <v>7989</v>
      </c>
      <c r="D94" s="116">
        <f>6989-1000</f>
        <v>5989</v>
      </c>
      <c r="E94" s="117"/>
      <c r="F94" s="227">
        <f t="shared" si="4"/>
        <v>5989</v>
      </c>
      <c r="G94" s="116"/>
      <c r="H94" s="408"/>
      <c r="I94" s="230">
        <f t="shared" si="5"/>
        <v>0</v>
      </c>
      <c r="J94" s="116">
        <f>1000+1000</f>
        <v>2000</v>
      </c>
      <c r="K94" s="408"/>
      <c r="L94" s="230">
        <f t="shared" si="6"/>
        <v>2000</v>
      </c>
      <c r="M94" s="464"/>
      <c r="N94" s="118"/>
      <c r="O94" s="230">
        <f t="shared" si="7"/>
        <v>0</v>
      </c>
      <c r="P94" s="387"/>
      <c r="R94" s="346"/>
      <c r="S94" s="346"/>
      <c r="T94" s="346"/>
    </row>
    <row r="95" spans="1:20" x14ac:dyDescent="0.25">
      <c r="A95" s="64">
        <v>2223</v>
      </c>
      <c r="B95" s="111" t="s">
        <v>110</v>
      </c>
      <c r="C95" s="405">
        <f t="shared" si="3"/>
        <v>22180</v>
      </c>
      <c r="D95" s="116">
        <v>21980</v>
      </c>
      <c r="E95" s="117"/>
      <c r="F95" s="227">
        <f t="shared" si="4"/>
        <v>21980</v>
      </c>
      <c r="G95" s="116"/>
      <c r="H95" s="408"/>
      <c r="I95" s="230">
        <f t="shared" si="5"/>
        <v>0</v>
      </c>
      <c r="J95" s="116">
        <v>200</v>
      </c>
      <c r="K95" s="408"/>
      <c r="L95" s="230">
        <f t="shared" si="6"/>
        <v>200</v>
      </c>
      <c r="M95" s="464"/>
      <c r="N95" s="118"/>
      <c r="O95" s="230">
        <f t="shared" si="7"/>
        <v>0</v>
      </c>
      <c r="P95" s="387"/>
      <c r="R95" s="346"/>
      <c r="S95" s="346"/>
      <c r="T95" s="346"/>
    </row>
    <row r="96" spans="1:20" ht="48" x14ac:dyDescent="0.25">
      <c r="A96" s="64">
        <v>2224</v>
      </c>
      <c r="B96" s="111" t="s">
        <v>111</v>
      </c>
      <c r="C96" s="405">
        <f t="shared" si="3"/>
        <v>1672</v>
      </c>
      <c r="D96" s="116">
        <v>1672</v>
      </c>
      <c r="E96" s="117"/>
      <c r="F96" s="227">
        <f t="shared" si="4"/>
        <v>1672</v>
      </c>
      <c r="G96" s="116"/>
      <c r="H96" s="408"/>
      <c r="I96" s="230">
        <f t="shared" si="5"/>
        <v>0</v>
      </c>
      <c r="J96" s="116"/>
      <c r="K96" s="408"/>
      <c r="L96" s="230">
        <f t="shared" si="6"/>
        <v>0</v>
      </c>
      <c r="M96" s="464"/>
      <c r="N96" s="118"/>
      <c r="O96" s="230">
        <f t="shared" si="7"/>
        <v>0</v>
      </c>
      <c r="P96" s="387"/>
      <c r="R96" s="346"/>
      <c r="S96" s="346"/>
      <c r="T96" s="346"/>
    </row>
    <row r="97" spans="1:20" ht="24" hidden="1" x14ac:dyDescent="0.25">
      <c r="A97" s="64">
        <v>2229</v>
      </c>
      <c r="B97" s="111" t="s">
        <v>112</v>
      </c>
      <c r="C97" s="405">
        <f t="shared" si="3"/>
        <v>0</v>
      </c>
      <c r="D97" s="116"/>
      <c r="E97" s="117"/>
      <c r="F97" s="227">
        <f t="shared" si="4"/>
        <v>0</v>
      </c>
      <c r="G97" s="116"/>
      <c r="H97" s="408"/>
      <c r="I97" s="230">
        <f t="shared" si="5"/>
        <v>0</v>
      </c>
      <c r="J97" s="116"/>
      <c r="K97" s="408"/>
      <c r="L97" s="230">
        <f t="shared" si="6"/>
        <v>0</v>
      </c>
      <c r="M97" s="464"/>
      <c r="N97" s="118"/>
      <c r="O97" s="230">
        <f t="shared" si="7"/>
        <v>0</v>
      </c>
      <c r="P97" s="387"/>
      <c r="R97" s="346"/>
      <c r="S97" s="346"/>
      <c r="T97" s="346"/>
    </row>
    <row r="98" spans="1:20" ht="36" x14ac:dyDescent="0.25">
      <c r="A98" s="224">
        <v>2230</v>
      </c>
      <c r="B98" s="111" t="s">
        <v>113</v>
      </c>
      <c r="C98" s="405">
        <f t="shared" si="3"/>
        <v>2269</v>
      </c>
      <c r="D98" s="225">
        <f>SUM(D99:D105)</f>
        <v>2239</v>
      </c>
      <c r="E98" s="226">
        <f>SUM(E99:E105)</f>
        <v>0</v>
      </c>
      <c r="F98" s="227">
        <f t="shared" si="4"/>
        <v>2239</v>
      </c>
      <c r="G98" s="225">
        <f>SUM(G99:G105)</f>
        <v>0</v>
      </c>
      <c r="H98" s="465">
        <f>SUM(H99:H105)</f>
        <v>0</v>
      </c>
      <c r="I98" s="230">
        <f t="shared" si="5"/>
        <v>0</v>
      </c>
      <c r="J98" s="225">
        <f>SUM(J99:J105)</f>
        <v>30</v>
      </c>
      <c r="K98" s="465">
        <f>SUM(K99:K105)</f>
        <v>0</v>
      </c>
      <c r="L98" s="230">
        <f t="shared" si="6"/>
        <v>30</v>
      </c>
      <c r="M98" s="466">
        <f>SUM(M99:M105)</f>
        <v>0</v>
      </c>
      <c r="N98" s="228">
        <f>SUM(N99:N105)</f>
        <v>0</v>
      </c>
      <c r="O98" s="230">
        <f t="shared" si="7"/>
        <v>0</v>
      </c>
      <c r="P98" s="387"/>
      <c r="R98" s="346"/>
      <c r="S98" s="346"/>
      <c r="T98" s="346"/>
    </row>
    <row r="99" spans="1:20" ht="24" hidden="1" x14ac:dyDescent="0.25">
      <c r="A99" s="64">
        <v>2231</v>
      </c>
      <c r="B99" s="111" t="s">
        <v>114</v>
      </c>
      <c r="C99" s="405">
        <f t="shared" si="3"/>
        <v>0</v>
      </c>
      <c r="D99" s="116"/>
      <c r="E99" s="117"/>
      <c r="F99" s="227">
        <f t="shared" si="4"/>
        <v>0</v>
      </c>
      <c r="G99" s="116"/>
      <c r="H99" s="408"/>
      <c r="I99" s="230">
        <f t="shared" si="5"/>
        <v>0</v>
      </c>
      <c r="J99" s="116"/>
      <c r="K99" s="408"/>
      <c r="L99" s="230">
        <f t="shared" si="6"/>
        <v>0</v>
      </c>
      <c r="M99" s="464"/>
      <c r="N99" s="118"/>
      <c r="O99" s="230">
        <f t="shared" si="7"/>
        <v>0</v>
      </c>
      <c r="P99" s="387"/>
      <c r="R99" s="346"/>
      <c r="S99" s="346"/>
      <c r="T99" s="346"/>
    </row>
    <row r="100" spans="1:20" ht="36" hidden="1" x14ac:dyDescent="0.25">
      <c r="A100" s="64">
        <v>2232</v>
      </c>
      <c r="B100" s="111" t="s">
        <v>115</v>
      </c>
      <c r="C100" s="405">
        <f t="shared" si="3"/>
        <v>0</v>
      </c>
      <c r="D100" s="116"/>
      <c r="E100" s="117"/>
      <c r="F100" s="227">
        <f t="shared" si="4"/>
        <v>0</v>
      </c>
      <c r="G100" s="116"/>
      <c r="H100" s="408"/>
      <c r="I100" s="230">
        <f t="shared" si="5"/>
        <v>0</v>
      </c>
      <c r="J100" s="116"/>
      <c r="K100" s="408"/>
      <c r="L100" s="230">
        <f t="shared" si="6"/>
        <v>0</v>
      </c>
      <c r="M100" s="464"/>
      <c r="N100" s="118"/>
      <c r="O100" s="230">
        <f t="shared" si="7"/>
        <v>0</v>
      </c>
      <c r="P100" s="387"/>
      <c r="R100" s="346"/>
      <c r="S100" s="346"/>
      <c r="T100" s="346"/>
    </row>
    <row r="101" spans="1:20" ht="24" hidden="1" x14ac:dyDescent="0.25">
      <c r="A101" s="55">
        <v>2233</v>
      </c>
      <c r="B101" s="101" t="s">
        <v>116</v>
      </c>
      <c r="C101" s="405">
        <f t="shared" si="3"/>
        <v>0</v>
      </c>
      <c r="D101" s="106"/>
      <c r="E101" s="107"/>
      <c r="F101" s="240">
        <f t="shared" si="4"/>
        <v>0</v>
      </c>
      <c r="G101" s="106"/>
      <c r="H101" s="403"/>
      <c r="I101" s="243">
        <f t="shared" si="5"/>
        <v>0</v>
      </c>
      <c r="J101" s="106"/>
      <c r="K101" s="403"/>
      <c r="L101" s="243">
        <f t="shared" si="6"/>
        <v>0</v>
      </c>
      <c r="M101" s="463"/>
      <c r="N101" s="108"/>
      <c r="O101" s="243">
        <f t="shared" si="7"/>
        <v>0</v>
      </c>
      <c r="P101" s="382"/>
      <c r="R101" s="346"/>
      <c r="S101" s="346"/>
      <c r="T101" s="346"/>
    </row>
    <row r="102" spans="1:20" ht="36" x14ac:dyDescent="0.25">
      <c r="A102" s="64">
        <v>2234</v>
      </c>
      <c r="B102" s="111" t="s">
        <v>117</v>
      </c>
      <c r="C102" s="405">
        <f t="shared" si="3"/>
        <v>26</v>
      </c>
      <c r="D102" s="116">
        <v>26</v>
      </c>
      <c r="E102" s="117"/>
      <c r="F102" s="227">
        <f t="shared" si="4"/>
        <v>26</v>
      </c>
      <c r="G102" s="116"/>
      <c r="H102" s="408"/>
      <c r="I102" s="230">
        <f t="shared" si="5"/>
        <v>0</v>
      </c>
      <c r="J102" s="116"/>
      <c r="K102" s="408"/>
      <c r="L102" s="230">
        <f t="shared" si="6"/>
        <v>0</v>
      </c>
      <c r="M102" s="464"/>
      <c r="N102" s="118"/>
      <c r="O102" s="230">
        <f t="shared" si="7"/>
        <v>0</v>
      </c>
      <c r="P102" s="387"/>
      <c r="R102" s="346"/>
      <c r="S102" s="346"/>
      <c r="T102" s="346"/>
    </row>
    <row r="103" spans="1:20" ht="24" hidden="1" x14ac:dyDescent="0.25">
      <c r="A103" s="64">
        <v>2235</v>
      </c>
      <c r="B103" s="111" t="s">
        <v>118</v>
      </c>
      <c r="C103" s="405">
        <f t="shared" si="3"/>
        <v>0</v>
      </c>
      <c r="D103" s="116"/>
      <c r="E103" s="117"/>
      <c r="F103" s="227">
        <f t="shared" si="4"/>
        <v>0</v>
      </c>
      <c r="G103" s="116"/>
      <c r="H103" s="408"/>
      <c r="I103" s="230">
        <f t="shared" si="5"/>
        <v>0</v>
      </c>
      <c r="J103" s="116"/>
      <c r="K103" s="408"/>
      <c r="L103" s="230">
        <f t="shared" si="6"/>
        <v>0</v>
      </c>
      <c r="M103" s="464"/>
      <c r="N103" s="118"/>
      <c r="O103" s="230">
        <f t="shared" si="7"/>
        <v>0</v>
      </c>
      <c r="P103" s="387"/>
      <c r="R103" s="346"/>
      <c r="S103" s="346"/>
      <c r="T103" s="346"/>
    </row>
    <row r="104" spans="1:20" x14ac:dyDescent="0.25">
      <c r="A104" s="64">
        <v>2236</v>
      </c>
      <c r="B104" s="111" t="s">
        <v>119</v>
      </c>
      <c r="C104" s="405">
        <f t="shared" si="3"/>
        <v>30</v>
      </c>
      <c r="D104" s="116"/>
      <c r="E104" s="117"/>
      <c r="F104" s="227">
        <f t="shared" si="4"/>
        <v>0</v>
      </c>
      <c r="G104" s="116"/>
      <c r="H104" s="408"/>
      <c r="I104" s="230">
        <f t="shared" si="5"/>
        <v>0</v>
      </c>
      <c r="J104" s="116">
        <v>30</v>
      </c>
      <c r="K104" s="408"/>
      <c r="L104" s="230">
        <f t="shared" si="6"/>
        <v>30</v>
      </c>
      <c r="M104" s="464"/>
      <c r="N104" s="118"/>
      <c r="O104" s="230">
        <f t="shared" si="7"/>
        <v>0</v>
      </c>
      <c r="P104" s="387"/>
      <c r="R104" s="346"/>
      <c r="S104" s="346"/>
      <c r="T104" s="346"/>
    </row>
    <row r="105" spans="1:20" ht="24" x14ac:dyDescent="0.25">
      <c r="A105" s="64">
        <v>2239</v>
      </c>
      <c r="B105" s="111" t="s">
        <v>120</v>
      </c>
      <c r="C105" s="405">
        <f t="shared" si="3"/>
        <v>2213</v>
      </c>
      <c r="D105" s="116">
        <v>2213</v>
      </c>
      <c r="E105" s="117"/>
      <c r="F105" s="227">
        <f t="shared" si="4"/>
        <v>2213</v>
      </c>
      <c r="G105" s="116"/>
      <c r="H105" s="408"/>
      <c r="I105" s="230">
        <f t="shared" si="5"/>
        <v>0</v>
      </c>
      <c r="J105" s="116"/>
      <c r="K105" s="408"/>
      <c r="L105" s="230">
        <f t="shared" si="6"/>
        <v>0</v>
      </c>
      <c r="M105" s="464"/>
      <c r="N105" s="118"/>
      <c r="O105" s="230">
        <f t="shared" si="7"/>
        <v>0</v>
      </c>
      <c r="P105" s="387"/>
      <c r="R105" s="346"/>
      <c r="S105" s="346"/>
      <c r="T105" s="346"/>
    </row>
    <row r="106" spans="1:20" ht="36" x14ac:dyDescent="0.25">
      <c r="A106" s="224">
        <v>2240</v>
      </c>
      <c r="B106" s="111" t="s">
        <v>121</v>
      </c>
      <c r="C106" s="405">
        <f t="shared" si="3"/>
        <v>5866</v>
      </c>
      <c r="D106" s="225">
        <f>SUM(D107:D114)</f>
        <v>5321</v>
      </c>
      <c r="E106" s="226">
        <f>SUM(E107:E114)</f>
        <v>0</v>
      </c>
      <c r="F106" s="227">
        <f t="shared" si="4"/>
        <v>5321</v>
      </c>
      <c r="G106" s="225">
        <f>SUM(G107:G114)</f>
        <v>0</v>
      </c>
      <c r="H106" s="465">
        <f>SUM(H107:H114)</f>
        <v>0</v>
      </c>
      <c r="I106" s="230">
        <f t="shared" si="5"/>
        <v>0</v>
      </c>
      <c r="J106" s="225">
        <f>SUM(J107:J114)</f>
        <v>545</v>
      </c>
      <c r="K106" s="465">
        <f>SUM(K107:K114)</f>
        <v>0</v>
      </c>
      <c r="L106" s="230">
        <f t="shared" si="6"/>
        <v>545</v>
      </c>
      <c r="M106" s="466">
        <f>SUM(M107:M114)</f>
        <v>0</v>
      </c>
      <c r="N106" s="228">
        <f>SUM(N107:N114)</f>
        <v>0</v>
      </c>
      <c r="O106" s="230">
        <f t="shared" si="7"/>
        <v>0</v>
      </c>
      <c r="P106" s="387"/>
      <c r="R106" s="346"/>
      <c r="S106" s="346"/>
      <c r="T106" s="346"/>
    </row>
    <row r="107" spans="1:20" hidden="1" x14ac:dyDescent="0.25">
      <c r="A107" s="64">
        <v>2241</v>
      </c>
      <c r="B107" s="111" t="s">
        <v>122</v>
      </c>
      <c r="C107" s="405">
        <f t="shared" si="3"/>
        <v>0</v>
      </c>
      <c r="D107" s="116"/>
      <c r="E107" s="117"/>
      <c r="F107" s="227">
        <f t="shared" si="4"/>
        <v>0</v>
      </c>
      <c r="G107" s="116"/>
      <c r="H107" s="408"/>
      <c r="I107" s="230">
        <f t="shared" si="5"/>
        <v>0</v>
      </c>
      <c r="J107" s="116"/>
      <c r="K107" s="408"/>
      <c r="L107" s="230">
        <f t="shared" si="6"/>
        <v>0</v>
      </c>
      <c r="M107" s="464"/>
      <c r="N107" s="118"/>
      <c r="O107" s="230">
        <f t="shared" si="7"/>
        <v>0</v>
      </c>
      <c r="P107" s="387"/>
      <c r="R107" s="346"/>
      <c r="S107" s="346"/>
      <c r="T107" s="346"/>
    </row>
    <row r="108" spans="1:20" ht="24" x14ac:dyDescent="0.25">
      <c r="A108" s="64">
        <v>2242</v>
      </c>
      <c r="B108" s="111" t="s">
        <v>123</v>
      </c>
      <c r="C108" s="405">
        <f t="shared" si="3"/>
        <v>175</v>
      </c>
      <c r="D108" s="116"/>
      <c r="E108" s="117"/>
      <c r="F108" s="227">
        <f t="shared" si="4"/>
        <v>0</v>
      </c>
      <c r="G108" s="116"/>
      <c r="H108" s="408"/>
      <c r="I108" s="230">
        <f t="shared" si="5"/>
        <v>0</v>
      </c>
      <c r="J108" s="116">
        <v>175</v>
      </c>
      <c r="K108" s="408"/>
      <c r="L108" s="230">
        <f t="shared" si="6"/>
        <v>175</v>
      </c>
      <c r="M108" s="464"/>
      <c r="N108" s="118"/>
      <c r="O108" s="230">
        <f t="shared" si="7"/>
        <v>0</v>
      </c>
      <c r="P108" s="387"/>
      <c r="R108" s="346"/>
      <c r="S108" s="346"/>
      <c r="T108" s="346"/>
    </row>
    <row r="109" spans="1:20" ht="24" x14ac:dyDescent="0.25">
      <c r="A109" s="64">
        <v>2243</v>
      </c>
      <c r="B109" s="111" t="s">
        <v>124</v>
      </c>
      <c r="C109" s="405">
        <f t="shared" si="3"/>
        <v>600</v>
      </c>
      <c r="D109" s="116">
        <v>480</v>
      </c>
      <c r="E109" s="117"/>
      <c r="F109" s="227">
        <f t="shared" si="4"/>
        <v>480</v>
      </c>
      <c r="G109" s="116"/>
      <c r="H109" s="408"/>
      <c r="I109" s="230">
        <f t="shared" si="5"/>
        <v>0</v>
      </c>
      <c r="J109" s="116">
        <v>120</v>
      </c>
      <c r="K109" s="408"/>
      <c r="L109" s="230">
        <f t="shared" si="6"/>
        <v>120</v>
      </c>
      <c r="M109" s="464"/>
      <c r="N109" s="118"/>
      <c r="O109" s="230">
        <f t="shared" si="7"/>
        <v>0</v>
      </c>
      <c r="P109" s="387"/>
      <c r="R109" s="346"/>
      <c r="S109" s="346"/>
      <c r="T109" s="346"/>
    </row>
    <row r="110" spans="1:20" x14ac:dyDescent="0.25">
      <c r="A110" s="64">
        <v>2244</v>
      </c>
      <c r="B110" s="111" t="s">
        <v>125</v>
      </c>
      <c r="C110" s="405">
        <f t="shared" si="3"/>
        <v>5031</v>
      </c>
      <c r="D110" s="116">
        <v>4781</v>
      </c>
      <c r="E110" s="117"/>
      <c r="F110" s="227">
        <f t="shared" si="4"/>
        <v>4781</v>
      </c>
      <c r="G110" s="116"/>
      <c r="H110" s="408"/>
      <c r="I110" s="230">
        <f t="shared" si="5"/>
        <v>0</v>
      </c>
      <c r="J110" s="116">
        <v>250</v>
      </c>
      <c r="K110" s="408"/>
      <c r="L110" s="230">
        <f t="shared" si="6"/>
        <v>250</v>
      </c>
      <c r="M110" s="464"/>
      <c r="N110" s="118"/>
      <c r="O110" s="230">
        <f t="shared" si="7"/>
        <v>0</v>
      </c>
      <c r="P110" s="387"/>
      <c r="R110" s="346"/>
      <c r="S110" s="346"/>
      <c r="T110" s="346"/>
    </row>
    <row r="111" spans="1:20" ht="24" hidden="1" x14ac:dyDescent="0.25">
      <c r="A111" s="64">
        <v>2246</v>
      </c>
      <c r="B111" s="111" t="s">
        <v>126</v>
      </c>
      <c r="C111" s="405">
        <f t="shared" si="3"/>
        <v>0</v>
      </c>
      <c r="D111" s="116"/>
      <c r="E111" s="117"/>
      <c r="F111" s="227">
        <f t="shared" si="4"/>
        <v>0</v>
      </c>
      <c r="G111" s="116"/>
      <c r="H111" s="408"/>
      <c r="I111" s="230">
        <f t="shared" si="5"/>
        <v>0</v>
      </c>
      <c r="J111" s="116"/>
      <c r="K111" s="408"/>
      <c r="L111" s="230">
        <f t="shared" si="6"/>
        <v>0</v>
      </c>
      <c r="M111" s="464"/>
      <c r="N111" s="118"/>
      <c r="O111" s="230">
        <f t="shared" si="7"/>
        <v>0</v>
      </c>
      <c r="P111" s="387"/>
      <c r="R111" s="346"/>
      <c r="S111" s="346"/>
      <c r="T111" s="346"/>
    </row>
    <row r="112" spans="1:20" x14ac:dyDescent="0.25">
      <c r="A112" s="64">
        <v>2247</v>
      </c>
      <c r="B112" s="111" t="s">
        <v>127</v>
      </c>
      <c r="C112" s="405">
        <f t="shared" si="3"/>
        <v>60</v>
      </c>
      <c r="D112" s="116">
        <v>60</v>
      </c>
      <c r="E112" s="117"/>
      <c r="F112" s="227">
        <f t="shared" si="4"/>
        <v>60</v>
      </c>
      <c r="G112" s="116"/>
      <c r="H112" s="408"/>
      <c r="I112" s="230">
        <f t="shared" si="5"/>
        <v>0</v>
      </c>
      <c r="J112" s="116"/>
      <c r="K112" s="408"/>
      <c r="L112" s="230">
        <f t="shared" si="6"/>
        <v>0</v>
      </c>
      <c r="M112" s="464"/>
      <c r="N112" s="118"/>
      <c r="O112" s="230">
        <f t="shared" si="7"/>
        <v>0</v>
      </c>
      <c r="P112" s="387"/>
      <c r="R112" s="346"/>
      <c r="S112" s="346"/>
      <c r="T112" s="346"/>
    </row>
    <row r="113" spans="1:20" ht="24" hidden="1" x14ac:dyDescent="0.25">
      <c r="A113" s="64">
        <v>2248</v>
      </c>
      <c r="B113" s="111" t="s">
        <v>128</v>
      </c>
      <c r="C113" s="405">
        <f t="shared" si="3"/>
        <v>0</v>
      </c>
      <c r="D113" s="116"/>
      <c r="E113" s="117"/>
      <c r="F113" s="227">
        <f t="shared" si="4"/>
        <v>0</v>
      </c>
      <c r="G113" s="116"/>
      <c r="H113" s="408"/>
      <c r="I113" s="230">
        <f t="shared" si="5"/>
        <v>0</v>
      </c>
      <c r="J113" s="116"/>
      <c r="K113" s="408"/>
      <c r="L113" s="230">
        <f t="shared" si="6"/>
        <v>0</v>
      </c>
      <c r="M113" s="464"/>
      <c r="N113" s="118"/>
      <c r="O113" s="230">
        <f t="shared" si="7"/>
        <v>0</v>
      </c>
      <c r="P113" s="387"/>
      <c r="R113" s="346"/>
      <c r="S113" s="346"/>
      <c r="T113" s="346"/>
    </row>
    <row r="114" spans="1:20" ht="24" hidden="1" x14ac:dyDescent="0.25">
      <c r="A114" s="64">
        <v>2249</v>
      </c>
      <c r="B114" s="111" t="s">
        <v>129</v>
      </c>
      <c r="C114" s="405">
        <f t="shared" si="3"/>
        <v>0</v>
      </c>
      <c r="D114" s="116"/>
      <c r="E114" s="117"/>
      <c r="F114" s="227">
        <f t="shared" si="4"/>
        <v>0</v>
      </c>
      <c r="G114" s="116"/>
      <c r="H114" s="408"/>
      <c r="I114" s="230">
        <f t="shared" si="5"/>
        <v>0</v>
      </c>
      <c r="J114" s="116"/>
      <c r="K114" s="408"/>
      <c r="L114" s="230">
        <f t="shared" si="6"/>
        <v>0</v>
      </c>
      <c r="M114" s="464"/>
      <c r="N114" s="118"/>
      <c r="O114" s="230">
        <f t="shared" si="7"/>
        <v>0</v>
      </c>
      <c r="P114" s="387"/>
      <c r="R114" s="346"/>
      <c r="S114" s="346"/>
      <c r="T114" s="346"/>
    </row>
    <row r="115" spans="1:20" x14ac:dyDescent="0.25">
      <c r="A115" s="224">
        <v>2250</v>
      </c>
      <c r="B115" s="111" t="s">
        <v>130</v>
      </c>
      <c r="C115" s="405">
        <f t="shared" si="3"/>
        <v>515</v>
      </c>
      <c r="D115" s="225">
        <f>SUM(D116:D118)</f>
        <v>515</v>
      </c>
      <c r="E115" s="226">
        <f>SUM(E116:E118)</f>
        <v>0</v>
      </c>
      <c r="F115" s="227">
        <f t="shared" si="4"/>
        <v>515</v>
      </c>
      <c r="G115" s="225">
        <f>SUM(G116:G118)</f>
        <v>0</v>
      </c>
      <c r="H115" s="465">
        <f>SUM(H116:H118)</f>
        <v>0</v>
      </c>
      <c r="I115" s="230">
        <f t="shared" si="5"/>
        <v>0</v>
      </c>
      <c r="J115" s="225">
        <f>SUM(J116:J118)</f>
        <v>0</v>
      </c>
      <c r="K115" s="465">
        <f>SUM(K116:K118)</f>
        <v>0</v>
      </c>
      <c r="L115" s="230">
        <f t="shared" si="6"/>
        <v>0</v>
      </c>
      <c r="M115" s="466">
        <f>SUM(M116:M118)</f>
        <v>0</v>
      </c>
      <c r="N115" s="228">
        <f>SUM(N116:N118)</f>
        <v>0</v>
      </c>
      <c r="O115" s="230">
        <f t="shared" si="7"/>
        <v>0</v>
      </c>
      <c r="P115" s="387"/>
      <c r="R115" s="346"/>
      <c r="S115" s="346"/>
      <c r="T115" s="346"/>
    </row>
    <row r="116" spans="1:20" hidden="1" x14ac:dyDescent="0.25">
      <c r="A116" s="64">
        <v>2251</v>
      </c>
      <c r="B116" s="111" t="s">
        <v>131</v>
      </c>
      <c r="C116" s="405">
        <f t="shared" si="3"/>
        <v>0</v>
      </c>
      <c r="D116" s="116"/>
      <c r="E116" s="117"/>
      <c r="F116" s="227">
        <f t="shared" si="4"/>
        <v>0</v>
      </c>
      <c r="G116" s="116"/>
      <c r="H116" s="408"/>
      <c r="I116" s="230">
        <f t="shared" si="5"/>
        <v>0</v>
      </c>
      <c r="J116" s="116"/>
      <c r="K116" s="408"/>
      <c r="L116" s="230">
        <f t="shared" si="6"/>
        <v>0</v>
      </c>
      <c r="M116" s="464"/>
      <c r="N116" s="118"/>
      <c r="O116" s="230">
        <f t="shared" si="7"/>
        <v>0</v>
      </c>
      <c r="P116" s="387"/>
      <c r="R116" s="346"/>
      <c r="S116" s="346"/>
      <c r="T116" s="346"/>
    </row>
    <row r="117" spans="1:20" ht="24" hidden="1" x14ac:dyDescent="0.25">
      <c r="A117" s="64">
        <v>2252</v>
      </c>
      <c r="B117" s="111" t="s">
        <v>132</v>
      </c>
      <c r="C117" s="405">
        <f t="shared" ref="C117:C180" si="8">SUM(F117,I117,L117,O117)</f>
        <v>0</v>
      </c>
      <c r="D117" s="116"/>
      <c r="E117" s="117"/>
      <c r="F117" s="227">
        <f t="shared" ref="F117:F180" si="9">D117+E117</f>
        <v>0</v>
      </c>
      <c r="G117" s="116"/>
      <c r="H117" s="408"/>
      <c r="I117" s="230">
        <f t="shared" ref="I117:I180" si="10">G117+H117</f>
        <v>0</v>
      </c>
      <c r="J117" s="116"/>
      <c r="K117" s="408"/>
      <c r="L117" s="230">
        <f t="shared" ref="L117:L180" si="11">J117+K117</f>
        <v>0</v>
      </c>
      <c r="M117" s="464"/>
      <c r="N117" s="118"/>
      <c r="O117" s="230">
        <f t="shared" ref="O117:O180" si="12">M117+N117</f>
        <v>0</v>
      </c>
      <c r="P117" s="387"/>
      <c r="R117" s="346"/>
      <c r="S117" s="346"/>
      <c r="T117" s="346"/>
    </row>
    <row r="118" spans="1:20" ht="24" x14ac:dyDescent="0.25">
      <c r="A118" s="64">
        <v>2259</v>
      </c>
      <c r="B118" s="111" t="s">
        <v>133</v>
      </c>
      <c r="C118" s="405">
        <f t="shared" si="8"/>
        <v>515</v>
      </c>
      <c r="D118" s="116">
        <v>515</v>
      </c>
      <c r="E118" s="117"/>
      <c r="F118" s="227">
        <f t="shared" si="9"/>
        <v>515</v>
      </c>
      <c r="G118" s="116"/>
      <c r="H118" s="408"/>
      <c r="I118" s="230">
        <f t="shared" si="10"/>
        <v>0</v>
      </c>
      <c r="J118" s="116"/>
      <c r="K118" s="408"/>
      <c r="L118" s="230">
        <f t="shared" si="11"/>
        <v>0</v>
      </c>
      <c r="M118" s="464"/>
      <c r="N118" s="118"/>
      <c r="O118" s="230">
        <f t="shared" si="12"/>
        <v>0</v>
      </c>
      <c r="P118" s="387"/>
      <c r="R118" s="346"/>
      <c r="S118" s="346"/>
      <c r="T118" s="346"/>
    </row>
    <row r="119" spans="1:20" x14ac:dyDescent="0.25">
      <c r="A119" s="224">
        <v>2260</v>
      </c>
      <c r="B119" s="111" t="s">
        <v>134</v>
      </c>
      <c r="C119" s="405">
        <f t="shared" si="8"/>
        <v>100</v>
      </c>
      <c r="D119" s="225">
        <f>SUM(D120:D124)</f>
        <v>50</v>
      </c>
      <c r="E119" s="226">
        <f>SUM(E120:E124)</f>
        <v>0</v>
      </c>
      <c r="F119" s="227">
        <f t="shared" si="9"/>
        <v>50</v>
      </c>
      <c r="G119" s="225">
        <f>SUM(G120:G124)</f>
        <v>0</v>
      </c>
      <c r="H119" s="465">
        <f>SUM(H120:H124)</f>
        <v>0</v>
      </c>
      <c r="I119" s="230">
        <f t="shared" si="10"/>
        <v>0</v>
      </c>
      <c r="J119" s="225">
        <f>SUM(J120:J124)</f>
        <v>50</v>
      </c>
      <c r="K119" s="465">
        <f>SUM(K120:K124)</f>
        <v>0</v>
      </c>
      <c r="L119" s="230">
        <f t="shared" si="11"/>
        <v>50</v>
      </c>
      <c r="M119" s="466">
        <f>SUM(M120:M124)</f>
        <v>0</v>
      </c>
      <c r="N119" s="228">
        <f>SUM(N120:N124)</f>
        <v>0</v>
      </c>
      <c r="O119" s="230">
        <f t="shared" si="12"/>
        <v>0</v>
      </c>
      <c r="P119" s="387"/>
      <c r="R119" s="346"/>
      <c r="S119" s="346"/>
      <c r="T119" s="346"/>
    </row>
    <row r="120" spans="1:20" hidden="1" x14ac:dyDescent="0.25">
      <c r="A120" s="64">
        <v>2261</v>
      </c>
      <c r="B120" s="111" t="s">
        <v>135</v>
      </c>
      <c r="C120" s="405">
        <f t="shared" si="8"/>
        <v>0</v>
      </c>
      <c r="D120" s="116"/>
      <c r="E120" s="117"/>
      <c r="F120" s="227">
        <f t="shared" si="9"/>
        <v>0</v>
      </c>
      <c r="G120" s="116"/>
      <c r="H120" s="408"/>
      <c r="I120" s="230">
        <f t="shared" si="10"/>
        <v>0</v>
      </c>
      <c r="J120" s="116"/>
      <c r="K120" s="408"/>
      <c r="L120" s="230">
        <f t="shared" si="11"/>
        <v>0</v>
      </c>
      <c r="M120" s="464"/>
      <c r="N120" s="118"/>
      <c r="O120" s="230">
        <f t="shared" si="12"/>
        <v>0</v>
      </c>
      <c r="P120" s="387"/>
      <c r="R120" s="346"/>
      <c r="S120" s="346"/>
      <c r="T120" s="346"/>
    </row>
    <row r="121" spans="1:20" hidden="1" x14ac:dyDescent="0.25">
      <c r="A121" s="64">
        <v>2262</v>
      </c>
      <c r="B121" s="111" t="s">
        <v>136</v>
      </c>
      <c r="C121" s="405">
        <f t="shared" si="8"/>
        <v>0</v>
      </c>
      <c r="D121" s="116"/>
      <c r="E121" s="117"/>
      <c r="F121" s="227">
        <f t="shared" si="9"/>
        <v>0</v>
      </c>
      <c r="G121" s="116"/>
      <c r="H121" s="408"/>
      <c r="I121" s="230">
        <f t="shared" si="10"/>
        <v>0</v>
      </c>
      <c r="J121" s="116"/>
      <c r="K121" s="408"/>
      <c r="L121" s="230">
        <f t="shared" si="11"/>
        <v>0</v>
      </c>
      <c r="M121" s="464"/>
      <c r="N121" s="118"/>
      <c r="O121" s="230">
        <f t="shared" si="12"/>
        <v>0</v>
      </c>
      <c r="P121" s="387"/>
      <c r="R121" s="346"/>
      <c r="S121" s="346"/>
      <c r="T121" s="346"/>
    </row>
    <row r="122" spans="1:20" hidden="1" x14ac:dyDescent="0.25">
      <c r="A122" s="64">
        <v>2263</v>
      </c>
      <c r="B122" s="111" t="s">
        <v>137</v>
      </c>
      <c r="C122" s="405">
        <f t="shared" si="8"/>
        <v>0</v>
      </c>
      <c r="D122" s="116"/>
      <c r="E122" s="117"/>
      <c r="F122" s="227">
        <f t="shared" si="9"/>
        <v>0</v>
      </c>
      <c r="G122" s="116"/>
      <c r="H122" s="408"/>
      <c r="I122" s="230">
        <f t="shared" si="10"/>
        <v>0</v>
      </c>
      <c r="J122" s="116"/>
      <c r="K122" s="408"/>
      <c r="L122" s="230">
        <f t="shared" si="11"/>
        <v>0</v>
      </c>
      <c r="M122" s="464"/>
      <c r="N122" s="118"/>
      <c r="O122" s="230">
        <f t="shared" si="12"/>
        <v>0</v>
      </c>
      <c r="P122" s="387"/>
      <c r="R122" s="346"/>
      <c r="S122" s="346"/>
      <c r="T122" s="346"/>
    </row>
    <row r="123" spans="1:20" ht="24" x14ac:dyDescent="0.25">
      <c r="A123" s="64">
        <v>2264</v>
      </c>
      <c r="B123" s="111" t="s">
        <v>138</v>
      </c>
      <c r="C123" s="405">
        <f t="shared" si="8"/>
        <v>50</v>
      </c>
      <c r="D123" s="116"/>
      <c r="E123" s="117"/>
      <c r="F123" s="227">
        <f t="shared" si="9"/>
        <v>0</v>
      </c>
      <c r="G123" s="116"/>
      <c r="H123" s="408"/>
      <c r="I123" s="230">
        <f t="shared" si="10"/>
        <v>0</v>
      </c>
      <c r="J123" s="116">
        <v>50</v>
      </c>
      <c r="K123" s="408"/>
      <c r="L123" s="230">
        <f t="shared" si="11"/>
        <v>50</v>
      </c>
      <c r="M123" s="464"/>
      <c r="N123" s="118"/>
      <c r="O123" s="230">
        <f t="shared" si="12"/>
        <v>0</v>
      </c>
      <c r="P123" s="387"/>
      <c r="R123" s="346"/>
      <c r="S123" s="346"/>
      <c r="T123" s="346"/>
    </row>
    <row r="124" spans="1:20" x14ac:dyDescent="0.25">
      <c r="A124" s="64">
        <v>2269</v>
      </c>
      <c r="B124" s="111" t="s">
        <v>139</v>
      </c>
      <c r="C124" s="405">
        <f t="shared" si="8"/>
        <v>50</v>
      </c>
      <c r="D124" s="116">
        <v>50</v>
      </c>
      <c r="E124" s="117"/>
      <c r="F124" s="227">
        <f t="shared" si="9"/>
        <v>50</v>
      </c>
      <c r="G124" s="116"/>
      <c r="H124" s="408"/>
      <c r="I124" s="230">
        <f t="shared" si="10"/>
        <v>0</v>
      </c>
      <c r="J124" s="116"/>
      <c r="K124" s="408"/>
      <c r="L124" s="230">
        <f t="shared" si="11"/>
        <v>0</v>
      </c>
      <c r="M124" s="464"/>
      <c r="N124" s="118"/>
      <c r="O124" s="230">
        <f t="shared" si="12"/>
        <v>0</v>
      </c>
      <c r="P124" s="387"/>
      <c r="R124" s="346"/>
      <c r="S124" s="346"/>
      <c r="T124" s="346"/>
    </row>
    <row r="125" spans="1:20" hidden="1" x14ac:dyDescent="0.25">
      <c r="A125" s="224">
        <v>2270</v>
      </c>
      <c r="B125" s="111" t="s">
        <v>140</v>
      </c>
      <c r="C125" s="405">
        <f t="shared" si="8"/>
        <v>0</v>
      </c>
      <c r="D125" s="225">
        <f>SUM(D126:D130)</f>
        <v>0</v>
      </c>
      <c r="E125" s="226">
        <f>SUM(E126:E130)</f>
        <v>0</v>
      </c>
      <c r="F125" s="227">
        <f t="shared" si="9"/>
        <v>0</v>
      </c>
      <c r="G125" s="225">
        <f>SUM(G126:G130)</f>
        <v>0</v>
      </c>
      <c r="H125" s="465">
        <f>SUM(H126:H130)</f>
        <v>0</v>
      </c>
      <c r="I125" s="230">
        <f t="shared" si="10"/>
        <v>0</v>
      </c>
      <c r="J125" s="225">
        <f>SUM(J126:J130)</f>
        <v>0</v>
      </c>
      <c r="K125" s="465">
        <f>SUM(K126:K130)</f>
        <v>0</v>
      </c>
      <c r="L125" s="230">
        <f t="shared" si="11"/>
        <v>0</v>
      </c>
      <c r="M125" s="466">
        <f>SUM(M126:M130)</f>
        <v>0</v>
      </c>
      <c r="N125" s="228">
        <f>SUM(N126:N130)</f>
        <v>0</v>
      </c>
      <c r="O125" s="230">
        <f t="shared" si="12"/>
        <v>0</v>
      </c>
      <c r="P125" s="387"/>
      <c r="R125" s="346"/>
      <c r="S125" s="346"/>
      <c r="T125" s="346"/>
    </row>
    <row r="126" spans="1:20" hidden="1" x14ac:dyDescent="0.25">
      <c r="A126" s="64">
        <v>2272</v>
      </c>
      <c r="B126" s="4" t="s">
        <v>141</v>
      </c>
      <c r="C126" s="405">
        <f t="shared" si="8"/>
        <v>0</v>
      </c>
      <c r="D126" s="116"/>
      <c r="E126" s="117"/>
      <c r="F126" s="227">
        <f t="shared" si="9"/>
        <v>0</v>
      </c>
      <c r="G126" s="116"/>
      <c r="H126" s="408"/>
      <c r="I126" s="230">
        <f t="shared" si="10"/>
        <v>0</v>
      </c>
      <c r="J126" s="116"/>
      <c r="K126" s="408"/>
      <c r="L126" s="230">
        <f t="shared" si="11"/>
        <v>0</v>
      </c>
      <c r="M126" s="464"/>
      <c r="N126" s="118"/>
      <c r="O126" s="230">
        <f t="shared" si="12"/>
        <v>0</v>
      </c>
      <c r="P126" s="387"/>
      <c r="R126" s="346"/>
      <c r="S126" s="346"/>
      <c r="T126" s="346"/>
    </row>
    <row r="127" spans="1:20" ht="24" hidden="1" x14ac:dyDescent="0.25">
      <c r="A127" s="64">
        <v>2275</v>
      </c>
      <c r="B127" s="111" t="s">
        <v>142</v>
      </c>
      <c r="C127" s="405">
        <f t="shared" si="8"/>
        <v>0</v>
      </c>
      <c r="D127" s="116"/>
      <c r="E127" s="117"/>
      <c r="F127" s="227">
        <f t="shared" si="9"/>
        <v>0</v>
      </c>
      <c r="G127" s="116"/>
      <c r="H127" s="408"/>
      <c r="I127" s="230">
        <f t="shared" si="10"/>
        <v>0</v>
      </c>
      <c r="J127" s="116"/>
      <c r="K127" s="408"/>
      <c r="L127" s="230">
        <f t="shared" si="11"/>
        <v>0</v>
      </c>
      <c r="M127" s="464"/>
      <c r="N127" s="118"/>
      <c r="O127" s="230">
        <f t="shared" si="12"/>
        <v>0</v>
      </c>
      <c r="P127" s="387"/>
      <c r="R127" s="346"/>
      <c r="S127" s="346"/>
      <c r="T127" s="346"/>
    </row>
    <row r="128" spans="1:20" ht="36" hidden="1" x14ac:dyDescent="0.25">
      <c r="A128" s="64">
        <v>2276</v>
      </c>
      <c r="B128" s="111" t="s">
        <v>143</v>
      </c>
      <c r="C128" s="405">
        <f t="shared" si="8"/>
        <v>0</v>
      </c>
      <c r="D128" s="116"/>
      <c r="E128" s="117"/>
      <c r="F128" s="227">
        <f t="shared" si="9"/>
        <v>0</v>
      </c>
      <c r="G128" s="116"/>
      <c r="H128" s="408"/>
      <c r="I128" s="230">
        <f t="shared" si="10"/>
        <v>0</v>
      </c>
      <c r="J128" s="116"/>
      <c r="K128" s="408"/>
      <c r="L128" s="230">
        <f t="shared" si="11"/>
        <v>0</v>
      </c>
      <c r="M128" s="464"/>
      <c r="N128" s="118"/>
      <c r="O128" s="230">
        <f t="shared" si="12"/>
        <v>0</v>
      </c>
      <c r="P128" s="387"/>
      <c r="R128" s="346"/>
      <c r="S128" s="346"/>
      <c r="T128" s="346"/>
    </row>
    <row r="129" spans="1:20" ht="24" hidden="1" x14ac:dyDescent="0.25">
      <c r="A129" s="64">
        <v>2278</v>
      </c>
      <c r="B129" s="111" t="s">
        <v>144</v>
      </c>
      <c r="C129" s="405">
        <f t="shared" si="8"/>
        <v>0</v>
      </c>
      <c r="D129" s="116"/>
      <c r="E129" s="117"/>
      <c r="F129" s="227">
        <f t="shared" si="9"/>
        <v>0</v>
      </c>
      <c r="G129" s="116"/>
      <c r="H129" s="408"/>
      <c r="I129" s="230">
        <f t="shared" si="10"/>
        <v>0</v>
      </c>
      <c r="J129" s="116"/>
      <c r="K129" s="408"/>
      <c r="L129" s="230">
        <f t="shared" si="11"/>
        <v>0</v>
      </c>
      <c r="M129" s="464"/>
      <c r="N129" s="118"/>
      <c r="O129" s="230">
        <f t="shared" si="12"/>
        <v>0</v>
      </c>
      <c r="P129" s="387"/>
      <c r="R129" s="346"/>
      <c r="S129" s="346"/>
      <c r="T129" s="346"/>
    </row>
    <row r="130" spans="1:20" ht="24" hidden="1" x14ac:dyDescent="0.25">
      <c r="A130" s="64">
        <v>2279</v>
      </c>
      <c r="B130" s="111" t="s">
        <v>145</v>
      </c>
      <c r="C130" s="405">
        <f t="shared" si="8"/>
        <v>0</v>
      </c>
      <c r="D130" s="116"/>
      <c r="E130" s="117"/>
      <c r="F130" s="227">
        <f t="shared" si="9"/>
        <v>0</v>
      </c>
      <c r="G130" s="116"/>
      <c r="H130" s="408"/>
      <c r="I130" s="230">
        <f t="shared" si="10"/>
        <v>0</v>
      </c>
      <c r="J130" s="116"/>
      <c r="K130" s="408"/>
      <c r="L130" s="230">
        <f t="shared" si="11"/>
        <v>0</v>
      </c>
      <c r="M130" s="464"/>
      <c r="N130" s="118"/>
      <c r="O130" s="230">
        <f t="shared" si="12"/>
        <v>0</v>
      </c>
      <c r="P130" s="387"/>
      <c r="R130" s="346"/>
      <c r="S130" s="346"/>
      <c r="T130" s="346"/>
    </row>
    <row r="131" spans="1:20" ht="24" hidden="1" x14ac:dyDescent="0.25">
      <c r="A131" s="350">
        <v>2280</v>
      </c>
      <c r="B131" s="101" t="s">
        <v>146</v>
      </c>
      <c r="C131" s="405">
        <f t="shared" si="8"/>
        <v>0</v>
      </c>
      <c r="D131" s="238">
        <f>SUM(D132)</f>
        <v>0</v>
      </c>
      <c r="E131" s="239">
        <f>SUM(E132)</f>
        <v>0</v>
      </c>
      <c r="F131" s="240">
        <f t="shared" si="9"/>
        <v>0</v>
      </c>
      <c r="G131" s="238">
        <f>SUM(G132)</f>
        <v>0</v>
      </c>
      <c r="H131" s="470">
        <f>SUM(H132)</f>
        <v>0</v>
      </c>
      <c r="I131" s="243">
        <f t="shared" si="10"/>
        <v>0</v>
      </c>
      <c r="J131" s="238">
        <f>SUM(J132)</f>
        <v>0</v>
      </c>
      <c r="K131" s="470">
        <f>SUM(K132)</f>
        <v>0</v>
      </c>
      <c r="L131" s="243">
        <f t="shared" si="11"/>
        <v>0</v>
      </c>
      <c r="M131" s="466">
        <f>SUM(M132)</f>
        <v>0</v>
      </c>
      <c r="N131" s="228">
        <f>SUM(N132)</f>
        <v>0</v>
      </c>
      <c r="O131" s="230">
        <f t="shared" si="12"/>
        <v>0</v>
      </c>
      <c r="P131" s="387"/>
      <c r="R131" s="346"/>
      <c r="S131" s="346"/>
      <c r="T131" s="346"/>
    </row>
    <row r="132" spans="1:20" ht="24" hidden="1" x14ac:dyDescent="0.25">
      <c r="A132" s="64">
        <v>2283</v>
      </c>
      <c r="B132" s="111" t="s">
        <v>147</v>
      </c>
      <c r="C132" s="405">
        <f t="shared" si="8"/>
        <v>0</v>
      </c>
      <c r="D132" s="116"/>
      <c r="E132" s="117"/>
      <c r="F132" s="227">
        <f t="shared" si="9"/>
        <v>0</v>
      </c>
      <c r="G132" s="116"/>
      <c r="H132" s="408"/>
      <c r="I132" s="230">
        <f t="shared" si="10"/>
        <v>0</v>
      </c>
      <c r="J132" s="116"/>
      <c r="K132" s="408"/>
      <c r="L132" s="230">
        <f t="shared" si="11"/>
        <v>0</v>
      </c>
      <c r="M132" s="464"/>
      <c r="N132" s="118"/>
      <c r="O132" s="230">
        <f t="shared" si="12"/>
        <v>0</v>
      </c>
      <c r="P132" s="387"/>
      <c r="R132" s="346"/>
      <c r="S132" s="346"/>
      <c r="T132" s="346"/>
    </row>
    <row r="133" spans="1:20" ht="36" x14ac:dyDescent="0.25">
      <c r="A133" s="85">
        <v>2300</v>
      </c>
      <c r="B133" s="210" t="s">
        <v>148</v>
      </c>
      <c r="C133" s="393">
        <f t="shared" si="8"/>
        <v>29173</v>
      </c>
      <c r="D133" s="95">
        <f>SUM(D134,D139,D143,D144,D147,D154,D162,D163,D166)</f>
        <v>20252</v>
      </c>
      <c r="E133" s="96">
        <f>SUM(E134,E139,E143,E144,E147,E154,E162,E163,E166)</f>
        <v>0</v>
      </c>
      <c r="F133" s="97">
        <f t="shared" si="9"/>
        <v>20252</v>
      </c>
      <c r="G133" s="95">
        <f>SUM(G134,G139,G143,G144,G147,G154,G162,G163,G166)</f>
        <v>4574</v>
      </c>
      <c r="H133" s="399">
        <f>SUM(H134,H139,H143,H144,H147,H154,H162,H163,H166)</f>
        <v>0</v>
      </c>
      <c r="I133" s="99">
        <f t="shared" si="10"/>
        <v>4574</v>
      </c>
      <c r="J133" s="95">
        <f>SUM(J134,J139,J143,J144,J147,J154,J162,J163,J166)</f>
        <v>4347</v>
      </c>
      <c r="K133" s="399">
        <f>SUM(K134,K139,K143,K144,K147,K154,K162,K163,K166)</f>
        <v>0</v>
      </c>
      <c r="L133" s="99">
        <f t="shared" si="11"/>
        <v>4347</v>
      </c>
      <c r="M133" s="469">
        <f>SUM(M134,M139,M143,M144,M147,M154,M162,M163,M166)</f>
        <v>0</v>
      </c>
      <c r="N133" s="98">
        <f>SUM(N134,N139,N143,N144,N147,N154,N162,N163,N166)</f>
        <v>0</v>
      </c>
      <c r="O133" s="99">
        <f t="shared" si="12"/>
        <v>0</v>
      </c>
      <c r="P133" s="397"/>
      <c r="R133" s="346"/>
      <c r="S133" s="346"/>
      <c r="T133" s="346"/>
    </row>
    <row r="134" spans="1:20" ht="24" x14ac:dyDescent="0.25">
      <c r="A134" s="350">
        <v>2310</v>
      </c>
      <c r="B134" s="101" t="s">
        <v>149</v>
      </c>
      <c r="C134" s="400">
        <f t="shared" si="8"/>
        <v>10019</v>
      </c>
      <c r="D134" s="251">
        <f>SUM(D135:D138)</f>
        <v>9736</v>
      </c>
      <c r="E134" s="471">
        <f>SUM(E135:E138)</f>
        <v>0</v>
      </c>
      <c r="F134" s="240">
        <f t="shared" si="9"/>
        <v>9736</v>
      </c>
      <c r="G134" s="238">
        <f>SUM(G135:G138)</f>
        <v>0</v>
      </c>
      <c r="H134" s="470">
        <f>SUM(H135:H138)</f>
        <v>0</v>
      </c>
      <c r="I134" s="243">
        <f t="shared" si="10"/>
        <v>0</v>
      </c>
      <c r="J134" s="238">
        <f>SUM(J135:J138)</f>
        <v>283</v>
      </c>
      <c r="K134" s="470">
        <f>SUM(K135:K138)</f>
        <v>0</v>
      </c>
      <c r="L134" s="243">
        <f t="shared" si="11"/>
        <v>283</v>
      </c>
      <c r="M134" s="471">
        <f>SUM(M135:M138)</f>
        <v>0</v>
      </c>
      <c r="N134" s="241">
        <f>SUM(N135:N138)</f>
        <v>0</v>
      </c>
      <c r="O134" s="243">
        <f t="shared" si="12"/>
        <v>0</v>
      </c>
      <c r="P134" s="382"/>
      <c r="R134" s="346"/>
      <c r="S134" s="346"/>
      <c r="T134" s="346"/>
    </row>
    <row r="135" spans="1:20" x14ac:dyDescent="0.25">
      <c r="A135" s="64">
        <v>2311</v>
      </c>
      <c r="B135" s="111" t="s">
        <v>150</v>
      </c>
      <c r="C135" s="405">
        <f t="shared" si="8"/>
        <v>1840</v>
      </c>
      <c r="D135" s="116">
        <v>1840</v>
      </c>
      <c r="E135" s="117"/>
      <c r="F135" s="227">
        <f t="shared" si="9"/>
        <v>1840</v>
      </c>
      <c r="G135" s="116"/>
      <c r="H135" s="408"/>
      <c r="I135" s="230">
        <f t="shared" si="10"/>
        <v>0</v>
      </c>
      <c r="J135" s="116"/>
      <c r="K135" s="408"/>
      <c r="L135" s="230">
        <f t="shared" si="11"/>
        <v>0</v>
      </c>
      <c r="M135" s="464"/>
      <c r="N135" s="118"/>
      <c r="O135" s="230">
        <f t="shared" si="12"/>
        <v>0</v>
      </c>
      <c r="P135" s="387"/>
      <c r="R135" s="346"/>
      <c r="S135" s="346"/>
      <c r="T135" s="346"/>
    </row>
    <row r="136" spans="1:20" x14ac:dyDescent="0.25">
      <c r="A136" s="64">
        <v>2312</v>
      </c>
      <c r="B136" s="111" t="s">
        <v>151</v>
      </c>
      <c r="C136" s="405">
        <f t="shared" si="8"/>
        <v>8179</v>
      </c>
      <c r="D136" s="116">
        <f>5646+2250</f>
        <v>7896</v>
      </c>
      <c r="E136" s="117"/>
      <c r="F136" s="227">
        <f t="shared" si="9"/>
        <v>7896</v>
      </c>
      <c r="G136" s="116"/>
      <c r="H136" s="408"/>
      <c r="I136" s="230">
        <f t="shared" si="10"/>
        <v>0</v>
      </c>
      <c r="J136" s="116">
        <v>283</v>
      </c>
      <c r="K136" s="408"/>
      <c r="L136" s="230">
        <f t="shared" si="11"/>
        <v>283</v>
      </c>
      <c r="M136" s="464"/>
      <c r="N136" s="118"/>
      <c r="O136" s="230">
        <f t="shared" si="12"/>
        <v>0</v>
      </c>
      <c r="P136" s="387"/>
      <c r="R136" s="346"/>
      <c r="S136" s="346"/>
      <c r="T136" s="346"/>
    </row>
    <row r="137" spans="1:20" hidden="1" x14ac:dyDescent="0.25">
      <c r="A137" s="64">
        <v>2313</v>
      </c>
      <c r="B137" s="111" t="s">
        <v>152</v>
      </c>
      <c r="C137" s="405">
        <f t="shared" si="8"/>
        <v>0</v>
      </c>
      <c r="D137" s="116"/>
      <c r="E137" s="117"/>
      <c r="F137" s="227">
        <f t="shared" si="9"/>
        <v>0</v>
      </c>
      <c r="G137" s="116"/>
      <c r="H137" s="408"/>
      <c r="I137" s="230">
        <f t="shared" si="10"/>
        <v>0</v>
      </c>
      <c r="J137" s="116"/>
      <c r="K137" s="408"/>
      <c r="L137" s="230">
        <f t="shared" si="11"/>
        <v>0</v>
      </c>
      <c r="M137" s="464"/>
      <c r="N137" s="118"/>
      <c r="O137" s="230">
        <f t="shared" si="12"/>
        <v>0</v>
      </c>
      <c r="P137" s="387"/>
      <c r="R137" s="346"/>
      <c r="S137" s="346"/>
      <c r="T137" s="346"/>
    </row>
    <row r="138" spans="1:20" ht="36" hidden="1" x14ac:dyDescent="0.25">
      <c r="A138" s="64">
        <v>2314</v>
      </c>
      <c r="B138" s="111" t="s">
        <v>153</v>
      </c>
      <c r="C138" s="405">
        <f t="shared" si="8"/>
        <v>0</v>
      </c>
      <c r="D138" s="116"/>
      <c r="E138" s="117"/>
      <c r="F138" s="227">
        <f t="shared" si="9"/>
        <v>0</v>
      </c>
      <c r="G138" s="116"/>
      <c r="H138" s="408"/>
      <c r="I138" s="230">
        <f t="shared" si="10"/>
        <v>0</v>
      </c>
      <c r="J138" s="116"/>
      <c r="K138" s="408"/>
      <c r="L138" s="230">
        <f t="shared" si="11"/>
        <v>0</v>
      </c>
      <c r="M138" s="464"/>
      <c r="N138" s="118"/>
      <c r="O138" s="230">
        <f t="shared" si="12"/>
        <v>0</v>
      </c>
      <c r="P138" s="387"/>
      <c r="R138" s="346"/>
      <c r="S138" s="346"/>
      <c r="T138" s="346"/>
    </row>
    <row r="139" spans="1:20" x14ac:dyDescent="0.25">
      <c r="A139" s="224">
        <v>2320</v>
      </c>
      <c r="B139" s="111" t="s">
        <v>154</v>
      </c>
      <c r="C139" s="405">
        <f t="shared" si="8"/>
        <v>764</v>
      </c>
      <c r="D139" s="225">
        <f>SUM(D140:D142)</f>
        <v>0</v>
      </c>
      <c r="E139" s="226">
        <f>SUM(E140:E142)</f>
        <v>0</v>
      </c>
      <c r="F139" s="227">
        <f t="shared" si="9"/>
        <v>0</v>
      </c>
      <c r="G139" s="225">
        <f>SUM(G140:G142)</f>
        <v>0</v>
      </c>
      <c r="H139" s="465">
        <f>SUM(H140:H142)</f>
        <v>0</v>
      </c>
      <c r="I139" s="230">
        <f t="shared" si="10"/>
        <v>0</v>
      </c>
      <c r="J139" s="225">
        <f>SUM(J140:J142)</f>
        <v>764</v>
      </c>
      <c r="K139" s="465">
        <f>SUM(K140:K142)</f>
        <v>0</v>
      </c>
      <c r="L139" s="230">
        <f t="shared" si="11"/>
        <v>764</v>
      </c>
      <c r="M139" s="466">
        <f>SUM(M140:M142)</f>
        <v>0</v>
      </c>
      <c r="N139" s="228">
        <f>SUM(N140:N142)</f>
        <v>0</v>
      </c>
      <c r="O139" s="230">
        <f t="shared" si="12"/>
        <v>0</v>
      </c>
      <c r="P139" s="387"/>
      <c r="R139" s="346"/>
      <c r="S139" s="346"/>
      <c r="T139" s="346"/>
    </row>
    <row r="140" spans="1:20" hidden="1" x14ac:dyDescent="0.25">
      <c r="A140" s="64">
        <v>2321</v>
      </c>
      <c r="B140" s="111" t="s">
        <v>155</v>
      </c>
      <c r="C140" s="405">
        <f t="shared" si="8"/>
        <v>0</v>
      </c>
      <c r="D140" s="116"/>
      <c r="E140" s="117"/>
      <c r="F140" s="227">
        <f t="shared" si="9"/>
        <v>0</v>
      </c>
      <c r="G140" s="116"/>
      <c r="H140" s="408"/>
      <c r="I140" s="230">
        <f t="shared" si="10"/>
        <v>0</v>
      </c>
      <c r="J140" s="116"/>
      <c r="K140" s="408"/>
      <c r="L140" s="230">
        <f t="shared" si="11"/>
        <v>0</v>
      </c>
      <c r="M140" s="464"/>
      <c r="N140" s="118"/>
      <c r="O140" s="230">
        <f t="shared" si="12"/>
        <v>0</v>
      </c>
      <c r="P140" s="387"/>
      <c r="R140" s="346"/>
      <c r="S140" s="346"/>
      <c r="T140" s="346"/>
    </row>
    <row r="141" spans="1:20" x14ac:dyDescent="0.25">
      <c r="A141" s="64">
        <v>2322</v>
      </c>
      <c r="B141" s="111" t="s">
        <v>156</v>
      </c>
      <c r="C141" s="405">
        <f t="shared" si="8"/>
        <v>764</v>
      </c>
      <c r="D141" s="116"/>
      <c r="E141" s="117"/>
      <c r="F141" s="227">
        <f t="shared" si="9"/>
        <v>0</v>
      </c>
      <c r="G141" s="116"/>
      <c r="H141" s="408"/>
      <c r="I141" s="230">
        <f t="shared" si="10"/>
        <v>0</v>
      </c>
      <c r="J141" s="116">
        <v>764</v>
      </c>
      <c r="K141" s="408"/>
      <c r="L141" s="230">
        <f t="shared" si="11"/>
        <v>764</v>
      </c>
      <c r="M141" s="464"/>
      <c r="N141" s="118"/>
      <c r="O141" s="230">
        <f t="shared" si="12"/>
        <v>0</v>
      </c>
      <c r="P141" s="387"/>
      <c r="R141" s="346"/>
      <c r="S141" s="346"/>
      <c r="T141" s="346"/>
    </row>
    <row r="142" spans="1:20" hidden="1" x14ac:dyDescent="0.25">
      <c r="A142" s="64">
        <v>2329</v>
      </c>
      <c r="B142" s="111" t="s">
        <v>157</v>
      </c>
      <c r="C142" s="405">
        <f t="shared" si="8"/>
        <v>0</v>
      </c>
      <c r="D142" s="116"/>
      <c r="E142" s="117"/>
      <c r="F142" s="227">
        <f t="shared" si="9"/>
        <v>0</v>
      </c>
      <c r="G142" s="116"/>
      <c r="H142" s="408"/>
      <c r="I142" s="230">
        <f t="shared" si="10"/>
        <v>0</v>
      </c>
      <c r="J142" s="116"/>
      <c r="K142" s="408"/>
      <c r="L142" s="230">
        <f t="shared" si="11"/>
        <v>0</v>
      </c>
      <c r="M142" s="464"/>
      <c r="N142" s="118"/>
      <c r="O142" s="230">
        <f t="shared" si="12"/>
        <v>0</v>
      </c>
      <c r="P142" s="387"/>
      <c r="R142" s="346"/>
      <c r="S142" s="346"/>
      <c r="T142" s="346"/>
    </row>
    <row r="143" spans="1:20" hidden="1" x14ac:dyDescent="0.25">
      <c r="A143" s="224">
        <v>2330</v>
      </c>
      <c r="B143" s="111" t="s">
        <v>158</v>
      </c>
      <c r="C143" s="405">
        <f t="shared" si="8"/>
        <v>0</v>
      </c>
      <c r="D143" s="116"/>
      <c r="E143" s="117"/>
      <c r="F143" s="227">
        <f t="shared" si="9"/>
        <v>0</v>
      </c>
      <c r="G143" s="116"/>
      <c r="H143" s="408"/>
      <c r="I143" s="230">
        <f t="shared" si="10"/>
        <v>0</v>
      </c>
      <c r="J143" s="116"/>
      <c r="K143" s="408"/>
      <c r="L143" s="230">
        <f t="shared" si="11"/>
        <v>0</v>
      </c>
      <c r="M143" s="464"/>
      <c r="N143" s="118"/>
      <c r="O143" s="230">
        <f t="shared" si="12"/>
        <v>0</v>
      </c>
      <c r="P143" s="387"/>
      <c r="R143" s="346"/>
      <c r="S143" s="346"/>
      <c r="T143" s="346"/>
    </row>
    <row r="144" spans="1:20" ht="48" x14ac:dyDescent="0.25">
      <c r="A144" s="224">
        <v>2340</v>
      </c>
      <c r="B144" s="111" t="s">
        <v>159</v>
      </c>
      <c r="C144" s="405">
        <f t="shared" si="8"/>
        <v>200</v>
      </c>
      <c r="D144" s="225">
        <f>SUM(D145:D146)</f>
        <v>200</v>
      </c>
      <c r="E144" s="226">
        <f>SUM(E145:E146)</f>
        <v>0</v>
      </c>
      <c r="F144" s="227">
        <f t="shared" si="9"/>
        <v>200</v>
      </c>
      <c r="G144" s="225">
        <f>SUM(G145:G146)</f>
        <v>0</v>
      </c>
      <c r="H144" s="465">
        <f>SUM(H145:H146)</f>
        <v>0</v>
      </c>
      <c r="I144" s="230">
        <f t="shared" si="10"/>
        <v>0</v>
      </c>
      <c r="J144" s="225">
        <f>SUM(J145:J146)</f>
        <v>0</v>
      </c>
      <c r="K144" s="465">
        <f>SUM(K145:K146)</f>
        <v>0</v>
      </c>
      <c r="L144" s="230">
        <f t="shared" si="11"/>
        <v>0</v>
      </c>
      <c r="M144" s="466">
        <f>SUM(M145:M146)</f>
        <v>0</v>
      </c>
      <c r="N144" s="228">
        <f>SUM(N145:N146)</f>
        <v>0</v>
      </c>
      <c r="O144" s="230">
        <f t="shared" si="12"/>
        <v>0</v>
      </c>
      <c r="P144" s="387"/>
      <c r="R144" s="346"/>
      <c r="S144" s="346"/>
      <c r="T144" s="346"/>
    </row>
    <row r="145" spans="1:20" x14ac:dyDescent="0.25">
      <c r="A145" s="64">
        <v>2341</v>
      </c>
      <c r="B145" s="111" t="s">
        <v>160</v>
      </c>
      <c r="C145" s="405">
        <f t="shared" si="8"/>
        <v>200</v>
      </c>
      <c r="D145" s="116">
        <v>200</v>
      </c>
      <c r="E145" s="117"/>
      <c r="F145" s="227">
        <f t="shared" si="9"/>
        <v>200</v>
      </c>
      <c r="G145" s="116"/>
      <c r="H145" s="408"/>
      <c r="I145" s="230">
        <f t="shared" si="10"/>
        <v>0</v>
      </c>
      <c r="J145" s="116"/>
      <c r="K145" s="408"/>
      <c r="L145" s="230">
        <f t="shared" si="11"/>
        <v>0</v>
      </c>
      <c r="M145" s="464"/>
      <c r="N145" s="118"/>
      <c r="O145" s="230">
        <f t="shared" si="12"/>
        <v>0</v>
      </c>
      <c r="P145" s="387"/>
      <c r="R145" s="346"/>
      <c r="S145" s="346"/>
      <c r="T145" s="346"/>
    </row>
    <row r="146" spans="1:20" ht="24" hidden="1" x14ac:dyDescent="0.25">
      <c r="A146" s="64">
        <v>2344</v>
      </c>
      <c r="B146" s="111" t="s">
        <v>161</v>
      </c>
      <c r="C146" s="405">
        <f t="shared" si="8"/>
        <v>0</v>
      </c>
      <c r="D146" s="116"/>
      <c r="E146" s="117"/>
      <c r="F146" s="227">
        <f t="shared" si="9"/>
        <v>0</v>
      </c>
      <c r="G146" s="116"/>
      <c r="H146" s="408"/>
      <c r="I146" s="230">
        <f t="shared" si="10"/>
        <v>0</v>
      </c>
      <c r="J146" s="116"/>
      <c r="K146" s="408"/>
      <c r="L146" s="230">
        <f t="shared" si="11"/>
        <v>0</v>
      </c>
      <c r="M146" s="464"/>
      <c r="N146" s="118"/>
      <c r="O146" s="230">
        <f t="shared" si="12"/>
        <v>0</v>
      </c>
      <c r="P146" s="387"/>
      <c r="R146" s="346"/>
      <c r="S146" s="346"/>
      <c r="T146" s="346"/>
    </row>
    <row r="147" spans="1:20" ht="24" x14ac:dyDescent="0.25">
      <c r="A147" s="213">
        <v>2350</v>
      </c>
      <c r="B147" s="156" t="s">
        <v>162</v>
      </c>
      <c r="C147" s="405">
        <f t="shared" si="8"/>
        <v>3450</v>
      </c>
      <c r="D147" s="214">
        <f>SUM(D148:D153)</f>
        <v>150</v>
      </c>
      <c r="E147" s="215">
        <f>SUM(E148:E153)</f>
        <v>0</v>
      </c>
      <c r="F147" s="216">
        <f t="shared" si="9"/>
        <v>150</v>
      </c>
      <c r="G147" s="214">
        <f>SUM(G148:G153)</f>
        <v>0</v>
      </c>
      <c r="H147" s="461">
        <f>SUM(H148:H153)</f>
        <v>0</v>
      </c>
      <c r="I147" s="219">
        <f t="shared" si="10"/>
        <v>0</v>
      </c>
      <c r="J147" s="214">
        <f>SUM(J148:J153)</f>
        <v>3300</v>
      </c>
      <c r="K147" s="461">
        <f>SUM(K148:K153)</f>
        <v>0</v>
      </c>
      <c r="L147" s="219">
        <f t="shared" si="11"/>
        <v>3300</v>
      </c>
      <c r="M147" s="462">
        <f>SUM(M148:M153)</f>
        <v>0</v>
      </c>
      <c r="N147" s="217">
        <f>SUM(N148:N153)</f>
        <v>0</v>
      </c>
      <c r="O147" s="219">
        <f t="shared" si="12"/>
        <v>0</v>
      </c>
      <c r="P147" s="434"/>
      <c r="R147" s="346"/>
      <c r="S147" s="346"/>
      <c r="T147" s="346"/>
    </row>
    <row r="148" spans="1:20" x14ac:dyDescent="0.25">
      <c r="A148" s="55">
        <v>2351</v>
      </c>
      <c r="B148" s="101" t="s">
        <v>163</v>
      </c>
      <c r="C148" s="405">
        <f t="shared" si="8"/>
        <v>600</v>
      </c>
      <c r="D148" s="106"/>
      <c r="E148" s="107"/>
      <c r="F148" s="240">
        <f t="shared" si="9"/>
        <v>0</v>
      </c>
      <c r="G148" s="106"/>
      <c r="H148" s="403"/>
      <c r="I148" s="243">
        <f t="shared" si="10"/>
        <v>0</v>
      </c>
      <c r="J148" s="106">
        <v>600</v>
      </c>
      <c r="K148" s="403"/>
      <c r="L148" s="243">
        <f t="shared" si="11"/>
        <v>600</v>
      </c>
      <c r="M148" s="463"/>
      <c r="N148" s="108"/>
      <c r="O148" s="243">
        <f t="shared" si="12"/>
        <v>0</v>
      </c>
      <c r="P148" s="382"/>
      <c r="R148" s="346"/>
      <c r="S148" s="346"/>
      <c r="T148" s="346"/>
    </row>
    <row r="149" spans="1:20" x14ac:dyDescent="0.25">
      <c r="A149" s="64">
        <v>2352</v>
      </c>
      <c r="B149" s="111" t="s">
        <v>164</v>
      </c>
      <c r="C149" s="405">
        <f t="shared" si="8"/>
        <v>2500</v>
      </c>
      <c r="D149" s="116"/>
      <c r="E149" s="117"/>
      <c r="F149" s="227">
        <f t="shared" si="9"/>
        <v>0</v>
      </c>
      <c r="G149" s="116"/>
      <c r="H149" s="408"/>
      <c r="I149" s="230">
        <f t="shared" si="10"/>
        <v>0</v>
      </c>
      <c r="J149" s="116">
        <v>2500</v>
      </c>
      <c r="K149" s="408"/>
      <c r="L149" s="230">
        <f t="shared" si="11"/>
        <v>2500</v>
      </c>
      <c r="M149" s="464"/>
      <c r="N149" s="118"/>
      <c r="O149" s="230">
        <f t="shared" si="12"/>
        <v>0</v>
      </c>
      <c r="P149" s="387"/>
      <c r="R149" s="346"/>
      <c r="S149" s="346"/>
      <c r="T149" s="346"/>
    </row>
    <row r="150" spans="1:20" ht="24" hidden="1" x14ac:dyDescent="0.25">
      <c r="A150" s="64">
        <v>2353</v>
      </c>
      <c r="B150" s="111" t="s">
        <v>165</v>
      </c>
      <c r="C150" s="405">
        <f t="shared" si="8"/>
        <v>0</v>
      </c>
      <c r="D150" s="116"/>
      <c r="E150" s="117"/>
      <c r="F150" s="227">
        <f t="shared" si="9"/>
        <v>0</v>
      </c>
      <c r="G150" s="116"/>
      <c r="H150" s="408"/>
      <c r="I150" s="230">
        <f t="shared" si="10"/>
        <v>0</v>
      </c>
      <c r="J150" s="116"/>
      <c r="K150" s="408"/>
      <c r="L150" s="230">
        <f t="shared" si="11"/>
        <v>0</v>
      </c>
      <c r="M150" s="464"/>
      <c r="N150" s="118"/>
      <c r="O150" s="230">
        <f t="shared" si="12"/>
        <v>0</v>
      </c>
      <c r="P150" s="387"/>
      <c r="R150" s="346"/>
      <c r="S150" s="346"/>
      <c r="T150" s="346"/>
    </row>
    <row r="151" spans="1:20" ht="24" x14ac:dyDescent="0.25">
      <c r="A151" s="64">
        <v>2354</v>
      </c>
      <c r="B151" s="111" t="s">
        <v>166</v>
      </c>
      <c r="C151" s="405">
        <f t="shared" si="8"/>
        <v>200</v>
      </c>
      <c r="D151" s="116"/>
      <c r="E151" s="117"/>
      <c r="F151" s="227">
        <f t="shared" si="9"/>
        <v>0</v>
      </c>
      <c r="G151" s="116"/>
      <c r="H151" s="408"/>
      <c r="I151" s="230">
        <f t="shared" si="10"/>
        <v>0</v>
      </c>
      <c r="J151" s="116">
        <v>200</v>
      </c>
      <c r="K151" s="408"/>
      <c r="L151" s="230">
        <f t="shared" si="11"/>
        <v>200</v>
      </c>
      <c r="M151" s="464"/>
      <c r="N151" s="118"/>
      <c r="O151" s="230">
        <f t="shared" si="12"/>
        <v>0</v>
      </c>
      <c r="P151" s="387"/>
      <c r="R151" s="346"/>
      <c r="S151" s="346"/>
      <c r="T151" s="346"/>
    </row>
    <row r="152" spans="1:20" ht="24" x14ac:dyDescent="0.25">
      <c r="A152" s="64">
        <v>2355</v>
      </c>
      <c r="B152" s="111" t="s">
        <v>167</v>
      </c>
      <c r="C152" s="405">
        <f t="shared" si="8"/>
        <v>150</v>
      </c>
      <c r="D152" s="116">
        <v>150</v>
      </c>
      <c r="E152" s="117"/>
      <c r="F152" s="227">
        <f t="shared" si="9"/>
        <v>150</v>
      </c>
      <c r="G152" s="116"/>
      <c r="H152" s="408"/>
      <c r="I152" s="230">
        <f t="shared" si="10"/>
        <v>0</v>
      </c>
      <c r="J152" s="116"/>
      <c r="K152" s="408"/>
      <c r="L152" s="230">
        <f t="shared" si="11"/>
        <v>0</v>
      </c>
      <c r="M152" s="464"/>
      <c r="N152" s="118"/>
      <c r="O152" s="230">
        <f t="shared" si="12"/>
        <v>0</v>
      </c>
      <c r="P152" s="387"/>
      <c r="R152" s="346"/>
      <c r="S152" s="346"/>
      <c r="T152" s="346"/>
    </row>
    <row r="153" spans="1:20" ht="24" hidden="1" x14ac:dyDescent="0.25">
      <c r="A153" s="64">
        <v>2359</v>
      </c>
      <c r="B153" s="111" t="s">
        <v>168</v>
      </c>
      <c r="C153" s="405">
        <f t="shared" si="8"/>
        <v>0</v>
      </c>
      <c r="D153" s="116"/>
      <c r="E153" s="117"/>
      <c r="F153" s="227">
        <f t="shared" si="9"/>
        <v>0</v>
      </c>
      <c r="G153" s="116"/>
      <c r="H153" s="408"/>
      <c r="I153" s="230">
        <f t="shared" si="10"/>
        <v>0</v>
      </c>
      <c r="J153" s="116"/>
      <c r="K153" s="408"/>
      <c r="L153" s="230">
        <f t="shared" si="11"/>
        <v>0</v>
      </c>
      <c r="M153" s="464"/>
      <c r="N153" s="118"/>
      <c r="O153" s="230">
        <f t="shared" si="12"/>
        <v>0</v>
      </c>
      <c r="P153" s="387"/>
      <c r="R153" s="346"/>
      <c r="S153" s="346"/>
      <c r="T153" s="346"/>
    </row>
    <row r="154" spans="1:20" ht="24" x14ac:dyDescent="0.25">
      <c r="A154" s="224">
        <v>2360</v>
      </c>
      <c r="B154" s="111" t="s">
        <v>169</v>
      </c>
      <c r="C154" s="405">
        <f t="shared" si="8"/>
        <v>288</v>
      </c>
      <c r="D154" s="225">
        <f>SUM(D155:D161)</f>
        <v>288</v>
      </c>
      <c r="E154" s="226">
        <f>SUM(E155:E161)</f>
        <v>0</v>
      </c>
      <c r="F154" s="227">
        <f t="shared" si="9"/>
        <v>288</v>
      </c>
      <c r="G154" s="225">
        <f>SUM(G155:G161)</f>
        <v>0</v>
      </c>
      <c r="H154" s="465">
        <f>SUM(H155:H161)</f>
        <v>0</v>
      </c>
      <c r="I154" s="230">
        <f t="shared" si="10"/>
        <v>0</v>
      </c>
      <c r="J154" s="225">
        <f>SUM(J155:J161)</f>
        <v>0</v>
      </c>
      <c r="K154" s="465">
        <f>SUM(K155:K161)</f>
        <v>0</v>
      </c>
      <c r="L154" s="230">
        <f t="shared" si="11"/>
        <v>0</v>
      </c>
      <c r="M154" s="466">
        <f>SUM(M155:M161)</f>
        <v>0</v>
      </c>
      <c r="N154" s="228">
        <f>SUM(N155:N161)</f>
        <v>0</v>
      </c>
      <c r="O154" s="230">
        <f t="shared" si="12"/>
        <v>0</v>
      </c>
      <c r="P154" s="387"/>
      <c r="R154" s="346"/>
      <c r="S154" s="346"/>
      <c r="T154" s="346"/>
    </row>
    <row r="155" spans="1:20" x14ac:dyDescent="0.25">
      <c r="A155" s="63">
        <v>2361</v>
      </c>
      <c r="B155" s="111" t="s">
        <v>170</v>
      </c>
      <c r="C155" s="405">
        <f t="shared" si="8"/>
        <v>288</v>
      </c>
      <c r="D155" s="116">
        <v>288</v>
      </c>
      <c r="E155" s="117"/>
      <c r="F155" s="227">
        <f t="shared" si="9"/>
        <v>288</v>
      </c>
      <c r="G155" s="116"/>
      <c r="H155" s="408"/>
      <c r="I155" s="230">
        <f t="shared" si="10"/>
        <v>0</v>
      </c>
      <c r="J155" s="116"/>
      <c r="K155" s="408"/>
      <c r="L155" s="230">
        <f t="shared" si="11"/>
        <v>0</v>
      </c>
      <c r="M155" s="464"/>
      <c r="N155" s="118"/>
      <c r="O155" s="230">
        <f t="shared" si="12"/>
        <v>0</v>
      </c>
      <c r="P155" s="387"/>
      <c r="R155" s="346"/>
      <c r="S155" s="346"/>
      <c r="T155" s="346"/>
    </row>
    <row r="156" spans="1:20" ht="24" hidden="1" x14ac:dyDescent="0.25">
      <c r="A156" s="63">
        <v>2362</v>
      </c>
      <c r="B156" s="111" t="s">
        <v>171</v>
      </c>
      <c r="C156" s="405">
        <f t="shared" si="8"/>
        <v>0</v>
      </c>
      <c r="D156" s="116"/>
      <c r="E156" s="117"/>
      <c r="F156" s="227">
        <f t="shared" si="9"/>
        <v>0</v>
      </c>
      <c r="G156" s="116"/>
      <c r="H156" s="408"/>
      <c r="I156" s="230">
        <f t="shared" si="10"/>
        <v>0</v>
      </c>
      <c r="J156" s="116"/>
      <c r="K156" s="408"/>
      <c r="L156" s="230">
        <f t="shared" si="11"/>
        <v>0</v>
      </c>
      <c r="M156" s="464"/>
      <c r="N156" s="118"/>
      <c r="O156" s="230">
        <f t="shared" si="12"/>
        <v>0</v>
      </c>
      <c r="P156" s="387"/>
      <c r="R156" s="346"/>
      <c r="S156" s="346"/>
      <c r="T156" s="346"/>
    </row>
    <row r="157" spans="1:20" hidden="1" x14ac:dyDescent="0.25">
      <c r="A157" s="63">
        <v>2363</v>
      </c>
      <c r="B157" s="111" t="s">
        <v>172</v>
      </c>
      <c r="C157" s="405">
        <f t="shared" si="8"/>
        <v>0</v>
      </c>
      <c r="D157" s="116"/>
      <c r="E157" s="117"/>
      <c r="F157" s="227">
        <f t="shared" si="9"/>
        <v>0</v>
      </c>
      <c r="G157" s="116"/>
      <c r="H157" s="408"/>
      <c r="I157" s="230">
        <f t="shared" si="10"/>
        <v>0</v>
      </c>
      <c r="J157" s="116"/>
      <c r="K157" s="408"/>
      <c r="L157" s="230">
        <f t="shared" si="11"/>
        <v>0</v>
      </c>
      <c r="M157" s="464"/>
      <c r="N157" s="118"/>
      <c r="O157" s="230">
        <f t="shared" si="12"/>
        <v>0</v>
      </c>
      <c r="P157" s="387"/>
      <c r="R157" s="346"/>
      <c r="S157" s="346"/>
      <c r="T157" s="346"/>
    </row>
    <row r="158" spans="1:20" hidden="1" x14ac:dyDescent="0.25">
      <c r="A158" s="63">
        <v>2364</v>
      </c>
      <c r="B158" s="111" t="s">
        <v>173</v>
      </c>
      <c r="C158" s="405">
        <f t="shared" si="8"/>
        <v>0</v>
      </c>
      <c r="D158" s="116"/>
      <c r="E158" s="117"/>
      <c r="F158" s="227">
        <f t="shared" si="9"/>
        <v>0</v>
      </c>
      <c r="G158" s="116"/>
      <c r="H158" s="408"/>
      <c r="I158" s="230">
        <f t="shared" si="10"/>
        <v>0</v>
      </c>
      <c r="J158" s="116"/>
      <c r="K158" s="408"/>
      <c r="L158" s="230">
        <f t="shared" si="11"/>
        <v>0</v>
      </c>
      <c r="M158" s="464"/>
      <c r="N158" s="118"/>
      <c r="O158" s="230">
        <f t="shared" si="12"/>
        <v>0</v>
      </c>
      <c r="P158" s="387"/>
      <c r="R158" s="346"/>
      <c r="S158" s="346"/>
      <c r="T158" s="346"/>
    </row>
    <row r="159" spans="1:20" hidden="1" x14ac:dyDescent="0.25">
      <c r="A159" s="63">
        <v>2365</v>
      </c>
      <c r="B159" s="111" t="s">
        <v>174</v>
      </c>
      <c r="C159" s="405">
        <f t="shared" si="8"/>
        <v>0</v>
      </c>
      <c r="D159" s="116"/>
      <c r="E159" s="117"/>
      <c r="F159" s="227">
        <f t="shared" si="9"/>
        <v>0</v>
      </c>
      <c r="G159" s="116"/>
      <c r="H159" s="408"/>
      <c r="I159" s="230">
        <f t="shared" si="10"/>
        <v>0</v>
      </c>
      <c r="J159" s="116"/>
      <c r="K159" s="408"/>
      <c r="L159" s="230">
        <f t="shared" si="11"/>
        <v>0</v>
      </c>
      <c r="M159" s="464"/>
      <c r="N159" s="118"/>
      <c r="O159" s="230">
        <f t="shared" si="12"/>
        <v>0</v>
      </c>
      <c r="P159" s="387"/>
      <c r="R159" s="346"/>
      <c r="S159" s="346"/>
      <c r="T159" s="346"/>
    </row>
    <row r="160" spans="1:20" ht="36" hidden="1" x14ac:dyDescent="0.25">
      <c r="A160" s="63">
        <v>2366</v>
      </c>
      <c r="B160" s="111" t="s">
        <v>175</v>
      </c>
      <c r="C160" s="405">
        <f t="shared" si="8"/>
        <v>0</v>
      </c>
      <c r="D160" s="116"/>
      <c r="E160" s="117"/>
      <c r="F160" s="227">
        <f t="shared" si="9"/>
        <v>0</v>
      </c>
      <c r="G160" s="116"/>
      <c r="H160" s="408"/>
      <c r="I160" s="230">
        <f t="shared" si="10"/>
        <v>0</v>
      </c>
      <c r="J160" s="116"/>
      <c r="K160" s="408"/>
      <c r="L160" s="230">
        <f t="shared" si="11"/>
        <v>0</v>
      </c>
      <c r="M160" s="464"/>
      <c r="N160" s="118"/>
      <c r="O160" s="230">
        <f t="shared" si="12"/>
        <v>0</v>
      </c>
      <c r="P160" s="387"/>
      <c r="R160" s="346"/>
      <c r="S160" s="346"/>
      <c r="T160" s="346"/>
    </row>
    <row r="161" spans="1:20" ht="48" hidden="1" x14ac:dyDescent="0.25">
      <c r="A161" s="63">
        <v>2369</v>
      </c>
      <c r="B161" s="111" t="s">
        <v>176</v>
      </c>
      <c r="C161" s="405">
        <f t="shared" si="8"/>
        <v>0</v>
      </c>
      <c r="D161" s="116"/>
      <c r="E161" s="117"/>
      <c r="F161" s="227">
        <f t="shared" si="9"/>
        <v>0</v>
      </c>
      <c r="G161" s="116"/>
      <c r="H161" s="408"/>
      <c r="I161" s="230">
        <f t="shared" si="10"/>
        <v>0</v>
      </c>
      <c r="J161" s="116"/>
      <c r="K161" s="408"/>
      <c r="L161" s="230">
        <f t="shared" si="11"/>
        <v>0</v>
      </c>
      <c r="M161" s="464"/>
      <c r="N161" s="118"/>
      <c r="O161" s="230">
        <f t="shared" si="12"/>
        <v>0</v>
      </c>
      <c r="P161" s="387"/>
      <c r="R161" s="346"/>
      <c r="S161" s="346"/>
      <c r="T161" s="346"/>
    </row>
    <row r="162" spans="1:20" x14ac:dyDescent="0.25">
      <c r="A162" s="213">
        <v>2370</v>
      </c>
      <c r="B162" s="156" t="s">
        <v>177</v>
      </c>
      <c r="C162" s="405">
        <f t="shared" si="8"/>
        <v>14452</v>
      </c>
      <c r="D162" s="231">
        <v>9878</v>
      </c>
      <c r="E162" s="232"/>
      <c r="F162" s="216">
        <f t="shared" si="9"/>
        <v>9878</v>
      </c>
      <c r="G162" s="231">
        <v>4574</v>
      </c>
      <c r="H162" s="467"/>
      <c r="I162" s="219">
        <f t="shared" si="10"/>
        <v>4574</v>
      </c>
      <c r="J162" s="231"/>
      <c r="K162" s="467"/>
      <c r="L162" s="219">
        <f t="shared" si="11"/>
        <v>0</v>
      </c>
      <c r="M162" s="468"/>
      <c r="N162" s="234"/>
      <c r="O162" s="219">
        <f t="shared" si="12"/>
        <v>0</v>
      </c>
      <c r="P162" s="434"/>
      <c r="R162" s="346"/>
      <c r="S162" s="346"/>
      <c r="T162" s="346"/>
    </row>
    <row r="163" spans="1:20" hidden="1" x14ac:dyDescent="0.25">
      <c r="A163" s="213">
        <v>2380</v>
      </c>
      <c r="B163" s="156" t="s">
        <v>178</v>
      </c>
      <c r="C163" s="405">
        <f t="shared" si="8"/>
        <v>0</v>
      </c>
      <c r="D163" s="214">
        <f>SUM(D164:D165)</f>
        <v>0</v>
      </c>
      <c r="E163" s="215">
        <f>SUM(E164:E165)</f>
        <v>0</v>
      </c>
      <c r="F163" s="216">
        <f t="shared" si="9"/>
        <v>0</v>
      </c>
      <c r="G163" s="214">
        <f>SUM(G164:G165)</f>
        <v>0</v>
      </c>
      <c r="H163" s="461">
        <f>SUM(H164:H165)</f>
        <v>0</v>
      </c>
      <c r="I163" s="219">
        <f t="shared" si="10"/>
        <v>0</v>
      </c>
      <c r="J163" s="214">
        <f>SUM(J164:J165)</f>
        <v>0</v>
      </c>
      <c r="K163" s="461">
        <f>SUM(K164:K165)</f>
        <v>0</v>
      </c>
      <c r="L163" s="219">
        <f t="shared" si="11"/>
        <v>0</v>
      </c>
      <c r="M163" s="462">
        <f>SUM(M164:M165)</f>
        <v>0</v>
      </c>
      <c r="N163" s="217">
        <f>SUM(N164:N165)</f>
        <v>0</v>
      </c>
      <c r="O163" s="219">
        <f t="shared" si="12"/>
        <v>0</v>
      </c>
      <c r="P163" s="434"/>
      <c r="R163" s="346"/>
      <c r="S163" s="346"/>
      <c r="T163" s="346"/>
    </row>
    <row r="164" spans="1:20" hidden="1" x14ac:dyDescent="0.25">
      <c r="A164" s="54">
        <v>2381</v>
      </c>
      <c r="B164" s="101" t="s">
        <v>179</v>
      </c>
      <c r="C164" s="405">
        <f t="shared" si="8"/>
        <v>0</v>
      </c>
      <c r="D164" s="106"/>
      <c r="E164" s="107"/>
      <c r="F164" s="240">
        <f t="shared" si="9"/>
        <v>0</v>
      </c>
      <c r="G164" s="106"/>
      <c r="H164" s="403"/>
      <c r="I164" s="243">
        <f t="shared" si="10"/>
        <v>0</v>
      </c>
      <c r="J164" s="106"/>
      <c r="K164" s="403"/>
      <c r="L164" s="243">
        <f t="shared" si="11"/>
        <v>0</v>
      </c>
      <c r="M164" s="463"/>
      <c r="N164" s="108"/>
      <c r="O164" s="243">
        <f t="shared" si="12"/>
        <v>0</v>
      </c>
      <c r="P164" s="382"/>
      <c r="R164" s="346"/>
      <c r="S164" s="346"/>
      <c r="T164" s="346"/>
    </row>
    <row r="165" spans="1:20" ht="24" hidden="1" x14ac:dyDescent="0.25">
      <c r="A165" s="63">
        <v>2389</v>
      </c>
      <c r="B165" s="111" t="s">
        <v>180</v>
      </c>
      <c r="C165" s="405">
        <f t="shared" si="8"/>
        <v>0</v>
      </c>
      <c r="D165" s="116"/>
      <c r="E165" s="117"/>
      <c r="F165" s="227">
        <f t="shared" si="9"/>
        <v>0</v>
      </c>
      <c r="G165" s="116"/>
      <c r="H165" s="408"/>
      <c r="I165" s="230">
        <f t="shared" si="10"/>
        <v>0</v>
      </c>
      <c r="J165" s="116"/>
      <c r="K165" s="408"/>
      <c r="L165" s="230">
        <f t="shared" si="11"/>
        <v>0</v>
      </c>
      <c r="M165" s="464"/>
      <c r="N165" s="118"/>
      <c r="O165" s="230">
        <f t="shared" si="12"/>
        <v>0</v>
      </c>
      <c r="P165" s="387"/>
      <c r="R165" s="346"/>
      <c r="S165" s="346"/>
      <c r="T165" s="346"/>
    </row>
    <row r="166" spans="1:20" hidden="1" x14ac:dyDescent="0.25">
      <c r="A166" s="213">
        <v>2390</v>
      </c>
      <c r="B166" s="156" t="s">
        <v>181</v>
      </c>
      <c r="C166" s="405">
        <f t="shared" si="8"/>
        <v>0</v>
      </c>
      <c r="D166" s="231"/>
      <c r="E166" s="232"/>
      <c r="F166" s="216">
        <f t="shared" si="9"/>
        <v>0</v>
      </c>
      <c r="G166" s="231"/>
      <c r="H166" s="467"/>
      <c r="I166" s="219">
        <f t="shared" si="10"/>
        <v>0</v>
      </c>
      <c r="J166" s="231"/>
      <c r="K166" s="467"/>
      <c r="L166" s="219">
        <f t="shared" si="11"/>
        <v>0</v>
      </c>
      <c r="M166" s="468"/>
      <c r="N166" s="234"/>
      <c r="O166" s="219">
        <f t="shared" si="12"/>
        <v>0</v>
      </c>
      <c r="P166" s="434"/>
      <c r="R166" s="346"/>
      <c r="S166" s="346"/>
      <c r="T166" s="346"/>
    </row>
    <row r="167" spans="1:20" hidden="1" x14ac:dyDescent="0.25">
      <c r="A167" s="85">
        <v>2400</v>
      </c>
      <c r="B167" s="210" t="s">
        <v>182</v>
      </c>
      <c r="C167" s="393">
        <f t="shared" si="8"/>
        <v>0</v>
      </c>
      <c r="D167" s="245"/>
      <c r="E167" s="246"/>
      <c r="F167" s="97">
        <f t="shared" si="9"/>
        <v>0</v>
      </c>
      <c r="G167" s="245"/>
      <c r="H167" s="474"/>
      <c r="I167" s="99">
        <f t="shared" si="10"/>
        <v>0</v>
      </c>
      <c r="J167" s="245"/>
      <c r="K167" s="474"/>
      <c r="L167" s="99">
        <f t="shared" si="11"/>
        <v>0</v>
      </c>
      <c r="M167" s="331"/>
      <c r="N167" s="248"/>
      <c r="O167" s="99">
        <f t="shared" si="12"/>
        <v>0</v>
      </c>
      <c r="P167" s="397"/>
      <c r="R167" s="346"/>
      <c r="S167" s="346"/>
      <c r="T167" s="346"/>
    </row>
    <row r="168" spans="1:20" ht="24" x14ac:dyDescent="0.25">
      <c r="A168" s="85">
        <v>2500</v>
      </c>
      <c r="B168" s="210" t="s">
        <v>183</v>
      </c>
      <c r="C168" s="393">
        <f t="shared" si="8"/>
        <v>95</v>
      </c>
      <c r="D168" s="95">
        <f>SUM(D169,D174)</f>
        <v>95</v>
      </c>
      <c r="E168" s="96">
        <f>SUM(E169,E174)</f>
        <v>0</v>
      </c>
      <c r="F168" s="97">
        <f t="shared" si="9"/>
        <v>95</v>
      </c>
      <c r="G168" s="95">
        <f>SUM(G169,G174)</f>
        <v>0</v>
      </c>
      <c r="H168" s="399">
        <f>SUM(H169,H174)</f>
        <v>0</v>
      </c>
      <c r="I168" s="99">
        <f t="shared" si="10"/>
        <v>0</v>
      </c>
      <c r="J168" s="95">
        <f>SUM(J169,J174)</f>
        <v>0</v>
      </c>
      <c r="K168" s="399">
        <f>SUM(K169,K174)</f>
        <v>0</v>
      </c>
      <c r="L168" s="99">
        <f t="shared" si="11"/>
        <v>0</v>
      </c>
      <c r="M168" s="459">
        <f>SUM(M169,M174)</f>
        <v>0</v>
      </c>
      <c r="N168" s="266">
        <f>SUM(N169,N174)</f>
        <v>0</v>
      </c>
      <c r="O168" s="268">
        <f t="shared" si="12"/>
        <v>0</v>
      </c>
      <c r="P168" s="460"/>
      <c r="R168" s="346"/>
      <c r="S168" s="346"/>
      <c r="T168" s="346"/>
    </row>
    <row r="169" spans="1:20" x14ac:dyDescent="0.25">
      <c r="A169" s="350">
        <v>2510</v>
      </c>
      <c r="B169" s="101" t="s">
        <v>184</v>
      </c>
      <c r="C169" s="400">
        <f t="shared" si="8"/>
        <v>95</v>
      </c>
      <c r="D169" s="238">
        <f>SUM(D170:D173)</f>
        <v>95</v>
      </c>
      <c r="E169" s="239">
        <f>SUM(E170:E173)</f>
        <v>0</v>
      </c>
      <c r="F169" s="240">
        <f t="shared" si="9"/>
        <v>95</v>
      </c>
      <c r="G169" s="238">
        <f>SUM(G170:G173)</f>
        <v>0</v>
      </c>
      <c r="H169" s="470">
        <f>SUM(H170:H173)</f>
        <v>0</v>
      </c>
      <c r="I169" s="243">
        <f t="shared" si="10"/>
        <v>0</v>
      </c>
      <c r="J169" s="238">
        <f>SUM(J170:J173)</f>
        <v>0</v>
      </c>
      <c r="K169" s="470">
        <f>SUM(K170:K173)</f>
        <v>0</v>
      </c>
      <c r="L169" s="243">
        <f t="shared" si="11"/>
        <v>0</v>
      </c>
      <c r="M169" s="475">
        <f>SUM(M170:M173)</f>
        <v>0</v>
      </c>
      <c r="N169" s="476">
        <f>SUM(N170:N173)</f>
        <v>0</v>
      </c>
      <c r="O169" s="414">
        <f t="shared" si="12"/>
        <v>0</v>
      </c>
      <c r="P169" s="416"/>
      <c r="R169" s="346"/>
      <c r="S169" s="346"/>
      <c r="T169" s="346"/>
    </row>
    <row r="170" spans="1:20" ht="24" hidden="1" x14ac:dyDescent="0.25">
      <c r="A170" s="64">
        <v>2512</v>
      </c>
      <c r="B170" s="111" t="s">
        <v>185</v>
      </c>
      <c r="C170" s="405">
        <f t="shared" si="8"/>
        <v>0</v>
      </c>
      <c r="D170" s="116"/>
      <c r="E170" s="117"/>
      <c r="F170" s="227">
        <f t="shared" si="9"/>
        <v>0</v>
      </c>
      <c r="G170" s="116"/>
      <c r="H170" s="408"/>
      <c r="I170" s="230">
        <f t="shared" si="10"/>
        <v>0</v>
      </c>
      <c r="J170" s="116"/>
      <c r="K170" s="408"/>
      <c r="L170" s="230">
        <f t="shared" si="11"/>
        <v>0</v>
      </c>
      <c r="M170" s="464"/>
      <c r="N170" s="118"/>
      <c r="O170" s="230">
        <f t="shared" si="12"/>
        <v>0</v>
      </c>
      <c r="P170" s="387"/>
      <c r="R170" s="346"/>
      <c r="S170" s="346"/>
      <c r="T170" s="346"/>
    </row>
    <row r="171" spans="1:20" ht="36" hidden="1" x14ac:dyDescent="0.25">
      <c r="A171" s="64">
        <v>2513</v>
      </c>
      <c r="B171" s="111" t="s">
        <v>186</v>
      </c>
      <c r="C171" s="405">
        <f t="shared" si="8"/>
        <v>0</v>
      </c>
      <c r="D171" s="116"/>
      <c r="E171" s="117"/>
      <c r="F171" s="227">
        <f t="shared" si="9"/>
        <v>0</v>
      </c>
      <c r="G171" s="116"/>
      <c r="H171" s="408"/>
      <c r="I171" s="230">
        <f t="shared" si="10"/>
        <v>0</v>
      </c>
      <c r="J171" s="116"/>
      <c r="K171" s="408"/>
      <c r="L171" s="230">
        <f t="shared" si="11"/>
        <v>0</v>
      </c>
      <c r="M171" s="464"/>
      <c r="N171" s="118"/>
      <c r="O171" s="230">
        <f t="shared" si="12"/>
        <v>0</v>
      </c>
      <c r="P171" s="387"/>
      <c r="R171" s="346"/>
      <c r="S171" s="346"/>
      <c r="T171" s="346"/>
    </row>
    <row r="172" spans="1:20" ht="24" hidden="1" x14ac:dyDescent="0.25">
      <c r="A172" s="64">
        <v>2515</v>
      </c>
      <c r="B172" s="111" t="s">
        <v>187</v>
      </c>
      <c r="C172" s="405">
        <f t="shared" si="8"/>
        <v>0</v>
      </c>
      <c r="D172" s="116"/>
      <c r="E172" s="117"/>
      <c r="F172" s="227">
        <f t="shared" si="9"/>
        <v>0</v>
      </c>
      <c r="G172" s="116"/>
      <c r="H172" s="408"/>
      <c r="I172" s="230">
        <f t="shared" si="10"/>
        <v>0</v>
      </c>
      <c r="J172" s="116"/>
      <c r="K172" s="408"/>
      <c r="L172" s="230">
        <f t="shared" si="11"/>
        <v>0</v>
      </c>
      <c r="M172" s="464"/>
      <c r="N172" s="118"/>
      <c r="O172" s="230">
        <f t="shared" si="12"/>
        <v>0</v>
      </c>
      <c r="P172" s="387"/>
      <c r="R172" s="346"/>
      <c r="S172" s="346"/>
      <c r="T172" s="346"/>
    </row>
    <row r="173" spans="1:20" ht="24" x14ac:dyDescent="0.25">
      <c r="A173" s="64">
        <v>2519</v>
      </c>
      <c r="B173" s="111" t="s">
        <v>188</v>
      </c>
      <c r="C173" s="405">
        <f t="shared" si="8"/>
        <v>95</v>
      </c>
      <c r="D173" s="116">
        <v>95</v>
      </c>
      <c r="E173" s="117"/>
      <c r="F173" s="227">
        <f t="shared" si="9"/>
        <v>95</v>
      </c>
      <c r="G173" s="116"/>
      <c r="H173" s="408"/>
      <c r="I173" s="230">
        <f t="shared" si="10"/>
        <v>0</v>
      </c>
      <c r="J173" s="116"/>
      <c r="K173" s="408"/>
      <c r="L173" s="230">
        <f t="shared" si="11"/>
        <v>0</v>
      </c>
      <c r="M173" s="464"/>
      <c r="N173" s="118"/>
      <c r="O173" s="230">
        <f t="shared" si="12"/>
        <v>0</v>
      </c>
      <c r="P173" s="387"/>
      <c r="R173" s="346"/>
      <c r="S173" s="346"/>
      <c r="T173" s="346"/>
    </row>
    <row r="174" spans="1:20" ht="24" hidden="1" x14ac:dyDescent="0.25">
      <c r="A174" s="224">
        <v>2520</v>
      </c>
      <c r="B174" s="111" t="s">
        <v>189</v>
      </c>
      <c r="C174" s="405">
        <f t="shared" si="8"/>
        <v>0</v>
      </c>
      <c r="D174" s="116"/>
      <c r="E174" s="117"/>
      <c r="F174" s="227">
        <f t="shared" si="9"/>
        <v>0</v>
      </c>
      <c r="G174" s="116"/>
      <c r="H174" s="408"/>
      <c r="I174" s="230">
        <f t="shared" si="10"/>
        <v>0</v>
      </c>
      <c r="J174" s="116"/>
      <c r="K174" s="408"/>
      <c r="L174" s="230">
        <f t="shared" si="11"/>
        <v>0</v>
      </c>
      <c r="M174" s="464"/>
      <c r="N174" s="118"/>
      <c r="O174" s="230">
        <f t="shared" si="12"/>
        <v>0</v>
      </c>
      <c r="P174" s="387"/>
      <c r="R174" s="346"/>
      <c r="S174" s="346"/>
      <c r="T174" s="346"/>
    </row>
    <row r="175" spans="1:20" s="252" customFormat="1" ht="48" hidden="1" x14ac:dyDescent="0.25">
      <c r="A175" s="29">
        <v>2800</v>
      </c>
      <c r="B175" s="101" t="s">
        <v>190</v>
      </c>
      <c r="C175" s="400">
        <f t="shared" si="8"/>
        <v>0</v>
      </c>
      <c r="D175" s="57"/>
      <c r="E175" s="58"/>
      <c r="F175" s="610">
        <f t="shared" si="9"/>
        <v>0</v>
      </c>
      <c r="G175" s="57"/>
      <c r="H175" s="379"/>
      <c r="I175" s="380">
        <f t="shared" si="10"/>
        <v>0</v>
      </c>
      <c r="J175" s="57"/>
      <c r="K175" s="379"/>
      <c r="L175" s="380">
        <f t="shared" si="11"/>
        <v>0</v>
      </c>
      <c r="M175" s="381"/>
      <c r="N175" s="60"/>
      <c r="O175" s="380">
        <f t="shared" si="12"/>
        <v>0</v>
      </c>
      <c r="P175" s="382"/>
      <c r="R175" s="346"/>
      <c r="S175" s="346"/>
      <c r="T175" s="346"/>
    </row>
    <row r="176" spans="1:20" hidden="1" x14ac:dyDescent="0.25">
      <c r="A176" s="200">
        <v>3000</v>
      </c>
      <c r="B176" s="200" t="s">
        <v>191</v>
      </c>
      <c r="C176" s="455">
        <f t="shared" si="8"/>
        <v>0</v>
      </c>
      <c r="D176" s="206">
        <f>SUM(D177,D187)</f>
        <v>0</v>
      </c>
      <c r="E176" s="604">
        <f>SUM(E177,E187)</f>
        <v>0</v>
      </c>
      <c r="F176" s="608">
        <f t="shared" si="9"/>
        <v>0</v>
      </c>
      <c r="G176" s="206">
        <f>SUM(G177,G187)</f>
        <v>0</v>
      </c>
      <c r="H176" s="456">
        <f>SUM(H177,H187)</f>
        <v>0</v>
      </c>
      <c r="I176" s="209">
        <f t="shared" si="10"/>
        <v>0</v>
      </c>
      <c r="J176" s="206">
        <f>SUM(J177,J187)</f>
        <v>0</v>
      </c>
      <c r="K176" s="456">
        <f>SUM(K177,K187)</f>
        <v>0</v>
      </c>
      <c r="L176" s="209">
        <f t="shared" si="11"/>
        <v>0</v>
      </c>
      <c r="M176" s="457">
        <f>SUM(M177,M187)</f>
        <v>0</v>
      </c>
      <c r="N176" s="207">
        <f>SUM(N177,N187)</f>
        <v>0</v>
      </c>
      <c r="O176" s="209">
        <f t="shared" si="12"/>
        <v>0</v>
      </c>
      <c r="P176" s="458"/>
      <c r="R176" s="346"/>
      <c r="S176" s="346"/>
      <c r="T176" s="346"/>
    </row>
    <row r="177" spans="1:20" ht="24" hidden="1" x14ac:dyDescent="0.25">
      <c r="A177" s="85">
        <v>3200</v>
      </c>
      <c r="B177" s="253" t="s">
        <v>192</v>
      </c>
      <c r="C177" s="393">
        <f t="shared" si="8"/>
        <v>0</v>
      </c>
      <c r="D177" s="95">
        <f>SUM(D178,D182)</f>
        <v>0</v>
      </c>
      <c r="E177" s="96">
        <f>SUM(E178,E182)</f>
        <v>0</v>
      </c>
      <c r="F177" s="97">
        <f t="shared" si="9"/>
        <v>0</v>
      </c>
      <c r="G177" s="95">
        <f>SUM(G178,G182)</f>
        <v>0</v>
      </c>
      <c r="H177" s="399">
        <f>SUM(H178,H182)</f>
        <v>0</v>
      </c>
      <c r="I177" s="99">
        <f t="shared" si="10"/>
        <v>0</v>
      </c>
      <c r="J177" s="95">
        <f>SUM(J178,J182)</f>
        <v>0</v>
      </c>
      <c r="K177" s="399">
        <f>SUM(K178,K182)</f>
        <v>0</v>
      </c>
      <c r="L177" s="99">
        <f t="shared" si="11"/>
        <v>0</v>
      </c>
      <c r="M177" s="459">
        <f>SUM(M178,M182)</f>
        <v>0</v>
      </c>
      <c r="N177" s="266">
        <f>SUM(N178,N182)</f>
        <v>0</v>
      </c>
      <c r="O177" s="268">
        <f t="shared" si="12"/>
        <v>0</v>
      </c>
      <c r="P177" s="460"/>
      <c r="R177" s="346"/>
      <c r="S177" s="346"/>
      <c r="T177" s="346"/>
    </row>
    <row r="178" spans="1:20" ht="36" hidden="1" x14ac:dyDescent="0.25">
      <c r="A178" s="350">
        <v>3260</v>
      </c>
      <c r="B178" s="101" t="s">
        <v>193</v>
      </c>
      <c r="C178" s="400">
        <f t="shared" si="8"/>
        <v>0</v>
      </c>
      <c r="D178" s="238">
        <f>SUM(D179:D181)</f>
        <v>0</v>
      </c>
      <c r="E178" s="239">
        <f>SUM(E179:E181)</f>
        <v>0</v>
      </c>
      <c r="F178" s="240">
        <f t="shared" si="9"/>
        <v>0</v>
      </c>
      <c r="G178" s="238">
        <f>SUM(G179:G181)</f>
        <v>0</v>
      </c>
      <c r="H178" s="470">
        <f>SUM(H179:H181)</f>
        <v>0</v>
      </c>
      <c r="I178" s="243">
        <f t="shared" si="10"/>
        <v>0</v>
      </c>
      <c r="J178" s="238">
        <f>SUM(J179:J181)</f>
        <v>0</v>
      </c>
      <c r="K178" s="470">
        <f>SUM(K179:K181)</f>
        <v>0</v>
      </c>
      <c r="L178" s="243">
        <f t="shared" si="11"/>
        <v>0</v>
      </c>
      <c r="M178" s="471">
        <f>SUM(M179:M181)</f>
        <v>0</v>
      </c>
      <c r="N178" s="241">
        <f>SUM(N179:N181)</f>
        <v>0</v>
      </c>
      <c r="O178" s="243">
        <f t="shared" si="12"/>
        <v>0</v>
      </c>
      <c r="P178" s="382"/>
      <c r="R178" s="346"/>
      <c r="S178" s="346"/>
      <c r="T178" s="346"/>
    </row>
    <row r="179" spans="1:20" ht="24" hidden="1" x14ac:dyDescent="0.25">
      <c r="A179" s="64">
        <v>3261</v>
      </c>
      <c r="B179" s="111" t="s">
        <v>194</v>
      </c>
      <c r="C179" s="405">
        <f t="shared" si="8"/>
        <v>0</v>
      </c>
      <c r="D179" s="116"/>
      <c r="E179" s="117"/>
      <c r="F179" s="227">
        <f t="shared" si="9"/>
        <v>0</v>
      </c>
      <c r="G179" s="116"/>
      <c r="H179" s="408"/>
      <c r="I179" s="230">
        <f t="shared" si="10"/>
        <v>0</v>
      </c>
      <c r="J179" s="116"/>
      <c r="K179" s="408"/>
      <c r="L179" s="230">
        <f t="shared" si="11"/>
        <v>0</v>
      </c>
      <c r="M179" s="464"/>
      <c r="N179" s="118"/>
      <c r="O179" s="230">
        <f t="shared" si="12"/>
        <v>0</v>
      </c>
      <c r="P179" s="387"/>
      <c r="R179" s="346"/>
      <c r="S179" s="346"/>
      <c r="T179" s="346"/>
    </row>
    <row r="180" spans="1:20" ht="36" hidden="1" x14ac:dyDescent="0.25">
      <c r="A180" s="64">
        <v>3262</v>
      </c>
      <c r="B180" s="111" t="s">
        <v>195</v>
      </c>
      <c r="C180" s="405">
        <f t="shared" si="8"/>
        <v>0</v>
      </c>
      <c r="D180" s="116"/>
      <c r="E180" s="117"/>
      <c r="F180" s="227">
        <f t="shared" si="9"/>
        <v>0</v>
      </c>
      <c r="G180" s="116"/>
      <c r="H180" s="408"/>
      <c r="I180" s="230">
        <f t="shared" si="10"/>
        <v>0</v>
      </c>
      <c r="J180" s="116"/>
      <c r="K180" s="408"/>
      <c r="L180" s="230">
        <f t="shared" si="11"/>
        <v>0</v>
      </c>
      <c r="M180" s="464"/>
      <c r="N180" s="118"/>
      <c r="O180" s="230">
        <f t="shared" si="12"/>
        <v>0</v>
      </c>
      <c r="P180" s="387"/>
      <c r="R180" s="346"/>
      <c r="S180" s="346"/>
      <c r="T180" s="346"/>
    </row>
    <row r="181" spans="1:20" ht="24" hidden="1" x14ac:dyDescent="0.25">
      <c r="A181" s="64">
        <v>3263</v>
      </c>
      <c r="B181" s="111" t="s">
        <v>196</v>
      </c>
      <c r="C181" s="405">
        <f t="shared" ref="C181:C244" si="13">SUM(F181,I181,L181,O181)</f>
        <v>0</v>
      </c>
      <c r="D181" s="116"/>
      <c r="E181" s="117"/>
      <c r="F181" s="227">
        <f t="shared" ref="F181:F244" si="14">D181+E181</f>
        <v>0</v>
      </c>
      <c r="G181" s="116"/>
      <c r="H181" s="408"/>
      <c r="I181" s="230">
        <f t="shared" ref="I181:I244" si="15">G181+H181</f>
        <v>0</v>
      </c>
      <c r="J181" s="116"/>
      <c r="K181" s="408"/>
      <c r="L181" s="230">
        <f t="shared" ref="L181:L244" si="16">J181+K181</f>
        <v>0</v>
      </c>
      <c r="M181" s="464"/>
      <c r="N181" s="118"/>
      <c r="O181" s="230">
        <f t="shared" ref="O181:O244" si="17">M181+N181</f>
        <v>0</v>
      </c>
      <c r="P181" s="387"/>
      <c r="R181" s="346"/>
      <c r="S181" s="346"/>
      <c r="T181" s="346"/>
    </row>
    <row r="182" spans="1:20" ht="84" hidden="1" x14ac:dyDescent="0.25">
      <c r="A182" s="350">
        <v>3290</v>
      </c>
      <c r="B182" s="101" t="s">
        <v>341</v>
      </c>
      <c r="C182" s="405">
        <f t="shared" si="13"/>
        <v>0</v>
      </c>
      <c r="D182" s="238">
        <f>SUM(D183:D186)</f>
        <v>0</v>
      </c>
      <c r="E182" s="239">
        <f>SUM(E183:E186)</f>
        <v>0</v>
      </c>
      <c r="F182" s="240">
        <f t="shared" si="14"/>
        <v>0</v>
      </c>
      <c r="G182" s="238">
        <f>SUM(G183:G186)</f>
        <v>0</v>
      </c>
      <c r="H182" s="470">
        <f>SUM(H183:H186)</f>
        <v>0</v>
      </c>
      <c r="I182" s="243">
        <f t="shared" si="15"/>
        <v>0</v>
      </c>
      <c r="J182" s="238">
        <f>SUM(J183:J186)</f>
        <v>0</v>
      </c>
      <c r="K182" s="470">
        <f>SUM(K183:K186)</f>
        <v>0</v>
      </c>
      <c r="L182" s="243">
        <f t="shared" si="16"/>
        <v>0</v>
      </c>
      <c r="M182" s="477">
        <f>SUM(M183:M186)</f>
        <v>0</v>
      </c>
      <c r="N182" s="478">
        <f>SUM(N183:N186)</f>
        <v>0</v>
      </c>
      <c r="O182" s="479">
        <f t="shared" si="17"/>
        <v>0</v>
      </c>
      <c r="P182" s="480"/>
      <c r="R182" s="346"/>
      <c r="S182" s="346"/>
      <c r="T182" s="346"/>
    </row>
    <row r="183" spans="1:20" ht="72" hidden="1" x14ac:dyDescent="0.25">
      <c r="A183" s="64">
        <v>3291</v>
      </c>
      <c r="B183" s="111" t="s">
        <v>198</v>
      </c>
      <c r="C183" s="405">
        <f t="shared" si="13"/>
        <v>0</v>
      </c>
      <c r="D183" s="116"/>
      <c r="E183" s="117"/>
      <c r="F183" s="227">
        <f t="shared" si="14"/>
        <v>0</v>
      </c>
      <c r="G183" s="116"/>
      <c r="H183" s="408"/>
      <c r="I183" s="230">
        <f t="shared" si="15"/>
        <v>0</v>
      </c>
      <c r="J183" s="116"/>
      <c r="K183" s="408"/>
      <c r="L183" s="230">
        <f t="shared" si="16"/>
        <v>0</v>
      </c>
      <c r="M183" s="464"/>
      <c r="N183" s="118"/>
      <c r="O183" s="230">
        <f t="shared" si="17"/>
        <v>0</v>
      </c>
      <c r="P183" s="387"/>
      <c r="R183" s="346"/>
      <c r="S183" s="346"/>
      <c r="T183" s="346"/>
    </row>
    <row r="184" spans="1:20" ht="72" hidden="1" x14ac:dyDescent="0.25">
      <c r="A184" s="64">
        <v>3292</v>
      </c>
      <c r="B184" s="111" t="s">
        <v>199</v>
      </c>
      <c r="C184" s="405">
        <f t="shared" si="13"/>
        <v>0</v>
      </c>
      <c r="D184" s="116"/>
      <c r="E184" s="117"/>
      <c r="F184" s="227">
        <f t="shared" si="14"/>
        <v>0</v>
      </c>
      <c r="G184" s="116"/>
      <c r="H184" s="408"/>
      <c r="I184" s="230">
        <f t="shared" si="15"/>
        <v>0</v>
      </c>
      <c r="J184" s="116"/>
      <c r="K184" s="408"/>
      <c r="L184" s="230">
        <f t="shared" si="16"/>
        <v>0</v>
      </c>
      <c r="M184" s="464"/>
      <c r="N184" s="118"/>
      <c r="O184" s="230">
        <f t="shared" si="17"/>
        <v>0</v>
      </c>
      <c r="P184" s="387"/>
      <c r="R184" s="346"/>
      <c r="S184" s="346"/>
      <c r="T184" s="346"/>
    </row>
    <row r="185" spans="1:20" ht="72" hidden="1" x14ac:dyDescent="0.25">
      <c r="A185" s="64">
        <v>3293</v>
      </c>
      <c r="B185" s="111" t="s">
        <v>200</v>
      </c>
      <c r="C185" s="405">
        <f t="shared" si="13"/>
        <v>0</v>
      </c>
      <c r="D185" s="116"/>
      <c r="E185" s="117"/>
      <c r="F185" s="227">
        <f t="shared" si="14"/>
        <v>0</v>
      </c>
      <c r="G185" s="116"/>
      <c r="H185" s="408"/>
      <c r="I185" s="230">
        <f t="shared" si="15"/>
        <v>0</v>
      </c>
      <c r="J185" s="116"/>
      <c r="K185" s="408"/>
      <c r="L185" s="230">
        <f t="shared" si="16"/>
        <v>0</v>
      </c>
      <c r="M185" s="464"/>
      <c r="N185" s="118"/>
      <c r="O185" s="230">
        <f t="shared" si="17"/>
        <v>0</v>
      </c>
      <c r="P185" s="387"/>
      <c r="R185" s="346"/>
      <c r="S185" s="346"/>
      <c r="T185" s="346"/>
    </row>
    <row r="186" spans="1:20" ht="60" hidden="1" x14ac:dyDescent="0.25">
      <c r="A186" s="256">
        <v>3294</v>
      </c>
      <c r="B186" s="111" t="s">
        <v>201</v>
      </c>
      <c r="C186" s="481">
        <f t="shared" si="13"/>
        <v>0</v>
      </c>
      <c r="D186" s="257"/>
      <c r="E186" s="258"/>
      <c r="F186" s="618">
        <f t="shared" si="14"/>
        <v>0</v>
      </c>
      <c r="G186" s="257"/>
      <c r="H186" s="483"/>
      <c r="I186" s="479">
        <f t="shared" si="15"/>
        <v>0</v>
      </c>
      <c r="J186" s="257"/>
      <c r="K186" s="483"/>
      <c r="L186" s="479">
        <f t="shared" si="16"/>
        <v>0</v>
      </c>
      <c r="M186" s="484"/>
      <c r="N186" s="260"/>
      <c r="O186" s="479">
        <f t="shared" si="17"/>
        <v>0</v>
      </c>
      <c r="P186" s="480"/>
      <c r="R186" s="346"/>
      <c r="S186" s="346"/>
      <c r="T186" s="346"/>
    </row>
    <row r="187" spans="1:20" ht="48" hidden="1" x14ac:dyDescent="0.25">
      <c r="A187" s="137">
        <v>3300</v>
      </c>
      <c r="B187" s="253" t="s">
        <v>202</v>
      </c>
      <c r="C187" s="485">
        <f t="shared" si="13"/>
        <v>0</v>
      </c>
      <c r="D187" s="211">
        <f>SUM(D188:D189)</f>
        <v>0</v>
      </c>
      <c r="E187" s="264">
        <f>SUM(E188:E189)</f>
        <v>0</v>
      </c>
      <c r="F187" s="265">
        <f t="shared" si="14"/>
        <v>0</v>
      </c>
      <c r="G187" s="211">
        <f>SUM(G188:G189)</f>
        <v>0</v>
      </c>
      <c r="H187" s="486">
        <f>SUM(H188:H189)</f>
        <v>0</v>
      </c>
      <c r="I187" s="268">
        <f t="shared" si="15"/>
        <v>0</v>
      </c>
      <c r="J187" s="211">
        <f>SUM(J188:J189)</f>
        <v>0</v>
      </c>
      <c r="K187" s="486">
        <f>SUM(K188:K189)</f>
        <v>0</v>
      </c>
      <c r="L187" s="268">
        <f t="shared" si="16"/>
        <v>0</v>
      </c>
      <c r="M187" s="459">
        <f>SUM(M188:M189)</f>
        <v>0</v>
      </c>
      <c r="N187" s="266">
        <f>SUM(N188:N189)</f>
        <v>0</v>
      </c>
      <c r="O187" s="268">
        <f t="shared" si="17"/>
        <v>0</v>
      </c>
      <c r="P187" s="460"/>
      <c r="R187" s="346"/>
      <c r="S187" s="346"/>
      <c r="T187" s="346"/>
    </row>
    <row r="188" spans="1:20" ht="48" hidden="1" x14ac:dyDescent="0.25">
      <c r="A188" s="155">
        <v>3310</v>
      </c>
      <c r="B188" s="156" t="s">
        <v>203</v>
      </c>
      <c r="C188" s="435">
        <f t="shared" si="13"/>
        <v>0</v>
      </c>
      <c r="D188" s="231"/>
      <c r="E188" s="232"/>
      <c r="F188" s="216">
        <f t="shared" si="14"/>
        <v>0</v>
      </c>
      <c r="G188" s="231"/>
      <c r="H188" s="467"/>
      <c r="I188" s="219">
        <f t="shared" si="15"/>
        <v>0</v>
      </c>
      <c r="J188" s="231"/>
      <c r="K188" s="467"/>
      <c r="L188" s="219">
        <f t="shared" si="16"/>
        <v>0</v>
      </c>
      <c r="M188" s="468"/>
      <c r="N188" s="234"/>
      <c r="O188" s="219">
        <f t="shared" si="17"/>
        <v>0</v>
      </c>
      <c r="P188" s="434"/>
      <c r="R188" s="346"/>
      <c r="S188" s="346"/>
      <c r="T188" s="346"/>
    </row>
    <row r="189" spans="1:20" ht="60" hidden="1" x14ac:dyDescent="0.25">
      <c r="A189" s="55">
        <v>3320</v>
      </c>
      <c r="B189" s="101" t="s">
        <v>204</v>
      </c>
      <c r="C189" s="400">
        <f t="shared" si="13"/>
        <v>0</v>
      </c>
      <c r="D189" s="106"/>
      <c r="E189" s="107"/>
      <c r="F189" s="240">
        <f t="shared" si="14"/>
        <v>0</v>
      </c>
      <c r="G189" s="106"/>
      <c r="H189" s="403"/>
      <c r="I189" s="243">
        <f t="shared" si="15"/>
        <v>0</v>
      </c>
      <c r="J189" s="106"/>
      <c r="K189" s="403"/>
      <c r="L189" s="243">
        <f t="shared" si="16"/>
        <v>0</v>
      </c>
      <c r="M189" s="463"/>
      <c r="N189" s="108"/>
      <c r="O189" s="243">
        <f t="shared" si="17"/>
        <v>0</v>
      </c>
      <c r="P189" s="382"/>
      <c r="R189" s="346"/>
      <c r="S189" s="346"/>
      <c r="T189" s="346"/>
    </row>
    <row r="190" spans="1:20" hidden="1" x14ac:dyDescent="0.25">
      <c r="A190" s="269">
        <v>4000</v>
      </c>
      <c r="B190" s="200" t="s">
        <v>205</v>
      </c>
      <c r="C190" s="455">
        <f t="shared" si="13"/>
        <v>0</v>
      </c>
      <c r="D190" s="206">
        <f>SUM(D191,D194)</f>
        <v>0</v>
      </c>
      <c r="E190" s="604">
        <f>SUM(E191,E194)</f>
        <v>0</v>
      </c>
      <c r="F190" s="608">
        <f t="shared" si="14"/>
        <v>0</v>
      </c>
      <c r="G190" s="206">
        <f>SUM(G191,G194)</f>
        <v>0</v>
      </c>
      <c r="H190" s="456">
        <f>SUM(H191,H194)</f>
        <v>0</v>
      </c>
      <c r="I190" s="209">
        <f t="shared" si="15"/>
        <v>0</v>
      </c>
      <c r="J190" s="206">
        <f>SUM(J191,J194)</f>
        <v>0</v>
      </c>
      <c r="K190" s="456">
        <f>SUM(K191,K194)</f>
        <v>0</v>
      </c>
      <c r="L190" s="209">
        <f t="shared" si="16"/>
        <v>0</v>
      </c>
      <c r="M190" s="457">
        <f>SUM(M191,M194)</f>
        <v>0</v>
      </c>
      <c r="N190" s="207">
        <f>SUM(N191,N194)</f>
        <v>0</v>
      </c>
      <c r="O190" s="209">
        <f t="shared" si="17"/>
        <v>0</v>
      </c>
      <c r="P190" s="458"/>
      <c r="R190" s="346"/>
      <c r="S190" s="346"/>
      <c r="T190" s="346"/>
    </row>
    <row r="191" spans="1:20" ht="24" hidden="1" x14ac:dyDescent="0.25">
      <c r="A191" s="270">
        <v>4200</v>
      </c>
      <c r="B191" s="210" t="s">
        <v>206</v>
      </c>
      <c r="C191" s="393">
        <f t="shared" si="13"/>
        <v>0</v>
      </c>
      <c r="D191" s="95">
        <f>SUM(D192,D193)</f>
        <v>0</v>
      </c>
      <c r="E191" s="96">
        <f>SUM(E192,E193)</f>
        <v>0</v>
      </c>
      <c r="F191" s="97">
        <f t="shared" si="14"/>
        <v>0</v>
      </c>
      <c r="G191" s="95">
        <f>SUM(G192,G193)</f>
        <v>0</v>
      </c>
      <c r="H191" s="399">
        <f>SUM(H192,H193)</f>
        <v>0</v>
      </c>
      <c r="I191" s="99">
        <f t="shared" si="15"/>
        <v>0</v>
      </c>
      <c r="J191" s="95">
        <f>SUM(J192,J193)</f>
        <v>0</v>
      </c>
      <c r="K191" s="399">
        <f>SUM(K192,K193)</f>
        <v>0</v>
      </c>
      <c r="L191" s="99">
        <f t="shared" si="16"/>
        <v>0</v>
      </c>
      <c r="M191" s="469">
        <f>SUM(M192,M193)</f>
        <v>0</v>
      </c>
      <c r="N191" s="98">
        <f>SUM(N192,N193)</f>
        <v>0</v>
      </c>
      <c r="O191" s="99">
        <f t="shared" si="17"/>
        <v>0</v>
      </c>
      <c r="P191" s="397"/>
      <c r="R191" s="346"/>
      <c r="S191" s="346"/>
      <c r="T191" s="346"/>
    </row>
    <row r="192" spans="1:20" ht="36" hidden="1" x14ac:dyDescent="0.25">
      <c r="A192" s="350">
        <v>4240</v>
      </c>
      <c r="B192" s="101" t="s">
        <v>207</v>
      </c>
      <c r="C192" s="400">
        <f t="shared" si="13"/>
        <v>0</v>
      </c>
      <c r="D192" s="106"/>
      <c r="E192" s="107"/>
      <c r="F192" s="240">
        <f t="shared" si="14"/>
        <v>0</v>
      </c>
      <c r="G192" s="106"/>
      <c r="H192" s="403"/>
      <c r="I192" s="243">
        <f t="shared" si="15"/>
        <v>0</v>
      </c>
      <c r="J192" s="106"/>
      <c r="K192" s="403"/>
      <c r="L192" s="243">
        <f t="shared" si="16"/>
        <v>0</v>
      </c>
      <c r="M192" s="463"/>
      <c r="N192" s="108"/>
      <c r="O192" s="243">
        <f t="shared" si="17"/>
        <v>0</v>
      </c>
      <c r="P192" s="382"/>
      <c r="R192" s="346"/>
      <c r="S192" s="346"/>
      <c r="T192" s="346"/>
    </row>
    <row r="193" spans="1:20" ht="24" hidden="1" x14ac:dyDescent="0.25">
      <c r="A193" s="224">
        <v>4250</v>
      </c>
      <c r="B193" s="111" t="s">
        <v>208</v>
      </c>
      <c r="C193" s="405">
        <f t="shared" si="13"/>
        <v>0</v>
      </c>
      <c r="D193" s="116"/>
      <c r="E193" s="117"/>
      <c r="F193" s="227">
        <f t="shared" si="14"/>
        <v>0</v>
      </c>
      <c r="G193" s="116"/>
      <c r="H193" s="408"/>
      <c r="I193" s="230">
        <f t="shared" si="15"/>
        <v>0</v>
      </c>
      <c r="J193" s="116"/>
      <c r="K193" s="408"/>
      <c r="L193" s="230">
        <f t="shared" si="16"/>
        <v>0</v>
      </c>
      <c r="M193" s="464"/>
      <c r="N193" s="118"/>
      <c r="O193" s="230">
        <f t="shared" si="17"/>
        <v>0</v>
      </c>
      <c r="P193" s="387"/>
      <c r="R193" s="346"/>
      <c r="S193" s="346"/>
      <c r="T193" s="346"/>
    </row>
    <row r="194" spans="1:20" hidden="1" x14ac:dyDescent="0.25">
      <c r="A194" s="85">
        <v>4300</v>
      </c>
      <c r="B194" s="210" t="s">
        <v>209</v>
      </c>
      <c r="C194" s="393">
        <f t="shared" si="13"/>
        <v>0</v>
      </c>
      <c r="D194" s="95">
        <f>SUM(D195)</f>
        <v>0</v>
      </c>
      <c r="E194" s="96">
        <f>SUM(E195)</f>
        <v>0</v>
      </c>
      <c r="F194" s="97">
        <f t="shared" si="14"/>
        <v>0</v>
      </c>
      <c r="G194" s="95">
        <f>SUM(G195)</f>
        <v>0</v>
      </c>
      <c r="H194" s="399">
        <f>SUM(H195)</f>
        <v>0</v>
      </c>
      <c r="I194" s="99">
        <f t="shared" si="15"/>
        <v>0</v>
      </c>
      <c r="J194" s="95">
        <f>SUM(J195)</f>
        <v>0</v>
      </c>
      <c r="K194" s="399">
        <f>SUM(K195)</f>
        <v>0</v>
      </c>
      <c r="L194" s="99">
        <f t="shared" si="16"/>
        <v>0</v>
      </c>
      <c r="M194" s="469">
        <f>SUM(M195)</f>
        <v>0</v>
      </c>
      <c r="N194" s="98">
        <f>SUM(N195)</f>
        <v>0</v>
      </c>
      <c r="O194" s="99">
        <f t="shared" si="17"/>
        <v>0</v>
      </c>
      <c r="P194" s="397"/>
      <c r="R194" s="346"/>
      <c r="S194" s="346"/>
      <c r="T194" s="346"/>
    </row>
    <row r="195" spans="1:20" ht="24" hidden="1" x14ac:dyDescent="0.25">
      <c r="A195" s="350">
        <v>4310</v>
      </c>
      <c r="B195" s="101" t="s">
        <v>210</v>
      </c>
      <c r="C195" s="400">
        <f t="shared" si="13"/>
        <v>0</v>
      </c>
      <c r="D195" s="238">
        <f>SUM(D196:D196)</f>
        <v>0</v>
      </c>
      <c r="E195" s="239">
        <f>SUM(E196:E196)</f>
        <v>0</v>
      </c>
      <c r="F195" s="240">
        <f t="shared" si="14"/>
        <v>0</v>
      </c>
      <c r="G195" s="238">
        <f>SUM(G196:G196)</f>
        <v>0</v>
      </c>
      <c r="H195" s="470">
        <f>SUM(H196:H196)</f>
        <v>0</v>
      </c>
      <c r="I195" s="243">
        <f t="shared" si="15"/>
        <v>0</v>
      </c>
      <c r="J195" s="238">
        <f>SUM(J196:J196)</f>
        <v>0</v>
      </c>
      <c r="K195" s="470">
        <f>SUM(K196:K196)</f>
        <v>0</v>
      </c>
      <c r="L195" s="243">
        <f t="shared" si="16"/>
        <v>0</v>
      </c>
      <c r="M195" s="471">
        <f>SUM(M196:M196)</f>
        <v>0</v>
      </c>
      <c r="N195" s="241">
        <f>SUM(N196:N196)</f>
        <v>0</v>
      </c>
      <c r="O195" s="243">
        <f t="shared" si="17"/>
        <v>0</v>
      </c>
      <c r="P195" s="382"/>
      <c r="R195" s="346"/>
      <c r="S195" s="346"/>
      <c r="T195" s="346"/>
    </row>
    <row r="196" spans="1:20" ht="36" hidden="1" x14ac:dyDescent="0.25">
      <c r="A196" s="64">
        <v>4311</v>
      </c>
      <c r="B196" s="111" t="s">
        <v>211</v>
      </c>
      <c r="C196" s="405">
        <f t="shared" si="13"/>
        <v>0</v>
      </c>
      <c r="D196" s="116"/>
      <c r="E196" s="117"/>
      <c r="F196" s="227">
        <f t="shared" si="14"/>
        <v>0</v>
      </c>
      <c r="G196" s="116"/>
      <c r="H196" s="408"/>
      <c r="I196" s="230">
        <f t="shared" si="15"/>
        <v>0</v>
      </c>
      <c r="J196" s="116"/>
      <c r="K196" s="408"/>
      <c r="L196" s="230">
        <f t="shared" si="16"/>
        <v>0</v>
      </c>
      <c r="M196" s="464"/>
      <c r="N196" s="118"/>
      <c r="O196" s="230">
        <f t="shared" si="17"/>
        <v>0</v>
      </c>
      <c r="P196" s="387"/>
      <c r="R196" s="346"/>
      <c r="S196" s="346"/>
      <c r="T196" s="346"/>
    </row>
    <row r="197" spans="1:20" s="37" customFormat="1" ht="24" x14ac:dyDescent="0.25">
      <c r="A197" s="271"/>
      <c r="B197" s="29" t="s">
        <v>212</v>
      </c>
      <c r="C197" s="452">
        <f t="shared" si="13"/>
        <v>35973</v>
      </c>
      <c r="D197" s="173">
        <f>SUM(D198,D233,D271)</f>
        <v>28940</v>
      </c>
      <c r="E197" s="174">
        <f>SUM(E198,E233,E271)</f>
        <v>0</v>
      </c>
      <c r="F197" s="175">
        <f t="shared" si="14"/>
        <v>28940</v>
      </c>
      <c r="G197" s="173">
        <f>SUM(G198,G233,G271)</f>
        <v>4150</v>
      </c>
      <c r="H197" s="453">
        <f>SUM(H198,H233,H271)</f>
        <v>0</v>
      </c>
      <c r="I197" s="199">
        <f t="shared" si="15"/>
        <v>4150</v>
      </c>
      <c r="J197" s="173">
        <f>SUM(J198,J233,J271)</f>
        <v>2883</v>
      </c>
      <c r="K197" s="453">
        <f>SUM(K198,K233,K271)</f>
        <v>0</v>
      </c>
      <c r="L197" s="199">
        <f t="shared" si="16"/>
        <v>2883</v>
      </c>
      <c r="M197" s="487">
        <f>SUM(M198,M233,M271)</f>
        <v>0</v>
      </c>
      <c r="N197" s="488">
        <f>SUM(N198,N233,N271)</f>
        <v>0</v>
      </c>
      <c r="O197" s="489">
        <f t="shared" si="17"/>
        <v>0</v>
      </c>
      <c r="P197" s="490"/>
      <c r="R197" s="346"/>
      <c r="S197" s="346"/>
      <c r="T197" s="346"/>
    </row>
    <row r="198" spans="1:20" x14ac:dyDescent="0.25">
      <c r="A198" s="200">
        <v>5000</v>
      </c>
      <c r="B198" s="200" t="s">
        <v>213</v>
      </c>
      <c r="C198" s="455">
        <f t="shared" si="13"/>
        <v>35973</v>
      </c>
      <c r="D198" s="206">
        <f>D199+D207</f>
        <v>28940</v>
      </c>
      <c r="E198" s="604">
        <f>E199+E207</f>
        <v>0</v>
      </c>
      <c r="F198" s="608">
        <f t="shared" si="14"/>
        <v>28940</v>
      </c>
      <c r="G198" s="206">
        <f>G199+G207</f>
        <v>4150</v>
      </c>
      <c r="H198" s="456">
        <f>H199+H207</f>
        <v>0</v>
      </c>
      <c r="I198" s="209">
        <f t="shared" si="15"/>
        <v>4150</v>
      </c>
      <c r="J198" s="206">
        <f>J199+J207</f>
        <v>2883</v>
      </c>
      <c r="K198" s="456">
        <f>K199+K207</f>
        <v>0</v>
      </c>
      <c r="L198" s="209">
        <f t="shared" si="16"/>
        <v>2883</v>
      </c>
      <c r="M198" s="457">
        <f>M199+M207</f>
        <v>0</v>
      </c>
      <c r="N198" s="207">
        <f>N199+N207</f>
        <v>0</v>
      </c>
      <c r="O198" s="209">
        <f t="shared" si="17"/>
        <v>0</v>
      </c>
      <c r="P198" s="458"/>
      <c r="R198" s="346"/>
      <c r="S198" s="346"/>
      <c r="T198" s="346"/>
    </row>
    <row r="199" spans="1:20" x14ac:dyDescent="0.25">
      <c r="A199" s="85">
        <v>5100</v>
      </c>
      <c r="B199" s="210" t="s">
        <v>214</v>
      </c>
      <c r="C199" s="393">
        <f t="shared" si="13"/>
        <v>1765</v>
      </c>
      <c r="D199" s="95">
        <f>D200+D201+D204+D205+D206</f>
        <v>1765</v>
      </c>
      <c r="E199" s="96">
        <f>E200+E201+E204+E205+E206</f>
        <v>0</v>
      </c>
      <c r="F199" s="97">
        <f t="shared" si="14"/>
        <v>1765</v>
      </c>
      <c r="G199" s="95">
        <f>G200+G201+G204+G205+G206</f>
        <v>0</v>
      </c>
      <c r="H199" s="399">
        <f>H200+H201+H204+H205+H206</f>
        <v>0</v>
      </c>
      <c r="I199" s="99">
        <f t="shared" si="15"/>
        <v>0</v>
      </c>
      <c r="J199" s="95">
        <f>J200+J201+J204+J205+J206</f>
        <v>0</v>
      </c>
      <c r="K199" s="399">
        <f>K200+K201+K204+K205+K206</f>
        <v>0</v>
      </c>
      <c r="L199" s="99">
        <f t="shared" si="16"/>
        <v>0</v>
      </c>
      <c r="M199" s="469">
        <f>M200+M201+M204+M205+M206</f>
        <v>0</v>
      </c>
      <c r="N199" s="98">
        <f>N200+N201+N204+N205+N206</f>
        <v>0</v>
      </c>
      <c r="O199" s="99">
        <f t="shared" si="17"/>
        <v>0</v>
      </c>
      <c r="P199" s="397"/>
      <c r="R199" s="346"/>
      <c r="S199" s="346"/>
      <c r="T199" s="346"/>
    </row>
    <row r="200" spans="1:20" hidden="1" x14ac:dyDescent="0.25">
      <c r="A200" s="350">
        <v>5110</v>
      </c>
      <c r="B200" s="101" t="s">
        <v>215</v>
      </c>
      <c r="C200" s="400">
        <f t="shared" si="13"/>
        <v>0</v>
      </c>
      <c r="D200" s="106"/>
      <c r="E200" s="107"/>
      <c r="F200" s="240">
        <f t="shared" si="14"/>
        <v>0</v>
      </c>
      <c r="G200" s="106"/>
      <c r="H200" s="403"/>
      <c r="I200" s="243">
        <f t="shared" si="15"/>
        <v>0</v>
      </c>
      <c r="J200" s="106"/>
      <c r="K200" s="403"/>
      <c r="L200" s="243">
        <f t="shared" si="16"/>
        <v>0</v>
      </c>
      <c r="M200" s="463"/>
      <c r="N200" s="108"/>
      <c r="O200" s="243">
        <f t="shared" si="17"/>
        <v>0</v>
      </c>
      <c r="P200" s="382"/>
      <c r="R200" s="346"/>
      <c r="S200" s="346"/>
      <c r="T200" s="346"/>
    </row>
    <row r="201" spans="1:20" ht="24" x14ac:dyDescent="0.25">
      <c r="A201" s="224">
        <v>5120</v>
      </c>
      <c r="B201" s="111" t="s">
        <v>216</v>
      </c>
      <c r="C201" s="405">
        <f t="shared" si="13"/>
        <v>1765</v>
      </c>
      <c r="D201" s="225">
        <f>D202+D203</f>
        <v>1765</v>
      </c>
      <c r="E201" s="226">
        <f>E202+E203</f>
        <v>0</v>
      </c>
      <c r="F201" s="227">
        <f t="shared" si="14"/>
        <v>1765</v>
      </c>
      <c r="G201" s="225">
        <f>G202+G203</f>
        <v>0</v>
      </c>
      <c r="H201" s="465">
        <f>H202+H203</f>
        <v>0</v>
      </c>
      <c r="I201" s="230">
        <f t="shared" si="15"/>
        <v>0</v>
      </c>
      <c r="J201" s="225">
        <f>J202+J203</f>
        <v>0</v>
      </c>
      <c r="K201" s="465">
        <f>K202+K203</f>
        <v>0</v>
      </c>
      <c r="L201" s="230">
        <f t="shared" si="16"/>
        <v>0</v>
      </c>
      <c r="M201" s="466">
        <f>M202+M203</f>
        <v>0</v>
      </c>
      <c r="N201" s="228">
        <f>N202+N203</f>
        <v>0</v>
      </c>
      <c r="O201" s="230">
        <f t="shared" si="17"/>
        <v>0</v>
      </c>
      <c r="P201" s="387"/>
      <c r="R201" s="346"/>
      <c r="S201" s="346"/>
      <c r="T201" s="346"/>
    </row>
    <row r="202" spans="1:20" x14ac:dyDescent="0.25">
      <c r="A202" s="64">
        <v>5121</v>
      </c>
      <c r="B202" s="111" t="s">
        <v>217</v>
      </c>
      <c r="C202" s="405">
        <f t="shared" si="13"/>
        <v>1765</v>
      </c>
      <c r="D202" s="116">
        <f>1530+170+65</f>
        <v>1765</v>
      </c>
      <c r="E202" s="117"/>
      <c r="F202" s="227">
        <f t="shared" si="14"/>
        <v>1765</v>
      </c>
      <c r="G202" s="116"/>
      <c r="H202" s="408"/>
      <c r="I202" s="230">
        <f t="shared" si="15"/>
        <v>0</v>
      </c>
      <c r="J202" s="116"/>
      <c r="K202" s="408"/>
      <c r="L202" s="230">
        <f t="shared" si="16"/>
        <v>0</v>
      </c>
      <c r="M202" s="464"/>
      <c r="N202" s="118"/>
      <c r="O202" s="230">
        <f t="shared" si="17"/>
        <v>0</v>
      </c>
      <c r="P202" s="387"/>
      <c r="R202" s="346"/>
      <c r="S202" s="346"/>
      <c r="T202" s="346"/>
    </row>
    <row r="203" spans="1:20" ht="24" hidden="1" x14ac:dyDescent="0.25">
      <c r="A203" s="64">
        <v>5129</v>
      </c>
      <c r="B203" s="111" t="s">
        <v>218</v>
      </c>
      <c r="C203" s="405">
        <f t="shared" si="13"/>
        <v>0</v>
      </c>
      <c r="D203" s="116"/>
      <c r="E203" s="117"/>
      <c r="F203" s="227">
        <f t="shared" si="14"/>
        <v>0</v>
      </c>
      <c r="G203" s="116"/>
      <c r="H203" s="408"/>
      <c r="I203" s="230">
        <f t="shared" si="15"/>
        <v>0</v>
      </c>
      <c r="J203" s="116"/>
      <c r="K203" s="408"/>
      <c r="L203" s="230">
        <f t="shared" si="16"/>
        <v>0</v>
      </c>
      <c r="M203" s="464"/>
      <c r="N203" s="118"/>
      <c r="O203" s="230">
        <f t="shared" si="17"/>
        <v>0</v>
      </c>
      <c r="P203" s="387"/>
      <c r="R203" s="346"/>
      <c r="S203" s="346"/>
      <c r="T203" s="346"/>
    </row>
    <row r="204" spans="1:20" hidden="1" x14ac:dyDescent="0.25">
      <c r="A204" s="224">
        <v>5130</v>
      </c>
      <c r="B204" s="111" t="s">
        <v>219</v>
      </c>
      <c r="C204" s="405">
        <f t="shared" si="13"/>
        <v>0</v>
      </c>
      <c r="D204" s="116"/>
      <c r="E204" s="117"/>
      <c r="F204" s="227">
        <f t="shared" si="14"/>
        <v>0</v>
      </c>
      <c r="G204" s="116"/>
      <c r="H204" s="408"/>
      <c r="I204" s="230">
        <f t="shared" si="15"/>
        <v>0</v>
      </c>
      <c r="J204" s="116"/>
      <c r="K204" s="408"/>
      <c r="L204" s="230">
        <f t="shared" si="16"/>
        <v>0</v>
      </c>
      <c r="M204" s="464"/>
      <c r="N204" s="118"/>
      <c r="O204" s="230">
        <f t="shared" si="17"/>
        <v>0</v>
      </c>
      <c r="P204" s="387"/>
      <c r="R204" s="346"/>
      <c r="S204" s="346"/>
      <c r="T204" s="346"/>
    </row>
    <row r="205" spans="1:20" hidden="1" x14ac:dyDescent="0.25">
      <c r="A205" s="224">
        <v>5140</v>
      </c>
      <c r="B205" s="111" t="s">
        <v>220</v>
      </c>
      <c r="C205" s="405">
        <f t="shared" si="13"/>
        <v>0</v>
      </c>
      <c r="D205" s="116"/>
      <c r="E205" s="117"/>
      <c r="F205" s="227">
        <f t="shared" si="14"/>
        <v>0</v>
      </c>
      <c r="G205" s="116"/>
      <c r="H205" s="408"/>
      <c r="I205" s="230">
        <f t="shared" si="15"/>
        <v>0</v>
      </c>
      <c r="J205" s="116"/>
      <c r="K205" s="408"/>
      <c r="L205" s="230">
        <f t="shared" si="16"/>
        <v>0</v>
      </c>
      <c r="M205" s="464"/>
      <c r="N205" s="118"/>
      <c r="O205" s="230">
        <f t="shared" si="17"/>
        <v>0</v>
      </c>
      <c r="P205" s="387"/>
      <c r="R205" s="346"/>
      <c r="S205" s="346"/>
      <c r="T205" s="346"/>
    </row>
    <row r="206" spans="1:20" ht="24" hidden="1" x14ac:dyDescent="0.25">
      <c r="A206" s="224">
        <v>5170</v>
      </c>
      <c r="B206" s="111" t="s">
        <v>221</v>
      </c>
      <c r="C206" s="405">
        <f t="shared" si="13"/>
        <v>0</v>
      </c>
      <c r="D206" s="116"/>
      <c r="E206" s="117"/>
      <c r="F206" s="227">
        <f t="shared" si="14"/>
        <v>0</v>
      </c>
      <c r="G206" s="116"/>
      <c r="H206" s="408"/>
      <c r="I206" s="230">
        <f t="shared" si="15"/>
        <v>0</v>
      </c>
      <c r="J206" s="116"/>
      <c r="K206" s="408"/>
      <c r="L206" s="230">
        <f t="shared" si="16"/>
        <v>0</v>
      </c>
      <c r="M206" s="464"/>
      <c r="N206" s="118"/>
      <c r="O206" s="230">
        <f t="shared" si="17"/>
        <v>0</v>
      </c>
      <c r="P206" s="387"/>
      <c r="R206" s="346"/>
      <c r="S206" s="346"/>
      <c r="T206" s="346"/>
    </row>
    <row r="207" spans="1:20" x14ac:dyDescent="0.25">
      <c r="A207" s="85">
        <v>5200</v>
      </c>
      <c r="B207" s="210" t="s">
        <v>222</v>
      </c>
      <c r="C207" s="393">
        <f t="shared" si="13"/>
        <v>34208</v>
      </c>
      <c r="D207" s="95">
        <f>D208+D218+D219+D228+D229+D230+D232</f>
        <v>27175</v>
      </c>
      <c r="E207" s="96">
        <f>E208+E218+E219+E228+E229+E230+E232</f>
        <v>0</v>
      </c>
      <c r="F207" s="97">
        <f t="shared" si="14"/>
        <v>27175</v>
      </c>
      <c r="G207" s="95">
        <f>G208+G218+G219+G228+G229+G230+G232</f>
        <v>4150</v>
      </c>
      <c r="H207" s="399">
        <f>H208+H218+H219+H228+H229+H230+H232</f>
        <v>0</v>
      </c>
      <c r="I207" s="99">
        <f t="shared" si="15"/>
        <v>4150</v>
      </c>
      <c r="J207" s="95">
        <f>J208+J218+J219+J228+J229+J230+J232</f>
        <v>2883</v>
      </c>
      <c r="K207" s="399">
        <f>K208+K218+K219+K228+K229+K230+K232</f>
        <v>0</v>
      </c>
      <c r="L207" s="99">
        <f t="shared" si="16"/>
        <v>2883</v>
      </c>
      <c r="M207" s="469">
        <f>M208+M218+M219+M228+M229+M230+M232</f>
        <v>0</v>
      </c>
      <c r="N207" s="98">
        <f>N208+N218+N219+N228+N229+N230+N232</f>
        <v>0</v>
      </c>
      <c r="O207" s="99">
        <f t="shared" si="17"/>
        <v>0</v>
      </c>
      <c r="P207" s="397"/>
      <c r="R207" s="346"/>
      <c r="S207" s="346"/>
      <c r="T207" s="346"/>
    </row>
    <row r="208" spans="1:20" hidden="1" x14ac:dyDescent="0.25">
      <c r="A208" s="213">
        <v>5210</v>
      </c>
      <c r="B208" s="156" t="s">
        <v>223</v>
      </c>
      <c r="C208" s="435">
        <f t="shared" si="13"/>
        <v>0</v>
      </c>
      <c r="D208" s="214">
        <f>SUM(D209:D217)</f>
        <v>0</v>
      </c>
      <c r="E208" s="215">
        <f>SUM(E209:E217)</f>
        <v>0</v>
      </c>
      <c r="F208" s="216">
        <f t="shared" si="14"/>
        <v>0</v>
      </c>
      <c r="G208" s="214">
        <f>SUM(G209:G217)</f>
        <v>0</v>
      </c>
      <c r="H208" s="461">
        <f>SUM(H209:H217)</f>
        <v>0</v>
      </c>
      <c r="I208" s="219">
        <f t="shared" si="15"/>
        <v>0</v>
      </c>
      <c r="J208" s="214">
        <f>SUM(J209:J217)</f>
        <v>0</v>
      </c>
      <c r="K208" s="461">
        <f>SUM(K209:K217)</f>
        <v>0</v>
      </c>
      <c r="L208" s="219">
        <f t="shared" si="16"/>
        <v>0</v>
      </c>
      <c r="M208" s="462">
        <f>SUM(M209:M217)</f>
        <v>0</v>
      </c>
      <c r="N208" s="217">
        <f>SUM(N209:N217)</f>
        <v>0</v>
      </c>
      <c r="O208" s="219">
        <f t="shared" si="17"/>
        <v>0</v>
      </c>
      <c r="P208" s="434"/>
      <c r="R208" s="346"/>
      <c r="S208" s="346"/>
      <c r="T208" s="346"/>
    </row>
    <row r="209" spans="1:20" hidden="1" x14ac:dyDescent="0.25">
      <c r="A209" s="55">
        <v>5211</v>
      </c>
      <c r="B209" s="101" t="s">
        <v>224</v>
      </c>
      <c r="C209" s="227">
        <f t="shared" si="13"/>
        <v>0</v>
      </c>
      <c r="D209" s="106"/>
      <c r="E209" s="107"/>
      <c r="F209" s="240">
        <f t="shared" si="14"/>
        <v>0</v>
      </c>
      <c r="G209" s="106"/>
      <c r="H209" s="403"/>
      <c r="I209" s="243">
        <f t="shared" si="15"/>
        <v>0</v>
      </c>
      <c r="J209" s="106"/>
      <c r="K209" s="403"/>
      <c r="L209" s="243">
        <f t="shared" si="16"/>
        <v>0</v>
      </c>
      <c r="M209" s="463"/>
      <c r="N209" s="108"/>
      <c r="O209" s="243">
        <f t="shared" si="17"/>
        <v>0</v>
      </c>
      <c r="P209" s="382"/>
      <c r="R209" s="346"/>
      <c r="S209" s="346"/>
      <c r="T209" s="346"/>
    </row>
    <row r="210" spans="1:20" hidden="1" x14ac:dyDescent="0.25">
      <c r="A210" s="64">
        <v>5212</v>
      </c>
      <c r="B210" s="111" t="s">
        <v>225</v>
      </c>
      <c r="C210" s="227">
        <f t="shared" si="13"/>
        <v>0</v>
      </c>
      <c r="D210" s="116"/>
      <c r="E210" s="117"/>
      <c r="F210" s="227">
        <f t="shared" si="14"/>
        <v>0</v>
      </c>
      <c r="G210" s="116"/>
      <c r="H210" s="408"/>
      <c r="I210" s="230">
        <f t="shared" si="15"/>
        <v>0</v>
      </c>
      <c r="J210" s="116"/>
      <c r="K210" s="408"/>
      <c r="L210" s="230">
        <f t="shared" si="16"/>
        <v>0</v>
      </c>
      <c r="M210" s="464"/>
      <c r="N210" s="118"/>
      <c r="O210" s="230">
        <f t="shared" si="17"/>
        <v>0</v>
      </c>
      <c r="P210" s="387"/>
      <c r="R210" s="346"/>
      <c r="S210" s="346"/>
      <c r="T210" s="346"/>
    </row>
    <row r="211" spans="1:20" hidden="1" x14ac:dyDescent="0.25">
      <c r="A211" s="64">
        <v>5213</v>
      </c>
      <c r="B211" s="111" t="s">
        <v>226</v>
      </c>
      <c r="C211" s="227">
        <f t="shared" si="13"/>
        <v>0</v>
      </c>
      <c r="D211" s="116"/>
      <c r="E211" s="117"/>
      <c r="F211" s="227">
        <f t="shared" si="14"/>
        <v>0</v>
      </c>
      <c r="G211" s="116"/>
      <c r="H211" s="408"/>
      <c r="I211" s="230">
        <f t="shared" si="15"/>
        <v>0</v>
      </c>
      <c r="J211" s="116"/>
      <c r="K211" s="408"/>
      <c r="L211" s="230">
        <f t="shared" si="16"/>
        <v>0</v>
      </c>
      <c r="M211" s="464"/>
      <c r="N211" s="118"/>
      <c r="O211" s="230">
        <f t="shared" si="17"/>
        <v>0</v>
      </c>
      <c r="P211" s="387"/>
      <c r="R211" s="346"/>
      <c r="S211" s="346"/>
      <c r="T211" s="346"/>
    </row>
    <row r="212" spans="1:20" hidden="1" x14ac:dyDescent="0.25">
      <c r="A212" s="64">
        <v>5214</v>
      </c>
      <c r="B212" s="111" t="s">
        <v>227</v>
      </c>
      <c r="C212" s="227">
        <f t="shared" si="13"/>
        <v>0</v>
      </c>
      <c r="D212" s="116"/>
      <c r="E212" s="117"/>
      <c r="F212" s="227">
        <f t="shared" si="14"/>
        <v>0</v>
      </c>
      <c r="G212" s="116"/>
      <c r="H212" s="408"/>
      <c r="I212" s="230">
        <f t="shared" si="15"/>
        <v>0</v>
      </c>
      <c r="J212" s="116"/>
      <c r="K212" s="408"/>
      <c r="L212" s="230">
        <f t="shared" si="16"/>
        <v>0</v>
      </c>
      <c r="M212" s="464"/>
      <c r="N212" s="118"/>
      <c r="O212" s="230">
        <f t="shared" si="17"/>
        <v>0</v>
      </c>
      <c r="P212" s="387"/>
      <c r="R212" s="346"/>
      <c r="S212" s="346"/>
      <c r="T212" s="346"/>
    </row>
    <row r="213" spans="1:20" hidden="1" x14ac:dyDescent="0.25">
      <c r="A213" s="64">
        <v>5215</v>
      </c>
      <c r="B213" s="111" t="s">
        <v>228</v>
      </c>
      <c r="C213" s="227">
        <f t="shared" si="13"/>
        <v>0</v>
      </c>
      <c r="D213" s="116"/>
      <c r="E213" s="117"/>
      <c r="F213" s="227">
        <f t="shared" si="14"/>
        <v>0</v>
      </c>
      <c r="G213" s="116"/>
      <c r="H213" s="408"/>
      <c r="I213" s="230">
        <f t="shared" si="15"/>
        <v>0</v>
      </c>
      <c r="J213" s="116"/>
      <c r="K213" s="408"/>
      <c r="L213" s="230">
        <f t="shared" si="16"/>
        <v>0</v>
      </c>
      <c r="M213" s="464"/>
      <c r="N213" s="118"/>
      <c r="O213" s="230">
        <f t="shared" si="17"/>
        <v>0</v>
      </c>
      <c r="P213" s="387"/>
      <c r="R213" s="346"/>
      <c r="S213" s="346"/>
      <c r="T213" s="346"/>
    </row>
    <row r="214" spans="1:20" ht="24" hidden="1" x14ac:dyDescent="0.25">
      <c r="A214" s="64">
        <v>5216</v>
      </c>
      <c r="B214" s="111" t="s">
        <v>229</v>
      </c>
      <c r="C214" s="227">
        <f t="shared" si="13"/>
        <v>0</v>
      </c>
      <c r="D214" s="116"/>
      <c r="E214" s="117"/>
      <c r="F214" s="227">
        <f t="shared" si="14"/>
        <v>0</v>
      </c>
      <c r="G214" s="116"/>
      <c r="H214" s="408"/>
      <c r="I214" s="230">
        <f t="shared" si="15"/>
        <v>0</v>
      </c>
      <c r="J214" s="116"/>
      <c r="K214" s="408"/>
      <c r="L214" s="230">
        <f t="shared" si="16"/>
        <v>0</v>
      </c>
      <c r="M214" s="464"/>
      <c r="N214" s="118"/>
      <c r="O214" s="230">
        <f t="shared" si="17"/>
        <v>0</v>
      </c>
      <c r="P214" s="387"/>
      <c r="R214" s="346"/>
      <c r="S214" s="346"/>
      <c r="T214" s="346"/>
    </row>
    <row r="215" spans="1:20" hidden="1" x14ac:dyDescent="0.25">
      <c r="A215" s="64">
        <v>5217</v>
      </c>
      <c r="B215" s="111" t="s">
        <v>230</v>
      </c>
      <c r="C215" s="227">
        <f t="shared" si="13"/>
        <v>0</v>
      </c>
      <c r="D215" s="116"/>
      <c r="E215" s="117"/>
      <c r="F215" s="227">
        <f t="shared" si="14"/>
        <v>0</v>
      </c>
      <c r="G215" s="116"/>
      <c r="H215" s="408"/>
      <c r="I215" s="230">
        <f t="shared" si="15"/>
        <v>0</v>
      </c>
      <c r="J215" s="116"/>
      <c r="K215" s="408"/>
      <c r="L215" s="230">
        <f t="shared" si="16"/>
        <v>0</v>
      </c>
      <c r="M215" s="464"/>
      <c r="N215" s="118"/>
      <c r="O215" s="230">
        <f t="shared" si="17"/>
        <v>0</v>
      </c>
      <c r="P215" s="387"/>
      <c r="R215" s="346"/>
      <c r="S215" s="346"/>
      <c r="T215" s="346"/>
    </row>
    <row r="216" spans="1:20" hidden="1" x14ac:dyDescent="0.25">
      <c r="A216" s="64">
        <v>5218</v>
      </c>
      <c r="B216" s="111" t="s">
        <v>231</v>
      </c>
      <c r="C216" s="227">
        <f t="shared" si="13"/>
        <v>0</v>
      </c>
      <c r="D216" s="116"/>
      <c r="E216" s="117"/>
      <c r="F216" s="227">
        <f t="shared" si="14"/>
        <v>0</v>
      </c>
      <c r="G216" s="116"/>
      <c r="H216" s="408"/>
      <c r="I216" s="230">
        <f t="shared" si="15"/>
        <v>0</v>
      </c>
      <c r="J216" s="116"/>
      <c r="K216" s="408"/>
      <c r="L216" s="230">
        <f t="shared" si="16"/>
        <v>0</v>
      </c>
      <c r="M216" s="464"/>
      <c r="N216" s="118"/>
      <c r="O216" s="230">
        <f t="shared" si="17"/>
        <v>0</v>
      </c>
      <c r="P216" s="387"/>
      <c r="R216" s="346"/>
      <c r="S216" s="346"/>
      <c r="T216" s="346"/>
    </row>
    <row r="217" spans="1:20" hidden="1" x14ac:dyDescent="0.25">
      <c r="A217" s="64">
        <v>5219</v>
      </c>
      <c r="B217" s="111" t="s">
        <v>232</v>
      </c>
      <c r="C217" s="227">
        <f t="shared" si="13"/>
        <v>0</v>
      </c>
      <c r="D217" s="116"/>
      <c r="E217" s="117"/>
      <c r="F217" s="227">
        <f t="shared" si="14"/>
        <v>0</v>
      </c>
      <c r="G217" s="116"/>
      <c r="H217" s="408"/>
      <c r="I217" s="230">
        <f t="shared" si="15"/>
        <v>0</v>
      </c>
      <c r="J217" s="116"/>
      <c r="K217" s="408"/>
      <c r="L217" s="230">
        <f t="shared" si="16"/>
        <v>0</v>
      </c>
      <c r="M217" s="464"/>
      <c r="N217" s="118"/>
      <c r="O217" s="230">
        <f t="shared" si="17"/>
        <v>0</v>
      </c>
      <c r="P217" s="387"/>
      <c r="R217" s="346"/>
      <c r="S217" s="346"/>
      <c r="T217" s="346"/>
    </row>
    <row r="218" spans="1:20" hidden="1" x14ac:dyDescent="0.25">
      <c r="A218" s="224">
        <v>5220</v>
      </c>
      <c r="B218" s="111" t="s">
        <v>233</v>
      </c>
      <c r="C218" s="227">
        <f t="shared" si="13"/>
        <v>0</v>
      </c>
      <c r="D218" s="116"/>
      <c r="E218" s="117"/>
      <c r="F218" s="227">
        <f t="shared" si="14"/>
        <v>0</v>
      </c>
      <c r="G218" s="116"/>
      <c r="H218" s="408"/>
      <c r="I218" s="230">
        <f t="shared" si="15"/>
        <v>0</v>
      </c>
      <c r="J218" s="116"/>
      <c r="K218" s="408"/>
      <c r="L218" s="230">
        <f t="shared" si="16"/>
        <v>0</v>
      </c>
      <c r="M218" s="464"/>
      <c r="N218" s="118"/>
      <c r="O218" s="230">
        <f t="shared" si="17"/>
        <v>0</v>
      </c>
      <c r="P218" s="387"/>
      <c r="R218" s="346"/>
      <c r="S218" s="346"/>
      <c r="T218" s="346"/>
    </row>
    <row r="219" spans="1:20" x14ac:dyDescent="0.25">
      <c r="A219" s="224">
        <v>5230</v>
      </c>
      <c r="B219" s="111" t="s">
        <v>234</v>
      </c>
      <c r="C219" s="227">
        <f t="shared" si="13"/>
        <v>34208</v>
      </c>
      <c r="D219" s="225">
        <f>SUM(D220:D227)</f>
        <v>27175</v>
      </c>
      <c r="E219" s="226">
        <f>SUM(E220:E227)</f>
        <v>0</v>
      </c>
      <c r="F219" s="227">
        <f t="shared" si="14"/>
        <v>27175</v>
      </c>
      <c r="G219" s="225">
        <f>SUM(G220:G227)</f>
        <v>4150</v>
      </c>
      <c r="H219" s="465">
        <f>SUM(H220:H227)</f>
        <v>0</v>
      </c>
      <c r="I219" s="230">
        <f t="shared" si="15"/>
        <v>4150</v>
      </c>
      <c r="J219" s="225">
        <f>SUM(J220:J227)</f>
        <v>2883</v>
      </c>
      <c r="K219" s="465">
        <f>SUM(K220:K227)</f>
        <v>0</v>
      </c>
      <c r="L219" s="230">
        <f t="shared" si="16"/>
        <v>2883</v>
      </c>
      <c r="M219" s="466">
        <f>SUM(M220:M227)</f>
        <v>0</v>
      </c>
      <c r="N219" s="228">
        <f>SUM(N220:N227)</f>
        <v>0</v>
      </c>
      <c r="O219" s="230">
        <f t="shared" si="17"/>
        <v>0</v>
      </c>
      <c r="P219" s="387"/>
      <c r="R219" s="346"/>
      <c r="S219" s="346"/>
      <c r="T219" s="346"/>
    </row>
    <row r="220" spans="1:20" hidden="1" x14ac:dyDescent="0.25">
      <c r="A220" s="64">
        <v>5231</v>
      </c>
      <c r="B220" s="111" t="s">
        <v>235</v>
      </c>
      <c r="C220" s="227">
        <f t="shared" si="13"/>
        <v>0</v>
      </c>
      <c r="D220" s="116"/>
      <c r="E220" s="117"/>
      <c r="F220" s="227">
        <f t="shared" si="14"/>
        <v>0</v>
      </c>
      <c r="G220" s="116"/>
      <c r="H220" s="408"/>
      <c r="I220" s="230">
        <f t="shared" si="15"/>
        <v>0</v>
      </c>
      <c r="J220" s="116"/>
      <c r="K220" s="408"/>
      <c r="L220" s="230">
        <f t="shared" si="16"/>
        <v>0</v>
      </c>
      <c r="M220" s="464"/>
      <c r="N220" s="118"/>
      <c r="O220" s="230">
        <f t="shared" si="17"/>
        <v>0</v>
      </c>
      <c r="P220" s="387"/>
      <c r="R220" s="346"/>
      <c r="S220" s="346"/>
      <c r="T220" s="346"/>
    </row>
    <row r="221" spans="1:20" x14ac:dyDescent="0.25">
      <c r="A221" s="64">
        <v>5232</v>
      </c>
      <c r="B221" s="111" t="s">
        <v>236</v>
      </c>
      <c r="C221" s="227">
        <f t="shared" si="13"/>
        <v>3383</v>
      </c>
      <c r="D221" s="116">
        <v>500</v>
      </c>
      <c r="E221" s="117"/>
      <c r="F221" s="227">
        <f t="shared" si="14"/>
        <v>500</v>
      </c>
      <c r="G221" s="116"/>
      <c r="H221" s="408"/>
      <c r="I221" s="230">
        <f t="shared" si="15"/>
        <v>0</v>
      </c>
      <c r="J221" s="116">
        <f>1500+1383</f>
        <v>2883</v>
      </c>
      <c r="K221" s="408"/>
      <c r="L221" s="230">
        <f t="shared" si="16"/>
        <v>2883</v>
      </c>
      <c r="M221" s="464"/>
      <c r="N221" s="118"/>
      <c r="O221" s="230">
        <f t="shared" si="17"/>
        <v>0</v>
      </c>
      <c r="P221" s="387"/>
      <c r="R221" s="346"/>
      <c r="S221" s="346"/>
      <c r="T221" s="346"/>
    </row>
    <row r="222" spans="1:20" x14ac:dyDescent="0.25">
      <c r="A222" s="64">
        <v>5233</v>
      </c>
      <c r="B222" s="111" t="s">
        <v>237</v>
      </c>
      <c r="C222" s="227">
        <f t="shared" si="13"/>
        <v>8864</v>
      </c>
      <c r="D222" s="116">
        <v>4714</v>
      </c>
      <c r="E222" s="117"/>
      <c r="F222" s="227">
        <f t="shared" si="14"/>
        <v>4714</v>
      </c>
      <c r="G222" s="116">
        <v>4150</v>
      </c>
      <c r="H222" s="408"/>
      <c r="I222" s="230">
        <f t="shared" si="15"/>
        <v>4150</v>
      </c>
      <c r="J222" s="116"/>
      <c r="K222" s="408"/>
      <c r="L222" s="230">
        <f t="shared" si="16"/>
        <v>0</v>
      </c>
      <c r="M222" s="464"/>
      <c r="N222" s="118"/>
      <c r="O222" s="230">
        <f t="shared" si="17"/>
        <v>0</v>
      </c>
      <c r="P222" s="387"/>
      <c r="R222" s="346"/>
      <c r="S222" s="346"/>
      <c r="T222" s="346"/>
    </row>
    <row r="223" spans="1:20" ht="24" hidden="1" x14ac:dyDescent="0.25">
      <c r="A223" s="64">
        <v>5234</v>
      </c>
      <c r="B223" s="111" t="s">
        <v>238</v>
      </c>
      <c r="C223" s="227">
        <f t="shared" si="13"/>
        <v>0</v>
      </c>
      <c r="D223" s="116"/>
      <c r="E223" s="117"/>
      <c r="F223" s="227">
        <f t="shared" si="14"/>
        <v>0</v>
      </c>
      <c r="G223" s="116"/>
      <c r="H223" s="408"/>
      <c r="I223" s="230">
        <f t="shared" si="15"/>
        <v>0</v>
      </c>
      <c r="J223" s="116"/>
      <c r="K223" s="408"/>
      <c r="L223" s="230">
        <f t="shared" si="16"/>
        <v>0</v>
      </c>
      <c r="M223" s="464"/>
      <c r="N223" s="118"/>
      <c r="O223" s="230">
        <f t="shared" si="17"/>
        <v>0</v>
      </c>
      <c r="P223" s="387"/>
      <c r="R223" s="346"/>
      <c r="S223" s="346"/>
      <c r="T223" s="346"/>
    </row>
    <row r="224" spans="1:20" hidden="1" x14ac:dyDescent="0.25">
      <c r="A224" s="64">
        <v>5236</v>
      </c>
      <c r="B224" s="111" t="s">
        <v>239</v>
      </c>
      <c r="C224" s="227">
        <f t="shared" si="13"/>
        <v>0</v>
      </c>
      <c r="D224" s="116"/>
      <c r="E224" s="117"/>
      <c r="F224" s="227">
        <f t="shared" si="14"/>
        <v>0</v>
      </c>
      <c r="G224" s="116"/>
      <c r="H224" s="408"/>
      <c r="I224" s="230">
        <f t="shared" si="15"/>
        <v>0</v>
      </c>
      <c r="J224" s="116"/>
      <c r="K224" s="408"/>
      <c r="L224" s="230">
        <f t="shared" si="16"/>
        <v>0</v>
      </c>
      <c r="M224" s="464"/>
      <c r="N224" s="118"/>
      <c r="O224" s="230">
        <f t="shared" si="17"/>
        <v>0</v>
      </c>
      <c r="P224" s="387"/>
      <c r="R224" s="346"/>
      <c r="S224" s="346"/>
      <c r="T224" s="346"/>
    </row>
    <row r="225" spans="1:20" hidden="1" x14ac:dyDescent="0.25">
      <c r="A225" s="64">
        <v>5237</v>
      </c>
      <c r="B225" s="111" t="s">
        <v>240</v>
      </c>
      <c r="C225" s="227">
        <f t="shared" si="13"/>
        <v>0</v>
      </c>
      <c r="D225" s="116"/>
      <c r="E225" s="117"/>
      <c r="F225" s="227">
        <f t="shared" si="14"/>
        <v>0</v>
      </c>
      <c r="G225" s="116"/>
      <c r="H225" s="408"/>
      <c r="I225" s="230">
        <f t="shared" si="15"/>
        <v>0</v>
      </c>
      <c r="J225" s="116"/>
      <c r="K225" s="408"/>
      <c r="L225" s="230">
        <f t="shared" si="16"/>
        <v>0</v>
      </c>
      <c r="M225" s="464"/>
      <c r="N225" s="118"/>
      <c r="O225" s="230">
        <f t="shared" si="17"/>
        <v>0</v>
      </c>
      <c r="P225" s="387"/>
      <c r="R225" s="346"/>
      <c r="S225" s="346"/>
      <c r="T225" s="346"/>
    </row>
    <row r="226" spans="1:20" ht="24" x14ac:dyDescent="0.25">
      <c r="A226" s="64">
        <v>5238</v>
      </c>
      <c r="B226" s="111" t="s">
        <v>241</v>
      </c>
      <c r="C226" s="227">
        <f t="shared" si="13"/>
        <v>17310</v>
      </c>
      <c r="D226" s="116">
        <f>9600+2400+810+500+1500+2500</f>
        <v>17310</v>
      </c>
      <c r="E226" s="117"/>
      <c r="F226" s="227">
        <f t="shared" si="14"/>
        <v>17310</v>
      </c>
      <c r="G226" s="116"/>
      <c r="H226" s="408"/>
      <c r="I226" s="230">
        <f t="shared" si="15"/>
        <v>0</v>
      </c>
      <c r="J226" s="116"/>
      <c r="K226" s="408"/>
      <c r="L226" s="230">
        <f t="shared" si="16"/>
        <v>0</v>
      </c>
      <c r="M226" s="464"/>
      <c r="N226" s="118"/>
      <c r="O226" s="230">
        <f t="shared" si="17"/>
        <v>0</v>
      </c>
      <c r="P226" s="387"/>
      <c r="R226" s="346"/>
      <c r="S226" s="346"/>
      <c r="T226" s="346"/>
    </row>
    <row r="227" spans="1:20" ht="24" x14ac:dyDescent="0.25">
      <c r="A227" s="64">
        <v>5239</v>
      </c>
      <c r="B227" s="111" t="s">
        <v>242</v>
      </c>
      <c r="C227" s="227">
        <f t="shared" si="13"/>
        <v>4651</v>
      </c>
      <c r="D227" s="116">
        <v>4651</v>
      </c>
      <c r="E227" s="117"/>
      <c r="F227" s="227">
        <f t="shared" si="14"/>
        <v>4651</v>
      </c>
      <c r="G227" s="116"/>
      <c r="H227" s="408"/>
      <c r="I227" s="230">
        <f t="shared" si="15"/>
        <v>0</v>
      </c>
      <c r="J227" s="116"/>
      <c r="K227" s="408"/>
      <c r="L227" s="230">
        <f t="shared" si="16"/>
        <v>0</v>
      </c>
      <c r="M227" s="464"/>
      <c r="N227" s="118"/>
      <c r="O227" s="230">
        <f t="shared" si="17"/>
        <v>0</v>
      </c>
      <c r="P227" s="387"/>
      <c r="R227" s="346"/>
      <c r="S227" s="346"/>
      <c r="T227" s="346"/>
    </row>
    <row r="228" spans="1:20" ht="24" hidden="1" x14ac:dyDescent="0.25">
      <c r="A228" s="224">
        <v>5240</v>
      </c>
      <c r="B228" s="111" t="s">
        <v>243</v>
      </c>
      <c r="C228" s="227">
        <f t="shared" si="13"/>
        <v>0</v>
      </c>
      <c r="D228" s="116"/>
      <c r="E228" s="117"/>
      <c r="F228" s="227">
        <f t="shared" si="14"/>
        <v>0</v>
      </c>
      <c r="G228" s="116"/>
      <c r="H228" s="408"/>
      <c r="I228" s="230">
        <f t="shared" si="15"/>
        <v>0</v>
      </c>
      <c r="J228" s="116"/>
      <c r="K228" s="408"/>
      <c r="L228" s="230">
        <f t="shared" si="16"/>
        <v>0</v>
      </c>
      <c r="M228" s="464"/>
      <c r="N228" s="118"/>
      <c r="O228" s="230">
        <f t="shared" si="17"/>
        <v>0</v>
      </c>
      <c r="P228" s="387"/>
      <c r="R228" s="346"/>
      <c r="S228" s="346"/>
      <c r="T228" s="346"/>
    </row>
    <row r="229" spans="1:20" hidden="1" x14ac:dyDescent="0.25">
      <c r="A229" s="224">
        <v>5250</v>
      </c>
      <c r="B229" s="111" t="s">
        <v>244</v>
      </c>
      <c r="C229" s="227">
        <f t="shared" si="13"/>
        <v>0</v>
      </c>
      <c r="D229" s="116"/>
      <c r="E229" s="117"/>
      <c r="F229" s="227">
        <f t="shared" si="14"/>
        <v>0</v>
      </c>
      <c r="G229" s="116"/>
      <c r="H229" s="408"/>
      <c r="I229" s="230">
        <f t="shared" si="15"/>
        <v>0</v>
      </c>
      <c r="J229" s="116"/>
      <c r="K229" s="408"/>
      <c r="L229" s="230">
        <f t="shared" si="16"/>
        <v>0</v>
      </c>
      <c r="M229" s="464"/>
      <c r="N229" s="118"/>
      <c r="O229" s="230">
        <f t="shared" si="17"/>
        <v>0</v>
      </c>
      <c r="P229" s="387"/>
      <c r="R229" s="346"/>
      <c r="S229" s="346"/>
      <c r="T229" s="346"/>
    </row>
    <row r="230" spans="1:20" hidden="1" x14ac:dyDescent="0.25">
      <c r="A230" s="224">
        <v>5260</v>
      </c>
      <c r="B230" s="111" t="s">
        <v>245</v>
      </c>
      <c r="C230" s="227">
        <f t="shared" si="13"/>
        <v>0</v>
      </c>
      <c r="D230" s="225">
        <f>SUM(D231)</f>
        <v>0</v>
      </c>
      <c r="E230" s="226">
        <f>SUM(E231)</f>
        <v>0</v>
      </c>
      <c r="F230" s="227">
        <f t="shared" si="14"/>
        <v>0</v>
      </c>
      <c r="G230" s="225">
        <f>SUM(G231)</f>
        <v>0</v>
      </c>
      <c r="H230" s="465">
        <f>SUM(H231)</f>
        <v>0</v>
      </c>
      <c r="I230" s="230">
        <f t="shared" si="15"/>
        <v>0</v>
      </c>
      <c r="J230" s="225">
        <f>SUM(J231)</f>
        <v>0</v>
      </c>
      <c r="K230" s="465">
        <f>SUM(K231)</f>
        <v>0</v>
      </c>
      <c r="L230" s="230">
        <f t="shared" si="16"/>
        <v>0</v>
      </c>
      <c r="M230" s="466">
        <f>SUM(M231)</f>
        <v>0</v>
      </c>
      <c r="N230" s="228">
        <f>SUM(N231)</f>
        <v>0</v>
      </c>
      <c r="O230" s="230">
        <f t="shared" si="17"/>
        <v>0</v>
      </c>
      <c r="P230" s="387"/>
      <c r="R230" s="346"/>
      <c r="S230" s="346"/>
      <c r="T230" s="346"/>
    </row>
    <row r="231" spans="1:20" ht="24" hidden="1" x14ac:dyDescent="0.25">
      <c r="A231" s="64">
        <v>5269</v>
      </c>
      <c r="B231" s="111" t="s">
        <v>246</v>
      </c>
      <c r="C231" s="227">
        <f t="shared" si="13"/>
        <v>0</v>
      </c>
      <c r="D231" s="116"/>
      <c r="E231" s="117"/>
      <c r="F231" s="227">
        <f t="shared" si="14"/>
        <v>0</v>
      </c>
      <c r="G231" s="116"/>
      <c r="H231" s="408"/>
      <c r="I231" s="230">
        <f t="shared" si="15"/>
        <v>0</v>
      </c>
      <c r="J231" s="116"/>
      <c r="K231" s="408"/>
      <c r="L231" s="230">
        <f t="shared" si="16"/>
        <v>0</v>
      </c>
      <c r="M231" s="464"/>
      <c r="N231" s="118"/>
      <c r="O231" s="230">
        <f t="shared" si="17"/>
        <v>0</v>
      </c>
      <c r="P231" s="387"/>
      <c r="R231" s="346"/>
      <c r="S231" s="346"/>
      <c r="T231" s="346"/>
    </row>
    <row r="232" spans="1:20" ht="24" hidden="1" x14ac:dyDescent="0.25">
      <c r="A232" s="213">
        <v>5270</v>
      </c>
      <c r="B232" s="156" t="s">
        <v>247</v>
      </c>
      <c r="C232" s="290">
        <f t="shared" si="13"/>
        <v>0</v>
      </c>
      <c r="D232" s="231"/>
      <c r="E232" s="232"/>
      <c r="F232" s="216">
        <f t="shared" si="14"/>
        <v>0</v>
      </c>
      <c r="G232" s="231"/>
      <c r="H232" s="467"/>
      <c r="I232" s="219">
        <f t="shared" si="15"/>
        <v>0</v>
      </c>
      <c r="J232" s="231"/>
      <c r="K232" s="467"/>
      <c r="L232" s="219">
        <f t="shared" si="16"/>
        <v>0</v>
      </c>
      <c r="M232" s="468"/>
      <c r="N232" s="234"/>
      <c r="O232" s="219">
        <f t="shared" si="17"/>
        <v>0</v>
      </c>
      <c r="P232" s="434"/>
      <c r="R232" s="346"/>
      <c r="S232" s="346"/>
      <c r="T232" s="346"/>
    </row>
    <row r="233" spans="1:20" hidden="1" x14ac:dyDescent="0.25">
      <c r="A233" s="200">
        <v>6000</v>
      </c>
      <c r="B233" s="200" t="s">
        <v>248</v>
      </c>
      <c r="C233" s="455">
        <f t="shared" si="13"/>
        <v>0</v>
      </c>
      <c r="D233" s="206">
        <f>D234+D254+D261</f>
        <v>0</v>
      </c>
      <c r="E233" s="604">
        <f>E234+E254+E261</f>
        <v>0</v>
      </c>
      <c r="F233" s="608">
        <f t="shared" si="14"/>
        <v>0</v>
      </c>
      <c r="G233" s="206">
        <f>G234+G254+G261</f>
        <v>0</v>
      </c>
      <c r="H233" s="456">
        <f>H234+H254+H261</f>
        <v>0</v>
      </c>
      <c r="I233" s="209">
        <f t="shared" si="15"/>
        <v>0</v>
      </c>
      <c r="J233" s="206">
        <f>J234+J254+J261</f>
        <v>0</v>
      </c>
      <c r="K233" s="456">
        <f>K234+K254+K261</f>
        <v>0</v>
      </c>
      <c r="L233" s="209">
        <f t="shared" si="16"/>
        <v>0</v>
      </c>
      <c r="M233" s="457">
        <f>M234+M254+M261</f>
        <v>0</v>
      </c>
      <c r="N233" s="207">
        <f>N234+N254+N261</f>
        <v>0</v>
      </c>
      <c r="O233" s="209">
        <f t="shared" si="17"/>
        <v>0</v>
      </c>
      <c r="P233" s="458"/>
      <c r="R233" s="346"/>
      <c r="S233" s="346"/>
      <c r="T233" s="346"/>
    </row>
    <row r="234" spans="1:20" hidden="1" x14ac:dyDescent="0.25">
      <c r="A234" s="137">
        <v>6200</v>
      </c>
      <c r="B234" s="253" t="s">
        <v>249</v>
      </c>
      <c r="C234" s="485">
        <f t="shared" si="13"/>
        <v>0</v>
      </c>
      <c r="D234" s="211">
        <f>SUM(D235,D236,D238,D241,D247,D248,D249)</f>
        <v>0</v>
      </c>
      <c r="E234" s="264">
        <f>SUM(E235,E236,E238,E241,E247,E248,E249)</f>
        <v>0</v>
      </c>
      <c r="F234" s="265">
        <f t="shared" si="14"/>
        <v>0</v>
      </c>
      <c r="G234" s="211">
        <f>SUM(G235,G236,G238,G241,G247,G248,G249)</f>
        <v>0</v>
      </c>
      <c r="H234" s="486">
        <f>SUM(H235,H236,H238,H241,H247,H248,H249)</f>
        <v>0</v>
      </c>
      <c r="I234" s="268">
        <f t="shared" si="15"/>
        <v>0</v>
      </c>
      <c r="J234" s="211">
        <f>SUM(J235,J236,J238,J241,J247,J248,J249)</f>
        <v>0</v>
      </c>
      <c r="K234" s="486">
        <f>SUM(K235,K236,K238,K241,K247,K248,K249)</f>
        <v>0</v>
      </c>
      <c r="L234" s="268">
        <f t="shared" si="16"/>
        <v>0</v>
      </c>
      <c r="M234" s="459">
        <f>SUM(M235,M236,M238,M241,M247,M248,M249)</f>
        <v>0</v>
      </c>
      <c r="N234" s="266">
        <f>SUM(N235,N236,N238,N241,N247,N248,N249)</f>
        <v>0</v>
      </c>
      <c r="O234" s="268">
        <f t="shared" si="17"/>
        <v>0</v>
      </c>
      <c r="P234" s="460"/>
      <c r="R234" s="346"/>
      <c r="S234" s="346"/>
      <c r="T234" s="346"/>
    </row>
    <row r="235" spans="1:20" ht="24" hidden="1" x14ac:dyDescent="0.25">
      <c r="A235" s="350">
        <v>6220</v>
      </c>
      <c r="B235" s="101" t="s">
        <v>250</v>
      </c>
      <c r="C235" s="239">
        <f t="shared" si="13"/>
        <v>0</v>
      </c>
      <c r="D235" s="106"/>
      <c r="E235" s="107"/>
      <c r="F235" s="240">
        <f t="shared" si="14"/>
        <v>0</v>
      </c>
      <c r="G235" s="106"/>
      <c r="H235" s="403"/>
      <c r="I235" s="243">
        <f t="shared" si="15"/>
        <v>0</v>
      </c>
      <c r="J235" s="106"/>
      <c r="K235" s="403"/>
      <c r="L235" s="243">
        <f t="shared" si="16"/>
        <v>0</v>
      </c>
      <c r="M235" s="463"/>
      <c r="N235" s="108"/>
      <c r="O235" s="243">
        <f t="shared" si="17"/>
        <v>0</v>
      </c>
      <c r="P235" s="382"/>
      <c r="R235" s="346"/>
      <c r="S235" s="346"/>
      <c r="T235" s="346"/>
    </row>
    <row r="236" spans="1:20" hidden="1" x14ac:dyDescent="0.25">
      <c r="A236" s="224">
        <v>6230</v>
      </c>
      <c r="B236" s="111" t="s">
        <v>251</v>
      </c>
      <c r="C236" s="226">
        <f t="shared" si="13"/>
        <v>0</v>
      </c>
      <c r="D236" s="225">
        <f>SUM(D237)</f>
        <v>0</v>
      </c>
      <c r="E236" s="466">
        <f>SUM(E237)</f>
        <v>0</v>
      </c>
      <c r="F236" s="227">
        <f t="shared" si="14"/>
        <v>0</v>
      </c>
      <c r="G236" s="225">
        <f>SUM(G237)</f>
        <v>0</v>
      </c>
      <c r="H236" s="465">
        <f>SUM(H237)</f>
        <v>0</v>
      </c>
      <c r="I236" s="230">
        <f t="shared" si="15"/>
        <v>0</v>
      </c>
      <c r="J236" s="225">
        <f>SUM(J237)</f>
        <v>0</v>
      </c>
      <c r="K236" s="465">
        <f>SUM(K237)</f>
        <v>0</v>
      </c>
      <c r="L236" s="230">
        <f t="shared" si="16"/>
        <v>0</v>
      </c>
      <c r="M236" s="225">
        <f>SUM(M237)</f>
        <v>0</v>
      </c>
      <c r="N236" s="465">
        <f>SUM(N237)</f>
        <v>0</v>
      </c>
      <c r="O236" s="230">
        <f t="shared" si="17"/>
        <v>0</v>
      </c>
      <c r="P236" s="387"/>
      <c r="R236" s="346"/>
      <c r="S236" s="346"/>
      <c r="T236" s="346"/>
    </row>
    <row r="237" spans="1:20" ht="24" hidden="1" x14ac:dyDescent="0.25">
      <c r="A237" s="64">
        <v>6239</v>
      </c>
      <c r="B237" s="101" t="s">
        <v>252</v>
      </c>
      <c r="C237" s="226">
        <f t="shared" si="13"/>
        <v>0</v>
      </c>
      <c r="D237" s="116"/>
      <c r="E237" s="117"/>
      <c r="F237" s="227">
        <f t="shared" si="14"/>
        <v>0</v>
      </c>
      <c r="G237" s="116"/>
      <c r="H237" s="408"/>
      <c r="I237" s="230">
        <f t="shared" si="15"/>
        <v>0</v>
      </c>
      <c r="J237" s="116"/>
      <c r="K237" s="408"/>
      <c r="L237" s="230">
        <f t="shared" si="16"/>
        <v>0</v>
      </c>
      <c r="M237" s="464"/>
      <c r="N237" s="118"/>
      <c r="O237" s="230">
        <f t="shared" si="17"/>
        <v>0</v>
      </c>
      <c r="P237" s="387"/>
      <c r="R237" s="346"/>
      <c r="S237" s="346"/>
      <c r="T237" s="346"/>
    </row>
    <row r="238" spans="1:20" ht="24" hidden="1" x14ac:dyDescent="0.25">
      <c r="A238" s="224">
        <v>6240</v>
      </c>
      <c r="B238" s="111" t="s">
        <v>253</v>
      </c>
      <c r="C238" s="226">
        <f t="shared" si="13"/>
        <v>0</v>
      </c>
      <c r="D238" s="225">
        <f>SUM(D239:D240)</f>
        <v>0</v>
      </c>
      <c r="E238" s="226">
        <f>SUM(E239:E240)</f>
        <v>0</v>
      </c>
      <c r="F238" s="227">
        <f t="shared" si="14"/>
        <v>0</v>
      </c>
      <c r="G238" s="225">
        <f>SUM(G239:G240)</f>
        <v>0</v>
      </c>
      <c r="H238" s="465">
        <f>SUM(H239:H240)</f>
        <v>0</v>
      </c>
      <c r="I238" s="230">
        <f t="shared" si="15"/>
        <v>0</v>
      </c>
      <c r="J238" s="225">
        <f>SUM(J239:J240)</f>
        <v>0</v>
      </c>
      <c r="K238" s="465">
        <f>SUM(K239:K240)</f>
        <v>0</v>
      </c>
      <c r="L238" s="230">
        <f t="shared" si="16"/>
        <v>0</v>
      </c>
      <c r="M238" s="466">
        <f>SUM(M239:M240)</f>
        <v>0</v>
      </c>
      <c r="N238" s="228">
        <f>SUM(N239:N240)</f>
        <v>0</v>
      </c>
      <c r="O238" s="230">
        <f t="shared" si="17"/>
        <v>0</v>
      </c>
      <c r="P238" s="387"/>
      <c r="R238" s="346"/>
      <c r="S238" s="346"/>
      <c r="T238" s="346"/>
    </row>
    <row r="239" spans="1:20" hidden="1" x14ac:dyDescent="0.25">
      <c r="A239" s="64">
        <v>6241</v>
      </c>
      <c r="B239" s="111" t="s">
        <v>254</v>
      </c>
      <c r="C239" s="226">
        <f t="shared" si="13"/>
        <v>0</v>
      </c>
      <c r="D239" s="116"/>
      <c r="E239" s="117"/>
      <c r="F239" s="227">
        <f t="shared" si="14"/>
        <v>0</v>
      </c>
      <c r="G239" s="116"/>
      <c r="H239" s="408"/>
      <c r="I239" s="230">
        <f t="shared" si="15"/>
        <v>0</v>
      </c>
      <c r="J239" s="116"/>
      <c r="K239" s="408"/>
      <c r="L239" s="230">
        <f t="shared" si="16"/>
        <v>0</v>
      </c>
      <c r="M239" s="464"/>
      <c r="N239" s="118"/>
      <c r="O239" s="230">
        <f t="shared" si="17"/>
        <v>0</v>
      </c>
      <c r="P239" s="387"/>
      <c r="R239" s="346"/>
      <c r="S239" s="346"/>
      <c r="T239" s="346"/>
    </row>
    <row r="240" spans="1:20" hidden="1" x14ac:dyDescent="0.25">
      <c r="A240" s="64">
        <v>6242</v>
      </c>
      <c r="B240" s="111" t="s">
        <v>255</v>
      </c>
      <c r="C240" s="226">
        <f t="shared" si="13"/>
        <v>0</v>
      </c>
      <c r="D240" s="116"/>
      <c r="E240" s="117"/>
      <c r="F240" s="227">
        <f t="shared" si="14"/>
        <v>0</v>
      </c>
      <c r="G240" s="116"/>
      <c r="H240" s="408"/>
      <c r="I240" s="230">
        <f t="shared" si="15"/>
        <v>0</v>
      </c>
      <c r="J240" s="116"/>
      <c r="K240" s="408"/>
      <c r="L240" s="230">
        <f t="shared" si="16"/>
        <v>0</v>
      </c>
      <c r="M240" s="464"/>
      <c r="N240" s="118"/>
      <c r="O240" s="230">
        <f t="shared" si="17"/>
        <v>0</v>
      </c>
      <c r="P240" s="387"/>
      <c r="R240" s="346"/>
      <c r="S240" s="346"/>
      <c r="T240" s="346"/>
    </row>
    <row r="241" spans="1:20" ht="24" hidden="1" x14ac:dyDescent="0.25">
      <c r="A241" s="224">
        <v>6250</v>
      </c>
      <c r="B241" s="111" t="s">
        <v>256</v>
      </c>
      <c r="C241" s="226">
        <f t="shared" si="13"/>
        <v>0</v>
      </c>
      <c r="D241" s="225">
        <f>SUM(D242:D246)</f>
        <v>0</v>
      </c>
      <c r="E241" s="226">
        <f>SUM(E242:E246)</f>
        <v>0</v>
      </c>
      <c r="F241" s="227">
        <f t="shared" si="14"/>
        <v>0</v>
      </c>
      <c r="G241" s="225">
        <f>SUM(G242:G246)</f>
        <v>0</v>
      </c>
      <c r="H241" s="465">
        <f>SUM(H242:H246)</f>
        <v>0</v>
      </c>
      <c r="I241" s="230">
        <f t="shared" si="15"/>
        <v>0</v>
      </c>
      <c r="J241" s="225">
        <f>SUM(J242:J246)</f>
        <v>0</v>
      </c>
      <c r="K241" s="465">
        <f>SUM(K242:K246)</f>
        <v>0</v>
      </c>
      <c r="L241" s="230">
        <f t="shared" si="16"/>
        <v>0</v>
      </c>
      <c r="M241" s="466">
        <f>SUM(M242:M246)</f>
        <v>0</v>
      </c>
      <c r="N241" s="228">
        <f>SUM(N242:N246)</f>
        <v>0</v>
      </c>
      <c r="O241" s="230">
        <f t="shared" si="17"/>
        <v>0</v>
      </c>
      <c r="P241" s="387"/>
      <c r="R241" s="346"/>
      <c r="S241" s="346"/>
      <c r="T241" s="346"/>
    </row>
    <row r="242" spans="1:20" hidden="1" x14ac:dyDescent="0.25">
      <c r="A242" s="64">
        <v>6252</v>
      </c>
      <c r="B242" s="111" t="s">
        <v>257</v>
      </c>
      <c r="C242" s="226">
        <f t="shared" si="13"/>
        <v>0</v>
      </c>
      <c r="D242" s="116"/>
      <c r="E242" s="117"/>
      <c r="F242" s="227">
        <f t="shared" si="14"/>
        <v>0</v>
      </c>
      <c r="G242" s="116"/>
      <c r="H242" s="408"/>
      <c r="I242" s="230">
        <f t="shared" si="15"/>
        <v>0</v>
      </c>
      <c r="J242" s="116"/>
      <c r="K242" s="408"/>
      <c r="L242" s="230">
        <f t="shared" si="16"/>
        <v>0</v>
      </c>
      <c r="M242" s="464"/>
      <c r="N242" s="118"/>
      <c r="O242" s="230">
        <f t="shared" si="17"/>
        <v>0</v>
      </c>
      <c r="P242" s="387"/>
      <c r="R242" s="346"/>
      <c r="S242" s="346"/>
      <c r="T242" s="346"/>
    </row>
    <row r="243" spans="1:20" hidden="1" x14ac:dyDescent="0.25">
      <c r="A243" s="64">
        <v>6253</v>
      </c>
      <c r="B243" s="111" t="s">
        <v>258</v>
      </c>
      <c r="C243" s="226">
        <f t="shared" si="13"/>
        <v>0</v>
      </c>
      <c r="D243" s="116"/>
      <c r="E243" s="117"/>
      <c r="F243" s="227">
        <f t="shared" si="14"/>
        <v>0</v>
      </c>
      <c r="G243" s="116"/>
      <c r="H243" s="408"/>
      <c r="I243" s="230">
        <f t="shared" si="15"/>
        <v>0</v>
      </c>
      <c r="J243" s="116"/>
      <c r="K243" s="408"/>
      <c r="L243" s="230">
        <f t="shared" si="16"/>
        <v>0</v>
      </c>
      <c r="M243" s="464"/>
      <c r="N243" s="118"/>
      <c r="O243" s="230">
        <f t="shared" si="17"/>
        <v>0</v>
      </c>
      <c r="P243" s="387"/>
      <c r="R243" s="346"/>
      <c r="S243" s="346"/>
      <c r="T243" s="346"/>
    </row>
    <row r="244" spans="1:20" ht="24" hidden="1" x14ac:dyDescent="0.25">
      <c r="A244" s="64">
        <v>6254</v>
      </c>
      <c r="B244" s="111" t="s">
        <v>259</v>
      </c>
      <c r="C244" s="226">
        <f t="shared" si="13"/>
        <v>0</v>
      </c>
      <c r="D244" s="116"/>
      <c r="E244" s="117"/>
      <c r="F244" s="227">
        <f t="shared" si="14"/>
        <v>0</v>
      </c>
      <c r="G244" s="116"/>
      <c r="H244" s="408"/>
      <c r="I244" s="230">
        <f t="shared" si="15"/>
        <v>0</v>
      </c>
      <c r="J244" s="116"/>
      <c r="K244" s="408"/>
      <c r="L244" s="230">
        <f t="shared" si="16"/>
        <v>0</v>
      </c>
      <c r="M244" s="464"/>
      <c r="N244" s="118"/>
      <c r="O244" s="230">
        <f t="shared" si="17"/>
        <v>0</v>
      </c>
      <c r="P244" s="387"/>
      <c r="R244" s="346"/>
      <c r="S244" s="346"/>
      <c r="T244" s="346"/>
    </row>
    <row r="245" spans="1:20" ht="24" hidden="1" x14ac:dyDescent="0.25">
      <c r="A245" s="64">
        <v>6255</v>
      </c>
      <c r="B245" s="111" t="s">
        <v>260</v>
      </c>
      <c r="C245" s="226">
        <f t="shared" ref="C245:C299" si="18">SUM(F245,I245,L245,O245)</f>
        <v>0</v>
      </c>
      <c r="D245" s="116"/>
      <c r="E245" s="117"/>
      <c r="F245" s="227">
        <f t="shared" ref="F245:F299" si="19">D245+E245</f>
        <v>0</v>
      </c>
      <c r="G245" s="116"/>
      <c r="H245" s="408"/>
      <c r="I245" s="230">
        <f t="shared" ref="I245:I299" si="20">G245+H245</f>
        <v>0</v>
      </c>
      <c r="J245" s="116"/>
      <c r="K245" s="408"/>
      <c r="L245" s="230">
        <f t="shared" ref="L245:L299" si="21">J245+K245</f>
        <v>0</v>
      </c>
      <c r="M245" s="464"/>
      <c r="N245" s="118"/>
      <c r="O245" s="230">
        <f t="shared" ref="O245:O277" si="22">M245+N245</f>
        <v>0</v>
      </c>
      <c r="P245" s="387"/>
      <c r="R245" s="346"/>
      <c r="S245" s="346"/>
      <c r="T245" s="346"/>
    </row>
    <row r="246" spans="1:20" hidden="1" x14ac:dyDescent="0.25">
      <c r="A246" s="64">
        <v>6259</v>
      </c>
      <c r="B246" s="111" t="s">
        <v>261</v>
      </c>
      <c r="C246" s="226">
        <f t="shared" si="18"/>
        <v>0</v>
      </c>
      <c r="D246" s="116"/>
      <c r="E246" s="117"/>
      <c r="F246" s="227">
        <f t="shared" si="19"/>
        <v>0</v>
      </c>
      <c r="G246" s="116"/>
      <c r="H246" s="408"/>
      <c r="I246" s="230">
        <f t="shared" si="20"/>
        <v>0</v>
      </c>
      <c r="J246" s="116"/>
      <c r="K246" s="408"/>
      <c r="L246" s="230">
        <f t="shared" si="21"/>
        <v>0</v>
      </c>
      <c r="M246" s="464"/>
      <c r="N246" s="118"/>
      <c r="O246" s="230">
        <f t="shared" si="22"/>
        <v>0</v>
      </c>
      <c r="P246" s="387"/>
      <c r="R246" s="346"/>
      <c r="S246" s="346"/>
      <c r="T246" s="346"/>
    </row>
    <row r="247" spans="1:20" ht="24" hidden="1" x14ac:dyDescent="0.25">
      <c r="A247" s="224">
        <v>6260</v>
      </c>
      <c r="B247" s="111" t="s">
        <v>262</v>
      </c>
      <c r="C247" s="226">
        <f t="shared" si="18"/>
        <v>0</v>
      </c>
      <c r="D247" s="116"/>
      <c r="E247" s="117"/>
      <c r="F247" s="227">
        <f t="shared" si="19"/>
        <v>0</v>
      </c>
      <c r="G247" s="116"/>
      <c r="H247" s="408"/>
      <c r="I247" s="230">
        <f t="shared" si="20"/>
        <v>0</v>
      </c>
      <c r="J247" s="116"/>
      <c r="K247" s="408"/>
      <c r="L247" s="230">
        <f t="shared" si="21"/>
        <v>0</v>
      </c>
      <c r="M247" s="464"/>
      <c r="N247" s="118"/>
      <c r="O247" s="230">
        <f t="shared" si="22"/>
        <v>0</v>
      </c>
      <c r="P247" s="387"/>
      <c r="R247" s="346"/>
      <c r="S247" s="346"/>
      <c r="T247" s="346"/>
    </row>
    <row r="248" spans="1:20" hidden="1" x14ac:dyDescent="0.25">
      <c r="A248" s="224">
        <v>6270</v>
      </c>
      <c r="B248" s="111" t="s">
        <v>263</v>
      </c>
      <c r="C248" s="226">
        <f t="shared" si="18"/>
        <v>0</v>
      </c>
      <c r="D248" s="116"/>
      <c r="E248" s="117"/>
      <c r="F248" s="227">
        <f t="shared" si="19"/>
        <v>0</v>
      </c>
      <c r="G248" s="116"/>
      <c r="H248" s="408"/>
      <c r="I248" s="230">
        <f t="shared" si="20"/>
        <v>0</v>
      </c>
      <c r="J248" s="116"/>
      <c r="K248" s="408"/>
      <c r="L248" s="230">
        <f t="shared" si="21"/>
        <v>0</v>
      </c>
      <c r="M248" s="464"/>
      <c r="N248" s="118"/>
      <c r="O248" s="230">
        <f t="shared" si="22"/>
        <v>0</v>
      </c>
      <c r="P248" s="387"/>
      <c r="R248" s="346"/>
      <c r="S248" s="346"/>
      <c r="T248" s="346"/>
    </row>
    <row r="249" spans="1:20" ht="24" hidden="1" x14ac:dyDescent="0.25">
      <c r="A249" s="350">
        <v>6290</v>
      </c>
      <c r="B249" s="101" t="s">
        <v>264</v>
      </c>
      <c r="C249" s="226">
        <f t="shared" si="18"/>
        <v>0</v>
      </c>
      <c r="D249" s="238">
        <f>SUM(D250:D253)</f>
        <v>0</v>
      </c>
      <c r="E249" s="239">
        <f>SUM(E250:E253)</f>
        <v>0</v>
      </c>
      <c r="F249" s="240">
        <f t="shared" si="19"/>
        <v>0</v>
      </c>
      <c r="G249" s="238">
        <f>SUM(G250:G253)</f>
        <v>0</v>
      </c>
      <c r="H249" s="470">
        <f>SUM(H250:H253)</f>
        <v>0</v>
      </c>
      <c r="I249" s="243">
        <f t="shared" si="20"/>
        <v>0</v>
      </c>
      <c r="J249" s="238">
        <f>SUM(J250:J253)</f>
        <v>0</v>
      </c>
      <c r="K249" s="470">
        <f>SUM(K250:K253)</f>
        <v>0</v>
      </c>
      <c r="L249" s="243">
        <f t="shared" si="21"/>
        <v>0</v>
      </c>
      <c r="M249" s="477">
        <f>SUM(M250:M253)</f>
        <v>0</v>
      </c>
      <c r="N249" s="478">
        <f>SUM(N250:N253)</f>
        <v>0</v>
      </c>
      <c r="O249" s="479">
        <f t="shared" si="22"/>
        <v>0</v>
      </c>
      <c r="P249" s="480"/>
      <c r="R249" s="346"/>
      <c r="S249" s="346"/>
      <c r="T249" s="346"/>
    </row>
    <row r="250" spans="1:20" hidden="1" x14ac:dyDescent="0.25">
      <c r="A250" s="64">
        <v>6291</v>
      </c>
      <c r="B250" s="111" t="s">
        <v>265</v>
      </c>
      <c r="C250" s="226">
        <f t="shared" si="18"/>
        <v>0</v>
      </c>
      <c r="D250" s="116"/>
      <c r="E250" s="117"/>
      <c r="F250" s="227">
        <f t="shared" si="19"/>
        <v>0</v>
      </c>
      <c r="G250" s="116"/>
      <c r="H250" s="408"/>
      <c r="I250" s="230">
        <f t="shared" si="20"/>
        <v>0</v>
      </c>
      <c r="J250" s="116"/>
      <c r="K250" s="408"/>
      <c r="L250" s="230">
        <f t="shared" si="21"/>
        <v>0</v>
      </c>
      <c r="M250" s="464"/>
      <c r="N250" s="118"/>
      <c r="O250" s="230">
        <f t="shared" si="22"/>
        <v>0</v>
      </c>
      <c r="P250" s="387"/>
      <c r="R250" s="346"/>
      <c r="S250" s="346"/>
      <c r="T250" s="346"/>
    </row>
    <row r="251" spans="1:20" hidden="1" x14ac:dyDescent="0.25">
      <c r="A251" s="64">
        <v>6292</v>
      </c>
      <c r="B251" s="111" t="s">
        <v>266</v>
      </c>
      <c r="C251" s="226">
        <f t="shared" si="18"/>
        <v>0</v>
      </c>
      <c r="D251" s="116"/>
      <c r="E251" s="117"/>
      <c r="F251" s="227">
        <f t="shared" si="19"/>
        <v>0</v>
      </c>
      <c r="G251" s="116"/>
      <c r="H251" s="408"/>
      <c r="I251" s="230">
        <f t="shared" si="20"/>
        <v>0</v>
      </c>
      <c r="J251" s="116"/>
      <c r="K251" s="408"/>
      <c r="L251" s="230">
        <f t="shared" si="21"/>
        <v>0</v>
      </c>
      <c r="M251" s="464"/>
      <c r="N251" s="118"/>
      <c r="O251" s="230">
        <f t="shared" si="22"/>
        <v>0</v>
      </c>
      <c r="P251" s="387"/>
      <c r="R251" s="346"/>
      <c r="S251" s="346"/>
      <c r="T251" s="346"/>
    </row>
    <row r="252" spans="1:20" ht="72" hidden="1" x14ac:dyDescent="0.25">
      <c r="A252" s="64">
        <v>6296</v>
      </c>
      <c r="B252" s="111" t="s">
        <v>267</v>
      </c>
      <c r="C252" s="226">
        <f t="shared" si="18"/>
        <v>0</v>
      </c>
      <c r="D252" s="116"/>
      <c r="E252" s="117"/>
      <c r="F252" s="227">
        <f t="shared" si="19"/>
        <v>0</v>
      </c>
      <c r="G252" s="116"/>
      <c r="H252" s="408"/>
      <c r="I252" s="230">
        <f t="shared" si="20"/>
        <v>0</v>
      </c>
      <c r="J252" s="116"/>
      <c r="K252" s="408"/>
      <c r="L252" s="230">
        <f t="shared" si="21"/>
        <v>0</v>
      </c>
      <c r="M252" s="464"/>
      <c r="N252" s="118"/>
      <c r="O252" s="230">
        <f t="shared" si="22"/>
        <v>0</v>
      </c>
      <c r="P252" s="387"/>
      <c r="R252" s="346"/>
      <c r="S252" s="346"/>
      <c r="T252" s="346"/>
    </row>
    <row r="253" spans="1:20" ht="36" hidden="1" x14ac:dyDescent="0.25">
      <c r="A253" s="64">
        <v>6299</v>
      </c>
      <c r="B253" s="111" t="s">
        <v>268</v>
      </c>
      <c r="C253" s="226">
        <f t="shared" si="18"/>
        <v>0</v>
      </c>
      <c r="D253" s="116"/>
      <c r="E253" s="117"/>
      <c r="F253" s="227">
        <f t="shared" si="19"/>
        <v>0</v>
      </c>
      <c r="G253" s="116"/>
      <c r="H253" s="408"/>
      <c r="I253" s="230">
        <f t="shared" si="20"/>
        <v>0</v>
      </c>
      <c r="J253" s="116"/>
      <c r="K253" s="408"/>
      <c r="L253" s="230">
        <f t="shared" si="21"/>
        <v>0</v>
      </c>
      <c r="M253" s="464"/>
      <c r="N253" s="118"/>
      <c r="O253" s="230">
        <f t="shared" si="22"/>
        <v>0</v>
      </c>
      <c r="P253" s="387"/>
      <c r="R253" s="346"/>
      <c r="S253" s="346"/>
      <c r="T253" s="346"/>
    </row>
    <row r="254" spans="1:20" hidden="1" x14ac:dyDescent="0.25">
      <c r="A254" s="85">
        <v>6300</v>
      </c>
      <c r="B254" s="210" t="s">
        <v>269</v>
      </c>
      <c r="C254" s="393">
        <f t="shared" si="18"/>
        <v>0</v>
      </c>
      <c r="D254" s="95">
        <f>SUM(D255,D259,D260)</f>
        <v>0</v>
      </c>
      <c r="E254" s="96">
        <f>SUM(E255,E259,E260)</f>
        <v>0</v>
      </c>
      <c r="F254" s="97">
        <f t="shared" si="19"/>
        <v>0</v>
      </c>
      <c r="G254" s="95">
        <f>SUM(G255,G259,G260)</f>
        <v>0</v>
      </c>
      <c r="H254" s="399">
        <f>SUM(H255,H259,H260)</f>
        <v>0</v>
      </c>
      <c r="I254" s="99">
        <f t="shared" si="20"/>
        <v>0</v>
      </c>
      <c r="J254" s="95">
        <f>SUM(J255,J259,J260)</f>
        <v>0</v>
      </c>
      <c r="K254" s="399">
        <f>SUM(K255,K259,K260)</f>
        <v>0</v>
      </c>
      <c r="L254" s="99">
        <f t="shared" si="21"/>
        <v>0</v>
      </c>
      <c r="M254" s="472">
        <f>SUM(M255,M259,M260)</f>
        <v>0</v>
      </c>
      <c r="N254" s="291">
        <f>SUM(N255,N259,N260)</f>
        <v>0</v>
      </c>
      <c r="O254" s="293">
        <f t="shared" si="22"/>
        <v>0</v>
      </c>
      <c r="P254" s="473"/>
      <c r="R254" s="346"/>
      <c r="S254" s="346"/>
      <c r="T254" s="346"/>
    </row>
    <row r="255" spans="1:20" ht="24" hidden="1" x14ac:dyDescent="0.25">
      <c r="A255" s="350">
        <v>6320</v>
      </c>
      <c r="B255" s="101" t="s">
        <v>270</v>
      </c>
      <c r="C255" s="477">
        <f t="shared" si="18"/>
        <v>0</v>
      </c>
      <c r="D255" s="238">
        <f>SUM(D256:D258)</f>
        <v>0</v>
      </c>
      <c r="E255" s="239">
        <f>SUM(E256:E258)</f>
        <v>0</v>
      </c>
      <c r="F255" s="240">
        <f t="shared" si="19"/>
        <v>0</v>
      </c>
      <c r="G255" s="238">
        <f>SUM(G256:G258)</f>
        <v>0</v>
      </c>
      <c r="H255" s="470">
        <f>SUM(H256:H258)</f>
        <v>0</v>
      </c>
      <c r="I255" s="243">
        <f t="shared" si="20"/>
        <v>0</v>
      </c>
      <c r="J255" s="238">
        <f>SUM(J256:J258)</f>
        <v>0</v>
      </c>
      <c r="K255" s="470">
        <f>SUM(K256:K258)</f>
        <v>0</v>
      </c>
      <c r="L255" s="243">
        <f t="shared" si="21"/>
        <v>0</v>
      </c>
      <c r="M255" s="471">
        <f>SUM(M256:M258)</f>
        <v>0</v>
      </c>
      <c r="N255" s="241">
        <f>SUM(N256:N258)</f>
        <v>0</v>
      </c>
      <c r="O255" s="243">
        <f t="shared" si="22"/>
        <v>0</v>
      </c>
      <c r="P255" s="382"/>
      <c r="R255" s="346"/>
      <c r="S255" s="346"/>
      <c r="T255" s="346"/>
    </row>
    <row r="256" spans="1:20" hidden="1" x14ac:dyDescent="0.25">
      <c r="A256" s="64">
        <v>6322</v>
      </c>
      <c r="B256" s="111" t="s">
        <v>271</v>
      </c>
      <c r="C256" s="466">
        <f t="shared" si="18"/>
        <v>0</v>
      </c>
      <c r="D256" s="116"/>
      <c r="E256" s="117"/>
      <c r="F256" s="227">
        <f t="shared" si="19"/>
        <v>0</v>
      </c>
      <c r="G256" s="116"/>
      <c r="H256" s="408"/>
      <c r="I256" s="230">
        <f t="shared" si="20"/>
        <v>0</v>
      </c>
      <c r="J256" s="116"/>
      <c r="K256" s="408"/>
      <c r="L256" s="230">
        <f t="shared" si="21"/>
        <v>0</v>
      </c>
      <c r="M256" s="464"/>
      <c r="N256" s="118"/>
      <c r="O256" s="230">
        <f t="shared" si="22"/>
        <v>0</v>
      </c>
      <c r="P256" s="387"/>
      <c r="R256" s="346"/>
      <c r="S256" s="346"/>
      <c r="T256" s="346"/>
    </row>
    <row r="257" spans="1:20" ht="24" hidden="1" x14ac:dyDescent="0.25">
      <c r="A257" s="64">
        <v>6323</v>
      </c>
      <c r="B257" s="111" t="s">
        <v>272</v>
      </c>
      <c r="C257" s="466">
        <f t="shared" si="18"/>
        <v>0</v>
      </c>
      <c r="D257" s="116"/>
      <c r="E257" s="117"/>
      <c r="F257" s="227">
        <f t="shared" si="19"/>
        <v>0</v>
      </c>
      <c r="G257" s="116"/>
      <c r="H257" s="408"/>
      <c r="I257" s="230">
        <f t="shared" si="20"/>
        <v>0</v>
      </c>
      <c r="J257" s="116"/>
      <c r="K257" s="408"/>
      <c r="L257" s="230">
        <f t="shared" si="21"/>
        <v>0</v>
      </c>
      <c r="M257" s="464"/>
      <c r="N257" s="118"/>
      <c r="O257" s="230">
        <f t="shared" si="22"/>
        <v>0</v>
      </c>
      <c r="P257" s="387"/>
      <c r="R257" s="346"/>
      <c r="S257" s="346"/>
      <c r="T257" s="346"/>
    </row>
    <row r="258" spans="1:20" ht="24" hidden="1" x14ac:dyDescent="0.25">
      <c r="A258" s="55">
        <v>6324</v>
      </c>
      <c r="B258" s="101" t="s">
        <v>273</v>
      </c>
      <c r="C258" s="466">
        <f t="shared" si="18"/>
        <v>0</v>
      </c>
      <c r="D258" s="106"/>
      <c r="E258" s="107"/>
      <c r="F258" s="240">
        <f t="shared" si="19"/>
        <v>0</v>
      </c>
      <c r="G258" s="106"/>
      <c r="H258" s="403"/>
      <c r="I258" s="243">
        <f t="shared" si="20"/>
        <v>0</v>
      </c>
      <c r="J258" s="106"/>
      <c r="K258" s="403"/>
      <c r="L258" s="243">
        <f t="shared" si="21"/>
        <v>0</v>
      </c>
      <c r="M258" s="463"/>
      <c r="N258" s="108"/>
      <c r="O258" s="243">
        <f t="shared" si="22"/>
        <v>0</v>
      </c>
      <c r="P258" s="382"/>
      <c r="R258" s="346"/>
      <c r="S258" s="346"/>
      <c r="T258" s="346"/>
    </row>
    <row r="259" spans="1:20" ht="24" hidden="1" x14ac:dyDescent="0.25">
      <c r="A259" s="273">
        <v>6330</v>
      </c>
      <c r="B259" s="274" t="s">
        <v>274</v>
      </c>
      <c r="C259" s="466">
        <f t="shared" si="18"/>
        <v>0</v>
      </c>
      <c r="D259" s="257"/>
      <c r="E259" s="258"/>
      <c r="F259" s="618">
        <f t="shared" si="19"/>
        <v>0</v>
      </c>
      <c r="G259" s="257"/>
      <c r="H259" s="483"/>
      <c r="I259" s="479">
        <f t="shared" si="20"/>
        <v>0</v>
      </c>
      <c r="J259" s="257"/>
      <c r="K259" s="483"/>
      <c r="L259" s="479">
        <f t="shared" si="21"/>
        <v>0</v>
      </c>
      <c r="M259" s="484"/>
      <c r="N259" s="260"/>
      <c r="O259" s="479">
        <f t="shared" si="22"/>
        <v>0</v>
      </c>
      <c r="P259" s="480"/>
      <c r="R259" s="346"/>
      <c r="S259" s="346"/>
      <c r="T259" s="346"/>
    </row>
    <row r="260" spans="1:20" hidden="1" x14ac:dyDescent="0.25">
      <c r="A260" s="224">
        <v>6360</v>
      </c>
      <c r="B260" s="111" t="s">
        <v>275</v>
      </c>
      <c r="C260" s="466">
        <f t="shared" si="18"/>
        <v>0</v>
      </c>
      <c r="D260" s="116"/>
      <c r="E260" s="117"/>
      <c r="F260" s="227">
        <f t="shared" si="19"/>
        <v>0</v>
      </c>
      <c r="G260" s="116"/>
      <c r="H260" s="408"/>
      <c r="I260" s="230">
        <f t="shared" si="20"/>
        <v>0</v>
      </c>
      <c r="J260" s="116"/>
      <c r="K260" s="408"/>
      <c r="L260" s="230">
        <f t="shared" si="21"/>
        <v>0</v>
      </c>
      <c r="M260" s="464"/>
      <c r="N260" s="118"/>
      <c r="O260" s="230">
        <f t="shared" si="22"/>
        <v>0</v>
      </c>
      <c r="P260" s="387"/>
      <c r="R260" s="346"/>
      <c r="S260" s="346"/>
      <c r="T260" s="346"/>
    </row>
    <row r="261" spans="1:20" ht="36" hidden="1" x14ac:dyDescent="0.25">
      <c r="A261" s="85">
        <v>6400</v>
      </c>
      <c r="B261" s="210" t="s">
        <v>276</v>
      </c>
      <c r="C261" s="393">
        <f t="shared" si="18"/>
        <v>0</v>
      </c>
      <c r="D261" s="95">
        <f>SUM(D262,D266)</f>
        <v>0</v>
      </c>
      <c r="E261" s="96">
        <f>SUM(E262,E266)</f>
        <v>0</v>
      </c>
      <c r="F261" s="97">
        <f t="shared" si="19"/>
        <v>0</v>
      </c>
      <c r="G261" s="95">
        <f>SUM(G262,G266)</f>
        <v>0</v>
      </c>
      <c r="H261" s="399">
        <f>SUM(H262,H266)</f>
        <v>0</v>
      </c>
      <c r="I261" s="99">
        <f t="shared" si="20"/>
        <v>0</v>
      </c>
      <c r="J261" s="95">
        <f>SUM(J262,J266)</f>
        <v>0</v>
      </c>
      <c r="K261" s="399">
        <f>SUM(K262,K266)</f>
        <v>0</v>
      </c>
      <c r="L261" s="99">
        <f t="shared" si="21"/>
        <v>0</v>
      </c>
      <c r="M261" s="472">
        <f>SUM(M262,M266)</f>
        <v>0</v>
      </c>
      <c r="N261" s="291">
        <f>SUM(N262,N266)</f>
        <v>0</v>
      </c>
      <c r="O261" s="293">
        <f t="shared" si="22"/>
        <v>0</v>
      </c>
      <c r="P261" s="473"/>
      <c r="R261" s="346"/>
      <c r="S261" s="346"/>
      <c r="T261" s="346"/>
    </row>
    <row r="262" spans="1:20" ht="24" hidden="1" x14ac:dyDescent="0.25">
      <c r="A262" s="350">
        <v>6410</v>
      </c>
      <c r="B262" s="101" t="s">
        <v>277</v>
      </c>
      <c r="C262" s="471">
        <f t="shared" si="18"/>
        <v>0</v>
      </c>
      <c r="D262" s="238">
        <f>SUM(D263:D265)</f>
        <v>0</v>
      </c>
      <c r="E262" s="239">
        <f>SUM(E263:E265)</f>
        <v>0</v>
      </c>
      <c r="F262" s="240">
        <f t="shared" si="19"/>
        <v>0</v>
      </c>
      <c r="G262" s="238">
        <f>SUM(G263:G265)</f>
        <v>0</v>
      </c>
      <c r="H262" s="470">
        <f>SUM(H263:H265)</f>
        <v>0</v>
      </c>
      <c r="I262" s="243">
        <f t="shared" si="20"/>
        <v>0</v>
      </c>
      <c r="J262" s="238">
        <f>SUM(J263:J265)</f>
        <v>0</v>
      </c>
      <c r="K262" s="470">
        <f>SUM(K263:K265)</f>
        <v>0</v>
      </c>
      <c r="L262" s="243">
        <f t="shared" si="21"/>
        <v>0</v>
      </c>
      <c r="M262" s="475">
        <f>SUM(M263:M265)</f>
        <v>0</v>
      </c>
      <c r="N262" s="476">
        <f>SUM(N263:N265)</f>
        <v>0</v>
      </c>
      <c r="O262" s="414">
        <f t="shared" si="22"/>
        <v>0</v>
      </c>
      <c r="P262" s="416"/>
      <c r="R262" s="346"/>
      <c r="S262" s="346"/>
      <c r="T262" s="346"/>
    </row>
    <row r="263" spans="1:20" hidden="1" x14ac:dyDescent="0.25">
      <c r="A263" s="64">
        <v>6411</v>
      </c>
      <c r="B263" s="275" t="s">
        <v>278</v>
      </c>
      <c r="C263" s="226">
        <f t="shared" si="18"/>
        <v>0</v>
      </c>
      <c r="D263" s="116"/>
      <c r="E263" s="117"/>
      <c r="F263" s="227">
        <f t="shared" si="19"/>
        <v>0</v>
      </c>
      <c r="G263" s="116"/>
      <c r="H263" s="408"/>
      <c r="I263" s="230">
        <f t="shared" si="20"/>
        <v>0</v>
      </c>
      <c r="J263" s="116"/>
      <c r="K263" s="408"/>
      <c r="L263" s="230">
        <f t="shared" si="21"/>
        <v>0</v>
      </c>
      <c r="M263" s="464"/>
      <c r="N263" s="118"/>
      <c r="O263" s="230">
        <f t="shared" si="22"/>
        <v>0</v>
      </c>
      <c r="P263" s="387"/>
      <c r="R263" s="346"/>
      <c r="S263" s="346"/>
      <c r="T263" s="346"/>
    </row>
    <row r="264" spans="1:20" ht="36" hidden="1" x14ac:dyDescent="0.25">
      <c r="A264" s="64">
        <v>6412</v>
      </c>
      <c r="B264" s="111" t="s">
        <v>279</v>
      </c>
      <c r="C264" s="226">
        <f t="shared" si="18"/>
        <v>0</v>
      </c>
      <c r="D264" s="116"/>
      <c r="E264" s="117"/>
      <c r="F264" s="227">
        <f t="shared" si="19"/>
        <v>0</v>
      </c>
      <c r="G264" s="116"/>
      <c r="H264" s="408"/>
      <c r="I264" s="230">
        <f t="shared" si="20"/>
        <v>0</v>
      </c>
      <c r="J264" s="116"/>
      <c r="K264" s="408"/>
      <c r="L264" s="230">
        <f t="shared" si="21"/>
        <v>0</v>
      </c>
      <c r="M264" s="464"/>
      <c r="N264" s="118"/>
      <c r="O264" s="230">
        <f t="shared" si="22"/>
        <v>0</v>
      </c>
      <c r="P264" s="387"/>
      <c r="R264" s="346"/>
      <c r="S264" s="346"/>
      <c r="T264" s="346"/>
    </row>
    <row r="265" spans="1:20" ht="36" hidden="1" x14ac:dyDescent="0.25">
      <c r="A265" s="64">
        <v>6419</v>
      </c>
      <c r="B265" s="111" t="s">
        <v>280</v>
      </c>
      <c r="C265" s="226">
        <f t="shared" si="18"/>
        <v>0</v>
      </c>
      <c r="D265" s="116"/>
      <c r="E265" s="117"/>
      <c r="F265" s="227">
        <f t="shared" si="19"/>
        <v>0</v>
      </c>
      <c r="G265" s="116"/>
      <c r="H265" s="408"/>
      <c r="I265" s="230">
        <f t="shared" si="20"/>
        <v>0</v>
      </c>
      <c r="J265" s="116"/>
      <c r="K265" s="408"/>
      <c r="L265" s="230">
        <f t="shared" si="21"/>
        <v>0</v>
      </c>
      <c r="M265" s="464"/>
      <c r="N265" s="118"/>
      <c r="O265" s="230">
        <f t="shared" si="22"/>
        <v>0</v>
      </c>
      <c r="P265" s="387"/>
      <c r="R265" s="346"/>
      <c r="S265" s="346"/>
      <c r="T265" s="346"/>
    </row>
    <row r="266" spans="1:20" ht="36" hidden="1" x14ac:dyDescent="0.25">
      <c r="A266" s="224">
        <v>6420</v>
      </c>
      <c r="B266" s="111" t="s">
        <v>281</v>
      </c>
      <c r="C266" s="226">
        <f t="shared" si="18"/>
        <v>0</v>
      </c>
      <c r="D266" s="225">
        <f>SUM(D267:D270)</f>
        <v>0</v>
      </c>
      <c r="E266" s="226">
        <f>SUM(E267:E270)</f>
        <v>0</v>
      </c>
      <c r="F266" s="227">
        <f t="shared" si="19"/>
        <v>0</v>
      </c>
      <c r="G266" s="225">
        <f>SUM(G267:G270)</f>
        <v>0</v>
      </c>
      <c r="H266" s="465">
        <f>SUM(H267:H270)</f>
        <v>0</v>
      </c>
      <c r="I266" s="230">
        <f t="shared" si="20"/>
        <v>0</v>
      </c>
      <c r="J266" s="225">
        <f>SUM(J267:J270)</f>
        <v>0</v>
      </c>
      <c r="K266" s="465">
        <f>SUM(K267:K270)</f>
        <v>0</v>
      </c>
      <c r="L266" s="230">
        <f t="shared" si="21"/>
        <v>0</v>
      </c>
      <c r="M266" s="466">
        <f>SUM(M267:M270)</f>
        <v>0</v>
      </c>
      <c r="N266" s="228">
        <f>SUM(N267:N270)</f>
        <v>0</v>
      </c>
      <c r="O266" s="230">
        <f t="shared" si="22"/>
        <v>0</v>
      </c>
      <c r="P266" s="387"/>
      <c r="R266" s="346"/>
      <c r="S266" s="346"/>
      <c r="T266" s="346"/>
    </row>
    <row r="267" spans="1:20" hidden="1" x14ac:dyDescent="0.25">
      <c r="A267" s="64">
        <v>6421</v>
      </c>
      <c r="B267" s="111" t="s">
        <v>282</v>
      </c>
      <c r="C267" s="226">
        <f t="shared" si="18"/>
        <v>0</v>
      </c>
      <c r="D267" s="116"/>
      <c r="E267" s="117"/>
      <c r="F267" s="227">
        <f t="shared" si="19"/>
        <v>0</v>
      </c>
      <c r="G267" s="116"/>
      <c r="H267" s="408"/>
      <c r="I267" s="230">
        <f t="shared" si="20"/>
        <v>0</v>
      </c>
      <c r="J267" s="116"/>
      <c r="K267" s="408"/>
      <c r="L267" s="230">
        <f t="shared" si="21"/>
        <v>0</v>
      </c>
      <c r="M267" s="464"/>
      <c r="N267" s="118"/>
      <c r="O267" s="230">
        <f t="shared" si="22"/>
        <v>0</v>
      </c>
      <c r="P267" s="387"/>
      <c r="R267" s="346"/>
      <c r="S267" s="346"/>
      <c r="T267" s="346"/>
    </row>
    <row r="268" spans="1:20" hidden="1" x14ac:dyDescent="0.25">
      <c r="A268" s="64">
        <v>6422</v>
      </c>
      <c r="B268" s="111" t="s">
        <v>283</v>
      </c>
      <c r="C268" s="226">
        <f t="shared" si="18"/>
        <v>0</v>
      </c>
      <c r="D268" s="116"/>
      <c r="E268" s="117"/>
      <c r="F268" s="227">
        <f t="shared" si="19"/>
        <v>0</v>
      </c>
      <c r="G268" s="116"/>
      <c r="H268" s="408"/>
      <c r="I268" s="230">
        <f t="shared" si="20"/>
        <v>0</v>
      </c>
      <c r="J268" s="116"/>
      <c r="K268" s="408"/>
      <c r="L268" s="230">
        <f t="shared" si="21"/>
        <v>0</v>
      </c>
      <c r="M268" s="464"/>
      <c r="N268" s="118"/>
      <c r="O268" s="230">
        <f t="shared" si="22"/>
        <v>0</v>
      </c>
      <c r="P268" s="387"/>
      <c r="R268" s="346"/>
      <c r="S268" s="346"/>
      <c r="T268" s="346"/>
    </row>
    <row r="269" spans="1:20" ht="24" hidden="1" x14ac:dyDescent="0.25">
      <c r="A269" s="64">
        <v>6423</v>
      </c>
      <c r="B269" s="111" t="s">
        <v>284</v>
      </c>
      <c r="C269" s="226">
        <f t="shared" si="18"/>
        <v>0</v>
      </c>
      <c r="D269" s="116"/>
      <c r="E269" s="117"/>
      <c r="F269" s="227">
        <f t="shared" si="19"/>
        <v>0</v>
      </c>
      <c r="G269" s="116"/>
      <c r="H269" s="408"/>
      <c r="I269" s="230">
        <f t="shared" si="20"/>
        <v>0</v>
      </c>
      <c r="J269" s="116"/>
      <c r="K269" s="408"/>
      <c r="L269" s="230">
        <f t="shared" si="21"/>
        <v>0</v>
      </c>
      <c r="M269" s="464"/>
      <c r="N269" s="118"/>
      <c r="O269" s="230">
        <f t="shared" si="22"/>
        <v>0</v>
      </c>
      <c r="P269" s="387"/>
      <c r="R269" s="346"/>
      <c r="S269" s="346"/>
      <c r="T269" s="346"/>
    </row>
    <row r="270" spans="1:20" ht="36" hidden="1" x14ac:dyDescent="0.25">
      <c r="A270" s="64">
        <v>6424</v>
      </c>
      <c r="B270" s="111" t="s">
        <v>285</v>
      </c>
      <c r="C270" s="226">
        <f t="shared" si="18"/>
        <v>0</v>
      </c>
      <c r="D270" s="116"/>
      <c r="E270" s="117"/>
      <c r="F270" s="227">
        <f t="shared" si="19"/>
        <v>0</v>
      </c>
      <c r="G270" s="116"/>
      <c r="H270" s="408"/>
      <c r="I270" s="230">
        <f t="shared" si="20"/>
        <v>0</v>
      </c>
      <c r="J270" s="116"/>
      <c r="K270" s="408"/>
      <c r="L270" s="230">
        <f t="shared" si="21"/>
        <v>0</v>
      </c>
      <c r="M270" s="464"/>
      <c r="N270" s="118"/>
      <c r="O270" s="230">
        <f t="shared" si="22"/>
        <v>0</v>
      </c>
      <c r="P270" s="387"/>
      <c r="R270" s="346"/>
      <c r="S270" s="346"/>
      <c r="T270" s="346"/>
    </row>
    <row r="271" spans="1:20" ht="36" hidden="1" x14ac:dyDescent="0.25">
      <c r="A271" s="276">
        <v>7000</v>
      </c>
      <c r="B271" s="276" t="s">
        <v>286</v>
      </c>
      <c r="C271" s="491">
        <f t="shared" si="18"/>
        <v>0</v>
      </c>
      <c r="D271" s="492">
        <f>SUM(D272,D282)</f>
        <v>0</v>
      </c>
      <c r="E271" s="633">
        <f>SUM(E272,E282)</f>
        <v>0</v>
      </c>
      <c r="F271" s="619">
        <f t="shared" si="19"/>
        <v>0</v>
      </c>
      <c r="G271" s="492">
        <f>SUM(G272,G282)</f>
        <v>0</v>
      </c>
      <c r="H271" s="493">
        <f>SUM(H272,H282)</f>
        <v>0</v>
      </c>
      <c r="I271" s="285">
        <f t="shared" si="20"/>
        <v>0</v>
      </c>
      <c r="J271" s="492">
        <f>SUM(J272,J282)</f>
        <v>0</v>
      </c>
      <c r="K271" s="493">
        <f>SUM(K272,K282)</f>
        <v>0</v>
      </c>
      <c r="L271" s="285">
        <f t="shared" si="21"/>
        <v>0</v>
      </c>
      <c r="M271" s="494">
        <f>SUM(M272,M282)</f>
        <v>0</v>
      </c>
      <c r="N271" s="495">
        <f>SUM(N272,N282)</f>
        <v>0</v>
      </c>
      <c r="O271" s="496">
        <f t="shared" si="22"/>
        <v>0</v>
      </c>
      <c r="P271" s="497"/>
      <c r="R271" s="346"/>
      <c r="S271" s="346"/>
      <c r="T271" s="346"/>
    </row>
    <row r="272" spans="1:20" ht="24" hidden="1" x14ac:dyDescent="0.25">
      <c r="A272" s="85">
        <v>7200</v>
      </c>
      <c r="B272" s="210" t="s">
        <v>287</v>
      </c>
      <c r="C272" s="393">
        <f t="shared" si="18"/>
        <v>0</v>
      </c>
      <c r="D272" s="95">
        <f>SUM(D273,D274,D277,D278,D281)</f>
        <v>0</v>
      </c>
      <c r="E272" s="96">
        <f>SUM(E273,E274,E277,E278,E281)</f>
        <v>0</v>
      </c>
      <c r="F272" s="97">
        <f t="shared" si="19"/>
        <v>0</v>
      </c>
      <c r="G272" s="95">
        <f>SUM(G273,G274,G277,G278,G281)</f>
        <v>0</v>
      </c>
      <c r="H272" s="399">
        <f>SUM(H273,H274,H277,H278,H281)</f>
        <v>0</v>
      </c>
      <c r="I272" s="99">
        <f t="shared" si="20"/>
        <v>0</v>
      </c>
      <c r="J272" s="95">
        <f>SUM(J273,J274,J277,J278,J281)</f>
        <v>0</v>
      </c>
      <c r="K272" s="399">
        <f>SUM(K273,K274,K277,K278,K281)</f>
        <v>0</v>
      </c>
      <c r="L272" s="99">
        <f t="shared" si="21"/>
        <v>0</v>
      </c>
      <c r="M272" s="459">
        <f>SUM(M273,M274,M277,M278,M281)</f>
        <v>0</v>
      </c>
      <c r="N272" s="266">
        <f>SUM(N273,N274,N277,N278,N281)</f>
        <v>0</v>
      </c>
      <c r="O272" s="268">
        <f t="shared" si="22"/>
        <v>0</v>
      </c>
      <c r="P272" s="460"/>
      <c r="R272" s="346"/>
      <c r="S272" s="346"/>
      <c r="T272" s="346"/>
    </row>
    <row r="273" spans="1:20" ht="24" hidden="1" x14ac:dyDescent="0.25">
      <c r="A273" s="350">
        <v>7210</v>
      </c>
      <c r="B273" s="101" t="s">
        <v>288</v>
      </c>
      <c r="C273" s="400">
        <f t="shared" si="18"/>
        <v>0</v>
      </c>
      <c r="D273" s="106"/>
      <c r="E273" s="107"/>
      <c r="F273" s="240">
        <f t="shared" si="19"/>
        <v>0</v>
      </c>
      <c r="G273" s="106"/>
      <c r="H273" s="403"/>
      <c r="I273" s="243">
        <f t="shared" si="20"/>
        <v>0</v>
      </c>
      <c r="J273" s="106"/>
      <c r="K273" s="403"/>
      <c r="L273" s="243">
        <f t="shared" si="21"/>
        <v>0</v>
      </c>
      <c r="M273" s="463"/>
      <c r="N273" s="108"/>
      <c r="O273" s="243">
        <f t="shared" si="22"/>
        <v>0</v>
      </c>
      <c r="P273" s="382"/>
      <c r="R273" s="346"/>
      <c r="S273" s="346"/>
      <c r="T273" s="346"/>
    </row>
    <row r="274" spans="1:20" s="286" customFormat="1" ht="36" hidden="1" x14ac:dyDescent="0.25">
      <c r="A274" s="224">
        <v>7220</v>
      </c>
      <c r="B274" s="111" t="s">
        <v>289</v>
      </c>
      <c r="C274" s="405">
        <f t="shared" si="18"/>
        <v>0</v>
      </c>
      <c r="D274" s="225">
        <f>SUM(D275:D276)</f>
        <v>0</v>
      </c>
      <c r="E274" s="226">
        <f>SUM(E275:E276)</f>
        <v>0</v>
      </c>
      <c r="F274" s="227">
        <f t="shared" si="19"/>
        <v>0</v>
      </c>
      <c r="G274" s="225">
        <f>SUM(G275:G276)</f>
        <v>0</v>
      </c>
      <c r="H274" s="465">
        <f>SUM(H275:H276)</f>
        <v>0</v>
      </c>
      <c r="I274" s="230">
        <f t="shared" si="20"/>
        <v>0</v>
      </c>
      <c r="J274" s="225">
        <f>SUM(J275:J276)</f>
        <v>0</v>
      </c>
      <c r="K274" s="465">
        <f>SUM(K275:K276)</f>
        <v>0</v>
      </c>
      <c r="L274" s="230">
        <f t="shared" si="21"/>
        <v>0</v>
      </c>
      <c r="M274" s="466">
        <f>SUM(M275:M276)</f>
        <v>0</v>
      </c>
      <c r="N274" s="228">
        <f>SUM(N275:N276)</f>
        <v>0</v>
      </c>
      <c r="O274" s="230">
        <f t="shared" si="22"/>
        <v>0</v>
      </c>
      <c r="P274" s="387"/>
      <c r="R274" s="346"/>
      <c r="S274" s="346"/>
      <c r="T274" s="346"/>
    </row>
    <row r="275" spans="1:20" s="286" customFormat="1" ht="36" hidden="1" x14ac:dyDescent="0.25">
      <c r="A275" s="64">
        <v>7221</v>
      </c>
      <c r="B275" s="111" t="s">
        <v>290</v>
      </c>
      <c r="C275" s="405">
        <f t="shared" si="18"/>
        <v>0</v>
      </c>
      <c r="D275" s="116"/>
      <c r="E275" s="117"/>
      <c r="F275" s="227">
        <f t="shared" si="19"/>
        <v>0</v>
      </c>
      <c r="G275" s="116"/>
      <c r="H275" s="408"/>
      <c r="I275" s="230">
        <f t="shared" si="20"/>
        <v>0</v>
      </c>
      <c r="J275" s="116"/>
      <c r="K275" s="408"/>
      <c r="L275" s="230">
        <f t="shared" si="21"/>
        <v>0</v>
      </c>
      <c r="M275" s="464"/>
      <c r="N275" s="118"/>
      <c r="O275" s="230">
        <f t="shared" si="22"/>
        <v>0</v>
      </c>
      <c r="P275" s="387"/>
      <c r="R275" s="346"/>
      <c r="S275" s="346"/>
      <c r="T275" s="346"/>
    </row>
    <row r="276" spans="1:20" s="286" customFormat="1" ht="36" hidden="1" x14ac:dyDescent="0.25">
      <c r="A276" s="64">
        <v>7222</v>
      </c>
      <c r="B276" s="111" t="s">
        <v>291</v>
      </c>
      <c r="C276" s="405">
        <f t="shared" si="18"/>
        <v>0</v>
      </c>
      <c r="D276" s="116"/>
      <c r="E276" s="117"/>
      <c r="F276" s="227">
        <f t="shared" si="19"/>
        <v>0</v>
      </c>
      <c r="G276" s="116"/>
      <c r="H276" s="408"/>
      <c r="I276" s="230">
        <f t="shared" si="20"/>
        <v>0</v>
      </c>
      <c r="J276" s="116"/>
      <c r="K276" s="408"/>
      <c r="L276" s="230">
        <f t="shared" si="21"/>
        <v>0</v>
      </c>
      <c r="M276" s="464"/>
      <c r="N276" s="118"/>
      <c r="O276" s="230">
        <f t="shared" si="22"/>
        <v>0</v>
      </c>
      <c r="P276" s="387"/>
      <c r="R276" s="346"/>
      <c r="S276" s="346"/>
      <c r="T276" s="346"/>
    </row>
    <row r="277" spans="1:20" s="286" customFormat="1" ht="24" hidden="1" x14ac:dyDescent="0.25">
      <c r="A277" s="224">
        <v>7230</v>
      </c>
      <c r="B277" s="111" t="s">
        <v>292</v>
      </c>
      <c r="C277" s="405">
        <f t="shared" si="18"/>
        <v>0</v>
      </c>
      <c r="D277" s="116"/>
      <c r="E277" s="117"/>
      <c r="F277" s="227">
        <f t="shared" si="19"/>
        <v>0</v>
      </c>
      <c r="G277" s="116"/>
      <c r="H277" s="408"/>
      <c r="I277" s="230">
        <f t="shared" si="20"/>
        <v>0</v>
      </c>
      <c r="J277" s="116"/>
      <c r="K277" s="408"/>
      <c r="L277" s="230">
        <f t="shared" si="21"/>
        <v>0</v>
      </c>
      <c r="M277" s="464"/>
      <c r="N277" s="118"/>
      <c r="O277" s="230">
        <f t="shared" si="22"/>
        <v>0</v>
      </c>
      <c r="P277" s="387"/>
      <c r="R277" s="346"/>
      <c r="S277" s="346"/>
      <c r="T277" s="346"/>
    </row>
    <row r="278" spans="1:20" ht="24" hidden="1" x14ac:dyDescent="0.25">
      <c r="A278" s="224">
        <v>7240</v>
      </c>
      <c r="B278" s="111" t="s">
        <v>293</v>
      </c>
      <c r="C278" s="405">
        <f t="shared" si="18"/>
        <v>0</v>
      </c>
      <c r="D278" s="225">
        <f>SUM(D279:D280)</f>
        <v>0</v>
      </c>
      <c r="E278" s="226">
        <f>SUM(E279:E280)</f>
        <v>0</v>
      </c>
      <c r="F278" s="227">
        <f t="shared" si="19"/>
        <v>0</v>
      </c>
      <c r="G278" s="225">
        <f>SUM(G279:G280)</f>
        <v>0</v>
      </c>
      <c r="H278" s="465">
        <f>SUM(H279:H280)</f>
        <v>0</v>
      </c>
      <c r="I278" s="230">
        <f t="shared" si="20"/>
        <v>0</v>
      </c>
      <c r="J278" s="225">
        <f>SUM(J279:J280)</f>
        <v>0</v>
      </c>
      <c r="K278" s="465">
        <f>SUM(K279:K280)</f>
        <v>0</v>
      </c>
      <c r="L278" s="230">
        <f t="shared" si="21"/>
        <v>0</v>
      </c>
      <c r="M278" s="466">
        <f>SUM(M279:M280)</f>
        <v>0</v>
      </c>
      <c r="N278" s="228">
        <f>SUM(N279:N280)</f>
        <v>0</v>
      </c>
      <c r="O278" s="230">
        <f>SUM(O279:O280)</f>
        <v>0</v>
      </c>
      <c r="P278" s="387"/>
      <c r="R278" s="346"/>
      <c r="S278" s="346"/>
      <c r="T278" s="346"/>
    </row>
    <row r="279" spans="1:20" ht="48" hidden="1" x14ac:dyDescent="0.25">
      <c r="A279" s="64">
        <v>7245</v>
      </c>
      <c r="B279" s="111" t="s">
        <v>294</v>
      </c>
      <c r="C279" s="405">
        <f t="shared" si="18"/>
        <v>0</v>
      </c>
      <c r="D279" s="116"/>
      <c r="E279" s="117"/>
      <c r="F279" s="227">
        <f t="shared" si="19"/>
        <v>0</v>
      </c>
      <c r="G279" s="116"/>
      <c r="H279" s="408"/>
      <c r="I279" s="230">
        <f t="shared" si="20"/>
        <v>0</v>
      </c>
      <c r="J279" s="116"/>
      <c r="K279" s="408"/>
      <c r="L279" s="230">
        <f t="shared" si="21"/>
        <v>0</v>
      </c>
      <c r="M279" s="464"/>
      <c r="N279" s="118"/>
      <c r="O279" s="230">
        <f t="shared" ref="O279:O299" si="23">M279+N279</f>
        <v>0</v>
      </c>
      <c r="P279" s="387"/>
      <c r="R279" s="346"/>
      <c r="S279" s="346"/>
      <c r="T279" s="346"/>
    </row>
    <row r="280" spans="1:20" ht="96" hidden="1" x14ac:dyDescent="0.25">
      <c r="A280" s="64">
        <v>7246</v>
      </c>
      <c r="B280" s="111" t="s">
        <v>295</v>
      </c>
      <c r="C280" s="405">
        <f t="shared" si="18"/>
        <v>0</v>
      </c>
      <c r="D280" s="116"/>
      <c r="E280" s="117"/>
      <c r="F280" s="227">
        <f t="shared" si="19"/>
        <v>0</v>
      </c>
      <c r="G280" s="116"/>
      <c r="H280" s="408"/>
      <c r="I280" s="230">
        <f t="shared" si="20"/>
        <v>0</v>
      </c>
      <c r="J280" s="116"/>
      <c r="K280" s="408"/>
      <c r="L280" s="230">
        <f t="shared" si="21"/>
        <v>0</v>
      </c>
      <c r="M280" s="464"/>
      <c r="N280" s="118"/>
      <c r="O280" s="230">
        <f t="shared" si="23"/>
        <v>0</v>
      </c>
      <c r="P280" s="387"/>
      <c r="R280" s="346"/>
      <c r="S280" s="346"/>
      <c r="T280" s="346"/>
    </row>
    <row r="281" spans="1:20" ht="24" hidden="1" x14ac:dyDescent="0.25">
      <c r="A281" s="224">
        <v>7260</v>
      </c>
      <c r="B281" s="111" t="s">
        <v>296</v>
      </c>
      <c r="C281" s="405">
        <f t="shared" si="18"/>
        <v>0</v>
      </c>
      <c r="D281" s="106"/>
      <c r="E281" s="107"/>
      <c r="F281" s="240">
        <f t="shared" si="19"/>
        <v>0</v>
      </c>
      <c r="G281" s="106"/>
      <c r="H281" s="403"/>
      <c r="I281" s="243">
        <f t="shared" si="20"/>
        <v>0</v>
      </c>
      <c r="J281" s="106"/>
      <c r="K281" s="403"/>
      <c r="L281" s="243">
        <f t="shared" si="21"/>
        <v>0</v>
      </c>
      <c r="M281" s="463"/>
      <c r="N281" s="108"/>
      <c r="O281" s="243">
        <f t="shared" si="23"/>
        <v>0</v>
      </c>
      <c r="P281" s="382"/>
      <c r="R281" s="346"/>
      <c r="S281" s="346"/>
      <c r="T281" s="346"/>
    </row>
    <row r="282" spans="1:20" hidden="1" x14ac:dyDescent="0.25">
      <c r="A282" s="85">
        <v>7700</v>
      </c>
      <c r="B282" s="210" t="s">
        <v>297</v>
      </c>
      <c r="C282" s="498">
        <f t="shared" si="18"/>
        <v>0</v>
      </c>
      <c r="D282" s="244">
        <f>D283</f>
        <v>0</v>
      </c>
      <c r="E282" s="289">
        <f>SUM(E283)</f>
        <v>0</v>
      </c>
      <c r="F282" s="290">
        <f t="shared" si="19"/>
        <v>0</v>
      </c>
      <c r="G282" s="244">
        <f>G283</f>
        <v>0</v>
      </c>
      <c r="H282" s="499">
        <f>SUM(H283)</f>
        <v>0</v>
      </c>
      <c r="I282" s="293">
        <f t="shared" si="20"/>
        <v>0</v>
      </c>
      <c r="J282" s="244">
        <f>J283</f>
        <v>0</v>
      </c>
      <c r="K282" s="499">
        <f>SUM(K283)</f>
        <v>0</v>
      </c>
      <c r="L282" s="293">
        <f t="shared" si="21"/>
        <v>0</v>
      </c>
      <c r="M282" s="472">
        <f>SUM(M283)</f>
        <v>0</v>
      </c>
      <c r="N282" s="291">
        <f>SUM(N283)</f>
        <v>0</v>
      </c>
      <c r="O282" s="293">
        <f t="shared" si="23"/>
        <v>0</v>
      </c>
      <c r="P282" s="473"/>
      <c r="R282" s="346"/>
      <c r="S282" s="346"/>
      <c r="T282" s="346"/>
    </row>
    <row r="283" spans="1:20" hidden="1" x14ac:dyDescent="0.25">
      <c r="A283" s="121">
        <v>7720</v>
      </c>
      <c r="B283" s="122" t="s">
        <v>298</v>
      </c>
      <c r="C283" s="500">
        <f t="shared" si="18"/>
        <v>0</v>
      </c>
      <c r="D283" s="128"/>
      <c r="E283" s="129"/>
      <c r="F283" s="500">
        <f t="shared" si="19"/>
        <v>0</v>
      </c>
      <c r="G283" s="128"/>
      <c r="H283" s="413"/>
      <c r="I283" s="414">
        <f t="shared" si="20"/>
        <v>0</v>
      </c>
      <c r="J283" s="128"/>
      <c r="K283" s="413"/>
      <c r="L283" s="414">
        <f t="shared" si="21"/>
        <v>0</v>
      </c>
      <c r="M283" s="502"/>
      <c r="N283" s="131"/>
      <c r="O283" s="414">
        <f t="shared" si="23"/>
        <v>0</v>
      </c>
      <c r="P283" s="416"/>
      <c r="R283" s="346"/>
      <c r="S283" s="346"/>
      <c r="T283" s="346"/>
    </row>
    <row r="284" spans="1:20" hidden="1" x14ac:dyDescent="0.25">
      <c r="A284" s="320"/>
      <c r="B284" s="156" t="s">
        <v>299</v>
      </c>
      <c r="C284" s="400">
        <f t="shared" si="18"/>
        <v>0</v>
      </c>
      <c r="D284" s="214">
        <f>SUM(D285:D286)</f>
        <v>0</v>
      </c>
      <c r="E284" s="215">
        <f>SUM(E285:E286)</f>
        <v>0</v>
      </c>
      <c r="F284" s="216">
        <f t="shared" si="19"/>
        <v>0</v>
      </c>
      <c r="G284" s="214">
        <f>SUM(G285:G286)</f>
        <v>0</v>
      </c>
      <c r="H284" s="461">
        <f>SUM(H285:H286)</f>
        <v>0</v>
      </c>
      <c r="I284" s="219">
        <f t="shared" si="20"/>
        <v>0</v>
      </c>
      <c r="J284" s="214">
        <f>SUM(J285:J286)</f>
        <v>0</v>
      </c>
      <c r="K284" s="461">
        <f>SUM(K285:K286)</f>
        <v>0</v>
      </c>
      <c r="L284" s="219">
        <f t="shared" si="21"/>
        <v>0</v>
      </c>
      <c r="M284" s="462">
        <f>SUM(M285:M286)</f>
        <v>0</v>
      </c>
      <c r="N284" s="217">
        <f>SUM(N285:N286)</f>
        <v>0</v>
      </c>
      <c r="O284" s="219">
        <f t="shared" si="23"/>
        <v>0</v>
      </c>
      <c r="P284" s="434"/>
      <c r="R284" s="346"/>
      <c r="S284" s="346"/>
      <c r="T284" s="346"/>
    </row>
    <row r="285" spans="1:20" hidden="1" x14ac:dyDescent="0.25">
      <c r="A285" s="275" t="s">
        <v>300</v>
      </c>
      <c r="B285" s="64" t="s">
        <v>301</v>
      </c>
      <c r="C285" s="227">
        <f t="shared" si="18"/>
        <v>0</v>
      </c>
      <c r="D285" s="116"/>
      <c r="E285" s="117"/>
      <c r="F285" s="227">
        <f t="shared" si="19"/>
        <v>0</v>
      </c>
      <c r="G285" s="116"/>
      <c r="H285" s="408"/>
      <c r="I285" s="230">
        <f t="shared" si="20"/>
        <v>0</v>
      </c>
      <c r="J285" s="116"/>
      <c r="K285" s="408"/>
      <c r="L285" s="230">
        <f t="shared" si="21"/>
        <v>0</v>
      </c>
      <c r="M285" s="464"/>
      <c r="N285" s="118"/>
      <c r="O285" s="230">
        <f t="shared" si="23"/>
        <v>0</v>
      </c>
      <c r="P285" s="387"/>
      <c r="R285" s="346"/>
      <c r="S285" s="346"/>
      <c r="T285" s="346"/>
    </row>
    <row r="286" spans="1:20" ht="24" hidden="1" x14ac:dyDescent="0.25">
      <c r="A286" s="275" t="s">
        <v>302</v>
      </c>
      <c r="B286" s="296" t="s">
        <v>303</v>
      </c>
      <c r="C286" s="400">
        <f t="shared" si="18"/>
        <v>0</v>
      </c>
      <c r="D286" s="106"/>
      <c r="E286" s="107"/>
      <c r="F286" s="240">
        <f t="shared" si="19"/>
        <v>0</v>
      </c>
      <c r="G286" s="106"/>
      <c r="H286" s="403"/>
      <c r="I286" s="243">
        <f t="shared" si="20"/>
        <v>0</v>
      </c>
      <c r="J286" s="106"/>
      <c r="K286" s="403"/>
      <c r="L286" s="243">
        <f t="shared" si="21"/>
        <v>0</v>
      </c>
      <c r="M286" s="463"/>
      <c r="N286" s="108"/>
      <c r="O286" s="243">
        <f t="shared" si="23"/>
        <v>0</v>
      </c>
      <c r="P286" s="382"/>
      <c r="R286" s="346"/>
      <c r="S286" s="346"/>
      <c r="T286" s="346"/>
    </row>
    <row r="287" spans="1:20" x14ac:dyDescent="0.25">
      <c r="A287" s="503"/>
      <c r="B287" s="504" t="s">
        <v>304</v>
      </c>
      <c r="C287" s="505">
        <f t="shared" si="18"/>
        <v>959841</v>
      </c>
      <c r="D287" s="506">
        <f>SUM(D284,D271,D233,D198,D190,D176,D78,D56)</f>
        <v>470153</v>
      </c>
      <c r="E287" s="605">
        <f>SUM(E284,E271,E233,E198,E190,E176,E78,E56)</f>
        <v>0</v>
      </c>
      <c r="F287" s="609">
        <f t="shared" si="19"/>
        <v>470153</v>
      </c>
      <c r="G287" s="506">
        <f>SUM(G284,G271,G233,G198,G190,G176,G78,G56)</f>
        <v>476053</v>
      </c>
      <c r="H287" s="507">
        <f>SUM(H284,H271,H233,H198,H190,H176,H78,H56)</f>
        <v>0</v>
      </c>
      <c r="I287" s="508">
        <f t="shared" si="20"/>
        <v>476053</v>
      </c>
      <c r="J287" s="506">
        <f>SUM(J284,J271,J233,J198,J190,J176,J78,J56)</f>
        <v>13635</v>
      </c>
      <c r="K287" s="507">
        <f>SUM(K284,K271,K233,K198,K190,K176,K78,K56)</f>
        <v>0</v>
      </c>
      <c r="L287" s="508">
        <f t="shared" si="21"/>
        <v>13635</v>
      </c>
      <c r="M287" s="459">
        <f>SUM(M284,M271,M233,M198,M190,M176,M78,M56)</f>
        <v>0</v>
      </c>
      <c r="N287" s="266">
        <f>SUM(N284,N271,N233,N198,N190,N176,N78,N56)</f>
        <v>0</v>
      </c>
      <c r="O287" s="268">
        <f t="shared" si="23"/>
        <v>0</v>
      </c>
      <c r="P287" s="460"/>
      <c r="R287" s="346"/>
      <c r="S287" s="346"/>
      <c r="T287" s="346"/>
    </row>
    <row r="288" spans="1:20" x14ac:dyDescent="0.25">
      <c r="A288" s="509" t="s">
        <v>305</v>
      </c>
      <c r="B288" s="510"/>
      <c r="C288" s="511">
        <f t="shared" si="18"/>
        <v>-4743</v>
      </c>
      <c r="D288" s="512">
        <f>SUM(D28,D29,D45)-D54</f>
        <v>0</v>
      </c>
      <c r="E288" s="518">
        <f>SUM(E28,E29,E45)-E54</f>
        <v>0</v>
      </c>
      <c r="F288" s="622">
        <f t="shared" si="19"/>
        <v>0</v>
      </c>
      <c r="G288" s="512">
        <f>SUM(G28,G29,G45)-G54</f>
        <v>0</v>
      </c>
      <c r="H288" s="515">
        <f>SUM(H28,H29,H45)-H54</f>
        <v>0</v>
      </c>
      <c r="I288" s="516">
        <f t="shared" si="20"/>
        <v>0</v>
      </c>
      <c r="J288" s="512">
        <f>(J30+J46)-J54</f>
        <v>-4743</v>
      </c>
      <c r="K288" s="515">
        <f>(K30+K46)-K54</f>
        <v>0</v>
      </c>
      <c r="L288" s="516">
        <f t="shared" si="21"/>
        <v>-4743</v>
      </c>
      <c r="M288" s="511">
        <f>M48-M54</f>
        <v>0</v>
      </c>
      <c r="N288" s="513">
        <f>N48-N54</f>
        <v>0</v>
      </c>
      <c r="O288" s="516">
        <f t="shared" si="23"/>
        <v>0</v>
      </c>
      <c r="P288" s="517"/>
      <c r="R288" s="346"/>
      <c r="S288" s="346"/>
      <c r="T288" s="346"/>
    </row>
    <row r="289" spans="1:20" s="37" customFormat="1" x14ac:dyDescent="0.25">
      <c r="A289" s="509" t="s">
        <v>306</v>
      </c>
      <c r="B289" s="510"/>
      <c r="C289" s="518">
        <f t="shared" si="18"/>
        <v>4743</v>
      </c>
      <c r="D289" s="512">
        <f>SUM(D290,D291)-D298+D299</f>
        <v>0</v>
      </c>
      <c r="E289" s="518">
        <f>SUM(E290,E291)-E298+E299</f>
        <v>0</v>
      </c>
      <c r="F289" s="622">
        <f t="shared" si="19"/>
        <v>0</v>
      </c>
      <c r="G289" s="512">
        <f>SUM(G290,G291)-G298+G299</f>
        <v>0</v>
      </c>
      <c r="H289" s="515">
        <f>SUM(H290,H291)-H298+H299</f>
        <v>0</v>
      </c>
      <c r="I289" s="516">
        <f t="shared" si="20"/>
        <v>0</v>
      </c>
      <c r="J289" s="512">
        <f>SUM(J290,J291)-J298+J299</f>
        <v>4743</v>
      </c>
      <c r="K289" s="515">
        <f>SUM(K290,K291)-K298+K299</f>
        <v>0</v>
      </c>
      <c r="L289" s="516">
        <f t="shared" si="21"/>
        <v>4743</v>
      </c>
      <c r="M289" s="511">
        <f>SUM(M290,M291)-M298+M299</f>
        <v>0</v>
      </c>
      <c r="N289" s="513">
        <f>SUM(N290,N291)-N298+N299</f>
        <v>0</v>
      </c>
      <c r="O289" s="516">
        <f t="shared" si="23"/>
        <v>0</v>
      </c>
      <c r="P289" s="517"/>
      <c r="R289" s="346"/>
      <c r="S289" s="346"/>
      <c r="T289" s="346"/>
    </row>
    <row r="290" spans="1:20" s="37" customFormat="1" x14ac:dyDescent="0.25">
      <c r="A290" s="519" t="s">
        <v>307</v>
      </c>
      <c r="B290" s="519" t="s">
        <v>308</v>
      </c>
      <c r="C290" s="518">
        <f t="shared" si="18"/>
        <v>4743</v>
      </c>
      <c r="D290" s="512">
        <f>D25-D284</f>
        <v>0</v>
      </c>
      <c r="E290" s="518">
        <f>E25-E284</f>
        <v>0</v>
      </c>
      <c r="F290" s="622">
        <f t="shared" si="19"/>
        <v>0</v>
      </c>
      <c r="G290" s="512">
        <f>G25-G284</f>
        <v>0</v>
      </c>
      <c r="H290" s="515">
        <f>H25-H284</f>
        <v>0</v>
      </c>
      <c r="I290" s="516">
        <f t="shared" si="20"/>
        <v>0</v>
      </c>
      <c r="J290" s="512">
        <f>J25-J284</f>
        <v>4743</v>
      </c>
      <c r="K290" s="515">
        <f>K25-K284</f>
        <v>0</v>
      </c>
      <c r="L290" s="516">
        <f t="shared" si="21"/>
        <v>4743</v>
      </c>
      <c r="M290" s="511">
        <f>M25-M284</f>
        <v>0</v>
      </c>
      <c r="N290" s="513">
        <f>N25-N284</f>
        <v>0</v>
      </c>
      <c r="O290" s="516">
        <f t="shared" si="23"/>
        <v>0</v>
      </c>
      <c r="P290" s="517"/>
      <c r="R290" s="346"/>
      <c r="S290" s="346"/>
      <c r="T290" s="346"/>
    </row>
    <row r="291" spans="1:20" s="37" customFormat="1" hidden="1" x14ac:dyDescent="0.25">
      <c r="A291" s="520" t="s">
        <v>309</v>
      </c>
      <c r="B291" s="520" t="s">
        <v>310</v>
      </c>
      <c r="C291" s="518">
        <f t="shared" si="18"/>
        <v>0</v>
      </c>
      <c r="D291" s="512">
        <f>SUM(D292,D294,D296)-SUM(D293,D295,D297)</f>
        <v>0</v>
      </c>
      <c r="E291" s="518">
        <f>SUM(E292,E294,E296)-SUM(E293,E295,E297)</f>
        <v>0</v>
      </c>
      <c r="F291" s="622">
        <f t="shared" si="19"/>
        <v>0</v>
      </c>
      <c r="G291" s="512">
        <f>SUM(G292,G294,G296)-SUM(G293,G295,G297)</f>
        <v>0</v>
      </c>
      <c r="H291" s="515">
        <f>SUM(H292,H294,H296)-SUM(H293,H295,H297)</f>
        <v>0</v>
      </c>
      <c r="I291" s="516">
        <f t="shared" si="20"/>
        <v>0</v>
      </c>
      <c r="J291" s="512">
        <f>SUM(J292,J294,J296)-SUM(J293,J295,J297)</f>
        <v>0</v>
      </c>
      <c r="K291" s="515">
        <f>SUM(K292,K294,K296)-SUM(K293,K295,K297)</f>
        <v>0</v>
      </c>
      <c r="L291" s="516">
        <f t="shared" si="21"/>
        <v>0</v>
      </c>
      <c r="M291" s="511">
        <f>SUM(M292,M294,M296)-SUM(M293,M295,M297)</f>
        <v>0</v>
      </c>
      <c r="N291" s="513">
        <f>SUM(N292,N294,N296)-SUM(N293,N295,N297)</f>
        <v>0</v>
      </c>
      <c r="O291" s="516">
        <f t="shared" si="23"/>
        <v>0</v>
      </c>
      <c r="P291" s="517"/>
      <c r="R291" s="346"/>
      <c r="S291" s="346"/>
      <c r="T291" s="346"/>
    </row>
    <row r="292" spans="1:20" s="37" customFormat="1" hidden="1" x14ac:dyDescent="0.25">
      <c r="A292" s="320" t="s">
        <v>311</v>
      </c>
      <c r="B292" s="164" t="s">
        <v>312</v>
      </c>
      <c r="C292" s="410">
        <f t="shared" si="18"/>
        <v>0</v>
      </c>
      <c r="D292" s="128"/>
      <c r="E292" s="129"/>
      <c r="F292" s="500">
        <f t="shared" si="19"/>
        <v>0</v>
      </c>
      <c r="G292" s="128"/>
      <c r="H292" s="413"/>
      <c r="I292" s="414">
        <f t="shared" si="20"/>
        <v>0</v>
      </c>
      <c r="J292" s="128"/>
      <c r="K292" s="413"/>
      <c r="L292" s="414">
        <f t="shared" si="21"/>
        <v>0</v>
      </c>
      <c r="M292" s="502"/>
      <c r="N292" s="131"/>
      <c r="O292" s="414">
        <f t="shared" si="23"/>
        <v>0</v>
      </c>
      <c r="P292" s="416"/>
      <c r="R292" s="346"/>
      <c r="S292" s="346"/>
      <c r="T292" s="346"/>
    </row>
    <row r="293" spans="1:20" ht="24" hidden="1" x14ac:dyDescent="0.25">
      <c r="A293" s="275" t="s">
        <v>313</v>
      </c>
      <c r="B293" s="63" t="s">
        <v>314</v>
      </c>
      <c r="C293" s="405">
        <f t="shared" si="18"/>
        <v>0</v>
      </c>
      <c r="D293" s="116"/>
      <c r="E293" s="117"/>
      <c r="F293" s="227">
        <f t="shared" si="19"/>
        <v>0</v>
      </c>
      <c r="G293" s="116"/>
      <c r="H293" s="408"/>
      <c r="I293" s="230">
        <f t="shared" si="20"/>
        <v>0</v>
      </c>
      <c r="J293" s="116"/>
      <c r="K293" s="408"/>
      <c r="L293" s="230">
        <f t="shared" si="21"/>
        <v>0</v>
      </c>
      <c r="M293" s="464"/>
      <c r="N293" s="118"/>
      <c r="O293" s="230">
        <f t="shared" si="23"/>
        <v>0</v>
      </c>
      <c r="P293" s="387"/>
      <c r="R293" s="346"/>
      <c r="S293" s="346"/>
      <c r="T293" s="346"/>
    </row>
    <row r="294" spans="1:20" hidden="1" x14ac:dyDescent="0.25">
      <c r="A294" s="275" t="s">
        <v>315</v>
      </c>
      <c r="B294" s="63" t="s">
        <v>316</v>
      </c>
      <c r="C294" s="405">
        <f t="shared" si="18"/>
        <v>0</v>
      </c>
      <c r="D294" s="116"/>
      <c r="E294" s="117"/>
      <c r="F294" s="227">
        <f t="shared" si="19"/>
        <v>0</v>
      </c>
      <c r="G294" s="116"/>
      <c r="H294" s="408"/>
      <c r="I294" s="230">
        <f t="shared" si="20"/>
        <v>0</v>
      </c>
      <c r="J294" s="116"/>
      <c r="K294" s="408"/>
      <c r="L294" s="230">
        <f t="shared" si="21"/>
        <v>0</v>
      </c>
      <c r="M294" s="464"/>
      <c r="N294" s="118"/>
      <c r="O294" s="230">
        <f t="shared" si="23"/>
        <v>0</v>
      </c>
      <c r="P294" s="387"/>
      <c r="R294" s="346"/>
      <c r="S294" s="346"/>
      <c r="T294" s="346"/>
    </row>
    <row r="295" spans="1:20" ht="24" hidden="1" x14ac:dyDescent="0.25">
      <c r="A295" s="275" t="s">
        <v>317</v>
      </c>
      <c r="B295" s="63" t="s">
        <v>318</v>
      </c>
      <c r="C295" s="405">
        <f t="shared" si="18"/>
        <v>0</v>
      </c>
      <c r="D295" s="116"/>
      <c r="E295" s="117"/>
      <c r="F295" s="227">
        <f t="shared" si="19"/>
        <v>0</v>
      </c>
      <c r="G295" s="116"/>
      <c r="H295" s="408"/>
      <c r="I295" s="230">
        <f t="shared" si="20"/>
        <v>0</v>
      </c>
      <c r="J295" s="116"/>
      <c r="K295" s="408"/>
      <c r="L295" s="230">
        <f t="shared" si="21"/>
        <v>0</v>
      </c>
      <c r="M295" s="464"/>
      <c r="N295" s="118"/>
      <c r="O295" s="230">
        <f t="shared" si="23"/>
        <v>0</v>
      </c>
      <c r="P295" s="387"/>
      <c r="R295" s="346"/>
      <c r="S295" s="346"/>
      <c r="T295" s="346"/>
    </row>
    <row r="296" spans="1:20" hidden="1" x14ac:dyDescent="0.25">
      <c r="A296" s="275" t="s">
        <v>319</v>
      </c>
      <c r="B296" s="63" t="s">
        <v>320</v>
      </c>
      <c r="C296" s="405">
        <f t="shared" si="18"/>
        <v>0</v>
      </c>
      <c r="D296" s="116"/>
      <c r="E296" s="117"/>
      <c r="F296" s="227">
        <f t="shared" si="19"/>
        <v>0</v>
      </c>
      <c r="G296" s="116"/>
      <c r="H296" s="408"/>
      <c r="I296" s="230">
        <f t="shared" si="20"/>
        <v>0</v>
      </c>
      <c r="J296" s="116"/>
      <c r="K296" s="408"/>
      <c r="L296" s="230">
        <f t="shared" si="21"/>
        <v>0</v>
      </c>
      <c r="M296" s="464"/>
      <c r="N296" s="118"/>
      <c r="O296" s="230">
        <f t="shared" si="23"/>
        <v>0</v>
      </c>
      <c r="P296" s="387"/>
      <c r="R296" s="346"/>
      <c r="S296" s="346"/>
      <c r="T296" s="346"/>
    </row>
    <row r="297" spans="1:20" ht="24" hidden="1" x14ac:dyDescent="0.25">
      <c r="A297" s="321" t="s">
        <v>321</v>
      </c>
      <c r="B297" s="322" t="s">
        <v>322</v>
      </c>
      <c r="C297" s="481">
        <f t="shared" si="18"/>
        <v>0</v>
      </c>
      <c r="D297" s="257"/>
      <c r="E297" s="258"/>
      <c r="F297" s="618">
        <f t="shared" si="19"/>
        <v>0</v>
      </c>
      <c r="G297" s="257"/>
      <c r="H297" s="483"/>
      <c r="I297" s="479">
        <f t="shared" si="20"/>
        <v>0</v>
      </c>
      <c r="J297" s="257"/>
      <c r="K297" s="483"/>
      <c r="L297" s="479">
        <f t="shared" si="21"/>
        <v>0</v>
      </c>
      <c r="M297" s="484"/>
      <c r="N297" s="260"/>
      <c r="O297" s="479">
        <f t="shared" si="23"/>
        <v>0</v>
      </c>
      <c r="P297" s="480"/>
      <c r="R297" s="346"/>
      <c r="S297" s="346"/>
      <c r="T297" s="346"/>
    </row>
    <row r="298" spans="1:20" hidden="1" x14ac:dyDescent="0.25">
      <c r="A298" s="520" t="s">
        <v>323</v>
      </c>
      <c r="B298" s="520" t="s">
        <v>324</v>
      </c>
      <c r="C298" s="521">
        <f t="shared" si="18"/>
        <v>0</v>
      </c>
      <c r="D298" s="522"/>
      <c r="E298" s="634"/>
      <c r="F298" s="622">
        <f t="shared" si="19"/>
        <v>0</v>
      </c>
      <c r="G298" s="522"/>
      <c r="H298" s="524"/>
      <c r="I298" s="516">
        <f t="shared" si="20"/>
        <v>0</v>
      </c>
      <c r="J298" s="522"/>
      <c r="K298" s="524"/>
      <c r="L298" s="516">
        <f t="shared" si="21"/>
        <v>0</v>
      </c>
      <c r="M298" s="525"/>
      <c r="N298" s="523"/>
      <c r="O298" s="516">
        <f t="shared" si="23"/>
        <v>0</v>
      </c>
      <c r="P298" s="517"/>
      <c r="R298" s="346"/>
      <c r="S298" s="346"/>
      <c r="T298" s="346"/>
    </row>
    <row r="299" spans="1:20" s="37" customFormat="1" ht="48" hidden="1" x14ac:dyDescent="0.25">
      <c r="A299" s="520" t="s">
        <v>325</v>
      </c>
      <c r="B299" s="330" t="s">
        <v>326</v>
      </c>
      <c r="C299" s="526">
        <f t="shared" si="18"/>
        <v>0</v>
      </c>
      <c r="D299" s="527"/>
      <c r="E299" s="635"/>
      <c r="F299" s="315">
        <f t="shared" si="19"/>
        <v>0</v>
      </c>
      <c r="G299" s="522"/>
      <c r="H299" s="524"/>
      <c r="I299" s="516">
        <f t="shared" si="20"/>
        <v>0</v>
      </c>
      <c r="J299" s="522"/>
      <c r="K299" s="524"/>
      <c r="L299" s="516">
        <f t="shared" si="21"/>
        <v>0</v>
      </c>
      <c r="M299" s="525"/>
      <c r="N299" s="523"/>
      <c r="O299" s="516">
        <f t="shared" si="23"/>
        <v>0</v>
      </c>
      <c r="P299" s="636"/>
      <c r="Q299" s="332"/>
      <c r="R299" s="346"/>
      <c r="S299" s="346"/>
      <c r="T299" s="346"/>
    </row>
    <row r="300" spans="1:20" s="37" customFormat="1" x14ac:dyDescent="0.25">
      <c r="A300" s="529" t="s">
        <v>327</v>
      </c>
      <c r="B300" s="334"/>
      <c r="C300" s="334"/>
      <c r="D300" s="334"/>
      <c r="E300" s="334"/>
      <c r="F300" s="334"/>
      <c r="G300" s="334"/>
      <c r="H300" s="334"/>
      <c r="I300" s="334"/>
      <c r="J300" s="334"/>
      <c r="K300" s="334"/>
      <c r="L300" s="334"/>
      <c r="M300" s="334"/>
      <c r="N300" s="334"/>
      <c r="O300" s="334"/>
      <c r="P300" s="334"/>
      <c r="Q300" s="332"/>
    </row>
    <row r="301" spans="1:20" s="37" customFormat="1" x14ac:dyDescent="0.25">
      <c r="A301" s="336" t="s">
        <v>505</v>
      </c>
      <c r="B301" s="337"/>
      <c r="C301" s="337"/>
      <c r="D301" s="337"/>
      <c r="E301" s="337"/>
      <c r="F301" s="337"/>
      <c r="G301" s="337"/>
      <c r="H301" s="337"/>
      <c r="I301" s="337"/>
      <c r="J301" s="337"/>
      <c r="K301" s="337"/>
      <c r="L301" s="337"/>
      <c r="M301" s="337"/>
      <c r="N301" s="337"/>
      <c r="O301" s="337"/>
      <c r="P301" s="337"/>
      <c r="Q301" s="332"/>
    </row>
    <row r="302" spans="1:20" ht="12.75" thickBot="1" x14ac:dyDescent="0.3">
      <c r="A302" s="530"/>
      <c r="B302" s="531"/>
      <c r="C302" s="531"/>
      <c r="D302" s="531"/>
      <c r="E302" s="531"/>
      <c r="F302" s="531"/>
      <c r="G302" s="531"/>
      <c r="H302" s="531"/>
      <c r="I302" s="531"/>
      <c r="J302" s="531"/>
      <c r="K302" s="531"/>
      <c r="L302" s="531"/>
      <c r="M302" s="531"/>
      <c r="N302" s="531"/>
      <c r="O302" s="531"/>
      <c r="P302" s="532"/>
      <c r="Q302" s="9"/>
    </row>
    <row r="303" spans="1:20" x14ac:dyDescent="0.25">
      <c r="A303" s="4"/>
      <c r="B303" s="4"/>
      <c r="C303" s="4"/>
      <c r="D303" s="4"/>
      <c r="E303" s="4"/>
      <c r="F303" s="4"/>
      <c r="G303" s="4"/>
      <c r="H303" s="4"/>
      <c r="I303" s="4"/>
      <c r="J303" s="4"/>
      <c r="K303" s="4"/>
      <c r="L303" s="4"/>
      <c r="M303" s="4"/>
      <c r="N303" s="4"/>
      <c r="O303" s="4"/>
    </row>
    <row r="304" spans="1:20"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row r="322" spans="1:15" x14ac:dyDescent="0.25">
      <c r="A322" s="4"/>
      <c r="B322" s="4"/>
      <c r="C322" s="4"/>
      <c r="D322" s="4"/>
      <c r="E322" s="4"/>
      <c r="F322" s="4"/>
      <c r="G322" s="4"/>
      <c r="H322" s="4"/>
      <c r="I322" s="4"/>
      <c r="J322" s="4"/>
      <c r="K322" s="4"/>
      <c r="L322" s="4"/>
      <c r="M322" s="4"/>
      <c r="N322" s="4"/>
      <c r="O322" s="4"/>
    </row>
  </sheetData>
  <sheetProtection algorithmName="SHA-512" hashValue="yL/kPX7vsO5cunLfTt/QTCBITyGZy+uUsXTqJ1CO6g8eU2lulddU73zbLiT6lqgc/aIGGRrLdZVpYdDnHhjrMA==" saltValue="gpa6eiAnvy3b7BBeOWp3eA==" spinCount="100000" sheet="1" objects="1" scenarios="1" formatCells="0" formatColumns="0" formatRows="0"/>
  <autoFilter ref="A22:P301">
    <filterColumn colId="2">
      <filters blank="1">
        <filter val="1 275"/>
        <filter val="1 672"/>
        <filter val="1 765"/>
        <filter val="1 840"/>
        <filter val="1 865"/>
        <filter val="10 019"/>
        <filter val="100"/>
        <filter val="107 397"/>
        <filter val="118 829"/>
        <filter val="14 452"/>
        <filter val="14 514"/>
        <filter val="142 795"/>
        <filter val="148 097"/>
        <filter val="150"/>
        <filter val="17 310"/>
        <filter val="175"/>
        <filter val="18 199"/>
        <filter val="183 226"/>
        <filter val="19 210"/>
        <filter val="2 213"/>
        <filter val="2 269"/>
        <filter val="2 500"/>
        <filter val="2 682"/>
        <filter val="200"/>
        <filter val="22 180"/>
        <filter val="220"/>
        <filter val="25 062"/>
        <filter val="26"/>
        <filter val="288"/>
        <filter val="29 173"/>
        <filter val="3 169"/>
        <filter val="3 383"/>
        <filter val="3 450"/>
        <filter val="3 599"/>
        <filter val="3 748"/>
        <filter val="30"/>
        <filter val="34 208"/>
        <filter val="35 973"/>
        <filter val="4 651"/>
        <filter val="4 743"/>
        <filter val="-4 743"/>
        <filter val="40 431"/>
        <filter val="48 847"/>
        <filter val="5 031"/>
        <filter val="5 866"/>
        <filter val="50"/>
        <filter val="515"/>
        <filter val="542 423"/>
        <filter val="592 545"/>
        <filter val="597"/>
        <filter val="60"/>
        <filter val="600"/>
        <filter val="7 989"/>
        <filter val="75 556"/>
        <filter val="764"/>
        <filter val="775 771"/>
        <filter val="8 179"/>
        <filter val="8 864"/>
        <filter val="8 892"/>
        <filter val="855"/>
        <filter val="922"/>
        <filter val="923 868"/>
        <filter val="946 206"/>
        <filter val="95"/>
        <filter val="959 841"/>
      </filters>
    </filterColumn>
  </autoFilter>
  <mergeCells count="30">
    <mergeCell ref="J20:J21"/>
    <mergeCell ref="K20:K21"/>
    <mergeCell ref="C17:P17"/>
    <mergeCell ref="A4:P4"/>
    <mergeCell ref="C6:P6"/>
    <mergeCell ref="C7:P7"/>
    <mergeCell ref="C8:P8"/>
    <mergeCell ref="C9:P9"/>
    <mergeCell ref="C10:P10"/>
    <mergeCell ref="C11:P11"/>
    <mergeCell ref="C13:P13"/>
    <mergeCell ref="C14:P14"/>
    <mergeCell ref="C15:P15"/>
    <mergeCell ref="C16:P16"/>
    <mergeCell ref="L20:L21"/>
    <mergeCell ref="M20:M21"/>
    <mergeCell ref="C18:P18"/>
    <mergeCell ref="A19:A21"/>
    <mergeCell ref="B19:B21"/>
    <mergeCell ref="C19:O19"/>
    <mergeCell ref="P19:P21"/>
    <mergeCell ref="C20:C21"/>
    <mergeCell ref="D20:D21"/>
    <mergeCell ref="E20:E21"/>
    <mergeCell ref="F20:F21"/>
    <mergeCell ref="G20:G21"/>
    <mergeCell ref="N20:N21"/>
    <mergeCell ref="O20:O21"/>
    <mergeCell ref="H20:H21"/>
    <mergeCell ref="I20:I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52.pielikums Jūrmalas pilsētas domes
2016.gada 19.maija saistošajiem noteikumiem Nr.13
(protokols Nr.6, 8.punkts)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6"/>
  <sheetViews>
    <sheetView view="pageLayout" zoomScaleNormal="90" workbookViewId="0">
      <selection activeCell="T9" sqref="T9"/>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1278</v>
      </c>
    </row>
    <row r="2" spans="1:17" x14ac:dyDescent="0.25">
      <c r="A2" s="357"/>
      <c r="B2" s="357"/>
      <c r="C2" s="357"/>
      <c r="D2" s="357"/>
      <c r="E2" s="357"/>
      <c r="F2" s="357"/>
      <c r="G2" s="357"/>
      <c r="H2" s="357"/>
      <c r="I2" s="357"/>
      <c r="J2" s="357"/>
      <c r="K2" s="357"/>
      <c r="L2" s="357"/>
      <c r="M2" s="357"/>
      <c r="N2" s="357"/>
      <c r="O2" s="357"/>
      <c r="P2" s="357"/>
    </row>
    <row r="3" spans="1:17" ht="6.75" customHeight="1"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1279</v>
      </c>
      <c r="D6" s="1049"/>
      <c r="E6" s="1049"/>
      <c r="F6" s="1049"/>
      <c r="G6" s="1049"/>
      <c r="H6" s="1049"/>
      <c r="I6" s="1049"/>
      <c r="J6" s="1049"/>
      <c r="K6" s="1049"/>
      <c r="L6" s="1049"/>
      <c r="M6" s="1049"/>
      <c r="N6" s="1049"/>
      <c r="O6" s="1049"/>
      <c r="P6" s="1050"/>
      <c r="Q6" s="9"/>
    </row>
    <row r="7" spans="1:17" ht="12.75" x14ac:dyDescent="0.25">
      <c r="A7" s="12" t="s">
        <v>4</v>
      </c>
      <c r="B7" s="13"/>
      <c r="C7" s="1049" t="s">
        <v>1280</v>
      </c>
      <c r="D7" s="1049"/>
      <c r="E7" s="1049"/>
      <c r="F7" s="1049"/>
      <c r="G7" s="1049"/>
      <c r="H7" s="1049"/>
      <c r="I7" s="1049"/>
      <c r="J7" s="1049"/>
      <c r="K7" s="1049"/>
      <c r="L7" s="1049"/>
      <c r="M7" s="1049"/>
      <c r="N7" s="1049"/>
      <c r="O7" s="1049"/>
      <c r="P7" s="1050"/>
      <c r="Q7" s="9"/>
    </row>
    <row r="8" spans="1:17" x14ac:dyDescent="0.25">
      <c r="A8" s="14" t="s">
        <v>6</v>
      </c>
      <c r="B8" s="15"/>
      <c r="C8" s="1044" t="s">
        <v>1281</v>
      </c>
      <c r="D8" s="1044"/>
      <c r="E8" s="1044"/>
      <c r="F8" s="1044"/>
      <c r="G8" s="1044"/>
      <c r="H8" s="1044"/>
      <c r="I8" s="1044"/>
      <c r="J8" s="1044"/>
      <c r="K8" s="1044"/>
      <c r="L8" s="1044"/>
      <c r="M8" s="1044"/>
      <c r="N8" s="1044"/>
      <c r="O8" s="1044"/>
      <c r="P8" s="1045"/>
      <c r="Q8" s="9"/>
    </row>
    <row r="9" spans="1:17" x14ac:dyDescent="0.25">
      <c r="A9" s="14" t="s">
        <v>8</v>
      </c>
      <c r="B9" s="15"/>
      <c r="C9" s="1044" t="s">
        <v>9</v>
      </c>
      <c r="D9" s="1044"/>
      <c r="E9" s="1044"/>
      <c r="F9" s="1044"/>
      <c r="G9" s="1044"/>
      <c r="H9" s="1044"/>
      <c r="I9" s="1044"/>
      <c r="J9" s="1044"/>
      <c r="K9" s="1044"/>
      <c r="L9" s="1044"/>
      <c r="M9" s="1044"/>
      <c r="N9" s="1044"/>
      <c r="O9" s="1044"/>
      <c r="P9" s="1045"/>
      <c r="Q9" s="9"/>
    </row>
    <row r="10" spans="1:17" ht="22.5" customHeight="1" x14ac:dyDescent="0.25">
      <c r="A10" s="14" t="s">
        <v>10</v>
      </c>
      <c r="B10" s="15"/>
      <c r="C10" s="1049" t="s">
        <v>11</v>
      </c>
      <c r="D10" s="1049"/>
      <c r="E10" s="1049"/>
      <c r="F10" s="1049"/>
      <c r="G10" s="1049"/>
      <c r="H10" s="1049"/>
      <c r="I10" s="1049"/>
      <c r="J10" s="1049"/>
      <c r="K10" s="1049"/>
      <c r="L10" s="1049"/>
      <c r="M10" s="1049"/>
      <c r="N10" s="1049"/>
      <c r="O10" s="1049"/>
      <c r="P10" s="1050"/>
      <c r="Q10" s="9"/>
    </row>
    <row r="11" spans="1:17" x14ac:dyDescent="0.25">
      <c r="A11" s="14" t="s">
        <v>12</v>
      </c>
      <c r="B11" s="15"/>
      <c r="C11" s="1049" t="s">
        <v>13</v>
      </c>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1282</v>
      </c>
      <c r="D13" s="1044"/>
      <c r="E13" s="1044"/>
      <c r="F13" s="1044"/>
      <c r="G13" s="1044"/>
      <c r="H13" s="1044"/>
      <c r="I13" s="1044"/>
      <c r="J13" s="1044"/>
      <c r="K13" s="1044"/>
      <c r="L13" s="1044"/>
      <c r="M13" s="1044"/>
      <c r="N13" s="1044"/>
      <c r="O13" s="1044"/>
      <c r="P13" s="1045"/>
      <c r="Q13" s="9"/>
    </row>
    <row r="14" spans="1:17" x14ac:dyDescent="0.25">
      <c r="A14" s="14"/>
      <c r="B14" s="15" t="s">
        <v>17</v>
      </c>
      <c r="C14" s="1044" t="s">
        <v>1283</v>
      </c>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t="s">
        <v>1284</v>
      </c>
      <c r="D16" s="1044"/>
      <c r="E16" s="1044"/>
      <c r="F16" s="1044"/>
      <c r="G16" s="1044"/>
      <c r="H16" s="1044"/>
      <c r="I16" s="1044"/>
      <c r="J16" s="1044"/>
      <c r="K16" s="1044"/>
      <c r="L16" s="1044"/>
      <c r="M16" s="1044"/>
      <c r="N16" s="1044"/>
      <c r="O16" s="1044"/>
      <c r="P16" s="1045"/>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ht="4.5" customHeight="1"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7" s="21" customFormat="1" ht="66" customHeight="1" thickBot="1" x14ac:dyDescent="0.3">
      <c r="A21" s="1029"/>
      <c r="B21" s="1032"/>
      <c r="C21" s="1037"/>
      <c r="D21" s="1024"/>
      <c r="E21" s="1043"/>
      <c r="F21" s="1022"/>
      <c r="G21" s="1024"/>
      <c r="H21" s="1043"/>
      <c r="I21" s="1022"/>
      <c r="J21" s="1024"/>
      <c r="K21" s="1043"/>
      <c r="L21" s="1022"/>
      <c r="M21" s="1024"/>
      <c r="N21" s="1043"/>
      <c r="O21" s="1022"/>
      <c r="P21" s="1032"/>
    </row>
    <row r="22" spans="1:17"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332"/>
      <c r="D23" s="31"/>
      <c r="E23" s="32"/>
      <c r="F23" s="197"/>
      <c r="G23" s="31"/>
      <c r="H23" s="366"/>
      <c r="I23" s="367"/>
      <c r="J23" s="31"/>
      <c r="K23" s="368"/>
      <c r="L23" s="367"/>
      <c r="M23" s="368"/>
      <c r="N23" s="34"/>
      <c r="O23" s="367"/>
      <c r="P23" s="369"/>
    </row>
    <row r="24" spans="1:17" s="37" customFormat="1" ht="12.75" thickBot="1" x14ac:dyDescent="0.3">
      <c r="A24" s="38"/>
      <c r="B24" s="39" t="s">
        <v>41</v>
      </c>
      <c r="C24" s="370">
        <f>F24+I24+L24+O24</f>
        <v>300480</v>
      </c>
      <c r="D24" s="41">
        <f>SUM(D25,D28,D29,D45,D46)</f>
        <v>281476</v>
      </c>
      <c r="E24" s="42">
        <f>SUM(E25,E28,E29,E45,E46)</f>
        <v>0</v>
      </c>
      <c r="F24" s="43">
        <f t="shared" ref="F24:F29" si="0">D24+E24</f>
        <v>281476</v>
      </c>
      <c r="G24" s="41">
        <f>SUM(G25,G28,G46)</f>
        <v>17565</v>
      </c>
      <c r="H24" s="371">
        <f>SUM(H25,H28,H46)</f>
        <v>0</v>
      </c>
      <c r="I24" s="45">
        <f>G24+H24</f>
        <v>17565</v>
      </c>
      <c r="J24" s="41">
        <f>SUM(J25,J30,J46)</f>
        <v>1439</v>
      </c>
      <c r="K24" s="371">
        <f>SUM(K25,K30,K46)</f>
        <v>0</v>
      </c>
      <c r="L24" s="45">
        <f>J24+K24</f>
        <v>1439</v>
      </c>
      <c r="M24" s="372">
        <f>SUM(M25,M48)</f>
        <v>0</v>
      </c>
      <c r="N24" s="44">
        <f>SUM(N25,N48)</f>
        <v>0</v>
      </c>
      <c r="O24" s="45">
        <f>M24+N24</f>
        <v>0</v>
      </c>
      <c r="P24" s="373"/>
    </row>
    <row r="25" spans="1:17" ht="12.75" thickTop="1" x14ac:dyDescent="0.25">
      <c r="A25" s="46"/>
      <c r="B25" s="47" t="s">
        <v>42</v>
      </c>
      <c r="C25" s="374">
        <f>F25+I25+L25+O25</f>
        <v>86</v>
      </c>
      <c r="D25" s="49">
        <f>SUM(D26:D27)</f>
        <v>0</v>
      </c>
      <c r="E25" s="50">
        <f>SUM(E26:E27)</f>
        <v>0</v>
      </c>
      <c r="F25" s="51">
        <f t="shared" si="0"/>
        <v>0</v>
      </c>
      <c r="G25" s="49">
        <f>SUM(G26:G27)</f>
        <v>0</v>
      </c>
      <c r="H25" s="375">
        <f>SUM(H26:H27)</f>
        <v>0</v>
      </c>
      <c r="I25" s="53">
        <f>G25+H25</f>
        <v>0</v>
      </c>
      <c r="J25" s="49">
        <f>SUM(J26:J27)</f>
        <v>86</v>
      </c>
      <c r="K25" s="375">
        <f>SUM(K26:K27)</f>
        <v>0</v>
      </c>
      <c r="L25" s="53">
        <f>J25+K25</f>
        <v>86</v>
      </c>
      <c r="M25" s="376">
        <f>SUM(M26:M27)</f>
        <v>0</v>
      </c>
      <c r="N25" s="52">
        <f>SUM(N26:N27)</f>
        <v>0</v>
      </c>
      <c r="O25" s="53">
        <f>M25+N25</f>
        <v>0</v>
      </c>
      <c r="P25" s="377"/>
    </row>
    <row r="26" spans="1:17" hidden="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row>
    <row r="27" spans="1:17" x14ac:dyDescent="0.25">
      <c r="A27" s="63"/>
      <c r="B27" s="64" t="s">
        <v>44</v>
      </c>
      <c r="C27" s="383">
        <f>F27+I27+L27+O27</f>
        <v>86</v>
      </c>
      <c r="D27" s="66"/>
      <c r="E27" s="67"/>
      <c r="F27" s="611">
        <f t="shared" si="0"/>
        <v>0</v>
      </c>
      <c r="G27" s="66"/>
      <c r="H27" s="384"/>
      <c r="I27" s="385">
        <f>G27+H27</f>
        <v>0</v>
      </c>
      <c r="J27" s="66">
        <v>86</v>
      </c>
      <c r="K27" s="384"/>
      <c r="L27" s="385">
        <f>J27+K27</f>
        <v>86</v>
      </c>
      <c r="M27" s="386"/>
      <c r="N27" s="69"/>
      <c r="O27" s="385">
        <f>M27+N27</f>
        <v>0</v>
      </c>
      <c r="P27" s="387"/>
    </row>
    <row r="28" spans="1:17" s="37" customFormat="1" ht="24.75" thickBot="1" x14ac:dyDescent="0.3">
      <c r="A28" s="73">
        <v>19300</v>
      </c>
      <c r="B28" s="73" t="s">
        <v>45</v>
      </c>
      <c r="C28" s="388">
        <f>SUM(F28,I28)</f>
        <v>299041</v>
      </c>
      <c r="D28" s="75">
        <v>281476</v>
      </c>
      <c r="E28" s="76"/>
      <c r="F28" s="606">
        <f t="shared" si="0"/>
        <v>281476</v>
      </c>
      <c r="G28" s="75">
        <v>17565</v>
      </c>
      <c r="H28" s="389"/>
      <c r="I28" s="390">
        <f>G28+H28</f>
        <v>17565</v>
      </c>
      <c r="J28" s="80" t="s">
        <v>46</v>
      </c>
      <c r="K28" s="391" t="s">
        <v>46</v>
      </c>
      <c r="L28" s="84" t="s">
        <v>46</v>
      </c>
      <c r="M28" s="613" t="s">
        <v>46</v>
      </c>
      <c r="N28" s="83" t="s">
        <v>46</v>
      </c>
      <c r="O28" s="84" t="s">
        <v>46</v>
      </c>
      <c r="P28" s="392"/>
    </row>
    <row r="29" spans="1:17" s="37" customFormat="1" ht="24.75" hidden="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row>
    <row r="30" spans="1:17" s="37" customFormat="1" ht="36.75" thickTop="1" x14ac:dyDescent="0.25">
      <c r="A30" s="85">
        <v>21300</v>
      </c>
      <c r="B30" s="85" t="s">
        <v>48</v>
      </c>
      <c r="C30" s="393">
        <f t="shared" ref="C30:C44" si="1">L30</f>
        <v>1353</v>
      </c>
      <c r="D30" s="90" t="s">
        <v>46</v>
      </c>
      <c r="E30" s="92" t="s">
        <v>46</v>
      </c>
      <c r="F30" s="93" t="s">
        <v>46</v>
      </c>
      <c r="G30" s="90" t="s">
        <v>46</v>
      </c>
      <c r="H30" s="395" t="s">
        <v>46</v>
      </c>
      <c r="I30" s="94" t="s">
        <v>46</v>
      </c>
      <c r="J30" s="95">
        <f>SUM(J31,J35,J37,J40)</f>
        <v>1353</v>
      </c>
      <c r="K30" s="399">
        <f>SUM(K31,K35,K37,K40)</f>
        <v>0</v>
      </c>
      <c r="L30" s="99">
        <f t="shared" ref="L30:L44" si="2">J30+K30</f>
        <v>1353</v>
      </c>
      <c r="M30" s="396" t="s">
        <v>46</v>
      </c>
      <c r="N30" s="91" t="s">
        <v>46</v>
      </c>
      <c r="O30" s="94" t="s">
        <v>46</v>
      </c>
      <c r="P30" s="397"/>
    </row>
    <row r="31" spans="1:17" s="37" customFormat="1" ht="24" hidden="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row>
    <row r="32" spans="1:17" hidden="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row>
    <row r="33" spans="1:16" hidden="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row>
    <row r="34" spans="1:16" ht="24" hidden="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row>
    <row r="35" spans="1:16" s="37" customFormat="1" ht="36" hidden="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row>
    <row r="36" spans="1:16" ht="36" hidden="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row>
    <row r="37" spans="1:16" s="37" customFormat="1" hidden="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row>
    <row r="38" spans="1:16" hidden="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row>
    <row r="39" spans="1:16" ht="24" hidden="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row>
    <row r="40" spans="1:16" s="37" customFormat="1" ht="24" x14ac:dyDescent="0.25">
      <c r="A40" s="100">
        <v>21390</v>
      </c>
      <c r="B40" s="85" t="s">
        <v>58</v>
      </c>
      <c r="C40" s="393">
        <f t="shared" si="1"/>
        <v>1353</v>
      </c>
      <c r="D40" s="90" t="s">
        <v>46</v>
      </c>
      <c r="E40" s="92" t="s">
        <v>46</v>
      </c>
      <c r="F40" s="93" t="s">
        <v>46</v>
      </c>
      <c r="G40" s="90" t="s">
        <v>46</v>
      </c>
      <c r="H40" s="395" t="s">
        <v>46</v>
      </c>
      <c r="I40" s="94" t="s">
        <v>46</v>
      </c>
      <c r="J40" s="95">
        <f>SUM(J41:J44)</f>
        <v>1353</v>
      </c>
      <c r="K40" s="399">
        <f>SUM(K41:K44)</f>
        <v>0</v>
      </c>
      <c r="L40" s="99">
        <f t="shared" si="2"/>
        <v>1353</v>
      </c>
      <c r="M40" s="396" t="s">
        <v>46</v>
      </c>
      <c r="N40" s="91" t="s">
        <v>46</v>
      </c>
      <c r="O40" s="94" t="s">
        <v>46</v>
      </c>
      <c r="P40" s="397"/>
    </row>
    <row r="41" spans="1:16" ht="24" hidden="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row>
    <row r="42" spans="1:16" hidden="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row>
    <row r="43" spans="1:16" hidden="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row>
    <row r="44" spans="1:16" ht="24" x14ac:dyDescent="0.25">
      <c r="A44" s="64">
        <v>21399</v>
      </c>
      <c r="B44" s="111" t="s">
        <v>62</v>
      </c>
      <c r="C44" s="405">
        <f t="shared" si="1"/>
        <v>1353</v>
      </c>
      <c r="D44" s="112" t="s">
        <v>46</v>
      </c>
      <c r="E44" s="113" t="s">
        <v>46</v>
      </c>
      <c r="F44" s="114" t="s">
        <v>46</v>
      </c>
      <c r="G44" s="112" t="s">
        <v>46</v>
      </c>
      <c r="H44" s="407" t="s">
        <v>46</v>
      </c>
      <c r="I44" s="119" t="s">
        <v>46</v>
      </c>
      <c r="J44" s="116">
        <v>1353</v>
      </c>
      <c r="K44" s="408"/>
      <c r="L44" s="230">
        <f t="shared" si="2"/>
        <v>1353</v>
      </c>
      <c r="M44" s="409" t="s">
        <v>46</v>
      </c>
      <c r="N44" s="115" t="s">
        <v>46</v>
      </c>
      <c r="O44" s="119" t="s">
        <v>46</v>
      </c>
      <c r="P44" s="387"/>
    </row>
    <row r="45" spans="1:16" s="37" customFormat="1" ht="24" hidden="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row>
    <row r="46" spans="1:16" s="37" customFormat="1" ht="24" hidden="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 hidden="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row>
    <row r="48" spans="1:16" ht="24" hidden="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row>
    <row r="49" spans="1:16" ht="24" hidden="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row>
    <row r="50" spans="1:16" ht="24" hidden="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row>
    <row r="51" spans="1:16" x14ac:dyDescent="0.25">
      <c r="A51" s="164"/>
      <c r="B51" s="156"/>
      <c r="C51" s="435"/>
      <c r="D51" s="436"/>
      <c r="E51" s="602"/>
      <c r="F51" s="167"/>
      <c r="G51" s="436"/>
      <c r="H51" s="437"/>
      <c r="I51" s="163"/>
      <c r="J51" s="162"/>
      <c r="K51" s="438"/>
      <c r="L51" s="169"/>
      <c r="M51" s="432"/>
      <c r="N51" s="433"/>
      <c r="O51" s="169"/>
      <c r="P51" s="434"/>
    </row>
    <row r="52" spans="1:16" s="37" customFormat="1" x14ac:dyDescent="0.25">
      <c r="A52" s="170"/>
      <c r="B52" s="171" t="s">
        <v>69</v>
      </c>
      <c r="C52" s="439"/>
      <c r="D52" s="440"/>
      <c r="E52" s="603"/>
      <c r="F52" s="607"/>
      <c r="G52" s="440"/>
      <c r="H52" s="442"/>
      <c r="I52" s="180"/>
      <c r="J52" s="440"/>
      <c r="K52" s="442"/>
      <c r="L52" s="180"/>
      <c r="M52" s="443"/>
      <c r="N52" s="441"/>
      <c r="O52" s="180"/>
      <c r="P52" s="444"/>
    </row>
    <row r="53" spans="1:16" s="37" customFormat="1" ht="12.75" thickBot="1" x14ac:dyDescent="0.3">
      <c r="A53" s="181"/>
      <c r="B53" s="38" t="s">
        <v>70</v>
      </c>
      <c r="C53" s="445">
        <f t="shared" ref="C53:C116" si="4">F53+I53+L53+O53</f>
        <v>300480</v>
      </c>
      <c r="D53" s="182">
        <f>SUM(D54,D284)</f>
        <v>281476</v>
      </c>
      <c r="E53" s="183">
        <f>SUM(E54,E284)</f>
        <v>0</v>
      </c>
      <c r="F53" s="184">
        <f t="shared" ref="F53:F117" si="5">D53+E53</f>
        <v>281476</v>
      </c>
      <c r="G53" s="182">
        <f>SUM(G54,G284)</f>
        <v>17565</v>
      </c>
      <c r="H53" s="446">
        <f>SUM(H54,H284)</f>
        <v>0</v>
      </c>
      <c r="I53" s="187">
        <f t="shared" ref="I53:I117" si="6">G53+H53</f>
        <v>17565</v>
      </c>
      <c r="J53" s="182">
        <f>SUM(J54,J284)</f>
        <v>1439</v>
      </c>
      <c r="K53" s="446">
        <f>SUM(K54,K284)</f>
        <v>0</v>
      </c>
      <c r="L53" s="187">
        <f t="shared" ref="L53:L117" si="7">J53+K53</f>
        <v>1439</v>
      </c>
      <c r="M53" s="447">
        <f>SUM(M54,M284)</f>
        <v>0</v>
      </c>
      <c r="N53" s="185">
        <f>SUM(N54,N284)</f>
        <v>0</v>
      </c>
      <c r="O53" s="187">
        <f t="shared" ref="O53:O117" si="8">M53+N53</f>
        <v>0</v>
      </c>
      <c r="P53" s="373"/>
    </row>
    <row r="54" spans="1:16" s="37" customFormat="1" ht="36.75" thickTop="1" x14ac:dyDescent="0.25">
      <c r="A54" s="188"/>
      <c r="B54" s="189" t="s">
        <v>71</v>
      </c>
      <c r="C54" s="448">
        <f t="shared" si="4"/>
        <v>300480</v>
      </c>
      <c r="D54" s="191">
        <f>SUM(D55,D197)</f>
        <v>281476</v>
      </c>
      <c r="E54" s="192">
        <f>SUM(E55,E197)</f>
        <v>0</v>
      </c>
      <c r="F54" s="193">
        <f t="shared" si="5"/>
        <v>281476</v>
      </c>
      <c r="G54" s="191">
        <f>SUM(G55,G197)</f>
        <v>17565</v>
      </c>
      <c r="H54" s="449">
        <f>SUM(H55,H197)</f>
        <v>0</v>
      </c>
      <c r="I54" s="196">
        <f t="shared" si="6"/>
        <v>17565</v>
      </c>
      <c r="J54" s="191">
        <f>SUM(J55,J197)</f>
        <v>1439</v>
      </c>
      <c r="K54" s="449">
        <f>SUM(K55,K197)</f>
        <v>0</v>
      </c>
      <c r="L54" s="196">
        <f t="shared" si="7"/>
        <v>1439</v>
      </c>
      <c r="M54" s="450">
        <f>SUM(M55,M197)</f>
        <v>0</v>
      </c>
      <c r="N54" s="194">
        <f>SUM(N55,N197)</f>
        <v>0</v>
      </c>
      <c r="O54" s="196">
        <f t="shared" si="8"/>
        <v>0</v>
      </c>
      <c r="P54" s="451"/>
    </row>
    <row r="55" spans="1:16" s="37" customFormat="1" ht="24" x14ac:dyDescent="0.25">
      <c r="A55" s="197"/>
      <c r="B55" s="28" t="s">
        <v>72</v>
      </c>
      <c r="C55" s="452">
        <f t="shared" si="4"/>
        <v>299756</v>
      </c>
      <c r="D55" s="173">
        <f>SUM(D56,D78,D176,D190)</f>
        <v>280874</v>
      </c>
      <c r="E55" s="174">
        <f>SUM(E56,E78,E176,E190)</f>
        <v>0</v>
      </c>
      <c r="F55" s="175">
        <f t="shared" si="5"/>
        <v>280874</v>
      </c>
      <c r="G55" s="173">
        <f>SUM(G56,G78,G176,G190)</f>
        <v>17481</v>
      </c>
      <c r="H55" s="453">
        <f>SUM(H56,H78,H176,H190)</f>
        <v>0</v>
      </c>
      <c r="I55" s="199">
        <f t="shared" si="6"/>
        <v>17481</v>
      </c>
      <c r="J55" s="173">
        <f>SUM(J56,J78,J176,J190)</f>
        <v>1401</v>
      </c>
      <c r="K55" s="453">
        <f>SUM(K56,K78,K176,K190)</f>
        <v>0</v>
      </c>
      <c r="L55" s="199">
        <f t="shared" si="7"/>
        <v>1401</v>
      </c>
      <c r="M55" s="346">
        <f>SUM(M56,M78,M176,M190)</f>
        <v>0</v>
      </c>
      <c r="N55" s="176">
        <f>SUM(N56,N78,N176,N190)</f>
        <v>0</v>
      </c>
      <c r="O55" s="199">
        <f t="shared" si="8"/>
        <v>0</v>
      </c>
      <c r="P55" s="454"/>
    </row>
    <row r="56" spans="1:16" s="37" customFormat="1" x14ac:dyDescent="0.25">
      <c r="A56" s="200">
        <v>1000</v>
      </c>
      <c r="B56" s="200" t="s">
        <v>73</v>
      </c>
      <c r="C56" s="455">
        <f t="shared" si="4"/>
        <v>249618</v>
      </c>
      <c r="D56" s="206">
        <f>SUM(D57,D70)</f>
        <v>232469</v>
      </c>
      <c r="E56" s="604">
        <f>SUM(E57,E70)</f>
        <v>0</v>
      </c>
      <c r="F56" s="608">
        <f t="shared" si="5"/>
        <v>232469</v>
      </c>
      <c r="G56" s="206">
        <f>SUM(G57,G70)</f>
        <v>17149</v>
      </c>
      <c r="H56" s="456">
        <f>SUM(H57,H70)</f>
        <v>0</v>
      </c>
      <c r="I56" s="209">
        <f t="shared" si="6"/>
        <v>17149</v>
      </c>
      <c r="J56" s="206">
        <f>SUM(J57,J70)</f>
        <v>0</v>
      </c>
      <c r="K56" s="456">
        <f>SUM(K57,K70)</f>
        <v>0</v>
      </c>
      <c r="L56" s="209">
        <f t="shared" si="7"/>
        <v>0</v>
      </c>
      <c r="M56" s="457">
        <f>SUM(M57,M70)</f>
        <v>0</v>
      </c>
      <c r="N56" s="207">
        <f>SUM(N57,N70)</f>
        <v>0</v>
      </c>
      <c r="O56" s="209">
        <f t="shared" si="8"/>
        <v>0</v>
      </c>
      <c r="P56" s="458"/>
    </row>
    <row r="57" spans="1:16" x14ac:dyDescent="0.25">
      <c r="A57" s="85">
        <v>1100</v>
      </c>
      <c r="B57" s="210" t="s">
        <v>74</v>
      </c>
      <c r="C57" s="393">
        <f t="shared" si="4"/>
        <v>187178</v>
      </c>
      <c r="D57" s="95">
        <f>SUM(D58,D61,D69)</f>
        <v>173602</v>
      </c>
      <c r="E57" s="96">
        <f>SUM(E58,E61,E69)</f>
        <v>0</v>
      </c>
      <c r="F57" s="97">
        <f t="shared" si="5"/>
        <v>173602</v>
      </c>
      <c r="G57" s="95">
        <f>SUM(G58,G61,G69)</f>
        <v>13576</v>
      </c>
      <c r="H57" s="399">
        <f>SUM(H58,H61,H69)</f>
        <v>0</v>
      </c>
      <c r="I57" s="99">
        <f t="shared" si="6"/>
        <v>13576</v>
      </c>
      <c r="J57" s="95">
        <f>SUM(J58,J61,J69)</f>
        <v>0</v>
      </c>
      <c r="K57" s="399">
        <f>SUM(K58,K61,K69)</f>
        <v>0</v>
      </c>
      <c r="L57" s="99">
        <f t="shared" si="7"/>
        <v>0</v>
      </c>
      <c r="M57" s="459">
        <f>SUM(M58,M61,M69)</f>
        <v>0</v>
      </c>
      <c r="N57" s="266">
        <f>SUM(N58,N61,N69)</f>
        <v>0</v>
      </c>
      <c r="O57" s="268">
        <f t="shared" si="8"/>
        <v>0</v>
      </c>
      <c r="P57" s="460"/>
    </row>
    <row r="58" spans="1:16" x14ac:dyDescent="0.25">
      <c r="A58" s="213">
        <v>1110</v>
      </c>
      <c r="B58" s="156" t="s">
        <v>75</v>
      </c>
      <c r="C58" s="435">
        <f t="shared" si="4"/>
        <v>169393</v>
      </c>
      <c r="D58" s="214">
        <f>SUM(D59:D60)</f>
        <v>156201</v>
      </c>
      <c r="E58" s="215">
        <f>SUM(E59:E60)</f>
        <v>0</v>
      </c>
      <c r="F58" s="216">
        <f t="shared" si="5"/>
        <v>156201</v>
      </c>
      <c r="G58" s="214">
        <f>SUM(G59:G60)</f>
        <v>13192</v>
      </c>
      <c r="H58" s="461">
        <f>SUM(H59:H60)</f>
        <v>0</v>
      </c>
      <c r="I58" s="219">
        <f t="shared" si="6"/>
        <v>13192</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row>
    <row r="60" spans="1:16" ht="24" x14ac:dyDescent="0.25">
      <c r="A60" s="64">
        <v>1119</v>
      </c>
      <c r="B60" s="111" t="s">
        <v>77</v>
      </c>
      <c r="C60" s="405">
        <f t="shared" si="4"/>
        <v>169393</v>
      </c>
      <c r="D60" s="116">
        <v>156201</v>
      </c>
      <c r="E60" s="117"/>
      <c r="F60" s="227">
        <f t="shared" si="5"/>
        <v>156201</v>
      </c>
      <c r="G60" s="116">
        <v>13192</v>
      </c>
      <c r="H60" s="408"/>
      <c r="I60" s="230">
        <f t="shared" si="6"/>
        <v>13192</v>
      </c>
      <c r="J60" s="116"/>
      <c r="K60" s="408"/>
      <c r="L60" s="230">
        <f t="shared" si="7"/>
        <v>0</v>
      </c>
      <c r="M60" s="464"/>
      <c r="N60" s="118"/>
      <c r="O60" s="230">
        <f t="shared" si="8"/>
        <v>0</v>
      </c>
      <c r="P60" s="387"/>
    </row>
    <row r="61" spans="1:16" ht="24" x14ac:dyDescent="0.25">
      <c r="A61" s="224">
        <v>1140</v>
      </c>
      <c r="B61" s="111" t="s">
        <v>78</v>
      </c>
      <c r="C61" s="405">
        <f t="shared" si="4"/>
        <v>16510</v>
      </c>
      <c r="D61" s="225">
        <f>SUM(D62:D68)</f>
        <v>16126</v>
      </c>
      <c r="E61" s="226">
        <f>SUM(E62:E68)</f>
        <v>0</v>
      </c>
      <c r="F61" s="227">
        <f>D61+E61</f>
        <v>16126</v>
      </c>
      <c r="G61" s="225">
        <f>SUM(G62:G68)</f>
        <v>384</v>
      </c>
      <c r="H61" s="465">
        <f>SUM(H62:H68)</f>
        <v>0</v>
      </c>
      <c r="I61" s="230">
        <f t="shared" si="6"/>
        <v>384</v>
      </c>
      <c r="J61" s="225">
        <f>SUM(J62:J68)</f>
        <v>0</v>
      </c>
      <c r="K61" s="465">
        <f>SUM(K62:K68)</f>
        <v>0</v>
      </c>
      <c r="L61" s="230">
        <f t="shared" si="7"/>
        <v>0</v>
      </c>
      <c r="M61" s="466">
        <f>SUM(M62:M68)</f>
        <v>0</v>
      </c>
      <c r="N61" s="228">
        <f>SUM(N62:N68)</f>
        <v>0</v>
      </c>
      <c r="O61" s="230">
        <f t="shared" si="8"/>
        <v>0</v>
      </c>
      <c r="P61" s="387"/>
    </row>
    <row r="62" spans="1:16" x14ac:dyDescent="0.25">
      <c r="A62" s="64">
        <v>1141</v>
      </c>
      <c r="B62" s="111" t="s">
        <v>79</v>
      </c>
      <c r="C62" s="405">
        <f t="shared" si="4"/>
        <v>3748</v>
      </c>
      <c r="D62" s="116">
        <v>3748</v>
      </c>
      <c r="E62" s="117"/>
      <c r="F62" s="227">
        <f t="shared" si="5"/>
        <v>3748</v>
      </c>
      <c r="G62" s="116"/>
      <c r="H62" s="408"/>
      <c r="I62" s="230">
        <f t="shared" si="6"/>
        <v>0</v>
      </c>
      <c r="J62" s="116"/>
      <c r="K62" s="408"/>
      <c r="L62" s="230">
        <f t="shared" si="7"/>
        <v>0</v>
      </c>
      <c r="M62" s="464"/>
      <c r="N62" s="118"/>
      <c r="O62" s="230">
        <f t="shared" si="8"/>
        <v>0</v>
      </c>
      <c r="P62" s="387"/>
    </row>
    <row r="63" spans="1:16" ht="24" x14ac:dyDescent="0.25">
      <c r="A63" s="64">
        <v>1142</v>
      </c>
      <c r="B63" s="111" t="s">
        <v>80</v>
      </c>
      <c r="C63" s="405">
        <f t="shared" si="4"/>
        <v>922</v>
      </c>
      <c r="D63" s="116">
        <v>922</v>
      </c>
      <c r="E63" s="117"/>
      <c r="F63" s="227">
        <f t="shared" si="5"/>
        <v>922</v>
      </c>
      <c r="G63" s="116"/>
      <c r="H63" s="408"/>
      <c r="I63" s="230">
        <f t="shared" si="6"/>
        <v>0</v>
      </c>
      <c r="J63" s="116"/>
      <c r="K63" s="408"/>
      <c r="L63" s="230">
        <f t="shared" si="7"/>
        <v>0</v>
      </c>
      <c r="M63" s="464"/>
      <c r="N63" s="118"/>
      <c r="O63" s="230">
        <f t="shared" si="8"/>
        <v>0</v>
      </c>
      <c r="P63" s="387"/>
    </row>
    <row r="64" spans="1:16"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row>
    <row r="65" spans="1:16"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row>
    <row r="66" spans="1:16" x14ac:dyDescent="0.25">
      <c r="A66" s="64">
        <v>1147</v>
      </c>
      <c r="B66" s="111" t="s">
        <v>83</v>
      </c>
      <c r="C66" s="405">
        <f t="shared" si="4"/>
        <v>1815</v>
      </c>
      <c r="D66" s="116">
        <v>1815</v>
      </c>
      <c r="E66" s="117"/>
      <c r="F66" s="227">
        <f t="shared" si="5"/>
        <v>1815</v>
      </c>
      <c r="G66" s="116"/>
      <c r="H66" s="408"/>
      <c r="I66" s="230">
        <f t="shared" si="6"/>
        <v>0</v>
      </c>
      <c r="J66" s="116"/>
      <c r="K66" s="408"/>
      <c r="L66" s="230">
        <f t="shared" si="7"/>
        <v>0</v>
      </c>
      <c r="M66" s="464"/>
      <c r="N66" s="118"/>
      <c r="O66" s="230">
        <f t="shared" si="8"/>
        <v>0</v>
      </c>
      <c r="P66" s="387"/>
    </row>
    <row r="67" spans="1:16" x14ac:dyDescent="0.25">
      <c r="A67" s="64">
        <v>1148</v>
      </c>
      <c r="B67" s="111" t="s">
        <v>84</v>
      </c>
      <c r="C67" s="405">
        <f t="shared" si="4"/>
        <v>9449</v>
      </c>
      <c r="D67" s="116">
        <v>9449</v>
      </c>
      <c r="E67" s="117"/>
      <c r="F67" s="227">
        <f t="shared" si="5"/>
        <v>9449</v>
      </c>
      <c r="G67" s="116"/>
      <c r="H67" s="408"/>
      <c r="I67" s="230">
        <f t="shared" si="6"/>
        <v>0</v>
      </c>
      <c r="J67" s="116"/>
      <c r="K67" s="408"/>
      <c r="L67" s="230">
        <f t="shared" si="7"/>
        <v>0</v>
      </c>
      <c r="M67" s="464"/>
      <c r="N67" s="118"/>
      <c r="O67" s="230">
        <f t="shared" si="8"/>
        <v>0</v>
      </c>
      <c r="P67" s="387"/>
    </row>
    <row r="68" spans="1:16" ht="36" x14ac:dyDescent="0.25">
      <c r="A68" s="64">
        <v>1149</v>
      </c>
      <c r="B68" s="111" t="s">
        <v>85</v>
      </c>
      <c r="C68" s="405">
        <f t="shared" si="4"/>
        <v>576</v>
      </c>
      <c r="D68" s="116">
        <v>192</v>
      </c>
      <c r="E68" s="117"/>
      <c r="F68" s="227">
        <f t="shared" si="5"/>
        <v>192</v>
      </c>
      <c r="G68" s="116">
        <v>384</v>
      </c>
      <c r="H68" s="408"/>
      <c r="I68" s="230">
        <f t="shared" si="6"/>
        <v>384</v>
      </c>
      <c r="J68" s="116"/>
      <c r="K68" s="408"/>
      <c r="L68" s="230">
        <f t="shared" si="7"/>
        <v>0</v>
      </c>
      <c r="M68" s="464"/>
      <c r="N68" s="118"/>
      <c r="O68" s="230">
        <f t="shared" si="8"/>
        <v>0</v>
      </c>
      <c r="P68" s="387"/>
    </row>
    <row r="69" spans="1:16" ht="36" x14ac:dyDescent="0.25">
      <c r="A69" s="213">
        <v>1150</v>
      </c>
      <c r="B69" s="156" t="s">
        <v>86</v>
      </c>
      <c r="C69" s="405">
        <f t="shared" si="4"/>
        <v>1275</v>
      </c>
      <c r="D69" s="231">
        <v>1275</v>
      </c>
      <c r="E69" s="232"/>
      <c r="F69" s="216">
        <f t="shared" si="5"/>
        <v>1275</v>
      </c>
      <c r="G69" s="231"/>
      <c r="H69" s="467"/>
      <c r="I69" s="219">
        <f t="shared" si="6"/>
        <v>0</v>
      </c>
      <c r="J69" s="231"/>
      <c r="K69" s="467"/>
      <c r="L69" s="219">
        <f t="shared" si="7"/>
        <v>0</v>
      </c>
      <c r="M69" s="468"/>
      <c r="N69" s="234"/>
      <c r="O69" s="219">
        <f t="shared" si="8"/>
        <v>0</v>
      </c>
      <c r="P69" s="434"/>
    </row>
    <row r="70" spans="1:16" ht="36" x14ac:dyDescent="0.25">
      <c r="A70" s="85">
        <v>1200</v>
      </c>
      <c r="B70" s="210" t="s">
        <v>87</v>
      </c>
      <c r="C70" s="393">
        <f t="shared" si="4"/>
        <v>62440</v>
      </c>
      <c r="D70" s="95">
        <f>SUM(D71:D72)</f>
        <v>58867</v>
      </c>
      <c r="E70" s="96">
        <f>SUM(E71:E72)</f>
        <v>0</v>
      </c>
      <c r="F70" s="97">
        <f>D70+E70</f>
        <v>58867</v>
      </c>
      <c r="G70" s="95">
        <f>SUM(G71:G72)</f>
        <v>3573</v>
      </c>
      <c r="H70" s="399">
        <f>SUM(H71:H72)</f>
        <v>0</v>
      </c>
      <c r="I70" s="99">
        <f t="shared" si="6"/>
        <v>3573</v>
      </c>
      <c r="J70" s="95">
        <f>SUM(J71:J72)</f>
        <v>0</v>
      </c>
      <c r="K70" s="399">
        <f>SUM(K71:K72)</f>
        <v>0</v>
      </c>
      <c r="L70" s="99">
        <f t="shared" si="7"/>
        <v>0</v>
      </c>
      <c r="M70" s="469">
        <f>SUM(M71:M72)</f>
        <v>0</v>
      </c>
      <c r="N70" s="98">
        <f>SUM(N71:N72)</f>
        <v>0</v>
      </c>
      <c r="O70" s="99">
        <f t="shared" si="8"/>
        <v>0</v>
      </c>
      <c r="P70" s="397"/>
    </row>
    <row r="71" spans="1:16" ht="24" x14ac:dyDescent="0.25">
      <c r="A71" s="350">
        <v>1210</v>
      </c>
      <c r="B71" s="101" t="s">
        <v>88</v>
      </c>
      <c r="C71" s="400">
        <f t="shared" si="4"/>
        <v>46382</v>
      </c>
      <c r="D71" s="106">
        <v>43109</v>
      </c>
      <c r="E71" s="107"/>
      <c r="F71" s="240">
        <f t="shared" si="5"/>
        <v>43109</v>
      </c>
      <c r="G71" s="106">
        <v>3273</v>
      </c>
      <c r="H71" s="403"/>
      <c r="I71" s="243">
        <f t="shared" si="6"/>
        <v>3273</v>
      </c>
      <c r="J71" s="106"/>
      <c r="K71" s="403"/>
      <c r="L71" s="243">
        <f t="shared" si="7"/>
        <v>0</v>
      </c>
      <c r="M71" s="463"/>
      <c r="N71" s="108"/>
      <c r="O71" s="243">
        <f t="shared" si="8"/>
        <v>0</v>
      </c>
      <c r="P71" s="382"/>
    </row>
    <row r="72" spans="1:16" ht="24" x14ac:dyDescent="0.25">
      <c r="A72" s="224">
        <v>1220</v>
      </c>
      <c r="B72" s="111" t="s">
        <v>89</v>
      </c>
      <c r="C72" s="405">
        <f t="shared" si="4"/>
        <v>16058</v>
      </c>
      <c r="D72" s="225">
        <f>SUM(D73:D77)</f>
        <v>15758</v>
      </c>
      <c r="E72" s="226">
        <f>SUM(E73:E77)</f>
        <v>0</v>
      </c>
      <c r="F72" s="227">
        <f t="shared" si="5"/>
        <v>15758</v>
      </c>
      <c r="G72" s="225">
        <f>SUM(G73:G77)</f>
        <v>300</v>
      </c>
      <c r="H72" s="465">
        <f>SUM(H73:H77)</f>
        <v>0</v>
      </c>
      <c r="I72" s="230">
        <f t="shared" si="6"/>
        <v>300</v>
      </c>
      <c r="J72" s="225">
        <f>SUM(J73:J77)</f>
        <v>0</v>
      </c>
      <c r="K72" s="465">
        <f>SUM(K73:K77)</f>
        <v>0</v>
      </c>
      <c r="L72" s="230">
        <f t="shared" si="7"/>
        <v>0</v>
      </c>
      <c r="M72" s="466">
        <f>SUM(M73:M77)</f>
        <v>0</v>
      </c>
      <c r="N72" s="228">
        <f>SUM(N73:N77)</f>
        <v>0</v>
      </c>
      <c r="O72" s="230">
        <f t="shared" si="8"/>
        <v>0</v>
      </c>
      <c r="P72" s="387"/>
    </row>
    <row r="73" spans="1:16" ht="60" x14ac:dyDescent="0.25">
      <c r="A73" s="64">
        <v>1221</v>
      </c>
      <c r="B73" s="111" t="s">
        <v>90</v>
      </c>
      <c r="C73" s="405">
        <f t="shared" si="4"/>
        <v>9440</v>
      </c>
      <c r="D73" s="116">
        <v>9140</v>
      </c>
      <c r="E73" s="117"/>
      <c r="F73" s="227">
        <f t="shared" si="5"/>
        <v>9140</v>
      </c>
      <c r="G73" s="116">
        <v>300</v>
      </c>
      <c r="H73" s="408"/>
      <c r="I73" s="230">
        <f t="shared" si="6"/>
        <v>300</v>
      </c>
      <c r="J73" s="116"/>
      <c r="K73" s="408"/>
      <c r="L73" s="230">
        <f t="shared" si="7"/>
        <v>0</v>
      </c>
      <c r="M73" s="464"/>
      <c r="N73" s="118"/>
      <c r="O73" s="230">
        <f t="shared" si="8"/>
        <v>0</v>
      </c>
      <c r="P73" s="387"/>
    </row>
    <row r="74" spans="1:16"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row>
    <row r="75" spans="1:16"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row>
    <row r="76" spans="1:16" ht="36" x14ac:dyDescent="0.25">
      <c r="A76" s="64">
        <v>1227</v>
      </c>
      <c r="B76" s="111" t="s">
        <v>93</v>
      </c>
      <c r="C76" s="405">
        <f t="shared" si="4"/>
        <v>6190</v>
      </c>
      <c r="D76" s="116">
        <v>6190</v>
      </c>
      <c r="E76" s="117"/>
      <c r="F76" s="227">
        <f t="shared" si="5"/>
        <v>6190</v>
      </c>
      <c r="G76" s="116"/>
      <c r="H76" s="408"/>
      <c r="I76" s="230">
        <f t="shared" si="6"/>
        <v>0</v>
      </c>
      <c r="J76" s="116"/>
      <c r="K76" s="408"/>
      <c r="L76" s="230">
        <f t="shared" si="7"/>
        <v>0</v>
      </c>
      <c r="M76" s="464"/>
      <c r="N76" s="118"/>
      <c r="O76" s="230">
        <f t="shared" si="8"/>
        <v>0</v>
      </c>
      <c r="P76" s="387"/>
    </row>
    <row r="77" spans="1:16" ht="60" x14ac:dyDescent="0.25">
      <c r="A77" s="64">
        <v>1228</v>
      </c>
      <c r="B77" s="111" t="s">
        <v>94</v>
      </c>
      <c r="C77" s="405">
        <f t="shared" si="4"/>
        <v>428</v>
      </c>
      <c r="D77" s="116">
        <v>428</v>
      </c>
      <c r="E77" s="117"/>
      <c r="F77" s="227">
        <f t="shared" si="5"/>
        <v>428</v>
      </c>
      <c r="G77" s="116"/>
      <c r="H77" s="408"/>
      <c r="I77" s="230">
        <f t="shared" si="6"/>
        <v>0</v>
      </c>
      <c r="J77" s="116"/>
      <c r="K77" s="408"/>
      <c r="L77" s="230">
        <f t="shared" si="7"/>
        <v>0</v>
      </c>
      <c r="M77" s="464"/>
      <c r="N77" s="118"/>
      <c r="O77" s="230">
        <f t="shared" si="8"/>
        <v>0</v>
      </c>
      <c r="P77" s="387"/>
    </row>
    <row r="78" spans="1:16" x14ac:dyDescent="0.25">
      <c r="A78" s="200">
        <v>2000</v>
      </c>
      <c r="B78" s="200" t="s">
        <v>95</v>
      </c>
      <c r="C78" s="455">
        <f t="shared" si="4"/>
        <v>50138</v>
      </c>
      <c r="D78" s="206">
        <f>SUM(D79,D86,D133,D167,D168,D175)</f>
        <v>48405</v>
      </c>
      <c r="E78" s="604">
        <f>SUM(E79,E86,E133,E167,E168,E175)</f>
        <v>0</v>
      </c>
      <c r="F78" s="608">
        <f t="shared" si="5"/>
        <v>48405</v>
      </c>
      <c r="G78" s="206">
        <f>SUM(G79,G86,G133,G167,G168,G175)</f>
        <v>332</v>
      </c>
      <c r="H78" s="456">
        <f>SUM(H79,H86,H133,H167,H168,H175)</f>
        <v>0</v>
      </c>
      <c r="I78" s="209">
        <f t="shared" si="6"/>
        <v>332</v>
      </c>
      <c r="J78" s="206">
        <f>SUM(J79,J86,J133,J167,J168,J175)</f>
        <v>1401</v>
      </c>
      <c r="K78" s="456">
        <f>SUM(K79,K86,K133,K167,K168,K175)</f>
        <v>0</v>
      </c>
      <c r="L78" s="209">
        <f t="shared" si="7"/>
        <v>1401</v>
      </c>
      <c r="M78" s="457">
        <f>SUM(M79,M86,M133,M167,M168,M175)</f>
        <v>0</v>
      </c>
      <c r="N78" s="207">
        <f>SUM(N79,N86,N133,N167,N168,N175)</f>
        <v>0</v>
      </c>
      <c r="O78" s="209">
        <f t="shared" si="8"/>
        <v>0</v>
      </c>
      <c r="P78" s="458"/>
    </row>
    <row r="79" spans="1:16" ht="24" x14ac:dyDescent="0.25">
      <c r="A79" s="85">
        <v>2100</v>
      </c>
      <c r="B79" s="210" t="s">
        <v>96</v>
      </c>
      <c r="C79" s="393">
        <f t="shared" si="4"/>
        <v>180</v>
      </c>
      <c r="D79" s="95">
        <f>SUM(D80,D83)</f>
        <v>180</v>
      </c>
      <c r="E79" s="96">
        <f>SUM(E80,E83)</f>
        <v>0</v>
      </c>
      <c r="F79" s="97">
        <f t="shared" si="5"/>
        <v>180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x14ac:dyDescent="0.25">
      <c r="A80" s="350">
        <v>2110</v>
      </c>
      <c r="B80" s="101" t="s">
        <v>97</v>
      </c>
      <c r="C80" s="400">
        <f t="shared" si="4"/>
        <v>180</v>
      </c>
      <c r="D80" s="238">
        <f>SUM(D81:D82)</f>
        <v>180</v>
      </c>
      <c r="E80" s="239">
        <f>SUM(E81:E82)</f>
        <v>0</v>
      </c>
      <c r="F80" s="240">
        <f t="shared" si="5"/>
        <v>180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hidden="1" x14ac:dyDescent="0.25">
      <c r="A81" s="64">
        <v>2111</v>
      </c>
      <c r="B81" s="111" t="s">
        <v>98</v>
      </c>
      <c r="C81" s="405">
        <f t="shared" si="4"/>
        <v>0</v>
      </c>
      <c r="D81" s="116"/>
      <c r="E81" s="118"/>
      <c r="F81" s="229">
        <f t="shared" si="5"/>
        <v>0</v>
      </c>
      <c r="G81" s="116"/>
      <c r="H81" s="408"/>
      <c r="I81" s="230">
        <f t="shared" si="6"/>
        <v>0</v>
      </c>
      <c r="J81" s="116"/>
      <c r="K81" s="408"/>
      <c r="L81" s="230">
        <f t="shared" si="7"/>
        <v>0</v>
      </c>
      <c r="M81" s="464"/>
      <c r="N81" s="118"/>
      <c r="O81" s="230">
        <f t="shared" si="8"/>
        <v>0</v>
      </c>
      <c r="P81" s="387"/>
    </row>
    <row r="82" spans="1:16" ht="24" x14ac:dyDescent="0.25">
      <c r="A82" s="64">
        <v>2112</v>
      </c>
      <c r="B82" s="111" t="s">
        <v>99</v>
      </c>
      <c r="C82" s="405">
        <f t="shared" si="4"/>
        <v>180</v>
      </c>
      <c r="D82" s="116">
        <v>180</v>
      </c>
      <c r="E82" s="117"/>
      <c r="F82" s="227">
        <f t="shared" si="5"/>
        <v>180</v>
      </c>
      <c r="G82" s="116"/>
      <c r="H82" s="408"/>
      <c r="I82" s="230">
        <f t="shared" si="6"/>
        <v>0</v>
      </c>
      <c r="J82" s="116"/>
      <c r="K82" s="408"/>
      <c r="L82" s="230">
        <f t="shared" si="7"/>
        <v>0</v>
      </c>
      <c r="M82" s="464"/>
      <c r="N82" s="118"/>
      <c r="O82" s="230">
        <f t="shared" si="8"/>
        <v>0</v>
      </c>
      <c r="P82" s="387"/>
    </row>
    <row r="83" spans="1:16"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row>
    <row r="85" spans="1:16" ht="24" hidden="1" x14ac:dyDescent="0.25">
      <c r="A85" s="64">
        <v>2122</v>
      </c>
      <c r="B85" s="111" t="s">
        <v>99</v>
      </c>
      <c r="C85" s="405">
        <f t="shared" si="4"/>
        <v>0</v>
      </c>
      <c r="D85" s="116"/>
      <c r="E85" s="118"/>
      <c r="F85" s="229">
        <f t="shared" si="5"/>
        <v>0</v>
      </c>
      <c r="G85" s="116"/>
      <c r="H85" s="408"/>
      <c r="I85" s="230">
        <f t="shared" si="6"/>
        <v>0</v>
      </c>
      <c r="J85" s="116"/>
      <c r="K85" s="408"/>
      <c r="L85" s="230">
        <f t="shared" si="7"/>
        <v>0</v>
      </c>
      <c r="M85" s="464"/>
      <c r="N85" s="118"/>
      <c r="O85" s="230">
        <f t="shared" si="8"/>
        <v>0</v>
      </c>
      <c r="P85" s="387"/>
    </row>
    <row r="86" spans="1:16" x14ac:dyDescent="0.25">
      <c r="A86" s="85">
        <v>2200</v>
      </c>
      <c r="B86" s="210" t="s">
        <v>101</v>
      </c>
      <c r="C86" s="290">
        <f t="shared" si="4"/>
        <v>23304</v>
      </c>
      <c r="D86" s="95">
        <f>SUM(D87,D92,D98,D106,D115,D119,D125,D131)</f>
        <v>23256</v>
      </c>
      <c r="E86" s="96">
        <f>SUM(E87,E92,E98,E106,E115,E119,E125,E131)</f>
        <v>0</v>
      </c>
      <c r="F86" s="97">
        <f t="shared" si="5"/>
        <v>23256</v>
      </c>
      <c r="G86" s="95">
        <f>SUM(G87,G92,G98,G106,G115,G119,G125,G131)</f>
        <v>0</v>
      </c>
      <c r="H86" s="399">
        <f>SUM(H87,H92,H98,H106,H115,H119,H125,H131)</f>
        <v>0</v>
      </c>
      <c r="I86" s="99">
        <f t="shared" si="6"/>
        <v>0</v>
      </c>
      <c r="J86" s="95">
        <f>SUM(J87,J92,J98,J106,J115,J119,J125,J131)</f>
        <v>48</v>
      </c>
      <c r="K86" s="399">
        <f>SUM(K87,K92,K98,K106,K115,K119,K125,K131)</f>
        <v>0</v>
      </c>
      <c r="L86" s="99">
        <f t="shared" si="7"/>
        <v>48</v>
      </c>
      <c r="M86" s="472">
        <f>SUM(M87,M92,M98,M106,M115,M119,M125,M131)</f>
        <v>0</v>
      </c>
      <c r="N86" s="291">
        <f>SUM(N87,N92,N98,N106,N115,N119,N125,N131)</f>
        <v>0</v>
      </c>
      <c r="O86" s="293">
        <f t="shared" si="8"/>
        <v>0</v>
      </c>
      <c r="P86" s="473"/>
    </row>
    <row r="87" spans="1:16" ht="24" x14ac:dyDescent="0.25">
      <c r="A87" s="213">
        <v>2210</v>
      </c>
      <c r="B87" s="156" t="s">
        <v>102</v>
      </c>
      <c r="C87" s="435">
        <f t="shared" si="4"/>
        <v>837</v>
      </c>
      <c r="D87" s="214">
        <f>SUM(D88:D91)</f>
        <v>869</v>
      </c>
      <c r="E87" s="215">
        <f>SUM(E88:E91)</f>
        <v>-32</v>
      </c>
      <c r="F87" s="216">
        <f t="shared" si="5"/>
        <v>837</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row>
    <row r="89" spans="1:16" ht="36" x14ac:dyDescent="0.25">
      <c r="A89" s="64">
        <v>2212</v>
      </c>
      <c r="B89" s="111" t="s">
        <v>104</v>
      </c>
      <c r="C89" s="405">
        <f t="shared" si="4"/>
        <v>808</v>
      </c>
      <c r="D89" s="116">
        <v>840</v>
      </c>
      <c r="E89" s="117">
        <v>-32</v>
      </c>
      <c r="F89" s="227">
        <f t="shared" si="5"/>
        <v>808</v>
      </c>
      <c r="G89" s="116"/>
      <c r="H89" s="408"/>
      <c r="I89" s="230">
        <f t="shared" si="6"/>
        <v>0</v>
      </c>
      <c r="J89" s="116"/>
      <c r="K89" s="408"/>
      <c r="L89" s="230">
        <f t="shared" si="7"/>
        <v>0</v>
      </c>
      <c r="M89" s="464"/>
      <c r="N89" s="118"/>
      <c r="O89" s="230">
        <f t="shared" si="8"/>
        <v>0</v>
      </c>
      <c r="P89" s="387" t="s">
        <v>1285</v>
      </c>
    </row>
    <row r="90" spans="1:16" ht="24" hidden="1" x14ac:dyDescent="0.25">
      <c r="A90" s="64">
        <v>2214</v>
      </c>
      <c r="B90" s="111" t="s">
        <v>105</v>
      </c>
      <c r="C90" s="405">
        <f t="shared" si="4"/>
        <v>0</v>
      </c>
      <c r="D90" s="116"/>
      <c r="E90" s="118"/>
      <c r="F90" s="229">
        <f t="shared" si="5"/>
        <v>0</v>
      </c>
      <c r="G90" s="116"/>
      <c r="H90" s="408"/>
      <c r="I90" s="230">
        <f t="shared" si="6"/>
        <v>0</v>
      </c>
      <c r="J90" s="116"/>
      <c r="K90" s="408"/>
      <c r="L90" s="230">
        <f t="shared" si="7"/>
        <v>0</v>
      </c>
      <c r="M90" s="464"/>
      <c r="N90" s="118"/>
      <c r="O90" s="230">
        <f t="shared" si="8"/>
        <v>0</v>
      </c>
      <c r="P90" s="387"/>
    </row>
    <row r="91" spans="1:16" x14ac:dyDescent="0.25">
      <c r="A91" s="64">
        <v>2219</v>
      </c>
      <c r="B91" s="111" t="s">
        <v>106</v>
      </c>
      <c r="C91" s="405">
        <f t="shared" si="4"/>
        <v>29</v>
      </c>
      <c r="D91" s="116">
        <v>29</v>
      </c>
      <c r="E91" s="117"/>
      <c r="F91" s="227">
        <f t="shared" si="5"/>
        <v>29</v>
      </c>
      <c r="G91" s="116"/>
      <c r="H91" s="408"/>
      <c r="I91" s="230">
        <f t="shared" si="6"/>
        <v>0</v>
      </c>
      <c r="J91" s="116"/>
      <c r="K91" s="408"/>
      <c r="L91" s="230">
        <f t="shared" si="7"/>
        <v>0</v>
      </c>
      <c r="M91" s="464"/>
      <c r="N91" s="118"/>
      <c r="O91" s="230">
        <f t="shared" si="8"/>
        <v>0</v>
      </c>
      <c r="P91" s="387"/>
    </row>
    <row r="92" spans="1:16" ht="24" x14ac:dyDescent="0.25">
      <c r="A92" s="224">
        <v>2220</v>
      </c>
      <c r="B92" s="111" t="s">
        <v>107</v>
      </c>
      <c r="C92" s="405">
        <f t="shared" si="4"/>
        <v>16042</v>
      </c>
      <c r="D92" s="225">
        <f>SUM(D93:D97)</f>
        <v>16042</v>
      </c>
      <c r="E92" s="226">
        <f>SUM(E93:E97)</f>
        <v>0</v>
      </c>
      <c r="F92" s="227">
        <f t="shared" si="5"/>
        <v>16042</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405">
        <f t="shared" si="4"/>
        <v>0</v>
      </c>
      <c r="D93" s="116"/>
      <c r="E93" s="118"/>
      <c r="F93" s="229">
        <f t="shared" si="5"/>
        <v>0</v>
      </c>
      <c r="G93" s="116"/>
      <c r="H93" s="408"/>
      <c r="I93" s="230">
        <f t="shared" si="6"/>
        <v>0</v>
      </c>
      <c r="J93" s="116"/>
      <c r="K93" s="408"/>
      <c r="L93" s="230">
        <f t="shared" si="7"/>
        <v>0</v>
      </c>
      <c r="M93" s="464"/>
      <c r="N93" s="118"/>
      <c r="O93" s="230">
        <f t="shared" si="8"/>
        <v>0</v>
      </c>
      <c r="P93" s="387"/>
    </row>
    <row r="94" spans="1:16" x14ac:dyDescent="0.25">
      <c r="A94" s="64">
        <v>2222</v>
      </c>
      <c r="B94" s="111" t="s">
        <v>109</v>
      </c>
      <c r="C94" s="405">
        <f t="shared" si="4"/>
        <v>2835</v>
      </c>
      <c r="D94" s="116">
        <v>2835</v>
      </c>
      <c r="E94" s="117"/>
      <c r="F94" s="227">
        <f t="shared" si="5"/>
        <v>2835</v>
      </c>
      <c r="G94" s="116"/>
      <c r="H94" s="408"/>
      <c r="I94" s="230">
        <f t="shared" si="6"/>
        <v>0</v>
      </c>
      <c r="J94" s="116"/>
      <c r="K94" s="408"/>
      <c r="L94" s="230">
        <f t="shared" si="7"/>
        <v>0</v>
      </c>
      <c r="M94" s="464"/>
      <c r="N94" s="118"/>
      <c r="O94" s="230">
        <f t="shared" si="8"/>
        <v>0</v>
      </c>
      <c r="P94" s="387"/>
    </row>
    <row r="95" spans="1:16" x14ac:dyDescent="0.25">
      <c r="A95" s="64">
        <v>2223</v>
      </c>
      <c r="B95" s="111" t="s">
        <v>110</v>
      </c>
      <c r="C95" s="405">
        <f t="shared" si="4"/>
        <v>12864</v>
      </c>
      <c r="D95" s="116">
        <v>12864</v>
      </c>
      <c r="E95" s="117"/>
      <c r="F95" s="227">
        <f t="shared" si="5"/>
        <v>12864</v>
      </c>
      <c r="G95" s="116"/>
      <c r="H95" s="408"/>
      <c r="I95" s="230">
        <f t="shared" si="6"/>
        <v>0</v>
      </c>
      <c r="J95" s="116"/>
      <c r="K95" s="408"/>
      <c r="L95" s="230">
        <f t="shared" si="7"/>
        <v>0</v>
      </c>
      <c r="M95" s="464"/>
      <c r="N95" s="118"/>
      <c r="O95" s="230">
        <f t="shared" si="8"/>
        <v>0</v>
      </c>
      <c r="P95" s="387"/>
    </row>
    <row r="96" spans="1:16" ht="48" x14ac:dyDescent="0.25">
      <c r="A96" s="64">
        <v>2224</v>
      </c>
      <c r="B96" s="111" t="s">
        <v>111</v>
      </c>
      <c r="C96" s="405">
        <f t="shared" si="4"/>
        <v>343</v>
      </c>
      <c r="D96" s="116">
        <v>343</v>
      </c>
      <c r="E96" s="117"/>
      <c r="F96" s="227">
        <f t="shared" si="5"/>
        <v>343</v>
      </c>
      <c r="G96" s="116"/>
      <c r="H96" s="408"/>
      <c r="I96" s="230">
        <f t="shared" si="6"/>
        <v>0</v>
      </c>
      <c r="J96" s="116"/>
      <c r="K96" s="408"/>
      <c r="L96" s="230">
        <f t="shared" si="7"/>
        <v>0</v>
      </c>
      <c r="M96" s="464"/>
      <c r="N96" s="118"/>
      <c r="O96" s="230">
        <f t="shared" si="8"/>
        <v>0</v>
      </c>
      <c r="P96" s="387"/>
    </row>
    <row r="97" spans="1:16"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row>
    <row r="98" spans="1:16" ht="36" x14ac:dyDescent="0.25">
      <c r="A98" s="224">
        <v>2230</v>
      </c>
      <c r="B98" s="111" t="s">
        <v>113</v>
      </c>
      <c r="C98" s="405">
        <f t="shared" si="4"/>
        <v>456</v>
      </c>
      <c r="D98" s="225">
        <f>SUM(D99:D105)</f>
        <v>424</v>
      </c>
      <c r="E98" s="226">
        <f>SUM(E99:E105)</f>
        <v>32</v>
      </c>
      <c r="F98" s="227">
        <f t="shared" si="5"/>
        <v>456</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hidden="1" x14ac:dyDescent="0.25">
      <c r="A99" s="64">
        <v>2231</v>
      </c>
      <c r="B99" s="111" t="s">
        <v>114</v>
      </c>
      <c r="C99" s="405">
        <f t="shared" si="4"/>
        <v>0</v>
      </c>
      <c r="D99" s="116"/>
      <c r="E99" s="118"/>
      <c r="F99" s="229">
        <f t="shared" si="5"/>
        <v>0</v>
      </c>
      <c r="G99" s="116"/>
      <c r="H99" s="408"/>
      <c r="I99" s="230">
        <f t="shared" si="6"/>
        <v>0</v>
      </c>
      <c r="J99" s="116"/>
      <c r="K99" s="408"/>
      <c r="L99" s="230">
        <f t="shared" si="7"/>
        <v>0</v>
      </c>
      <c r="M99" s="464"/>
      <c r="N99" s="118"/>
      <c r="O99" s="230">
        <f t="shared" si="8"/>
        <v>0</v>
      </c>
      <c r="P99" s="387"/>
    </row>
    <row r="100" spans="1:16"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row>
    <row r="101" spans="1:16"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row>
    <row r="102" spans="1:16"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row>
    <row r="103" spans="1:16" ht="24" x14ac:dyDescent="0.25">
      <c r="A103" s="64">
        <v>2235</v>
      </c>
      <c r="B103" s="111" t="s">
        <v>118</v>
      </c>
      <c r="C103" s="405">
        <f t="shared" si="4"/>
        <v>32</v>
      </c>
      <c r="D103" s="116"/>
      <c r="E103" s="117">
        <v>32</v>
      </c>
      <c r="F103" s="227">
        <f t="shared" si="5"/>
        <v>32</v>
      </c>
      <c r="G103" s="116"/>
      <c r="H103" s="408"/>
      <c r="I103" s="230">
        <f t="shared" si="6"/>
        <v>0</v>
      </c>
      <c r="J103" s="116"/>
      <c r="K103" s="408"/>
      <c r="L103" s="230">
        <f t="shared" si="7"/>
        <v>0</v>
      </c>
      <c r="M103" s="464"/>
      <c r="N103" s="118"/>
      <c r="O103" s="230">
        <f t="shared" si="8"/>
        <v>0</v>
      </c>
      <c r="P103" s="387" t="s">
        <v>1286</v>
      </c>
    </row>
    <row r="104" spans="1:16" hidden="1" x14ac:dyDescent="0.25">
      <c r="A104" s="64">
        <v>2236</v>
      </c>
      <c r="B104" s="111" t="s">
        <v>119</v>
      </c>
      <c r="C104" s="405">
        <f t="shared" si="4"/>
        <v>0</v>
      </c>
      <c r="D104" s="116"/>
      <c r="E104" s="118"/>
      <c r="F104" s="229">
        <f t="shared" si="5"/>
        <v>0</v>
      </c>
      <c r="G104" s="116"/>
      <c r="H104" s="408"/>
      <c r="I104" s="230">
        <f t="shared" si="6"/>
        <v>0</v>
      </c>
      <c r="J104" s="116"/>
      <c r="K104" s="408"/>
      <c r="L104" s="230">
        <f t="shared" si="7"/>
        <v>0</v>
      </c>
      <c r="M104" s="464"/>
      <c r="N104" s="118"/>
      <c r="O104" s="230">
        <f t="shared" si="8"/>
        <v>0</v>
      </c>
      <c r="P104" s="387"/>
    </row>
    <row r="105" spans="1:16" ht="24" x14ac:dyDescent="0.25">
      <c r="A105" s="64">
        <v>2239</v>
      </c>
      <c r="B105" s="111" t="s">
        <v>120</v>
      </c>
      <c r="C105" s="405">
        <f t="shared" si="4"/>
        <v>424</v>
      </c>
      <c r="D105" s="116">
        <v>424</v>
      </c>
      <c r="E105" s="117"/>
      <c r="F105" s="227">
        <f t="shared" si="5"/>
        <v>424</v>
      </c>
      <c r="G105" s="116"/>
      <c r="H105" s="408"/>
      <c r="I105" s="230">
        <f t="shared" si="6"/>
        <v>0</v>
      </c>
      <c r="J105" s="116"/>
      <c r="K105" s="408"/>
      <c r="L105" s="230">
        <f t="shared" si="7"/>
        <v>0</v>
      </c>
      <c r="M105" s="464"/>
      <c r="N105" s="118"/>
      <c r="O105" s="230">
        <f t="shared" si="8"/>
        <v>0</v>
      </c>
      <c r="P105" s="387"/>
    </row>
    <row r="106" spans="1:16" ht="36" x14ac:dyDescent="0.25">
      <c r="A106" s="224">
        <v>2240</v>
      </c>
      <c r="B106" s="111" t="s">
        <v>121</v>
      </c>
      <c r="C106" s="405">
        <f t="shared" si="4"/>
        <v>5691</v>
      </c>
      <c r="D106" s="225">
        <f>SUM(D107:D114)</f>
        <v>5691</v>
      </c>
      <c r="E106" s="226">
        <f>SUM(E107:E114)</f>
        <v>0</v>
      </c>
      <c r="F106" s="227">
        <f t="shared" si="5"/>
        <v>5691</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405">
        <f t="shared" si="4"/>
        <v>0</v>
      </c>
      <c r="D107" s="116"/>
      <c r="E107" s="118"/>
      <c r="F107" s="229">
        <f t="shared" si="5"/>
        <v>0</v>
      </c>
      <c r="G107" s="116"/>
      <c r="H107" s="408"/>
      <c r="I107" s="230">
        <f t="shared" si="6"/>
        <v>0</v>
      </c>
      <c r="J107" s="116"/>
      <c r="K107" s="408"/>
      <c r="L107" s="230">
        <f t="shared" si="7"/>
        <v>0</v>
      </c>
      <c r="M107" s="464"/>
      <c r="N107" s="118"/>
      <c r="O107" s="230">
        <f t="shared" si="8"/>
        <v>0</v>
      </c>
      <c r="P107" s="387"/>
    </row>
    <row r="108" spans="1:16"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row>
    <row r="109" spans="1:16" ht="24" x14ac:dyDescent="0.25">
      <c r="A109" s="64">
        <v>2243</v>
      </c>
      <c r="B109" s="111" t="s">
        <v>124</v>
      </c>
      <c r="C109" s="405">
        <f t="shared" si="4"/>
        <v>254</v>
      </c>
      <c r="D109" s="116">
        <v>254</v>
      </c>
      <c r="E109" s="117"/>
      <c r="F109" s="227">
        <f t="shared" si="5"/>
        <v>254</v>
      </c>
      <c r="G109" s="116"/>
      <c r="H109" s="408"/>
      <c r="I109" s="230">
        <f t="shared" si="6"/>
        <v>0</v>
      </c>
      <c r="J109" s="116"/>
      <c r="K109" s="408"/>
      <c r="L109" s="230">
        <f t="shared" si="7"/>
        <v>0</v>
      </c>
      <c r="M109" s="464"/>
      <c r="N109" s="118"/>
      <c r="O109" s="230">
        <f t="shared" si="8"/>
        <v>0</v>
      </c>
      <c r="P109" s="387"/>
    </row>
    <row r="110" spans="1:16" x14ac:dyDescent="0.25">
      <c r="A110" s="64">
        <v>2244</v>
      </c>
      <c r="B110" s="111" t="s">
        <v>125</v>
      </c>
      <c r="C110" s="405">
        <f t="shared" si="4"/>
        <v>5376</v>
      </c>
      <c r="D110" s="116">
        <v>5376</v>
      </c>
      <c r="E110" s="117"/>
      <c r="F110" s="227">
        <f t="shared" si="5"/>
        <v>5376</v>
      </c>
      <c r="G110" s="116"/>
      <c r="H110" s="408"/>
      <c r="I110" s="230">
        <f t="shared" si="6"/>
        <v>0</v>
      </c>
      <c r="J110" s="116"/>
      <c r="K110" s="408"/>
      <c r="L110" s="230">
        <f t="shared" si="7"/>
        <v>0</v>
      </c>
      <c r="M110" s="464"/>
      <c r="N110" s="118"/>
      <c r="O110" s="230">
        <f t="shared" si="8"/>
        <v>0</v>
      </c>
      <c r="P110" s="387"/>
    </row>
    <row r="111" spans="1:16"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row>
    <row r="112" spans="1:16"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row>
    <row r="113" spans="1:16" ht="24" hidden="1" x14ac:dyDescent="0.25">
      <c r="A113" s="64">
        <v>2248</v>
      </c>
      <c r="B113" s="111" t="s">
        <v>128</v>
      </c>
      <c r="C113" s="405">
        <f t="shared" si="4"/>
        <v>0</v>
      </c>
      <c r="D113" s="116"/>
      <c r="E113" s="118"/>
      <c r="F113" s="229">
        <f t="shared" si="5"/>
        <v>0</v>
      </c>
      <c r="G113" s="116"/>
      <c r="H113" s="408"/>
      <c r="I113" s="230">
        <f t="shared" si="6"/>
        <v>0</v>
      </c>
      <c r="J113" s="116"/>
      <c r="K113" s="408"/>
      <c r="L113" s="230">
        <f t="shared" si="7"/>
        <v>0</v>
      </c>
      <c r="M113" s="464"/>
      <c r="N113" s="118"/>
      <c r="O113" s="230">
        <f t="shared" si="8"/>
        <v>0</v>
      </c>
      <c r="P113" s="387"/>
    </row>
    <row r="114" spans="1:16" ht="24" x14ac:dyDescent="0.25">
      <c r="A114" s="64">
        <v>2249</v>
      </c>
      <c r="B114" s="111" t="s">
        <v>129</v>
      </c>
      <c r="C114" s="405">
        <f t="shared" si="4"/>
        <v>61</v>
      </c>
      <c r="D114" s="116">
        <v>61</v>
      </c>
      <c r="E114" s="117"/>
      <c r="F114" s="227">
        <f t="shared" si="5"/>
        <v>61</v>
      </c>
      <c r="G114" s="116"/>
      <c r="H114" s="408"/>
      <c r="I114" s="230">
        <f t="shared" si="6"/>
        <v>0</v>
      </c>
      <c r="J114" s="116"/>
      <c r="K114" s="408"/>
      <c r="L114" s="230">
        <f t="shared" si="7"/>
        <v>0</v>
      </c>
      <c r="M114" s="464"/>
      <c r="N114" s="118"/>
      <c r="O114" s="230">
        <f t="shared" si="8"/>
        <v>0</v>
      </c>
      <c r="P114" s="387"/>
    </row>
    <row r="115" spans="1:16" x14ac:dyDescent="0.25">
      <c r="A115" s="224">
        <v>2250</v>
      </c>
      <c r="B115" s="111" t="s">
        <v>130</v>
      </c>
      <c r="C115" s="405">
        <f t="shared" si="4"/>
        <v>166</v>
      </c>
      <c r="D115" s="225">
        <f>SUM(D116:D118)</f>
        <v>166</v>
      </c>
      <c r="E115" s="226">
        <f>SUM(E116:E118)</f>
        <v>0</v>
      </c>
      <c r="F115" s="227">
        <f t="shared" si="5"/>
        <v>166</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x14ac:dyDescent="0.25">
      <c r="A116" s="64">
        <v>2251</v>
      </c>
      <c r="B116" s="111" t="s">
        <v>131</v>
      </c>
      <c r="C116" s="405">
        <f t="shared" si="4"/>
        <v>166</v>
      </c>
      <c r="D116" s="116">
        <v>166</v>
      </c>
      <c r="E116" s="117"/>
      <c r="F116" s="227">
        <f t="shared" si="5"/>
        <v>166</v>
      </c>
      <c r="G116" s="116"/>
      <c r="H116" s="408"/>
      <c r="I116" s="230">
        <f t="shared" si="6"/>
        <v>0</v>
      </c>
      <c r="J116" s="116"/>
      <c r="K116" s="408"/>
      <c r="L116" s="230">
        <f t="shared" si="7"/>
        <v>0</v>
      </c>
      <c r="M116" s="464"/>
      <c r="N116" s="118"/>
      <c r="O116" s="230">
        <f t="shared" si="8"/>
        <v>0</v>
      </c>
      <c r="P116" s="387"/>
    </row>
    <row r="117" spans="1:16"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row>
    <row r="118" spans="1:16" ht="24" hidden="1" x14ac:dyDescent="0.25">
      <c r="A118" s="64">
        <v>2259</v>
      </c>
      <c r="B118" s="111" t="s">
        <v>133</v>
      </c>
      <c r="C118" s="405">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row>
    <row r="119" spans="1:16" x14ac:dyDescent="0.25">
      <c r="A119" s="224">
        <v>2260</v>
      </c>
      <c r="B119" s="111" t="s">
        <v>134</v>
      </c>
      <c r="C119" s="405">
        <f t="shared" si="9"/>
        <v>24</v>
      </c>
      <c r="D119" s="225">
        <f>SUM(D120:D124)</f>
        <v>24</v>
      </c>
      <c r="E119" s="226">
        <f>SUM(E120:E124)</f>
        <v>0</v>
      </c>
      <c r="F119" s="227">
        <f t="shared" si="10"/>
        <v>24</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row>
    <row r="120" spans="1:16" hidden="1" x14ac:dyDescent="0.25">
      <c r="A120" s="64">
        <v>2261</v>
      </c>
      <c r="B120" s="111" t="s">
        <v>135</v>
      </c>
      <c r="C120" s="405">
        <f t="shared" si="9"/>
        <v>0</v>
      </c>
      <c r="D120" s="116"/>
      <c r="E120" s="118"/>
      <c r="F120" s="229">
        <f t="shared" si="10"/>
        <v>0</v>
      </c>
      <c r="G120" s="116"/>
      <c r="H120" s="408"/>
      <c r="I120" s="230">
        <f t="shared" si="11"/>
        <v>0</v>
      </c>
      <c r="J120" s="116"/>
      <c r="K120" s="408"/>
      <c r="L120" s="230">
        <f t="shared" si="12"/>
        <v>0</v>
      </c>
      <c r="M120" s="464"/>
      <c r="N120" s="118"/>
      <c r="O120" s="230">
        <f t="shared" si="13"/>
        <v>0</v>
      </c>
      <c r="P120" s="387"/>
    </row>
    <row r="121" spans="1:16" hidden="1" x14ac:dyDescent="0.25">
      <c r="A121" s="64">
        <v>2262</v>
      </c>
      <c r="B121" s="111" t="s">
        <v>136</v>
      </c>
      <c r="C121" s="405">
        <f t="shared" si="9"/>
        <v>0</v>
      </c>
      <c r="D121" s="116"/>
      <c r="E121" s="118"/>
      <c r="F121" s="229">
        <f t="shared" si="10"/>
        <v>0</v>
      </c>
      <c r="G121" s="116"/>
      <c r="H121" s="408"/>
      <c r="I121" s="230">
        <f t="shared" si="11"/>
        <v>0</v>
      </c>
      <c r="J121" s="116"/>
      <c r="K121" s="408"/>
      <c r="L121" s="230">
        <f t="shared" si="12"/>
        <v>0</v>
      </c>
      <c r="M121" s="464"/>
      <c r="N121" s="118"/>
      <c r="O121" s="230">
        <f t="shared" si="13"/>
        <v>0</v>
      </c>
      <c r="P121" s="387"/>
    </row>
    <row r="122" spans="1:16"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row>
    <row r="123" spans="1:16" ht="24" hidden="1" x14ac:dyDescent="0.25">
      <c r="A123" s="64">
        <v>2264</v>
      </c>
      <c r="B123" s="111" t="s">
        <v>138</v>
      </c>
      <c r="C123" s="405">
        <f t="shared" si="9"/>
        <v>0</v>
      </c>
      <c r="D123" s="116"/>
      <c r="E123" s="118"/>
      <c r="F123" s="229">
        <f t="shared" si="10"/>
        <v>0</v>
      </c>
      <c r="G123" s="116"/>
      <c r="H123" s="408"/>
      <c r="I123" s="230">
        <f t="shared" si="11"/>
        <v>0</v>
      </c>
      <c r="J123" s="116"/>
      <c r="K123" s="408"/>
      <c r="L123" s="230">
        <f t="shared" si="12"/>
        <v>0</v>
      </c>
      <c r="M123" s="464"/>
      <c r="N123" s="118"/>
      <c r="O123" s="230">
        <f t="shared" si="13"/>
        <v>0</v>
      </c>
      <c r="P123" s="387"/>
    </row>
    <row r="124" spans="1:16" x14ac:dyDescent="0.25">
      <c r="A124" s="64">
        <v>2269</v>
      </c>
      <c r="B124" s="111" t="s">
        <v>139</v>
      </c>
      <c r="C124" s="405">
        <f t="shared" si="9"/>
        <v>24</v>
      </c>
      <c r="D124" s="116">
        <v>24</v>
      </c>
      <c r="E124" s="117"/>
      <c r="F124" s="227">
        <f t="shared" si="10"/>
        <v>24</v>
      </c>
      <c r="G124" s="116"/>
      <c r="H124" s="408"/>
      <c r="I124" s="230">
        <f t="shared" si="11"/>
        <v>0</v>
      </c>
      <c r="J124" s="116"/>
      <c r="K124" s="408"/>
      <c r="L124" s="230">
        <f t="shared" si="12"/>
        <v>0</v>
      </c>
      <c r="M124" s="464"/>
      <c r="N124" s="118"/>
      <c r="O124" s="230">
        <f t="shared" si="13"/>
        <v>0</v>
      </c>
      <c r="P124" s="387"/>
    </row>
    <row r="125" spans="1:16" x14ac:dyDescent="0.25">
      <c r="A125" s="224">
        <v>2270</v>
      </c>
      <c r="B125" s="111" t="s">
        <v>140</v>
      </c>
      <c r="C125" s="405">
        <f t="shared" si="9"/>
        <v>88</v>
      </c>
      <c r="D125" s="225">
        <f>SUM(D126:D130)</f>
        <v>40</v>
      </c>
      <c r="E125" s="226">
        <f>SUM(E126:E130)</f>
        <v>0</v>
      </c>
      <c r="F125" s="227">
        <f t="shared" si="10"/>
        <v>40</v>
      </c>
      <c r="G125" s="225">
        <f>SUM(G126:G130)</f>
        <v>0</v>
      </c>
      <c r="H125" s="465">
        <f>SUM(H126:H130)</f>
        <v>0</v>
      </c>
      <c r="I125" s="230">
        <f t="shared" si="11"/>
        <v>0</v>
      </c>
      <c r="J125" s="225">
        <f>SUM(J126:J130)</f>
        <v>48</v>
      </c>
      <c r="K125" s="465">
        <f>SUM(K126:K130)</f>
        <v>0</v>
      </c>
      <c r="L125" s="230">
        <f t="shared" si="12"/>
        <v>48</v>
      </c>
      <c r="M125" s="466">
        <f>SUM(M126:M130)</f>
        <v>0</v>
      </c>
      <c r="N125" s="228">
        <f>SUM(N126:N130)</f>
        <v>0</v>
      </c>
      <c r="O125" s="230">
        <f t="shared" si="13"/>
        <v>0</v>
      </c>
      <c r="P125" s="387"/>
    </row>
    <row r="126" spans="1:16"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row>
    <row r="127" spans="1:16" ht="24" hidden="1" x14ac:dyDescent="0.25">
      <c r="A127" s="64">
        <v>2275</v>
      </c>
      <c r="B127" s="111" t="s">
        <v>142</v>
      </c>
      <c r="C127" s="405">
        <f t="shared" si="9"/>
        <v>0</v>
      </c>
      <c r="D127" s="116"/>
      <c r="E127" s="118"/>
      <c r="F127" s="229">
        <f t="shared" si="10"/>
        <v>0</v>
      </c>
      <c r="G127" s="116"/>
      <c r="H127" s="408"/>
      <c r="I127" s="230">
        <f t="shared" si="11"/>
        <v>0</v>
      </c>
      <c r="J127" s="116"/>
      <c r="K127" s="408"/>
      <c r="L127" s="230">
        <f t="shared" si="12"/>
        <v>0</v>
      </c>
      <c r="M127" s="464"/>
      <c r="N127" s="118"/>
      <c r="O127" s="230">
        <f t="shared" si="13"/>
        <v>0</v>
      </c>
      <c r="P127" s="387"/>
    </row>
    <row r="128" spans="1:16"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row>
    <row r="129" spans="1:16"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row>
    <row r="130" spans="1:16" ht="24" x14ac:dyDescent="0.25">
      <c r="A130" s="64">
        <v>2279</v>
      </c>
      <c r="B130" s="111" t="s">
        <v>145</v>
      </c>
      <c r="C130" s="405">
        <f t="shared" si="9"/>
        <v>88</v>
      </c>
      <c r="D130" s="116">
        <v>40</v>
      </c>
      <c r="E130" s="117"/>
      <c r="F130" s="227">
        <f t="shared" si="10"/>
        <v>40</v>
      </c>
      <c r="G130" s="116"/>
      <c r="H130" s="408"/>
      <c r="I130" s="230">
        <f t="shared" si="11"/>
        <v>0</v>
      </c>
      <c r="J130" s="116">
        <v>48</v>
      </c>
      <c r="K130" s="408"/>
      <c r="L130" s="230">
        <f t="shared" si="12"/>
        <v>48</v>
      </c>
      <c r="M130" s="464"/>
      <c r="N130" s="118"/>
      <c r="O130" s="230">
        <f t="shared" si="13"/>
        <v>0</v>
      </c>
      <c r="P130" s="387"/>
    </row>
    <row r="131" spans="1:16"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row>
    <row r="132" spans="1:16"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row>
    <row r="133" spans="1:16" ht="36" x14ac:dyDescent="0.25">
      <c r="A133" s="85">
        <v>2300</v>
      </c>
      <c r="B133" s="210" t="s">
        <v>148</v>
      </c>
      <c r="C133" s="393">
        <f t="shared" si="9"/>
        <v>26424</v>
      </c>
      <c r="D133" s="95">
        <f>SUM(D134,D139,D143,D144,D147,D154,D162,D163,D166)</f>
        <v>24739</v>
      </c>
      <c r="E133" s="96">
        <f>SUM(E134,E139,E143,E144,E147,E154,E162,E163,E166)</f>
        <v>0</v>
      </c>
      <c r="F133" s="97">
        <f t="shared" si="10"/>
        <v>24739</v>
      </c>
      <c r="G133" s="95">
        <f>SUM(G134,G139,G143,G144,G147,G154,G162,G163,G166)</f>
        <v>332</v>
      </c>
      <c r="H133" s="399">
        <f>SUM(H134,H139,H143,H144,H147,H154,H162,H163,H166)</f>
        <v>0</v>
      </c>
      <c r="I133" s="99">
        <f t="shared" si="11"/>
        <v>332</v>
      </c>
      <c r="J133" s="95">
        <f>SUM(J134,J139,J143,J144,J147,J154,J162,J163,J166)</f>
        <v>1353</v>
      </c>
      <c r="K133" s="399">
        <f>SUM(K134,K139,K143,K144,K147,K154,K162,K163,K166)</f>
        <v>0</v>
      </c>
      <c r="L133" s="99">
        <f t="shared" si="12"/>
        <v>1353</v>
      </c>
      <c r="M133" s="469">
        <f>SUM(M134,M139,M143,M144,M147,M154,M162,M163,M166)</f>
        <v>0</v>
      </c>
      <c r="N133" s="98">
        <f>SUM(N134,N139,N143,N144,N147,N154,N162,N163,N166)</f>
        <v>0</v>
      </c>
      <c r="O133" s="99">
        <f t="shared" si="13"/>
        <v>0</v>
      </c>
      <c r="P133" s="397"/>
    </row>
    <row r="134" spans="1:16" ht="24" x14ac:dyDescent="0.25">
      <c r="A134" s="350">
        <v>2310</v>
      </c>
      <c r="B134" s="101" t="s">
        <v>149</v>
      </c>
      <c r="C134" s="400">
        <f t="shared" si="9"/>
        <v>641</v>
      </c>
      <c r="D134" s="251">
        <f>SUM(D135:D138)</f>
        <v>641</v>
      </c>
      <c r="E134" s="471">
        <f>SUM(E135:E138)</f>
        <v>0</v>
      </c>
      <c r="F134" s="240">
        <f t="shared" si="10"/>
        <v>641</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row>
    <row r="135" spans="1:16" x14ac:dyDescent="0.25">
      <c r="A135" s="64">
        <v>2311</v>
      </c>
      <c r="B135" s="111" t="s">
        <v>150</v>
      </c>
      <c r="C135" s="405">
        <f t="shared" si="9"/>
        <v>321</v>
      </c>
      <c r="D135" s="116">
        <v>321</v>
      </c>
      <c r="E135" s="117"/>
      <c r="F135" s="227">
        <f t="shared" si="10"/>
        <v>321</v>
      </c>
      <c r="G135" s="116"/>
      <c r="H135" s="408"/>
      <c r="I135" s="230">
        <f t="shared" si="11"/>
        <v>0</v>
      </c>
      <c r="J135" s="116"/>
      <c r="K135" s="408"/>
      <c r="L135" s="230">
        <f t="shared" si="12"/>
        <v>0</v>
      </c>
      <c r="M135" s="464"/>
      <c r="N135" s="118"/>
      <c r="O135" s="230">
        <f t="shared" si="13"/>
        <v>0</v>
      </c>
      <c r="P135" s="387"/>
    </row>
    <row r="136" spans="1:16" ht="52.5" customHeight="1" x14ac:dyDescent="0.25">
      <c r="A136" s="64">
        <v>2312</v>
      </c>
      <c r="B136" s="111" t="s">
        <v>151</v>
      </c>
      <c r="C136" s="405">
        <f t="shared" si="9"/>
        <v>320</v>
      </c>
      <c r="D136" s="116">
        <v>320</v>
      </c>
      <c r="E136" s="117"/>
      <c r="F136" s="227">
        <f t="shared" si="10"/>
        <v>320</v>
      </c>
      <c r="G136" s="116"/>
      <c r="H136" s="408"/>
      <c r="I136" s="230">
        <f t="shared" si="11"/>
        <v>0</v>
      </c>
      <c r="J136" s="116"/>
      <c r="K136" s="408"/>
      <c r="L136" s="230">
        <f t="shared" si="12"/>
        <v>0</v>
      </c>
      <c r="M136" s="464"/>
      <c r="N136" s="118"/>
      <c r="O136" s="230">
        <f t="shared" si="13"/>
        <v>0</v>
      </c>
      <c r="P136" s="951"/>
    </row>
    <row r="137" spans="1:16" hidden="1" x14ac:dyDescent="0.25">
      <c r="A137" s="64">
        <v>2313</v>
      </c>
      <c r="B137" s="111" t="s">
        <v>152</v>
      </c>
      <c r="C137" s="405">
        <f t="shared" si="9"/>
        <v>0</v>
      </c>
      <c r="D137" s="116"/>
      <c r="E137" s="118"/>
      <c r="F137" s="229">
        <f t="shared" si="10"/>
        <v>0</v>
      </c>
      <c r="G137" s="116"/>
      <c r="H137" s="408"/>
      <c r="I137" s="230">
        <f t="shared" si="11"/>
        <v>0</v>
      </c>
      <c r="J137" s="116"/>
      <c r="K137" s="408"/>
      <c r="L137" s="230">
        <f t="shared" si="12"/>
        <v>0</v>
      </c>
      <c r="M137" s="464"/>
      <c r="N137" s="118"/>
      <c r="O137" s="230">
        <f t="shared" si="13"/>
        <v>0</v>
      </c>
      <c r="P137" s="387"/>
    </row>
    <row r="138" spans="1:16" ht="33.75" hidden="1" customHeight="1" x14ac:dyDescent="0.25">
      <c r="A138" s="64">
        <v>2314</v>
      </c>
      <c r="B138" s="111" t="s">
        <v>153</v>
      </c>
      <c r="C138" s="405">
        <f t="shared" si="9"/>
        <v>0</v>
      </c>
      <c r="D138" s="116"/>
      <c r="E138" s="118"/>
      <c r="F138" s="229">
        <f t="shared" si="10"/>
        <v>0</v>
      </c>
      <c r="G138" s="116"/>
      <c r="H138" s="408"/>
      <c r="I138" s="230">
        <f t="shared" si="11"/>
        <v>0</v>
      </c>
      <c r="J138" s="116"/>
      <c r="K138" s="408"/>
      <c r="L138" s="230">
        <f t="shared" si="12"/>
        <v>0</v>
      </c>
      <c r="M138" s="464"/>
      <c r="N138" s="118"/>
      <c r="O138" s="230">
        <f t="shared" si="13"/>
        <v>0</v>
      </c>
      <c r="P138" s="387"/>
    </row>
    <row r="139" spans="1:16" x14ac:dyDescent="0.25">
      <c r="A139" s="224">
        <v>2320</v>
      </c>
      <c r="B139" s="111" t="s">
        <v>154</v>
      </c>
      <c r="C139" s="405">
        <f t="shared" si="9"/>
        <v>19869</v>
      </c>
      <c r="D139" s="225">
        <f>SUM(D140:D142)</f>
        <v>19869</v>
      </c>
      <c r="E139" s="226">
        <f>SUM(E140:E142)</f>
        <v>0</v>
      </c>
      <c r="F139" s="227">
        <f t="shared" si="10"/>
        <v>19869</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x14ac:dyDescent="0.25">
      <c r="A140" s="64">
        <v>2321</v>
      </c>
      <c r="B140" s="111" t="s">
        <v>155</v>
      </c>
      <c r="C140" s="405">
        <f t="shared" si="9"/>
        <v>19799</v>
      </c>
      <c r="D140" s="116">
        <v>19799</v>
      </c>
      <c r="E140" s="117"/>
      <c r="F140" s="227">
        <f t="shared" si="10"/>
        <v>19799</v>
      </c>
      <c r="G140" s="116"/>
      <c r="H140" s="408"/>
      <c r="I140" s="230">
        <f t="shared" si="11"/>
        <v>0</v>
      </c>
      <c r="J140" s="116"/>
      <c r="K140" s="408"/>
      <c r="L140" s="230">
        <f t="shared" si="12"/>
        <v>0</v>
      </c>
      <c r="M140" s="464"/>
      <c r="N140" s="118"/>
      <c r="O140" s="230">
        <f t="shared" si="13"/>
        <v>0</v>
      </c>
      <c r="P140" s="387"/>
    </row>
    <row r="141" spans="1:16" x14ac:dyDescent="0.25">
      <c r="A141" s="64">
        <v>2322</v>
      </c>
      <c r="B141" s="111" t="s">
        <v>156</v>
      </c>
      <c r="C141" s="405">
        <f t="shared" si="9"/>
        <v>70</v>
      </c>
      <c r="D141" s="116">
        <v>70</v>
      </c>
      <c r="E141" s="117"/>
      <c r="F141" s="227">
        <f t="shared" si="10"/>
        <v>70</v>
      </c>
      <c r="G141" s="116"/>
      <c r="H141" s="408"/>
      <c r="I141" s="230">
        <f t="shared" si="11"/>
        <v>0</v>
      </c>
      <c r="J141" s="116"/>
      <c r="K141" s="408"/>
      <c r="L141" s="230">
        <f t="shared" si="12"/>
        <v>0</v>
      </c>
      <c r="M141" s="464"/>
      <c r="N141" s="118"/>
      <c r="O141" s="230">
        <f t="shared" si="13"/>
        <v>0</v>
      </c>
      <c r="P141" s="387"/>
    </row>
    <row r="142" spans="1:16"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row>
    <row r="143" spans="1:16"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row>
    <row r="144" spans="1:16" ht="48" x14ac:dyDescent="0.25">
      <c r="A144" s="224">
        <v>2340</v>
      </c>
      <c r="B144" s="111" t="s">
        <v>159</v>
      </c>
      <c r="C144" s="405">
        <f t="shared" si="9"/>
        <v>80</v>
      </c>
      <c r="D144" s="225">
        <f>SUM(D145:D146)</f>
        <v>80</v>
      </c>
      <c r="E144" s="226">
        <f>SUM(E145:E146)</f>
        <v>0</v>
      </c>
      <c r="F144" s="227">
        <f t="shared" si="10"/>
        <v>80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x14ac:dyDescent="0.25">
      <c r="A145" s="64">
        <v>2341</v>
      </c>
      <c r="B145" s="111" t="s">
        <v>160</v>
      </c>
      <c r="C145" s="405">
        <f t="shared" si="9"/>
        <v>80</v>
      </c>
      <c r="D145" s="116">
        <v>80</v>
      </c>
      <c r="E145" s="117"/>
      <c r="F145" s="227">
        <f t="shared" si="10"/>
        <v>80</v>
      </c>
      <c r="G145" s="116"/>
      <c r="H145" s="408"/>
      <c r="I145" s="230">
        <f t="shared" si="11"/>
        <v>0</v>
      </c>
      <c r="J145" s="116"/>
      <c r="K145" s="408"/>
      <c r="L145" s="230">
        <f t="shared" si="12"/>
        <v>0</v>
      </c>
      <c r="M145" s="464"/>
      <c r="N145" s="118"/>
      <c r="O145" s="230">
        <f t="shared" si="13"/>
        <v>0</v>
      </c>
      <c r="P145" s="387"/>
    </row>
    <row r="146" spans="1:16"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row>
    <row r="147" spans="1:16" ht="24" x14ac:dyDescent="0.25">
      <c r="A147" s="213">
        <v>2350</v>
      </c>
      <c r="B147" s="156" t="s">
        <v>162</v>
      </c>
      <c r="C147" s="405">
        <f t="shared" si="9"/>
        <v>2187</v>
      </c>
      <c r="D147" s="214">
        <f>SUM(D148:D153)</f>
        <v>2187</v>
      </c>
      <c r="E147" s="215">
        <f>SUM(E148:E153)</f>
        <v>0</v>
      </c>
      <c r="F147" s="216">
        <f t="shared" si="10"/>
        <v>2187</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x14ac:dyDescent="0.25">
      <c r="A148" s="55">
        <v>2351</v>
      </c>
      <c r="B148" s="101" t="s">
        <v>163</v>
      </c>
      <c r="C148" s="405">
        <f t="shared" si="9"/>
        <v>140</v>
      </c>
      <c r="D148" s="106">
        <v>140</v>
      </c>
      <c r="E148" s="107"/>
      <c r="F148" s="240">
        <f t="shared" si="10"/>
        <v>140</v>
      </c>
      <c r="G148" s="106"/>
      <c r="H148" s="403"/>
      <c r="I148" s="243">
        <f t="shared" si="11"/>
        <v>0</v>
      </c>
      <c r="J148" s="106"/>
      <c r="K148" s="403"/>
      <c r="L148" s="243">
        <f t="shared" si="12"/>
        <v>0</v>
      </c>
      <c r="M148" s="463"/>
      <c r="N148" s="108"/>
      <c r="O148" s="243">
        <f t="shared" si="13"/>
        <v>0</v>
      </c>
      <c r="P148" s="382"/>
    </row>
    <row r="149" spans="1:16" x14ac:dyDescent="0.25">
      <c r="A149" s="64">
        <v>2352</v>
      </c>
      <c r="B149" s="111" t="s">
        <v>164</v>
      </c>
      <c r="C149" s="405">
        <f t="shared" si="9"/>
        <v>2047</v>
      </c>
      <c r="D149" s="116">
        <v>2047</v>
      </c>
      <c r="E149" s="117"/>
      <c r="F149" s="227">
        <f t="shared" si="10"/>
        <v>2047</v>
      </c>
      <c r="G149" s="116"/>
      <c r="H149" s="408"/>
      <c r="I149" s="230">
        <f t="shared" si="11"/>
        <v>0</v>
      </c>
      <c r="J149" s="116"/>
      <c r="K149" s="408"/>
      <c r="L149" s="230">
        <f t="shared" si="12"/>
        <v>0</v>
      </c>
      <c r="M149" s="464"/>
      <c r="N149" s="118"/>
      <c r="O149" s="230">
        <f t="shared" si="13"/>
        <v>0</v>
      </c>
      <c r="P149" s="387"/>
    </row>
    <row r="150" spans="1:16" ht="24" hidden="1" x14ac:dyDescent="0.25">
      <c r="A150" s="64">
        <v>2353</v>
      </c>
      <c r="B150" s="111" t="s">
        <v>165</v>
      </c>
      <c r="C150" s="405">
        <f t="shared" si="9"/>
        <v>0</v>
      </c>
      <c r="D150" s="116"/>
      <c r="E150" s="118"/>
      <c r="F150" s="229">
        <f t="shared" si="10"/>
        <v>0</v>
      </c>
      <c r="G150" s="116"/>
      <c r="H150" s="408"/>
      <c r="I150" s="230">
        <f t="shared" si="11"/>
        <v>0</v>
      </c>
      <c r="J150" s="116"/>
      <c r="K150" s="408"/>
      <c r="L150" s="230">
        <f t="shared" si="12"/>
        <v>0</v>
      </c>
      <c r="M150" s="464"/>
      <c r="N150" s="118"/>
      <c r="O150" s="230">
        <f t="shared" si="13"/>
        <v>0</v>
      </c>
      <c r="P150" s="387"/>
    </row>
    <row r="151" spans="1:16"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row>
    <row r="152" spans="1:16" ht="24" hidden="1" x14ac:dyDescent="0.25">
      <c r="A152" s="64">
        <v>2355</v>
      </c>
      <c r="B152" s="111" t="s">
        <v>167</v>
      </c>
      <c r="C152" s="405">
        <f t="shared" si="9"/>
        <v>0</v>
      </c>
      <c r="D152" s="116"/>
      <c r="E152" s="118"/>
      <c r="F152" s="229">
        <f t="shared" si="10"/>
        <v>0</v>
      </c>
      <c r="G152" s="116"/>
      <c r="H152" s="408"/>
      <c r="I152" s="230">
        <f t="shared" si="11"/>
        <v>0</v>
      </c>
      <c r="J152" s="116"/>
      <c r="K152" s="408"/>
      <c r="L152" s="230">
        <f t="shared" si="12"/>
        <v>0</v>
      </c>
      <c r="M152" s="464"/>
      <c r="N152" s="118"/>
      <c r="O152" s="230">
        <f t="shared" si="13"/>
        <v>0</v>
      </c>
      <c r="P152" s="387"/>
    </row>
    <row r="153" spans="1:16"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row>
    <row r="154" spans="1:16" ht="24" x14ac:dyDescent="0.25">
      <c r="A154" s="224">
        <v>2360</v>
      </c>
      <c r="B154" s="111" t="s">
        <v>169</v>
      </c>
      <c r="C154" s="405">
        <f t="shared" si="9"/>
        <v>2853</v>
      </c>
      <c r="D154" s="225">
        <f>SUM(D155:D161)</f>
        <v>1500</v>
      </c>
      <c r="E154" s="226">
        <f>SUM(E155:E161)</f>
        <v>0</v>
      </c>
      <c r="F154" s="227">
        <f t="shared" si="10"/>
        <v>1500</v>
      </c>
      <c r="G154" s="225">
        <f>SUM(G155:G161)</f>
        <v>0</v>
      </c>
      <c r="H154" s="465">
        <f>SUM(H155:H161)</f>
        <v>0</v>
      </c>
      <c r="I154" s="230">
        <f t="shared" si="11"/>
        <v>0</v>
      </c>
      <c r="J154" s="225">
        <f>SUM(J155:J161)</f>
        <v>1353</v>
      </c>
      <c r="K154" s="465">
        <f>SUM(K155:K161)</f>
        <v>0</v>
      </c>
      <c r="L154" s="230">
        <f t="shared" si="12"/>
        <v>1353</v>
      </c>
      <c r="M154" s="466">
        <f>SUM(M155:M161)</f>
        <v>0</v>
      </c>
      <c r="N154" s="228">
        <f>SUM(N155:N161)</f>
        <v>0</v>
      </c>
      <c r="O154" s="230">
        <f t="shared" si="13"/>
        <v>0</v>
      </c>
      <c r="P154" s="387"/>
    </row>
    <row r="155" spans="1:16" x14ac:dyDescent="0.25">
      <c r="A155" s="63">
        <v>2361</v>
      </c>
      <c r="B155" s="111" t="s">
        <v>170</v>
      </c>
      <c r="C155" s="405">
        <f t="shared" si="9"/>
        <v>1500</v>
      </c>
      <c r="D155" s="116">
        <v>1500</v>
      </c>
      <c r="E155" s="117"/>
      <c r="F155" s="227">
        <f t="shared" si="10"/>
        <v>1500</v>
      </c>
      <c r="G155" s="116"/>
      <c r="H155" s="408"/>
      <c r="I155" s="230">
        <f t="shared" si="11"/>
        <v>0</v>
      </c>
      <c r="J155" s="116"/>
      <c r="K155" s="408"/>
      <c r="L155" s="230">
        <f t="shared" si="12"/>
        <v>0</v>
      </c>
      <c r="M155" s="464"/>
      <c r="N155" s="118"/>
      <c r="O155" s="230">
        <f t="shared" si="13"/>
        <v>0</v>
      </c>
      <c r="P155" s="387"/>
    </row>
    <row r="156" spans="1:16" ht="24" hidden="1" x14ac:dyDescent="0.25">
      <c r="A156" s="63">
        <v>2362</v>
      </c>
      <c r="B156" s="111" t="s">
        <v>171</v>
      </c>
      <c r="C156" s="405">
        <f t="shared" si="9"/>
        <v>0</v>
      </c>
      <c r="D156" s="116"/>
      <c r="E156" s="118"/>
      <c r="F156" s="229">
        <f t="shared" si="10"/>
        <v>0</v>
      </c>
      <c r="G156" s="116"/>
      <c r="H156" s="408"/>
      <c r="I156" s="230">
        <f t="shared" si="11"/>
        <v>0</v>
      </c>
      <c r="J156" s="116"/>
      <c r="K156" s="408"/>
      <c r="L156" s="230">
        <f t="shared" si="12"/>
        <v>0</v>
      </c>
      <c r="M156" s="464"/>
      <c r="N156" s="118"/>
      <c r="O156" s="230">
        <f t="shared" si="13"/>
        <v>0</v>
      </c>
      <c r="P156" s="387"/>
    </row>
    <row r="157" spans="1:16" x14ac:dyDescent="0.25">
      <c r="A157" s="63">
        <v>2363</v>
      </c>
      <c r="B157" s="111" t="s">
        <v>172</v>
      </c>
      <c r="C157" s="405">
        <f t="shared" si="9"/>
        <v>1353</v>
      </c>
      <c r="D157" s="116"/>
      <c r="E157" s="117"/>
      <c r="F157" s="227">
        <f t="shared" si="10"/>
        <v>0</v>
      </c>
      <c r="G157" s="116"/>
      <c r="H157" s="408"/>
      <c r="I157" s="230">
        <f t="shared" si="11"/>
        <v>0</v>
      </c>
      <c r="J157" s="116">
        <v>1353</v>
      </c>
      <c r="K157" s="408"/>
      <c r="L157" s="230">
        <f t="shared" si="12"/>
        <v>1353</v>
      </c>
      <c r="M157" s="464"/>
      <c r="N157" s="118"/>
      <c r="O157" s="230">
        <f t="shared" si="13"/>
        <v>0</v>
      </c>
      <c r="P157" s="387"/>
    </row>
    <row r="158" spans="1:16"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row>
    <row r="159" spans="1:16"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row>
    <row r="160" spans="1:16"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row>
    <row r="161" spans="1:16"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row>
    <row r="162" spans="1:16" x14ac:dyDescent="0.25">
      <c r="A162" s="213">
        <v>2370</v>
      </c>
      <c r="B162" s="156" t="s">
        <v>177</v>
      </c>
      <c r="C162" s="405">
        <f t="shared" si="9"/>
        <v>794</v>
      </c>
      <c r="D162" s="231">
        <v>462</v>
      </c>
      <c r="E162" s="232"/>
      <c r="F162" s="216">
        <f t="shared" si="10"/>
        <v>462</v>
      </c>
      <c r="G162" s="231">
        <v>332</v>
      </c>
      <c r="H162" s="467"/>
      <c r="I162" s="219">
        <f t="shared" si="11"/>
        <v>332</v>
      </c>
      <c r="J162" s="231"/>
      <c r="K162" s="467"/>
      <c r="L162" s="219">
        <f t="shared" si="12"/>
        <v>0</v>
      </c>
      <c r="M162" s="468"/>
      <c r="N162" s="234"/>
      <c r="O162" s="229">
        <f t="shared" si="13"/>
        <v>0</v>
      </c>
      <c r="P162" s="434"/>
    </row>
    <row r="163" spans="1:16"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row>
    <row r="165" spans="1:16"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row>
    <row r="166" spans="1:16" hidden="1" x14ac:dyDescent="0.25">
      <c r="A166" s="213">
        <v>2390</v>
      </c>
      <c r="B166" s="156" t="s">
        <v>181</v>
      </c>
      <c r="C166" s="405">
        <f t="shared" si="9"/>
        <v>0</v>
      </c>
      <c r="D166" s="231"/>
      <c r="E166" s="234"/>
      <c r="F166" s="218">
        <f t="shared" si="10"/>
        <v>0</v>
      </c>
      <c r="G166" s="231"/>
      <c r="H166" s="467"/>
      <c r="I166" s="219">
        <f t="shared" si="11"/>
        <v>0</v>
      </c>
      <c r="J166" s="231"/>
      <c r="K166" s="467"/>
      <c r="L166" s="219">
        <f t="shared" si="12"/>
        <v>0</v>
      </c>
      <c r="M166" s="468"/>
      <c r="N166" s="234"/>
      <c r="O166" s="219">
        <f t="shared" si="13"/>
        <v>0</v>
      </c>
      <c r="P166" s="434"/>
    </row>
    <row r="167" spans="1:16"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243">
        <f t="shared" si="13"/>
        <v>0</v>
      </c>
      <c r="P167" s="397"/>
    </row>
    <row r="168" spans="1:16" ht="24" x14ac:dyDescent="0.25">
      <c r="A168" s="85">
        <v>2500</v>
      </c>
      <c r="B168" s="210" t="s">
        <v>183</v>
      </c>
      <c r="C168" s="393">
        <f t="shared" si="9"/>
        <v>230</v>
      </c>
      <c r="D168" s="95">
        <f>SUM(D169,D174)</f>
        <v>230</v>
      </c>
      <c r="E168" s="96">
        <f>SUM(E169,E174)</f>
        <v>0</v>
      </c>
      <c r="F168" s="97">
        <f t="shared" si="10"/>
        <v>230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92">
        <f t="shared" si="13"/>
        <v>0</v>
      </c>
      <c r="P168" s="460"/>
    </row>
    <row r="169" spans="1:16" x14ac:dyDescent="0.25">
      <c r="A169" s="350">
        <v>2510</v>
      </c>
      <c r="B169" s="101" t="s">
        <v>184</v>
      </c>
      <c r="C169" s="400">
        <f t="shared" si="9"/>
        <v>230</v>
      </c>
      <c r="D169" s="238">
        <f>SUM(D170:D173)</f>
        <v>230</v>
      </c>
      <c r="E169" s="239">
        <f>SUM(E170:E173)</f>
        <v>0</v>
      </c>
      <c r="F169" s="240">
        <f t="shared" si="10"/>
        <v>230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row>
    <row r="170" spans="1:16"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row>
    <row r="172" spans="1:16" ht="24" x14ac:dyDescent="0.25">
      <c r="A172" s="64">
        <v>2515</v>
      </c>
      <c r="B172" s="111" t="s">
        <v>187</v>
      </c>
      <c r="C172" s="405">
        <f t="shared" si="9"/>
        <v>230</v>
      </c>
      <c r="D172" s="116">
        <v>230</v>
      </c>
      <c r="E172" s="117"/>
      <c r="F172" s="227">
        <f t="shared" si="10"/>
        <v>230</v>
      </c>
      <c r="G172" s="116"/>
      <c r="H172" s="408"/>
      <c r="I172" s="230">
        <f t="shared" si="11"/>
        <v>0</v>
      </c>
      <c r="J172" s="116"/>
      <c r="K172" s="408"/>
      <c r="L172" s="230">
        <f t="shared" si="12"/>
        <v>0</v>
      </c>
      <c r="M172" s="464"/>
      <c r="N172" s="118"/>
      <c r="O172" s="230">
        <f t="shared" si="13"/>
        <v>0</v>
      </c>
      <c r="P172" s="387"/>
    </row>
    <row r="173" spans="1:16"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row>
    <row r="174" spans="1:16"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row>
    <row r="175" spans="1:16"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row>
    <row r="176" spans="1:16"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row>
    <row r="178" spans="1:16"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row>
    <row r="180" spans="1:16"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row>
    <row r="181" spans="1:16"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row>
    <row r="182" spans="1:16"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row>
    <row r="183" spans="1:16"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row>
    <row r="184" spans="1:16"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row>
    <row r="185" spans="1:16"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row>
    <row r="186" spans="1:16"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row>
    <row r="187" spans="1:16"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row>
    <row r="188" spans="1:16" ht="42.75" hidden="1" customHeight="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row>
    <row r="189" spans="1:16"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row>
    <row r="190" spans="1:16"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row>
    <row r="191" spans="1:16"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row>
    <row r="192" spans="1:16"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row>
    <row r="193" spans="1:16"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row>
    <row r="194" spans="1:16"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row>
    <row r="195" spans="1:16"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row>
    <row r="196" spans="1:16"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row>
    <row r="197" spans="1:16" s="37" customFormat="1" ht="24" x14ac:dyDescent="0.25">
      <c r="A197" s="271"/>
      <c r="B197" s="29" t="s">
        <v>212</v>
      </c>
      <c r="C197" s="452">
        <f t="shared" si="26"/>
        <v>724</v>
      </c>
      <c r="D197" s="173">
        <f>SUM(D198,D233,D271)</f>
        <v>602</v>
      </c>
      <c r="E197" s="174">
        <f>SUM(E198,E233,E271)</f>
        <v>0</v>
      </c>
      <c r="F197" s="175">
        <f t="shared" si="30"/>
        <v>602</v>
      </c>
      <c r="G197" s="173">
        <f>SUM(G198,G233,G271)</f>
        <v>84</v>
      </c>
      <c r="H197" s="453">
        <f>SUM(H198,H233,H271)</f>
        <v>0</v>
      </c>
      <c r="I197" s="199">
        <f t="shared" si="31"/>
        <v>84</v>
      </c>
      <c r="J197" s="173">
        <f>SUM(J198,J233,J271)</f>
        <v>38</v>
      </c>
      <c r="K197" s="453">
        <f>SUM(K198,K233,K271)</f>
        <v>0</v>
      </c>
      <c r="L197" s="199">
        <f t="shared" si="32"/>
        <v>38</v>
      </c>
      <c r="M197" s="487">
        <f>SUM(M198,M233,M271)</f>
        <v>0</v>
      </c>
      <c r="N197" s="488">
        <f>SUM(N198,N233,N271)</f>
        <v>0</v>
      </c>
      <c r="O197" s="489">
        <f t="shared" si="33"/>
        <v>0</v>
      </c>
      <c r="P197" s="490"/>
    </row>
    <row r="198" spans="1:16" x14ac:dyDescent="0.25">
      <c r="A198" s="200">
        <v>5000</v>
      </c>
      <c r="B198" s="200" t="s">
        <v>213</v>
      </c>
      <c r="C198" s="455">
        <f>F198+I198+L198+O198</f>
        <v>686</v>
      </c>
      <c r="D198" s="206">
        <f>D199+D207</f>
        <v>602</v>
      </c>
      <c r="E198" s="604">
        <f>E199+E207</f>
        <v>0</v>
      </c>
      <c r="F198" s="608">
        <f t="shared" si="30"/>
        <v>602</v>
      </c>
      <c r="G198" s="206">
        <f>G199+G207</f>
        <v>84</v>
      </c>
      <c r="H198" s="456">
        <f>H199+H207</f>
        <v>0</v>
      </c>
      <c r="I198" s="209">
        <f t="shared" si="31"/>
        <v>84</v>
      </c>
      <c r="J198" s="206">
        <f>J199+J207</f>
        <v>0</v>
      </c>
      <c r="K198" s="456">
        <f>K199+K207</f>
        <v>0</v>
      </c>
      <c r="L198" s="209">
        <f t="shared" si="32"/>
        <v>0</v>
      </c>
      <c r="M198" s="457">
        <f>M199+M207</f>
        <v>0</v>
      </c>
      <c r="N198" s="207">
        <f>N199+N207</f>
        <v>0</v>
      </c>
      <c r="O198" s="209">
        <f t="shared" si="33"/>
        <v>0</v>
      </c>
      <c r="P198" s="458"/>
    </row>
    <row r="199" spans="1:16" hidden="1" x14ac:dyDescent="0.25">
      <c r="A199" s="85">
        <v>5100</v>
      </c>
      <c r="B199" s="210" t="s">
        <v>214</v>
      </c>
      <c r="C199" s="393">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row>
    <row r="200" spans="1:16"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row>
    <row r="201" spans="1:16" ht="24" hidden="1" x14ac:dyDescent="0.25">
      <c r="A201" s="224">
        <v>5120</v>
      </c>
      <c r="B201" s="111" t="s">
        <v>216</v>
      </c>
      <c r="C201" s="405">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row>
    <row r="202" spans="1:16" hidden="1" x14ac:dyDescent="0.25">
      <c r="A202" s="64">
        <v>5121</v>
      </c>
      <c r="B202" s="111" t="s">
        <v>217</v>
      </c>
      <c r="C202" s="405">
        <f t="shared" si="26"/>
        <v>0</v>
      </c>
      <c r="D202" s="116"/>
      <c r="E202" s="118"/>
      <c r="F202" s="229">
        <f t="shared" si="30"/>
        <v>0</v>
      </c>
      <c r="G202" s="116"/>
      <c r="H202" s="408"/>
      <c r="I202" s="230">
        <f t="shared" si="31"/>
        <v>0</v>
      </c>
      <c r="J202" s="116"/>
      <c r="K202" s="408"/>
      <c r="L202" s="230">
        <f t="shared" si="32"/>
        <v>0</v>
      </c>
      <c r="M202" s="464"/>
      <c r="N202" s="118"/>
      <c r="O202" s="230">
        <f t="shared" si="33"/>
        <v>0</v>
      </c>
      <c r="P202" s="387"/>
    </row>
    <row r="203" spans="1:16" ht="24" hidden="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row>
    <row r="204" spans="1:16"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row>
    <row r="205" spans="1:16"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row>
    <row r="206" spans="1:16"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row>
    <row r="207" spans="1:16" x14ac:dyDescent="0.25">
      <c r="A207" s="85">
        <v>5200</v>
      </c>
      <c r="B207" s="210" t="s">
        <v>222</v>
      </c>
      <c r="C207" s="393">
        <f t="shared" si="26"/>
        <v>686</v>
      </c>
      <c r="D207" s="95">
        <f>D208+D218+D219+D228+D229+D230+D232</f>
        <v>602</v>
      </c>
      <c r="E207" s="96">
        <f>E208+E218+E219+E228+E229+E230+E232</f>
        <v>0</v>
      </c>
      <c r="F207" s="97">
        <f t="shared" si="30"/>
        <v>602</v>
      </c>
      <c r="G207" s="95">
        <f>G208+G218+G219+G228+G229+G230+G232</f>
        <v>84</v>
      </c>
      <c r="H207" s="399">
        <f>H208+H218+H219+H228+H229+H230+H232</f>
        <v>0</v>
      </c>
      <c r="I207" s="99">
        <f t="shared" si="31"/>
        <v>84</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row>
    <row r="208" spans="1:16"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row>
    <row r="209" spans="1:16"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row>
    <row r="210" spans="1:16"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row>
    <row r="211" spans="1:16"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row>
    <row r="212" spans="1:16"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row>
    <row r="213" spans="1:16"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row>
    <row r="214" spans="1:16"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row>
    <row r="215" spans="1:16"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row>
    <row r="216" spans="1:16"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row>
    <row r="217" spans="1:16"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row>
    <row r="218" spans="1:16"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row>
    <row r="219" spans="1:16" x14ac:dyDescent="0.25">
      <c r="A219" s="224">
        <v>5230</v>
      </c>
      <c r="B219" s="111" t="s">
        <v>234</v>
      </c>
      <c r="C219" s="227">
        <f t="shared" si="26"/>
        <v>227</v>
      </c>
      <c r="D219" s="225">
        <f>SUM(D220:D227)</f>
        <v>143</v>
      </c>
      <c r="E219" s="226">
        <f>SUM(E220:E227)</f>
        <v>0</v>
      </c>
      <c r="F219" s="227">
        <f t="shared" si="30"/>
        <v>143</v>
      </c>
      <c r="G219" s="225">
        <f>SUM(G220:G227)</f>
        <v>84</v>
      </c>
      <c r="H219" s="465">
        <f>SUM(H220:H227)</f>
        <v>0</v>
      </c>
      <c r="I219" s="230">
        <f t="shared" si="31"/>
        <v>84</v>
      </c>
      <c r="J219" s="225">
        <f>SUM(J220:J227)</f>
        <v>0</v>
      </c>
      <c r="K219" s="465">
        <f>SUM(K220:K227)</f>
        <v>0</v>
      </c>
      <c r="L219" s="230">
        <f t="shared" si="32"/>
        <v>0</v>
      </c>
      <c r="M219" s="466">
        <f>SUM(M220:M227)</f>
        <v>0</v>
      </c>
      <c r="N219" s="228">
        <f>SUM(N220:N227)</f>
        <v>0</v>
      </c>
      <c r="O219" s="230">
        <f t="shared" si="33"/>
        <v>0</v>
      </c>
      <c r="P219" s="387"/>
    </row>
    <row r="220" spans="1:16"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row>
    <row r="221" spans="1:16" hidden="1" x14ac:dyDescent="0.25">
      <c r="A221" s="64">
        <v>5232</v>
      </c>
      <c r="B221" s="111" t="s">
        <v>236</v>
      </c>
      <c r="C221" s="227">
        <f t="shared" si="26"/>
        <v>0</v>
      </c>
      <c r="D221" s="116"/>
      <c r="E221" s="118"/>
      <c r="F221" s="229">
        <f t="shared" si="30"/>
        <v>0</v>
      </c>
      <c r="G221" s="116"/>
      <c r="H221" s="408"/>
      <c r="I221" s="230">
        <f t="shared" si="31"/>
        <v>0</v>
      </c>
      <c r="J221" s="116"/>
      <c r="K221" s="408"/>
      <c r="L221" s="230">
        <f t="shared" si="32"/>
        <v>0</v>
      </c>
      <c r="M221" s="464"/>
      <c r="N221" s="118"/>
      <c r="O221" s="230">
        <f t="shared" si="33"/>
        <v>0</v>
      </c>
      <c r="P221" s="387"/>
    </row>
    <row r="222" spans="1:16" x14ac:dyDescent="0.25">
      <c r="A222" s="64">
        <v>5233</v>
      </c>
      <c r="B222" s="111" t="s">
        <v>237</v>
      </c>
      <c r="C222" s="227">
        <f t="shared" si="26"/>
        <v>227</v>
      </c>
      <c r="D222" s="116">
        <v>143</v>
      </c>
      <c r="E222" s="117"/>
      <c r="F222" s="227">
        <f t="shared" si="30"/>
        <v>143</v>
      </c>
      <c r="G222" s="116">
        <v>84</v>
      </c>
      <c r="H222" s="408"/>
      <c r="I222" s="230">
        <f t="shared" si="31"/>
        <v>84</v>
      </c>
      <c r="J222" s="116"/>
      <c r="K222" s="408"/>
      <c r="L222" s="230">
        <f t="shared" si="32"/>
        <v>0</v>
      </c>
      <c r="M222" s="464"/>
      <c r="N222" s="118"/>
      <c r="O222" s="230">
        <f t="shared" si="33"/>
        <v>0</v>
      </c>
      <c r="P222" s="387"/>
    </row>
    <row r="223" spans="1:16"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row>
    <row r="224" spans="1:16"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row>
    <row r="225" spans="1:16"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row>
    <row r="226" spans="1:16" ht="24" hidden="1" x14ac:dyDescent="0.25">
      <c r="A226" s="64">
        <v>5238</v>
      </c>
      <c r="B226" s="111" t="s">
        <v>241</v>
      </c>
      <c r="C226" s="227">
        <f t="shared" si="26"/>
        <v>0</v>
      </c>
      <c r="D226" s="116"/>
      <c r="E226" s="118"/>
      <c r="F226" s="229">
        <f t="shared" si="30"/>
        <v>0</v>
      </c>
      <c r="G226" s="116"/>
      <c r="H226" s="408"/>
      <c r="I226" s="230">
        <f t="shared" si="31"/>
        <v>0</v>
      </c>
      <c r="J226" s="116"/>
      <c r="K226" s="408"/>
      <c r="L226" s="230">
        <f t="shared" si="32"/>
        <v>0</v>
      </c>
      <c r="M226" s="464"/>
      <c r="N226" s="118"/>
      <c r="O226" s="230">
        <f t="shared" si="33"/>
        <v>0</v>
      </c>
      <c r="P226" s="387"/>
    </row>
    <row r="227" spans="1:16" ht="24" hidden="1" x14ac:dyDescent="0.25">
      <c r="A227" s="64">
        <v>5239</v>
      </c>
      <c r="B227" s="111" t="s">
        <v>242</v>
      </c>
      <c r="C227" s="227">
        <f t="shared" si="26"/>
        <v>0</v>
      </c>
      <c r="D227" s="116"/>
      <c r="E227" s="118"/>
      <c r="F227" s="229">
        <f t="shared" si="30"/>
        <v>0</v>
      </c>
      <c r="G227" s="116"/>
      <c r="H227" s="408"/>
      <c r="I227" s="230">
        <f t="shared" si="31"/>
        <v>0</v>
      </c>
      <c r="J227" s="116"/>
      <c r="K227" s="408"/>
      <c r="L227" s="230">
        <f t="shared" si="32"/>
        <v>0</v>
      </c>
      <c r="M227" s="464"/>
      <c r="N227" s="118"/>
      <c r="O227" s="230">
        <f t="shared" si="33"/>
        <v>0</v>
      </c>
      <c r="P227" s="387"/>
    </row>
    <row r="228" spans="1:16"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row>
    <row r="229" spans="1:16" x14ac:dyDescent="0.25">
      <c r="A229" s="224">
        <v>5250</v>
      </c>
      <c r="B229" s="111" t="s">
        <v>244</v>
      </c>
      <c r="C229" s="227">
        <f t="shared" si="26"/>
        <v>459</v>
      </c>
      <c r="D229" s="116">
        <v>459</v>
      </c>
      <c r="E229" s="117"/>
      <c r="F229" s="227">
        <f t="shared" si="30"/>
        <v>459</v>
      </c>
      <c r="G229" s="116"/>
      <c r="H229" s="408"/>
      <c r="I229" s="230">
        <f t="shared" si="31"/>
        <v>0</v>
      </c>
      <c r="J229" s="116"/>
      <c r="K229" s="408"/>
      <c r="L229" s="230">
        <f t="shared" si="32"/>
        <v>0</v>
      </c>
      <c r="M229" s="464"/>
      <c r="N229" s="118"/>
      <c r="O229" s="230">
        <f t="shared" si="33"/>
        <v>0</v>
      </c>
      <c r="P229" s="387"/>
    </row>
    <row r="230" spans="1:16"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row>
    <row r="231" spans="1:16"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row>
    <row r="232" spans="1:16"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row>
    <row r="233" spans="1:16" hidden="1" x14ac:dyDescent="0.25">
      <c r="A233" s="200">
        <v>6000</v>
      </c>
      <c r="B233" s="200" t="s">
        <v>248</v>
      </c>
      <c r="C233" s="455">
        <f t="shared" si="26"/>
        <v>0</v>
      </c>
      <c r="D233" s="206">
        <f>D234+D254+D261</f>
        <v>0</v>
      </c>
      <c r="E233" s="207">
        <f>E234+E254+E261</f>
        <v>0</v>
      </c>
      <c r="F233" s="208">
        <f t="shared" si="30"/>
        <v>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row>
    <row r="234" spans="1:16"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row>
    <row r="235" spans="1:16"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row>
    <row r="236" spans="1:16"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row>
    <row r="237" spans="1:16"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row>
    <row r="238" spans="1:16"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row>
    <row r="239" spans="1:16"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row>
    <row r="240" spans="1:16"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row>
    <row r="241" spans="1:16"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row>
    <row r="242" spans="1:16"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row>
    <row r="243" spans="1:16"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row>
    <row r="244" spans="1:16"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row>
    <row r="245" spans="1:16"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row>
    <row r="246" spans="1:16"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row>
    <row r="247" spans="1:16"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row>
    <row r="248" spans="1:16"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row>
    <row r="249" spans="1:16"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row>
    <row r="250" spans="1:16"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row>
    <row r="251" spans="1:16"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row>
    <row r="252" spans="1:16"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row>
    <row r="253" spans="1:16"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row>
    <row r="254" spans="1:16"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row>
    <row r="255" spans="1:16"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row>
    <row r="256" spans="1:16"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row>
    <row r="257" spans="1:16"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row>
    <row r="258" spans="1:16"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row>
    <row r="259" spans="1:16"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row>
    <row r="260" spans="1:16"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row>
    <row r="261" spans="1:16" ht="36" hidden="1" x14ac:dyDescent="0.25">
      <c r="A261" s="85">
        <v>6400</v>
      </c>
      <c r="B261" s="210" t="s">
        <v>276</v>
      </c>
      <c r="C261" s="393">
        <f t="shared" si="50"/>
        <v>0</v>
      </c>
      <c r="D261" s="95">
        <f>SUM(D262,D266)</f>
        <v>0</v>
      </c>
      <c r="E261" s="98">
        <f>SUM(E262,E266)</f>
        <v>0</v>
      </c>
      <c r="F261" s="212">
        <f t="shared" si="37"/>
        <v>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row>
    <row r="262" spans="1:16"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row>
    <row r="263" spans="1:16"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row>
    <row r="264" spans="1:16"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row>
    <row r="265" spans="1:16"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row>
    <row r="266" spans="1:16" ht="36" hidden="1" x14ac:dyDescent="0.25">
      <c r="A266" s="224">
        <v>6420</v>
      </c>
      <c r="B266" s="111" t="s">
        <v>281</v>
      </c>
      <c r="C266" s="226">
        <f t="shared" si="50"/>
        <v>0</v>
      </c>
      <c r="D266" s="225">
        <f>SUM(D267:D270)</f>
        <v>0</v>
      </c>
      <c r="E266" s="228">
        <f>SUM(E267:E270)</f>
        <v>0</v>
      </c>
      <c r="F266" s="229">
        <f t="shared" si="37"/>
        <v>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row>
    <row r="267" spans="1:16"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row>
    <row r="268" spans="1:16" hidden="1" x14ac:dyDescent="0.25">
      <c r="A268" s="64">
        <v>6422</v>
      </c>
      <c r="B268" s="111" t="s">
        <v>283</v>
      </c>
      <c r="C268" s="226">
        <f t="shared" si="50"/>
        <v>0</v>
      </c>
      <c r="D268" s="116"/>
      <c r="E268" s="118"/>
      <c r="F268" s="229">
        <f t="shared" si="37"/>
        <v>0</v>
      </c>
      <c r="G268" s="116"/>
      <c r="H268" s="408"/>
      <c r="I268" s="230">
        <f t="shared" si="38"/>
        <v>0</v>
      </c>
      <c r="J268" s="116"/>
      <c r="K268" s="408"/>
      <c r="L268" s="230">
        <f t="shared" si="39"/>
        <v>0</v>
      </c>
      <c r="M268" s="464"/>
      <c r="N268" s="118"/>
      <c r="O268" s="230">
        <f t="shared" si="40"/>
        <v>0</v>
      </c>
      <c r="P268" s="387"/>
    </row>
    <row r="269" spans="1:16"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row>
    <row r="270" spans="1:16"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row>
    <row r="271" spans="1:16" ht="36" x14ac:dyDescent="0.25">
      <c r="A271" s="276">
        <v>7000</v>
      </c>
      <c r="B271" s="276" t="s">
        <v>286</v>
      </c>
      <c r="C271" s="491">
        <f t="shared" si="50"/>
        <v>38</v>
      </c>
      <c r="D271" s="492">
        <f>SUM(D272,D282)</f>
        <v>0</v>
      </c>
      <c r="E271" s="633">
        <f>SUM(E272,E282)</f>
        <v>0</v>
      </c>
      <c r="F271" s="619">
        <f t="shared" si="37"/>
        <v>0</v>
      </c>
      <c r="G271" s="492">
        <f>SUM(G272,G282)</f>
        <v>0</v>
      </c>
      <c r="H271" s="493">
        <f>SUM(H272,H282)</f>
        <v>0</v>
      </c>
      <c r="I271" s="285">
        <f t="shared" si="38"/>
        <v>0</v>
      </c>
      <c r="J271" s="492">
        <f>SUM(J272,J282)</f>
        <v>38</v>
      </c>
      <c r="K271" s="493">
        <f>SUM(K272,K282)</f>
        <v>0</v>
      </c>
      <c r="L271" s="285">
        <f t="shared" si="39"/>
        <v>38</v>
      </c>
      <c r="M271" s="494">
        <f>SUM(M272,M282)</f>
        <v>0</v>
      </c>
      <c r="N271" s="495">
        <f>SUM(N272,N282)</f>
        <v>0</v>
      </c>
      <c r="O271" s="496">
        <f t="shared" si="40"/>
        <v>0</v>
      </c>
      <c r="P271" s="497"/>
    </row>
    <row r="272" spans="1:16" ht="24" x14ac:dyDescent="0.25">
      <c r="A272" s="85">
        <v>7200</v>
      </c>
      <c r="B272" s="210" t="s">
        <v>287</v>
      </c>
      <c r="C272" s="393">
        <f t="shared" si="50"/>
        <v>38</v>
      </c>
      <c r="D272" s="95">
        <f>SUM(D273,D274,D277,D278,D281)</f>
        <v>0</v>
      </c>
      <c r="E272" s="96">
        <f>SUM(E273,E274,E277,E278,E281)</f>
        <v>0</v>
      </c>
      <c r="F272" s="97">
        <f t="shared" si="37"/>
        <v>0</v>
      </c>
      <c r="G272" s="95">
        <f>SUM(G273,G274,G277,G278,G281)</f>
        <v>0</v>
      </c>
      <c r="H272" s="399">
        <f>SUM(H273,H274,H277,H278,H281)</f>
        <v>0</v>
      </c>
      <c r="I272" s="99">
        <f t="shared" si="38"/>
        <v>0</v>
      </c>
      <c r="J272" s="95">
        <f>SUM(J273,J274,J277,J278,J281)</f>
        <v>38</v>
      </c>
      <c r="K272" s="399">
        <f>SUM(K273,K274,K277,K278,K281)</f>
        <v>0</v>
      </c>
      <c r="L272" s="99">
        <f t="shared" si="39"/>
        <v>38</v>
      </c>
      <c r="M272" s="459">
        <f>SUM(M273,M274,M277,M278,M281)</f>
        <v>0</v>
      </c>
      <c r="N272" s="266">
        <f>SUM(N273,N274,N277,N278,N281)</f>
        <v>0</v>
      </c>
      <c r="O272" s="268">
        <f t="shared" si="40"/>
        <v>0</v>
      </c>
      <c r="P272" s="460"/>
    </row>
    <row r="273" spans="1:16"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row>
    <row r="274" spans="1:16"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row>
    <row r="275" spans="1:16"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row>
    <row r="276" spans="1:16"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row>
    <row r="277" spans="1:16" s="286" customFormat="1" ht="24" x14ac:dyDescent="0.25">
      <c r="A277" s="224">
        <v>7230</v>
      </c>
      <c r="B277" s="111" t="s">
        <v>292</v>
      </c>
      <c r="C277" s="405">
        <f t="shared" si="50"/>
        <v>38</v>
      </c>
      <c r="D277" s="116"/>
      <c r="E277" s="117"/>
      <c r="F277" s="227">
        <f t="shared" si="37"/>
        <v>0</v>
      </c>
      <c r="G277" s="116"/>
      <c r="H277" s="408"/>
      <c r="I277" s="230">
        <f t="shared" si="38"/>
        <v>0</v>
      </c>
      <c r="J277" s="116">
        <v>38</v>
      </c>
      <c r="K277" s="408"/>
      <c r="L277" s="230">
        <f t="shared" si="39"/>
        <v>38</v>
      </c>
      <c r="M277" s="464"/>
      <c r="N277" s="118"/>
      <c r="O277" s="230">
        <f>M277+N277</f>
        <v>0</v>
      </c>
      <c r="P277" s="387"/>
    </row>
    <row r="278" spans="1:16"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row>
    <row r="279" spans="1:16"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row>
    <row r="280" spans="1:16"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row>
    <row r="281" spans="1:16"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row>
    <row r="282" spans="1:16"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row>
    <row r="283" spans="1:16"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row>
    <row r="284" spans="1:16"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row>
    <row r="285" spans="1:16"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row>
    <row r="286" spans="1:16"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row>
    <row r="287" spans="1:16" x14ac:dyDescent="0.25">
      <c r="A287" s="503"/>
      <c r="B287" s="504" t="s">
        <v>304</v>
      </c>
      <c r="C287" s="505">
        <f>SUM(C284,C271,C233,C198,C190,C176,C78,C56)</f>
        <v>300480</v>
      </c>
      <c r="D287" s="506">
        <f>SUM(D284,D271,D233,D198,D190,D176,D78,D56)</f>
        <v>281476</v>
      </c>
      <c r="E287" s="605">
        <f>SUM(E284,E271,E233,E198,E190,E176,E78,E56)</f>
        <v>0</v>
      </c>
      <c r="F287" s="609">
        <f t="shared" si="37"/>
        <v>281476</v>
      </c>
      <c r="G287" s="506">
        <f>SUM(G284,G271,G233,G198,G190,G176,G78,G56)</f>
        <v>17565</v>
      </c>
      <c r="H287" s="507">
        <f>SUM(H284,H271,H233,H198,H190,H176,H78,H56)</f>
        <v>0</v>
      </c>
      <c r="I287" s="508">
        <f t="shared" si="38"/>
        <v>17565</v>
      </c>
      <c r="J287" s="506">
        <f>SUM(J284,J271,J233,J198,J190,J176,J78,J56)</f>
        <v>1439</v>
      </c>
      <c r="K287" s="507">
        <f>SUM(K284,K271,K233,K198,K190,K176,K78,K56)</f>
        <v>0</v>
      </c>
      <c r="L287" s="508">
        <f t="shared" si="39"/>
        <v>1439</v>
      </c>
      <c r="M287" s="459">
        <f>SUM(M284,M271,M233,M198,M190,M176,M78,M56)</f>
        <v>0</v>
      </c>
      <c r="N287" s="266">
        <f>SUM(N284,N271,N233,N198,N190,N176,N78,N56)</f>
        <v>0</v>
      </c>
      <c r="O287" s="268">
        <f t="shared" si="58"/>
        <v>0</v>
      </c>
      <c r="P287" s="460"/>
    </row>
    <row r="288" spans="1:16" x14ac:dyDescent="0.25">
      <c r="A288" s="509" t="s">
        <v>305</v>
      </c>
      <c r="B288" s="510"/>
      <c r="C288" s="511">
        <f t="shared" ref="C288" si="59">F288+I288+L288+O288</f>
        <v>-86</v>
      </c>
      <c r="D288" s="512">
        <f>SUM(D28,D29,D45)-D54</f>
        <v>0</v>
      </c>
      <c r="E288" s="518">
        <f>SUM(E28,E29,E45)-E54</f>
        <v>0</v>
      </c>
      <c r="F288" s="622">
        <f t="shared" si="37"/>
        <v>0</v>
      </c>
      <c r="G288" s="512">
        <f>SUM(G28,G29,G45)-G54</f>
        <v>0</v>
      </c>
      <c r="H288" s="515">
        <f>SUM(H28,H29,H45)-H54</f>
        <v>0</v>
      </c>
      <c r="I288" s="516">
        <f t="shared" si="38"/>
        <v>0</v>
      </c>
      <c r="J288" s="512">
        <f>(J30+J46)-J54</f>
        <v>-86</v>
      </c>
      <c r="K288" s="515">
        <f>(K30+K46)-K54</f>
        <v>0</v>
      </c>
      <c r="L288" s="516">
        <f t="shared" si="39"/>
        <v>-86</v>
      </c>
      <c r="M288" s="511">
        <f>M48-M54</f>
        <v>0</v>
      </c>
      <c r="N288" s="513">
        <f>N48-N54</f>
        <v>0</v>
      </c>
      <c r="O288" s="516">
        <f t="shared" si="58"/>
        <v>0</v>
      </c>
      <c r="P288" s="517"/>
    </row>
    <row r="289" spans="1:17" s="37" customFormat="1" x14ac:dyDescent="0.25">
      <c r="A289" s="509" t="s">
        <v>306</v>
      </c>
      <c r="B289" s="510"/>
      <c r="C289" s="518">
        <f>SUM(C290,C291)-C298+C299</f>
        <v>86</v>
      </c>
      <c r="D289" s="512">
        <f>SUM(D290,D291)-D298+D299</f>
        <v>0</v>
      </c>
      <c r="E289" s="518">
        <f>SUM(E290,E291)-E298+E299</f>
        <v>0</v>
      </c>
      <c r="F289" s="622">
        <f t="shared" si="37"/>
        <v>0</v>
      </c>
      <c r="G289" s="512">
        <f>SUM(G290,G291)-G298+G299</f>
        <v>0</v>
      </c>
      <c r="H289" s="515">
        <f>SUM(H290,H291)-H298+H299</f>
        <v>0</v>
      </c>
      <c r="I289" s="516">
        <f t="shared" si="38"/>
        <v>0</v>
      </c>
      <c r="J289" s="512">
        <f>SUM(J290,J291)-J298+J299</f>
        <v>86</v>
      </c>
      <c r="K289" s="515">
        <f>SUM(K290,K291)-K298+K299</f>
        <v>0</v>
      </c>
      <c r="L289" s="516">
        <f t="shared" si="39"/>
        <v>86</v>
      </c>
      <c r="M289" s="511">
        <f>SUM(M290,M291)-M298+M299</f>
        <v>0</v>
      </c>
      <c r="N289" s="513">
        <f>SUM(N290,N291)-N298+N299</f>
        <v>0</v>
      </c>
      <c r="O289" s="516">
        <f t="shared" si="58"/>
        <v>0</v>
      </c>
      <c r="P289" s="517"/>
    </row>
    <row r="290" spans="1:17" s="37" customFormat="1" x14ac:dyDescent="0.25">
      <c r="A290" s="519" t="s">
        <v>307</v>
      </c>
      <c r="B290" s="519" t="s">
        <v>308</v>
      </c>
      <c r="C290" s="518">
        <f>C25-C284</f>
        <v>86</v>
      </c>
      <c r="D290" s="512">
        <f>D25-D284</f>
        <v>0</v>
      </c>
      <c r="E290" s="518">
        <f>E25-E284</f>
        <v>0</v>
      </c>
      <c r="F290" s="622">
        <f t="shared" si="37"/>
        <v>0</v>
      </c>
      <c r="G290" s="512">
        <f>G25-G284</f>
        <v>0</v>
      </c>
      <c r="H290" s="515">
        <f>H25-H284</f>
        <v>0</v>
      </c>
      <c r="I290" s="516">
        <f t="shared" si="38"/>
        <v>0</v>
      </c>
      <c r="J290" s="512">
        <f>J25-J284</f>
        <v>86</v>
      </c>
      <c r="K290" s="515">
        <f>K25-K284</f>
        <v>0</v>
      </c>
      <c r="L290" s="516">
        <f t="shared" si="39"/>
        <v>86</v>
      </c>
      <c r="M290" s="511">
        <f>M25-M284</f>
        <v>0</v>
      </c>
      <c r="N290" s="513">
        <f>N25-N284</f>
        <v>0</v>
      </c>
      <c r="O290" s="516">
        <f t="shared" si="58"/>
        <v>0</v>
      </c>
      <c r="P290" s="517"/>
    </row>
    <row r="291" spans="1:17"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row>
    <row r="292" spans="1:17"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row>
    <row r="293" spans="1:17"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row>
    <row r="294" spans="1:17"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row>
    <row r="295" spans="1:17"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row>
    <row r="296" spans="1:17"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row>
    <row r="297" spans="1:17"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row>
    <row r="298" spans="1:17"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row>
    <row r="299" spans="1:17"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row>
    <row r="300" spans="1:17"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7" s="37" customFormat="1" ht="12" customHeight="1" x14ac:dyDescent="0.25">
      <c r="A301" s="336" t="s">
        <v>1287</v>
      </c>
      <c r="B301" s="341"/>
      <c r="C301" s="341"/>
      <c r="D301" s="341"/>
      <c r="E301" s="341"/>
      <c r="F301" s="341"/>
      <c r="G301" s="341"/>
      <c r="H301" s="341"/>
      <c r="I301" s="341"/>
      <c r="J301" s="341"/>
      <c r="K301" s="341"/>
      <c r="L301" s="341"/>
      <c r="M301" s="341"/>
      <c r="N301" s="341"/>
      <c r="O301" s="341"/>
      <c r="P301" s="342"/>
      <c r="Q301" s="339"/>
    </row>
    <row r="302" spans="1:17" s="37" customFormat="1" ht="12" customHeight="1" x14ac:dyDescent="0.25">
      <c r="A302" s="336" t="s">
        <v>1288</v>
      </c>
      <c r="B302" s="341"/>
      <c r="C302" s="341"/>
      <c r="D302" s="341"/>
      <c r="E302" s="341"/>
      <c r="F302" s="341"/>
      <c r="G302" s="341"/>
      <c r="H302" s="341"/>
      <c r="I302" s="341"/>
      <c r="J302" s="341"/>
      <c r="K302" s="341"/>
      <c r="L302" s="341"/>
      <c r="M302" s="341"/>
      <c r="N302" s="341"/>
      <c r="O302" s="341"/>
      <c r="P302" s="342"/>
      <c r="Q302" s="339"/>
    </row>
    <row r="303" spans="1:17" s="37" customFormat="1" ht="12" customHeight="1" x14ac:dyDescent="0.25">
      <c r="A303" s="336" t="s">
        <v>1289</v>
      </c>
      <c r="B303" s="341"/>
      <c r="C303" s="341"/>
      <c r="D303" s="341"/>
      <c r="E303" s="341"/>
      <c r="F303" s="341"/>
      <c r="G303" s="341"/>
      <c r="H303" s="341"/>
      <c r="I303" s="341"/>
      <c r="J303" s="341"/>
      <c r="K303" s="341"/>
      <c r="L303" s="341"/>
      <c r="M303" s="341"/>
      <c r="N303" s="341"/>
      <c r="O303" s="341"/>
      <c r="P303" s="342"/>
      <c r="Q303" s="339"/>
    </row>
    <row r="304" spans="1:17" s="37" customFormat="1" ht="12" customHeight="1" x14ac:dyDescent="0.25">
      <c r="A304" s="336" t="s">
        <v>1290</v>
      </c>
      <c r="B304" s="341"/>
      <c r="C304" s="341"/>
      <c r="D304" s="341"/>
      <c r="E304" s="341"/>
      <c r="F304" s="341"/>
      <c r="G304" s="341"/>
      <c r="H304" s="341"/>
      <c r="I304" s="341"/>
      <c r="J304" s="341"/>
      <c r="K304" s="341"/>
      <c r="L304" s="341"/>
      <c r="M304" s="341"/>
      <c r="N304" s="341"/>
      <c r="O304" s="341"/>
      <c r="P304" s="342"/>
      <c r="Q304" s="339"/>
    </row>
    <row r="305" spans="1:17" s="37" customFormat="1" ht="12" customHeight="1" x14ac:dyDescent="0.25">
      <c r="A305" s="336" t="s">
        <v>330</v>
      </c>
      <c r="B305" s="341"/>
      <c r="C305" s="341"/>
      <c r="D305" s="341"/>
      <c r="E305" s="341"/>
      <c r="F305" s="341"/>
      <c r="G305" s="341"/>
      <c r="H305" s="341"/>
      <c r="I305" s="341"/>
      <c r="J305" s="341"/>
      <c r="K305" s="341"/>
      <c r="L305" s="341"/>
      <c r="M305" s="341"/>
      <c r="N305" s="341"/>
      <c r="O305" s="341"/>
      <c r="P305" s="342"/>
      <c r="Q305" s="339"/>
    </row>
    <row r="306" spans="1:17" ht="12.75" thickBot="1" x14ac:dyDescent="0.3">
      <c r="A306" s="530"/>
      <c r="B306" s="531"/>
      <c r="C306" s="531"/>
      <c r="D306" s="531"/>
      <c r="E306" s="531"/>
      <c r="F306" s="531"/>
      <c r="G306" s="531"/>
      <c r="H306" s="531"/>
      <c r="I306" s="531"/>
      <c r="J306" s="531"/>
      <c r="K306" s="531"/>
      <c r="L306" s="531"/>
      <c r="M306" s="531"/>
      <c r="N306" s="531"/>
      <c r="O306" s="531"/>
      <c r="P306" s="532"/>
      <c r="Q306" s="9"/>
    </row>
    <row r="307" spans="1:17" x14ac:dyDescent="0.25">
      <c r="A307" s="4"/>
      <c r="B307" s="4"/>
      <c r="C307" s="4"/>
      <c r="D307" s="4"/>
      <c r="E307" s="4"/>
      <c r="F307" s="4"/>
      <c r="G307" s="4"/>
      <c r="H307" s="4"/>
      <c r="I307" s="4"/>
      <c r="J307" s="4"/>
      <c r="K307" s="4"/>
      <c r="L307" s="4"/>
      <c r="M307" s="4"/>
      <c r="N307" s="4"/>
      <c r="O307" s="4"/>
    </row>
    <row r="308" spans="1:17" x14ac:dyDescent="0.25">
      <c r="A308" s="4"/>
      <c r="B308" s="4"/>
      <c r="C308" s="4"/>
      <c r="D308" s="4"/>
      <c r="E308" s="4"/>
      <c r="F308" s="4"/>
      <c r="G308" s="4"/>
      <c r="H308" s="4"/>
      <c r="I308" s="4"/>
      <c r="J308" s="4"/>
      <c r="K308" s="4"/>
      <c r="L308" s="4"/>
      <c r="M308" s="4"/>
      <c r="N308" s="4"/>
      <c r="O308" s="4"/>
    </row>
    <row r="309" spans="1:17" x14ac:dyDescent="0.25">
      <c r="A309" s="4"/>
      <c r="B309" s="4"/>
      <c r="C309" s="4"/>
      <c r="D309" s="4"/>
      <c r="E309" s="4"/>
      <c r="F309" s="4"/>
      <c r="G309" s="4"/>
      <c r="H309" s="4"/>
      <c r="I309" s="4"/>
      <c r="J309" s="4"/>
      <c r="K309" s="4"/>
      <c r="L309" s="4"/>
      <c r="M309" s="4"/>
      <c r="N309" s="4"/>
      <c r="O309" s="4"/>
    </row>
    <row r="310" spans="1:17" x14ac:dyDescent="0.25">
      <c r="A310" s="4"/>
      <c r="B310" s="4"/>
      <c r="C310" s="4"/>
      <c r="D310" s="4"/>
      <c r="E310" s="4"/>
      <c r="F310" s="4"/>
      <c r="G310" s="4"/>
      <c r="H310" s="4"/>
      <c r="I310" s="4"/>
      <c r="J310" s="4"/>
      <c r="K310" s="4"/>
      <c r="L310" s="4"/>
      <c r="M310" s="4"/>
      <c r="N310" s="4"/>
      <c r="O310" s="4"/>
    </row>
    <row r="311" spans="1:17" x14ac:dyDescent="0.25">
      <c r="A311" s="4"/>
      <c r="B311" s="4"/>
      <c r="C311" s="4"/>
      <c r="D311" s="4"/>
      <c r="E311" s="4"/>
      <c r="F311" s="4"/>
      <c r="G311" s="4"/>
      <c r="H311" s="4"/>
      <c r="I311" s="4"/>
      <c r="J311" s="4"/>
      <c r="K311" s="4"/>
      <c r="L311" s="4"/>
      <c r="M311" s="4"/>
      <c r="N311" s="4"/>
      <c r="O311" s="4"/>
    </row>
    <row r="312" spans="1:17" x14ac:dyDescent="0.25">
      <c r="A312" s="4"/>
      <c r="B312" s="4"/>
      <c r="C312" s="4"/>
      <c r="D312" s="4"/>
      <c r="E312" s="4"/>
      <c r="F312" s="4"/>
      <c r="G312" s="4"/>
      <c r="H312" s="4"/>
      <c r="I312" s="4"/>
      <c r="J312" s="4"/>
      <c r="K312" s="4"/>
      <c r="L312" s="4"/>
      <c r="M312" s="4"/>
      <c r="N312" s="4"/>
      <c r="O312" s="4"/>
    </row>
    <row r="313" spans="1:17" x14ac:dyDescent="0.25">
      <c r="A313" s="4"/>
      <c r="B313" s="4"/>
      <c r="C313" s="4"/>
      <c r="D313" s="4"/>
      <c r="E313" s="4"/>
      <c r="F313" s="4"/>
      <c r="G313" s="4"/>
      <c r="H313" s="4"/>
      <c r="I313" s="4"/>
      <c r="J313" s="4"/>
      <c r="K313" s="4"/>
      <c r="L313" s="4"/>
      <c r="M313" s="4"/>
      <c r="N313" s="4"/>
      <c r="O313" s="4"/>
    </row>
    <row r="314" spans="1:17" x14ac:dyDescent="0.25">
      <c r="A314" s="4"/>
      <c r="B314" s="4"/>
      <c r="C314" s="4"/>
      <c r="D314" s="4"/>
      <c r="E314" s="4"/>
      <c r="F314" s="4"/>
      <c r="G314" s="4"/>
      <c r="H314" s="4"/>
      <c r="I314" s="4"/>
      <c r="J314" s="4"/>
      <c r="K314" s="4"/>
      <c r="L314" s="4"/>
      <c r="M314" s="4"/>
      <c r="N314" s="4"/>
      <c r="O314" s="4"/>
    </row>
    <row r="315" spans="1:17" x14ac:dyDescent="0.25">
      <c r="A315" s="4"/>
      <c r="B315" s="4"/>
      <c r="C315" s="4"/>
      <c r="D315" s="4"/>
      <c r="E315" s="4"/>
      <c r="F315" s="4"/>
      <c r="G315" s="4"/>
      <c r="H315" s="4"/>
      <c r="I315" s="4"/>
      <c r="J315" s="4"/>
      <c r="K315" s="4"/>
      <c r="L315" s="4"/>
      <c r="M315" s="4"/>
      <c r="N315" s="4"/>
      <c r="O315" s="4"/>
    </row>
    <row r="316" spans="1:17" x14ac:dyDescent="0.25">
      <c r="A316" s="4"/>
      <c r="B316" s="4"/>
      <c r="C316" s="4"/>
      <c r="D316" s="4"/>
      <c r="E316" s="4"/>
      <c r="F316" s="4"/>
      <c r="G316" s="4"/>
      <c r="H316" s="4"/>
      <c r="I316" s="4"/>
      <c r="J316" s="4"/>
      <c r="K316" s="4"/>
      <c r="L316" s="4"/>
      <c r="M316" s="4"/>
      <c r="N316" s="4"/>
      <c r="O316" s="4"/>
    </row>
    <row r="317" spans="1:17" x14ac:dyDescent="0.25">
      <c r="A317" s="4"/>
      <c r="B317" s="4"/>
      <c r="C317" s="4"/>
      <c r="D317" s="4"/>
      <c r="E317" s="4"/>
      <c r="F317" s="4"/>
      <c r="G317" s="4"/>
      <c r="H317" s="4"/>
      <c r="I317" s="4"/>
      <c r="J317" s="4"/>
      <c r="K317" s="4"/>
      <c r="L317" s="4"/>
      <c r="M317" s="4"/>
      <c r="N317" s="4"/>
      <c r="O317" s="4"/>
    </row>
    <row r="318" spans="1:17" x14ac:dyDescent="0.25">
      <c r="A318" s="4"/>
      <c r="B318" s="4"/>
      <c r="C318" s="4"/>
      <c r="D318" s="4"/>
      <c r="E318" s="4"/>
      <c r="F318" s="4"/>
      <c r="G318" s="4"/>
      <c r="H318" s="4"/>
      <c r="I318" s="4"/>
      <c r="J318" s="4"/>
      <c r="K318" s="4"/>
      <c r="L318" s="4"/>
      <c r="M318" s="4"/>
      <c r="N318" s="4"/>
      <c r="O318" s="4"/>
    </row>
    <row r="319" spans="1:17" x14ac:dyDescent="0.25">
      <c r="A319" s="4"/>
      <c r="B319" s="4"/>
      <c r="C319" s="4"/>
      <c r="D319" s="4"/>
      <c r="E319" s="4"/>
      <c r="F319" s="4"/>
      <c r="G319" s="4"/>
      <c r="H319" s="4"/>
      <c r="I319" s="4"/>
      <c r="J319" s="4"/>
      <c r="K319" s="4"/>
      <c r="L319" s="4"/>
      <c r="M319" s="4"/>
      <c r="N319" s="4"/>
      <c r="O319" s="4"/>
    </row>
    <row r="320" spans="1:17"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row r="322" spans="1:15" x14ac:dyDescent="0.25">
      <c r="A322" s="4"/>
      <c r="B322" s="4"/>
      <c r="C322" s="4"/>
      <c r="D322" s="4"/>
      <c r="E322" s="4"/>
      <c r="F322" s="4"/>
      <c r="G322" s="4"/>
      <c r="H322" s="4"/>
      <c r="I322" s="4"/>
      <c r="J322" s="4"/>
      <c r="K322" s="4"/>
      <c r="L322" s="4"/>
      <c r="M322" s="4"/>
      <c r="N322" s="4"/>
      <c r="O322" s="4"/>
    </row>
    <row r="323" spans="1:15" x14ac:dyDescent="0.25">
      <c r="A323" s="4"/>
      <c r="B323" s="4"/>
      <c r="C323" s="4"/>
      <c r="D323" s="4"/>
      <c r="E323" s="4"/>
      <c r="F323" s="4"/>
      <c r="G323" s="4"/>
      <c r="H323" s="4"/>
      <c r="I323" s="4"/>
      <c r="J323" s="4"/>
      <c r="K323" s="4"/>
      <c r="L323" s="4"/>
      <c r="M323" s="4"/>
      <c r="N323" s="4"/>
      <c r="O323" s="4"/>
    </row>
    <row r="324" spans="1:15" x14ac:dyDescent="0.25">
      <c r="A324" s="4"/>
      <c r="B324" s="4"/>
      <c r="C324" s="4"/>
      <c r="D324" s="4"/>
      <c r="E324" s="4"/>
      <c r="F324" s="4"/>
      <c r="G324" s="4"/>
      <c r="H324" s="4"/>
      <c r="I324" s="4"/>
      <c r="J324" s="4"/>
      <c r="K324" s="4"/>
      <c r="L324" s="4"/>
      <c r="M324" s="4"/>
      <c r="N324" s="4"/>
      <c r="O324" s="4"/>
    </row>
    <row r="325" spans="1:15" x14ac:dyDescent="0.25">
      <c r="A325" s="4"/>
      <c r="B325" s="4"/>
      <c r="C325" s="4"/>
      <c r="D325" s="4"/>
      <c r="E325" s="4"/>
      <c r="F325" s="4"/>
      <c r="G325" s="4"/>
      <c r="H325" s="4"/>
      <c r="I325" s="4"/>
      <c r="J325" s="4"/>
      <c r="K325" s="4"/>
      <c r="L325" s="4"/>
      <c r="M325" s="4"/>
      <c r="N325" s="4"/>
      <c r="O325" s="4"/>
    </row>
    <row r="326" spans="1:15" x14ac:dyDescent="0.25">
      <c r="A326" s="4"/>
      <c r="B326" s="4"/>
      <c r="C326" s="4"/>
      <c r="D326" s="4"/>
      <c r="E326" s="4"/>
      <c r="F326" s="4"/>
      <c r="G326" s="4"/>
      <c r="H326" s="4"/>
      <c r="I326" s="4"/>
      <c r="J326" s="4"/>
      <c r="K326" s="4"/>
      <c r="L326" s="4"/>
      <c r="M326" s="4"/>
      <c r="N326" s="4"/>
      <c r="O326" s="4"/>
    </row>
  </sheetData>
  <sheetProtection algorithmName="SHA-512" hashValue="lu2i0VGPuO4zEtr+Vej5mjaZ49AvxPJn7Gwy3TSBsa5Pej4+zvmqYsWfzp0hEjJeETPxc3b2mSg7by7XKCFRcA==" saltValue="zuK9t3ptfjkDSAZo3K5hnQ==" spinCount="100000" sheet="1" objects="1" scenarios="1" formatCells="0" formatColumns="0" formatRows="0"/>
  <autoFilter ref="A22:P305">
    <filterColumn colId="2">
      <filters blank="1">
        <filter val="1 275"/>
        <filter val="1 353"/>
        <filter val="1 500"/>
        <filter val="1 815"/>
        <filter val="12 864"/>
        <filter val="140"/>
        <filter val="16 042"/>
        <filter val="16 058"/>
        <filter val="16 510"/>
        <filter val="166"/>
        <filter val="169 393"/>
        <filter val="180"/>
        <filter val="187 178"/>
        <filter val="19 799"/>
        <filter val="19 869"/>
        <filter val="2 047"/>
        <filter val="2 187"/>
        <filter val="2 835"/>
        <filter val="2 853"/>
        <filter val="227"/>
        <filter val="23 304"/>
        <filter val="230"/>
        <filter val="24"/>
        <filter val="249 618"/>
        <filter val="254"/>
        <filter val="26 424"/>
        <filter val="29"/>
        <filter val="299 041"/>
        <filter val="299 756"/>
        <filter val="3 748"/>
        <filter val="300 480"/>
        <filter val="32"/>
        <filter val="320"/>
        <filter val="321"/>
        <filter val="343"/>
        <filter val="38"/>
        <filter val="424"/>
        <filter val="428"/>
        <filter val="456"/>
        <filter val="459"/>
        <filter val="46 382"/>
        <filter val="5 376"/>
        <filter val="5 691"/>
        <filter val="50 138"/>
        <filter val="576"/>
        <filter val="6 190"/>
        <filter val="61"/>
        <filter val="62 440"/>
        <filter val="641"/>
        <filter val="686"/>
        <filter val="70"/>
        <filter val="724"/>
        <filter val="794"/>
        <filter val="80"/>
        <filter val="808"/>
        <filter val="837"/>
        <filter val="86"/>
        <filter val="-86"/>
        <filter val="88"/>
        <filter val="9 440"/>
        <filter val="9 449"/>
        <filter val="922"/>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53.pielikums Jūrmalas pilsētas domes
2016.gada 19.maija saistošajiem noteikumiem Nr.13
(protokols Nr.6, 8.punkts)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S10" sqref="S10"/>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953</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954</v>
      </c>
      <c r="D6" s="1049"/>
      <c r="E6" s="1049"/>
      <c r="F6" s="1049"/>
      <c r="G6" s="1049"/>
      <c r="H6" s="1049"/>
      <c r="I6" s="1049"/>
      <c r="J6" s="1049"/>
      <c r="K6" s="1049"/>
      <c r="L6" s="1049"/>
      <c r="M6" s="1049"/>
      <c r="N6" s="1049"/>
      <c r="O6" s="1049"/>
      <c r="P6" s="1050"/>
      <c r="Q6" s="9"/>
    </row>
    <row r="7" spans="1:17" ht="12.75" x14ac:dyDescent="0.25">
      <c r="A7" s="12" t="s">
        <v>4</v>
      </c>
      <c r="B7" s="13"/>
      <c r="C7" s="1091" t="s">
        <v>955</v>
      </c>
      <c r="D7" s="1091"/>
      <c r="E7" s="1091"/>
      <c r="F7" s="1091"/>
      <c r="G7" s="1091"/>
      <c r="H7" s="1091"/>
      <c r="I7" s="1091"/>
      <c r="J7" s="1091"/>
      <c r="K7" s="1091"/>
      <c r="L7" s="1091"/>
      <c r="M7" s="1091"/>
      <c r="N7" s="1091"/>
      <c r="O7" s="1091"/>
      <c r="P7" s="1094"/>
      <c r="Q7" s="9"/>
    </row>
    <row r="8" spans="1:17" x14ac:dyDescent="0.25">
      <c r="A8" s="14" t="s">
        <v>6</v>
      </c>
      <c r="B8" s="15"/>
      <c r="C8" s="1044" t="s">
        <v>956</v>
      </c>
      <c r="D8" s="1044"/>
      <c r="E8" s="1044"/>
      <c r="F8" s="1044"/>
      <c r="G8" s="1044"/>
      <c r="H8" s="1044"/>
      <c r="I8" s="1044"/>
      <c r="J8" s="1044"/>
      <c r="K8" s="1044"/>
      <c r="L8" s="1044"/>
      <c r="M8" s="1044"/>
      <c r="N8" s="1044"/>
      <c r="O8" s="1044"/>
      <c r="P8" s="1045"/>
      <c r="Q8" s="9"/>
    </row>
    <row r="9" spans="1:17" x14ac:dyDescent="0.25">
      <c r="A9" s="14" t="s">
        <v>8</v>
      </c>
      <c r="B9" s="15"/>
      <c r="C9" s="1044" t="s">
        <v>957</v>
      </c>
      <c r="D9" s="1044"/>
      <c r="E9" s="1044"/>
      <c r="F9" s="1044"/>
      <c r="G9" s="1044"/>
      <c r="H9" s="1044"/>
      <c r="I9" s="1044"/>
      <c r="J9" s="1044"/>
      <c r="K9" s="1044"/>
      <c r="L9" s="1044"/>
      <c r="M9" s="1044"/>
      <c r="N9" s="1044"/>
      <c r="O9" s="1044"/>
      <c r="P9" s="1045"/>
      <c r="Q9" s="9"/>
    </row>
    <row r="10" spans="1:17" ht="34.5" customHeight="1" x14ac:dyDescent="0.25">
      <c r="A10" s="14" t="s">
        <v>10</v>
      </c>
      <c r="B10" s="15"/>
      <c r="C10" s="1049" t="s">
        <v>958</v>
      </c>
      <c r="D10" s="1049"/>
      <c r="E10" s="1049"/>
      <c r="F10" s="1049"/>
      <c r="G10" s="1049"/>
      <c r="H10" s="1049"/>
      <c r="I10" s="1049"/>
      <c r="J10" s="1049"/>
      <c r="K10" s="1049"/>
      <c r="L10" s="1049"/>
      <c r="M10" s="1049"/>
      <c r="N10" s="1049"/>
      <c r="O10" s="1049"/>
      <c r="P10" s="1050"/>
      <c r="Q10" s="9"/>
    </row>
    <row r="11" spans="1:17" x14ac:dyDescent="0.25">
      <c r="A11" s="14" t="s">
        <v>12</v>
      </c>
      <c r="B11" s="15"/>
      <c r="C11" s="1049" t="s">
        <v>959</v>
      </c>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t="s">
        <v>960</v>
      </c>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8" x14ac:dyDescent="0.25">
      <c r="A17" s="14"/>
      <c r="B17" s="15" t="s">
        <v>22</v>
      </c>
      <c r="C17" s="1044"/>
      <c r="D17" s="1044"/>
      <c r="E17" s="1044"/>
      <c r="F17" s="1044"/>
      <c r="G17" s="1044"/>
      <c r="H17" s="1044"/>
      <c r="I17" s="1044"/>
      <c r="J17" s="1044"/>
      <c r="K17" s="1044"/>
      <c r="L17" s="1044"/>
      <c r="M17" s="1044"/>
      <c r="N17" s="1044"/>
      <c r="O17" s="1044"/>
      <c r="P17" s="1045"/>
      <c r="Q17" s="9"/>
    </row>
    <row r="18" spans="1:18" x14ac:dyDescent="0.25">
      <c r="A18" s="17"/>
      <c r="B18" s="18"/>
      <c r="C18" s="1025"/>
      <c r="D18" s="1025"/>
      <c r="E18" s="1025"/>
      <c r="F18" s="1025"/>
      <c r="G18" s="1025"/>
      <c r="H18" s="1025"/>
      <c r="I18" s="1025"/>
      <c r="J18" s="1025"/>
      <c r="K18" s="1025"/>
      <c r="L18" s="1025"/>
      <c r="M18" s="1025"/>
      <c r="N18" s="1025"/>
      <c r="O18" s="1025"/>
      <c r="P18" s="1026"/>
      <c r="Q18" s="9"/>
    </row>
    <row r="19" spans="1:18"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8" s="20" customFormat="1" x14ac:dyDescent="0.25">
      <c r="A20" s="1028"/>
      <c r="B20" s="1031"/>
      <c r="C20" s="1036" t="s">
        <v>27</v>
      </c>
      <c r="D20" s="1023" t="s">
        <v>28</v>
      </c>
      <c r="E20" s="1092" t="s">
        <v>29</v>
      </c>
      <c r="F20" s="1021" t="s">
        <v>30</v>
      </c>
      <c r="G20" s="1023" t="s">
        <v>31</v>
      </c>
      <c r="H20" s="1042" t="s">
        <v>32</v>
      </c>
      <c r="I20" s="1021" t="s">
        <v>33</v>
      </c>
      <c r="J20" s="1023" t="s">
        <v>34</v>
      </c>
      <c r="K20" s="1042" t="s">
        <v>35</v>
      </c>
      <c r="L20" s="1021" t="s">
        <v>36</v>
      </c>
      <c r="M20" s="1023" t="s">
        <v>37</v>
      </c>
      <c r="N20" s="1042" t="s">
        <v>38</v>
      </c>
      <c r="O20" s="1021" t="s">
        <v>39</v>
      </c>
      <c r="P20" s="1031"/>
    </row>
    <row r="21" spans="1:18" s="21" customFormat="1" ht="92.25" customHeight="1" thickBot="1" x14ac:dyDescent="0.3">
      <c r="A21" s="1029"/>
      <c r="B21" s="1032"/>
      <c r="C21" s="1037"/>
      <c r="D21" s="1024"/>
      <c r="E21" s="1093"/>
      <c r="F21" s="1022"/>
      <c r="G21" s="1024"/>
      <c r="H21" s="1043"/>
      <c r="I21" s="1022"/>
      <c r="J21" s="1024"/>
      <c r="K21" s="1043"/>
      <c r="L21" s="1022"/>
      <c r="M21" s="1024"/>
      <c r="N21" s="1043"/>
      <c r="O21" s="1022"/>
      <c r="P21" s="1032"/>
    </row>
    <row r="22" spans="1:18"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8" s="37" customFormat="1" x14ac:dyDescent="0.25">
      <c r="A23" s="28"/>
      <c r="B23" s="29" t="s">
        <v>40</v>
      </c>
      <c r="C23" s="332"/>
      <c r="D23" s="31"/>
      <c r="E23" s="32"/>
      <c r="F23" s="197"/>
      <c r="G23" s="31"/>
      <c r="H23" s="366"/>
      <c r="I23" s="367"/>
      <c r="J23" s="31"/>
      <c r="K23" s="368"/>
      <c r="L23" s="367"/>
      <c r="M23" s="368"/>
      <c r="N23" s="34"/>
      <c r="O23" s="367"/>
      <c r="P23" s="369"/>
    </row>
    <row r="24" spans="1:18" s="37" customFormat="1" ht="12.75" thickBot="1" x14ac:dyDescent="0.3">
      <c r="A24" s="38"/>
      <c r="B24" s="39" t="s">
        <v>41</v>
      </c>
      <c r="C24" s="370">
        <f>F24+I24+L24+O24</f>
        <v>15450</v>
      </c>
      <c r="D24" s="41">
        <f>SUM(D25,D28,D29,D45,D46)</f>
        <v>15060</v>
      </c>
      <c r="E24" s="42">
        <f>SUM(E25,E28,E29,E45,E46)</f>
        <v>390</v>
      </c>
      <c r="F24" s="43">
        <f t="shared" ref="F24:F29" si="0">D24+E24</f>
        <v>15450</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c r="R24" s="346"/>
    </row>
    <row r="25" spans="1:18" ht="12.75" hidden="1" thickTop="1" x14ac:dyDescent="0.25">
      <c r="A25" s="46"/>
      <c r="B25" s="47" t="s">
        <v>42</v>
      </c>
      <c r="C25" s="374">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row>
    <row r="26" spans="1:18" ht="12.75" hidden="1" thickTop="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c r="R26" s="346"/>
    </row>
    <row r="27" spans="1:18" ht="12.75" hidden="1" thickTop="1" x14ac:dyDescent="0.25">
      <c r="A27" s="63"/>
      <c r="B27" s="64" t="s">
        <v>44</v>
      </c>
      <c r="C27" s="383">
        <f>F27+I27+L27+O27</f>
        <v>0</v>
      </c>
      <c r="D27" s="66"/>
      <c r="E27" s="69"/>
      <c r="F27" s="65">
        <f t="shared" si="0"/>
        <v>0</v>
      </c>
      <c r="G27" s="66"/>
      <c r="H27" s="384"/>
      <c r="I27" s="385">
        <f>G27+H27</f>
        <v>0</v>
      </c>
      <c r="J27" s="66"/>
      <c r="K27" s="384"/>
      <c r="L27" s="385">
        <f>J27+K27</f>
        <v>0</v>
      </c>
      <c r="M27" s="386"/>
      <c r="N27" s="69"/>
      <c r="O27" s="385">
        <f>M27+N27</f>
        <v>0</v>
      </c>
      <c r="P27" s="387"/>
      <c r="R27" s="346"/>
    </row>
    <row r="28" spans="1:18" s="37" customFormat="1" ht="25.5" thickTop="1" thickBot="1" x14ac:dyDescent="0.3">
      <c r="A28" s="73">
        <v>19300</v>
      </c>
      <c r="B28" s="73" t="s">
        <v>45</v>
      </c>
      <c r="C28" s="388">
        <f>SUM(F28,I28)</f>
        <v>10830</v>
      </c>
      <c r="D28" s="75">
        <v>9590</v>
      </c>
      <c r="E28" s="76">
        <v>1240</v>
      </c>
      <c r="F28" s="606">
        <f t="shared" si="0"/>
        <v>10830</v>
      </c>
      <c r="G28" s="75"/>
      <c r="H28" s="389"/>
      <c r="I28" s="390">
        <f>G28+H28</f>
        <v>0</v>
      </c>
      <c r="J28" s="80" t="s">
        <v>46</v>
      </c>
      <c r="K28" s="391" t="s">
        <v>46</v>
      </c>
      <c r="L28" s="84" t="s">
        <v>46</v>
      </c>
      <c r="M28" s="613" t="s">
        <v>46</v>
      </c>
      <c r="N28" s="83" t="s">
        <v>46</v>
      </c>
      <c r="O28" s="84" t="s">
        <v>46</v>
      </c>
      <c r="P28" s="392"/>
      <c r="R28" s="346"/>
    </row>
    <row r="29" spans="1:18" s="37" customFormat="1" ht="34.5" customHeight="1" thickTop="1" x14ac:dyDescent="0.25">
      <c r="A29" s="85"/>
      <c r="B29" s="85" t="s">
        <v>47</v>
      </c>
      <c r="C29" s="393">
        <f>F29</f>
        <v>4000</v>
      </c>
      <c r="D29" s="87">
        <v>4000</v>
      </c>
      <c r="E29" s="88"/>
      <c r="F29" s="143">
        <f t="shared" si="0"/>
        <v>4000</v>
      </c>
      <c r="G29" s="90" t="s">
        <v>46</v>
      </c>
      <c r="H29" s="395" t="s">
        <v>46</v>
      </c>
      <c r="I29" s="94" t="s">
        <v>46</v>
      </c>
      <c r="J29" s="90" t="s">
        <v>46</v>
      </c>
      <c r="K29" s="395" t="s">
        <v>46</v>
      </c>
      <c r="L29" s="94" t="s">
        <v>46</v>
      </c>
      <c r="M29" s="396" t="s">
        <v>46</v>
      </c>
      <c r="N29" s="91" t="s">
        <v>46</v>
      </c>
      <c r="O29" s="94" t="s">
        <v>46</v>
      </c>
      <c r="P29" s="397"/>
      <c r="R29" s="346"/>
    </row>
    <row r="30" spans="1:18" s="37" customFormat="1" ht="36" hidden="1" x14ac:dyDescent="0.25">
      <c r="A30" s="85">
        <v>21300</v>
      </c>
      <c r="B30" s="85" t="s">
        <v>48</v>
      </c>
      <c r="C30" s="393">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row>
    <row r="31" spans="1:18" s="37" customFormat="1" ht="24" hidden="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row>
    <row r="32" spans="1:18" hidden="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row>
    <row r="33" spans="1:18" hidden="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row>
    <row r="34" spans="1:18" ht="24" hidden="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row>
    <row r="35" spans="1:18" s="37" customFormat="1" ht="36" hidden="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row>
    <row r="36" spans="1:18" ht="36" hidden="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row>
    <row r="37" spans="1:18" s="37" customFormat="1" hidden="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row>
    <row r="38" spans="1:18" hidden="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row>
    <row r="39" spans="1:18" ht="24" hidden="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row>
    <row r="40" spans="1:18" s="37" customFormat="1" ht="24" hidden="1" x14ac:dyDescent="0.25">
      <c r="A40" s="100">
        <v>21390</v>
      </c>
      <c r="B40" s="85" t="s">
        <v>58</v>
      </c>
      <c r="C40" s="393">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c r="R40" s="346"/>
    </row>
    <row r="41" spans="1:18" ht="24" hidden="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row>
    <row r="42" spans="1:18" hidden="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row>
    <row r="43" spans="1:18" hidden="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row>
    <row r="44" spans="1:18" ht="28.5" hidden="1" customHeight="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c r="R44" s="346"/>
    </row>
    <row r="45" spans="1:18" s="37" customFormat="1" ht="34.5" hidden="1" customHeight="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c r="R45" s="346"/>
    </row>
    <row r="46" spans="1:18" s="37" customFormat="1" ht="24" x14ac:dyDescent="0.25">
      <c r="A46" s="136">
        <v>21490</v>
      </c>
      <c r="B46" s="137" t="s">
        <v>64</v>
      </c>
      <c r="C46" s="417">
        <f>F46+I46+L46</f>
        <v>620</v>
      </c>
      <c r="D46" s="138">
        <f>D47</f>
        <v>1470</v>
      </c>
      <c r="E46" s="139">
        <f>E47</f>
        <v>-850</v>
      </c>
      <c r="F46" s="140">
        <f>D46+E46</f>
        <v>620</v>
      </c>
      <c r="G46" s="138">
        <f>G47</f>
        <v>0</v>
      </c>
      <c r="H46" s="419">
        <f t="shared" ref="H46:K46" si="3">H47</f>
        <v>0</v>
      </c>
      <c r="I46" s="420">
        <f>G46+H46</f>
        <v>0</v>
      </c>
      <c r="J46" s="138">
        <f>J47</f>
        <v>0</v>
      </c>
      <c r="K46" s="419">
        <f t="shared" si="3"/>
        <v>0</v>
      </c>
      <c r="L46" s="420">
        <f>J46+K46</f>
        <v>0</v>
      </c>
      <c r="M46" s="396" t="s">
        <v>46</v>
      </c>
      <c r="N46" s="91" t="s">
        <v>46</v>
      </c>
      <c r="O46" s="94" t="s">
        <v>46</v>
      </c>
      <c r="P46" s="397"/>
      <c r="R46" s="346"/>
    </row>
    <row r="47" spans="1:18" s="37" customFormat="1" ht="24" x14ac:dyDescent="0.25">
      <c r="A47" s="64">
        <v>21499</v>
      </c>
      <c r="B47" s="111" t="s">
        <v>65</v>
      </c>
      <c r="C47" s="421">
        <f>F47+I47+L47</f>
        <v>620</v>
      </c>
      <c r="D47" s="57">
        <v>1470</v>
      </c>
      <c r="E47" s="58">
        <v>-850</v>
      </c>
      <c r="F47" s="614">
        <f>D47+E47</f>
        <v>620</v>
      </c>
      <c r="G47" s="422"/>
      <c r="H47" s="379"/>
      <c r="I47" s="123">
        <f>G47+H47</f>
        <v>0</v>
      </c>
      <c r="J47" s="57"/>
      <c r="K47" s="379"/>
      <c r="L47" s="123">
        <f>J47+K47</f>
        <v>0</v>
      </c>
      <c r="M47" s="415" t="s">
        <v>46</v>
      </c>
      <c r="N47" s="127" t="s">
        <v>46</v>
      </c>
      <c r="O47" s="132" t="s">
        <v>46</v>
      </c>
      <c r="P47" s="416"/>
      <c r="R47" s="346"/>
    </row>
    <row r="48" spans="1:18" ht="24" hidden="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row>
    <row r="49" spans="1:18" ht="24" hidden="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row>
    <row r="50" spans="1:18" ht="24" hidden="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row>
    <row r="51" spans="1:18" x14ac:dyDescent="0.25">
      <c r="A51" s="164"/>
      <c r="B51" s="156"/>
      <c r="C51" s="435"/>
      <c r="D51" s="436"/>
      <c r="E51" s="602"/>
      <c r="F51" s="167"/>
      <c r="G51" s="436"/>
      <c r="H51" s="437"/>
      <c r="I51" s="163"/>
      <c r="J51" s="162"/>
      <c r="K51" s="438"/>
      <c r="L51" s="169"/>
      <c r="M51" s="432"/>
      <c r="N51" s="433"/>
      <c r="O51" s="169"/>
      <c r="P51" s="434"/>
      <c r="R51" s="346"/>
    </row>
    <row r="52" spans="1:18" s="37" customFormat="1" x14ac:dyDescent="0.25">
      <c r="A52" s="170"/>
      <c r="B52" s="892" t="s">
        <v>69</v>
      </c>
      <c r="C52" s="439"/>
      <c r="D52" s="440"/>
      <c r="E52" s="603"/>
      <c r="F52" s="607"/>
      <c r="G52" s="440"/>
      <c r="H52" s="442"/>
      <c r="I52" s="180"/>
      <c r="J52" s="440"/>
      <c r="K52" s="442"/>
      <c r="L52" s="180"/>
      <c r="M52" s="443"/>
      <c r="N52" s="441"/>
      <c r="O52" s="180"/>
      <c r="P52" s="444"/>
      <c r="R52" s="346"/>
    </row>
    <row r="53" spans="1:18" s="37" customFormat="1" ht="12.75" thickBot="1" x14ac:dyDescent="0.3">
      <c r="A53" s="181"/>
      <c r="B53" s="38" t="s">
        <v>70</v>
      </c>
      <c r="C53" s="445">
        <f t="shared" ref="C53:C116" si="4">F53+I53+L53+O53</f>
        <v>15450</v>
      </c>
      <c r="D53" s="182">
        <f>SUM(D54,D284)</f>
        <v>15060</v>
      </c>
      <c r="E53" s="183">
        <f>SUM(E54,E284)</f>
        <v>390</v>
      </c>
      <c r="F53" s="184">
        <f t="shared" ref="F53:F117" si="5">D53+E53</f>
        <v>15450</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c r="R53" s="346"/>
    </row>
    <row r="54" spans="1:18" s="37" customFormat="1" ht="36.75" thickTop="1" x14ac:dyDescent="0.25">
      <c r="A54" s="188"/>
      <c r="B54" s="189" t="s">
        <v>71</v>
      </c>
      <c r="C54" s="448">
        <f t="shared" si="4"/>
        <v>15450</v>
      </c>
      <c r="D54" s="191">
        <f>SUM(D55,D197)</f>
        <v>15060</v>
      </c>
      <c r="E54" s="192">
        <f>SUM(E55,E197)</f>
        <v>390</v>
      </c>
      <c r="F54" s="193">
        <f t="shared" si="5"/>
        <v>15450</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c r="R54" s="346"/>
    </row>
    <row r="55" spans="1:18" s="37" customFormat="1" ht="24" x14ac:dyDescent="0.25">
      <c r="A55" s="197"/>
      <c r="B55" s="28" t="s">
        <v>72</v>
      </c>
      <c r="C55" s="452">
        <f t="shared" si="4"/>
        <v>12450</v>
      </c>
      <c r="D55" s="173">
        <f>SUM(D56,D78,D176,D190)</f>
        <v>12060</v>
      </c>
      <c r="E55" s="174">
        <f>SUM(E56,E78,E176,E190)</f>
        <v>390</v>
      </c>
      <c r="F55" s="175">
        <f t="shared" si="5"/>
        <v>12450</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c r="R55" s="346"/>
    </row>
    <row r="56" spans="1:18" s="37" customFormat="1" x14ac:dyDescent="0.25">
      <c r="A56" s="200">
        <v>1000</v>
      </c>
      <c r="B56" s="200" t="s">
        <v>73</v>
      </c>
      <c r="C56" s="455">
        <f t="shared" si="4"/>
        <v>5000</v>
      </c>
      <c r="D56" s="206">
        <f>SUM(D57,D70)</f>
        <v>9000</v>
      </c>
      <c r="E56" s="604">
        <f>SUM(E57,E70)</f>
        <v>-4000</v>
      </c>
      <c r="F56" s="608">
        <f t="shared" si="5"/>
        <v>5000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row>
    <row r="57" spans="1:18" x14ac:dyDescent="0.25">
      <c r="A57" s="85">
        <v>1100</v>
      </c>
      <c r="B57" s="210" t="s">
        <v>74</v>
      </c>
      <c r="C57" s="393">
        <f t="shared" si="4"/>
        <v>5000</v>
      </c>
      <c r="D57" s="95">
        <f>SUM(D58,D61,D69)</f>
        <v>9000</v>
      </c>
      <c r="E57" s="96">
        <f>SUM(E58,E61,E69)</f>
        <v>-4000</v>
      </c>
      <c r="F57" s="97">
        <f t="shared" si="5"/>
        <v>5000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row>
    <row r="58" spans="1:18" hidden="1" x14ac:dyDescent="0.25">
      <c r="A58" s="213">
        <v>1110</v>
      </c>
      <c r="B58" s="156" t="s">
        <v>75</v>
      </c>
      <c r="C58" s="435">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row>
    <row r="59" spans="1:18"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c r="R59" s="346"/>
    </row>
    <row r="60" spans="1:18" ht="24" hidden="1" x14ac:dyDescent="0.25">
      <c r="A60" s="64">
        <v>1119</v>
      </c>
      <c r="B60" s="111" t="s">
        <v>77</v>
      </c>
      <c r="C60" s="405">
        <f t="shared" si="4"/>
        <v>0</v>
      </c>
      <c r="D60" s="116"/>
      <c r="E60" s="118"/>
      <c r="F60" s="229">
        <f t="shared" si="5"/>
        <v>0</v>
      </c>
      <c r="G60" s="116"/>
      <c r="H60" s="408"/>
      <c r="I60" s="230">
        <f t="shared" si="6"/>
        <v>0</v>
      </c>
      <c r="J60" s="116"/>
      <c r="K60" s="408"/>
      <c r="L60" s="230">
        <f t="shared" si="7"/>
        <v>0</v>
      </c>
      <c r="M60" s="464"/>
      <c r="N60" s="118"/>
      <c r="O60" s="230">
        <f t="shared" si="8"/>
        <v>0</v>
      </c>
      <c r="P60" s="387"/>
      <c r="R60" s="346"/>
    </row>
    <row r="61" spans="1:18" ht="24" hidden="1" x14ac:dyDescent="0.25">
      <c r="A61" s="224">
        <v>1140</v>
      </c>
      <c r="B61" s="111" t="s">
        <v>78</v>
      </c>
      <c r="C61" s="405">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row>
    <row r="62" spans="1:18" hidden="1" x14ac:dyDescent="0.25">
      <c r="A62" s="64">
        <v>1141</v>
      </c>
      <c r="B62" s="111" t="s">
        <v>79</v>
      </c>
      <c r="C62" s="405">
        <f t="shared" si="4"/>
        <v>0</v>
      </c>
      <c r="D62" s="116"/>
      <c r="E62" s="118"/>
      <c r="F62" s="229">
        <f t="shared" si="5"/>
        <v>0</v>
      </c>
      <c r="G62" s="116"/>
      <c r="H62" s="408"/>
      <c r="I62" s="230">
        <f t="shared" si="6"/>
        <v>0</v>
      </c>
      <c r="J62" s="116"/>
      <c r="K62" s="408"/>
      <c r="L62" s="230">
        <f t="shared" si="7"/>
        <v>0</v>
      </c>
      <c r="M62" s="464"/>
      <c r="N62" s="118"/>
      <c r="O62" s="230">
        <f t="shared" si="8"/>
        <v>0</v>
      </c>
      <c r="P62" s="387"/>
      <c r="R62" s="346"/>
    </row>
    <row r="63" spans="1:18" ht="24" hidden="1" x14ac:dyDescent="0.25">
      <c r="A63" s="64">
        <v>1142</v>
      </c>
      <c r="B63" s="111" t="s">
        <v>80</v>
      </c>
      <c r="C63" s="405">
        <f t="shared" si="4"/>
        <v>0</v>
      </c>
      <c r="D63" s="116"/>
      <c r="E63" s="118"/>
      <c r="F63" s="229">
        <f t="shared" si="5"/>
        <v>0</v>
      </c>
      <c r="G63" s="116"/>
      <c r="H63" s="408"/>
      <c r="I63" s="230">
        <f t="shared" si="6"/>
        <v>0</v>
      </c>
      <c r="J63" s="116"/>
      <c r="K63" s="408"/>
      <c r="L63" s="230">
        <f t="shared" si="7"/>
        <v>0</v>
      </c>
      <c r="M63" s="464"/>
      <c r="N63" s="118"/>
      <c r="O63" s="230">
        <f t="shared" si="8"/>
        <v>0</v>
      </c>
      <c r="P63" s="387"/>
      <c r="R63" s="346"/>
    </row>
    <row r="64" spans="1:18"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c r="R64" s="346"/>
    </row>
    <row r="65" spans="1:18"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c r="R65" s="346"/>
    </row>
    <row r="66" spans="1:18" hidden="1" x14ac:dyDescent="0.25">
      <c r="A66" s="64">
        <v>1147</v>
      </c>
      <c r="B66" s="111" t="s">
        <v>83</v>
      </c>
      <c r="C66" s="405">
        <f t="shared" si="4"/>
        <v>0</v>
      </c>
      <c r="D66" s="116"/>
      <c r="E66" s="118"/>
      <c r="F66" s="229">
        <f t="shared" si="5"/>
        <v>0</v>
      </c>
      <c r="G66" s="116"/>
      <c r="H66" s="408"/>
      <c r="I66" s="230">
        <f t="shared" si="6"/>
        <v>0</v>
      </c>
      <c r="J66" s="116"/>
      <c r="K66" s="408"/>
      <c r="L66" s="230">
        <f t="shared" si="7"/>
        <v>0</v>
      </c>
      <c r="M66" s="464"/>
      <c r="N66" s="118"/>
      <c r="O66" s="230">
        <f t="shared" si="8"/>
        <v>0</v>
      </c>
      <c r="P66" s="387"/>
      <c r="R66" s="346"/>
    </row>
    <row r="67" spans="1:18" hidden="1" x14ac:dyDescent="0.25">
      <c r="A67" s="64">
        <v>1148</v>
      </c>
      <c r="B67" s="111" t="s">
        <v>84</v>
      </c>
      <c r="C67" s="405">
        <f t="shared" si="4"/>
        <v>0</v>
      </c>
      <c r="D67" s="116"/>
      <c r="E67" s="118"/>
      <c r="F67" s="229">
        <f t="shared" si="5"/>
        <v>0</v>
      </c>
      <c r="G67" s="116"/>
      <c r="H67" s="408"/>
      <c r="I67" s="230">
        <f t="shared" si="6"/>
        <v>0</v>
      </c>
      <c r="J67" s="116"/>
      <c r="K67" s="408"/>
      <c r="L67" s="230">
        <f t="shared" si="7"/>
        <v>0</v>
      </c>
      <c r="M67" s="464"/>
      <c r="N67" s="118"/>
      <c r="O67" s="230">
        <f t="shared" si="8"/>
        <v>0</v>
      </c>
      <c r="P67" s="387"/>
      <c r="R67" s="346"/>
    </row>
    <row r="68" spans="1:18" ht="36" hidden="1" x14ac:dyDescent="0.25">
      <c r="A68" s="64">
        <v>1149</v>
      </c>
      <c r="B68" s="111" t="s">
        <v>85</v>
      </c>
      <c r="C68" s="405">
        <f t="shared" si="4"/>
        <v>0</v>
      </c>
      <c r="D68" s="116"/>
      <c r="E68" s="118"/>
      <c r="F68" s="229">
        <f t="shared" si="5"/>
        <v>0</v>
      </c>
      <c r="G68" s="116"/>
      <c r="H68" s="408"/>
      <c r="I68" s="230">
        <f t="shared" si="6"/>
        <v>0</v>
      </c>
      <c r="J68" s="116"/>
      <c r="K68" s="408"/>
      <c r="L68" s="230">
        <f t="shared" si="7"/>
        <v>0</v>
      </c>
      <c r="M68" s="464"/>
      <c r="N68" s="118"/>
      <c r="O68" s="230">
        <f t="shared" si="8"/>
        <v>0</v>
      </c>
      <c r="P68" s="387"/>
      <c r="R68" s="346"/>
    </row>
    <row r="69" spans="1:18" ht="36" x14ac:dyDescent="0.25">
      <c r="A69" s="213">
        <v>1150</v>
      </c>
      <c r="B69" s="156" t="s">
        <v>86</v>
      </c>
      <c r="C69" s="405">
        <f t="shared" si="4"/>
        <v>5000</v>
      </c>
      <c r="D69" s="231">
        <v>9000</v>
      </c>
      <c r="E69" s="232">
        <f>1000-5000</f>
        <v>-4000</v>
      </c>
      <c r="F69" s="216">
        <f t="shared" si="5"/>
        <v>5000</v>
      </c>
      <c r="G69" s="231"/>
      <c r="H69" s="467"/>
      <c r="I69" s="219">
        <f t="shared" si="6"/>
        <v>0</v>
      </c>
      <c r="J69" s="231"/>
      <c r="K69" s="467"/>
      <c r="L69" s="219">
        <f t="shared" si="7"/>
        <v>0</v>
      </c>
      <c r="M69" s="468"/>
      <c r="N69" s="234"/>
      <c r="O69" s="219">
        <f t="shared" si="8"/>
        <v>0</v>
      </c>
      <c r="P69" s="434"/>
      <c r="R69" s="346"/>
    </row>
    <row r="70" spans="1:18" ht="36" hidden="1" x14ac:dyDescent="0.25">
      <c r="A70" s="85">
        <v>1200</v>
      </c>
      <c r="B70" s="210" t="s">
        <v>87</v>
      </c>
      <c r="C70" s="393">
        <f t="shared" si="4"/>
        <v>0</v>
      </c>
      <c r="D70" s="95">
        <f>SUM(D71:D72)</f>
        <v>0</v>
      </c>
      <c r="E70" s="98">
        <f>SUM(E71:E72)</f>
        <v>0</v>
      </c>
      <c r="F70" s="212">
        <f>D70+E70</f>
        <v>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row>
    <row r="71" spans="1:18" ht="24" hidden="1" x14ac:dyDescent="0.25">
      <c r="A71" s="350">
        <v>1210</v>
      </c>
      <c r="B71" s="101" t="s">
        <v>88</v>
      </c>
      <c r="C71" s="400">
        <f t="shared" si="4"/>
        <v>0</v>
      </c>
      <c r="D71" s="106"/>
      <c r="E71" s="108"/>
      <c r="F71" s="242">
        <f t="shared" si="5"/>
        <v>0</v>
      </c>
      <c r="G71" s="106"/>
      <c r="H71" s="403"/>
      <c r="I71" s="243">
        <f t="shared" si="6"/>
        <v>0</v>
      </c>
      <c r="J71" s="106"/>
      <c r="K71" s="403"/>
      <c r="L71" s="243">
        <f t="shared" si="7"/>
        <v>0</v>
      </c>
      <c r="M71" s="463"/>
      <c r="N71" s="108"/>
      <c r="O71" s="243">
        <f t="shared" si="8"/>
        <v>0</v>
      </c>
      <c r="P71" s="382"/>
      <c r="R71" s="346"/>
    </row>
    <row r="72" spans="1:18" ht="24" hidden="1" x14ac:dyDescent="0.25">
      <c r="A72" s="224">
        <v>1220</v>
      </c>
      <c r="B72" s="111" t="s">
        <v>89</v>
      </c>
      <c r="C72" s="405">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row>
    <row r="73" spans="1:18" ht="60" hidden="1" x14ac:dyDescent="0.25">
      <c r="A73" s="64">
        <v>1221</v>
      </c>
      <c r="B73" s="111" t="s">
        <v>90</v>
      </c>
      <c r="C73" s="405">
        <f t="shared" si="4"/>
        <v>0</v>
      </c>
      <c r="D73" s="116"/>
      <c r="E73" s="118"/>
      <c r="F73" s="229">
        <f t="shared" si="5"/>
        <v>0</v>
      </c>
      <c r="G73" s="116"/>
      <c r="H73" s="408"/>
      <c r="I73" s="230">
        <f t="shared" si="6"/>
        <v>0</v>
      </c>
      <c r="J73" s="116"/>
      <c r="K73" s="408"/>
      <c r="L73" s="230">
        <f t="shared" si="7"/>
        <v>0</v>
      </c>
      <c r="M73" s="464"/>
      <c r="N73" s="118"/>
      <c r="O73" s="230">
        <f t="shared" si="8"/>
        <v>0</v>
      </c>
      <c r="P73" s="387"/>
      <c r="R73" s="346"/>
    </row>
    <row r="74" spans="1:18"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c r="R74" s="346"/>
    </row>
    <row r="75" spans="1:18"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c r="R75" s="346"/>
    </row>
    <row r="76" spans="1:18" ht="36" hidden="1" x14ac:dyDescent="0.25">
      <c r="A76" s="64">
        <v>1227</v>
      </c>
      <c r="B76" s="111" t="s">
        <v>93</v>
      </c>
      <c r="C76" s="405">
        <f t="shared" si="4"/>
        <v>0</v>
      </c>
      <c r="D76" s="116"/>
      <c r="E76" s="118"/>
      <c r="F76" s="229">
        <f t="shared" si="5"/>
        <v>0</v>
      </c>
      <c r="G76" s="116"/>
      <c r="H76" s="408"/>
      <c r="I76" s="230">
        <f t="shared" si="6"/>
        <v>0</v>
      </c>
      <c r="J76" s="116"/>
      <c r="K76" s="408"/>
      <c r="L76" s="230">
        <f t="shared" si="7"/>
        <v>0</v>
      </c>
      <c r="M76" s="464"/>
      <c r="N76" s="118"/>
      <c r="O76" s="230">
        <f t="shared" si="8"/>
        <v>0</v>
      </c>
      <c r="P76" s="387"/>
      <c r="R76" s="346"/>
    </row>
    <row r="77" spans="1:18" ht="60" hidden="1" x14ac:dyDescent="0.25">
      <c r="A77" s="64">
        <v>1228</v>
      </c>
      <c r="B77" s="111" t="s">
        <v>94</v>
      </c>
      <c r="C77" s="405">
        <f t="shared" si="4"/>
        <v>0</v>
      </c>
      <c r="D77" s="116"/>
      <c r="E77" s="118"/>
      <c r="F77" s="229">
        <f t="shared" si="5"/>
        <v>0</v>
      </c>
      <c r="G77" s="116"/>
      <c r="H77" s="408"/>
      <c r="I77" s="230">
        <f t="shared" si="6"/>
        <v>0</v>
      </c>
      <c r="J77" s="116"/>
      <c r="K77" s="408"/>
      <c r="L77" s="230">
        <f t="shared" si="7"/>
        <v>0</v>
      </c>
      <c r="M77" s="464"/>
      <c r="N77" s="118"/>
      <c r="O77" s="230">
        <f t="shared" si="8"/>
        <v>0</v>
      </c>
      <c r="P77" s="387"/>
      <c r="R77" s="346"/>
    </row>
    <row r="78" spans="1:18" x14ac:dyDescent="0.25">
      <c r="A78" s="200">
        <v>2000</v>
      </c>
      <c r="B78" s="200" t="s">
        <v>95</v>
      </c>
      <c r="C78" s="455">
        <f t="shared" si="4"/>
        <v>7450</v>
      </c>
      <c r="D78" s="206">
        <f>SUM(D79,D86,D133,D167,D168,D175)</f>
        <v>3060</v>
      </c>
      <c r="E78" s="604">
        <f>SUM(E79,E86,E133,E167,E168,E175)</f>
        <v>4390</v>
      </c>
      <c r="F78" s="608">
        <f t="shared" si="5"/>
        <v>7450</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c r="R78" s="346"/>
    </row>
    <row r="79" spans="1:18" ht="24" hidden="1" x14ac:dyDescent="0.25">
      <c r="A79" s="85">
        <v>2100</v>
      </c>
      <c r="B79" s="210" t="s">
        <v>96</v>
      </c>
      <c r="C79" s="393">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row>
    <row r="80" spans="1:18" ht="24" hidden="1" x14ac:dyDescent="0.25">
      <c r="A80" s="350">
        <v>2110</v>
      </c>
      <c r="B80" s="101" t="s">
        <v>97</v>
      </c>
      <c r="C80" s="40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row>
    <row r="81" spans="1:18" hidden="1" x14ac:dyDescent="0.25">
      <c r="A81" s="64">
        <v>2111</v>
      </c>
      <c r="B81" s="111" t="s">
        <v>98</v>
      </c>
      <c r="C81" s="405">
        <f t="shared" si="4"/>
        <v>0</v>
      </c>
      <c r="D81" s="116"/>
      <c r="E81" s="118"/>
      <c r="F81" s="229">
        <f t="shared" si="5"/>
        <v>0</v>
      </c>
      <c r="G81" s="116"/>
      <c r="H81" s="408"/>
      <c r="I81" s="230">
        <f t="shared" si="6"/>
        <v>0</v>
      </c>
      <c r="J81" s="116"/>
      <c r="K81" s="408"/>
      <c r="L81" s="230">
        <f t="shared" si="7"/>
        <v>0</v>
      </c>
      <c r="M81" s="464"/>
      <c r="N81" s="118"/>
      <c r="O81" s="230">
        <f t="shared" si="8"/>
        <v>0</v>
      </c>
      <c r="P81" s="387"/>
      <c r="R81" s="346"/>
    </row>
    <row r="82" spans="1:18" ht="24" hidden="1" x14ac:dyDescent="0.25">
      <c r="A82" s="64">
        <v>2112</v>
      </c>
      <c r="B82" s="111" t="s">
        <v>99</v>
      </c>
      <c r="C82" s="405">
        <f t="shared" si="4"/>
        <v>0</v>
      </c>
      <c r="D82" s="116"/>
      <c r="E82" s="118"/>
      <c r="F82" s="229">
        <f t="shared" si="5"/>
        <v>0</v>
      </c>
      <c r="G82" s="116"/>
      <c r="H82" s="408"/>
      <c r="I82" s="230">
        <f t="shared" si="6"/>
        <v>0</v>
      </c>
      <c r="J82" s="116"/>
      <c r="K82" s="408"/>
      <c r="L82" s="230">
        <f t="shared" si="7"/>
        <v>0</v>
      </c>
      <c r="M82" s="464"/>
      <c r="N82" s="118"/>
      <c r="O82" s="230">
        <f t="shared" si="8"/>
        <v>0</v>
      </c>
      <c r="P82" s="387"/>
      <c r="R82" s="346"/>
    </row>
    <row r="83" spans="1:18"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row>
    <row r="84" spans="1:18"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c r="R84" s="346"/>
    </row>
    <row r="85" spans="1:18" ht="24" hidden="1" x14ac:dyDescent="0.25">
      <c r="A85" s="64">
        <v>2122</v>
      </c>
      <c r="B85" s="111" t="s">
        <v>99</v>
      </c>
      <c r="C85" s="405">
        <f t="shared" si="4"/>
        <v>0</v>
      </c>
      <c r="D85" s="116"/>
      <c r="E85" s="118"/>
      <c r="F85" s="229">
        <f t="shared" si="5"/>
        <v>0</v>
      </c>
      <c r="G85" s="116"/>
      <c r="H85" s="408"/>
      <c r="I85" s="230">
        <f t="shared" si="6"/>
        <v>0</v>
      </c>
      <c r="J85" s="116"/>
      <c r="K85" s="408"/>
      <c r="L85" s="230">
        <f t="shared" si="7"/>
        <v>0</v>
      </c>
      <c r="M85" s="464"/>
      <c r="N85" s="118"/>
      <c r="O85" s="230">
        <f t="shared" si="8"/>
        <v>0</v>
      </c>
      <c r="P85" s="387"/>
      <c r="R85" s="346"/>
    </row>
    <row r="86" spans="1:18" x14ac:dyDescent="0.25">
      <c r="A86" s="85">
        <v>2200</v>
      </c>
      <c r="B86" s="210" t="s">
        <v>101</v>
      </c>
      <c r="C86" s="290">
        <f t="shared" si="4"/>
        <v>7185</v>
      </c>
      <c r="D86" s="95">
        <f>SUM(D87,D92,D98,D106,D115,D119,D125,D131)</f>
        <v>2510</v>
      </c>
      <c r="E86" s="96">
        <f>SUM(E87,E92,E98,E106,E115,E119,E125,E131)</f>
        <v>4675</v>
      </c>
      <c r="F86" s="97">
        <f t="shared" si="5"/>
        <v>7185</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c r="R86" s="346"/>
    </row>
    <row r="87" spans="1:18" ht="24" hidden="1" x14ac:dyDescent="0.25">
      <c r="A87" s="213">
        <v>2210</v>
      </c>
      <c r="B87" s="156" t="s">
        <v>102</v>
      </c>
      <c r="C87" s="435">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row>
    <row r="88" spans="1:18"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c r="R88" s="346"/>
    </row>
    <row r="89" spans="1:18" ht="36" hidden="1" x14ac:dyDescent="0.25">
      <c r="A89" s="64">
        <v>2212</v>
      </c>
      <c r="B89" s="111" t="s">
        <v>104</v>
      </c>
      <c r="C89" s="405">
        <f t="shared" si="4"/>
        <v>0</v>
      </c>
      <c r="D89" s="116"/>
      <c r="E89" s="118"/>
      <c r="F89" s="229">
        <f t="shared" si="5"/>
        <v>0</v>
      </c>
      <c r="G89" s="116"/>
      <c r="H89" s="408"/>
      <c r="I89" s="230">
        <f t="shared" si="6"/>
        <v>0</v>
      </c>
      <c r="J89" s="116"/>
      <c r="K89" s="408"/>
      <c r="L89" s="230">
        <f t="shared" si="7"/>
        <v>0</v>
      </c>
      <c r="M89" s="464"/>
      <c r="N89" s="118"/>
      <c r="O89" s="230">
        <f t="shared" si="8"/>
        <v>0</v>
      </c>
      <c r="P89" s="387"/>
      <c r="R89" s="346"/>
    </row>
    <row r="90" spans="1:18" ht="24" hidden="1" x14ac:dyDescent="0.25">
      <c r="A90" s="64">
        <v>2214</v>
      </c>
      <c r="B90" s="111" t="s">
        <v>105</v>
      </c>
      <c r="C90" s="405">
        <f t="shared" si="4"/>
        <v>0</v>
      </c>
      <c r="D90" s="116"/>
      <c r="E90" s="118"/>
      <c r="F90" s="229">
        <f t="shared" si="5"/>
        <v>0</v>
      </c>
      <c r="G90" s="116"/>
      <c r="H90" s="408"/>
      <c r="I90" s="230">
        <f t="shared" si="6"/>
        <v>0</v>
      </c>
      <c r="J90" s="116"/>
      <c r="K90" s="408"/>
      <c r="L90" s="230">
        <f t="shared" si="7"/>
        <v>0</v>
      </c>
      <c r="M90" s="464"/>
      <c r="N90" s="118"/>
      <c r="O90" s="230">
        <f t="shared" si="8"/>
        <v>0</v>
      </c>
      <c r="P90" s="387"/>
      <c r="R90" s="346"/>
    </row>
    <row r="91" spans="1:18" hidden="1" x14ac:dyDescent="0.25">
      <c r="A91" s="64">
        <v>2219</v>
      </c>
      <c r="B91" s="111" t="s">
        <v>106</v>
      </c>
      <c r="C91" s="405">
        <f t="shared" si="4"/>
        <v>0</v>
      </c>
      <c r="D91" s="116"/>
      <c r="E91" s="118"/>
      <c r="F91" s="229">
        <f t="shared" si="5"/>
        <v>0</v>
      </c>
      <c r="G91" s="116"/>
      <c r="H91" s="408"/>
      <c r="I91" s="230">
        <f t="shared" si="6"/>
        <v>0</v>
      </c>
      <c r="J91" s="116"/>
      <c r="K91" s="408"/>
      <c r="L91" s="230">
        <f t="shared" si="7"/>
        <v>0</v>
      </c>
      <c r="M91" s="464"/>
      <c r="N91" s="118"/>
      <c r="O91" s="230">
        <f t="shared" si="8"/>
        <v>0</v>
      </c>
      <c r="P91" s="387"/>
      <c r="R91" s="346"/>
    </row>
    <row r="92" spans="1:18" ht="24" hidden="1" x14ac:dyDescent="0.25">
      <c r="A92" s="224">
        <v>2220</v>
      </c>
      <c r="B92" s="111" t="s">
        <v>107</v>
      </c>
      <c r="C92" s="405">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row>
    <row r="93" spans="1:18" hidden="1" x14ac:dyDescent="0.25">
      <c r="A93" s="64">
        <v>2221</v>
      </c>
      <c r="B93" s="111" t="s">
        <v>108</v>
      </c>
      <c r="C93" s="405">
        <f t="shared" si="4"/>
        <v>0</v>
      </c>
      <c r="D93" s="116"/>
      <c r="E93" s="118"/>
      <c r="F93" s="229">
        <f t="shared" si="5"/>
        <v>0</v>
      </c>
      <c r="G93" s="116"/>
      <c r="H93" s="408"/>
      <c r="I93" s="230">
        <f t="shared" si="6"/>
        <v>0</v>
      </c>
      <c r="J93" s="116"/>
      <c r="K93" s="408"/>
      <c r="L93" s="230">
        <f t="shared" si="7"/>
        <v>0</v>
      </c>
      <c r="M93" s="464"/>
      <c r="N93" s="118"/>
      <c r="O93" s="230">
        <f t="shared" si="8"/>
        <v>0</v>
      </c>
      <c r="P93" s="387"/>
      <c r="R93" s="346"/>
    </row>
    <row r="94" spans="1:18" hidden="1" x14ac:dyDescent="0.25">
      <c r="A94" s="64">
        <v>2222</v>
      </c>
      <c r="B94" s="111" t="s">
        <v>109</v>
      </c>
      <c r="C94" s="405">
        <f t="shared" si="4"/>
        <v>0</v>
      </c>
      <c r="D94" s="116"/>
      <c r="E94" s="118"/>
      <c r="F94" s="229">
        <f t="shared" si="5"/>
        <v>0</v>
      </c>
      <c r="G94" s="116"/>
      <c r="H94" s="408"/>
      <c r="I94" s="230">
        <f t="shared" si="6"/>
        <v>0</v>
      </c>
      <c r="J94" s="116"/>
      <c r="K94" s="408"/>
      <c r="L94" s="230">
        <f t="shared" si="7"/>
        <v>0</v>
      </c>
      <c r="M94" s="464"/>
      <c r="N94" s="118"/>
      <c r="O94" s="230">
        <f t="shared" si="8"/>
        <v>0</v>
      </c>
      <c r="P94" s="387"/>
      <c r="R94" s="346"/>
    </row>
    <row r="95" spans="1:18" hidden="1" x14ac:dyDescent="0.25">
      <c r="A95" s="64">
        <v>2223</v>
      </c>
      <c r="B95" s="111" t="s">
        <v>110</v>
      </c>
      <c r="C95" s="405">
        <f t="shared" si="4"/>
        <v>0</v>
      </c>
      <c r="D95" s="116"/>
      <c r="E95" s="118"/>
      <c r="F95" s="229">
        <f t="shared" si="5"/>
        <v>0</v>
      </c>
      <c r="G95" s="116"/>
      <c r="H95" s="408"/>
      <c r="I95" s="230">
        <f t="shared" si="6"/>
        <v>0</v>
      </c>
      <c r="J95" s="116"/>
      <c r="K95" s="408"/>
      <c r="L95" s="230">
        <f t="shared" si="7"/>
        <v>0</v>
      </c>
      <c r="M95" s="464"/>
      <c r="N95" s="118"/>
      <c r="O95" s="230">
        <f t="shared" si="8"/>
        <v>0</v>
      </c>
      <c r="P95" s="387"/>
      <c r="R95" s="346"/>
    </row>
    <row r="96" spans="1:18" ht="48" hidden="1" x14ac:dyDescent="0.25">
      <c r="A96" s="64">
        <v>2224</v>
      </c>
      <c r="B96" s="111" t="s">
        <v>111</v>
      </c>
      <c r="C96" s="405">
        <f t="shared" si="4"/>
        <v>0</v>
      </c>
      <c r="D96" s="116"/>
      <c r="E96" s="118"/>
      <c r="F96" s="229">
        <f t="shared" si="5"/>
        <v>0</v>
      </c>
      <c r="G96" s="116"/>
      <c r="H96" s="408"/>
      <c r="I96" s="230">
        <f t="shared" si="6"/>
        <v>0</v>
      </c>
      <c r="J96" s="116"/>
      <c r="K96" s="408"/>
      <c r="L96" s="230">
        <f t="shared" si="7"/>
        <v>0</v>
      </c>
      <c r="M96" s="464"/>
      <c r="N96" s="118"/>
      <c r="O96" s="230">
        <f t="shared" si="8"/>
        <v>0</v>
      </c>
      <c r="P96" s="387"/>
      <c r="R96" s="346"/>
    </row>
    <row r="97" spans="1:18"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c r="R97" s="346"/>
    </row>
    <row r="98" spans="1:18" ht="36" x14ac:dyDescent="0.25">
      <c r="A98" s="224">
        <v>2230</v>
      </c>
      <c r="B98" s="111" t="s">
        <v>113</v>
      </c>
      <c r="C98" s="405">
        <f t="shared" si="4"/>
        <v>1170</v>
      </c>
      <c r="D98" s="225">
        <f>SUM(D99:D105)</f>
        <v>1290</v>
      </c>
      <c r="E98" s="226">
        <f>SUM(E99:E105)</f>
        <v>-120</v>
      </c>
      <c r="F98" s="227">
        <f t="shared" si="5"/>
        <v>1170</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row>
    <row r="99" spans="1:18" ht="24" x14ac:dyDescent="0.25">
      <c r="A99" s="64">
        <v>2231</v>
      </c>
      <c r="B99" s="111" t="s">
        <v>114</v>
      </c>
      <c r="C99" s="405">
        <f t="shared" si="4"/>
        <v>400</v>
      </c>
      <c r="D99" s="116">
        <v>450</v>
      </c>
      <c r="E99" s="117">
        <v>-50</v>
      </c>
      <c r="F99" s="227">
        <f t="shared" si="5"/>
        <v>400</v>
      </c>
      <c r="G99" s="116"/>
      <c r="H99" s="408"/>
      <c r="I99" s="230">
        <f t="shared" si="6"/>
        <v>0</v>
      </c>
      <c r="J99" s="116"/>
      <c r="K99" s="408"/>
      <c r="L99" s="230">
        <f t="shared" si="7"/>
        <v>0</v>
      </c>
      <c r="M99" s="464"/>
      <c r="N99" s="118"/>
      <c r="O99" s="230">
        <f t="shared" si="8"/>
        <v>0</v>
      </c>
      <c r="P99" s="387"/>
      <c r="R99" s="346"/>
    </row>
    <row r="100" spans="1:18"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c r="R100" s="346"/>
    </row>
    <row r="101" spans="1:18"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c r="R101" s="346"/>
    </row>
    <row r="102" spans="1:18"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c r="R102" s="346"/>
    </row>
    <row r="103" spans="1:18" ht="24" hidden="1" x14ac:dyDescent="0.25">
      <c r="A103" s="64">
        <v>2235</v>
      </c>
      <c r="B103" s="111" t="s">
        <v>118</v>
      </c>
      <c r="C103" s="405">
        <f t="shared" si="4"/>
        <v>0</v>
      </c>
      <c r="D103" s="116"/>
      <c r="E103" s="118"/>
      <c r="F103" s="229">
        <f t="shared" si="5"/>
        <v>0</v>
      </c>
      <c r="G103" s="116"/>
      <c r="H103" s="408"/>
      <c r="I103" s="230">
        <f t="shared" si="6"/>
        <v>0</v>
      </c>
      <c r="J103" s="116"/>
      <c r="K103" s="408"/>
      <c r="L103" s="230">
        <f t="shared" si="7"/>
        <v>0</v>
      </c>
      <c r="M103" s="464"/>
      <c r="N103" s="118"/>
      <c r="O103" s="230">
        <f t="shared" si="8"/>
        <v>0</v>
      </c>
      <c r="P103" s="387"/>
      <c r="R103" s="346"/>
    </row>
    <row r="104" spans="1:18" hidden="1" x14ac:dyDescent="0.25">
      <c r="A104" s="64">
        <v>2236</v>
      </c>
      <c r="B104" s="111" t="s">
        <v>119</v>
      </c>
      <c r="C104" s="405">
        <f t="shared" si="4"/>
        <v>0</v>
      </c>
      <c r="D104" s="116"/>
      <c r="E104" s="118"/>
      <c r="F104" s="229">
        <f t="shared" si="5"/>
        <v>0</v>
      </c>
      <c r="G104" s="116"/>
      <c r="H104" s="408"/>
      <c r="I104" s="230">
        <f t="shared" si="6"/>
        <v>0</v>
      </c>
      <c r="J104" s="116"/>
      <c r="K104" s="408"/>
      <c r="L104" s="230">
        <f t="shared" si="7"/>
        <v>0</v>
      </c>
      <c r="M104" s="464"/>
      <c r="N104" s="118"/>
      <c r="O104" s="230">
        <f t="shared" si="8"/>
        <v>0</v>
      </c>
      <c r="P104" s="387"/>
      <c r="R104" s="346"/>
    </row>
    <row r="105" spans="1:18" ht="24" x14ac:dyDescent="0.25">
      <c r="A105" s="64">
        <v>2239</v>
      </c>
      <c r="B105" s="111" t="s">
        <v>120</v>
      </c>
      <c r="C105" s="405">
        <f t="shared" si="4"/>
        <v>770</v>
      </c>
      <c r="D105" s="116">
        <v>840</v>
      </c>
      <c r="E105" s="117">
        <v>-70</v>
      </c>
      <c r="F105" s="227">
        <f t="shared" si="5"/>
        <v>770</v>
      </c>
      <c r="G105" s="116"/>
      <c r="H105" s="408"/>
      <c r="I105" s="230">
        <f t="shared" si="6"/>
        <v>0</v>
      </c>
      <c r="J105" s="116"/>
      <c r="K105" s="408"/>
      <c r="L105" s="230">
        <f t="shared" si="7"/>
        <v>0</v>
      </c>
      <c r="M105" s="464"/>
      <c r="N105" s="118"/>
      <c r="O105" s="230">
        <f t="shared" si="8"/>
        <v>0</v>
      </c>
      <c r="P105" s="387"/>
      <c r="R105" s="346"/>
    </row>
    <row r="106" spans="1:18" ht="36" x14ac:dyDescent="0.25">
      <c r="A106" s="224">
        <v>2240</v>
      </c>
      <c r="B106" s="111" t="s">
        <v>121</v>
      </c>
      <c r="C106" s="405">
        <f t="shared" si="4"/>
        <v>360</v>
      </c>
      <c r="D106" s="225">
        <f>SUM(D107:D114)</f>
        <v>500</v>
      </c>
      <c r="E106" s="226">
        <f>SUM(E107:E114)</f>
        <v>-140</v>
      </c>
      <c r="F106" s="227">
        <f t="shared" si="5"/>
        <v>360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row>
    <row r="107" spans="1:18" hidden="1" x14ac:dyDescent="0.25">
      <c r="A107" s="64">
        <v>2241</v>
      </c>
      <c r="B107" s="111" t="s">
        <v>122</v>
      </c>
      <c r="C107" s="405">
        <f t="shared" si="4"/>
        <v>0</v>
      </c>
      <c r="D107" s="116"/>
      <c r="E107" s="118"/>
      <c r="F107" s="229">
        <f t="shared" si="5"/>
        <v>0</v>
      </c>
      <c r="G107" s="116"/>
      <c r="H107" s="408"/>
      <c r="I107" s="230">
        <f t="shared" si="6"/>
        <v>0</v>
      </c>
      <c r="J107" s="116"/>
      <c r="K107" s="408"/>
      <c r="L107" s="230">
        <f t="shared" si="7"/>
        <v>0</v>
      </c>
      <c r="M107" s="464"/>
      <c r="N107" s="118"/>
      <c r="O107" s="230">
        <f t="shared" si="8"/>
        <v>0</v>
      </c>
      <c r="P107" s="387"/>
      <c r="R107" s="346"/>
    </row>
    <row r="108" spans="1:18"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c r="R108" s="346"/>
    </row>
    <row r="109" spans="1:18" ht="24" x14ac:dyDescent="0.25">
      <c r="A109" s="64">
        <v>2243</v>
      </c>
      <c r="B109" s="111" t="s">
        <v>124</v>
      </c>
      <c r="C109" s="405">
        <f t="shared" si="4"/>
        <v>360</v>
      </c>
      <c r="D109" s="116">
        <v>500</v>
      </c>
      <c r="E109" s="117">
        <v>-140</v>
      </c>
      <c r="F109" s="227">
        <f t="shared" si="5"/>
        <v>360</v>
      </c>
      <c r="G109" s="116"/>
      <c r="H109" s="408"/>
      <c r="I109" s="230">
        <f t="shared" si="6"/>
        <v>0</v>
      </c>
      <c r="J109" s="116"/>
      <c r="K109" s="408"/>
      <c r="L109" s="230">
        <f t="shared" si="7"/>
        <v>0</v>
      </c>
      <c r="M109" s="464"/>
      <c r="N109" s="118"/>
      <c r="O109" s="230">
        <f t="shared" si="8"/>
        <v>0</v>
      </c>
      <c r="P109" s="387"/>
      <c r="R109" s="346"/>
    </row>
    <row r="110" spans="1:18" hidden="1" x14ac:dyDescent="0.25">
      <c r="A110" s="64">
        <v>2244</v>
      </c>
      <c r="B110" s="111" t="s">
        <v>125</v>
      </c>
      <c r="C110" s="405">
        <f t="shared" si="4"/>
        <v>0</v>
      </c>
      <c r="D110" s="116"/>
      <c r="E110" s="118"/>
      <c r="F110" s="229">
        <f t="shared" si="5"/>
        <v>0</v>
      </c>
      <c r="G110" s="116"/>
      <c r="H110" s="408"/>
      <c r="I110" s="230">
        <f t="shared" si="6"/>
        <v>0</v>
      </c>
      <c r="J110" s="116"/>
      <c r="K110" s="408"/>
      <c r="L110" s="230">
        <f t="shared" si="7"/>
        <v>0</v>
      </c>
      <c r="M110" s="464"/>
      <c r="N110" s="118"/>
      <c r="O110" s="230">
        <f t="shared" si="8"/>
        <v>0</v>
      </c>
      <c r="P110" s="387"/>
      <c r="R110" s="346"/>
    </row>
    <row r="111" spans="1:18"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c r="R111" s="346"/>
    </row>
    <row r="112" spans="1:18"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c r="R112" s="346"/>
    </row>
    <row r="113" spans="1:18" ht="24" hidden="1" x14ac:dyDescent="0.25">
      <c r="A113" s="64">
        <v>2248</v>
      </c>
      <c r="B113" s="111" t="s">
        <v>128</v>
      </c>
      <c r="C113" s="405">
        <f t="shared" si="4"/>
        <v>0</v>
      </c>
      <c r="D113" s="116"/>
      <c r="E113" s="118"/>
      <c r="F113" s="229">
        <f t="shared" si="5"/>
        <v>0</v>
      </c>
      <c r="G113" s="116"/>
      <c r="H113" s="408"/>
      <c r="I113" s="230">
        <f t="shared" si="6"/>
        <v>0</v>
      </c>
      <c r="J113" s="116"/>
      <c r="K113" s="408"/>
      <c r="L113" s="230">
        <f t="shared" si="7"/>
        <v>0</v>
      </c>
      <c r="M113" s="464"/>
      <c r="N113" s="118"/>
      <c r="O113" s="230">
        <f t="shared" si="8"/>
        <v>0</v>
      </c>
      <c r="P113" s="387"/>
      <c r="R113" s="346"/>
    </row>
    <row r="114" spans="1:18" ht="24" hidden="1" x14ac:dyDescent="0.25">
      <c r="A114" s="64">
        <v>2249</v>
      </c>
      <c r="B114" s="111" t="s">
        <v>129</v>
      </c>
      <c r="C114" s="405">
        <f t="shared" si="4"/>
        <v>0</v>
      </c>
      <c r="D114" s="116"/>
      <c r="E114" s="118"/>
      <c r="F114" s="229">
        <f t="shared" si="5"/>
        <v>0</v>
      </c>
      <c r="G114" s="116"/>
      <c r="H114" s="408"/>
      <c r="I114" s="230">
        <f t="shared" si="6"/>
        <v>0</v>
      </c>
      <c r="J114" s="116"/>
      <c r="K114" s="408"/>
      <c r="L114" s="230">
        <f t="shared" si="7"/>
        <v>0</v>
      </c>
      <c r="M114" s="464"/>
      <c r="N114" s="118"/>
      <c r="O114" s="230">
        <f t="shared" si="8"/>
        <v>0</v>
      </c>
      <c r="P114" s="387"/>
      <c r="R114" s="346"/>
    </row>
    <row r="115" spans="1:18" hidden="1" x14ac:dyDescent="0.25">
      <c r="A115" s="224">
        <v>2250</v>
      </c>
      <c r="B115" s="111" t="s">
        <v>130</v>
      </c>
      <c r="C115" s="405">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row>
    <row r="116" spans="1:18" hidden="1" x14ac:dyDescent="0.25">
      <c r="A116" s="64">
        <v>2251</v>
      </c>
      <c r="B116" s="111" t="s">
        <v>131</v>
      </c>
      <c r="C116" s="405">
        <f t="shared" si="4"/>
        <v>0</v>
      </c>
      <c r="D116" s="116"/>
      <c r="E116" s="118"/>
      <c r="F116" s="229">
        <f t="shared" si="5"/>
        <v>0</v>
      </c>
      <c r="G116" s="116"/>
      <c r="H116" s="408"/>
      <c r="I116" s="230">
        <f t="shared" si="6"/>
        <v>0</v>
      </c>
      <c r="J116" s="116"/>
      <c r="K116" s="408"/>
      <c r="L116" s="230">
        <f t="shared" si="7"/>
        <v>0</v>
      </c>
      <c r="M116" s="464"/>
      <c r="N116" s="118"/>
      <c r="O116" s="230">
        <f t="shared" si="8"/>
        <v>0</v>
      </c>
      <c r="P116" s="387"/>
      <c r="R116" s="346"/>
    </row>
    <row r="117" spans="1:18"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c r="R117" s="346"/>
    </row>
    <row r="118" spans="1:18" ht="24" hidden="1" x14ac:dyDescent="0.25">
      <c r="A118" s="64">
        <v>2259</v>
      </c>
      <c r="B118" s="111" t="s">
        <v>133</v>
      </c>
      <c r="C118" s="405">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c r="R118" s="346"/>
    </row>
    <row r="119" spans="1:18" x14ac:dyDescent="0.25">
      <c r="A119" s="224">
        <v>2260</v>
      </c>
      <c r="B119" s="111" t="s">
        <v>134</v>
      </c>
      <c r="C119" s="405">
        <f t="shared" si="9"/>
        <v>655</v>
      </c>
      <c r="D119" s="225">
        <f>SUM(D120:D124)</f>
        <v>720</v>
      </c>
      <c r="E119" s="226">
        <f>SUM(E120:E124)</f>
        <v>-65</v>
      </c>
      <c r="F119" s="227">
        <f t="shared" si="10"/>
        <v>655</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row>
    <row r="120" spans="1:18" hidden="1" x14ac:dyDescent="0.25">
      <c r="A120" s="64">
        <v>2261</v>
      </c>
      <c r="B120" s="111" t="s">
        <v>135</v>
      </c>
      <c r="C120" s="405">
        <f t="shared" si="9"/>
        <v>0</v>
      </c>
      <c r="D120" s="116"/>
      <c r="E120" s="118"/>
      <c r="F120" s="229">
        <f t="shared" si="10"/>
        <v>0</v>
      </c>
      <c r="G120" s="116"/>
      <c r="H120" s="408"/>
      <c r="I120" s="230">
        <f t="shared" si="11"/>
        <v>0</v>
      </c>
      <c r="J120" s="116"/>
      <c r="K120" s="408"/>
      <c r="L120" s="230">
        <f t="shared" si="12"/>
        <v>0</v>
      </c>
      <c r="M120" s="464"/>
      <c r="N120" s="118"/>
      <c r="O120" s="230">
        <f t="shared" si="13"/>
        <v>0</v>
      </c>
      <c r="P120" s="387"/>
      <c r="R120" s="346"/>
    </row>
    <row r="121" spans="1:18" x14ac:dyDescent="0.25">
      <c r="A121" s="64">
        <v>2262</v>
      </c>
      <c r="B121" s="111" t="s">
        <v>136</v>
      </c>
      <c r="C121" s="405">
        <f t="shared" si="9"/>
        <v>655</v>
      </c>
      <c r="D121" s="116">
        <v>720</v>
      </c>
      <c r="E121" s="117">
        <v>-65</v>
      </c>
      <c r="F121" s="227">
        <f t="shared" si="10"/>
        <v>655</v>
      </c>
      <c r="G121" s="116"/>
      <c r="H121" s="408"/>
      <c r="I121" s="230">
        <f t="shared" si="11"/>
        <v>0</v>
      </c>
      <c r="J121" s="116"/>
      <c r="K121" s="408"/>
      <c r="L121" s="230">
        <f t="shared" si="12"/>
        <v>0</v>
      </c>
      <c r="M121" s="464"/>
      <c r="N121" s="118"/>
      <c r="O121" s="230">
        <f t="shared" si="13"/>
        <v>0</v>
      </c>
      <c r="P121" s="387"/>
      <c r="R121" s="346"/>
    </row>
    <row r="122" spans="1:18"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c r="R122" s="346"/>
    </row>
    <row r="123" spans="1:18" ht="24" hidden="1" x14ac:dyDescent="0.25">
      <c r="A123" s="64">
        <v>2264</v>
      </c>
      <c r="B123" s="111" t="s">
        <v>138</v>
      </c>
      <c r="C123" s="405">
        <f t="shared" si="9"/>
        <v>0</v>
      </c>
      <c r="D123" s="116"/>
      <c r="E123" s="118"/>
      <c r="F123" s="229">
        <f t="shared" si="10"/>
        <v>0</v>
      </c>
      <c r="G123" s="116"/>
      <c r="H123" s="408"/>
      <c r="I123" s="230">
        <f t="shared" si="11"/>
        <v>0</v>
      </c>
      <c r="J123" s="116"/>
      <c r="K123" s="408"/>
      <c r="L123" s="230">
        <f t="shared" si="12"/>
        <v>0</v>
      </c>
      <c r="M123" s="464"/>
      <c r="N123" s="118"/>
      <c r="O123" s="230">
        <f t="shared" si="13"/>
        <v>0</v>
      </c>
      <c r="P123" s="387"/>
      <c r="R123" s="346"/>
    </row>
    <row r="124" spans="1:18" hidden="1" x14ac:dyDescent="0.25">
      <c r="A124" s="64">
        <v>2269</v>
      </c>
      <c r="B124" s="111" t="s">
        <v>139</v>
      </c>
      <c r="C124" s="405">
        <f t="shared" si="9"/>
        <v>0</v>
      </c>
      <c r="D124" s="116"/>
      <c r="E124" s="118"/>
      <c r="F124" s="229">
        <f t="shared" si="10"/>
        <v>0</v>
      </c>
      <c r="G124" s="116"/>
      <c r="H124" s="408"/>
      <c r="I124" s="230">
        <f t="shared" si="11"/>
        <v>0</v>
      </c>
      <c r="J124" s="116"/>
      <c r="K124" s="408"/>
      <c r="L124" s="230">
        <f t="shared" si="12"/>
        <v>0</v>
      </c>
      <c r="M124" s="464"/>
      <c r="N124" s="118"/>
      <c r="O124" s="230">
        <f t="shared" si="13"/>
        <v>0</v>
      </c>
      <c r="P124" s="387"/>
      <c r="R124" s="346"/>
    </row>
    <row r="125" spans="1:18" x14ac:dyDescent="0.25">
      <c r="A125" s="224">
        <v>2270</v>
      </c>
      <c r="B125" s="111" t="s">
        <v>140</v>
      </c>
      <c r="C125" s="405">
        <f t="shared" si="9"/>
        <v>5000</v>
      </c>
      <c r="D125" s="225">
        <f>SUM(D126:D130)</f>
        <v>0</v>
      </c>
      <c r="E125" s="226">
        <f>SUM(E126:E130)</f>
        <v>5000</v>
      </c>
      <c r="F125" s="227">
        <f t="shared" si="10"/>
        <v>5000</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row>
    <row r="126" spans="1:18"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c r="R126" s="346"/>
    </row>
    <row r="127" spans="1:18" ht="24" hidden="1" x14ac:dyDescent="0.25">
      <c r="A127" s="64">
        <v>2275</v>
      </c>
      <c r="B127" s="111" t="s">
        <v>142</v>
      </c>
      <c r="C127" s="405">
        <f t="shared" si="9"/>
        <v>0</v>
      </c>
      <c r="D127" s="116"/>
      <c r="E127" s="118"/>
      <c r="F127" s="229">
        <f t="shared" si="10"/>
        <v>0</v>
      </c>
      <c r="G127" s="116"/>
      <c r="H127" s="408"/>
      <c r="I127" s="230">
        <f t="shared" si="11"/>
        <v>0</v>
      </c>
      <c r="J127" s="116"/>
      <c r="K127" s="408"/>
      <c r="L127" s="230">
        <f t="shared" si="12"/>
        <v>0</v>
      </c>
      <c r="M127" s="464"/>
      <c r="N127" s="118"/>
      <c r="O127" s="230">
        <f t="shared" si="13"/>
        <v>0</v>
      </c>
      <c r="P127" s="387"/>
      <c r="R127" s="346"/>
    </row>
    <row r="128" spans="1:18"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c r="R128" s="346"/>
    </row>
    <row r="129" spans="1:18"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c r="R129" s="346"/>
    </row>
    <row r="130" spans="1:18" ht="24" x14ac:dyDescent="0.25">
      <c r="A130" s="64">
        <v>2279</v>
      </c>
      <c r="B130" s="111" t="s">
        <v>145</v>
      </c>
      <c r="C130" s="405">
        <f t="shared" si="9"/>
        <v>5000</v>
      </c>
      <c r="D130" s="116"/>
      <c r="E130" s="117">
        <v>5000</v>
      </c>
      <c r="F130" s="227">
        <f t="shared" si="10"/>
        <v>5000</v>
      </c>
      <c r="G130" s="116"/>
      <c r="H130" s="408"/>
      <c r="I130" s="230">
        <f t="shared" si="11"/>
        <v>0</v>
      </c>
      <c r="J130" s="116"/>
      <c r="K130" s="408"/>
      <c r="L130" s="230">
        <f t="shared" si="12"/>
        <v>0</v>
      </c>
      <c r="M130" s="464"/>
      <c r="N130" s="118"/>
      <c r="O130" s="230">
        <f t="shared" si="13"/>
        <v>0</v>
      </c>
      <c r="P130" s="387"/>
      <c r="R130" s="346"/>
    </row>
    <row r="131" spans="1:18"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c r="R131" s="346"/>
    </row>
    <row r="132" spans="1:18"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c r="R132" s="346"/>
    </row>
    <row r="133" spans="1:18" ht="36" x14ac:dyDescent="0.25">
      <c r="A133" s="85">
        <v>2300</v>
      </c>
      <c r="B133" s="210" t="s">
        <v>148</v>
      </c>
      <c r="C133" s="393">
        <f t="shared" si="9"/>
        <v>265</v>
      </c>
      <c r="D133" s="95">
        <f>SUM(D134,D139,D143,D144,D147,D154,D162,D163,D166)</f>
        <v>550</v>
      </c>
      <c r="E133" s="96">
        <f>SUM(E134,E139,E143,E144,E147,E154,E162,E163,E166)</f>
        <v>-285</v>
      </c>
      <c r="F133" s="97">
        <f t="shared" si="10"/>
        <v>265</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c r="R133" s="346"/>
    </row>
    <row r="134" spans="1:18" ht="24" x14ac:dyDescent="0.25">
      <c r="A134" s="350">
        <v>2310</v>
      </c>
      <c r="B134" s="101" t="s">
        <v>149</v>
      </c>
      <c r="C134" s="400">
        <f t="shared" si="9"/>
        <v>265</v>
      </c>
      <c r="D134" s="251">
        <f>SUM(D135:D138)</f>
        <v>550</v>
      </c>
      <c r="E134" s="471">
        <f>SUM(E135:E138)</f>
        <v>-285</v>
      </c>
      <c r="F134" s="240">
        <f t="shared" si="10"/>
        <v>265</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c r="R134" s="346"/>
    </row>
    <row r="135" spans="1:18" hidden="1" x14ac:dyDescent="0.25">
      <c r="A135" s="64">
        <v>2311</v>
      </c>
      <c r="B135" s="111" t="s">
        <v>150</v>
      </c>
      <c r="C135" s="405">
        <f t="shared" si="9"/>
        <v>0</v>
      </c>
      <c r="D135" s="116"/>
      <c r="E135" s="118"/>
      <c r="F135" s="229">
        <f t="shared" si="10"/>
        <v>0</v>
      </c>
      <c r="G135" s="116"/>
      <c r="H135" s="408"/>
      <c r="I135" s="230">
        <f t="shared" si="11"/>
        <v>0</v>
      </c>
      <c r="J135" s="116"/>
      <c r="K135" s="408"/>
      <c r="L135" s="230">
        <f t="shared" si="12"/>
        <v>0</v>
      </c>
      <c r="M135" s="464"/>
      <c r="N135" s="118"/>
      <c r="O135" s="230">
        <f t="shared" si="13"/>
        <v>0</v>
      </c>
      <c r="P135" s="387"/>
      <c r="R135" s="346"/>
    </row>
    <row r="136" spans="1:18" hidden="1" x14ac:dyDescent="0.25">
      <c r="A136" s="64">
        <v>2312</v>
      </c>
      <c r="B136" s="111" t="s">
        <v>151</v>
      </c>
      <c r="C136" s="405">
        <f t="shared" si="9"/>
        <v>0</v>
      </c>
      <c r="D136" s="116"/>
      <c r="E136" s="118"/>
      <c r="F136" s="229">
        <f t="shared" si="10"/>
        <v>0</v>
      </c>
      <c r="G136" s="116"/>
      <c r="H136" s="408"/>
      <c r="I136" s="230">
        <f t="shared" si="11"/>
        <v>0</v>
      </c>
      <c r="J136" s="116"/>
      <c r="K136" s="408"/>
      <c r="L136" s="230">
        <f t="shared" si="12"/>
        <v>0</v>
      </c>
      <c r="M136" s="464"/>
      <c r="N136" s="118"/>
      <c r="O136" s="230">
        <f t="shared" si="13"/>
        <v>0</v>
      </c>
      <c r="P136" s="387"/>
      <c r="R136" s="346"/>
    </row>
    <row r="137" spans="1:18" hidden="1" x14ac:dyDescent="0.25">
      <c r="A137" s="64">
        <v>2313</v>
      </c>
      <c r="B137" s="111" t="s">
        <v>152</v>
      </c>
      <c r="C137" s="405">
        <f t="shared" si="9"/>
        <v>0</v>
      </c>
      <c r="D137" s="116"/>
      <c r="E137" s="118"/>
      <c r="F137" s="229">
        <f t="shared" si="10"/>
        <v>0</v>
      </c>
      <c r="G137" s="116"/>
      <c r="H137" s="408"/>
      <c r="I137" s="230">
        <f t="shared" si="11"/>
        <v>0</v>
      </c>
      <c r="J137" s="116"/>
      <c r="K137" s="408"/>
      <c r="L137" s="230">
        <f t="shared" si="12"/>
        <v>0</v>
      </c>
      <c r="M137" s="464"/>
      <c r="N137" s="118"/>
      <c r="O137" s="230">
        <f t="shared" si="13"/>
        <v>0</v>
      </c>
      <c r="P137" s="387"/>
      <c r="R137" s="346"/>
    </row>
    <row r="138" spans="1:18" ht="25.5" customHeight="1" x14ac:dyDescent="0.25">
      <c r="A138" s="64">
        <v>2314</v>
      </c>
      <c r="B138" s="111" t="s">
        <v>153</v>
      </c>
      <c r="C138" s="893">
        <f t="shared" si="9"/>
        <v>265</v>
      </c>
      <c r="D138" s="894">
        <v>550</v>
      </c>
      <c r="E138" s="895">
        <v>-285</v>
      </c>
      <c r="F138" s="896">
        <f t="shared" si="10"/>
        <v>265</v>
      </c>
      <c r="G138" s="116"/>
      <c r="H138" s="408"/>
      <c r="I138" s="230">
        <f t="shared" si="11"/>
        <v>0</v>
      </c>
      <c r="J138" s="116"/>
      <c r="K138" s="408"/>
      <c r="L138" s="230">
        <f t="shared" si="12"/>
        <v>0</v>
      </c>
      <c r="M138" s="464"/>
      <c r="N138" s="118"/>
      <c r="O138" s="230">
        <f t="shared" si="13"/>
        <v>0</v>
      </c>
      <c r="P138" s="387"/>
      <c r="R138" s="346"/>
    </row>
    <row r="139" spans="1:18" hidden="1" x14ac:dyDescent="0.25">
      <c r="A139" s="224">
        <v>2320</v>
      </c>
      <c r="B139" s="111" t="s">
        <v>154</v>
      </c>
      <c r="C139" s="405">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row>
    <row r="140" spans="1:18" hidden="1" x14ac:dyDescent="0.25">
      <c r="A140" s="64">
        <v>2321</v>
      </c>
      <c r="B140" s="111" t="s">
        <v>155</v>
      </c>
      <c r="C140" s="405">
        <f t="shared" si="9"/>
        <v>0</v>
      </c>
      <c r="D140" s="116"/>
      <c r="E140" s="118"/>
      <c r="F140" s="229">
        <f t="shared" si="10"/>
        <v>0</v>
      </c>
      <c r="G140" s="116"/>
      <c r="H140" s="408"/>
      <c r="I140" s="230">
        <f t="shared" si="11"/>
        <v>0</v>
      </c>
      <c r="J140" s="116"/>
      <c r="K140" s="408"/>
      <c r="L140" s="230">
        <f t="shared" si="12"/>
        <v>0</v>
      </c>
      <c r="M140" s="464"/>
      <c r="N140" s="118"/>
      <c r="O140" s="230">
        <f t="shared" si="13"/>
        <v>0</v>
      </c>
      <c r="P140" s="387"/>
      <c r="R140" s="346"/>
    </row>
    <row r="141" spans="1:18" hidden="1" x14ac:dyDescent="0.25">
      <c r="A141" s="64">
        <v>2322</v>
      </c>
      <c r="B141" s="111" t="s">
        <v>156</v>
      </c>
      <c r="C141" s="405">
        <f t="shared" si="9"/>
        <v>0</v>
      </c>
      <c r="D141" s="116"/>
      <c r="E141" s="118"/>
      <c r="F141" s="229">
        <f t="shared" si="10"/>
        <v>0</v>
      </c>
      <c r="G141" s="116"/>
      <c r="H141" s="408"/>
      <c r="I141" s="230">
        <f t="shared" si="11"/>
        <v>0</v>
      </c>
      <c r="J141" s="116"/>
      <c r="K141" s="408"/>
      <c r="L141" s="230">
        <f t="shared" si="12"/>
        <v>0</v>
      </c>
      <c r="M141" s="464"/>
      <c r="N141" s="118"/>
      <c r="O141" s="230">
        <f t="shared" si="13"/>
        <v>0</v>
      </c>
      <c r="P141" s="387"/>
      <c r="R141" s="346"/>
    </row>
    <row r="142" spans="1:18"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c r="R142" s="346"/>
    </row>
    <row r="143" spans="1:18"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c r="R143" s="346"/>
    </row>
    <row r="144" spans="1:18"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row>
    <row r="145" spans="1:18" hidden="1" x14ac:dyDescent="0.25">
      <c r="A145" s="64">
        <v>2341</v>
      </c>
      <c r="B145" s="111" t="s">
        <v>160</v>
      </c>
      <c r="C145" s="405">
        <f t="shared" si="9"/>
        <v>0</v>
      </c>
      <c r="D145" s="116"/>
      <c r="E145" s="118"/>
      <c r="F145" s="229">
        <f t="shared" si="10"/>
        <v>0</v>
      </c>
      <c r="G145" s="116"/>
      <c r="H145" s="408"/>
      <c r="I145" s="230">
        <f t="shared" si="11"/>
        <v>0</v>
      </c>
      <c r="J145" s="116"/>
      <c r="K145" s="408"/>
      <c r="L145" s="230">
        <f t="shared" si="12"/>
        <v>0</v>
      </c>
      <c r="M145" s="464"/>
      <c r="N145" s="118"/>
      <c r="O145" s="230">
        <f t="shared" si="13"/>
        <v>0</v>
      </c>
      <c r="P145" s="387"/>
      <c r="R145" s="346"/>
    </row>
    <row r="146" spans="1:18"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c r="R146" s="346"/>
    </row>
    <row r="147" spans="1:18" ht="24" hidden="1" x14ac:dyDescent="0.25">
      <c r="A147" s="213">
        <v>2350</v>
      </c>
      <c r="B147" s="156" t="s">
        <v>162</v>
      </c>
      <c r="C147" s="405">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row>
    <row r="148" spans="1:18" hidden="1" x14ac:dyDescent="0.25">
      <c r="A148" s="55">
        <v>2351</v>
      </c>
      <c r="B148" s="101" t="s">
        <v>163</v>
      </c>
      <c r="C148" s="405">
        <f t="shared" si="9"/>
        <v>0</v>
      </c>
      <c r="D148" s="106"/>
      <c r="E148" s="108"/>
      <c r="F148" s="242">
        <f t="shared" si="10"/>
        <v>0</v>
      </c>
      <c r="G148" s="106"/>
      <c r="H148" s="403"/>
      <c r="I148" s="243">
        <f t="shared" si="11"/>
        <v>0</v>
      </c>
      <c r="J148" s="106"/>
      <c r="K148" s="403"/>
      <c r="L148" s="243">
        <f t="shared" si="12"/>
        <v>0</v>
      </c>
      <c r="M148" s="463"/>
      <c r="N148" s="108"/>
      <c r="O148" s="243">
        <f t="shared" si="13"/>
        <v>0</v>
      </c>
      <c r="P148" s="382"/>
      <c r="R148" s="346"/>
    </row>
    <row r="149" spans="1:18" hidden="1" x14ac:dyDescent="0.25">
      <c r="A149" s="64">
        <v>2352</v>
      </c>
      <c r="B149" s="111" t="s">
        <v>164</v>
      </c>
      <c r="C149" s="405">
        <f t="shared" si="9"/>
        <v>0</v>
      </c>
      <c r="D149" s="116"/>
      <c r="E149" s="118"/>
      <c r="F149" s="229">
        <f t="shared" si="10"/>
        <v>0</v>
      </c>
      <c r="G149" s="116"/>
      <c r="H149" s="408"/>
      <c r="I149" s="230">
        <f t="shared" si="11"/>
        <v>0</v>
      </c>
      <c r="J149" s="116"/>
      <c r="K149" s="408"/>
      <c r="L149" s="230">
        <f t="shared" si="12"/>
        <v>0</v>
      </c>
      <c r="M149" s="464"/>
      <c r="N149" s="118"/>
      <c r="O149" s="230">
        <f t="shared" si="13"/>
        <v>0</v>
      </c>
      <c r="P149" s="387"/>
      <c r="R149" s="346"/>
    </row>
    <row r="150" spans="1:18" ht="24" hidden="1" x14ac:dyDescent="0.25">
      <c r="A150" s="64">
        <v>2353</v>
      </c>
      <c r="B150" s="111" t="s">
        <v>165</v>
      </c>
      <c r="C150" s="405">
        <f t="shared" si="9"/>
        <v>0</v>
      </c>
      <c r="D150" s="116"/>
      <c r="E150" s="118"/>
      <c r="F150" s="229">
        <f t="shared" si="10"/>
        <v>0</v>
      </c>
      <c r="G150" s="116"/>
      <c r="H150" s="408"/>
      <c r="I150" s="230">
        <f t="shared" si="11"/>
        <v>0</v>
      </c>
      <c r="J150" s="116"/>
      <c r="K150" s="408"/>
      <c r="L150" s="230">
        <f t="shared" si="12"/>
        <v>0</v>
      </c>
      <c r="M150" s="464"/>
      <c r="N150" s="118"/>
      <c r="O150" s="230">
        <f t="shared" si="13"/>
        <v>0</v>
      </c>
      <c r="P150" s="387"/>
      <c r="R150" s="346"/>
    </row>
    <row r="151" spans="1:18"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c r="R151" s="346"/>
    </row>
    <row r="152" spans="1:18" ht="24" hidden="1" x14ac:dyDescent="0.25">
      <c r="A152" s="64">
        <v>2355</v>
      </c>
      <c r="B152" s="111" t="s">
        <v>167</v>
      </c>
      <c r="C152" s="405">
        <f t="shared" si="9"/>
        <v>0</v>
      </c>
      <c r="D152" s="116"/>
      <c r="E152" s="118"/>
      <c r="F152" s="229">
        <f t="shared" si="10"/>
        <v>0</v>
      </c>
      <c r="G152" s="116"/>
      <c r="H152" s="408"/>
      <c r="I152" s="230">
        <f t="shared" si="11"/>
        <v>0</v>
      </c>
      <c r="J152" s="116"/>
      <c r="K152" s="408"/>
      <c r="L152" s="230">
        <f t="shared" si="12"/>
        <v>0</v>
      </c>
      <c r="M152" s="464"/>
      <c r="N152" s="118"/>
      <c r="O152" s="230">
        <f t="shared" si="13"/>
        <v>0</v>
      </c>
      <c r="P152" s="387"/>
      <c r="R152" s="346"/>
    </row>
    <row r="153" spans="1:18"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c r="R153" s="346"/>
    </row>
    <row r="154" spans="1:18" ht="24" hidden="1" x14ac:dyDescent="0.25">
      <c r="A154" s="224">
        <v>2360</v>
      </c>
      <c r="B154" s="111" t="s">
        <v>169</v>
      </c>
      <c r="C154" s="405">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row>
    <row r="155" spans="1:18" hidden="1" x14ac:dyDescent="0.25">
      <c r="A155" s="63">
        <v>2361</v>
      </c>
      <c r="B155" s="111" t="s">
        <v>170</v>
      </c>
      <c r="C155" s="405">
        <f t="shared" si="9"/>
        <v>0</v>
      </c>
      <c r="D155" s="116"/>
      <c r="E155" s="118"/>
      <c r="F155" s="229">
        <f t="shared" si="10"/>
        <v>0</v>
      </c>
      <c r="G155" s="116"/>
      <c r="H155" s="408"/>
      <c r="I155" s="230">
        <f t="shared" si="11"/>
        <v>0</v>
      </c>
      <c r="J155" s="116"/>
      <c r="K155" s="408"/>
      <c r="L155" s="230">
        <f t="shared" si="12"/>
        <v>0</v>
      </c>
      <c r="M155" s="464"/>
      <c r="N155" s="118"/>
      <c r="O155" s="230">
        <f t="shared" si="13"/>
        <v>0</v>
      </c>
      <c r="P155" s="387"/>
      <c r="R155" s="346"/>
    </row>
    <row r="156" spans="1:18" ht="24" hidden="1" x14ac:dyDescent="0.25">
      <c r="A156" s="63">
        <v>2362</v>
      </c>
      <c r="B156" s="111" t="s">
        <v>171</v>
      </c>
      <c r="C156" s="405">
        <f t="shared" si="9"/>
        <v>0</v>
      </c>
      <c r="D156" s="116"/>
      <c r="E156" s="118"/>
      <c r="F156" s="229">
        <f t="shared" si="10"/>
        <v>0</v>
      </c>
      <c r="G156" s="116"/>
      <c r="H156" s="408"/>
      <c r="I156" s="230">
        <f t="shared" si="11"/>
        <v>0</v>
      </c>
      <c r="J156" s="116"/>
      <c r="K156" s="408"/>
      <c r="L156" s="230">
        <f t="shared" si="12"/>
        <v>0</v>
      </c>
      <c r="M156" s="464"/>
      <c r="N156" s="118"/>
      <c r="O156" s="230">
        <f t="shared" si="13"/>
        <v>0</v>
      </c>
      <c r="P156" s="387"/>
      <c r="R156" s="346"/>
    </row>
    <row r="157" spans="1:18" hidden="1" x14ac:dyDescent="0.25">
      <c r="A157" s="63">
        <v>2363</v>
      </c>
      <c r="B157" s="111" t="s">
        <v>172</v>
      </c>
      <c r="C157" s="405">
        <f t="shared" si="9"/>
        <v>0</v>
      </c>
      <c r="D157" s="116"/>
      <c r="E157" s="118"/>
      <c r="F157" s="229">
        <f t="shared" si="10"/>
        <v>0</v>
      </c>
      <c r="G157" s="116"/>
      <c r="H157" s="408"/>
      <c r="I157" s="230">
        <f t="shared" si="11"/>
        <v>0</v>
      </c>
      <c r="J157" s="116"/>
      <c r="K157" s="408"/>
      <c r="L157" s="230">
        <f t="shared" si="12"/>
        <v>0</v>
      </c>
      <c r="M157" s="464"/>
      <c r="N157" s="118"/>
      <c r="O157" s="230">
        <f t="shared" si="13"/>
        <v>0</v>
      </c>
      <c r="P157" s="387"/>
      <c r="R157" s="346"/>
    </row>
    <row r="158" spans="1:18"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c r="R158" s="346"/>
    </row>
    <row r="159" spans="1:18"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c r="R159" s="346"/>
    </row>
    <row r="160" spans="1:18"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c r="R160" s="346"/>
    </row>
    <row r="161" spans="1:18"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c r="R161" s="346"/>
    </row>
    <row r="162" spans="1:18" hidden="1" x14ac:dyDescent="0.25">
      <c r="A162" s="213">
        <v>2370</v>
      </c>
      <c r="B162" s="156" t="s">
        <v>177</v>
      </c>
      <c r="C162" s="405">
        <f t="shared" si="9"/>
        <v>0</v>
      </c>
      <c r="D162" s="231"/>
      <c r="E162" s="234"/>
      <c r="F162" s="218">
        <f t="shared" si="10"/>
        <v>0</v>
      </c>
      <c r="G162" s="231"/>
      <c r="H162" s="467"/>
      <c r="I162" s="219">
        <f t="shared" si="11"/>
        <v>0</v>
      </c>
      <c r="J162" s="231"/>
      <c r="K162" s="467"/>
      <c r="L162" s="219">
        <f t="shared" si="12"/>
        <v>0</v>
      </c>
      <c r="M162" s="468"/>
      <c r="N162" s="234"/>
      <c r="O162" s="219">
        <f t="shared" si="13"/>
        <v>0</v>
      </c>
      <c r="P162" s="434"/>
      <c r="R162" s="346"/>
    </row>
    <row r="163" spans="1:18"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row>
    <row r="164" spans="1:18"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c r="R164" s="346"/>
    </row>
    <row r="165" spans="1:18"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c r="R165" s="346"/>
    </row>
    <row r="166" spans="1:18" hidden="1" x14ac:dyDescent="0.25">
      <c r="A166" s="213">
        <v>2390</v>
      </c>
      <c r="B166" s="156" t="s">
        <v>181</v>
      </c>
      <c r="C166" s="405">
        <f t="shared" si="9"/>
        <v>0</v>
      </c>
      <c r="D166" s="231"/>
      <c r="E166" s="234"/>
      <c r="F166" s="218">
        <f t="shared" si="10"/>
        <v>0</v>
      </c>
      <c r="G166" s="231"/>
      <c r="H166" s="467"/>
      <c r="I166" s="219">
        <f t="shared" si="11"/>
        <v>0</v>
      </c>
      <c r="J166" s="231"/>
      <c r="K166" s="467"/>
      <c r="L166" s="219">
        <f t="shared" si="12"/>
        <v>0</v>
      </c>
      <c r="M166" s="468"/>
      <c r="N166" s="234"/>
      <c r="O166" s="219">
        <f t="shared" si="13"/>
        <v>0</v>
      </c>
      <c r="P166" s="434"/>
      <c r="R166" s="346"/>
    </row>
    <row r="167" spans="1:18"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99">
        <f t="shared" si="13"/>
        <v>0</v>
      </c>
      <c r="P167" s="397"/>
      <c r="R167" s="346"/>
    </row>
    <row r="168" spans="1:18" ht="24" hidden="1" x14ac:dyDescent="0.25">
      <c r="A168" s="85">
        <v>2500</v>
      </c>
      <c r="B168" s="210" t="s">
        <v>183</v>
      </c>
      <c r="C168" s="393">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c r="R168" s="346"/>
    </row>
    <row r="169" spans="1:18" hidden="1" x14ac:dyDescent="0.25">
      <c r="A169" s="350">
        <v>2510</v>
      </c>
      <c r="B169" s="101" t="s">
        <v>184</v>
      </c>
      <c r="C169" s="40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c r="R169" s="346"/>
    </row>
    <row r="170" spans="1:18"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c r="R170" s="346"/>
    </row>
    <row r="171" spans="1:18"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c r="R171" s="346"/>
    </row>
    <row r="172" spans="1:18" ht="24" hidden="1" x14ac:dyDescent="0.25">
      <c r="A172" s="64">
        <v>2515</v>
      </c>
      <c r="B172" s="111" t="s">
        <v>187</v>
      </c>
      <c r="C172" s="405">
        <f t="shared" si="9"/>
        <v>0</v>
      </c>
      <c r="D172" s="116"/>
      <c r="E172" s="118"/>
      <c r="F172" s="229">
        <f t="shared" si="10"/>
        <v>0</v>
      </c>
      <c r="G172" s="116"/>
      <c r="H172" s="408"/>
      <c r="I172" s="230">
        <f t="shared" si="11"/>
        <v>0</v>
      </c>
      <c r="J172" s="116"/>
      <c r="K172" s="408"/>
      <c r="L172" s="230">
        <f t="shared" si="12"/>
        <v>0</v>
      </c>
      <c r="M172" s="464"/>
      <c r="N172" s="118"/>
      <c r="O172" s="230">
        <f t="shared" si="13"/>
        <v>0</v>
      </c>
      <c r="P172" s="387"/>
      <c r="R172" s="346"/>
    </row>
    <row r="173" spans="1:18"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c r="R173" s="346"/>
    </row>
    <row r="174" spans="1:18"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c r="R174" s="346"/>
    </row>
    <row r="175" spans="1:18"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c r="R175" s="346"/>
    </row>
    <row r="176" spans="1:18"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row>
    <row r="177" spans="1:18"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c r="R177" s="346"/>
    </row>
    <row r="178" spans="1:18"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row>
    <row r="179" spans="1:18"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c r="R179" s="346"/>
    </row>
    <row r="180" spans="1:18"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c r="R180" s="346"/>
    </row>
    <row r="181" spans="1:18"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c r="R181" s="346"/>
    </row>
    <row r="182" spans="1:18"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c r="R182" s="346"/>
    </row>
    <row r="183" spans="1:18"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c r="R183" s="346"/>
    </row>
    <row r="184" spans="1:18"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c r="R184" s="346"/>
    </row>
    <row r="185" spans="1:18"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c r="R185" s="346"/>
    </row>
    <row r="186" spans="1:18"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c r="R186" s="346"/>
    </row>
    <row r="187" spans="1:18"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c r="R187" s="346"/>
    </row>
    <row r="188" spans="1:18" ht="48" hidden="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c r="R188" s="346"/>
    </row>
    <row r="189" spans="1:18"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c r="R189" s="346"/>
    </row>
    <row r="190" spans="1:18"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c r="R190" s="346"/>
    </row>
    <row r="191" spans="1:18"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c r="R191" s="346"/>
    </row>
    <row r="192" spans="1:18"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c r="R192" s="346"/>
    </row>
    <row r="193" spans="1:18"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c r="R193" s="346"/>
    </row>
    <row r="194" spans="1:18"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c r="R194" s="346"/>
    </row>
    <row r="195" spans="1:18"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c r="R195" s="346"/>
    </row>
    <row r="196" spans="1:18"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c r="R196" s="346"/>
    </row>
    <row r="197" spans="1:18" s="37" customFormat="1" ht="24" x14ac:dyDescent="0.25">
      <c r="A197" s="271"/>
      <c r="B197" s="29" t="s">
        <v>212</v>
      </c>
      <c r="C197" s="452">
        <f t="shared" si="26"/>
        <v>3000</v>
      </c>
      <c r="D197" s="173">
        <f>SUM(D198,D233,D271)</f>
        <v>3000</v>
      </c>
      <c r="E197" s="174">
        <f>SUM(E198,E233,E271)</f>
        <v>0</v>
      </c>
      <c r="F197" s="175">
        <f t="shared" si="30"/>
        <v>3000</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c r="R197" s="346"/>
    </row>
    <row r="198" spans="1:18" hidden="1" x14ac:dyDescent="0.25">
      <c r="A198" s="200">
        <v>5000</v>
      </c>
      <c r="B198" s="200" t="s">
        <v>213</v>
      </c>
      <c r="C198" s="455">
        <f>F198+I198+L198+O198</f>
        <v>0</v>
      </c>
      <c r="D198" s="206">
        <f>D199+D207</f>
        <v>0</v>
      </c>
      <c r="E198" s="207">
        <f>E199+E207</f>
        <v>0</v>
      </c>
      <c r="F198" s="208">
        <f t="shared" si="30"/>
        <v>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c r="R198" s="346"/>
    </row>
    <row r="199" spans="1:18" hidden="1" x14ac:dyDescent="0.25">
      <c r="A199" s="85">
        <v>5100</v>
      </c>
      <c r="B199" s="210" t="s">
        <v>214</v>
      </c>
      <c r="C199" s="393">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c r="R199" s="346"/>
    </row>
    <row r="200" spans="1:18"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c r="R200" s="346"/>
    </row>
    <row r="201" spans="1:18" ht="24" hidden="1" x14ac:dyDescent="0.25">
      <c r="A201" s="224">
        <v>5120</v>
      </c>
      <c r="B201" s="111" t="s">
        <v>216</v>
      </c>
      <c r="C201" s="405">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c r="R201" s="346"/>
    </row>
    <row r="202" spans="1:18" ht="14.25" hidden="1" customHeight="1" x14ac:dyDescent="0.25">
      <c r="A202" s="64">
        <v>5121</v>
      </c>
      <c r="B202" s="111" t="s">
        <v>217</v>
      </c>
      <c r="C202" s="405">
        <f t="shared" si="26"/>
        <v>0</v>
      </c>
      <c r="D202" s="116"/>
      <c r="E202" s="118"/>
      <c r="F202" s="229">
        <f t="shared" si="30"/>
        <v>0</v>
      </c>
      <c r="G202" s="116"/>
      <c r="H202" s="408"/>
      <c r="I202" s="230">
        <f t="shared" si="31"/>
        <v>0</v>
      </c>
      <c r="J202" s="116"/>
      <c r="K202" s="408"/>
      <c r="L202" s="230">
        <f t="shared" si="32"/>
        <v>0</v>
      </c>
      <c r="M202" s="464"/>
      <c r="N202" s="118"/>
      <c r="O202" s="230">
        <f t="shared" si="33"/>
        <v>0</v>
      </c>
      <c r="P202" s="387"/>
      <c r="R202" s="346"/>
    </row>
    <row r="203" spans="1:18" ht="27" hidden="1" customHeight="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c r="R203" s="346"/>
    </row>
    <row r="204" spans="1:18"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c r="R204" s="346"/>
    </row>
    <row r="205" spans="1:18"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c r="R205" s="346"/>
    </row>
    <row r="206" spans="1:18"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c r="R206" s="346"/>
    </row>
    <row r="207" spans="1:18" hidden="1" x14ac:dyDescent="0.25">
      <c r="A207" s="85">
        <v>5200</v>
      </c>
      <c r="B207" s="210" t="s">
        <v>222</v>
      </c>
      <c r="C207" s="393">
        <f t="shared" si="26"/>
        <v>0</v>
      </c>
      <c r="D207" s="95">
        <f>D208+D218+D219+D228+D229+D230+D232</f>
        <v>0</v>
      </c>
      <c r="E207" s="98">
        <f>E208+E218+E219+E228+E229+E230+E232</f>
        <v>0</v>
      </c>
      <c r="F207" s="212">
        <f t="shared" si="30"/>
        <v>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c r="R207" s="346"/>
    </row>
    <row r="208" spans="1:18"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c r="R208" s="346"/>
    </row>
    <row r="209" spans="1:18"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c r="R209" s="346"/>
    </row>
    <row r="210" spans="1:18"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c r="R210" s="346"/>
    </row>
    <row r="211" spans="1:18"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c r="R211" s="346"/>
    </row>
    <row r="212" spans="1:18"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c r="R212" s="346"/>
    </row>
    <row r="213" spans="1:18"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c r="R213" s="346"/>
    </row>
    <row r="214" spans="1:18"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c r="R214" s="346"/>
    </row>
    <row r="215" spans="1:18"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c r="R215" s="346"/>
    </row>
    <row r="216" spans="1:18"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c r="R216" s="346"/>
    </row>
    <row r="217" spans="1:18"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c r="R217" s="346"/>
    </row>
    <row r="218" spans="1:18"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c r="R218" s="346"/>
    </row>
    <row r="219" spans="1:18" hidden="1" x14ac:dyDescent="0.25">
      <c r="A219" s="224">
        <v>5230</v>
      </c>
      <c r="B219" s="111" t="s">
        <v>234</v>
      </c>
      <c r="C219" s="227">
        <f t="shared" si="26"/>
        <v>0</v>
      </c>
      <c r="D219" s="225">
        <f>SUM(D220:D227)</f>
        <v>0</v>
      </c>
      <c r="E219" s="228">
        <f>SUM(E220:E227)</f>
        <v>0</v>
      </c>
      <c r="F219" s="229">
        <f t="shared" si="30"/>
        <v>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c r="R219" s="346"/>
    </row>
    <row r="220" spans="1:18"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c r="R220" s="346"/>
    </row>
    <row r="221" spans="1:18" hidden="1" x14ac:dyDescent="0.25">
      <c r="A221" s="64">
        <v>5232</v>
      </c>
      <c r="B221" s="111" t="s">
        <v>236</v>
      </c>
      <c r="C221" s="227">
        <f t="shared" si="26"/>
        <v>0</v>
      </c>
      <c r="D221" s="116"/>
      <c r="E221" s="118"/>
      <c r="F221" s="229">
        <f t="shared" si="30"/>
        <v>0</v>
      </c>
      <c r="G221" s="116"/>
      <c r="H221" s="408"/>
      <c r="I221" s="230">
        <f t="shared" si="31"/>
        <v>0</v>
      </c>
      <c r="J221" s="116"/>
      <c r="K221" s="408"/>
      <c r="L221" s="230">
        <f t="shared" si="32"/>
        <v>0</v>
      </c>
      <c r="M221" s="464"/>
      <c r="N221" s="118"/>
      <c r="O221" s="230">
        <f t="shared" si="33"/>
        <v>0</v>
      </c>
      <c r="P221" s="387"/>
      <c r="R221" s="346"/>
    </row>
    <row r="222" spans="1:18" hidden="1" x14ac:dyDescent="0.25">
      <c r="A222" s="64">
        <v>5233</v>
      </c>
      <c r="B222" s="111" t="s">
        <v>237</v>
      </c>
      <c r="C222" s="227">
        <f t="shared" si="26"/>
        <v>0</v>
      </c>
      <c r="D222" s="116"/>
      <c r="E222" s="118"/>
      <c r="F222" s="229">
        <f t="shared" si="30"/>
        <v>0</v>
      </c>
      <c r="G222" s="116"/>
      <c r="H222" s="408"/>
      <c r="I222" s="230">
        <f t="shared" si="31"/>
        <v>0</v>
      </c>
      <c r="J222" s="116"/>
      <c r="K222" s="408"/>
      <c r="L222" s="230">
        <f t="shared" si="32"/>
        <v>0</v>
      </c>
      <c r="M222" s="464"/>
      <c r="N222" s="118"/>
      <c r="O222" s="230">
        <f t="shared" si="33"/>
        <v>0</v>
      </c>
      <c r="P222" s="387"/>
      <c r="R222" s="346"/>
    </row>
    <row r="223" spans="1:18"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c r="R223" s="346"/>
    </row>
    <row r="224" spans="1:18"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c r="R224" s="346"/>
    </row>
    <row r="225" spans="1:18"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c r="R225" s="346"/>
    </row>
    <row r="226" spans="1:18" ht="24" hidden="1" x14ac:dyDescent="0.25">
      <c r="A226" s="64">
        <v>5238</v>
      </c>
      <c r="B226" s="111" t="s">
        <v>241</v>
      </c>
      <c r="C226" s="227">
        <f t="shared" si="26"/>
        <v>0</v>
      </c>
      <c r="D226" s="116"/>
      <c r="E226" s="118"/>
      <c r="F226" s="229">
        <f t="shared" si="30"/>
        <v>0</v>
      </c>
      <c r="G226" s="116"/>
      <c r="H226" s="408"/>
      <c r="I226" s="230">
        <f t="shared" si="31"/>
        <v>0</v>
      </c>
      <c r="J226" s="116"/>
      <c r="K226" s="408"/>
      <c r="L226" s="230">
        <f t="shared" si="32"/>
        <v>0</v>
      </c>
      <c r="M226" s="464"/>
      <c r="N226" s="118"/>
      <c r="O226" s="230">
        <f t="shared" si="33"/>
        <v>0</v>
      </c>
      <c r="P226" s="387"/>
      <c r="R226" s="346"/>
    </row>
    <row r="227" spans="1:18" ht="24" hidden="1" x14ac:dyDescent="0.25">
      <c r="A227" s="64">
        <v>5239</v>
      </c>
      <c r="B227" s="111" t="s">
        <v>242</v>
      </c>
      <c r="C227" s="227">
        <f t="shared" si="26"/>
        <v>0</v>
      </c>
      <c r="D227" s="116"/>
      <c r="E227" s="118"/>
      <c r="F227" s="229">
        <f t="shared" si="30"/>
        <v>0</v>
      </c>
      <c r="G227" s="116"/>
      <c r="H227" s="408"/>
      <c r="I227" s="230">
        <f t="shared" si="31"/>
        <v>0</v>
      </c>
      <c r="J227" s="116"/>
      <c r="K227" s="408"/>
      <c r="L227" s="230">
        <f t="shared" si="32"/>
        <v>0</v>
      </c>
      <c r="M227" s="464"/>
      <c r="N227" s="118"/>
      <c r="O227" s="230">
        <f t="shared" si="33"/>
        <v>0</v>
      </c>
      <c r="P227" s="387"/>
      <c r="R227" s="346"/>
    </row>
    <row r="228" spans="1:18"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c r="R228" s="346"/>
    </row>
    <row r="229" spans="1:18" hidden="1" x14ac:dyDescent="0.25">
      <c r="A229" s="224">
        <v>5250</v>
      </c>
      <c r="B229" s="111" t="s">
        <v>244</v>
      </c>
      <c r="C229" s="227">
        <f t="shared" si="26"/>
        <v>0</v>
      </c>
      <c r="D229" s="116"/>
      <c r="E229" s="118"/>
      <c r="F229" s="229">
        <f t="shared" si="30"/>
        <v>0</v>
      </c>
      <c r="G229" s="116"/>
      <c r="H229" s="408"/>
      <c r="I229" s="230">
        <f t="shared" si="31"/>
        <v>0</v>
      </c>
      <c r="J229" s="116"/>
      <c r="K229" s="408"/>
      <c r="L229" s="230">
        <f t="shared" si="32"/>
        <v>0</v>
      </c>
      <c r="M229" s="464"/>
      <c r="N229" s="118"/>
      <c r="O229" s="230">
        <f t="shared" si="33"/>
        <v>0</v>
      </c>
      <c r="P229" s="387"/>
      <c r="R229" s="346"/>
    </row>
    <row r="230" spans="1:18"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c r="R230" s="346"/>
    </row>
    <row r="231" spans="1:18"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c r="R231" s="346"/>
    </row>
    <row r="232" spans="1:18"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c r="R232" s="346"/>
    </row>
    <row r="233" spans="1:18" x14ac:dyDescent="0.25">
      <c r="A233" s="200">
        <v>6000</v>
      </c>
      <c r="B233" s="200" t="s">
        <v>248</v>
      </c>
      <c r="C233" s="455">
        <f t="shared" si="26"/>
        <v>3000</v>
      </c>
      <c r="D233" s="206">
        <f>D234+D254+D261</f>
        <v>3000</v>
      </c>
      <c r="E233" s="604">
        <f>E234+E254+E261</f>
        <v>0</v>
      </c>
      <c r="F233" s="608">
        <f t="shared" si="30"/>
        <v>3000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c r="R233" s="346"/>
    </row>
    <row r="234" spans="1:18"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c r="R234" s="346"/>
    </row>
    <row r="235" spans="1:18"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c r="R235" s="346"/>
    </row>
    <row r="236" spans="1:18"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c r="R236" s="346"/>
    </row>
    <row r="237" spans="1:18"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c r="R237" s="346"/>
    </row>
    <row r="238" spans="1:18"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c r="R238" s="346"/>
    </row>
    <row r="239" spans="1:18"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c r="R239" s="346"/>
    </row>
    <row r="240" spans="1:18"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c r="R240" s="346"/>
    </row>
    <row r="241" spans="1:18"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c r="R241" s="346"/>
    </row>
    <row r="242" spans="1:18"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c r="R242" s="346"/>
    </row>
    <row r="243" spans="1:18"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c r="R243" s="346"/>
    </row>
    <row r="244" spans="1:18"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c r="R244" s="346"/>
    </row>
    <row r="245" spans="1:18"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c r="R245" s="346"/>
    </row>
    <row r="246" spans="1:18"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c r="R246" s="346"/>
    </row>
    <row r="247" spans="1:18"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c r="R247" s="346"/>
    </row>
    <row r="248" spans="1:18"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c r="R248" s="346"/>
    </row>
    <row r="249" spans="1:18"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c r="R249" s="346"/>
    </row>
    <row r="250" spans="1:18"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c r="R250" s="346"/>
    </row>
    <row r="251" spans="1:18"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c r="R251" s="346"/>
    </row>
    <row r="252" spans="1:18"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c r="R252" s="346"/>
    </row>
    <row r="253" spans="1:18"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c r="R253" s="346"/>
    </row>
    <row r="254" spans="1:18"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c r="R254" s="346"/>
    </row>
    <row r="255" spans="1:18"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c r="R255" s="346"/>
    </row>
    <row r="256" spans="1:18"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c r="R256" s="346"/>
    </row>
    <row r="257" spans="1:18"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c r="R257" s="346"/>
    </row>
    <row r="258" spans="1:18"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c r="R258" s="346"/>
    </row>
    <row r="259" spans="1:18"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c r="R259" s="346"/>
    </row>
    <row r="260" spans="1:18"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c r="R260" s="346"/>
    </row>
    <row r="261" spans="1:18" ht="36" x14ac:dyDescent="0.25">
      <c r="A261" s="85">
        <v>6400</v>
      </c>
      <c r="B261" s="210" t="s">
        <v>276</v>
      </c>
      <c r="C261" s="393">
        <f t="shared" si="50"/>
        <v>3000</v>
      </c>
      <c r="D261" s="95">
        <f>SUM(D262,D266)</f>
        <v>3000</v>
      </c>
      <c r="E261" s="96">
        <f>SUM(E262,E266)</f>
        <v>0</v>
      </c>
      <c r="F261" s="97">
        <f t="shared" si="37"/>
        <v>3000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c r="R261" s="346"/>
    </row>
    <row r="262" spans="1:18"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c r="R262" s="346"/>
    </row>
    <row r="263" spans="1:18"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c r="R263" s="346"/>
    </row>
    <row r="264" spans="1:18"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c r="R264" s="346"/>
    </row>
    <row r="265" spans="1:18"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c r="R265" s="346"/>
    </row>
    <row r="266" spans="1:18" ht="36" x14ac:dyDescent="0.25">
      <c r="A266" s="224">
        <v>6420</v>
      </c>
      <c r="B266" s="111" t="s">
        <v>281</v>
      </c>
      <c r="C266" s="226">
        <f t="shared" si="50"/>
        <v>3000</v>
      </c>
      <c r="D266" s="225">
        <f>SUM(D267:D270)</f>
        <v>3000</v>
      </c>
      <c r="E266" s="226">
        <f>SUM(E267:E270)</f>
        <v>0</v>
      </c>
      <c r="F266" s="227">
        <f t="shared" si="37"/>
        <v>3000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c r="R266" s="346"/>
    </row>
    <row r="267" spans="1:18"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c r="R267" s="346"/>
    </row>
    <row r="268" spans="1:18" x14ac:dyDescent="0.25">
      <c r="A268" s="64">
        <v>6422</v>
      </c>
      <c r="B268" s="111" t="s">
        <v>283</v>
      </c>
      <c r="C268" s="226">
        <f t="shared" si="50"/>
        <v>3000</v>
      </c>
      <c r="D268" s="116">
        <v>3000</v>
      </c>
      <c r="E268" s="117"/>
      <c r="F268" s="227">
        <f t="shared" si="37"/>
        <v>3000</v>
      </c>
      <c r="G268" s="116"/>
      <c r="H268" s="408"/>
      <c r="I268" s="230">
        <f t="shared" si="38"/>
        <v>0</v>
      </c>
      <c r="J268" s="116"/>
      <c r="K268" s="408"/>
      <c r="L268" s="230">
        <f t="shared" si="39"/>
        <v>0</v>
      </c>
      <c r="M268" s="464"/>
      <c r="N268" s="118"/>
      <c r="O268" s="230">
        <f t="shared" si="40"/>
        <v>0</v>
      </c>
      <c r="P268" s="387"/>
      <c r="R268" s="346"/>
    </row>
    <row r="269" spans="1:18"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c r="R269" s="346"/>
    </row>
    <row r="270" spans="1:18"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c r="R270" s="346"/>
    </row>
    <row r="271" spans="1:18" ht="51" hidden="1" customHeight="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c r="R271" s="346"/>
    </row>
    <row r="272" spans="1:18"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c r="R272" s="346"/>
    </row>
    <row r="273" spans="1:18"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c r="R273" s="346"/>
    </row>
    <row r="274" spans="1:18"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c r="R274" s="346"/>
    </row>
    <row r="275" spans="1:18"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c r="R275" s="346"/>
    </row>
    <row r="276" spans="1:18"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c r="R276" s="346"/>
    </row>
    <row r="277" spans="1:18" s="286" customFormat="1" ht="24" hidden="1" x14ac:dyDescent="0.25">
      <c r="A277" s="224">
        <v>7230</v>
      </c>
      <c r="B277" s="111" t="s">
        <v>292</v>
      </c>
      <c r="C277" s="405">
        <f t="shared" si="50"/>
        <v>0</v>
      </c>
      <c r="D277" s="116"/>
      <c r="E277" s="118"/>
      <c r="F277" s="229">
        <f t="shared" si="37"/>
        <v>0</v>
      </c>
      <c r="G277" s="116"/>
      <c r="H277" s="408"/>
      <c r="I277" s="230">
        <f t="shared" si="38"/>
        <v>0</v>
      </c>
      <c r="J277" s="116"/>
      <c r="K277" s="408"/>
      <c r="L277" s="230">
        <f t="shared" si="39"/>
        <v>0</v>
      </c>
      <c r="M277" s="464"/>
      <c r="N277" s="118"/>
      <c r="O277" s="230">
        <f>M277+N277</f>
        <v>0</v>
      </c>
      <c r="P277" s="387"/>
      <c r="R277" s="346"/>
    </row>
    <row r="278" spans="1:18"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c r="R278" s="346"/>
    </row>
    <row r="279" spans="1:18"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c r="R279" s="346"/>
    </row>
    <row r="280" spans="1:18"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c r="R280" s="346"/>
    </row>
    <row r="281" spans="1:18"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c r="R281" s="346"/>
    </row>
    <row r="282" spans="1:18"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c r="R282" s="346"/>
    </row>
    <row r="283" spans="1:18"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c r="R283" s="346"/>
    </row>
    <row r="284" spans="1:18"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c r="R284" s="346"/>
    </row>
    <row r="285" spans="1:18"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c r="R285" s="346"/>
    </row>
    <row r="286" spans="1:18"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c r="R286" s="346"/>
    </row>
    <row r="287" spans="1:18" x14ac:dyDescent="0.25">
      <c r="A287" s="503"/>
      <c r="B287" s="504" t="s">
        <v>304</v>
      </c>
      <c r="C287" s="505">
        <f>SUM(C284,C271,C233,C198,C190,C176,C78,C56)</f>
        <v>15450</v>
      </c>
      <c r="D287" s="506">
        <f>SUM(D284,D271,D233,D198,D190,D176,D78,D56)</f>
        <v>15060</v>
      </c>
      <c r="E287" s="605">
        <f>SUM(E284,E271,E233,E198,E190,E176,E78,E56)</f>
        <v>390</v>
      </c>
      <c r="F287" s="609">
        <f t="shared" si="37"/>
        <v>15450</v>
      </c>
      <c r="G287" s="506">
        <f>SUM(G284,G271,G233,G198,G190,G176,G78,G56)</f>
        <v>0</v>
      </c>
      <c r="H287" s="507">
        <f>SUM(H284,H271,H233,H198,H190,H176,H78,H56)</f>
        <v>0</v>
      </c>
      <c r="I287" s="508">
        <f t="shared" si="38"/>
        <v>0</v>
      </c>
      <c r="J287" s="506">
        <f>SUM(J284,J271,J233,J198,J190,J176,J78,J56)</f>
        <v>0</v>
      </c>
      <c r="K287" s="507">
        <f>SUM(K284,K271,K233,K198,K190,K176,K78,K56)</f>
        <v>0</v>
      </c>
      <c r="L287" s="508">
        <f t="shared" si="39"/>
        <v>0</v>
      </c>
      <c r="M287" s="459">
        <f>SUM(M284,M271,M233,M198,M190,M176,M78,M56)</f>
        <v>0</v>
      </c>
      <c r="N287" s="266">
        <f>SUM(N284,N271,N233,N198,N190,N176,N78,N56)</f>
        <v>0</v>
      </c>
      <c r="O287" s="268">
        <f t="shared" si="58"/>
        <v>0</v>
      </c>
      <c r="P287" s="460"/>
      <c r="R287" s="346"/>
    </row>
    <row r="288" spans="1:18" x14ac:dyDescent="0.25">
      <c r="A288" s="509" t="s">
        <v>305</v>
      </c>
      <c r="B288" s="510"/>
      <c r="C288" s="511">
        <f t="shared" ref="C288" si="59">F288+I288+L288+O288</f>
        <v>-620</v>
      </c>
      <c r="D288" s="512">
        <f>SUM(D28,D29,D45)-D54</f>
        <v>-1470</v>
      </c>
      <c r="E288" s="518">
        <f>SUM(E28,E29,E45)-E54</f>
        <v>850</v>
      </c>
      <c r="F288" s="622">
        <f t="shared" si="37"/>
        <v>-620</v>
      </c>
      <c r="G288" s="512">
        <f>SUM(G28,G29,G45)-G54</f>
        <v>0</v>
      </c>
      <c r="H288" s="515">
        <f>SUM(H28,H29,H45)-H54</f>
        <v>0</v>
      </c>
      <c r="I288" s="516">
        <f t="shared" si="38"/>
        <v>0</v>
      </c>
      <c r="J288" s="512">
        <f>(J30+J46)-J54</f>
        <v>0</v>
      </c>
      <c r="K288" s="515">
        <f>(K30+K46)-K54</f>
        <v>0</v>
      </c>
      <c r="L288" s="516">
        <f t="shared" si="39"/>
        <v>0</v>
      </c>
      <c r="M288" s="511">
        <f>M48-M54</f>
        <v>0</v>
      </c>
      <c r="N288" s="513">
        <f>N48-N54</f>
        <v>0</v>
      </c>
      <c r="O288" s="516">
        <f t="shared" si="58"/>
        <v>0</v>
      </c>
      <c r="P288" s="517"/>
      <c r="R288" s="346"/>
    </row>
    <row r="289" spans="1:18" s="37" customFormat="1" hidden="1" x14ac:dyDescent="0.25">
      <c r="A289" s="509" t="s">
        <v>306</v>
      </c>
      <c r="B289" s="510"/>
      <c r="C289" s="518">
        <f>SUM(C290,C291)-C298+C299</f>
        <v>0</v>
      </c>
      <c r="D289" s="512">
        <f>SUM(D290,D291)-D298+D299</f>
        <v>0</v>
      </c>
      <c r="E289" s="513">
        <f>SUM(E290,E291)-E298+E299</f>
        <v>0</v>
      </c>
      <c r="F289" s="514">
        <f t="shared" si="37"/>
        <v>0</v>
      </c>
      <c r="G289" s="512">
        <f>SUM(G290,G291)-G298+G299</f>
        <v>0</v>
      </c>
      <c r="H289" s="515">
        <f>SUM(H290,H291)-H298+H299</f>
        <v>0</v>
      </c>
      <c r="I289" s="516">
        <f t="shared" si="38"/>
        <v>0</v>
      </c>
      <c r="J289" s="512">
        <f>SUM(J290,J291)-J298+J299</f>
        <v>0</v>
      </c>
      <c r="K289" s="515">
        <f>SUM(K290,K291)-K298+K299</f>
        <v>0</v>
      </c>
      <c r="L289" s="516">
        <f t="shared" si="39"/>
        <v>0</v>
      </c>
      <c r="M289" s="511">
        <f>SUM(M290,M291)-M298+M299</f>
        <v>0</v>
      </c>
      <c r="N289" s="513">
        <f>SUM(N290,N291)-N298+N299</f>
        <v>0</v>
      </c>
      <c r="O289" s="516">
        <f t="shared" si="58"/>
        <v>0</v>
      </c>
      <c r="P289" s="517"/>
      <c r="R289" s="346"/>
    </row>
    <row r="290" spans="1:18" s="37" customFormat="1" hidden="1" x14ac:dyDescent="0.25">
      <c r="A290" s="519" t="s">
        <v>307</v>
      </c>
      <c r="B290" s="519" t="s">
        <v>308</v>
      </c>
      <c r="C290" s="518">
        <f>C25-C284</f>
        <v>0</v>
      </c>
      <c r="D290" s="512">
        <f>D25-D284</f>
        <v>0</v>
      </c>
      <c r="E290" s="513">
        <f>E25-E284</f>
        <v>0</v>
      </c>
      <c r="F290" s="514">
        <f t="shared" si="37"/>
        <v>0</v>
      </c>
      <c r="G290" s="512">
        <f>G25-G284</f>
        <v>0</v>
      </c>
      <c r="H290" s="515">
        <f>H25-H284</f>
        <v>0</v>
      </c>
      <c r="I290" s="516">
        <f t="shared" si="38"/>
        <v>0</v>
      </c>
      <c r="J290" s="512">
        <f>J25-J284</f>
        <v>0</v>
      </c>
      <c r="K290" s="515">
        <f>K25-K284</f>
        <v>0</v>
      </c>
      <c r="L290" s="516">
        <f t="shared" si="39"/>
        <v>0</v>
      </c>
      <c r="M290" s="511">
        <f>M25-M284</f>
        <v>0</v>
      </c>
      <c r="N290" s="513">
        <f>N25-N284</f>
        <v>0</v>
      </c>
      <c r="O290" s="516">
        <f t="shared" si="58"/>
        <v>0</v>
      </c>
      <c r="P290" s="517"/>
      <c r="R290" s="346"/>
    </row>
    <row r="291" spans="1:18"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c r="R291" s="346"/>
    </row>
    <row r="292" spans="1:18"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c r="R292" s="346"/>
    </row>
    <row r="293" spans="1:18"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c r="R293" s="346"/>
    </row>
    <row r="294" spans="1:18"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c r="R294" s="346"/>
    </row>
    <row r="295" spans="1:18"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c r="R295" s="346"/>
    </row>
    <row r="296" spans="1:18"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c r="R296" s="346"/>
    </row>
    <row r="297" spans="1:18"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c r="R297" s="346"/>
    </row>
    <row r="298" spans="1:18"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c r="R298" s="346"/>
    </row>
    <row r="299" spans="1:18"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c r="R299" s="346"/>
    </row>
    <row r="300" spans="1:18"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8" ht="12.75" thickBot="1" x14ac:dyDescent="0.3">
      <c r="A301" s="530"/>
      <c r="B301" s="531"/>
      <c r="C301" s="531"/>
      <c r="D301" s="531"/>
      <c r="E301" s="531"/>
      <c r="F301" s="531"/>
      <c r="G301" s="531"/>
      <c r="H301" s="531"/>
      <c r="I301" s="531"/>
      <c r="J301" s="531"/>
      <c r="K301" s="531"/>
      <c r="L301" s="531"/>
      <c r="M301" s="531"/>
      <c r="N301" s="531"/>
      <c r="O301" s="531"/>
      <c r="P301" s="532"/>
      <c r="Q301" s="9"/>
    </row>
    <row r="302" spans="1:18" x14ac:dyDescent="0.25">
      <c r="A302" s="4"/>
      <c r="B302" s="4"/>
      <c r="C302" s="4"/>
      <c r="D302" s="4"/>
      <c r="E302" s="4"/>
      <c r="F302" s="4"/>
      <c r="G302" s="4"/>
      <c r="H302" s="4"/>
      <c r="I302" s="4"/>
      <c r="J302" s="4"/>
      <c r="K302" s="4"/>
      <c r="L302" s="4"/>
      <c r="M302" s="4"/>
      <c r="N302" s="4"/>
      <c r="O302" s="4"/>
    </row>
    <row r="303" spans="1:18" x14ac:dyDescent="0.25">
      <c r="A303" s="4"/>
      <c r="B303" s="4"/>
      <c r="C303" s="4"/>
      <c r="D303" s="4"/>
      <c r="E303" s="4"/>
      <c r="F303" s="4"/>
      <c r="G303" s="4"/>
      <c r="H303" s="4"/>
      <c r="I303" s="4"/>
      <c r="J303" s="4"/>
      <c r="K303" s="4"/>
      <c r="L303" s="4"/>
      <c r="M303" s="4"/>
      <c r="N303" s="4"/>
      <c r="O303" s="4"/>
    </row>
    <row r="304" spans="1:18"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FlCjYRFcWkPz2Cko1fmmXGj89rGYbIcKvbrE9CFD+72iBZMnrIK8VkfsElDFW/mTkMpZ8qxqynx5v+WZTGVMTg==" saltValue="0gFl8Vxd0ufKyHZDyhH51A==" spinCount="100000" sheet="1" objects="1" scenarios="1" formatCells="0" formatColumns="0" formatRows="0"/>
  <autoFilter ref="A22:P300">
    <filterColumn colId="2">
      <filters blank="1">
        <filter val="1 170"/>
        <filter val="10 830"/>
        <filter val="12 450"/>
        <filter val="15 450"/>
        <filter val="265"/>
        <filter val="3 000"/>
        <filter val="360"/>
        <filter val="4 000"/>
        <filter val="400"/>
        <filter val="5 000"/>
        <filter val="620"/>
        <filter val="-620"/>
        <filter val="655"/>
        <filter val="7 185"/>
        <filter val="7 450"/>
        <filter val="77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54.pielikums Jūrmalas pilsētas domes
2016.gada 19.maija saistošajiem noteikumiem Nr.13
(protokols Nr.6, 8.punkts)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5"/>
  <sheetViews>
    <sheetView showGridLines="0" view="pageLayout" zoomScaleNormal="100" workbookViewId="0">
      <selection activeCell="U6" sqref="U6"/>
    </sheetView>
  </sheetViews>
  <sheetFormatPr defaultRowHeight="12" outlineLevelCol="1" x14ac:dyDescent="0.25"/>
  <cols>
    <col min="1" max="1" width="10.85546875" style="1" customWidth="1"/>
    <col min="2" max="2" width="28" style="1" customWidth="1"/>
    <col min="3" max="3" width="8.7109375" style="1" customWidth="1"/>
    <col min="4" max="4" width="8.7109375" style="1" hidden="1" customWidth="1" outlineLevel="1"/>
    <col min="5" max="5" width="7" style="1" hidden="1" customWidth="1" outlineLevel="1"/>
    <col min="6" max="6" width="8.140625" style="1" customWidth="1" collapsed="1"/>
    <col min="7" max="7" width="10.42578125" style="1" hidden="1" customWidth="1" outlineLevel="1"/>
    <col min="8" max="8" width="6.7109375" style="1" hidden="1" customWidth="1" outlineLevel="1"/>
    <col min="9" max="9" width="6.7109375" style="1" customWidth="1" collapsed="1"/>
    <col min="10" max="10" width="8.7109375" style="1" hidden="1" customWidth="1" outlineLevel="1"/>
    <col min="11" max="11" width="7.28515625" style="1" hidden="1" customWidth="1" outlineLevel="1"/>
    <col min="12" max="12" width="7.28515625" style="1" customWidth="1" collapsed="1"/>
    <col min="13" max="14" width="7.28515625" style="1" hidden="1" customWidth="1" outlineLevel="1"/>
    <col min="15" max="15" width="7.28515625" style="1" customWidth="1" collapsed="1"/>
    <col min="16" max="16" width="34.7109375" style="1" hidden="1" customWidth="1" outlineLevel="1"/>
    <col min="17" max="17" width="9.140625" style="4" collapsed="1"/>
    <col min="18" max="16384" width="9.140625" style="4"/>
  </cols>
  <sheetData>
    <row r="1" spans="1:17" x14ac:dyDescent="0.25">
      <c r="B1" s="2"/>
      <c r="C1" s="2"/>
      <c r="D1" s="2"/>
      <c r="E1" s="2"/>
      <c r="F1" s="2"/>
      <c r="G1" s="2"/>
      <c r="H1" s="2"/>
      <c r="I1" s="2"/>
      <c r="J1" s="2"/>
      <c r="K1" s="2"/>
      <c r="L1" s="2"/>
      <c r="M1" s="2"/>
      <c r="N1" s="2"/>
      <c r="O1" s="3" t="s">
        <v>0</v>
      </c>
      <c r="P1" s="2"/>
    </row>
    <row r="2" spans="1:17" x14ac:dyDescent="0.25">
      <c r="B2" s="2"/>
      <c r="C2" s="2"/>
      <c r="D2" s="2"/>
      <c r="E2" s="2"/>
      <c r="F2" s="2"/>
      <c r="G2" s="2"/>
      <c r="H2" s="2"/>
      <c r="I2" s="2"/>
      <c r="J2" s="2"/>
      <c r="K2" s="2"/>
      <c r="L2" s="2"/>
      <c r="M2" s="2"/>
      <c r="N2" s="2"/>
      <c r="O2" s="3"/>
      <c r="P2" s="2"/>
    </row>
    <row r="3" spans="1:17" x14ac:dyDescent="0.25">
      <c r="A3" s="5"/>
      <c r="B3" s="6"/>
      <c r="C3" s="6"/>
      <c r="D3" s="6"/>
      <c r="E3" s="6"/>
      <c r="F3" s="6"/>
      <c r="G3" s="6"/>
      <c r="H3" s="6"/>
      <c r="I3" s="6"/>
      <c r="J3" s="6"/>
      <c r="K3" s="6"/>
      <c r="L3" s="6"/>
      <c r="M3" s="6"/>
      <c r="N3" s="6"/>
      <c r="O3" s="7"/>
      <c r="P3" s="8"/>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10"/>
      <c r="B5" s="11"/>
      <c r="C5" s="11"/>
      <c r="D5" s="11"/>
      <c r="E5" s="11"/>
      <c r="F5" s="11"/>
      <c r="G5" s="11"/>
      <c r="H5" s="11"/>
      <c r="I5" s="11"/>
      <c r="J5" s="11"/>
      <c r="K5" s="11"/>
      <c r="L5" s="11"/>
      <c r="M5" s="11"/>
      <c r="N5" s="11"/>
      <c r="O5" s="11"/>
      <c r="P5" s="11"/>
      <c r="Q5" s="9"/>
    </row>
    <row r="6" spans="1:17" ht="12.75" customHeight="1" x14ac:dyDescent="0.25">
      <c r="A6" s="12" t="s">
        <v>2</v>
      </c>
      <c r="B6" s="13"/>
      <c r="C6" s="1096" t="s">
        <v>3</v>
      </c>
      <c r="D6" s="1049"/>
      <c r="E6" s="1049"/>
      <c r="F6" s="1049"/>
      <c r="G6" s="1049"/>
      <c r="H6" s="1049"/>
      <c r="I6" s="1049"/>
      <c r="J6" s="1049"/>
      <c r="K6" s="1049"/>
      <c r="L6" s="1049"/>
      <c r="M6" s="1049"/>
      <c r="N6" s="1049"/>
      <c r="O6" s="1049"/>
      <c r="P6" s="1049"/>
      <c r="Q6" s="9"/>
    </row>
    <row r="7" spans="1:17" ht="12.75" customHeight="1" x14ac:dyDescent="0.25">
      <c r="A7" s="12" t="s">
        <v>4</v>
      </c>
      <c r="B7" s="13"/>
      <c r="C7" s="1096" t="s">
        <v>5</v>
      </c>
      <c r="D7" s="1049"/>
      <c r="E7" s="1049"/>
      <c r="F7" s="1049"/>
      <c r="G7" s="1049"/>
      <c r="H7" s="1049"/>
      <c r="I7" s="1049"/>
      <c r="J7" s="1049"/>
      <c r="K7" s="1049"/>
      <c r="L7" s="1049"/>
      <c r="M7" s="1049"/>
      <c r="N7" s="1049"/>
      <c r="O7" s="1049"/>
      <c r="P7" s="1049"/>
      <c r="Q7" s="9"/>
    </row>
    <row r="8" spans="1:17" ht="12.75" customHeight="1" x14ac:dyDescent="0.25">
      <c r="A8" s="14" t="s">
        <v>6</v>
      </c>
      <c r="B8" s="15"/>
      <c r="C8" s="1095" t="s">
        <v>7</v>
      </c>
      <c r="D8" s="1044"/>
      <c r="E8" s="1044"/>
      <c r="F8" s="1044"/>
      <c r="G8" s="1044"/>
      <c r="H8" s="1044"/>
      <c r="I8" s="1044"/>
      <c r="J8" s="1044"/>
      <c r="K8" s="1044"/>
      <c r="L8" s="1044"/>
      <c r="M8" s="1044"/>
      <c r="N8" s="1044"/>
      <c r="O8" s="1044"/>
      <c r="P8" s="1044"/>
      <c r="Q8" s="9"/>
    </row>
    <row r="9" spans="1:17" ht="12.75" customHeight="1" x14ac:dyDescent="0.25">
      <c r="A9" s="14" t="s">
        <v>8</v>
      </c>
      <c r="B9" s="15"/>
      <c r="C9" s="1095" t="s">
        <v>9</v>
      </c>
      <c r="D9" s="1044"/>
      <c r="E9" s="1044"/>
      <c r="F9" s="1044"/>
      <c r="G9" s="1044"/>
      <c r="H9" s="1044"/>
      <c r="I9" s="1044"/>
      <c r="J9" s="1044"/>
      <c r="K9" s="1044"/>
      <c r="L9" s="1044"/>
      <c r="M9" s="1044"/>
      <c r="N9" s="1044"/>
      <c r="O9" s="1044"/>
      <c r="P9" s="1044"/>
      <c r="Q9" s="9"/>
    </row>
    <row r="10" spans="1:17" ht="24.75" customHeight="1" x14ac:dyDescent="0.25">
      <c r="A10" s="14" t="s">
        <v>10</v>
      </c>
      <c r="B10" s="15"/>
      <c r="C10" s="1096" t="s">
        <v>11</v>
      </c>
      <c r="D10" s="1049"/>
      <c r="E10" s="1049"/>
      <c r="F10" s="1049"/>
      <c r="G10" s="1049"/>
      <c r="H10" s="1049"/>
      <c r="I10" s="1049"/>
      <c r="J10" s="1049"/>
      <c r="K10" s="1049"/>
      <c r="L10" s="1049"/>
      <c r="M10" s="1049"/>
      <c r="N10" s="1049"/>
      <c r="O10" s="1049"/>
      <c r="P10" s="1049"/>
      <c r="Q10" s="9"/>
    </row>
    <row r="11" spans="1:17" ht="12" customHeight="1" x14ac:dyDescent="0.25">
      <c r="A11" s="14" t="s">
        <v>12</v>
      </c>
      <c r="B11" s="15"/>
      <c r="C11" s="1097" t="s">
        <v>13</v>
      </c>
      <c r="D11" s="1091"/>
      <c r="E11" s="1091"/>
      <c r="F11" s="1091"/>
      <c r="G11" s="1091"/>
      <c r="H11" s="1091"/>
      <c r="I11" s="1091"/>
      <c r="J11" s="1091"/>
      <c r="K11" s="1091"/>
      <c r="L11" s="1091"/>
      <c r="M11" s="1091"/>
      <c r="N11" s="1091"/>
      <c r="O11" s="1091"/>
      <c r="P11" s="1091"/>
      <c r="Q11" s="9"/>
    </row>
    <row r="12" spans="1:17" ht="12.75" customHeight="1" x14ac:dyDescent="0.25">
      <c r="A12" s="16" t="s">
        <v>14</v>
      </c>
      <c r="B12" s="15"/>
      <c r="C12" s="1084"/>
      <c r="D12" s="1084"/>
      <c r="E12" s="1084"/>
      <c r="F12" s="1084"/>
      <c r="G12" s="1084"/>
      <c r="H12" s="1084"/>
      <c r="I12" s="1084"/>
      <c r="J12" s="1084"/>
      <c r="K12" s="1084"/>
      <c r="L12" s="1084"/>
      <c r="M12" s="1084"/>
      <c r="N12" s="1084"/>
      <c r="O12" s="1084"/>
      <c r="P12" s="1084"/>
      <c r="Q12" s="9"/>
    </row>
    <row r="13" spans="1:17" ht="12.75" customHeight="1" x14ac:dyDescent="0.25">
      <c r="A13" s="14"/>
      <c r="B13" s="15" t="s">
        <v>15</v>
      </c>
      <c r="C13" s="1095" t="s">
        <v>16</v>
      </c>
      <c r="D13" s="1044"/>
      <c r="E13" s="1044"/>
      <c r="F13" s="1044"/>
      <c r="G13" s="1044"/>
      <c r="H13" s="1044"/>
      <c r="I13" s="1044"/>
      <c r="J13" s="1044"/>
      <c r="K13" s="1044"/>
      <c r="L13" s="1044"/>
      <c r="M13" s="1044"/>
      <c r="N13" s="1044"/>
      <c r="O13" s="1044"/>
      <c r="P13" s="1044"/>
      <c r="Q13" s="9"/>
    </row>
    <row r="14" spans="1:17" ht="12.75" customHeight="1" x14ac:dyDescent="0.25">
      <c r="A14" s="14"/>
      <c r="B14" s="15" t="s">
        <v>17</v>
      </c>
      <c r="C14" s="1095" t="s">
        <v>18</v>
      </c>
      <c r="D14" s="1044"/>
      <c r="E14" s="1044"/>
      <c r="F14" s="1044"/>
      <c r="G14" s="1044"/>
      <c r="H14" s="1044"/>
      <c r="I14" s="1044"/>
      <c r="J14" s="1044"/>
      <c r="K14" s="1044"/>
      <c r="L14" s="1044"/>
      <c r="M14" s="1044"/>
      <c r="N14" s="1044"/>
      <c r="O14" s="1044"/>
      <c r="P14" s="1044"/>
      <c r="Q14" s="9"/>
    </row>
    <row r="15" spans="1:17" ht="12.75" customHeight="1" x14ac:dyDescent="0.25">
      <c r="A15" s="14"/>
      <c r="B15" s="15" t="s">
        <v>19</v>
      </c>
      <c r="C15" s="1095"/>
      <c r="D15" s="1044"/>
      <c r="E15" s="1044"/>
      <c r="F15" s="1044"/>
      <c r="G15" s="1044"/>
      <c r="H15" s="1044"/>
      <c r="I15" s="1044"/>
      <c r="J15" s="1044"/>
      <c r="K15" s="1044"/>
      <c r="L15" s="1044"/>
      <c r="M15" s="1044"/>
      <c r="N15" s="1044"/>
      <c r="O15" s="1044"/>
      <c r="P15" s="1044"/>
      <c r="Q15" s="9"/>
    </row>
    <row r="16" spans="1:17" ht="12.75" customHeight="1" x14ac:dyDescent="0.25">
      <c r="A16" s="14"/>
      <c r="B16" s="15" t="s">
        <v>20</v>
      </c>
      <c r="C16" s="1095" t="s">
        <v>21</v>
      </c>
      <c r="D16" s="1044"/>
      <c r="E16" s="1044"/>
      <c r="F16" s="1044"/>
      <c r="G16" s="1044"/>
      <c r="H16" s="1044"/>
      <c r="I16" s="1044"/>
      <c r="J16" s="1044"/>
      <c r="K16" s="1044"/>
      <c r="L16" s="1044"/>
      <c r="M16" s="1044"/>
      <c r="N16" s="1044"/>
      <c r="O16" s="1044"/>
      <c r="P16" s="1044"/>
      <c r="Q16" s="9"/>
    </row>
    <row r="17" spans="1:20" ht="12.75" customHeight="1" x14ac:dyDescent="0.25">
      <c r="A17" s="14"/>
      <c r="B17" s="15" t="s">
        <v>22</v>
      </c>
      <c r="C17" s="1095"/>
      <c r="D17" s="1044"/>
      <c r="E17" s="1044"/>
      <c r="F17" s="1044"/>
      <c r="G17" s="1044"/>
      <c r="H17" s="1044"/>
      <c r="I17" s="1044"/>
      <c r="J17" s="1044"/>
      <c r="K17" s="1044"/>
      <c r="L17" s="1044"/>
      <c r="M17" s="1044"/>
      <c r="N17" s="1044"/>
      <c r="O17" s="1044"/>
      <c r="P17" s="1044"/>
      <c r="Q17" s="9"/>
    </row>
    <row r="18" spans="1:20" ht="12.75" customHeight="1" x14ac:dyDescent="0.25">
      <c r="A18" s="17"/>
      <c r="B18" s="18"/>
      <c r="C18" s="19"/>
      <c r="D18" s="19"/>
      <c r="E18" s="19"/>
      <c r="F18" s="19"/>
      <c r="G18" s="19"/>
      <c r="H18" s="19"/>
      <c r="I18" s="19"/>
      <c r="J18" s="19"/>
      <c r="K18" s="19"/>
      <c r="L18" s="19"/>
      <c r="M18" s="19"/>
      <c r="N18" s="19"/>
      <c r="O18" s="19"/>
      <c r="P18" s="19"/>
      <c r="Q18" s="9"/>
    </row>
    <row r="19" spans="1:20" s="20" customFormat="1" ht="12.75" customHeight="1" x14ac:dyDescent="0.25">
      <c r="A19" s="1027" t="s">
        <v>23</v>
      </c>
      <c r="B19" s="1030" t="s">
        <v>24</v>
      </c>
      <c r="C19" s="1076" t="s">
        <v>25</v>
      </c>
      <c r="D19" s="1077"/>
      <c r="E19" s="1077"/>
      <c r="F19" s="1077"/>
      <c r="G19" s="1077"/>
      <c r="H19" s="1077"/>
      <c r="I19" s="1077"/>
      <c r="J19" s="1077"/>
      <c r="K19" s="1077"/>
      <c r="L19" s="1077"/>
      <c r="M19" s="1077"/>
      <c r="N19" s="1077"/>
      <c r="O19" s="1078"/>
      <c r="P19" s="1079" t="s">
        <v>26</v>
      </c>
    </row>
    <row r="20" spans="1:20" s="20" customFormat="1" ht="12.75" customHeight="1" x14ac:dyDescent="0.25">
      <c r="A20" s="1075"/>
      <c r="B20" s="1031"/>
      <c r="C20" s="1036" t="s">
        <v>27</v>
      </c>
      <c r="D20" s="1082" t="s">
        <v>28</v>
      </c>
      <c r="E20" s="1038" t="s">
        <v>29</v>
      </c>
      <c r="F20" s="1040" t="s">
        <v>30</v>
      </c>
      <c r="G20" s="1073" t="s">
        <v>31</v>
      </c>
      <c r="H20" s="1042" t="s">
        <v>32</v>
      </c>
      <c r="I20" s="1023" t="s">
        <v>33</v>
      </c>
      <c r="J20" s="1073" t="s">
        <v>34</v>
      </c>
      <c r="K20" s="1038" t="s">
        <v>35</v>
      </c>
      <c r="L20" s="1040" t="s">
        <v>36</v>
      </c>
      <c r="M20" s="1073" t="s">
        <v>37</v>
      </c>
      <c r="N20" s="1042" t="s">
        <v>38</v>
      </c>
      <c r="O20" s="1021" t="s">
        <v>39</v>
      </c>
      <c r="P20" s="1080"/>
    </row>
    <row r="21" spans="1:20" s="21" customFormat="1" ht="72.75" customHeight="1" thickBot="1" x14ac:dyDescent="0.3">
      <c r="A21" s="1029"/>
      <c r="B21" s="1031"/>
      <c r="C21" s="1037"/>
      <c r="D21" s="1083"/>
      <c r="E21" s="1039"/>
      <c r="F21" s="1041"/>
      <c r="G21" s="1074"/>
      <c r="H21" s="1043"/>
      <c r="I21" s="1024"/>
      <c r="J21" s="1074"/>
      <c r="K21" s="1039"/>
      <c r="L21" s="1041"/>
      <c r="M21" s="1074"/>
      <c r="N21" s="1043"/>
      <c r="O21" s="1022"/>
      <c r="P21" s="1081"/>
    </row>
    <row r="22" spans="1:20" s="21" customFormat="1" ht="9.75" customHeight="1" thickTop="1" x14ac:dyDescent="0.25">
      <c r="A22" s="22">
        <v>1</v>
      </c>
      <c r="B22" s="22">
        <v>2</v>
      </c>
      <c r="C22" s="23">
        <v>3</v>
      </c>
      <c r="D22" s="24">
        <v>4</v>
      </c>
      <c r="E22" s="25">
        <v>5</v>
      </c>
      <c r="F22" s="22">
        <v>6</v>
      </c>
      <c r="G22" s="24">
        <v>7</v>
      </c>
      <c r="H22" s="26">
        <v>8</v>
      </c>
      <c r="I22" s="25">
        <v>9</v>
      </c>
      <c r="J22" s="24">
        <v>10</v>
      </c>
      <c r="K22" s="25">
        <v>11</v>
      </c>
      <c r="L22" s="22">
        <v>12</v>
      </c>
      <c r="M22" s="24">
        <v>13</v>
      </c>
      <c r="N22" s="26">
        <v>14</v>
      </c>
      <c r="O22" s="23">
        <v>15</v>
      </c>
      <c r="P22" s="27">
        <v>16</v>
      </c>
    </row>
    <row r="23" spans="1:20" s="37" customFormat="1" x14ac:dyDescent="0.25">
      <c r="A23" s="28"/>
      <c r="B23" s="29" t="s">
        <v>40</v>
      </c>
      <c r="C23" s="30"/>
      <c r="D23" s="31"/>
      <c r="E23" s="32"/>
      <c r="F23" s="33"/>
      <c r="G23" s="31"/>
      <c r="H23" s="34"/>
      <c r="I23" s="32"/>
      <c r="J23" s="31"/>
      <c r="K23" s="32"/>
      <c r="L23" s="33"/>
      <c r="M23" s="31"/>
      <c r="N23" s="34"/>
      <c r="O23" s="35"/>
      <c r="P23" s="36"/>
    </row>
    <row r="24" spans="1:20" s="37" customFormat="1" ht="12.75" thickBot="1" x14ac:dyDescent="0.3">
      <c r="A24" s="38"/>
      <c r="B24" s="39" t="s">
        <v>41</v>
      </c>
      <c r="C24" s="40">
        <f>SUM(F24,I24,L24,O24)</f>
        <v>532066</v>
      </c>
      <c r="D24" s="41">
        <f>SUM(D25,D28,D29,D45,D46)</f>
        <v>463959</v>
      </c>
      <c r="E24" s="42">
        <f>SUM(E25,E28,E29,E45,E46)</f>
        <v>0</v>
      </c>
      <c r="F24" s="43">
        <f>SUM(F25,F28,F29,F45,F46)</f>
        <v>463959</v>
      </c>
      <c r="G24" s="41">
        <f>SUM(G25,G28,G46)</f>
        <v>64641</v>
      </c>
      <c r="H24" s="44">
        <f>SUM(H25,H28,H29,H45,H46)</f>
        <v>0</v>
      </c>
      <c r="I24" s="42">
        <f>SUM(I25,I28,I29,I45,I46)</f>
        <v>64641</v>
      </c>
      <c r="J24" s="41">
        <f>SUM(J25,J30,J46)</f>
        <v>3466</v>
      </c>
      <c r="K24" s="42">
        <f>SUM(K25,K30,K46)</f>
        <v>0</v>
      </c>
      <c r="L24" s="43">
        <f>SUM(L25,L30,L46)</f>
        <v>3466</v>
      </c>
      <c r="M24" s="41">
        <f>SUM(M25,M48)</f>
        <v>0</v>
      </c>
      <c r="N24" s="44">
        <f>SUM(N25,N48)</f>
        <v>0</v>
      </c>
      <c r="O24" s="45">
        <f>SUM(O25,O48)</f>
        <v>0</v>
      </c>
      <c r="P24" s="45"/>
      <c r="R24" s="346"/>
      <c r="S24" s="346"/>
      <c r="T24" s="346"/>
    </row>
    <row r="25" spans="1:20" ht="12.75" thickTop="1" x14ac:dyDescent="0.25">
      <c r="A25" s="46"/>
      <c r="B25" s="47" t="s">
        <v>42</v>
      </c>
      <c r="C25" s="48">
        <f t="shared" ref="C25:C50" si="0">SUM(F25,I25,L25,O25)</f>
        <v>664</v>
      </c>
      <c r="D25" s="49">
        <f t="shared" ref="D25:O25" si="1">SUM(D26:D27)</f>
        <v>0</v>
      </c>
      <c r="E25" s="50">
        <f t="shared" si="1"/>
        <v>0</v>
      </c>
      <c r="F25" s="51">
        <f t="shared" si="1"/>
        <v>0</v>
      </c>
      <c r="G25" s="49">
        <f t="shared" si="1"/>
        <v>0</v>
      </c>
      <c r="H25" s="52">
        <f t="shared" si="1"/>
        <v>0</v>
      </c>
      <c r="I25" s="50">
        <f t="shared" si="1"/>
        <v>0</v>
      </c>
      <c r="J25" s="49">
        <f t="shared" si="1"/>
        <v>664</v>
      </c>
      <c r="K25" s="50">
        <f t="shared" si="1"/>
        <v>0</v>
      </c>
      <c r="L25" s="51">
        <f t="shared" si="1"/>
        <v>664</v>
      </c>
      <c r="M25" s="49">
        <f t="shared" si="1"/>
        <v>0</v>
      </c>
      <c r="N25" s="52">
        <f t="shared" si="1"/>
        <v>0</v>
      </c>
      <c r="O25" s="53">
        <f t="shared" si="1"/>
        <v>0</v>
      </c>
      <c r="P25" s="53"/>
      <c r="R25" s="346"/>
      <c r="S25" s="346"/>
      <c r="T25" s="346"/>
    </row>
    <row r="26" spans="1:20" hidden="1" x14ac:dyDescent="0.25">
      <c r="A26" s="54"/>
      <c r="B26" s="55" t="s">
        <v>43</v>
      </c>
      <c r="C26" s="56">
        <f t="shared" si="0"/>
        <v>0</v>
      </c>
      <c r="D26" s="57"/>
      <c r="E26" s="58"/>
      <c r="F26" s="59">
        <f>D26+E26</f>
        <v>0</v>
      </c>
      <c r="G26" s="57"/>
      <c r="H26" s="60"/>
      <c r="I26" s="58">
        <f>G26+H26</f>
        <v>0</v>
      </c>
      <c r="J26" s="57"/>
      <c r="K26" s="58"/>
      <c r="L26" s="59">
        <f>J26+K26</f>
        <v>0</v>
      </c>
      <c r="M26" s="57"/>
      <c r="N26" s="60"/>
      <c r="O26" s="61">
        <f>N26+M26</f>
        <v>0</v>
      </c>
      <c r="P26" s="62"/>
      <c r="R26" s="346"/>
      <c r="S26" s="346"/>
      <c r="T26" s="346"/>
    </row>
    <row r="27" spans="1:20" x14ac:dyDescent="0.25">
      <c r="A27" s="63"/>
      <c r="B27" s="64" t="s">
        <v>44</v>
      </c>
      <c r="C27" s="65">
        <f t="shared" si="0"/>
        <v>664</v>
      </c>
      <c r="D27" s="66"/>
      <c r="E27" s="67"/>
      <c r="F27" s="68">
        <f>D27+E27</f>
        <v>0</v>
      </c>
      <c r="G27" s="66"/>
      <c r="H27" s="69"/>
      <c r="I27" s="67">
        <f>G27+H27</f>
        <v>0</v>
      </c>
      <c r="J27" s="66">
        <f>730-66</f>
        <v>664</v>
      </c>
      <c r="K27" s="67"/>
      <c r="L27" s="68">
        <f>J27+K27</f>
        <v>664</v>
      </c>
      <c r="M27" s="70"/>
      <c r="N27" s="69"/>
      <c r="O27" s="71">
        <f>N27+M27</f>
        <v>0</v>
      </c>
      <c r="P27" s="72"/>
      <c r="R27" s="346"/>
      <c r="S27" s="346"/>
      <c r="T27" s="346"/>
    </row>
    <row r="28" spans="1:20" s="37" customFormat="1" ht="24.75" thickBot="1" x14ac:dyDescent="0.3">
      <c r="A28" s="73">
        <v>19300</v>
      </c>
      <c r="B28" s="73" t="s">
        <v>45</v>
      </c>
      <c r="C28" s="74">
        <f t="shared" si="0"/>
        <v>528600</v>
      </c>
      <c r="D28" s="75">
        <f>D54</f>
        <v>463959</v>
      </c>
      <c r="E28" s="76"/>
      <c r="F28" s="77">
        <f>D28+E28</f>
        <v>463959</v>
      </c>
      <c r="G28" s="75">
        <f>G54</f>
        <v>64641</v>
      </c>
      <c r="H28" s="78"/>
      <c r="I28" s="79">
        <f>G28+H28</f>
        <v>64641</v>
      </c>
      <c r="J28" s="80" t="s">
        <v>46</v>
      </c>
      <c r="K28" s="81" t="s">
        <v>46</v>
      </c>
      <c r="L28" s="82" t="s">
        <v>46</v>
      </c>
      <c r="M28" s="80" t="s">
        <v>46</v>
      </c>
      <c r="N28" s="83"/>
      <c r="O28" s="84" t="s">
        <v>46</v>
      </c>
      <c r="P28" s="84"/>
      <c r="R28" s="346"/>
      <c r="S28" s="346"/>
      <c r="T28" s="346"/>
    </row>
    <row r="29" spans="1:20" s="37" customFormat="1" ht="24.75" hidden="1" thickTop="1" x14ac:dyDescent="0.25">
      <c r="A29" s="85"/>
      <c r="B29" s="85" t="s">
        <v>47</v>
      </c>
      <c r="C29" s="86">
        <f t="shared" si="0"/>
        <v>0</v>
      </c>
      <c r="D29" s="87"/>
      <c r="E29" s="88"/>
      <c r="F29" s="89">
        <f>D29+E29</f>
        <v>0</v>
      </c>
      <c r="G29" s="90" t="s">
        <v>46</v>
      </c>
      <c r="H29" s="91" t="s">
        <v>46</v>
      </c>
      <c r="I29" s="92" t="s">
        <v>46</v>
      </c>
      <c r="J29" s="90" t="s">
        <v>46</v>
      </c>
      <c r="K29" s="92" t="s">
        <v>46</v>
      </c>
      <c r="L29" s="93" t="s">
        <v>46</v>
      </c>
      <c r="M29" s="90" t="s">
        <v>46</v>
      </c>
      <c r="N29" s="91"/>
      <c r="O29" s="94" t="s">
        <v>46</v>
      </c>
      <c r="P29" s="94"/>
      <c r="R29" s="346"/>
      <c r="S29" s="346"/>
      <c r="T29" s="346"/>
    </row>
    <row r="30" spans="1:20" s="37" customFormat="1" ht="36.75" thickTop="1" x14ac:dyDescent="0.25">
      <c r="A30" s="85">
        <v>21300</v>
      </c>
      <c r="B30" s="85" t="s">
        <v>48</v>
      </c>
      <c r="C30" s="86">
        <f t="shared" si="0"/>
        <v>2802</v>
      </c>
      <c r="D30" s="90" t="s">
        <v>46</v>
      </c>
      <c r="E30" s="92" t="s">
        <v>46</v>
      </c>
      <c r="F30" s="93" t="s">
        <v>46</v>
      </c>
      <c r="G30" s="90" t="s">
        <v>46</v>
      </c>
      <c r="H30" s="91" t="s">
        <v>46</v>
      </c>
      <c r="I30" s="92" t="s">
        <v>46</v>
      </c>
      <c r="J30" s="95">
        <f>SUM(J31,J35,J37,J40)</f>
        <v>2802</v>
      </c>
      <c r="K30" s="96">
        <f>SUM(K31,K35,K37,K40)</f>
        <v>0</v>
      </c>
      <c r="L30" s="97">
        <f>SUM(L31,L35,L37,L40)</f>
        <v>2802</v>
      </c>
      <c r="M30" s="90" t="s">
        <v>46</v>
      </c>
      <c r="N30" s="98"/>
      <c r="O30" s="94" t="s">
        <v>46</v>
      </c>
      <c r="P30" s="99"/>
      <c r="R30" s="346"/>
      <c r="S30" s="346"/>
      <c r="T30" s="346"/>
    </row>
    <row r="31" spans="1:20" s="37" customFormat="1" ht="24" hidden="1" x14ac:dyDescent="0.25">
      <c r="A31" s="100">
        <v>21350</v>
      </c>
      <c r="B31" s="85" t="s">
        <v>49</v>
      </c>
      <c r="C31" s="86">
        <f t="shared" si="0"/>
        <v>0</v>
      </c>
      <c r="D31" s="90" t="s">
        <v>46</v>
      </c>
      <c r="E31" s="92" t="s">
        <v>46</v>
      </c>
      <c r="F31" s="93" t="s">
        <v>46</v>
      </c>
      <c r="G31" s="90" t="s">
        <v>46</v>
      </c>
      <c r="H31" s="91" t="s">
        <v>46</v>
      </c>
      <c r="I31" s="92" t="s">
        <v>46</v>
      </c>
      <c r="J31" s="95">
        <f>SUM(J32:J34)</f>
        <v>0</v>
      </c>
      <c r="K31" s="96">
        <f>SUM(K32:K34)</f>
        <v>0</v>
      </c>
      <c r="L31" s="97">
        <f>SUM(L32:L34)</f>
        <v>0</v>
      </c>
      <c r="M31" s="90" t="s">
        <v>46</v>
      </c>
      <c r="N31" s="98"/>
      <c r="O31" s="94" t="s">
        <v>46</v>
      </c>
      <c r="P31" s="99"/>
      <c r="R31" s="346"/>
      <c r="S31" s="346"/>
      <c r="T31" s="346"/>
    </row>
    <row r="32" spans="1:20" hidden="1" x14ac:dyDescent="0.25">
      <c r="A32" s="54">
        <v>21351</v>
      </c>
      <c r="B32" s="101" t="s">
        <v>50</v>
      </c>
      <c r="C32" s="56">
        <f t="shared" si="0"/>
        <v>0</v>
      </c>
      <c r="D32" s="102" t="s">
        <v>46</v>
      </c>
      <c r="E32" s="103" t="s">
        <v>46</v>
      </c>
      <c r="F32" s="104" t="s">
        <v>46</v>
      </c>
      <c r="G32" s="102" t="s">
        <v>46</v>
      </c>
      <c r="H32" s="105" t="s">
        <v>46</v>
      </c>
      <c r="I32" s="103" t="s">
        <v>46</v>
      </c>
      <c r="J32" s="106"/>
      <c r="K32" s="107"/>
      <c r="L32" s="59">
        <f>J32+K32</f>
        <v>0</v>
      </c>
      <c r="M32" s="102" t="s">
        <v>46</v>
      </c>
      <c r="N32" s="108"/>
      <c r="O32" s="109" t="s">
        <v>46</v>
      </c>
      <c r="P32" s="110"/>
      <c r="R32" s="346"/>
      <c r="S32" s="346"/>
      <c r="T32" s="346"/>
    </row>
    <row r="33" spans="1:20" hidden="1" x14ac:dyDescent="0.25">
      <c r="A33" s="63">
        <v>21352</v>
      </c>
      <c r="B33" s="111" t="s">
        <v>51</v>
      </c>
      <c r="C33" s="65">
        <f t="shared" si="0"/>
        <v>0</v>
      </c>
      <c r="D33" s="112" t="s">
        <v>46</v>
      </c>
      <c r="E33" s="113" t="s">
        <v>46</v>
      </c>
      <c r="F33" s="114" t="s">
        <v>46</v>
      </c>
      <c r="G33" s="112" t="s">
        <v>46</v>
      </c>
      <c r="H33" s="115" t="s">
        <v>46</v>
      </c>
      <c r="I33" s="113" t="s">
        <v>46</v>
      </c>
      <c r="J33" s="116"/>
      <c r="K33" s="117"/>
      <c r="L33" s="68">
        <f>J33+K33</f>
        <v>0</v>
      </c>
      <c r="M33" s="112" t="s">
        <v>46</v>
      </c>
      <c r="N33" s="118"/>
      <c r="O33" s="119" t="s">
        <v>46</v>
      </c>
      <c r="P33" s="120"/>
      <c r="R33" s="346"/>
      <c r="S33" s="346"/>
      <c r="T33" s="346"/>
    </row>
    <row r="34" spans="1:20" ht="24" hidden="1" x14ac:dyDescent="0.25">
      <c r="A34" s="63">
        <v>21359</v>
      </c>
      <c r="B34" s="111" t="s">
        <v>52</v>
      </c>
      <c r="C34" s="65">
        <f t="shared" si="0"/>
        <v>0</v>
      </c>
      <c r="D34" s="112" t="s">
        <v>46</v>
      </c>
      <c r="E34" s="113" t="s">
        <v>46</v>
      </c>
      <c r="F34" s="114" t="s">
        <v>46</v>
      </c>
      <c r="G34" s="112" t="s">
        <v>46</v>
      </c>
      <c r="H34" s="115" t="s">
        <v>46</v>
      </c>
      <c r="I34" s="113" t="s">
        <v>46</v>
      </c>
      <c r="J34" s="116"/>
      <c r="K34" s="117"/>
      <c r="L34" s="68">
        <f>J34+K34</f>
        <v>0</v>
      </c>
      <c r="M34" s="112" t="s">
        <v>46</v>
      </c>
      <c r="N34" s="118"/>
      <c r="O34" s="119" t="s">
        <v>46</v>
      </c>
      <c r="P34" s="120"/>
      <c r="R34" s="346"/>
      <c r="S34" s="346"/>
      <c r="T34" s="346"/>
    </row>
    <row r="35" spans="1:20" s="37" customFormat="1" ht="36" hidden="1" x14ac:dyDescent="0.25">
      <c r="A35" s="100">
        <v>21370</v>
      </c>
      <c r="B35" s="85" t="s">
        <v>53</v>
      </c>
      <c r="C35" s="86">
        <f t="shared" si="0"/>
        <v>0</v>
      </c>
      <c r="D35" s="90" t="s">
        <v>46</v>
      </c>
      <c r="E35" s="92" t="s">
        <v>46</v>
      </c>
      <c r="F35" s="93" t="s">
        <v>46</v>
      </c>
      <c r="G35" s="90" t="s">
        <v>46</v>
      </c>
      <c r="H35" s="91" t="s">
        <v>46</v>
      </c>
      <c r="I35" s="92" t="s">
        <v>46</v>
      </c>
      <c r="J35" s="95">
        <f>SUM(J36)</f>
        <v>0</v>
      </c>
      <c r="K35" s="96">
        <f>SUM(K36)</f>
        <v>0</v>
      </c>
      <c r="L35" s="97">
        <f>SUM(L36)</f>
        <v>0</v>
      </c>
      <c r="M35" s="90" t="s">
        <v>46</v>
      </c>
      <c r="N35" s="98"/>
      <c r="O35" s="94" t="s">
        <v>46</v>
      </c>
      <c r="P35" s="99"/>
      <c r="R35" s="346"/>
      <c r="S35" s="346"/>
      <c r="T35" s="346"/>
    </row>
    <row r="36" spans="1:20" ht="36" hidden="1" x14ac:dyDescent="0.25">
      <c r="A36" s="121">
        <v>21379</v>
      </c>
      <c r="B36" s="122" t="s">
        <v>54</v>
      </c>
      <c r="C36" s="123">
        <f t="shared" si="0"/>
        <v>0</v>
      </c>
      <c r="D36" s="124" t="s">
        <v>46</v>
      </c>
      <c r="E36" s="125" t="s">
        <v>46</v>
      </c>
      <c r="F36" s="126" t="s">
        <v>46</v>
      </c>
      <c r="G36" s="124" t="s">
        <v>46</v>
      </c>
      <c r="H36" s="127" t="s">
        <v>46</v>
      </c>
      <c r="I36" s="125" t="s">
        <v>46</v>
      </c>
      <c r="J36" s="128"/>
      <c r="K36" s="129"/>
      <c r="L36" s="130">
        <f>J36+K36</f>
        <v>0</v>
      </c>
      <c r="M36" s="124" t="s">
        <v>46</v>
      </c>
      <c r="N36" s="131"/>
      <c r="O36" s="132" t="s">
        <v>46</v>
      </c>
      <c r="P36" s="133"/>
      <c r="R36" s="346"/>
      <c r="S36" s="346"/>
      <c r="T36" s="346"/>
    </row>
    <row r="37" spans="1:20" s="37" customFormat="1" hidden="1" x14ac:dyDescent="0.25">
      <c r="A37" s="100">
        <v>21380</v>
      </c>
      <c r="B37" s="85" t="s">
        <v>55</v>
      </c>
      <c r="C37" s="86">
        <f t="shared" si="0"/>
        <v>0</v>
      </c>
      <c r="D37" s="90" t="s">
        <v>46</v>
      </c>
      <c r="E37" s="92" t="s">
        <v>46</v>
      </c>
      <c r="F37" s="93" t="s">
        <v>46</v>
      </c>
      <c r="G37" s="90" t="s">
        <v>46</v>
      </c>
      <c r="H37" s="91" t="s">
        <v>46</v>
      </c>
      <c r="I37" s="92" t="s">
        <v>46</v>
      </c>
      <c r="J37" s="95">
        <f>SUM(J38:J39)</f>
        <v>0</v>
      </c>
      <c r="K37" s="96">
        <f>SUM(K38:K39)</f>
        <v>0</v>
      </c>
      <c r="L37" s="97">
        <f>SUM(L38:L39)</f>
        <v>0</v>
      </c>
      <c r="M37" s="90" t="s">
        <v>46</v>
      </c>
      <c r="N37" s="98"/>
      <c r="O37" s="94" t="s">
        <v>46</v>
      </c>
      <c r="P37" s="99"/>
      <c r="R37" s="346"/>
      <c r="S37" s="346"/>
      <c r="T37" s="346"/>
    </row>
    <row r="38" spans="1:20" hidden="1" x14ac:dyDescent="0.25">
      <c r="A38" s="55">
        <v>21381</v>
      </c>
      <c r="B38" s="101" t="s">
        <v>56</v>
      </c>
      <c r="C38" s="56">
        <f t="shared" si="0"/>
        <v>0</v>
      </c>
      <c r="D38" s="102" t="s">
        <v>46</v>
      </c>
      <c r="E38" s="103" t="s">
        <v>46</v>
      </c>
      <c r="F38" s="104" t="s">
        <v>46</v>
      </c>
      <c r="G38" s="102" t="s">
        <v>46</v>
      </c>
      <c r="H38" s="105" t="s">
        <v>46</v>
      </c>
      <c r="I38" s="103" t="s">
        <v>46</v>
      </c>
      <c r="J38" s="106"/>
      <c r="K38" s="107"/>
      <c r="L38" s="59">
        <f>J38+K38</f>
        <v>0</v>
      </c>
      <c r="M38" s="102" t="s">
        <v>46</v>
      </c>
      <c r="N38" s="108"/>
      <c r="O38" s="109" t="s">
        <v>46</v>
      </c>
      <c r="P38" s="110"/>
      <c r="R38" s="346"/>
      <c r="S38" s="346"/>
      <c r="T38" s="346"/>
    </row>
    <row r="39" spans="1:20" ht="24" hidden="1" x14ac:dyDescent="0.25">
      <c r="A39" s="64">
        <v>21383</v>
      </c>
      <c r="B39" s="111" t="s">
        <v>57</v>
      </c>
      <c r="C39" s="65">
        <f t="shared" si="0"/>
        <v>0</v>
      </c>
      <c r="D39" s="112" t="s">
        <v>46</v>
      </c>
      <c r="E39" s="113" t="s">
        <v>46</v>
      </c>
      <c r="F39" s="114" t="s">
        <v>46</v>
      </c>
      <c r="G39" s="112" t="s">
        <v>46</v>
      </c>
      <c r="H39" s="115" t="s">
        <v>46</v>
      </c>
      <c r="I39" s="113" t="s">
        <v>46</v>
      </c>
      <c r="J39" s="116"/>
      <c r="K39" s="117"/>
      <c r="L39" s="68">
        <f>J39+K39</f>
        <v>0</v>
      </c>
      <c r="M39" s="112" t="s">
        <v>46</v>
      </c>
      <c r="N39" s="118"/>
      <c r="O39" s="119" t="s">
        <v>46</v>
      </c>
      <c r="P39" s="120"/>
      <c r="R39" s="346"/>
      <c r="S39" s="346"/>
      <c r="T39" s="346"/>
    </row>
    <row r="40" spans="1:20" s="37" customFormat="1" ht="24" x14ac:dyDescent="0.25">
      <c r="A40" s="100">
        <v>21390</v>
      </c>
      <c r="B40" s="85" t="s">
        <v>58</v>
      </c>
      <c r="C40" s="86">
        <f t="shared" si="0"/>
        <v>2802</v>
      </c>
      <c r="D40" s="90" t="s">
        <v>46</v>
      </c>
      <c r="E40" s="92" t="s">
        <v>46</v>
      </c>
      <c r="F40" s="93" t="s">
        <v>46</v>
      </c>
      <c r="G40" s="90" t="s">
        <v>46</v>
      </c>
      <c r="H40" s="91" t="s">
        <v>46</v>
      </c>
      <c r="I40" s="92" t="s">
        <v>46</v>
      </c>
      <c r="J40" s="95">
        <f>SUM(J41:J44)</f>
        <v>2802</v>
      </c>
      <c r="K40" s="96">
        <f>SUM(K41:K44)</f>
        <v>0</v>
      </c>
      <c r="L40" s="97">
        <f>SUM(L41:L44)</f>
        <v>2802</v>
      </c>
      <c r="M40" s="90" t="s">
        <v>46</v>
      </c>
      <c r="N40" s="98"/>
      <c r="O40" s="94" t="s">
        <v>46</v>
      </c>
      <c r="P40" s="99"/>
      <c r="R40" s="346"/>
      <c r="S40" s="346"/>
      <c r="T40" s="346"/>
    </row>
    <row r="41" spans="1:20" ht="24" hidden="1" x14ac:dyDescent="0.25">
      <c r="A41" s="55">
        <v>21391</v>
      </c>
      <c r="B41" s="101" t="s">
        <v>59</v>
      </c>
      <c r="C41" s="56">
        <f t="shared" si="0"/>
        <v>0</v>
      </c>
      <c r="D41" s="102" t="s">
        <v>46</v>
      </c>
      <c r="E41" s="103" t="s">
        <v>46</v>
      </c>
      <c r="F41" s="104" t="s">
        <v>46</v>
      </c>
      <c r="G41" s="102" t="s">
        <v>46</v>
      </c>
      <c r="H41" s="105" t="s">
        <v>46</v>
      </c>
      <c r="I41" s="103" t="s">
        <v>46</v>
      </c>
      <c r="J41" s="106"/>
      <c r="K41" s="107"/>
      <c r="L41" s="59">
        <f>J41+K41</f>
        <v>0</v>
      </c>
      <c r="M41" s="102" t="s">
        <v>46</v>
      </c>
      <c r="N41" s="108"/>
      <c r="O41" s="109" t="s">
        <v>46</v>
      </c>
      <c r="P41" s="110"/>
      <c r="R41" s="346"/>
      <c r="S41" s="346"/>
      <c r="T41" s="346"/>
    </row>
    <row r="42" spans="1:20" hidden="1" x14ac:dyDescent="0.25">
      <c r="A42" s="64">
        <v>21393</v>
      </c>
      <c r="B42" s="111" t="s">
        <v>60</v>
      </c>
      <c r="C42" s="65">
        <f t="shared" si="0"/>
        <v>0</v>
      </c>
      <c r="D42" s="112" t="s">
        <v>46</v>
      </c>
      <c r="E42" s="113" t="s">
        <v>46</v>
      </c>
      <c r="F42" s="114" t="s">
        <v>46</v>
      </c>
      <c r="G42" s="112" t="s">
        <v>46</v>
      </c>
      <c r="H42" s="115" t="s">
        <v>46</v>
      </c>
      <c r="I42" s="113" t="s">
        <v>46</v>
      </c>
      <c r="J42" s="116"/>
      <c r="K42" s="117"/>
      <c r="L42" s="68">
        <f>J42+K42</f>
        <v>0</v>
      </c>
      <c r="M42" s="112" t="s">
        <v>46</v>
      </c>
      <c r="N42" s="118"/>
      <c r="O42" s="119" t="s">
        <v>46</v>
      </c>
      <c r="P42" s="120"/>
      <c r="R42" s="346"/>
      <c r="S42" s="346"/>
      <c r="T42" s="346"/>
    </row>
    <row r="43" spans="1:20" hidden="1" x14ac:dyDescent="0.25">
      <c r="A43" s="64">
        <v>21395</v>
      </c>
      <c r="B43" s="111" t="s">
        <v>61</v>
      </c>
      <c r="C43" s="65">
        <f t="shared" si="0"/>
        <v>0</v>
      </c>
      <c r="D43" s="112" t="s">
        <v>46</v>
      </c>
      <c r="E43" s="113" t="s">
        <v>46</v>
      </c>
      <c r="F43" s="114" t="s">
        <v>46</v>
      </c>
      <c r="G43" s="112" t="s">
        <v>46</v>
      </c>
      <c r="H43" s="115" t="s">
        <v>46</v>
      </c>
      <c r="I43" s="113" t="s">
        <v>46</v>
      </c>
      <c r="J43" s="116"/>
      <c r="K43" s="117"/>
      <c r="L43" s="68">
        <f>J43+K43</f>
        <v>0</v>
      </c>
      <c r="M43" s="112" t="s">
        <v>46</v>
      </c>
      <c r="N43" s="118"/>
      <c r="O43" s="119" t="s">
        <v>46</v>
      </c>
      <c r="P43" s="120"/>
      <c r="R43" s="346"/>
      <c r="S43" s="346"/>
      <c r="T43" s="346"/>
    </row>
    <row r="44" spans="1:20" ht="24" x14ac:dyDescent="0.25">
      <c r="A44" s="64">
        <v>21399</v>
      </c>
      <c r="B44" s="111" t="s">
        <v>62</v>
      </c>
      <c r="C44" s="65">
        <f t="shared" si="0"/>
        <v>2802</v>
      </c>
      <c r="D44" s="112" t="s">
        <v>46</v>
      </c>
      <c r="E44" s="113" t="s">
        <v>46</v>
      </c>
      <c r="F44" s="114" t="s">
        <v>46</v>
      </c>
      <c r="G44" s="112" t="s">
        <v>46</v>
      </c>
      <c r="H44" s="115" t="s">
        <v>46</v>
      </c>
      <c r="I44" s="113" t="s">
        <v>46</v>
      </c>
      <c r="J44" s="116">
        <f>5792-2990</f>
        <v>2802</v>
      </c>
      <c r="K44" s="117"/>
      <c r="L44" s="68">
        <f>J44+K44</f>
        <v>2802</v>
      </c>
      <c r="M44" s="112" t="s">
        <v>46</v>
      </c>
      <c r="N44" s="118"/>
      <c r="O44" s="119" t="s">
        <v>46</v>
      </c>
      <c r="P44" s="120"/>
      <c r="R44" s="346"/>
      <c r="S44" s="346"/>
      <c r="T44" s="346"/>
    </row>
    <row r="45" spans="1:20" s="37" customFormat="1" ht="36.75" hidden="1" customHeight="1" x14ac:dyDescent="0.25">
      <c r="A45" s="100">
        <v>21420</v>
      </c>
      <c r="B45" s="85" t="s">
        <v>63</v>
      </c>
      <c r="C45" s="86">
        <f t="shared" si="0"/>
        <v>0</v>
      </c>
      <c r="D45" s="134"/>
      <c r="E45" s="135"/>
      <c r="F45" s="89">
        <f>D45+E45</f>
        <v>0</v>
      </c>
      <c r="G45" s="90" t="s">
        <v>46</v>
      </c>
      <c r="H45" s="91" t="s">
        <v>46</v>
      </c>
      <c r="I45" s="92" t="s">
        <v>46</v>
      </c>
      <c r="J45" s="90" t="s">
        <v>46</v>
      </c>
      <c r="K45" s="92" t="s">
        <v>46</v>
      </c>
      <c r="L45" s="93" t="s">
        <v>46</v>
      </c>
      <c r="M45" s="90" t="s">
        <v>46</v>
      </c>
      <c r="N45" s="91"/>
      <c r="O45" s="94" t="s">
        <v>46</v>
      </c>
      <c r="P45" s="94"/>
      <c r="R45" s="346"/>
      <c r="S45" s="346"/>
      <c r="T45" s="346"/>
    </row>
    <row r="46" spans="1:20" s="37" customFormat="1" ht="24" hidden="1" x14ac:dyDescent="0.25">
      <c r="A46" s="136">
        <v>21490</v>
      </c>
      <c r="B46" s="137" t="s">
        <v>64</v>
      </c>
      <c r="C46" s="86">
        <f t="shared" si="0"/>
        <v>0</v>
      </c>
      <c r="D46" s="138">
        <f t="shared" ref="D46:L46" si="2">D47</f>
        <v>0</v>
      </c>
      <c r="E46" s="139">
        <f t="shared" si="2"/>
        <v>0</v>
      </c>
      <c r="F46" s="140">
        <f t="shared" si="2"/>
        <v>0</v>
      </c>
      <c r="G46" s="138">
        <f t="shared" si="2"/>
        <v>0</v>
      </c>
      <c r="H46" s="141">
        <f t="shared" si="2"/>
        <v>0</v>
      </c>
      <c r="I46" s="139">
        <f t="shared" si="2"/>
        <v>0</v>
      </c>
      <c r="J46" s="138">
        <f t="shared" si="2"/>
        <v>0</v>
      </c>
      <c r="K46" s="142">
        <f t="shared" si="2"/>
        <v>0</v>
      </c>
      <c r="L46" s="143">
        <f t="shared" si="2"/>
        <v>0</v>
      </c>
      <c r="M46" s="90" t="s">
        <v>46</v>
      </c>
      <c r="N46" s="144"/>
      <c r="O46" s="94" t="s">
        <v>46</v>
      </c>
      <c r="P46" s="145"/>
      <c r="R46" s="346"/>
      <c r="S46" s="346"/>
      <c r="T46" s="346"/>
    </row>
    <row r="47" spans="1:20" s="37" customFormat="1" ht="24" hidden="1" x14ac:dyDescent="0.25">
      <c r="A47" s="64">
        <v>21499</v>
      </c>
      <c r="B47" s="111" t="s">
        <v>65</v>
      </c>
      <c r="C47" s="123">
        <f t="shared" si="0"/>
        <v>0</v>
      </c>
      <c r="D47" s="146"/>
      <c r="E47" s="147"/>
      <c r="F47" s="130">
        <f>D47+E47</f>
        <v>0</v>
      </c>
      <c r="G47" s="148"/>
      <c r="H47" s="149"/>
      <c r="I47" s="147">
        <f>G47+H47</f>
        <v>0</v>
      </c>
      <c r="J47" s="146"/>
      <c r="K47" s="150"/>
      <c r="L47" s="130">
        <f>J47+K47</f>
        <v>0</v>
      </c>
      <c r="M47" s="124" t="s">
        <v>46</v>
      </c>
      <c r="N47" s="149"/>
      <c r="O47" s="132" t="s">
        <v>46</v>
      </c>
      <c r="P47" s="151"/>
      <c r="R47" s="346"/>
      <c r="S47" s="346"/>
      <c r="T47" s="346"/>
    </row>
    <row r="48" spans="1:20" ht="24" hidden="1" x14ac:dyDescent="0.25">
      <c r="A48" s="152">
        <v>23000</v>
      </c>
      <c r="B48" s="153" t="s">
        <v>66</v>
      </c>
      <c r="C48" s="86">
        <f t="shared" si="0"/>
        <v>0</v>
      </c>
      <c r="D48" s="90" t="s">
        <v>46</v>
      </c>
      <c r="E48" s="92" t="s">
        <v>46</v>
      </c>
      <c r="F48" s="93" t="s">
        <v>46</v>
      </c>
      <c r="G48" s="90" t="s">
        <v>46</v>
      </c>
      <c r="H48" s="91" t="s">
        <v>46</v>
      </c>
      <c r="I48" s="92" t="s">
        <v>46</v>
      </c>
      <c r="J48" s="90" t="s">
        <v>46</v>
      </c>
      <c r="K48" s="92" t="s">
        <v>46</v>
      </c>
      <c r="L48" s="93" t="s">
        <v>46</v>
      </c>
      <c r="M48" s="154">
        <f>SUM(M49:M50)</f>
        <v>0</v>
      </c>
      <c r="N48" s="144">
        <f>SUM(N49:N50)</f>
        <v>0</v>
      </c>
      <c r="O48" s="145">
        <f>SUM(O49:O50)</f>
        <v>0</v>
      </c>
      <c r="P48" s="94"/>
      <c r="R48" s="346"/>
      <c r="S48" s="346"/>
      <c r="T48" s="346"/>
    </row>
    <row r="49" spans="1:20" ht="24" hidden="1" x14ac:dyDescent="0.25">
      <c r="A49" s="155">
        <v>23410</v>
      </c>
      <c r="B49" s="156" t="s">
        <v>67</v>
      </c>
      <c r="C49" s="157">
        <f t="shared" si="0"/>
        <v>0</v>
      </c>
      <c r="D49" s="158" t="s">
        <v>46</v>
      </c>
      <c r="E49" s="159" t="s">
        <v>46</v>
      </c>
      <c r="F49" s="160" t="s">
        <v>46</v>
      </c>
      <c r="G49" s="158" t="s">
        <v>46</v>
      </c>
      <c r="H49" s="161" t="s">
        <v>46</v>
      </c>
      <c r="I49" s="159" t="s">
        <v>46</v>
      </c>
      <c r="J49" s="158" t="s">
        <v>46</v>
      </c>
      <c r="K49" s="159" t="s">
        <v>46</v>
      </c>
      <c r="L49" s="160" t="s">
        <v>46</v>
      </c>
      <c r="M49" s="162"/>
      <c r="N49" s="161"/>
      <c r="O49" s="157">
        <f>N49+M49</f>
        <v>0</v>
      </c>
      <c r="P49" s="163"/>
      <c r="R49" s="346"/>
      <c r="S49" s="346"/>
      <c r="T49" s="346"/>
    </row>
    <row r="50" spans="1:20" ht="24" hidden="1" x14ac:dyDescent="0.25">
      <c r="A50" s="155">
        <v>23510</v>
      </c>
      <c r="B50" s="156" t="s">
        <v>68</v>
      </c>
      <c r="C50" s="157">
        <f t="shared" si="0"/>
        <v>0</v>
      </c>
      <c r="D50" s="158" t="s">
        <v>46</v>
      </c>
      <c r="E50" s="159" t="s">
        <v>46</v>
      </c>
      <c r="F50" s="160" t="s">
        <v>46</v>
      </c>
      <c r="G50" s="158" t="s">
        <v>46</v>
      </c>
      <c r="H50" s="161" t="s">
        <v>46</v>
      </c>
      <c r="I50" s="159" t="s">
        <v>46</v>
      </c>
      <c r="J50" s="158" t="s">
        <v>46</v>
      </c>
      <c r="K50" s="159" t="s">
        <v>46</v>
      </c>
      <c r="L50" s="160" t="s">
        <v>46</v>
      </c>
      <c r="M50" s="162"/>
      <c r="N50" s="161"/>
      <c r="O50" s="157">
        <f>N50+M50</f>
        <v>0</v>
      </c>
      <c r="P50" s="163"/>
      <c r="R50" s="346"/>
      <c r="S50" s="346"/>
      <c r="T50" s="346"/>
    </row>
    <row r="51" spans="1:20" x14ac:dyDescent="0.25">
      <c r="A51" s="164"/>
      <c r="B51" s="156"/>
      <c r="C51" s="157"/>
      <c r="D51" s="158"/>
      <c r="E51" s="159"/>
      <c r="F51" s="160"/>
      <c r="G51" s="158"/>
      <c r="H51" s="161"/>
      <c r="I51" s="159"/>
      <c r="J51" s="165"/>
      <c r="K51" s="166"/>
      <c r="L51" s="167"/>
      <c r="M51" s="165"/>
      <c r="N51" s="168"/>
      <c r="O51" s="157"/>
      <c r="P51" s="169"/>
      <c r="R51" s="346"/>
      <c r="S51" s="346"/>
      <c r="T51" s="346"/>
    </row>
    <row r="52" spans="1:20" s="37" customFormat="1" x14ac:dyDescent="0.25">
      <c r="A52" s="170"/>
      <c r="B52" s="171" t="s">
        <v>69</v>
      </c>
      <c r="C52" s="172"/>
      <c r="D52" s="173"/>
      <c r="E52" s="174"/>
      <c r="F52" s="175"/>
      <c r="G52" s="173"/>
      <c r="H52" s="176"/>
      <c r="I52" s="174"/>
      <c r="J52" s="173"/>
      <c r="K52" s="174"/>
      <c r="L52" s="175"/>
      <c r="M52" s="177"/>
      <c r="N52" s="178"/>
      <c r="O52" s="179"/>
      <c r="P52" s="180"/>
      <c r="R52" s="346"/>
      <c r="S52" s="346"/>
      <c r="T52" s="346"/>
    </row>
    <row r="53" spans="1:20" s="37" customFormat="1" ht="12.75" thickBot="1" x14ac:dyDescent="0.3">
      <c r="A53" s="181"/>
      <c r="B53" s="38" t="s">
        <v>70</v>
      </c>
      <c r="C53" s="40">
        <f t="shared" ref="C53:C116" si="3">SUM(F53,I53,L53,O53)</f>
        <v>532066</v>
      </c>
      <c r="D53" s="182">
        <f t="shared" ref="D53:O53" si="4">SUM(D54,D284)</f>
        <v>463959</v>
      </c>
      <c r="E53" s="183">
        <f t="shared" si="4"/>
        <v>0</v>
      </c>
      <c r="F53" s="184">
        <f t="shared" si="4"/>
        <v>463959</v>
      </c>
      <c r="G53" s="182">
        <f t="shared" si="4"/>
        <v>64641</v>
      </c>
      <c r="H53" s="185">
        <f t="shared" si="4"/>
        <v>0</v>
      </c>
      <c r="I53" s="183">
        <f t="shared" si="4"/>
        <v>64641</v>
      </c>
      <c r="J53" s="182">
        <f t="shared" si="4"/>
        <v>3466</v>
      </c>
      <c r="K53" s="183">
        <f t="shared" si="4"/>
        <v>0</v>
      </c>
      <c r="L53" s="184">
        <f t="shared" si="4"/>
        <v>3466</v>
      </c>
      <c r="M53" s="182">
        <f t="shared" si="4"/>
        <v>0</v>
      </c>
      <c r="N53" s="185">
        <f t="shared" si="4"/>
        <v>0</v>
      </c>
      <c r="O53" s="186">
        <f t="shared" si="4"/>
        <v>0</v>
      </c>
      <c r="P53" s="187"/>
      <c r="R53" s="346"/>
      <c r="S53" s="346"/>
      <c r="T53" s="346"/>
    </row>
    <row r="54" spans="1:20" s="37" customFormat="1" ht="36.75" thickTop="1" x14ac:dyDescent="0.25">
      <c r="A54" s="188"/>
      <c r="B54" s="189" t="s">
        <v>71</v>
      </c>
      <c r="C54" s="190">
        <f t="shared" si="3"/>
        <v>532066</v>
      </c>
      <c r="D54" s="191">
        <f t="shared" ref="D54:O54" si="5">SUM(D55,D197)</f>
        <v>463959</v>
      </c>
      <c r="E54" s="192">
        <f t="shared" si="5"/>
        <v>0</v>
      </c>
      <c r="F54" s="193">
        <f t="shared" si="5"/>
        <v>463959</v>
      </c>
      <c r="G54" s="191">
        <f t="shared" si="5"/>
        <v>64641</v>
      </c>
      <c r="H54" s="194">
        <f t="shared" si="5"/>
        <v>0</v>
      </c>
      <c r="I54" s="192">
        <f t="shared" si="5"/>
        <v>64641</v>
      </c>
      <c r="J54" s="191">
        <f t="shared" si="5"/>
        <v>3466</v>
      </c>
      <c r="K54" s="192">
        <f t="shared" si="5"/>
        <v>0</v>
      </c>
      <c r="L54" s="193">
        <f t="shared" si="5"/>
        <v>3466</v>
      </c>
      <c r="M54" s="191">
        <f t="shared" si="5"/>
        <v>0</v>
      </c>
      <c r="N54" s="194">
        <f t="shared" si="5"/>
        <v>0</v>
      </c>
      <c r="O54" s="195">
        <f t="shared" si="5"/>
        <v>0</v>
      </c>
      <c r="P54" s="196"/>
      <c r="R54" s="346"/>
      <c r="S54" s="346"/>
      <c r="T54" s="346"/>
    </row>
    <row r="55" spans="1:20" s="37" customFormat="1" ht="24" x14ac:dyDescent="0.25">
      <c r="A55" s="197"/>
      <c r="B55" s="28" t="s">
        <v>72</v>
      </c>
      <c r="C55" s="172">
        <f t="shared" si="3"/>
        <v>528196</v>
      </c>
      <c r="D55" s="173">
        <f t="shared" ref="D55:O55" si="6">SUM(D56,D78,D176,D190)</f>
        <v>460439</v>
      </c>
      <c r="E55" s="174">
        <f t="shared" si="6"/>
        <v>0</v>
      </c>
      <c r="F55" s="175">
        <f t="shared" si="6"/>
        <v>460439</v>
      </c>
      <c r="G55" s="173">
        <f t="shared" si="6"/>
        <v>64291</v>
      </c>
      <c r="H55" s="176">
        <f t="shared" si="6"/>
        <v>0</v>
      </c>
      <c r="I55" s="174">
        <f t="shared" si="6"/>
        <v>64291</v>
      </c>
      <c r="J55" s="173">
        <f t="shared" si="6"/>
        <v>3466</v>
      </c>
      <c r="K55" s="174">
        <f t="shared" si="6"/>
        <v>0</v>
      </c>
      <c r="L55" s="175">
        <f t="shared" si="6"/>
        <v>3466</v>
      </c>
      <c r="M55" s="173">
        <f t="shared" si="6"/>
        <v>0</v>
      </c>
      <c r="N55" s="176">
        <f t="shared" si="6"/>
        <v>0</v>
      </c>
      <c r="O55" s="198">
        <f t="shared" si="6"/>
        <v>0</v>
      </c>
      <c r="P55" s="199"/>
      <c r="R55" s="346"/>
      <c r="S55" s="346"/>
      <c r="T55" s="346"/>
    </row>
    <row r="56" spans="1:20" s="37" customFormat="1" x14ac:dyDescent="0.25">
      <c r="A56" s="200">
        <v>1000</v>
      </c>
      <c r="B56" s="200" t="s">
        <v>73</v>
      </c>
      <c r="C56" s="201">
        <f t="shared" si="3"/>
        <v>471031</v>
      </c>
      <c r="D56" s="202">
        <f t="shared" ref="D56:O56" si="7">SUM(D57,D70)</f>
        <v>408169</v>
      </c>
      <c r="E56" s="203">
        <f t="shared" si="7"/>
        <v>0</v>
      </c>
      <c r="F56" s="204">
        <f t="shared" si="7"/>
        <v>408169</v>
      </c>
      <c r="G56" s="202">
        <f t="shared" si="7"/>
        <v>62862</v>
      </c>
      <c r="H56" s="205">
        <f t="shared" si="7"/>
        <v>0</v>
      </c>
      <c r="I56" s="203">
        <f t="shared" si="7"/>
        <v>62862</v>
      </c>
      <c r="J56" s="202">
        <f t="shared" si="7"/>
        <v>0</v>
      </c>
      <c r="K56" s="203">
        <f t="shared" si="7"/>
        <v>0</v>
      </c>
      <c r="L56" s="204">
        <f t="shared" si="7"/>
        <v>0</v>
      </c>
      <c r="M56" s="206">
        <f t="shared" si="7"/>
        <v>0</v>
      </c>
      <c r="N56" s="207">
        <f t="shared" si="7"/>
        <v>0</v>
      </c>
      <c r="O56" s="208">
        <f t="shared" si="7"/>
        <v>0</v>
      </c>
      <c r="P56" s="209"/>
      <c r="R56" s="346"/>
      <c r="S56" s="346"/>
      <c r="T56" s="346"/>
    </row>
    <row r="57" spans="1:20" x14ac:dyDescent="0.25">
      <c r="A57" s="85">
        <v>1100</v>
      </c>
      <c r="B57" s="210" t="s">
        <v>74</v>
      </c>
      <c r="C57" s="86">
        <f t="shared" si="3"/>
        <v>358101</v>
      </c>
      <c r="D57" s="95">
        <f t="shared" ref="D57:O57" si="8">SUM(D58,D61,D69)</f>
        <v>307587</v>
      </c>
      <c r="E57" s="96">
        <f t="shared" si="8"/>
        <v>0</v>
      </c>
      <c r="F57" s="97">
        <f t="shared" si="8"/>
        <v>307587</v>
      </c>
      <c r="G57" s="95">
        <f t="shared" si="8"/>
        <v>50514</v>
      </c>
      <c r="H57" s="98">
        <f t="shared" si="8"/>
        <v>0</v>
      </c>
      <c r="I57" s="96">
        <f t="shared" si="8"/>
        <v>50514</v>
      </c>
      <c r="J57" s="95">
        <f t="shared" si="8"/>
        <v>0</v>
      </c>
      <c r="K57" s="96">
        <f t="shared" si="8"/>
        <v>0</v>
      </c>
      <c r="L57" s="97">
        <f t="shared" si="8"/>
        <v>0</v>
      </c>
      <c r="M57" s="211">
        <f t="shared" si="8"/>
        <v>0</v>
      </c>
      <c r="N57" s="98">
        <f t="shared" si="8"/>
        <v>0</v>
      </c>
      <c r="O57" s="212">
        <f t="shared" si="8"/>
        <v>0</v>
      </c>
      <c r="P57" s="99"/>
      <c r="R57" s="346"/>
      <c r="S57" s="346"/>
      <c r="T57" s="346"/>
    </row>
    <row r="58" spans="1:20" x14ac:dyDescent="0.25">
      <c r="A58" s="213">
        <v>1110</v>
      </c>
      <c r="B58" s="156" t="s">
        <v>75</v>
      </c>
      <c r="C58" s="157">
        <f t="shared" si="3"/>
        <v>317695</v>
      </c>
      <c r="D58" s="214">
        <f t="shared" ref="D58:O58" si="9">SUM(D59:D60)</f>
        <v>271893</v>
      </c>
      <c r="E58" s="215">
        <f t="shared" si="9"/>
        <v>0</v>
      </c>
      <c r="F58" s="216">
        <f t="shared" si="9"/>
        <v>271893</v>
      </c>
      <c r="G58" s="214">
        <f t="shared" si="9"/>
        <v>45802</v>
      </c>
      <c r="H58" s="217">
        <f t="shared" si="9"/>
        <v>0</v>
      </c>
      <c r="I58" s="215">
        <f t="shared" si="9"/>
        <v>45802</v>
      </c>
      <c r="J58" s="214">
        <f t="shared" si="9"/>
        <v>0</v>
      </c>
      <c r="K58" s="215">
        <f t="shared" si="9"/>
        <v>0</v>
      </c>
      <c r="L58" s="216">
        <f t="shared" si="9"/>
        <v>0</v>
      </c>
      <c r="M58" s="214">
        <f t="shared" si="9"/>
        <v>0</v>
      </c>
      <c r="N58" s="217">
        <f t="shared" si="9"/>
        <v>0</v>
      </c>
      <c r="O58" s="218">
        <f t="shared" si="9"/>
        <v>0</v>
      </c>
      <c r="P58" s="219"/>
      <c r="R58" s="346"/>
      <c r="S58" s="346"/>
      <c r="T58" s="346"/>
    </row>
    <row r="59" spans="1:20" hidden="1" x14ac:dyDescent="0.25">
      <c r="A59" s="55">
        <v>1111</v>
      </c>
      <c r="B59" s="101" t="s">
        <v>76</v>
      </c>
      <c r="C59" s="56">
        <f t="shared" si="3"/>
        <v>0</v>
      </c>
      <c r="D59" s="106"/>
      <c r="E59" s="107"/>
      <c r="F59" s="220">
        <f>D59+E59</f>
        <v>0</v>
      </c>
      <c r="G59" s="106"/>
      <c r="H59" s="108"/>
      <c r="I59" s="107">
        <f>G59+H59</f>
        <v>0</v>
      </c>
      <c r="J59" s="106"/>
      <c r="K59" s="107"/>
      <c r="L59" s="220">
        <f>J59+K59</f>
        <v>0</v>
      </c>
      <c r="M59" s="106"/>
      <c r="N59" s="108"/>
      <c r="O59" s="221">
        <f>N59+M59</f>
        <v>0</v>
      </c>
      <c r="P59" s="110"/>
      <c r="R59" s="346"/>
      <c r="S59" s="346"/>
      <c r="T59" s="346"/>
    </row>
    <row r="60" spans="1:20" ht="24" customHeight="1" x14ac:dyDescent="0.25">
      <c r="A60" s="64">
        <v>1119</v>
      </c>
      <c r="B60" s="111" t="s">
        <v>77</v>
      </c>
      <c r="C60" s="65">
        <f t="shared" si="3"/>
        <v>317695</v>
      </c>
      <c r="D60" s="116">
        <f>271427+466</f>
        <v>271893</v>
      </c>
      <c r="E60" s="117"/>
      <c r="F60" s="222">
        <f>D60+E60</f>
        <v>271893</v>
      </c>
      <c r="G60" s="116">
        <f>46561-759</f>
        <v>45802</v>
      </c>
      <c r="H60" s="118"/>
      <c r="I60" s="117">
        <f>G60+H60</f>
        <v>45802</v>
      </c>
      <c r="J60" s="116"/>
      <c r="K60" s="117"/>
      <c r="L60" s="222">
        <f>J60+K60</f>
        <v>0</v>
      </c>
      <c r="M60" s="116"/>
      <c r="N60" s="118"/>
      <c r="O60" s="223">
        <f>N60+M60</f>
        <v>0</v>
      </c>
      <c r="P60" s="120"/>
      <c r="R60" s="346"/>
      <c r="S60" s="346"/>
      <c r="T60" s="346"/>
    </row>
    <row r="61" spans="1:20" ht="23.25" customHeight="1" x14ac:dyDescent="0.25">
      <c r="A61" s="224">
        <v>1140</v>
      </c>
      <c r="B61" s="111" t="s">
        <v>78</v>
      </c>
      <c r="C61" s="65">
        <f t="shared" si="3"/>
        <v>39131</v>
      </c>
      <c r="D61" s="225">
        <f t="shared" ref="D61:O61" si="10">SUM(D62:D68)</f>
        <v>34419</v>
      </c>
      <c r="E61" s="226">
        <f t="shared" si="10"/>
        <v>0</v>
      </c>
      <c r="F61" s="227">
        <f t="shared" si="10"/>
        <v>34419</v>
      </c>
      <c r="G61" s="225">
        <f t="shared" si="10"/>
        <v>4712</v>
      </c>
      <c r="H61" s="228">
        <f t="shared" si="10"/>
        <v>0</v>
      </c>
      <c r="I61" s="226">
        <f t="shared" si="10"/>
        <v>4712</v>
      </c>
      <c r="J61" s="225">
        <f t="shared" si="10"/>
        <v>0</v>
      </c>
      <c r="K61" s="226">
        <f t="shared" si="10"/>
        <v>0</v>
      </c>
      <c r="L61" s="227">
        <f t="shared" si="10"/>
        <v>0</v>
      </c>
      <c r="M61" s="225">
        <f t="shared" si="10"/>
        <v>0</v>
      </c>
      <c r="N61" s="228">
        <f t="shared" si="10"/>
        <v>0</v>
      </c>
      <c r="O61" s="229">
        <f t="shared" si="10"/>
        <v>0</v>
      </c>
      <c r="P61" s="230"/>
      <c r="R61" s="346"/>
      <c r="S61" s="346"/>
      <c r="T61" s="346"/>
    </row>
    <row r="62" spans="1:20" x14ac:dyDescent="0.25">
      <c r="A62" s="64">
        <v>1141</v>
      </c>
      <c r="B62" s="111" t="s">
        <v>79</v>
      </c>
      <c r="C62" s="65">
        <f t="shared" si="3"/>
        <v>3748</v>
      </c>
      <c r="D62" s="116">
        <v>3748</v>
      </c>
      <c r="E62" s="117"/>
      <c r="F62" s="222">
        <f t="shared" ref="F62:F69" si="11">D62+E62</f>
        <v>3748</v>
      </c>
      <c r="G62" s="116"/>
      <c r="H62" s="118"/>
      <c r="I62" s="117">
        <f t="shared" ref="I62:I69" si="12">G62+H62</f>
        <v>0</v>
      </c>
      <c r="J62" s="116"/>
      <c r="K62" s="117"/>
      <c r="L62" s="222">
        <f t="shared" ref="L62:L69" si="13">J62+K62</f>
        <v>0</v>
      </c>
      <c r="M62" s="116"/>
      <c r="N62" s="118"/>
      <c r="O62" s="223">
        <f t="shared" ref="O62:O69" si="14">N62+M62</f>
        <v>0</v>
      </c>
      <c r="P62" s="120"/>
      <c r="R62" s="346"/>
      <c r="S62" s="346"/>
      <c r="T62" s="346"/>
    </row>
    <row r="63" spans="1:20" ht="24.75" customHeight="1" x14ac:dyDescent="0.25">
      <c r="A63" s="64">
        <v>1142</v>
      </c>
      <c r="B63" s="111" t="s">
        <v>80</v>
      </c>
      <c r="C63" s="65">
        <f t="shared" si="3"/>
        <v>922</v>
      </c>
      <c r="D63" s="116">
        <v>922</v>
      </c>
      <c r="E63" s="117"/>
      <c r="F63" s="222">
        <f t="shared" si="11"/>
        <v>922</v>
      </c>
      <c r="G63" s="116"/>
      <c r="H63" s="118"/>
      <c r="I63" s="117">
        <f t="shared" si="12"/>
        <v>0</v>
      </c>
      <c r="J63" s="116"/>
      <c r="K63" s="117"/>
      <c r="L63" s="222">
        <f t="shared" si="13"/>
        <v>0</v>
      </c>
      <c r="M63" s="116"/>
      <c r="N63" s="118"/>
      <c r="O63" s="223">
        <f t="shared" si="14"/>
        <v>0</v>
      </c>
      <c r="P63" s="120"/>
      <c r="R63" s="346"/>
      <c r="S63" s="346"/>
      <c r="T63" s="346"/>
    </row>
    <row r="64" spans="1:20" ht="24" x14ac:dyDescent="0.25">
      <c r="A64" s="64">
        <v>1145</v>
      </c>
      <c r="B64" s="111" t="s">
        <v>81</v>
      </c>
      <c r="C64" s="65">
        <f t="shared" si="3"/>
        <v>5456</v>
      </c>
      <c r="D64" s="116">
        <v>3064</v>
      </c>
      <c r="E64" s="117"/>
      <c r="F64" s="222">
        <f t="shared" si="11"/>
        <v>3064</v>
      </c>
      <c r="G64" s="116">
        <v>2392</v>
      </c>
      <c r="H64" s="118"/>
      <c r="I64" s="117">
        <f t="shared" si="12"/>
        <v>2392</v>
      </c>
      <c r="J64" s="116"/>
      <c r="K64" s="117"/>
      <c r="L64" s="222">
        <f t="shared" si="13"/>
        <v>0</v>
      </c>
      <c r="M64" s="116"/>
      <c r="N64" s="118"/>
      <c r="O64" s="223">
        <f t="shared" si="14"/>
        <v>0</v>
      </c>
      <c r="P64" s="120"/>
      <c r="R64" s="346"/>
      <c r="S64" s="346"/>
      <c r="T64" s="346"/>
    </row>
    <row r="65" spans="1:20" ht="27.75" hidden="1" customHeight="1" x14ac:dyDescent="0.25">
      <c r="A65" s="64">
        <v>1146</v>
      </c>
      <c r="B65" s="111" t="s">
        <v>82</v>
      </c>
      <c r="C65" s="65">
        <f t="shared" si="3"/>
        <v>0</v>
      </c>
      <c r="D65" s="116">
        <v>0</v>
      </c>
      <c r="E65" s="117"/>
      <c r="F65" s="222">
        <f t="shared" si="11"/>
        <v>0</v>
      </c>
      <c r="G65" s="116"/>
      <c r="H65" s="118"/>
      <c r="I65" s="117">
        <f t="shared" si="12"/>
        <v>0</v>
      </c>
      <c r="J65" s="116"/>
      <c r="K65" s="117"/>
      <c r="L65" s="222">
        <f t="shared" si="13"/>
        <v>0</v>
      </c>
      <c r="M65" s="116"/>
      <c r="N65" s="118"/>
      <c r="O65" s="223">
        <f t="shared" si="14"/>
        <v>0</v>
      </c>
      <c r="P65" s="120"/>
      <c r="R65" s="346"/>
      <c r="S65" s="346"/>
      <c r="T65" s="346"/>
    </row>
    <row r="66" spans="1:20" x14ac:dyDescent="0.25">
      <c r="A66" s="64">
        <v>1147</v>
      </c>
      <c r="B66" s="111" t="s">
        <v>83</v>
      </c>
      <c r="C66" s="65">
        <f t="shared" si="3"/>
        <v>3032</v>
      </c>
      <c r="D66" s="116">
        <v>3032</v>
      </c>
      <c r="E66" s="117"/>
      <c r="F66" s="222">
        <f t="shared" si="11"/>
        <v>3032</v>
      </c>
      <c r="G66" s="116"/>
      <c r="H66" s="118"/>
      <c r="I66" s="117">
        <f t="shared" si="12"/>
        <v>0</v>
      </c>
      <c r="J66" s="116"/>
      <c r="K66" s="117"/>
      <c r="L66" s="222">
        <f t="shared" si="13"/>
        <v>0</v>
      </c>
      <c r="M66" s="116"/>
      <c r="N66" s="118"/>
      <c r="O66" s="223">
        <f t="shared" si="14"/>
        <v>0</v>
      </c>
      <c r="P66" s="120"/>
      <c r="R66" s="346"/>
      <c r="S66" s="346"/>
      <c r="T66" s="346"/>
    </row>
    <row r="67" spans="1:20" x14ac:dyDescent="0.25">
      <c r="A67" s="64">
        <v>1148</v>
      </c>
      <c r="B67" s="111" t="s">
        <v>84</v>
      </c>
      <c r="C67" s="65">
        <f t="shared" si="3"/>
        <v>19139</v>
      </c>
      <c r="D67" s="116">
        <v>19139</v>
      </c>
      <c r="E67" s="117"/>
      <c r="F67" s="222">
        <f t="shared" si="11"/>
        <v>19139</v>
      </c>
      <c r="G67" s="116"/>
      <c r="H67" s="118"/>
      <c r="I67" s="117">
        <f t="shared" si="12"/>
        <v>0</v>
      </c>
      <c r="J67" s="116"/>
      <c r="K67" s="117"/>
      <c r="L67" s="222">
        <f t="shared" si="13"/>
        <v>0</v>
      </c>
      <c r="M67" s="116"/>
      <c r="N67" s="118"/>
      <c r="O67" s="223">
        <f t="shared" si="14"/>
        <v>0</v>
      </c>
      <c r="P67" s="120"/>
      <c r="R67" s="346"/>
      <c r="S67" s="346"/>
      <c r="T67" s="346"/>
    </row>
    <row r="68" spans="1:20" ht="36" x14ac:dyDescent="0.25">
      <c r="A68" s="64">
        <v>1149</v>
      </c>
      <c r="B68" s="111" t="s">
        <v>85</v>
      </c>
      <c r="C68" s="65">
        <f t="shared" si="3"/>
        <v>6834</v>
      </c>
      <c r="D68" s="116">
        <v>4514</v>
      </c>
      <c r="E68" s="117"/>
      <c r="F68" s="222">
        <f t="shared" si="11"/>
        <v>4514</v>
      </c>
      <c r="G68" s="116">
        <v>2320</v>
      </c>
      <c r="H68" s="118"/>
      <c r="I68" s="117">
        <f t="shared" si="12"/>
        <v>2320</v>
      </c>
      <c r="J68" s="116"/>
      <c r="K68" s="117"/>
      <c r="L68" s="222">
        <f t="shared" si="13"/>
        <v>0</v>
      </c>
      <c r="M68" s="116"/>
      <c r="N68" s="118"/>
      <c r="O68" s="223">
        <f t="shared" si="14"/>
        <v>0</v>
      </c>
      <c r="P68" s="120"/>
      <c r="R68" s="346"/>
      <c r="S68" s="346"/>
      <c r="T68" s="346"/>
    </row>
    <row r="69" spans="1:20" ht="36" x14ac:dyDescent="0.25">
      <c r="A69" s="213">
        <v>1150</v>
      </c>
      <c r="B69" s="156" t="s">
        <v>86</v>
      </c>
      <c r="C69" s="157">
        <f t="shared" si="3"/>
        <v>1275</v>
      </c>
      <c r="D69" s="231">
        <v>1275</v>
      </c>
      <c r="E69" s="232"/>
      <c r="F69" s="233">
        <f t="shared" si="11"/>
        <v>1275</v>
      </c>
      <c r="G69" s="231"/>
      <c r="H69" s="234"/>
      <c r="I69" s="232">
        <f t="shared" si="12"/>
        <v>0</v>
      </c>
      <c r="J69" s="231"/>
      <c r="K69" s="232"/>
      <c r="L69" s="233">
        <f t="shared" si="13"/>
        <v>0</v>
      </c>
      <c r="M69" s="231"/>
      <c r="N69" s="234"/>
      <c r="O69" s="235">
        <f t="shared" si="14"/>
        <v>0</v>
      </c>
      <c r="P69" s="236"/>
      <c r="R69" s="346"/>
      <c r="S69" s="346"/>
      <c r="T69" s="346"/>
    </row>
    <row r="70" spans="1:20" ht="36" x14ac:dyDescent="0.25">
      <c r="A70" s="85">
        <v>1200</v>
      </c>
      <c r="B70" s="210" t="s">
        <v>87</v>
      </c>
      <c r="C70" s="86">
        <f t="shared" si="3"/>
        <v>112930</v>
      </c>
      <c r="D70" s="95">
        <f t="shared" ref="D70:O70" si="15">SUM(D71:D72)</f>
        <v>100582</v>
      </c>
      <c r="E70" s="96">
        <f t="shared" si="15"/>
        <v>0</v>
      </c>
      <c r="F70" s="97">
        <f t="shared" si="15"/>
        <v>100582</v>
      </c>
      <c r="G70" s="95">
        <f t="shared" si="15"/>
        <v>12348</v>
      </c>
      <c r="H70" s="98">
        <f t="shared" si="15"/>
        <v>0</v>
      </c>
      <c r="I70" s="96">
        <f t="shared" si="15"/>
        <v>12348</v>
      </c>
      <c r="J70" s="95">
        <f t="shared" si="15"/>
        <v>0</v>
      </c>
      <c r="K70" s="96">
        <f t="shared" si="15"/>
        <v>0</v>
      </c>
      <c r="L70" s="97">
        <f t="shared" si="15"/>
        <v>0</v>
      </c>
      <c r="M70" s="95">
        <f t="shared" si="15"/>
        <v>0</v>
      </c>
      <c r="N70" s="98">
        <f t="shared" si="15"/>
        <v>0</v>
      </c>
      <c r="O70" s="212">
        <f t="shared" si="15"/>
        <v>0</v>
      </c>
      <c r="P70" s="99"/>
      <c r="R70" s="346"/>
      <c r="S70" s="346"/>
      <c r="T70" s="346"/>
    </row>
    <row r="71" spans="1:20" ht="24" x14ac:dyDescent="0.25">
      <c r="A71" s="237">
        <v>1210</v>
      </c>
      <c r="B71" s="101" t="s">
        <v>88</v>
      </c>
      <c r="C71" s="56">
        <f t="shared" si="3"/>
        <v>87787</v>
      </c>
      <c r="D71" s="106">
        <f>78493+110-2814</f>
        <v>75789</v>
      </c>
      <c r="E71" s="107"/>
      <c r="F71" s="220">
        <f>D71+E71</f>
        <v>75789</v>
      </c>
      <c r="G71" s="106">
        <f>12177-179</f>
        <v>11998</v>
      </c>
      <c r="H71" s="108"/>
      <c r="I71" s="107">
        <f>G71+H71</f>
        <v>11998</v>
      </c>
      <c r="J71" s="106"/>
      <c r="K71" s="107"/>
      <c r="L71" s="220">
        <f>J71+K71</f>
        <v>0</v>
      </c>
      <c r="M71" s="106"/>
      <c r="N71" s="108"/>
      <c r="O71" s="221">
        <f>N71+M71</f>
        <v>0</v>
      </c>
      <c r="P71" s="110"/>
      <c r="R71" s="346"/>
      <c r="S71" s="346"/>
      <c r="T71" s="346"/>
    </row>
    <row r="72" spans="1:20" ht="24" x14ac:dyDescent="0.25">
      <c r="A72" s="224">
        <v>1220</v>
      </c>
      <c r="B72" s="111" t="s">
        <v>89</v>
      </c>
      <c r="C72" s="65">
        <f t="shared" si="3"/>
        <v>25143</v>
      </c>
      <c r="D72" s="225">
        <f t="shared" ref="D72:O72" si="16">SUM(D73:D77)</f>
        <v>24793</v>
      </c>
      <c r="E72" s="226">
        <f t="shared" si="16"/>
        <v>0</v>
      </c>
      <c r="F72" s="227">
        <f t="shared" si="16"/>
        <v>24793</v>
      </c>
      <c r="G72" s="225">
        <f t="shared" si="16"/>
        <v>350</v>
      </c>
      <c r="H72" s="228">
        <f t="shared" si="16"/>
        <v>0</v>
      </c>
      <c r="I72" s="226">
        <f t="shared" si="16"/>
        <v>350</v>
      </c>
      <c r="J72" s="225">
        <f t="shared" si="16"/>
        <v>0</v>
      </c>
      <c r="K72" s="226">
        <f t="shared" si="16"/>
        <v>0</v>
      </c>
      <c r="L72" s="227">
        <f t="shared" si="16"/>
        <v>0</v>
      </c>
      <c r="M72" s="225">
        <f t="shared" si="16"/>
        <v>0</v>
      </c>
      <c r="N72" s="228">
        <f t="shared" si="16"/>
        <v>0</v>
      </c>
      <c r="O72" s="229">
        <f t="shared" si="16"/>
        <v>0</v>
      </c>
      <c r="P72" s="230"/>
      <c r="R72" s="346"/>
      <c r="S72" s="346"/>
      <c r="T72" s="346"/>
    </row>
    <row r="73" spans="1:20" ht="60" x14ac:dyDescent="0.25">
      <c r="A73" s="64">
        <v>1221</v>
      </c>
      <c r="B73" s="111" t="s">
        <v>90</v>
      </c>
      <c r="C73" s="65">
        <f t="shared" si="3"/>
        <v>14043</v>
      </c>
      <c r="D73" s="116">
        <f>11775+1918</f>
        <v>13693</v>
      </c>
      <c r="E73" s="117"/>
      <c r="F73" s="222">
        <f>D73+E73</f>
        <v>13693</v>
      </c>
      <c r="G73" s="116">
        <v>350</v>
      </c>
      <c r="H73" s="118"/>
      <c r="I73" s="117">
        <f>G73+H73</f>
        <v>350</v>
      </c>
      <c r="J73" s="116"/>
      <c r="K73" s="117"/>
      <c r="L73" s="222">
        <f>J73+K73</f>
        <v>0</v>
      </c>
      <c r="M73" s="116"/>
      <c r="N73" s="118"/>
      <c r="O73" s="223">
        <f>N73+M73</f>
        <v>0</v>
      </c>
      <c r="P73" s="120"/>
      <c r="R73" s="346"/>
      <c r="S73" s="346"/>
      <c r="T73" s="346"/>
    </row>
    <row r="74" spans="1:20" hidden="1" x14ac:dyDescent="0.25">
      <c r="A74" s="64">
        <v>1223</v>
      </c>
      <c r="B74" s="111" t="s">
        <v>91</v>
      </c>
      <c r="C74" s="65">
        <f t="shared" si="3"/>
        <v>0</v>
      </c>
      <c r="D74" s="116"/>
      <c r="E74" s="117"/>
      <c r="F74" s="222">
        <f>D74+E74</f>
        <v>0</v>
      </c>
      <c r="G74" s="116"/>
      <c r="H74" s="118"/>
      <c r="I74" s="117">
        <f>G74+H74</f>
        <v>0</v>
      </c>
      <c r="J74" s="116"/>
      <c r="K74" s="117"/>
      <c r="L74" s="222">
        <f>J74+K74</f>
        <v>0</v>
      </c>
      <c r="M74" s="116"/>
      <c r="N74" s="118"/>
      <c r="O74" s="223">
        <f>N74+M74</f>
        <v>0</v>
      </c>
      <c r="P74" s="120"/>
      <c r="R74" s="346"/>
      <c r="S74" s="346"/>
      <c r="T74" s="346"/>
    </row>
    <row r="75" spans="1:20" hidden="1" x14ac:dyDescent="0.25">
      <c r="A75" s="64">
        <v>1225</v>
      </c>
      <c r="B75" s="111" t="s">
        <v>92</v>
      </c>
      <c r="C75" s="65">
        <f t="shared" si="3"/>
        <v>0</v>
      </c>
      <c r="D75" s="116"/>
      <c r="E75" s="117"/>
      <c r="F75" s="222">
        <f>D75+E75</f>
        <v>0</v>
      </c>
      <c r="G75" s="116"/>
      <c r="H75" s="118"/>
      <c r="I75" s="117">
        <f>G75+H75</f>
        <v>0</v>
      </c>
      <c r="J75" s="116"/>
      <c r="K75" s="117"/>
      <c r="L75" s="222">
        <f>J75+K75</f>
        <v>0</v>
      </c>
      <c r="M75" s="116"/>
      <c r="N75" s="118"/>
      <c r="O75" s="223">
        <f>N75+M75</f>
        <v>0</v>
      </c>
      <c r="P75" s="120"/>
      <c r="R75" s="346"/>
      <c r="S75" s="346"/>
      <c r="T75" s="346"/>
    </row>
    <row r="76" spans="1:20" ht="36" x14ac:dyDescent="0.25">
      <c r="A76" s="64">
        <v>1227</v>
      </c>
      <c r="B76" s="111" t="s">
        <v>93</v>
      </c>
      <c r="C76" s="65">
        <f t="shared" si="3"/>
        <v>10672</v>
      </c>
      <c r="D76" s="116">
        <v>10672</v>
      </c>
      <c r="E76" s="117"/>
      <c r="F76" s="222">
        <f>D76+E76</f>
        <v>10672</v>
      </c>
      <c r="G76" s="116"/>
      <c r="H76" s="118"/>
      <c r="I76" s="117">
        <f>G76+H76</f>
        <v>0</v>
      </c>
      <c r="J76" s="116"/>
      <c r="K76" s="117"/>
      <c r="L76" s="222">
        <f>J76+K76</f>
        <v>0</v>
      </c>
      <c r="M76" s="116"/>
      <c r="N76" s="118"/>
      <c r="O76" s="223">
        <f>N76+M76</f>
        <v>0</v>
      </c>
      <c r="P76" s="120"/>
      <c r="R76" s="346"/>
      <c r="S76" s="346"/>
      <c r="T76" s="346"/>
    </row>
    <row r="77" spans="1:20" ht="60" x14ac:dyDescent="0.25">
      <c r="A77" s="64">
        <v>1228</v>
      </c>
      <c r="B77" s="111" t="s">
        <v>94</v>
      </c>
      <c r="C77" s="65">
        <f t="shared" si="3"/>
        <v>428</v>
      </c>
      <c r="D77" s="116">
        <v>428</v>
      </c>
      <c r="E77" s="117"/>
      <c r="F77" s="222">
        <f>D77+E77</f>
        <v>428</v>
      </c>
      <c r="G77" s="116"/>
      <c r="H77" s="118"/>
      <c r="I77" s="117">
        <f>G77+H77</f>
        <v>0</v>
      </c>
      <c r="J77" s="116"/>
      <c r="K77" s="117"/>
      <c r="L77" s="222">
        <f>J77+K77</f>
        <v>0</v>
      </c>
      <c r="M77" s="116"/>
      <c r="N77" s="118"/>
      <c r="O77" s="223">
        <f>N77+M77</f>
        <v>0</v>
      </c>
      <c r="P77" s="120"/>
      <c r="R77" s="346"/>
      <c r="S77" s="346"/>
      <c r="T77" s="346"/>
    </row>
    <row r="78" spans="1:20" x14ac:dyDescent="0.25">
      <c r="A78" s="200">
        <v>2000</v>
      </c>
      <c r="B78" s="200" t="s">
        <v>95</v>
      </c>
      <c r="C78" s="201">
        <f t="shared" si="3"/>
        <v>57165</v>
      </c>
      <c r="D78" s="202">
        <f t="shared" ref="D78:O78" si="17">SUM(D79,D86,D133,D167,D168,D175)</f>
        <v>52270</v>
      </c>
      <c r="E78" s="203">
        <f t="shared" si="17"/>
        <v>0</v>
      </c>
      <c r="F78" s="204">
        <f t="shared" si="17"/>
        <v>52270</v>
      </c>
      <c r="G78" s="202">
        <f t="shared" si="17"/>
        <v>1429</v>
      </c>
      <c r="H78" s="205">
        <f t="shared" si="17"/>
        <v>0</v>
      </c>
      <c r="I78" s="203">
        <f t="shared" si="17"/>
        <v>1429</v>
      </c>
      <c r="J78" s="202">
        <f t="shared" si="17"/>
        <v>3466</v>
      </c>
      <c r="K78" s="203">
        <f t="shared" si="17"/>
        <v>0</v>
      </c>
      <c r="L78" s="204">
        <f t="shared" si="17"/>
        <v>3466</v>
      </c>
      <c r="M78" s="206">
        <f t="shared" si="17"/>
        <v>0</v>
      </c>
      <c r="N78" s="207">
        <f t="shared" si="17"/>
        <v>0</v>
      </c>
      <c r="O78" s="208">
        <f t="shared" si="17"/>
        <v>0</v>
      </c>
      <c r="P78" s="209"/>
      <c r="R78" s="346"/>
      <c r="S78" s="346"/>
      <c r="T78" s="346"/>
    </row>
    <row r="79" spans="1:20" ht="24" x14ac:dyDescent="0.25">
      <c r="A79" s="85">
        <v>2100</v>
      </c>
      <c r="B79" s="210" t="s">
        <v>96</v>
      </c>
      <c r="C79" s="86">
        <f t="shared" si="3"/>
        <v>165</v>
      </c>
      <c r="D79" s="95">
        <f t="shared" ref="D79:O79" si="18">SUM(D80,D83)</f>
        <v>165</v>
      </c>
      <c r="E79" s="96">
        <f t="shared" si="18"/>
        <v>0</v>
      </c>
      <c r="F79" s="97">
        <f t="shared" si="18"/>
        <v>165</v>
      </c>
      <c r="G79" s="95">
        <f t="shared" si="18"/>
        <v>0</v>
      </c>
      <c r="H79" s="98">
        <f t="shared" si="18"/>
        <v>0</v>
      </c>
      <c r="I79" s="96">
        <f t="shared" si="18"/>
        <v>0</v>
      </c>
      <c r="J79" s="95">
        <f t="shared" si="18"/>
        <v>0</v>
      </c>
      <c r="K79" s="96">
        <f t="shared" si="18"/>
        <v>0</v>
      </c>
      <c r="L79" s="97">
        <f t="shared" si="18"/>
        <v>0</v>
      </c>
      <c r="M79" s="95">
        <f t="shared" si="18"/>
        <v>0</v>
      </c>
      <c r="N79" s="98">
        <f t="shared" si="18"/>
        <v>0</v>
      </c>
      <c r="O79" s="212">
        <f t="shared" si="18"/>
        <v>0</v>
      </c>
      <c r="P79" s="99"/>
      <c r="R79" s="346"/>
      <c r="S79" s="346"/>
      <c r="T79" s="346"/>
    </row>
    <row r="80" spans="1:20" ht="24" x14ac:dyDescent="0.25">
      <c r="A80" s="237">
        <v>2110</v>
      </c>
      <c r="B80" s="101" t="s">
        <v>97</v>
      </c>
      <c r="C80" s="56">
        <f t="shared" si="3"/>
        <v>165</v>
      </c>
      <c r="D80" s="238">
        <f t="shared" ref="D80:O80" si="19">SUM(D81:D82)</f>
        <v>165</v>
      </c>
      <c r="E80" s="239">
        <f t="shared" si="19"/>
        <v>0</v>
      </c>
      <c r="F80" s="240">
        <f t="shared" si="19"/>
        <v>165</v>
      </c>
      <c r="G80" s="238">
        <f t="shared" si="19"/>
        <v>0</v>
      </c>
      <c r="H80" s="241">
        <f t="shared" si="19"/>
        <v>0</v>
      </c>
      <c r="I80" s="239">
        <f t="shared" si="19"/>
        <v>0</v>
      </c>
      <c r="J80" s="238">
        <f t="shared" si="19"/>
        <v>0</v>
      </c>
      <c r="K80" s="239">
        <f t="shared" si="19"/>
        <v>0</v>
      </c>
      <c r="L80" s="240">
        <f t="shared" si="19"/>
        <v>0</v>
      </c>
      <c r="M80" s="238">
        <f t="shared" si="19"/>
        <v>0</v>
      </c>
      <c r="N80" s="241">
        <f t="shared" si="19"/>
        <v>0</v>
      </c>
      <c r="O80" s="242">
        <f t="shared" si="19"/>
        <v>0</v>
      </c>
      <c r="P80" s="243"/>
      <c r="R80" s="346"/>
      <c r="S80" s="346"/>
      <c r="T80" s="346"/>
    </row>
    <row r="81" spans="1:20" hidden="1" x14ac:dyDescent="0.25">
      <c r="A81" s="64">
        <v>2111</v>
      </c>
      <c r="B81" s="111" t="s">
        <v>98</v>
      </c>
      <c r="C81" s="65">
        <f t="shared" si="3"/>
        <v>0</v>
      </c>
      <c r="D81" s="116"/>
      <c r="E81" s="117"/>
      <c r="F81" s="222">
        <f>D81+E81</f>
        <v>0</v>
      </c>
      <c r="G81" s="116"/>
      <c r="H81" s="118"/>
      <c r="I81" s="117">
        <f>G81+H81</f>
        <v>0</v>
      </c>
      <c r="J81" s="116"/>
      <c r="K81" s="117"/>
      <c r="L81" s="222">
        <f>J81+K81</f>
        <v>0</v>
      </c>
      <c r="M81" s="116"/>
      <c r="N81" s="118"/>
      <c r="O81" s="223">
        <f>N81+M81</f>
        <v>0</v>
      </c>
      <c r="P81" s="120"/>
      <c r="R81" s="346"/>
      <c r="S81" s="346"/>
      <c r="T81" s="346"/>
    </row>
    <row r="82" spans="1:20" ht="24" x14ac:dyDescent="0.25">
      <c r="A82" s="64">
        <v>2112</v>
      </c>
      <c r="B82" s="111" t="s">
        <v>99</v>
      </c>
      <c r="C82" s="65">
        <f t="shared" si="3"/>
        <v>165</v>
      </c>
      <c r="D82" s="116">
        <v>165</v>
      </c>
      <c r="E82" s="117"/>
      <c r="F82" s="222">
        <f>D82+E82</f>
        <v>165</v>
      </c>
      <c r="G82" s="116"/>
      <c r="H82" s="118"/>
      <c r="I82" s="117">
        <f>G82+H82</f>
        <v>0</v>
      </c>
      <c r="J82" s="116"/>
      <c r="K82" s="117"/>
      <c r="L82" s="222">
        <f>J82+K82</f>
        <v>0</v>
      </c>
      <c r="M82" s="116"/>
      <c r="N82" s="118"/>
      <c r="O82" s="223">
        <f>N82+M82</f>
        <v>0</v>
      </c>
      <c r="P82" s="120"/>
      <c r="R82" s="346"/>
      <c r="S82" s="346"/>
      <c r="T82" s="346"/>
    </row>
    <row r="83" spans="1:20" ht="24" hidden="1" x14ac:dyDescent="0.25">
      <c r="A83" s="224">
        <v>2120</v>
      </c>
      <c r="B83" s="111" t="s">
        <v>100</v>
      </c>
      <c r="C83" s="65">
        <f t="shared" si="3"/>
        <v>0</v>
      </c>
      <c r="D83" s="225">
        <f t="shared" ref="D83:O83" si="20">SUM(D84:D85)</f>
        <v>0</v>
      </c>
      <c r="E83" s="226">
        <f t="shared" si="20"/>
        <v>0</v>
      </c>
      <c r="F83" s="227">
        <f t="shared" si="20"/>
        <v>0</v>
      </c>
      <c r="G83" s="225">
        <f t="shared" si="20"/>
        <v>0</v>
      </c>
      <c r="H83" s="228">
        <f t="shared" si="20"/>
        <v>0</v>
      </c>
      <c r="I83" s="226">
        <f t="shared" si="20"/>
        <v>0</v>
      </c>
      <c r="J83" s="225">
        <f t="shared" si="20"/>
        <v>0</v>
      </c>
      <c r="K83" s="226">
        <f t="shared" si="20"/>
        <v>0</v>
      </c>
      <c r="L83" s="227">
        <f t="shared" si="20"/>
        <v>0</v>
      </c>
      <c r="M83" s="225">
        <f t="shared" si="20"/>
        <v>0</v>
      </c>
      <c r="N83" s="228">
        <f t="shared" si="20"/>
        <v>0</v>
      </c>
      <c r="O83" s="229">
        <f t="shared" si="20"/>
        <v>0</v>
      </c>
      <c r="P83" s="230"/>
      <c r="R83" s="346"/>
      <c r="S83" s="346"/>
      <c r="T83" s="346"/>
    </row>
    <row r="84" spans="1:20" hidden="1" x14ac:dyDescent="0.25">
      <c r="A84" s="64">
        <v>2121</v>
      </c>
      <c r="B84" s="111" t="s">
        <v>98</v>
      </c>
      <c r="C84" s="65">
        <f t="shared" si="3"/>
        <v>0</v>
      </c>
      <c r="D84" s="116"/>
      <c r="E84" s="117"/>
      <c r="F84" s="222">
        <f>D84+E84</f>
        <v>0</v>
      </c>
      <c r="G84" s="116"/>
      <c r="H84" s="118"/>
      <c r="I84" s="117">
        <f>G84+H84</f>
        <v>0</v>
      </c>
      <c r="J84" s="116"/>
      <c r="K84" s="117"/>
      <c r="L84" s="222">
        <f>J84+K84</f>
        <v>0</v>
      </c>
      <c r="M84" s="116"/>
      <c r="N84" s="118"/>
      <c r="O84" s="223">
        <f>N84+M84</f>
        <v>0</v>
      </c>
      <c r="P84" s="120"/>
      <c r="R84" s="346"/>
      <c r="S84" s="346"/>
      <c r="T84" s="346"/>
    </row>
    <row r="85" spans="1:20" ht="24" hidden="1" x14ac:dyDescent="0.25">
      <c r="A85" s="64">
        <v>2122</v>
      </c>
      <c r="B85" s="111" t="s">
        <v>99</v>
      </c>
      <c r="C85" s="65">
        <f t="shared" si="3"/>
        <v>0</v>
      </c>
      <c r="D85" s="116"/>
      <c r="E85" s="117"/>
      <c r="F85" s="222">
        <f>D85+E85</f>
        <v>0</v>
      </c>
      <c r="G85" s="116"/>
      <c r="H85" s="118"/>
      <c r="I85" s="117">
        <f>G85+H85</f>
        <v>0</v>
      </c>
      <c r="J85" s="116"/>
      <c r="K85" s="117"/>
      <c r="L85" s="222">
        <f>J85+K85</f>
        <v>0</v>
      </c>
      <c r="M85" s="116"/>
      <c r="N85" s="118"/>
      <c r="O85" s="223">
        <f>N85+M85</f>
        <v>0</v>
      </c>
      <c r="P85" s="120"/>
      <c r="R85" s="346"/>
      <c r="S85" s="346"/>
      <c r="T85" s="346"/>
    </row>
    <row r="86" spans="1:20" x14ac:dyDescent="0.25">
      <c r="A86" s="85">
        <v>2200</v>
      </c>
      <c r="B86" s="210" t="s">
        <v>101</v>
      </c>
      <c r="C86" s="86">
        <f t="shared" si="3"/>
        <v>45121</v>
      </c>
      <c r="D86" s="95">
        <f t="shared" ref="D86:O86" si="21">SUM(D87,D92,D98,D106,D115,D119,D125,D131)</f>
        <v>44424</v>
      </c>
      <c r="E86" s="96">
        <f t="shared" si="21"/>
        <v>0</v>
      </c>
      <c r="F86" s="97">
        <f t="shared" si="21"/>
        <v>44424</v>
      </c>
      <c r="G86" s="95">
        <f t="shared" si="21"/>
        <v>0</v>
      </c>
      <c r="H86" s="98">
        <f t="shared" si="21"/>
        <v>0</v>
      </c>
      <c r="I86" s="96">
        <f t="shared" si="21"/>
        <v>0</v>
      </c>
      <c r="J86" s="95">
        <f t="shared" si="21"/>
        <v>664</v>
      </c>
      <c r="K86" s="96">
        <f t="shared" si="21"/>
        <v>33</v>
      </c>
      <c r="L86" s="97">
        <f t="shared" si="21"/>
        <v>697</v>
      </c>
      <c r="M86" s="244">
        <f t="shared" si="21"/>
        <v>0</v>
      </c>
      <c r="N86" s="98">
        <f t="shared" si="21"/>
        <v>0</v>
      </c>
      <c r="O86" s="212">
        <f t="shared" si="21"/>
        <v>0</v>
      </c>
      <c r="P86" s="99"/>
      <c r="R86" s="346"/>
      <c r="S86" s="346"/>
      <c r="T86" s="346"/>
    </row>
    <row r="87" spans="1:20" ht="24" x14ac:dyDescent="0.25">
      <c r="A87" s="213">
        <v>2210</v>
      </c>
      <c r="B87" s="156" t="s">
        <v>102</v>
      </c>
      <c r="C87" s="157">
        <f t="shared" si="3"/>
        <v>991</v>
      </c>
      <c r="D87" s="214">
        <f t="shared" ref="D87:O87" si="22">SUM(D88:D91)</f>
        <v>950</v>
      </c>
      <c r="E87" s="215">
        <f t="shared" si="22"/>
        <v>0</v>
      </c>
      <c r="F87" s="216">
        <f t="shared" si="22"/>
        <v>950</v>
      </c>
      <c r="G87" s="214">
        <f t="shared" si="22"/>
        <v>0</v>
      </c>
      <c r="H87" s="217">
        <f t="shared" si="22"/>
        <v>0</v>
      </c>
      <c r="I87" s="215">
        <f t="shared" si="22"/>
        <v>0</v>
      </c>
      <c r="J87" s="214">
        <f t="shared" si="22"/>
        <v>8</v>
      </c>
      <c r="K87" s="215">
        <f t="shared" si="22"/>
        <v>33</v>
      </c>
      <c r="L87" s="216">
        <f t="shared" si="22"/>
        <v>41</v>
      </c>
      <c r="M87" s="214">
        <f t="shared" si="22"/>
        <v>0</v>
      </c>
      <c r="N87" s="217">
        <f t="shared" si="22"/>
        <v>0</v>
      </c>
      <c r="O87" s="218">
        <f t="shared" si="22"/>
        <v>0</v>
      </c>
      <c r="P87" s="219"/>
      <c r="R87" s="346"/>
      <c r="S87" s="346"/>
      <c r="T87" s="346"/>
    </row>
    <row r="88" spans="1:20" ht="24" hidden="1" x14ac:dyDescent="0.25">
      <c r="A88" s="55">
        <v>2211</v>
      </c>
      <c r="B88" s="101" t="s">
        <v>103</v>
      </c>
      <c r="C88" s="56">
        <f t="shared" si="3"/>
        <v>0</v>
      </c>
      <c r="D88" s="106"/>
      <c r="E88" s="107"/>
      <c r="F88" s="220">
        <f>D88+E88</f>
        <v>0</v>
      </c>
      <c r="G88" s="106"/>
      <c r="H88" s="108"/>
      <c r="I88" s="107">
        <f>G88+H88</f>
        <v>0</v>
      </c>
      <c r="J88" s="106"/>
      <c r="K88" s="107"/>
      <c r="L88" s="220">
        <f>J88+K88</f>
        <v>0</v>
      </c>
      <c r="M88" s="106"/>
      <c r="N88" s="108"/>
      <c r="O88" s="221">
        <f>N88+M88</f>
        <v>0</v>
      </c>
      <c r="P88" s="110"/>
      <c r="R88" s="346"/>
      <c r="S88" s="346"/>
      <c r="T88" s="346"/>
    </row>
    <row r="89" spans="1:20" ht="36" x14ac:dyDescent="0.25">
      <c r="A89" s="64">
        <v>2212</v>
      </c>
      <c r="B89" s="111" t="s">
        <v>104</v>
      </c>
      <c r="C89" s="65">
        <f t="shared" si="3"/>
        <v>800</v>
      </c>
      <c r="D89" s="116">
        <v>800</v>
      </c>
      <c r="E89" s="117"/>
      <c r="F89" s="222">
        <f>D89+E89</f>
        <v>800</v>
      </c>
      <c r="G89" s="116"/>
      <c r="H89" s="118"/>
      <c r="I89" s="117">
        <f>G89+H89</f>
        <v>0</v>
      </c>
      <c r="J89" s="116"/>
      <c r="K89" s="117"/>
      <c r="L89" s="222">
        <f>J89+K89</f>
        <v>0</v>
      </c>
      <c r="M89" s="116"/>
      <c r="N89" s="118"/>
      <c r="O89" s="223">
        <f>N89+M89</f>
        <v>0</v>
      </c>
      <c r="P89" s="120"/>
      <c r="R89" s="346"/>
      <c r="S89" s="346"/>
      <c r="T89" s="346"/>
    </row>
    <row r="90" spans="1:20" ht="24" x14ac:dyDescent="0.25">
      <c r="A90" s="64">
        <v>2214</v>
      </c>
      <c r="B90" s="111" t="s">
        <v>105</v>
      </c>
      <c r="C90" s="65">
        <f t="shared" si="3"/>
        <v>161</v>
      </c>
      <c r="D90" s="116">
        <v>120</v>
      </c>
      <c r="E90" s="117"/>
      <c r="F90" s="222">
        <f>D90+E90</f>
        <v>120</v>
      </c>
      <c r="G90" s="116"/>
      <c r="H90" s="118"/>
      <c r="I90" s="117">
        <f>G90+H90</f>
        <v>0</v>
      </c>
      <c r="J90" s="116">
        <v>8</v>
      </c>
      <c r="K90" s="117">
        <v>33</v>
      </c>
      <c r="L90" s="222">
        <f>J90+K90</f>
        <v>41</v>
      </c>
      <c r="M90" s="116"/>
      <c r="N90" s="118"/>
      <c r="O90" s="223">
        <f>N90+M90</f>
        <v>0</v>
      </c>
      <c r="P90" s="120"/>
      <c r="R90" s="346"/>
      <c r="S90" s="346"/>
      <c r="T90" s="346"/>
    </row>
    <row r="91" spans="1:20" x14ac:dyDescent="0.25">
      <c r="A91" s="64">
        <v>2219</v>
      </c>
      <c r="B91" s="111" t="s">
        <v>106</v>
      </c>
      <c r="C91" s="65">
        <f t="shared" si="3"/>
        <v>30</v>
      </c>
      <c r="D91" s="116">
        <v>30</v>
      </c>
      <c r="E91" s="117"/>
      <c r="F91" s="222">
        <f>D91+E91</f>
        <v>30</v>
      </c>
      <c r="G91" s="116"/>
      <c r="H91" s="118"/>
      <c r="I91" s="117">
        <f>G91+H91</f>
        <v>0</v>
      </c>
      <c r="J91" s="116"/>
      <c r="K91" s="117"/>
      <c r="L91" s="222">
        <f>J91+K91</f>
        <v>0</v>
      </c>
      <c r="M91" s="116"/>
      <c r="N91" s="118"/>
      <c r="O91" s="223">
        <f>N91+M91</f>
        <v>0</v>
      </c>
      <c r="P91" s="120"/>
      <c r="R91" s="346"/>
      <c r="S91" s="346"/>
      <c r="T91" s="346"/>
    </row>
    <row r="92" spans="1:20" ht="24" x14ac:dyDescent="0.25">
      <c r="A92" s="224">
        <v>2220</v>
      </c>
      <c r="B92" s="111" t="s">
        <v>107</v>
      </c>
      <c r="C92" s="65">
        <f t="shared" si="3"/>
        <v>37502</v>
      </c>
      <c r="D92" s="225">
        <f t="shared" ref="D92:O92" si="23">SUM(D93:D97)</f>
        <v>37475</v>
      </c>
      <c r="E92" s="226">
        <f t="shared" si="23"/>
        <v>0</v>
      </c>
      <c r="F92" s="227">
        <f t="shared" si="23"/>
        <v>37475</v>
      </c>
      <c r="G92" s="225">
        <f t="shared" si="23"/>
        <v>0</v>
      </c>
      <c r="H92" s="228">
        <f t="shared" si="23"/>
        <v>0</v>
      </c>
      <c r="I92" s="226">
        <f t="shared" si="23"/>
        <v>0</v>
      </c>
      <c r="J92" s="225">
        <f t="shared" si="23"/>
        <v>27</v>
      </c>
      <c r="K92" s="226">
        <f t="shared" si="23"/>
        <v>0</v>
      </c>
      <c r="L92" s="227">
        <f t="shared" si="23"/>
        <v>27</v>
      </c>
      <c r="M92" s="225">
        <f t="shared" si="23"/>
        <v>0</v>
      </c>
      <c r="N92" s="228">
        <f t="shared" si="23"/>
        <v>0</v>
      </c>
      <c r="O92" s="229">
        <f t="shared" si="23"/>
        <v>0</v>
      </c>
      <c r="P92" s="230"/>
      <c r="R92" s="346"/>
      <c r="S92" s="346"/>
      <c r="T92" s="346"/>
    </row>
    <row r="93" spans="1:20" x14ac:dyDescent="0.25">
      <c r="A93" s="64">
        <v>2221</v>
      </c>
      <c r="B93" s="111" t="s">
        <v>108</v>
      </c>
      <c r="C93" s="65">
        <f t="shared" si="3"/>
        <v>23882</v>
      </c>
      <c r="D93" s="116">
        <v>23882</v>
      </c>
      <c r="E93" s="117"/>
      <c r="F93" s="222">
        <f>D93+E93</f>
        <v>23882</v>
      </c>
      <c r="G93" s="116"/>
      <c r="H93" s="118"/>
      <c r="I93" s="117">
        <f>G93+H93</f>
        <v>0</v>
      </c>
      <c r="J93" s="116"/>
      <c r="K93" s="117"/>
      <c r="L93" s="222">
        <f>J93+K93</f>
        <v>0</v>
      </c>
      <c r="M93" s="116"/>
      <c r="N93" s="118"/>
      <c r="O93" s="223">
        <f>N93+M93</f>
        <v>0</v>
      </c>
      <c r="P93" s="120"/>
      <c r="R93" s="346"/>
      <c r="S93" s="346"/>
      <c r="T93" s="346"/>
    </row>
    <row r="94" spans="1:20" x14ac:dyDescent="0.25">
      <c r="A94" s="64">
        <v>2222</v>
      </c>
      <c r="B94" s="111" t="s">
        <v>109</v>
      </c>
      <c r="C94" s="65">
        <f t="shared" si="3"/>
        <v>5947</v>
      </c>
      <c r="D94" s="116">
        <v>5947</v>
      </c>
      <c r="E94" s="117"/>
      <c r="F94" s="222">
        <f>D94+E94</f>
        <v>5947</v>
      </c>
      <c r="G94" s="116"/>
      <c r="H94" s="118"/>
      <c r="I94" s="117">
        <f>G94+H94</f>
        <v>0</v>
      </c>
      <c r="J94" s="116"/>
      <c r="K94" s="117"/>
      <c r="L94" s="222">
        <f>J94+K94</f>
        <v>0</v>
      </c>
      <c r="M94" s="116"/>
      <c r="N94" s="118"/>
      <c r="O94" s="223">
        <f>N94+M94</f>
        <v>0</v>
      </c>
      <c r="P94" s="120"/>
      <c r="R94" s="346"/>
      <c r="S94" s="346"/>
      <c r="T94" s="346"/>
    </row>
    <row r="95" spans="1:20" x14ac:dyDescent="0.25">
      <c r="A95" s="64">
        <v>2223</v>
      </c>
      <c r="B95" s="111" t="s">
        <v>110</v>
      </c>
      <c r="C95" s="65">
        <f t="shared" si="3"/>
        <v>7026</v>
      </c>
      <c r="D95" s="116">
        <f>7026-27</f>
        <v>6999</v>
      </c>
      <c r="E95" s="117"/>
      <c r="F95" s="222">
        <f>D95+E95</f>
        <v>6999</v>
      </c>
      <c r="G95" s="116"/>
      <c r="H95" s="118"/>
      <c r="I95" s="117">
        <f>G95+H95</f>
        <v>0</v>
      </c>
      <c r="J95" s="116">
        <v>27</v>
      </c>
      <c r="K95" s="117"/>
      <c r="L95" s="222">
        <f>J95+K95</f>
        <v>27</v>
      </c>
      <c r="M95" s="116"/>
      <c r="N95" s="118"/>
      <c r="O95" s="223">
        <f>N95+M95</f>
        <v>0</v>
      </c>
      <c r="P95" s="120"/>
      <c r="R95" s="346"/>
      <c r="S95" s="346"/>
      <c r="T95" s="346"/>
    </row>
    <row r="96" spans="1:20" ht="48" x14ac:dyDescent="0.25">
      <c r="A96" s="64">
        <v>2224</v>
      </c>
      <c r="B96" s="111" t="s">
        <v>111</v>
      </c>
      <c r="C96" s="65">
        <f t="shared" si="3"/>
        <v>647</v>
      </c>
      <c r="D96" s="116">
        <v>647</v>
      </c>
      <c r="E96" s="117"/>
      <c r="F96" s="222">
        <f>D96+E96</f>
        <v>647</v>
      </c>
      <c r="G96" s="116"/>
      <c r="H96" s="118"/>
      <c r="I96" s="117">
        <f>G96+H96</f>
        <v>0</v>
      </c>
      <c r="J96" s="116"/>
      <c r="K96" s="117"/>
      <c r="L96" s="222">
        <f>J96+K96</f>
        <v>0</v>
      </c>
      <c r="M96" s="116"/>
      <c r="N96" s="118"/>
      <c r="O96" s="223">
        <f>N96+M96</f>
        <v>0</v>
      </c>
      <c r="P96" s="120"/>
      <c r="R96" s="346"/>
      <c r="S96" s="346"/>
      <c r="T96" s="346"/>
    </row>
    <row r="97" spans="1:20" ht="24" hidden="1" x14ac:dyDescent="0.25">
      <c r="A97" s="64">
        <v>2229</v>
      </c>
      <c r="B97" s="111" t="s">
        <v>112</v>
      </c>
      <c r="C97" s="65">
        <f t="shared" si="3"/>
        <v>0</v>
      </c>
      <c r="D97" s="116"/>
      <c r="E97" s="117"/>
      <c r="F97" s="222">
        <f>D97+E97</f>
        <v>0</v>
      </c>
      <c r="G97" s="116"/>
      <c r="H97" s="118"/>
      <c r="I97" s="117">
        <f>G97+H97</f>
        <v>0</v>
      </c>
      <c r="J97" s="116"/>
      <c r="K97" s="117"/>
      <c r="L97" s="222">
        <f>J97+K97</f>
        <v>0</v>
      </c>
      <c r="M97" s="116"/>
      <c r="N97" s="118"/>
      <c r="O97" s="223">
        <f>N97+M97</f>
        <v>0</v>
      </c>
      <c r="P97" s="120"/>
      <c r="R97" s="346"/>
      <c r="S97" s="346"/>
      <c r="T97" s="346"/>
    </row>
    <row r="98" spans="1:20" ht="36" x14ac:dyDescent="0.25">
      <c r="A98" s="224">
        <v>2230</v>
      </c>
      <c r="B98" s="111" t="s">
        <v>113</v>
      </c>
      <c r="C98" s="65">
        <f t="shared" si="3"/>
        <v>765</v>
      </c>
      <c r="D98" s="225">
        <f t="shared" ref="D98:O98" si="24">SUM(D99:D105)</f>
        <v>765</v>
      </c>
      <c r="E98" s="226">
        <f t="shared" si="24"/>
        <v>0</v>
      </c>
      <c r="F98" s="227">
        <f t="shared" si="24"/>
        <v>765</v>
      </c>
      <c r="G98" s="225">
        <f t="shared" si="24"/>
        <v>0</v>
      </c>
      <c r="H98" s="228">
        <f t="shared" si="24"/>
        <v>0</v>
      </c>
      <c r="I98" s="226">
        <f t="shared" si="24"/>
        <v>0</v>
      </c>
      <c r="J98" s="225">
        <f t="shared" si="24"/>
        <v>0</v>
      </c>
      <c r="K98" s="226">
        <f t="shared" si="24"/>
        <v>0</v>
      </c>
      <c r="L98" s="227">
        <f t="shared" si="24"/>
        <v>0</v>
      </c>
      <c r="M98" s="225">
        <f t="shared" si="24"/>
        <v>0</v>
      </c>
      <c r="N98" s="228">
        <f t="shared" si="24"/>
        <v>0</v>
      </c>
      <c r="O98" s="229">
        <f t="shared" si="24"/>
        <v>0</v>
      </c>
      <c r="P98" s="230"/>
      <c r="R98" s="346"/>
      <c r="S98" s="346"/>
      <c r="T98" s="346"/>
    </row>
    <row r="99" spans="1:20" ht="24" hidden="1" x14ac:dyDescent="0.25">
      <c r="A99" s="64">
        <v>2231</v>
      </c>
      <c r="B99" s="111" t="s">
        <v>114</v>
      </c>
      <c r="C99" s="65">
        <f t="shared" si="3"/>
        <v>0</v>
      </c>
      <c r="D99" s="116"/>
      <c r="E99" s="117"/>
      <c r="F99" s="222">
        <f t="shared" ref="F99:F105" si="25">D99+E99</f>
        <v>0</v>
      </c>
      <c r="G99" s="116"/>
      <c r="H99" s="118"/>
      <c r="I99" s="117">
        <f t="shared" ref="I99:I105" si="26">G99+H99</f>
        <v>0</v>
      </c>
      <c r="J99" s="116"/>
      <c r="K99" s="117"/>
      <c r="L99" s="222">
        <f t="shared" ref="L99:L105" si="27">J99+K99</f>
        <v>0</v>
      </c>
      <c r="M99" s="116"/>
      <c r="N99" s="118"/>
      <c r="O99" s="223">
        <f t="shared" ref="O99:O105" si="28">N99+M99</f>
        <v>0</v>
      </c>
      <c r="P99" s="120"/>
      <c r="R99" s="346"/>
      <c r="S99" s="346"/>
      <c r="T99" s="346"/>
    </row>
    <row r="100" spans="1:20" ht="36" hidden="1" x14ac:dyDescent="0.25">
      <c r="A100" s="64">
        <v>2232</v>
      </c>
      <c r="B100" s="111" t="s">
        <v>115</v>
      </c>
      <c r="C100" s="65">
        <f t="shared" si="3"/>
        <v>0</v>
      </c>
      <c r="D100" s="116"/>
      <c r="E100" s="117"/>
      <c r="F100" s="222">
        <f t="shared" si="25"/>
        <v>0</v>
      </c>
      <c r="G100" s="116"/>
      <c r="H100" s="118"/>
      <c r="I100" s="117">
        <f t="shared" si="26"/>
        <v>0</v>
      </c>
      <c r="J100" s="116"/>
      <c r="K100" s="117"/>
      <c r="L100" s="222">
        <f t="shared" si="27"/>
        <v>0</v>
      </c>
      <c r="M100" s="116"/>
      <c r="N100" s="118"/>
      <c r="O100" s="223">
        <f t="shared" si="28"/>
        <v>0</v>
      </c>
      <c r="P100" s="120"/>
      <c r="R100" s="346"/>
      <c r="S100" s="346"/>
      <c r="T100" s="346"/>
    </row>
    <row r="101" spans="1:20" ht="24" hidden="1" x14ac:dyDescent="0.25">
      <c r="A101" s="55">
        <v>2233</v>
      </c>
      <c r="B101" s="101" t="s">
        <v>116</v>
      </c>
      <c r="C101" s="56">
        <f t="shared" si="3"/>
        <v>0</v>
      </c>
      <c r="D101" s="106"/>
      <c r="E101" s="107"/>
      <c r="F101" s="220">
        <f t="shared" si="25"/>
        <v>0</v>
      </c>
      <c r="G101" s="106"/>
      <c r="H101" s="108"/>
      <c r="I101" s="107">
        <f t="shared" si="26"/>
        <v>0</v>
      </c>
      <c r="J101" s="106"/>
      <c r="K101" s="107"/>
      <c r="L101" s="220">
        <f t="shared" si="27"/>
        <v>0</v>
      </c>
      <c r="M101" s="106"/>
      <c r="N101" s="108"/>
      <c r="O101" s="221">
        <f t="shared" si="28"/>
        <v>0</v>
      </c>
      <c r="P101" s="110"/>
      <c r="R101" s="346"/>
      <c r="S101" s="346"/>
      <c r="T101" s="346"/>
    </row>
    <row r="102" spans="1:20" ht="36" hidden="1" x14ac:dyDescent="0.25">
      <c r="A102" s="64">
        <v>2234</v>
      </c>
      <c r="B102" s="111" t="s">
        <v>117</v>
      </c>
      <c r="C102" s="65">
        <f t="shared" si="3"/>
        <v>0</v>
      </c>
      <c r="D102" s="116"/>
      <c r="E102" s="117"/>
      <c r="F102" s="222">
        <f t="shared" si="25"/>
        <v>0</v>
      </c>
      <c r="G102" s="116"/>
      <c r="H102" s="118"/>
      <c r="I102" s="117">
        <f t="shared" si="26"/>
        <v>0</v>
      </c>
      <c r="J102" s="116"/>
      <c r="K102" s="117"/>
      <c r="L102" s="222">
        <f t="shared" si="27"/>
        <v>0</v>
      </c>
      <c r="M102" s="116"/>
      <c r="N102" s="118"/>
      <c r="O102" s="223">
        <f t="shared" si="28"/>
        <v>0</v>
      </c>
      <c r="P102" s="120"/>
      <c r="R102" s="346"/>
      <c r="S102" s="346"/>
      <c r="T102" s="346"/>
    </row>
    <row r="103" spans="1:20" ht="24" hidden="1" x14ac:dyDescent="0.25">
      <c r="A103" s="64">
        <v>2235</v>
      </c>
      <c r="B103" s="111" t="s">
        <v>118</v>
      </c>
      <c r="C103" s="65">
        <f t="shared" si="3"/>
        <v>0</v>
      </c>
      <c r="D103" s="116"/>
      <c r="E103" s="117"/>
      <c r="F103" s="222">
        <f t="shared" si="25"/>
        <v>0</v>
      </c>
      <c r="G103" s="116"/>
      <c r="H103" s="118"/>
      <c r="I103" s="117">
        <f t="shared" si="26"/>
        <v>0</v>
      </c>
      <c r="J103" s="116"/>
      <c r="K103" s="117"/>
      <c r="L103" s="222">
        <f t="shared" si="27"/>
        <v>0</v>
      </c>
      <c r="M103" s="116"/>
      <c r="N103" s="118"/>
      <c r="O103" s="223">
        <f t="shared" si="28"/>
        <v>0</v>
      </c>
      <c r="P103" s="120"/>
      <c r="R103" s="346"/>
      <c r="S103" s="346"/>
      <c r="T103" s="346"/>
    </row>
    <row r="104" spans="1:20" hidden="1" x14ac:dyDescent="0.25">
      <c r="A104" s="64">
        <v>2236</v>
      </c>
      <c r="B104" s="111" t="s">
        <v>119</v>
      </c>
      <c r="C104" s="65">
        <f t="shared" si="3"/>
        <v>0</v>
      </c>
      <c r="D104" s="116"/>
      <c r="E104" s="117"/>
      <c r="F104" s="222">
        <f t="shared" si="25"/>
        <v>0</v>
      </c>
      <c r="G104" s="116"/>
      <c r="H104" s="118"/>
      <c r="I104" s="117">
        <f t="shared" si="26"/>
        <v>0</v>
      </c>
      <c r="J104" s="116"/>
      <c r="K104" s="117"/>
      <c r="L104" s="222">
        <f t="shared" si="27"/>
        <v>0</v>
      </c>
      <c r="M104" s="116"/>
      <c r="N104" s="118"/>
      <c r="O104" s="223">
        <f t="shared" si="28"/>
        <v>0</v>
      </c>
      <c r="P104" s="120"/>
      <c r="R104" s="346"/>
      <c r="S104" s="346"/>
      <c r="T104" s="346"/>
    </row>
    <row r="105" spans="1:20" ht="24" x14ac:dyDescent="0.25">
      <c r="A105" s="64">
        <v>2239</v>
      </c>
      <c r="B105" s="111" t="s">
        <v>120</v>
      </c>
      <c r="C105" s="65">
        <f t="shared" si="3"/>
        <v>765</v>
      </c>
      <c r="D105" s="116">
        <v>765</v>
      </c>
      <c r="E105" s="117"/>
      <c r="F105" s="222">
        <f t="shared" si="25"/>
        <v>765</v>
      </c>
      <c r="G105" s="116"/>
      <c r="H105" s="118"/>
      <c r="I105" s="117">
        <f t="shared" si="26"/>
        <v>0</v>
      </c>
      <c r="J105" s="116"/>
      <c r="K105" s="117"/>
      <c r="L105" s="222">
        <f t="shared" si="27"/>
        <v>0</v>
      </c>
      <c r="M105" s="116"/>
      <c r="N105" s="118"/>
      <c r="O105" s="223">
        <f t="shared" si="28"/>
        <v>0</v>
      </c>
      <c r="P105" s="120"/>
      <c r="R105" s="346"/>
      <c r="S105" s="346"/>
      <c r="T105" s="346"/>
    </row>
    <row r="106" spans="1:20" ht="36" x14ac:dyDescent="0.25">
      <c r="A106" s="224">
        <v>2240</v>
      </c>
      <c r="B106" s="111" t="s">
        <v>121</v>
      </c>
      <c r="C106" s="65">
        <f t="shared" si="3"/>
        <v>5012</v>
      </c>
      <c r="D106" s="225">
        <f t="shared" ref="D106:O106" si="29">SUM(D107:D114)</f>
        <v>5027</v>
      </c>
      <c r="E106" s="226">
        <f t="shared" si="29"/>
        <v>-15</v>
      </c>
      <c r="F106" s="227">
        <f t="shared" si="29"/>
        <v>5012</v>
      </c>
      <c r="G106" s="225">
        <f t="shared" si="29"/>
        <v>0</v>
      </c>
      <c r="H106" s="228">
        <f t="shared" si="29"/>
        <v>0</v>
      </c>
      <c r="I106" s="226">
        <f t="shared" si="29"/>
        <v>0</v>
      </c>
      <c r="J106" s="225">
        <f t="shared" si="29"/>
        <v>0</v>
      </c>
      <c r="K106" s="226">
        <f t="shared" si="29"/>
        <v>0</v>
      </c>
      <c r="L106" s="227">
        <f t="shared" si="29"/>
        <v>0</v>
      </c>
      <c r="M106" s="225">
        <f t="shared" si="29"/>
        <v>0</v>
      </c>
      <c r="N106" s="228">
        <f t="shared" si="29"/>
        <v>0</v>
      </c>
      <c r="O106" s="229">
        <f t="shared" si="29"/>
        <v>0</v>
      </c>
      <c r="P106" s="230"/>
      <c r="R106" s="346"/>
      <c r="S106" s="346"/>
      <c r="T106" s="346"/>
    </row>
    <row r="107" spans="1:20" hidden="1" x14ac:dyDescent="0.25">
      <c r="A107" s="64">
        <v>2241</v>
      </c>
      <c r="B107" s="111" t="s">
        <v>122</v>
      </c>
      <c r="C107" s="65">
        <f t="shared" si="3"/>
        <v>0</v>
      </c>
      <c r="D107" s="116"/>
      <c r="E107" s="117"/>
      <c r="F107" s="222">
        <f t="shared" ref="F107:F114" si="30">D107+E107</f>
        <v>0</v>
      </c>
      <c r="G107" s="116"/>
      <c r="H107" s="118"/>
      <c r="I107" s="117">
        <f t="shared" ref="I107:I114" si="31">G107+H107</f>
        <v>0</v>
      </c>
      <c r="J107" s="116"/>
      <c r="K107" s="117"/>
      <c r="L107" s="222">
        <f t="shared" ref="L107:L114" si="32">J107+K107</f>
        <v>0</v>
      </c>
      <c r="M107" s="116"/>
      <c r="N107" s="118"/>
      <c r="O107" s="223">
        <f t="shared" ref="O107:O114" si="33">N107+M107</f>
        <v>0</v>
      </c>
      <c r="P107" s="120"/>
      <c r="R107" s="346"/>
      <c r="S107" s="346"/>
      <c r="T107" s="346"/>
    </row>
    <row r="108" spans="1:20" ht="24" hidden="1" x14ac:dyDescent="0.25">
      <c r="A108" s="64">
        <v>2242</v>
      </c>
      <c r="B108" s="111" t="s">
        <v>123</v>
      </c>
      <c r="C108" s="65">
        <f t="shared" si="3"/>
        <v>0</v>
      </c>
      <c r="D108" s="116"/>
      <c r="E108" s="117"/>
      <c r="F108" s="222">
        <f t="shared" si="30"/>
        <v>0</v>
      </c>
      <c r="G108" s="116"/>
      <c r="H108" s="118"/>
      <c r="I108" s="117">
        <f t="shared" si="31"/>
        <v>0</v>
      </c>
      <c r="J108" s="116"/>
      <c r="K108" s="117"/>
      <c r="L108" s="222">
        <f t="shared" si="32"/>
        <v>0</v>
      </c>
      <c r="M108" s="116"/>
      <c r="N108" s="118"/>
      <c r="O108" s="223">
        <f t="shared" si="33"/>
        <v>0</v>
      </c>
      <c r="P108" s="120"/>
      <c r="R108" s="346"/>
      <c r="S108" s="346"/>
      <c r="T108" s="346"/>
    </row>
    <row r="109" spans="1:20" ht="24" x14ac:dyDescent="0.25">
      <c r="A109" s="64">
        <v>2243</v>
      </c>
      <c r="B109" s="111" t="s">
        <v>124</v>
      </c>
      <c r="C109" s="65">
        <f t="shared" si="3"/>
        <v>400</v>
      </c>
      <c r="D109" s="116">
        <v>400</v>
      </c>
      <c r="E109" s="117"/>
      <c r="F109" s="222">
        <f t="shared" si="30"/>
        <v>400</v>
      </c>
      <c r="G109" s="116"/>
      <c r="H109" s="118"/>
      <c r="I109" s="117">
        <f t="shared" si="31"/>
        <v>0</v>
      </c>
      <c r="J109" s="116"/>
      <c r="K109" s="117"/>
      <c r="L109" s="222">
        <f t="shared" si="32"/>
        <v>0</v>
      </c>
      <c r="M109" s="116"/>
      <c r="N109" s="118"/>
      <c r="O109" s="223">
        <f t="shared" si="33"/>
        <v>0</v>
      </c>
      <c r="P109" s="120"/>
      <c r="R109" s="346"/>
      <c r="S109" s="346"/>
      <c r="T109" s="346"/>
    </row>
    <row r="110" spans="1:20" x14ac:dyDescent="0.25">
      <c r="A110" s="64">
        <v>2244</v>
      </c>
      <c r="B110" s="111" t="s">
        <v>125</v>
      </c>
      <c r="C110" s="65">
        <f t="shared" si="3"/>
        <v>4612</v>
      </c>
      <c r="D110" s="116">
        <v>4627</v>
      </c>
      <c r="E110" s="117">
        <v>-15</v>
      </c>
      <c r="F110" s="222">
        <f t="shared" si="30"/>
        <v>4612</v>
      </c>
      <c r="G110" s="116"/>
      <c r="H110" s="118"/>
      <c r="I110" s="117">
        <f t="shared" si="31"/>
        <v>0</v>
      </c>
      <c r="J110" s="116"/>
      <c r="K110" s="117"/>
      <c r="L110" s="222">
        <f t="shared" si="32"/>
        <v>0</v>
      </c>
      <c r="M110" s="116"/>
      <c r="N110" s="118"/>
      <c r="O110" s="223">
        <f t="shared" si="33"/>
        <v>0</v>
      </c>
      <c r="P110" s="120"/>
      <c r="R110" s="346"/>
      <c r="S110" s="346"/>
      <c r="T110" s="346"/>
    </row>
    <row r="111" spans="1:20" ht="24" hidden="1" x14ac:dyDescent="0.25">
      <c r="A111" s="64">
        <v>2246</v>
      </c>
      <c r="B111" s="111" t="s">
        <v>126</v>
      </c>
      <c r="C111" s="65">
        <f t="shared" si="3"/>
        <v>0</v>
      </c>
      <c r="D111" s="116"/>
      <c r="E111" s="117"/>
      <c r="F111" s="222">
        <f t="shared" si="30"/>
        <v>0</v>
      </c>
      <c r="G111" s="116"/>
      <c r="H111" s="118"/>
      <c r="I111" s="117">
        <f t="shared" si="31"/>
        <v>0</v>
      </c>
      <c r="J111" s="116"/>
      <c r="K111" s="117"/>
      <c r="L111" s="222">
        <f t="shared" si="32"/>
        <v>0</v>
      </c>
      <c r="M111" s="116"/>
      <c r="N111" s="118"/>
      <c r="O111" s="223">
        <f t="shared" si="33"/>
        <v>0</v>
      </c>
      <c r="P111" s="120"/>
      <c r="R111" s="346"/>
      <c r="S111" s="346"/>
      <c r="T111" s="346"/>
    </row>
    <row r="112" spans="1:20" hidden="1" x14ac:dyDescent="0.25">
      <c r="A112" s="64">
        <v>2247</v>
      </c>
      <c r="B112" s="111" t="s">
        <v>127</v>
      </c>
      <c r="C112" s="65">
        <f t="shared" si="3"/>
        <v>0</v>
      </c>
      <c r="D112" s="116"/>
      <c r="E112" s="117"/>
      <c r="F112" s="222">
        <f t="shared" si="30"/>
        <v>0</v>
      </c>
      <c r="G112" s="116"/>
      <c r="H112" s="118"/>
      <c r="I112" s="117">
        <f t="shared" si="31"/>
        <v>0</v>
      </c>
      <c r="J112" s="116"/>
      <c r="K112" s="117"/>
      <c r="L112" s="222">
        <f t="shared" si="32"/>
        <v>0</v>
      </c>
      <c r="M112" s="116"/>
      <c r="N112" s="118"/>
      <c r="O112" s="223">
        <f t="shared" si="33"/>
        <v>0</v>
      </c>
      <c r="P112" s="120"/>
      <c r="R112" s="346"/>
      <c r="S112" s="346"/>
      <c r="T112" s="346"/>
    </row>
    <row r="113" spans="1:20" ht="24" hidden="1" x14ac:dyDescent="0.25">
      <c r="A113" s="64">
        <v>2248</v>
      </c>
      <c r="B113" s="111" t="s">
        <v>128</v>
      </c>
      <c r="C113" s="65">
        <f t="shared" si="3"/>
        <v>0</v>
      </c>
      <c r="D113" s="116"/>
      <c r="E113" s="117"/>
      <c r="F113" s="222">
        <f t="shared" si="30"/>
        <v>0</v>
      </c>
      <c r="G113" s="116"/>
      <c r="H113" s="118"/>
      <c r="I113" s="117">
        <f t="shared" si="31"/>
        <v>0</v>
      </c>
      <c r="J113" s="116"/>
      <c r="K113" s="117"/>
      <c r="L113" s="222">
        <f t="shared" si="32"/>
        <v>0</v>
      </c>
      <c r="M113" s="116"/>
      <c r="N113" s="118"/>
      <c r="O113" s="223">
        <f t="shared" si="33"/>
        <v>0</v>
      </c>
      <c r="P113" s="120"/>
      <c r="R113" s="346"/>
      <c r="S113" s="346"/>
      <c r="T113" s="346"/>
    </row>
    <row r="114" spans="1:20" ht="24" hidden="1" x14ac:dyDescent="0.25">
      <c r="A114" s="64">
        <v>2249</v>
      </c>
      <c r="B114" s="111" t="s">
        <v>129</v>
      </c>
      <c r="C114" s="65">
        <f t="shared" si="3"/>
        <v>0</v>
      </c>
      <c r="D114" s="116"/>
      <c r="E114" s="117"/>
      <c r="F114" s="222">
        <f t="shared" si="30"/>
        <v>0</v>
      </c>
      <c r="G114" s="116"/>
      <c r="H114" s="118"/>
      <c r="I114" s="117">
        <f t="shared" si="31"/>
        <v>0</v>
      </c>
      <c r="J114" s="116"/>
      <c r="K114" s="117"/>
      <c r="L114" s="222">
        <f t="shared" si="32"/>
        <v>0</v>
      </c>
      <c r="M114" s="116"/>
      <c r="N114" s="118"/>
      <c r="O114" s="223">
        <f t="shared" si="33"/>
        <v>0</v>
      </c>
      <c r="P114" s="120"/>
      <c r="R114" s="346"/>
      <c r="S114" s="346"/>
      <c r="T114" s="346"/>
    </row>
    <row r="115" spans="1:20" x14ac:dyDescent="0.25">
      <c r="A115" s="224">
        <v>2250</v>
      </c>
      <c r="B115" s="111" t="s">
        <v>130</v>
      </c>
      <c r="C115" s="65">
        <f t="shared" si="3"/>
        <v>166</v>
      </c>
      <c r="D115" s="225">
        <f t="shared" ref="D115:O115" si="34">SUM(D116:D118)</f>
        <v>166</v>
      </c>
      <c r="E115" s="226">
        <f t="shared" si="34"/>
        <v>0</v>
      </c>
      <c r="F115" s="227">
        <f t="shared" si="34"/>
        <v>166</v>
      </c>
      <c r="G115" s="225">
        <f t="shared" si="34"/>
        <v>0</v>
      </c>
      <c r="H115" s="228">
        <f t="shared" si="34"/>
        <v>0</v>
      </c>
      <c r="I115" s="226">
        <f t="shared" si="34"/>
        <v>0</v>
      </c>
      <c r="J115" s="225">
        <f t="shared" si="34"/>
        <v>0</v>
      </c>
      <c r="K115" s="226">
        <f t="shared" si="34"/>
        <v>0</v>
      </c>
      <c r="L115" s="227">
        <f t="shared" si="34"/>
        <v>0</v>
      </c>
      <c r="M115" s="225">
        <f t="shared" si="34"/>
        <v>0</v>
      </c>
      <c r="N115" s="228">
        <f t="shared" si="34"/>
        <v>0</v>
      </c>
      <c r="O115" s="229">
        <f t="shared" si="34"/>
        <v>0</v>
      </c>
      <c r="P115" s="230"/>
      <c r="R115" s="346"/>
      <c r="S115" s="346"/>
      <c r="T115" s="346"/>
    </row>
    <row r="116" spans="1:20" x14ac:dyDescent="0.25">
      <c r="A116" s="64">
        <v>2251</v>
      </c>
      <c r="B116" s="111" t="s">
        <v>131</v>
      </c>
      <c r="C116" s="65">
        <f t="shared" si="3"/>
        <v>166</v>
      </c>
      <c r="D116" s="116">
        <v>166</v>
      </c>
      <c r="E116" s="117"/>
      <c r="F116" s="222">
        <f>D116+E116</f>
        <v>166</v>
      </c>
      <c r="G116" s="116"/>
      <c r="H116" s="118"/>
      <c r="I116" s="117">
        <f>G116+H116</f>
        <v>0</v>
      </c>
      <c r="J116" s="116"/>
      <c r="K116" s="117"/>
      <c r="L116" s="222">
        <f>J116+K116</f>
        <v>0</v>
      </c>
      <c r="M116" s="116"/>
      <c r="N116" s="118"/>
      <c r="O116" s="223">
        <f>N116+M116</f>
        <v>0</v>
      </c>
      <c r="P116" s="120"/>
      <c r="R116" s="346"/>
      <c r="S116" s="346"/>
      <c r="T116" s="346"/>
    </row>
    <row r="117" spans="1:20" ht="24" hidden="1" x14ac:dyDescent="0.25">
      <c r="A117" s="64">
        <v>2252</v>
      </c>
      <c r="B117" s="111" t="s">
        <v>132</v>
      </c>
      <c r="C117" s="65">
        <f t="shared" ref="C117:C180" si="35">SUM(F117,I117,L117,O117)</f>
        <v>0</v>
      </c>
      <c r="D117" s="116"/>
      <c r="E117" s="117"/>
      <c r="F117" s="222">
        <f>D117+E117</f>
        <v>0</v>
      </c>
      <c r="G117" s="116"/>
      <c r="H117" s="118"/>
      <c r="I117" s="117">
        <f>G117+H117</f>
        <v>0</v>
      </c>
      <c r="J117" s="116"/>
      <c r="K117" s="117"/>
      <c r="L117" s="222">
        <f>J117+K117</f>
        <v>0</v>
      </c>
      <c r="M117" s="116"/>
      <c r="N117" s="118"/>
      <c r="O117" s="223">
        <f>N117+M117</f>
        <v>0</v>
      </c>
      <c r="P117" s="120"/>
      <c r="R117" s="346"/>
      <c r="S117" s="346"/>
      <c r="T117" s="346"/>
    </row>
    <row r="118" spans="1:20" ht="24" hidden="1" x14ac:dyDescent="0.25">
      <c r="A118" s="64">
        <v>2259</v>
      </c>
      <c r="B118" s="111" t="s">
        <v>133</v>
      </c>
      <c r="C118" s="65">
        <f t="shared" si="35"/>
        <v>0</v>
      </c>
      <c r="D118" s="116"/>
      <c r="E118" s="117"/>
      <c r="F118" s="222">
        <f>D118+E118</f>
        <v>0</v>
      </c>
      <c r="G118" s="116"/>
      <c r="H118" s="118"/>
      <c r="I118" s="117">
        <f>G118+H118</f>
        <v>0</v>
      </c>
      <c r="J118" s="116"/>
      <c r="K118" s="117"/>
      <c r="L118" s="222">
        <f>J118+K118</f>
        <v>0</v>
      </c>
      <c r="M118" s="116"/>
      <c r="N118" s="118"/>
      <c r="O118" s="223">
        <f>N118+M118</f>
        <v>0</v>
      </c>
      <c r="P118" s="120"/>
      <c r="R118" s="346"/>
      <c r="S118" s="346"/>
      <c r="T118" s="346"/>
    </row>
    <row r="119" spans="1:20" x14ac:dyDescent="0.25">
      <c r="A119" s="224">
        <v>2260</v>
      </c>
      <c r="B119" s="111" t="s">
        <v>134</v>
      </c>
      <c r="C119" s="65">
        <f t="shared" si="35"/>
        <v>41</v>
      </c>
      <c r="D119" s="225">
        <f t="shared" ref="D119:O119" si="36">SUM(D120:D124)</f>
        <v>41</v>
      </c>
      <c r="E119" s="226">
        <f t="shared" si="36"/>
        <v>0</v>
      </c>
      <c r="F119" s="227">
        <f t="shared" si="36"/>
        <v>41</v>
      </c>
      <c r="G119" s="225">
        <f t="shared" si="36"/>
        <v>0</v>
      </c>
      <c r="H119" s="228">
        <f t="shared" si="36"/>
        <v>0</v>
      </c>
      <c r="I119" s="226">
        <f t="shared" si="36"/>
        <v>0</v>
      </c>
      <c r="J119" s="225">
        <f t="shared" si="36"/>
        <v>0</v>
      </c>
      <c r="K119" s="226">
        <f t="shared" si="36"/>
        <v>0</v>
      </c>
      <c r="L119" s="227">
        <f t="shared" si="36"/>
        <v>0</v>
      </c>
      <c r="M119" s="225">
        <f t="shared" si="36"/>
        <v>0</v>
      </c>
      <c r="N119" s="228">
        <f t="shared" si="36"/>
        <v>0</v>
      </c>
      <c r="O119" s="229">
        <f t="shared" si="36"/>
        <v>0</v>
      </c>
      <c r="P119" s="230"/>
      <c r="R119" s="346"/>
      <c r="S119" s="346"/>
      <c r="T119" s="346"/>
    </row>
    <row r="120" spans="1:20" hidden="1" x14ac:dyDescent="0.25">
      <c r="A120" s="64">
        <v>2261</v>
      </c>
      <c r="B120" s="111" t="s">
        <v>135</v>
      </c>
      <c r="C120" s="65">
        <f t="shared" si="35"/>
        <v>0</v>
      </c>
      <c r="D120" s="116"/>
      <c r="E120" s="117"/>
      <c r="F120" s="222">
        <f>D120+E120</f>
        <v>0</v>
      </c>
      <c r="G120" s="116"/>
      <c r="H120" s="118"/>
      <c r="I120" s="117">
        <f>G120+H120</f>
        <v>0</v>
      </c>
      <c r="J120" s="116"/>
      <c r="K120" s="117"/>
      <c r="L120" s="222">
        <f>J120+K120</f>
        <v>0</v>
      </c>
      <c r="M120" s="116"/>
      <c r="N120" s="118"/>
      <c r="O120" s="223">
        <f>N120+M120</f>
        <v>0</v>
      </c>
      <c r="P120" s="120"/>
      <c r="R120" s="346"/>
      <c r="S120" s="346"/>
      <c r="T120" s="346"/>
    </row>
    <row r="121" spans="1:20" hidden="1" x14ac:dyDescent="0.25">
      <c r="A121" s="64">
        <v>2262</v>
      </c>
      <c r="B121" s="111" t="s">
        <v>136</v>
      </c>
      <c r="C121" s="65">
        <f t="shared" si="35"/>
        <v>0</v>
      </c>
      <c r="D121" s="116"/>
      <c r="E121" s="117"/>
      <c r="F121" s="222">
        <f>D121+E121</f>
        <v>0</v>
      </c>
      <c r="G121" s="116"/>
      <c r="H121" s="118"/>
      <c r="I121" s="117">
        <f>G121+H121</f>
        <v>0</v>
      </c>
      <c r="J121" s="116"/>
      <c r="K121" s="117"/>
      <c r="L121" s="222">
        <f>J121+K121</f>
        <v>0</v>
      </c>
      <c r="M121" s="116"/>
      <c r="N121" s="118"/>
      <c r="O121" s="223">
        <f>N121+M121</f>
        <v>0</v>
      </c>
      <c r="P121" s="120"/>
      <c r="R121" s="346"/>
      <c r="S121" s="346"/>
      <c r="T121" s="346"/>
    </row>
    <row r="122" spans="1:20" hidden="1" x14ac:dyDescent="0.25">
      <c r="A122" s="64">
        <v>2263</v>
      </c>
      <c r="B122" s="111" t="s">
        <v>137</v>
      </c>
      <c r="C122" s="65">
        <f t="shared" si="35"/>
        <v>0</v>
      </c>
      <c r="D122" s="116"/>
      <c r="E122" s="117"/>
      <c r="F122" s="222">
        <f>D122+E122</f>
        <v>0</v>
      </c>
      <c r="G122" s="116"/>
      <c r="H122" s="118"/>
      <c r="I122" s="117">
        <f>G122+H122</f>
        <v>0</v>
      </c>
      <c r="J122" s="116"/>
      <c r="K122" s="117"/>
      <c r="L122" s="222">
        <f>J122+K122</f>
        <v>0</v>
      </c>
      <c r="M122" s="116"/>
      <c r="N122" s="118"/>
      <c r="O122" s="223">
        <f>N122+M122</f>
        <v>0</v>
      </c>
      <c r="P122" s="120"/>
      <c r="R122" s="346"/>
      <c r="S122" s="346"/>
      <c r="T122" s="346"/>
    </row>
    <row r="123" spans="1:20" ht="24" hidden="1" x14ac:dyDescent="0.25">
      <c r="A123" s="64">
        <v>2264</v>
      </c>
      <c r="B123" s="111" t="s">
        <v>138</v>
      </c>
      <c r="C123" s="65">
        <f t="shared" si="35"/>
        <v>0</v>
      </c>
      <c r="D123" s="116"/>
      <c r="E123" s="117"/>
      <c r="F123" s="222">
        <f>D123+E123</f>
        <v>0</v>
      </c>
      <c r="G123" s="116"/>
      <c r="H123" s="118"/>
      <c r="I123" s="117">
        <f>G123+H123</f>
        <v>0</v>
      </c>
      <c r="J123" s="116"/>
      <c r="K123" s="117"/>
      <c r="L123" s="222">
        <f>J123+K123</f>
        <v>0</v>
      </c>
      <c r="M123" s="116"/>
      <c r="N123" s="118"/>
      <c r="O123" s="223">
        <f>N123+M123</f>
        <v>0</v>
      </c>
      <c r="P123" s="120"/>
      <c r="R123" s="346"/>
      <c r="S123" s="346"/>
      <c r="T123" s="346"/>
    </row>
    <row r="124" spans="1:20" x14ac:dyDescent="0.25">
      <c r="A124" s="64">
        <v>2269</v>
      </c>
      <c r="B124" s="111" t="s">
        <v>139</v>
      </c>
      <c r="C124" s="65">
        <f t="shared" si="35"/>
        <v>41</v>
      </c>
      <c r="D124" s="116">
        <v>41</v>
      </c>
      <c r="E124" s="117"/>
      <c r="F124" s="222">
        <f>D124+E124</f>
        <v>41</v>
      </c>
      <c r="G124" s="116"/>
      <c r="H124" s="118"/>
      <c r="I124" s="117">
        <f>G124+H124</f>
        <v>0</v>
      </c>
      <c r="J124" s="116"/>
      <c r="K124" s="117"/>
      <c r="L124" s="222">
        <f>J124+K124</f>
        <v>0</v>
      </c>
      <c r="M124" s="116"/>
      <c r="N124" s="118"/>
      <c r="O124" s="223">
        <f>N124+M124</f>
        <v>0</v>
      </c>
      <c r="P124" s="120"/>
      <c r="R124" s="346"/>
      <c r="S124" s="346"/>
      <c r="T124" s="346"/>
    </row>
    <row r="125" spans="1:20" x14ac:dyDescent="0.25">
      <c r="A125" s="224">
        <v>2270</v>
      </c>
      <c r="B125" s="111" t="s">
        <v>140</v>
      </c>
      <c r="C125" s="65">
        <f t="shared" si="35"/>
        <v>644</v>
      </c>
      <c r="D125" s="225">
        <f t="shared" ref="D125:O125" si="37">SUM(D126:D130)</f>
        <v>0</v>
      </c>
      <c r="E125" s="226">
        <f t="shared" si="37"/>
        <v>15</v>
      </c>
      <c r="F125" s="227">
        <f t="shared" si="37"/>
        <v>15</v>
      </c>
      <c r="G125" s="225">
        <f t="shared" si="37"/>
        <v>0</v>
      </c>
      <c r="H125" s="228">
        <f t="shared" si="37"/>
        <v>0</v>
      </c>
      <c r="I125" s="226">
        <f t="shared" si="37"/>
        <v>0</v>
      </c>
      <c r="J125" s="225">
        <f t="shared" si="37"/>
        <v>629</v>
      </c>
      <c r="K125" s="226">
        <f t="shared" si="37"/>
        <v>0</v>
      </c>
      <c r="L125" s="227">
        <f t="shared" si="37"/>
        <v>629</v>
      </c>
      <c r="M125" s="225">
        <f t="shared" si="37"/>
        <v>0</v>
      </c>
      <c r="N125" s="228">
        <f t="shared" si="37"/>
        <v>0</v>
      </c>
      <c r="O125" s="229">
        <f t="shared" si="37"/>
        <v>0</v>
      </c>
      <c r="P125" s="230"/>
      <c r="R125" s="346"/>
      <c r="S125" s="346"/>
      <c r="T125" s="346"/>
    </row>
    <row r="126" spans="1:20" hidden="1" x14ac:dyDescent="0.25">
      <c r="A126" s="64">
        <v>2272</v>
      </c>
      <c r="B126" s="4" t="s">
        <v>141</v>
      </c>
      <c r="C126" s="65">
        <f t="shared" si="35"/>
        <v>0</v>
      </c>
      <c r="D126" s="116"/>
      <c r="E126" s="117"/>
      <c r="F126" s="222">
        <f>D126+E126</f>
        <v>0</v>
      </c>
      <c r="G126" s="116"/>
      <c r="H126" s="118"/>
      <c r="I126" s="117">
        <f>G126+H126</f>
        <v>0</v>
      </c>
      <c r="J126" s="116"/>
      <c r="K126" s="117"/>
      <c r="L126" s="222">
        <f>J126+K126</f>
        <v>0</v>
      </c>
      <c r="M126" s="116"/>
      <c r="N126" s="118"/>
      <c r="O126" s="223">
        <f>N126+M126</f>
        <v>0</v>
      </c>
      <c r="P126" s="120"/>
      <c r="R126" s="346"/>
      <c r="S126" s="346"/>
      <c r="T126" s="346"/>
    </row>
    <row r="127" spans="1:20" ht="24" hidden="1" x14ac:dyDescent="0.25">
      <c r="A127" s="64">
        <v>2275</v>
      </c>
      <c r="B127" s="111" t="s">
        <v>142</v>
      </c>
      <c r="C127" s="65">
        <f t="shared" si="35"/>
        <v>0</v>
      </c>
      <c r="D127" s="116"/>
      <c r="E127" s="117"/>
      <c r="F127" s="222">
        <f>D127+E127</f>
        <v>0</v>
      </c>
      <c r="G127" s="116"/>
      <c r="H127" s="118"/>
      <c r="I127" s="117">
        <f>G127+H127</f>
        <v>0</v>
      </c>
      <c r="J127" s="116"/>
      <c r="K127" s="117"/>
      <c r="L127" s="222">
        <f>J127+K127</f>
        <v>0</v>
      </c>
      <c r="M127" s="116"/>
      <c r="N127" s="118"/>
      <c r="O127" s="223">
        <f>N127+M127</f>
        <v>0</v>
      </c>
      <c r="P127" s="120"/>
      <c r="R127" s="346"/>
      <c r="S127" s="346"/>
      <c r="T127" s="346"/>
    </row>
    <row r="128" spans="1:20" ht="36" hidden="1" x14ac:dyDescent="0.25">
      <c r="A128" s="64">
        <v>2276</v>
      </c>
      <c r="B128" s="111" t="s">
        <v>143</v>
      </c>
      <c r="C128" s="65">
        <f t="shared" si="35"/>
        <v>0</v>
      </c>
      <c r="D128" s="116"/>
      <c r="E128" s="117"/>
      <c r="F128" s="222">
        <f>D128+E128</f>
        <v>0</v>
      </c>
      <c r="G128" s="116"/>
      <c r="H128" s="118"/>
      <c r="I128" s="117">
        <f>G128+H128</f>
        <v>0</v>
      </c>
      <c r="J128" s="116"/>
      <c r="K128" s="117"/>
      <c r="L128" s="222">
        <f>J128+K128</f>
        <v>0</v>
      </c>
      <c r="M128" s="116"/>
      <c r="N128" s="118"/>
      <c r="O128" s="223">
        <f>N128+M128</f>
        <v>0</v>
      </c>
      <c r="P128" s="120"/>
      <c r="R128" s="346"/>
      <c r="S128" s="346"/>
      <c r="T128" s="346"/>
    </row>
    <row r="129" spans="1:20" ht="24" hidden="1" customHeight="1" x14ac:dyDescent="0.25">
      <c r="A129" s="64">
        <v>2278</v>
      </c>
      <c r="B129" s="111" t="s">
        <v>144</v>
      </c>
      <c r="C129" s="65">
        <f t="shared" si="35"/>
        <v>0</v>
      </c>
      <c r="D129" s="116"/>
      <c r="E129" s="117"/>
      <c r="F129" s="222">
        <f>D129+E129</f>
        <v>0</v>
      </c>
      <c r="G129" s="116"/>
      <c r="H129" s="118"/>
      <c r="I129" s="117">
        <f>G129+H129</f>
        <v>0</v>
      </c>
      <c r="J129" s="116"/>
      <c r="K129" s="117"/>
      <c r="L129" s="222">
        <f>J129+K129</f>
        <v>0</v>
      </c>
      <c r="M129" s="116"/>
      <c r="N129" s="118"/>
      <c r="O129" s="223">
        <f>N129+M129</f>
        <v>0</v>
      </c>
      <c r="P129" s="120"/>
      <c r="R129" s="346"/>
      <c r="S129" s="346"/>
      <c r="T129" s="346"/>
    </row>
    <row r="130" spans="1:20" ht="24" x14ac:dyDescent="0.25">
      <c r="A130" s="64">
        <v>2279</v>
      </c>
      <c r="B130" s="111" t="s">
        <v>145</v>
      </c>
      <c r="C130" s="65">
        <f t="shared" si="35"/>
        <v>644</v>
      </c>
      <c r="D130" s="116"/>
      <c r="E130" s="117">
        <v>15</v>
      </c>
      <c r="F130" s="222">
        <f>D130+E130</f>
        <v>15</v>
      </c>
      <c r="G130" s="116"/>
      <c r="H130" s="118"/>
      <c r="I130" s="117">
        <f>G130+H130</f>
        <v>0</v>
      </c>
      <c r="J130" s="116">
        <f>730-101</f>
        <v>629</v>
      </c>
      <c r="K130" s="117"/>
      <c r="L130" s="222">
        <f>J130+K130</f>
        <v>629</v>
      </c>
      <c r="M130" s="116"/>
      <c r="N130" s="118"/>
      <c r="O130" s="223">
        <f>N130+M130</f>
        <v>0</v>
      </c>
      <c r="P130" s="120"/>
      <c r="R130" s="346"/>
      <c r="S130" s="346"/>
      <c r="T130" s="346"/>
    </row>
    <row r="131" spans="1:20" ht="24" hidden="1" x14ac:dyDescent="0.25">
      <c r="A131" s="237">
        <v>2280</v>
      </c>
      <c r="B131" s="101" t="s">
        <v>146</v>
      </c>
      <c r="C131" s="56">
        <f t="shared" si="35"/>
        <v>0</v>
      </c>
      <c r="D131" s="238">
        <f t="shared" ref="D131:O131" si="38">SUM(D132)</f>
        <v>0</v>
      </c>
      <c r="E131" s="239">
        <f t="shared" si="38"/>
        <v>0</v>
      </c>
      <c r="F131" s="240">
        <f t="shared" si="38"/>
        <v>0</v>
      </c>
      <c r="G131" s="238">
        <f t="shared" si="38"/>
        <v>0</v>
      </c>
      <c r="H131" s="241">
        <f t="shared" si="38"/>
        <v>0</v>
      </c>
      <c r="I131" s="239">
        <f t="shared" si="38"/>
        <v>0</v>
      </c>
      <c r="J131" s="238">
        <f t="shared" si="38"/>
        <v>0</v>
      </c>
      <c r="K131" s="239">
        <f t="shared" si="38"/>
        <v>0</v>
      </c>
      <c r="L131" s="240">
        <f t="shared" si="38"/>
        <v>0</v>
      </c>
      <c r="M131" s="225">
        <f t="shared" si="38"/>
        <v>0</v>
      </c>
      <c r="N131" s="241">
        <f t="shared" si="38"/>
        <v>0</v>
      </c>
      <c r="O131" s="242">
        <f t="shared" si="38"/>
        <v>0</v>
      </c>
      <c r="P131" s="243"/>
      <c r="R131" s="346"/>
      <c r="S131" s="346"/>
      <c r="T131" s="346"/>
    </row>
    <row r="132" spans="1:20" ht="24" hidden="1" x14ac:dyDescent="0.25">
      <c r="A132" s="64">
        <v>2283</v>
      </c>
      <c r="B132" s="111" t="s">
        <v>147</v>
      </c>
      <c r="C132" s="65">
        <f t="shared" si="35"/>
        <v>0</v>
      </c>
      <c r="D132" s="116"/>
      <c r="E132" s="117"/>
      <c r="F132" s="222">
        <f>D132+E132</f>
        <v>0</v>
      </c>
      <c r="G132" s="116"/>
      <c r="H132" s="118"/>
      <c r="I132" s="117">
        <f>G132+H132</f>
        <v>0</v>
      </c>
      <c r="J132" s="116"/>
      <c r="K132" s="117"/>
      <c r="L132" s="222">
        <f>J132+K132</f>
        <v>0</v>
      </c>
      <c r="M132" s="116"/>
      <c r="N132" s="118"/>
      <c r="O132" s="223">
        <f>N132+M132</f>
        <v>0</v>
      </c>
      <c r="P132" s="120"/>
      <c r="R132" s="346"/>
      <c r="S132" s="346"/>
      <c r="T132" s="346"/>
    </row>
    <row r="133" spans="1:20" ht="38.25" customHeight="1" x14ac:dyDescent="0.25">
      <c r="A133" s="85">
        <v>2300</v>
      </c>
      <c r="B133" s="210" t="s">
        <v>148</v>
      </c>
      <c r="C133" s="86">
        <f t="shared" si="35"/>
        <v>11879</v>
      </c>
      <c r="D133" s="95">
        <f t="shared" ref="D133:O133" si="39">SUM(D134,D139,D143,D144,D147,D154,D162,D163,D166)</f>
        <v>7681</v>
      </c>
      <c r="E133" s="96">
        <f t="shared" si="39"/>
        <v>0</v>
      </c>
      <c r="F133" s="97">
        <f t="shared" si="39"/>
        <v>7681</v>
      </c>
      <c r="G133" s="95">
        <f t="shared" si="39"/>
        <v>1429</v>
      </c>
      <c r="H133" s="98">
        <f t="shared" si="39"/>
        <v>0</v>
      </c>
      <c r="I133" s="96">
        <f t="shared" si="39"/>
        <v>1429</v>
      </c>
      <c r="J133" s="95">
        <f t="shared" si="39"/>
        <v>2802</v>
      </c>
      <c r="K133" s="96">
        <f t="shared" si="39"/>
        <v>-33</v>
      </c>
      <c r="L133" s="97">
        <f t="shared" si="39"/>
        <v>2769</v>
      </c>
      <c r="M133" s="95">
        <f t="shared" si="39"/>
        <v>0</v>
      </c>
      <c r="N133" s="98">
        <f t="shared" si="39"/>
        <v>0</v>
      </c>
      <c r="O133" s="212">
        <f t="shared" si="39"/>
        <v>0</v>
      </c>
      <c r="P133" s="99"/>
      <c r="R133" s="346"/>
      <c r="S133" s="346"/>
      <c r="T133" s="346"/>
    </row>
    <row r="134" spans="1:20" ht="24" x14ac:dyDescent="0.25">
      <c r="A134" s="237">
        <v>2310</v>
      </c>
      <c r="B134" s="101" t="s">
        <v>149</v>
      </c>
      <c r="C134" s="56">
        <f t="shared" si="35"/>
        <v>1862</v>
      </c>
      <c r="D134" s="238">
        <f t="shared" ref="D134:O134" si="40">SUM(D135:D138)</f>
        <v>1862</v>
      </c>
      <c r="E134" s="239">
        <f t="shared" si="40"/>
        <v>0</v>
      </c>
      <c r="F134" s="240">
        <f t="shared" si="40"/>
        <v>1862</v>
      </c>
      <c r="G134" s="238">
        <f t="shared" si="40"/>
        <v>0</v>
      </c>
      <c r="H134" s="241">
        <f t="shared" si="40"/>
        <v>0</v>
      </c>
      <c r="I134" s="239">
        <f t="shared" si="40"/>
        <v>0</v>
      </c>
      <c r="J134" s="238">
        <f t="shared" si="40"/>
        <v>0</v>
      </c>
      <c r="K134" s="239">
        <f t="shared" si="40"/>
        <v>0</v>
      </c>
      <c r="L134" s="240">
        <f t="shared" si="40"/>
        <v>0</v>
      </c>
      <c r="M134" s="238">
        <f t="shared" si="40"/>
        <v>0</v>
      </c>
      <c r="N134" s="241">
        <f t="shared" si="40"/>
        <v>0</v>
      </c>
      <c r="O134" s="242">
        <f t="shared" si="40"/>
        <v>0</v>
      </c>
      <c r="P134" s="243"/>
      <c r="R134" s="346"/>
      <c r="S134" s="346"/>
      <c r="T134" s="346"/>
    </row>
    <row r="135" spans="1:20" x14ac:dyDescent="0.25">
      <c r="A135" s="64">
        <v>2311</v>
      </c>
      <c r="B135" s="111" t="s">
        <v>150</v>
      </c>
      <c r="C135" s="65">
        <f t="shared" si="35"/>
        <v>690</v>
      </c>
      <c r="D135" s="116">
        <v>690</v>
      </c>
      <c r="E135" s="117"/>
      <c r="F135" s="222">
        <f>D135+E135</f>
        <v>690</v>
      </c>
      <c r="G135" s="116"/>
      <c r="H135" s="118"/>
      <c r="I135" s="117">
        <f>G135+H135</f>
        <v>0</v>
      </c>
      <c r="J135" s="116"/>
      <c r="K135" s="117"/>
      <c r="L135" s="222">
        <f>J135+K135</f>
        <v>0</v>
      </c>
      <c r="M135" s="116"/>
      <c r="N135" s="118"/>
      <c r="O135" s="223">
        <f>N135+M135</f>
        <v>0</v>
      </c>
      <c r="P135" s="120"/>
      <c r="R135" s="346"/>
      <c r="S135" s="346"/>
      <c r="T135" s="346"/>
    </row>
    <row r="136" spans="1:20" x14ac:dyDescent="0.25">
      <c r="A136" s="64">
        <v>2312</v>
      </c>
      <c r="B136" s="111" t="s">
        <v>151</v>
      </c>
      <c r="C136" s="65">
        <f t="shared" si="35"/>
        <v>1120</v>
      </c>
      <c r="D136" s="116">
        <v>1120</v>
      </c>
      <c r="E136" s="117"/>
      <c r="F136" s="222">
        <f>D136+E136</f>
        <v>1120</v>
      </c>
      <c r="G136" s="116"/>
      <c r="H136" s="118"/>
      <c r="I136" s="117">
        <f>G136+H136</f>
        <v>0</v>
      </c>
      <c r="J136" s="116"/>
      <c r="K136" s="117"/>
      <c r="L136" s="222">
        <f>J136+K136</f>
        <v>0</v>
      </c>
      <c r="M136" s="116"/>
      <c r="N136" s="118"/>
      <c r="O136" s="223">
        <f>N136+M136</f>
        <v>0</v>
      </c>
      <c r="P136" s="120"/>
      <c r="R136" s="346"/>
      <c r="S136" s="346"/>
      <c r="T136" s="346"/>
    </row>
    <row r="137" spans="1:20" x14ac:dyDescent="0.25">
      <c r="A137" s="64">
        <v>2313</v>
      </c>
      <c r="B137" s="111" t="s">
        <v>152</v>
      </c>
      <c r="C137" s="65">
        <f t="shared" si="35"/>
        <v>52</v>
      </c>
      <c r="D137" s="116">
        <v>52</v>
      </c>
      <c r="E137" s="117"/>
      <c r="F137" s="222">
        <f>D137+E137</f>
        <v>52</v>
      </c>
      <c r="G137" s="116"/>
      <c r="H137" s="118"/>
      <c r="I137" s="117">
        <f>G137+H137</f>
        <v>0</v>
      </c>
      <c r="J137" s="116"/>
      <c r="K137" s="117"/>
      <c r="L137" s="222">
        <f>J137+K137</f>
        <v>0</v>
      </c>
      <c r="M137" s="116"/>
      <c r="N137" s="118"/>
      <c r="O137" s="223">
        <f>N137+M137</f>
        <v>0</v>
      </c>
      <c r="P137" s="120"/>
      <c r="R137" s="346"/>
      <c r="S137" s="346"/>
      <c r="T137" s="346"/>
    </row>
    <row r="138" spans="1:20" ht="36" hidden="1" x14ac:dyDescent="0.25">
      <c r="A138" s="64">
        <v>2314</v>
      </c>
      <c r="B138" s="111" t="s">
        <v>153</v>
      </c>
      <c r="C138" s="65">
        <f t="shared" si="35"/>
        <v>0</v>
      </c>
      <c r="D138" s="116"/>
      <c r="E138" s="117"/>
      <c r="F138" s="222">
        <f>D138+E138</f>
        <v>0</v>
      </c>
      <c r="G138" s="116"/>
      <c r="H138" s="118"/>
      <c r="I138" s="117">
        <f>G138+H138</f>
        <v>0</v>
      </c>
      <c r="J138" s="116"/>
      <c r="K138" s="117"/>
      <c r="L138" s="222">
        <f>J138+K138</f>
        <v>0</v>
      </c>
      <c r="M138" s="116"/>
      <c r="N138" s="118"/>
      <c r="O138" s="223">
        <f>N138+M138</f>
        <v>0</v>
      </c>
      <c r="P138" s="120"/>
      <c r="R138" s="346"/>
      <c r="S138" s="346"/>
      <c r="T138" s="346"/>
    </row>
    <row r="139" spans="1:20" x14ac:dyDescent="0.25">
      <c r="A139" s="224">
        <v>2320</v>
      </c>
      <c r="B139" s="111" t="s">
        <v>154</v>
      </c>
      <c r="C139" s="65">
        <f t="shared" si="35"/>
        <v>72</v>
      </c>
      <c r="D139" s="225">
        <f t="shared" ref="D139:O139" si="41">SUM(D140:D142)</f>
        <v>72</v>
      </c>
      <c r="E139" s="226">
        <f t="shared" si="41"/>
        <v>0</v>
      </c>
      <c r="F139" s="227">
        <f t="shared" si="41"/>
        <v>72</v>
      </c>
      <c r="G139" s="225">
        <f t="shared" si="41"/>
        <v>0</v>
      </c>
      <c r="H139" s="228">
        <f t="shared" si="41"/>
        <v>0</v>
      </c>
      <c r="I139" s="226">
        <f t="shared" si="41"/>
        <v>0</v>
      </c>
      <c r="J139" s="225">
        <f t="shared" si="41"/>
        <v>0</v>
      </c>
      <c r="K139" s="226">
        <f t="shared" si="41"/>
        <v>0</v>
      </c>
      <c r="L139" s="227">
        <f t="shared" si="41"/>
        <v>0</v>
      </c>
      <c r="M139" s="225">
        <f t="shared" si="41"/>
        <v>0</v>
      </c>
      <c r="N139" s="228">
        <f t="shared" si="41"/>
        <v>0</v>
      </c>
      <c r="O139" s="229">
        <f t="shared" si="41"/>
        <v>0</v>
      </c>
      <c r="P139" s="230"/>
      <c r="R139" s="346"/>
      <c r="S139" s="346"/>
      <c r="T139" s="346"/>
    </row>
    <row r="140" spans="1:20" hidden="1" x14ac:dyDescent="0.25">
      <c r="A140" s="64">
        <v>2321</v>
      </c>
      <c r="B140" s="111" t="s">
        <v>155</v>
      </c>
      <c r="C140" s="65">
        <f t="shared" si="35"/>
        <v>0</v>
      </c>
      <c r="D140" s="116"/>
      <c r="E140" s="117"/>
      <c r="F140" s="222">
        <f>D140+E140</f>
        <v>0</v>
      </c>
      <c r="G140" s="116"/>
      <c r="H140" s="118"/>
      <c r="I140" s="117">
        <f>G140+H140</f>
        <v>0</v>
      </c>
      <c r="J140" s="116"/>
      <c r="K140" s="117"/>
      <c r="L140" s="222">
        <f>J140+K140</f>
        <v>0</v>
      </c>
      <c r="M140" s="116"/>
      <c r="N140" s="118"/>
      <c r="O140" s="223">
        <f>N140+M140</f>
        <v>0</v>
      </c>
      <c r="P140" s="120"/>
      <c r="R140" s="346"/>
      <c r="S140" s="346"/>
      <c r="T140" s="346"/>
    </row>
    <row r="141" spans="1:20" x14ac:dyDescent="0.25">
      <c r="A141" s="64">
        <v>2322</v>
      </c>
      <c r="B141" s="111" t="s">
        <v>156</v>
      </c>
      <c r="C141" s="65">
        <f t="shared" si="35"/>
        <v>72</v>
      </c>
      <c r="D141" s="116">
        <v>72</v>
      </c>
      <c r="E141" s="117"/>
      <c r="F141" s="222">
        <f>D141+E141</f>
        <v>72</v>
      </c>
      <c r="G141" s="116"/>
      <c r="H141" s="118"/>
      <c r="I141" s="117">
        <f>G141+H141</f>
        <v>0</v>
      </c>
      <c r="J141" s="116"/>
      <c r="K141" s="117"/>
      <c r="L141" s="222">
        <f>J141+K141</f>
        <v>0</v>
      </c>
      <c r="M141" s="116"/>
      <c r="N141" s="118"/>
      <c r="O141" s="223">
        <f>N141+M141</f>
        <v>0</v>
      </c>
      <c r="P141" s="120"/>
      <c r="R141" s="346"/>
      <c r="S141" s="346"/>
      <c r="T141" s="346"/>
    </row>
    <row r="142" spans="1:20" ht="10.5" hidden="1" customHeight="1" x14ac:dyDescent="0.25">
      <c r="A142" s="64">
        <v>2329</v>
      </c>
      <c r="B142" s="111" t="s">
        <v>157</v>
      </c>
      <c r="C142" s="65">
        <f t="shared" si="35"/>
        <v>0</v>
      </c>
      <c r="D142" s="116"/>
      <c r="E142" s="117"/>
      <c r="F142" s="222">
        <f>D142+E142</f>
        <v>0</v>
      </c>
      <c r="G142" s="116"/>
      <c r="H142" s="118"/>
      <c r="I142" s="117">
        <f>G142+H142</f>
        <v>0</v>
      </c>
      <c r="J142" s="116"/>
      <c r="K142" s="117"/>
      <c r="L142" s="222">
        <f>J142+K142</f>
        <v>0</v>
      </c>
      <c r="M142" s="116"/>
      <c r="N142" s="118"/>
      <c r="O142" s="223">
        <f>N142+M142</f>
        <v>0</v>
      </c>
      <c r="P142" s="120"/>
      <c r="R142" s="346"/>
      <c r="S142" s="346"/>
      <c r="T142" s="346"/>
    </row>
    <row r="143" spans="1:20" hidden="1" x14ac:dyDescent="0.25">
      <c r="A143" s="224">
        <v>2330</v>
      </c>
      <c r="B143" s="111" t="s">
        <v>158</v>
      </c>
      <c r="C143" s="65">
        <f t="shared" si="35"/>
        <v>0</v>
      </c>
      <c r="D143" s="116"/>
      <c r="E143" s="117"/>
      <c r="F143" s="222">
        <f>D143+E143</f>
        <v>0</v>
      </c>
      <c r="G143" s="116"/>
      <c r="H143" s="118"/>
      <c r="I143" s="117">
        <f>G143+H143</f>
        <v>0</v>
      </c>
      <c r="J143" s="116"/>
      <c r="K143" s="117"/>
      <c r="L143" s="222">
        <f>J143+K143</f>
        <v>0</v>
      </c>
      <c r="M143" s="116"/>
      <c r="N143" s="118"/>
      <c r="O143" s="223">
        <f>N143+M143</f>
        <v>0</v>
      </c>
      <c r="P143" s="120"/>
      <c r="R143" s="346"/>
      <c r="S143" s="346"/>
      <c r="T143" s="346"/>
    </row>
    <row r="144" spans="1:20" ht="48" x14ac:dyDescent="0.25">
      <c r="A144" s="224">
        <v>2340</v>
      </c>
      <c r="B144" s="111" t="s">
        <v>159</v>
      </c>
      <c r="C144" s="65">
        <f t="shared" si="35"/>
        <v>80</v>
      </c>
      <c r="D144" s="225">
        <f t="shared" ref="D144:O144" si="42">SUM(D145:D146)</f>
        <v>80</v>
      </c>
      <c r="E144" s="226">
        <f t="shared" si="42"/>
        <v>0</v>
      </c>
      <c r="F144" s="227">
        <f t="shared" si="42"/>
        <v>80</v>
      </c>
      <c r="G144" s="225">
        <f t="shared" si="42"/>
        <v>0</v>
      </c>
      <c r="H144" s="228">
        <f t="shared" si="42"/>
        <v>0</v>
      </c>
      <c r="I144" s="226">
        <f t="shared" si="42"/>
        <v>0</v>
      </c>
      <c r="J144" s="225">
        <f t="shared" si="42"/>
        <v>0</v>
      </c>
      <c r="K144" s="226">
        <f t="shared" si="42"/>
        <v>0</v>
      </c>
      <c r="L144" s="227">
        <f t="shared" si="42"/>
        <v>0</v>
      </c>
      <c r="M144" s="225">
        <f t="shared" si="42"/>
        <v>0</v>
      </c>
      <c r="N144" s="228">
        <f t="shared" si="42"/>
        <v>0</v>
      </c>
      <c r="O144" s="229">
        <f t="shared" si="42"/>
        <v>0</v>
      </c>
      <c r="P144" s="230"/>
      <c r="R144" s="346"/>
      <c r="S144" s="346"/>
      <c r="T144" s="346"/>
    </row>
    <row r="145" spans="1:20" x14ac:dyDescent="0.25">
      <c r="A145" s="64">
        <v>2341</v>
      </c>
      <c r="B145" s="111" t="s">
        <v>160</v>
      </c>
      <c r="C145" s="65">
        <f t="shared" si="35"/>
        <v>80</v>
      </c>
      <c r="D145" s="116">
        <v>80</v>
      </c>
      <c r="E145" s="117"/>
      <c r="F145" s="222">
        <f>D145+E145</f>
        <v>80</v>
      </c>
      <c r="G145" s="116"/>
      <c r="H145" s="118"/>
      <c r="I145" s="117">
        <f>G145+H145</f>
        <v>0</v>
      </c>
      <c r="J145" s="116"/>
      <c r="K145" s="117"/>
      <c r="L145" s="222">
        <f>J145+K145</f>
        <v>0</v>
      </c>
      <c r="M145" s="116"/>
      <c r="N145" s="118"/>
      <c r="O145" s="223">
        <f>N145+M145</f>
        <v>0</v>
      </c>
      <c r="P145" s="120"/>
      <c r="R145" s="346"/>
      <c r="S145" s="346"/>
      <c r="T145" s="346"/>
    </row>
    <row r="146" spans="1:20" ht="24" hidden="1" x14ac:dyDescent="0.25">
      <c r="A146" s="64">
        <v>2344</v>
      </c>
      <c r="B146" s="111" t="s">
        <v>161</v>
      </c>
      <c r="C146" s="65">
        <f t="shared" si="35"/>
        <v>0</v>
      </c>
      <c r="D146" s="116"/>
      <c r="E146" s="117"/>
      <c r="F146" s="222">
        <f>D146+E146</f>
        <v>0</v>
      </c>
      <c r="G146" s="116"/>
      <c r="H146" s="118"/>
      <c r="I146" s="117">
        <f>G146+H146</f>
        <v>0</v>
      </c>
      <c r="J146" s="116"/>
      <c r="K146" s="117"/>
      <c r="L146" s="222">
        <f>J146+K146</f>
        <v>0</v>
      </c>
      <c r="M146" s="116"/>
      <c r="N146" s="118"/>
      <c r="O146" s="223">
        <f>N146+M146</f>
        <v>0</v>
      </c>
      <c r="P146" s="120"/>
      <c r="R146" s="346"/>
      <c r="S146" s="346"/>
      <c r="T146" s="346"/>
    </row>
    <row r="147" spans="1:20" ht="24" x14ac:dyDescent="0.25">
      <c r="A147" s="213">
        <v>2350</v>
      </c>
      <c r="B147" s="156" t="s">
        <v>162</v>
      </c>
      <c r="C147" s="157">
        <f t="shared" si="35"/>
        <v>3802</v>
      </c>
      <c r="D147" s="214">
        <f t="shared" ref="D147:O147" si="43">SUM(D148:D153)</f>
        <v>3802</v>
      </c>
      <c r="E147" s="215">
        <f t="shared" si="43"/>
        <v>0</v>
      </c>
      <c r="F147" s="216">
        <f t="shared" si="43"/>
        <v>3802</v>
      </c>
      <c r="G147" s="214">
        <f t="shared" si="43"/>
        <v>0</v>
      </c>
      <c r="H147" s="217">
        <f t="shared" si="43"/>
        <v>0</v>
      </c>
      <c r="I147" s="215">
        <f t="shared" si="43"/>
        <v>0</v>
      </c>
      <c r="J147" s="214">
        <f t="shared" si="43"/>
        <v>0</v>
      </c>
      <c r="K147" s="215">
        <f t="shared" si="43"/>
        <v>0</v>
      </c>
      <c r="L147" s="216">
        <f t="shared" si="43"/>
        <v>0</v>
      </c>
      <c r="M147" s="214">
        <f t="shared" si="43"/>
        <v>0</v>
      </c>
      <c r="N147" s="217">
        <f t="shared" si="43"/>
        <v>0</v>
      </c>
      <c r="O147" s="218">
        <f t="shared" si="43"/>
        <v>0</v>
      </c>
      <c r="P147" s="219"/>
      <c r="R147" s="346"/>
      <c r="S147" s="346"/>
      <c r="T147" s="346"/>
    </row>
    <row r="148" spans="1:20" x14ac:dyDescent="0.25">
      <c r="A148" s="55">
        <v>2351</v>
      </c>
      <c r="B148" s="101" t="s">
        <v>163</v>
      </c>
      <c r="C148" s="56">
        <f t="shared" si="35"/>
        <v>507</v>
      </c>
      <c r="D148" s="106">
        <v>507</v>
      </c>
      <c r="E148" s="107"/>
      <c r="F148" s="220">
        <f t="shared" ref="F148:F153" si="44">D148+E148</f>
        <v>507</v>
      </c>
      <c r="G148" s="106"/>
      <c r="H148" s="108"/>
      <c r="I148" s="107">
        <f t="shared" ref="I148:I153" si="45">G148+H148</f>
        <v>0</v>
      </c>
      <c r="J148" s="106"/>
      <c r="K148" s="107"/>
      <c r="L148" s="220">
        <f t="shared" ref="L148:L153" si="46">J148+K148</f>
        <v>0</v>
      </c>
      <c r="M148" s="106"/>
      <c r="N148" s="108"/>
      <c r="O148" s="221">
        <f t="shared" ref="O148:O153" si="47">N148+M148</f>
        <v>0</v>
      </c>
      <c r="P148" s="110"/>
      <c r="R148" s="346"/>
      <c r="S148" s="346"/>
      <c r="T148" s="346"/>
    </row>
    <row r="149" spans="1:20" x14ac:dyDescent="0.25">
      <c r="A149" s="64">
        <v>2352</v>
      </c>
      <c r="B149" s="111" t="s">
        <v>164</v>
      </c>
      <c r="C149" s="65">
        <f t="shared" si="35"/>
        <v>3235</v>
      </c>
      <c r="D149" s="116">
        <v>3235</v>
      </c>
      <c r="E149" s="117"/>
      <c r="F149" s="222">
        <f t="shared" si="44"/>
        <v>3235</v>
      </c>
      <c r="G149" s="116"/>
      <c r="H149" s="118"/>
      <c r="I149" s="117">
        <f t="shared" si="45"/>
        <v>0</v>
      </c>
      <c r="J149" s="116"/>
      <c r="K149" s="117"/>
      <c r="L149" s="222">
        <f t="shared" si="46"/>
        <v>0</v>
      </c>
      <c r="M149" s="116"/>
      <c r="N149" s="118"/>
      <c r="O149" s="223">
        <f t="shared" si="47"/>
        <v>0</v>
      </c>
      <c r="P149" s="120"/>
      <c r="R149" s="346"/>
      <c r="S149" s="346"/>
      <c r="T149" s="346"/>
    </row>
    <row r="150" spans="1:20" ht="24" hidden="1" x14ac:dyDescent="0.25">
      <c r="A150" s="64">
        <v>2353</v>
      </c>
      <c r="B150" s="111" t="s">
        <v>165</v>
      </c>
      <c r="C150" s="65">
        <f t="shared" si="35"/>
        <v>0</v>
      </c>
      <c r="D150" s="116"/>
      <c r="E150" s="117"/>
      <c r="F150" s="222">
        <f t="shared" si="44"/>
        <v>0</v>
      </c>
      <c r="G150" s="116"/>
      <c r="H150" s="118"/>
      <c r="I150" s="117">
        <f t="shared" si="45"/>
        <v>0</v>
      </c>
      <c r="J150" s="116"/>
      <c r="K150" s="117"/>
      <c r="L150" s="222">
        <f t="shared" si="46"/>
        <v>0</v>
      </c>
      <c r="M150" s="116"/>
      <c r="N150" s="118"/>
      <c r="O150" s="223">
        <f t="shared" si="47"/>
        <v>0</v>
      </c>
      <c r="P150" s="120"/>
      <c r="R150" s="346"/>
      <c r="S150" s="346"/>
      <c r="T150" s="346"/>
    </row>
    <row r="151" spans="1:20" ht="24" hidden="1" x14ac:dyDescent="0.25">
      <c r="A151" s="64">
        <v>2354</v>
      </c>
      <c r="B151" s="111" t="s">
        <v>166</v>
      </c>
      <c r="C151" s="65">
        <f t="shared" si="35"/>
        <v>0</v>
      </c>
      <c r="D151" s="116"/>
      <c r="E151" s="117"/>
      <c r="F151" s="222">
        <f t="shared" si="44"/>
        <v>0</v>
      </c>
      <c r="G151" s="116"/>
      <c r="H151" s="118"/>
      <c r="I151" s="117">
        <f t="shared" si="45"/>
        <v>0</v>
      </c>
      <c r="J151" s="116"/>
      <c r="K151" s="117"/>
      <c r="L151" s="222">
        <f t="shared" si="46"/>
        <v>0</v>
      </c>
      <c r="M151" s="116"/>
      <c r="N151" s="118"/>
      <c r="O151" s="223">
        <f t="shared" si="47"/>
        <v>0</v>
      </c>
      <c r="P151" s="120"/>
      <c r="R151" s="346"/>
      <c r="S151" s="346"/>
      <c r="T151" s="346"/>
    </row>
    <row r="152" spans="1:20" ht="24" x14ac:dyDescent="0.25">
      <c r="A152" s="64">
        <v>2355</v>
      </c>
      <c r="B152" s="111" t="s">
        <v>167</v>
      </c>
      <c r="C152" s="65">
        <f t="shared" si="35"/>
        <v>60</v>
      </c>
      <c r="D152" s="116">
        <v>60</v>
      </c>
      <c r="E152" s="117"/>
      <c r="F152" s="222">
        <f t="shared" si="44"/>
        <v>60</v>
      </c>
      <c r="G152" s="116"/>
      <c r="H152" s="118"/>
      <c r="I152" s="117">
        <f t="shared" si="45"/>
        <v>0</v>
      </c>
      <c r="J152" s="116"/>
      <c r="K152" s="117"/>
      <c r="L152" s="222">
        <f t="shared" si="46"/>
        <v>0</v>
      </c>
      <c r="M152" s="116"/>
      <c r="N152" s="118"/>
      <c r="O152" s="223">
        <f t="shared" si="47"/>
        <v>0</v>
      </c>
      <c r="P152" s="120"/>
      <c r="R152" s="346"/>
      <c r="S152" s="346"/>
      <c r="T152" s="346"/>
    </row>
    <row r="153" spans="1:20" ht="24" hidden="1" x14ac:dyDescent="0.25">
      <c r="A153" s="64">
        <v>2359</v>
      </c>
      <c r="B153" s="111" t="s">
        <v>168</v>
      </c>
      <c r="C153" s="65">
        <f t="shared" si="35"/>
        <v>0</v>
      </c>
      <c r="D153" s="116"/>
      <c r="E153" s="117"/>
      <c r="F153" s="222">
        <f t="shared" si="44"/>
        <v>0</v>
      </c>
      <c r="G153" s="116"/>
      <c r="H153" s="118"/>
      <c r="I153" s="117">
        <f t="shared" si="45"/>
        <v>0</v>
      </c>
      <c r="J153" s="116"/>
      <c r="K153" s="117"/>
      <c r="L153" s="222">
        <f t="shared" si="46"/>
        <v>0</v>
      </c>
      <c r="M153" s="116"/>
      <c r="N153" s="118"/>
      <c r="O153" s="223">
        <f t="shared" si="47"/>
        <v>0</v>
      </c>
      <c r="P153" s="120"/>
      <c r="R153" s="346"/>
      <c r="S153" s="346"/>
      <c r="T153" s="346"/>
    </row>
    <row r="154" spans="1:20" ht="24.75" customHeight="1" x14ac:dyDescent="0.25">
      <c r="A154" s="224">
        <v>2360</v>
      </c>
      <c r="B154" s="111" t="s">
        <v>169</v>
      </c>
      <c r="C154" s="65">
        <f t="shared" si="35"/>
        <v>3969</v>
      </c>
      <c r="D154" s="225">
        <f t="shared" ref="D154:O154" si="48">SUM(D155:D161)</f>
        <v>1200</v>
      </c>
      <c r="E154" s="226">
        <f t="shared" si="48"/>
        <v>0</v>
      </c>
      <c r="F154" s="227">
        <f t="shared" si="48"/>
        <v>1200</v>
      </c>
      <c r="G154" s="225">
        <f t="shared" si="48"/>
        <v>0</v>
      </c>
      <c r="H154" s="228">
        <f t="shared" si="48"/>
        <v>0</v>
      </c>
      <c r="I154" s="226">
        <f t="shared" si="48"/>
        <v>0</v>
      </c>
      <c r="J154" s="225">
        <f t="shared" si="48"/>
        <v>2802</v>
      </c>
      <c r="K154" s="226">
        <f t="shared" si="48"/>
        <v>-33</v>
      </c>
      <c r="L154" s="227">
        <f t="shared" si="48"/>
        <v>2769</v>
      </c>
      <c r="M154" s="225">
        <f t="shared" si="48"/>
        <v>0</v>
      </c>
      <c r="N154" s="228">
        <f t="shared" si="48"/>
        <v>0</v>
      </c>
      <c r="O154" s="229">
        <f t="shared" si="48"/>
        <v>0</v>
      </c>
      <c r="P154" s="230"/>
      <c r="R154" s="346"/>
      <c r="S154" s="346"/>
      <c r="T154" s="346"/>
    </row>
    <row r="155" spans="1:20" x14ac:dyDescent="0.25">
      <c r="A155" s="63">
        <v>2361</v>
      </c>
      <c r="B155" s="111" t="s">
        <v>170</v>
      </c>
      <c r="C155" s="65">
        <f t="shared" si="35"/>
        <v>1000</v>
      </c>
      <c r="D155" s="116">
        <v>1000</v>
      </c>
      <c r="E155" s="117"/>
      <c r="F155" s="222">
        <f t="shared" ref="F155:F162" si="49">D155+E155</f>
        <v>1000</v>
      </c>
      <c r="G155" s="116"/>
      <c r="H155" s="118"/>
      <c r="I155" s="117">
        <f t="shared" ref="I155:I162" si="50">G155+H155</f>
        <v>0</v>
      </c>
      <c r="J155" s="116"/>
      <c r="K155" s="117"/>
      <c r="L155" s="222">
        <f t="shared" ref="L155:L162" si="51">J155+K155</f>
        <v>0</v>
      </c>
      <c r="M155" s="116"/>
      <c r="N155" s="118"/>
      <c r="O155" s="223">
        <f t="shared" ref="O155:O162" si="52">N155+M155</f>
        <v>0</v>
      </c>
      <c r="P155" s="120"/>
      <c r="R155" s="346"/>
      <c r="S155" s="346"/>
      <c r="T155" s="346"/>
    </row>
    <row r="156" spans="1:20" ht="24" x14ac:dyDescent="0.25">
      <c r="A156" s="63">
        <v>2362</v>
      </c>
      <c r="B156" s="111" t="s">
        <v>171</v>
      </c>
      <c r="C156" s="65">
        <f t="shared" si="35"/>
        <v>200</v>
      </c>
      <c r="D156" s="116">
        <v>200</v>
      </c>
      <c r="E156" s="117"/>
      <c r="F156" s="222">
        <f t="shared" si="49"/>
        <v>200</v>
      </c>
      <c r="G156" s="116"/>
      <c r="H156" s="118"/>
      <c r="I156" s="117">
        <f t="shared" si="50"/>
        <v>0</v>
      </c>
      <c r="J156" s="116"/>
      <c r="K156" s="117"/>
      <c r="L156" s="222">
        <f t="shared" si="51"/>
        <v>0</v>
      </c>
      <c r="M156" s="116"/>
      <c r="N156" s="118"/>
      <c r="O156" s="223">
        <f t="shared" si="52"/>
        <v>0</v>
      </c>
      <c r="P156" s="120"/>
      <c r="R156" s="346"/>
      <c r="S156" s="346"/>
      <c r="T156" s="346"/>
    </row>
    <row r="157" spans="1:20" x14ac:dyDescent="0.25">
      <c r="A157" s="63">
        <v>2363</v>
      </c>
      <c r="B157" s="111" t="s">
        <v>172</v>
      </c>
      <c r="C157" s="65">
        <f t="shared" si="35"/>
        <v>2769</v>
      </c>
      <c r="D157" s="116"/>
      <c r="E157" s="117"/>
      <c r="F157" s="222">
        <f t="shared" si="49"/>
        <v>0</v>
      </c>
      <c r="G157" s="116"/>
      <c r="H157" s="118"/>
      <c r="I157" s="117">
        <f t="shared" si="50"/>
        <v>0</v>
      </c>
      <c r="J157" s="116">
        <f>5792-2990</f>
        <v>2802</v>
      </c>
      <c r="K157" s="117">
        <v>-33</v>
      </c>
      <c r="L157" s="222">
        <f t="shared" si="51"/>
        <v>2769</v>
      </c>
      <c r="M157" s="116"/>
      <c r="N157" s="118"/>
      <c r="O157" s="223">
        <f t="shared" si="52"/>
        <v>0</v>
      </c>
      <c r="P157" s="120"/>
      <c r="R157" s="346"/>
      <c r="S157" s="346"/>
      <c r="T157" s="346"/>
    </row>
    <row r="158" spans="1:20" hidden="1" x14ac:dyDescent="0.25">
      <c r="A158" s="63">
        <v>2364</v>
      </c>
      <c r="B158" s="111" t="s">
        <v>173</v>
      </c>
      <c r="C158" s="65">
        <f t="shared" si="35"/>
        <v>0</v>
      </c>
      <c r="D158" s="116"/>
      <c r="E158" s="117"/>
      <c r="F158" s="222">
        <f t="shared" si="49"/>
        <v>0</v>
      </c>
      <c r="G158" s="116"/>
      <c r="H158" s="118"/>
      <c r="I158" s="117">
        <f t="shared" si="50"/>
        <v>0</v>
      </c>
      <c r="J158" s="116"/>
      <c r="K158" s="117"/>
      <c r="L158" s="222">
        <f t="shared" si="51"/>
        <v>0</v>
      </c>
      <c r="M158" s="116"/>
      <c r="N158" s="118"/>
      <c r="O158" s="223">
        <f t="shared" si="52"/>
        <v>0</v>
      </c>
      <c r="P158" s="120"/>
      <c r="R158" s="346"/>
      <c r="S158" s="346"/>
      <c r="T158" s="346"/>
    </row>
    <row r="159" spans="1:20" ht="12.75" hidden="1" customHeight="1" x14ac:dyDescent="0.25">
      <c r="A159" s="63">
        <v>2365</v>
      </c>
      <c r="B159" s="111" t="s">
        <v>174</v>
      </c>
      <c r="C159" s="65">
        <f t="shared" si="35"/>
        <v>0</v>
      </c>
      <c r="D159" s="116"/>
      <c r="E159" s="117"/>
      <c r="F159" s="222">
        <f t="shared" si="49"/>
        <v>0</v>
      </c>
      <c r="G159" s="116"/>
      <c r="H159" s="118"/>
      <c r="I159" s="117">
        <f t="shared" si="50"/>
        <v>0</v>
      </c>
      <c r="J159" s="116"/>
      <c r="K159" s="117"/>
      <c r="L159" s="222">
        <f t="shared" si="51"/>
        <v>0</v>
      </c>
      <c r="M159" s="116"/>
      <c r="N159" s="118"/>
      <c r="O159" s="223">
        <f t="shared" si="52"/>
        <v>0</v>
      </c>
      <c r="P159" s="120"/>
      <c r="R159" s="346"/>
      <c r="S159" s="346"/>
      <c r="T159" s="346"/>
    </row>
    <row r="160" spans="1:20" ht="36" hidden="1" x14ac:dyDescent="0.25">
      <c r="A160" s="63">
        <v>2366</v>
      </c>
      <c r="B160" s="111" t="s">
        <v>175</v>
      </c>
      <c r="C160" s="65">
        <f t="shared" si="35"/>
        <v>0</v>
      </c>
      <c r="D160" s="116"/>
      <c r="E160" s="117"/>
      <c r="F160" s="222">
        <f t="shared" si="49"/>
        <v>0</v>
      </c>
      <c r="G160" s="116"/>
      <c r="H160" s="118"/>
      <c r="I160" s="117">
        <f t="shared" si="50"/>
        <v>0</v>
      </c>
      <c r="J160" s="116"/>
      <c r="K160" s="117"/>
      <c r="L160" s="222">
        <f t="shared" si="51"/>
        <v>0</v>
      </c>
      <c r="M160" s="116"/>
      <c r="N160" s="118"/>
      <c r="O160" s="223">
        <f t="shared" si="52"/>
        <v>0</v>
      </c>
      <c r="P160" s="120"/>
      <c r="R160" s="346"/>
      <c r="S160" s="346"/>
      <c r="T160" s="346"/>
    </row>
    <row r="161" spans="1:20" ht="48" hidden="1" x14ac:dyDescent="0.25">
      <c r="A161" s="63">
        <v>2369</v>
      </c>
      <c r="B161" s="111" t="s">
        <v>176</v>
      </c>
      <c r="C161" s="65">
        <f t="shared" si="35"/>
        <v>0</v>
      </c>
      <c r="D161" s="116"/>
      <c r="E161" s="117"/>
      <c r="F161" s="222">
        <f t="shared" si="49"/>
        <v>0</v>
      </c>
      <c r="G161" s="116"/>
      <c r="H161" s="118"/>
      <c r="I161" s="117">
        <f t="shared" si="50"/>
        <v>0</v>
      </c>
      <c r="J161" s="116"/>
      <c r="K161" s="117"/>
      <c r="L161" s="222">
        <f t="shared" si="51"/>
        <v>0</v>
      </c>
      <c r="M161" s="116"/>
      <c r="N161" s="118"/>
      <c r="O161" s="223">
        <f t="shared" si="52"/>
        <v>0</v>
      </c>
      <c r="P161" s="120"/>
      <c r="R161" s="346"/>
      <c r="S161" s="346"/>
      <c r="T161" s="346"/>
    </row>
    <row r="162" spans="1:20" x14ac:dyDescent="0.25">
      <c r="A162" s="213">
        <v>2370</v>
      </c>
      <c r="B162" s="156" t="s">
        <v>177</v>
      </c>
      <c r="C162" s="157">
        <f t="shared" si="35"/>
        <v>2094</v>
      </c>
      <c r="D162" s="231">
        <v>665</v>
      </c>
      <c r="E162" s="232"/>
      <c r="F162" s="233">
        <f t="shared" si="49"/>
        <v>665</v>
      </c>
      <c r="G162" s="231">
        <v>1429</v>
      </c>
      <c r="H162" s="234"/>
      <c r="I162" s="232">
        <f t="shared" si="50"/>
        <v>1429</v>
      </c>
      <c r="J162" s="231"/>
      <c r="K162" s="232"/>
      <c r="L162" s="233">
        <f t="shared" si="51"/>
        <v>0</v>
      </c>
      <c r="M162" s="231"/>
      <c r="N162" s="234"/>
      <c r="O162" s="235">
        <f t="shared" si="52"/>
        <v>0</v>
      </c>
      <c r="P162" s="236"/>
      <c r="R162" s="346"/>
      <c r="S162" s="346"/>
      <c r="T162" s="346"/>
    </row>
    <row r="163" spans="1:20" hidden="1" x14ac:dyDescent="0.25">
      <c r="A163" s="213">
        <v>2380</v>
      </c>
      <c r="B163" s="156" t="s">
        <v>178</v>
      </c>
      <c r="C163" s="157">
        <f t="shared" si="35"/>
        <v>0</v>
      </c>
      <c r="D163" s="214">
        <f t="shared" ref="D163:O163" si="53">SUM(D164:D165)</f>
        <v>0</v>
      </c>
      <c r="E163" s="215">
        <f t="shared" si="53"/>
        <v>0</v>
      </c>
      <c r="F163" s="216">
        <f t="shared" si="53"/>
        <v>0</v>
      </c>
      <c r="G163" s="214">
        <f t="shared" si="53"/>
        <v>0</v>
      </c>
      <c r="H163" s="217">
        <f t="shared" si="53"/>
        <v>0</v>
      </c>
      <c r="I163" s="215">
        <f t="shared" si="53"/>
        <v>0</v>
      </c>
      <c r="J163" s="214">
        <f t="shared" si="53"/>
        <v>0</v>
      </c>
      <c r="K163" s="215">
        <f t="shared" si="53"/>
        <v>0</v>
      </c>
      <c r="L163" s="216">
        <f t="shared" si="53"/>
        <v>0</v>
      </c>
      <c r="M163" s="214">
        <f t="shared" si="53"/>
        <v>0</v>
      </c>
      <c r="N163" s="217">
        <f t="shared" si="53"/>
        <v>0</v>
      </c>
      <c r="O163" s="218">
        <f t="shared" si="53"/>
        <v>0</v>
      </c>
      <c r="P163" s="219"/>
      <c r="R163" s="346"/>
      <c r="S163" s="346"/>
      <c r="T163" s="346"/>
    </row>
    <row r="164" spans="1:20" hidden="1" x14ac:dyDescent="0.25">
      <c r="A164" s="54">
        <v>2381</v>
      </c>
      <c r="B164" s="101" t="s">
        <v>179</v>
      </c>
      <c r="C164" s="56">
        <f t="shared" si="35"/>
        <v>0</v>
      </c>
      <c r="D164" s="106"/>
      <c r="E164" s="107"/>
      <c r="F164" s="220">
        <f>D164+E164</f>
        <v>0</v>
      </c>
      <c r="G164" s="106"/>
      <c r="H164" s="108"/>
      <c r="I164" s="107">
        <f>G164+H164</f>
        <v>0</v>
      </c>
      <c r="J164" s="106"/>
      <c r="K164" s="107"/>
      <c r="L164" s="220">
        <f>J164+K164</f>
        <v>0</v>
      </c>
      <c r="M164" s="106"/>
      <c r="N164" s="108"/>
      <c r="O164" s="221">
        <f>N164+M164</f>
        <v>0</v>
      </c>
      <c r="P164" s="110"/>
      <c r="R164" s="346"/>
      <c r="S164" s="346"/>
      <c r="T164" s="346"/>
    </row>
    <row r="165" spans="1:20" ht="24" hidden="1" x14ac:dyDescent="0.25">
      <c r="A165" s="63">
        <v>2389</v>
      </c>
      <c r="B165" s="111" t="s">
        <v>180</v>
      </c>
      <c r="C165" s="65">
        <f t="shared" si="35"/>
        <v>0</v>
      </c>
      <c r="D165" s="116"/>
      <c r="E165" s="117"/>
      <c r="F165" s="222">
        <f>D165+E165</f>
        <v>0</v>
      </c>
      <c r="G165" s="116"/>
      <c r="H165" s="118"/>
      <c r="I165" s="117">
        <f>G165+H165</f>
        <v>0</v>
      </c>
      <c r="J165" s="116"/>
      <c r="K165" s="117"/>
      <c r="L165" s="222">
        <f>J165+K165</f>
        <v>0</v>
      </c>
      <c r="M165" s="116"/>
      <c r="N165" s="118"/>
      <c r="O165" s="223">
        <f>N165+M165</f>
        <v>0</v>
      </c>
      <c r="P165" s="120"/>
      <c r="R165" s="346"/>
      <c r="S165" s="346"/>
      <c r="T165" s="346"/>
    </row>
    <row r="166" spans="1:20" hidden="1" x14ac:dyDescent="0.25">
      <c r="A166" s="213">
        <v>2390</v>
      </c>
      <c r="B166" s="156" t="s">
        <v>181</v>
      </c>
      <c r="C166" s="157">
        <f t="shared" si="35"/>
        <v>0</v>
      </c>
      <c r="D166" s="231"/>
      <c r="E166" s="232"/>
      <c r="F166" s="233">
        <f>D166+E166</f>
        <v>0</v>
      </c>
      <c r="G166" s="231"/>
      <c r="H166" s="234"/>
      <c r="I166" s="232">
        <f>G166+H166</f>
        <v>0</v>
      </c>
      <c r="J166" s="231"/>
      <c r="K166" s="232"/>
      <c r="L166" s="233">
        <f>J166+K166</f>
        <v>0</v>
      </c>
      <c r="M166" s="231"/>
      <c r="N166" s="234"/>
      <c r="O166" s="235">
        <f>N166+M166</f>
        <v>0</v>
      </c>
      <c r="P166" s="236"/>
      <c r="R166" s="346"/>
      <c r="S166" s="346"/>
      <c r="T166" s="346"/>
    </row>
    <row r="167" spans="1:20" hidden="1" x14ac:dyDescent="0.25">
      <c r="A167" s="85">
        <v>2400</v>
      </c>
      <c r="B167" s="210" t="s">
        <v>182</v>
      </c>
      <c r="C167" s="86">
        <f t="shared" si="35"/>
        <v>0</v>
      </c>
      <c r="D167" s="245"/>
      <c r="E167" s="246"/>
      <c r="F167" s="247">
        <f>D167+E167</f>
        <v>0</v>
      </c>
      <c r="G167" s="245"/>
      <c r="H167" s="248"/>
      <c r="I167" s="246">
        <f>G167+H167</f>
        <v>0</v>
      </c>
      <c r="J167" s="245"/>
      <c r="K167" s="246"/>
      <c r="L167" s="247">
        <f>J167+K167</f>
        <v>0</v>
      </c>
      <c r="M167" s="245"/>
      <c r="N167" s="248"/>
      <c r="O167" s="249">
        <f>N167+M167</f>
        <v>0</v>
      </c>
      <c r="P167" s="250"/>
      <c r="R167" s="346"/>
      <c r="S167" s="346"/>
      <c r="T167" s="346"/>
    </row>
    <row r="168" spans="1:20" ht="24" hidden="1" x14ac:dyDescent="0.25">
      <c r="A168" s="85">
        <v>2500</v>
      </c>
      <c r="B168" s="210" t="s">
        <v>183</v>
      </c>
      <c r="C168" s="86">
        <f t="shared" si="35"/>
        <v>0</v>
      </c>
      <c r="D168" s="95">
        <f t="shared" ref="D168:O168" si="54">SUM(D169,D174)</f>
        <v>0</v>
      </c>
      <c r="E168" s="96">
        <f t="shared" si="54"/>
        <v>0</v>
      </c>
      <c r="F168" s="97">
        <f t="shared" si="54"/>
        <v>0</v>
      </c>
      <c r="G168" s="95">
        <f t="shared" si="54"/>
        <v>0</v>
      </c>
      <c r="H168" s="98">
        <f t="shared" si="54"/>
        <v>0</v>
      </c>
      <c r="I168" s="96">
        <f t="shared" si="54"/>
        <v>0</v>
      </c>
      <c r="J168" s="95">
        <f t="shared" si="54"/>
        <v>0</v>
      </c>
      <c r="K168" s="96">
        <f t="shared" si="54"/>
        <v>0</v>
      </c>
      <c r="L168" s="97">
        <f t="shared" si="54"/>
        <v>0</v>
      </c>
      <c r="M168" s="211">
        <f t="shared" si="54"/>
        <v>0</v>
      </c>
      <c r="N168" s="98">
        <f t="shared" si="54"/>
        <v>0</v>
      </c>
      <c r="O168" s="212">
        <f t="shared" si="54"/>
        <v>0</v>
      </c>
      <c r="P168" s="99"/>
      <c r="R168" s="346"/>
      <c r="S168" s="346"/>
      <c r="T168" s="346"/>
    </row>
    <row r="169" spans="1:20" ht="16.5" hidden="1" customHeight="1" x14ac:dyDescent="0.25">
      <c r="A169" s="237">
        <v>2510</v>
      </c>
      <c r="B169" s="101" t="s">
        <v>184</v>
      </c>
      <c r="C169" s="56">
        <f t="shared" si="35"/>
        <v>0</v>
      </c>
      <c r="D169" s="238">
        <f t="shared" ref="D169:O169" si="55">SUM(D170:D173)</f>
        <v>0</v>
      </c>
      <c r="E169" s="239">
        <f t="shared" si="55"/>
        <v>0</v>
      </c>
      <c r="F169" s="240">
        <f t="shared" si="55"/>
        <v>0</v>
      </c>
      <c r="G169" s="238">
        <f t="shared" si="55"/>
        <v>0</v>
      </c>
      <c r="H169" s="241">
        <f t="shared" si="55"/>
        <v>0</v>
      </c>
      <c r="I169" s="239">
        <f t="shared" si="55"/>
        <v>0</v>
      </c>
      <c r="J169" s="238">
        <f t="shared" si="55"/>
        <v>0</v>
      </c>
      <c r="K169" s="239">
        <f t="shared" si="55"/>
        <v>0</v>
      </c>
      <c r="L169" s="240">
        <f t="shared" si="55"/>
        <v>0</v>
      </c>
      <c r="M169" s="251">
        <f t="shared" si="55"/>
        <v>0</v>
      </c>
      <c r="N169" s="241">
        <f t="shared" si="55"/>
        <v>0</v>
      </c>
      <c r="O169" s="242">
        <f t="shared" si="55"/>
        <v>0</v>
      </c>
      <c r="P169" s="243"/>
      <c r="R169" s="346"/>
      <c r="S169" s="346"/>
      <c r="T169" s="346"/>
    </row>
    <row r="170" spans="1:20" ht="24" hidden="1" x14ac:dyDescent="0.25">
      <c r="A170" s="64">
        <v>2512</v>
      </c>
      <c r="B170" s="111" t="s">
        <v>185</v>
      </c>
      <c r="C170" s="65">
        <f t="shared" si="35"/>
        <v>0</v>
      </c>
      <c r="D170" s="116"/>
      <c r="E170" s="117"/>
      <c r="F170" s="222">
        <f t="shared" ref="F170:F175" si="56">D170+E170</f>
        <v>0</v>
      </c>
      <c r="G170" s="116"/>
      <c r="H170" s="118"/>
      <c r="I170" s="117">
        <f t="shared" ref="I170:I175" si="57">G170+H170</f>
        <v>0</v>
      </c>
      <c r="J170" s="116"/>
      <c r="K170" s="117"/>
      <c r="L170" s="222">
        <f t="shared" ref="L170:L175" si="58">J170+K170</f>
        <v>0</v>
      </c>
      <c r="M170" s="116"/>
      <c r="N170" s="118"/>
      <c r="O170" s="223">
        <f t="shared" ref="O170:O175" si="59">N170+M170</f>
        <v>0</v>
      </c>
      <c r="P170" s="120"/>
      <c r="R170" s="346"/>
      <c r="S170" s="346"/>
      <c r="T170" s="346"/>
    </row>
    <row r="171" spans="1:20" ht="36" hidden="1" x14ac:dyDescent="0.25">
      <c r="A171" s="64">
        <v>2513</v>
      </c>
      <c r="B171" s="111" t="s">
        <v>186</v>
      </c>
      <c r="C171" s="65">
        <f t="shared" si="35"/>
        <v>0</v>
      </c>
      <c r="D171" s="116"/>
      <c r="E171" s="117"/>
      <c r="F171" s="222">
        <f t="shared" si="56"/>
        <v>0</v>
      </c>
      <c r="G171" s="116"/>
      <c r="H171" s="118"/>
      <c r="I171" s="117">
        <f t="shared" si="57"/>
        <v>0</v>
      </c>
      <c r="J171" s="116"/>
      <c r="K171" s="117"/>
      <c r="L171" s="222">
        <f t="shared" si="58"/>
        <v>0</v>
      </c>
      <c r="M171" s="116"/>
      <c r="N171" s="118"/>
      <c r="O171" s="223">
        <f t="shared" si="59"/>
        <v>0</v>
      </c>
      <c r="P171" s="120"/>
      <c r="R171" s="346"/>
      <c r="S171" s="346"/>
      <c r="T171" s="346"/>
    </row>
    <row r="172" spans="1:20" ht="24" hidden="1" x14ac:dyDescent="0.25">
      <c r="A172" s="64">
        <v>2515</v>
      </c>
      <c r="B172" s="111" t="s">
        <v>187</v>
      </c>
      <c r="C172" s="65">
        <f t="shared" si="35"/>
        <v>0</v>
      </c>
      <c r="D172" s="116"/>
      <c r="E172" s="117"/>
      <c r="F172" s="222">
        <f t="shared" si="56"/>
        <v>0</v>
      </c>
      <c r="G172" s="116"/>
      <c r="H172" s="118"/>
      <c r="I172" s="117">
        <f t="shared" si="57"/>
        <v>0</v>
      </c>
      <c r="J172" s="116"/>
      <c r="K172" s="117"/>
      <c r="L172" s="222">
        <f t="shared" si="58"/>
        <v>0</v>
      </c>
      <c r="M172" s="116"/>
      <c r="N172" s="118"/>
      <c r="O172" s="223">
        <f t="shared" si="59"/>
        <v>0</v>
      </c>
      <c r="P172" s="120"/>
      <c r="R172" s="346"/>
      <c r="S172" s="346"/>
      <c r="T172" s="346"/>
    </row>
    <row r="173" spans="1:20" ht="24" hidden="1" x14ac:dyDescent="0.25">
      <c r="A173" s="64">
        <v>2519</v>
      </c>
      <c r="B173" s="111" t="s">
        <v>188</v>
      </c>
      <c r="C173" s="65">
        <f t="shared" si="35"/>
        <v>0</v>
      </c>
      <c r="D173" s="116"/>
      <c r="E173" s="117"/>
      <c r="F173" s="222">
        <f t="shared" si="56"/>
        <v>0</v>
      </c>
      <c r="G173" s="116"/>
      <c r="H173" s="118"/>
      <c r="I173" s="117">
        <f t="shared" si="57"/>
        <v>0</v>
      </c>
      <c r="J173" s="116"/>
      <c r="K173" s="117"/>
      <c r="L173" s="222">
        <f t="shared" si="58"/>
        <v>0</v>
      </c>
      <c r="M173" s="116"/>
      <c r="N173" s="118"/>
      <c r="O173" s="223">
        <f t="shared" si="59"/>
        <v>0</v>
      </c>
      <c r="P173" s="120"/>
      <c r="R173" s="346"/>
      <c r="S173" s="346"/>
      <c r="T173" s="346"/>
    </row>
    <row r="174" spans="1:20" ht="24" hidden="1" x14ac:dyDescent="0.25">
      <c r="A174" s="224">
        <v>2520</v>
      </c>
      <c r="B174" s="111" t="s">
        <v>189</v>
      </c>
      <c r="C174" s="65">
        <f t="shared" si="35"/>
        <v>0</v>
      </c>
      <c r="D174" s="116"/>
      <c r="E174" s="117"/>
      <c r="F174" s="222">
        <f t="shared" si="56"/>
        <v>0</v>
      </c>
      <c r="G174" s="116"/>
      <c r="H174" s="118"/>
      <c r="I174" s="117">
        <f t="shared" si="57"/>
        <v>0</v>
      </c>
      <c r="J174" s="116"/>
      <c r="K174" s="117"/>
      <c r="L174" s="222">
        <f t="shared" si="58"/>
        <v>0</v>
      </c>
      <c r="M174" s="116"/>
      <c r="N174" s="118"/>
      <c r="O174" s="223">
        <f t="shared" si="59"/>
        <v>0</v>
      </c>
      <c r="P174" s="120"/>
      <c r="R174" s="346"/>
      <c r="S174" s="346"/>
      <c r="T174" s="346"/>
    </row>
    <row r="175" spans="1:20" s="252" customFormat="1" ht="48" hidden="1" x14ac:dyDescent="0.25">
      <c r="A175" s="29">
        <v>2800</v>
      </c>
      <c r="B175" s="101" t="s">
        <v>190</v>
      </c>
      <c r="C175" s="56">
        <f t="shared" si="35"/>
        <v>0</v>
      </c>
      <c r="D175" s="57"/>
      <c r="E175" s="58"/>
      <c r="F175" s="59">
        <f t="shared" si="56"/>
        <v>0</v>
      </c>
      <c r="G175" s="57"/>
      <c r="H175" s="60"/>
      <c r="I175" s="58">
        <f t="shared" si="57"/>
        <v>0</v>
      </c>
      <c r="J175" s="57"/>
      <c r="K175" s="58"/>
      <c r="L175" s="59">
        <f t="shared" si="58"/>
        <v>0</v>
      </c>
      <c r="M175" s="57"/>
      <c r="N175" s="60"/>
      <c r="O175" s="61">
        <f t="shared" si="59"/>
        <v>0</v>
      </c>
      <c r="P175" s="62"/>
      <c r="R175" s="346"/>
      <c r="S175" s="346"/>
      <c r="T175" s="346"/>
    </row>
    <row r="176" spans="1:20" hidden="1" x14ac:dyDescent="0.25">
      <c r="A176" s="200">
        <v>3000</v>
      </c>
      <c r="B176" s="200" t="s">
        <v>191</v>
      </c>
      <c r="C176" s="201">
        <f t="shared" si="35"/>
        <v>0</v>
      </c>
      <c r="D176" s="202">
        <f t="shared" ref="D176:O176" si="60">SUM(D177,D187)</f>
        <v>0</v>
      </c>
      <c r="E176" s="203">
        <f t="shared" si="60"/>
        <v>0</v>
      </c>
      <c r="F176" s="204">
        <f t="shared" si="60"/>
        <v>0</v>
      </c>
      <c r="G176" s="202">
        <f t="shared" si="60"/>
        <v>0</v>
      </c>
      <c r="H176" s="205">
        <f t="shared" si="60"/>
        <v>0</v>
      </c>
      <c r="I176" s="203">
        <f t="shared" si="60"/>
        <v>0</v>
      </c>
      <c r="J176" s="202">
        <f t="shared" si="60"/>
        <v>0</v>
      </c>
      <c r="K176" s="203">
        <f t="shared" si="60"/>
        <v>0</v>
      </c>
      <c r="L176" s="204">
        <f t="shared" si="60"/>
        <v>0</v>
      </c>
      <c r="M176" s="206">
        <f t="shared" si="60"/>
        <v>0</v>
      </c>
      <c r="N176" s="207">
        <f t="shared" si="60"/>
        <v>0</v>
      </c>
      <c r="O176" s="208">
        <f t="shared" si="60"/>
        <v>0</v>
      </c>
      <c r="P176" s="209"/>
      <c r="R176" s="346"/>
      <c r="S176" s="346"/>
      <c r="T176" s="346"/>
    </row>
    <row r="177" spans="1:20" ht="24" hidden="1" x14ac:dyDescent="0.25">
      <c r="A177" s="85">
        <v>3200</v>
      </c>
      <c r="B177" s="253" t="s">
        <v>192</v>
      </c>
      <c r="C177" s="86">
        <f t="shared" si="35"/>
        <v>0</v>
      </c>
      <c r="D177" s="95">
        <f t="shared" ref="D177:O177" si="61">SUM(D178,D182)</f>
        <v>0</v>
      </c>
      <c r="E177" s="96">
        <f t="shared" si="61"/>
        <v>0</v>
      </c>
      <c r="F177" s="97">
        <f t="shared" si="61"/>
        <v>0</v>
      </c>
      <c r="G177" s="95">
        <f t="shared" si="61"/>
        <v>0</v>
      </c>
      <c r="H177" s="98">
        <f t="shared" si="61"/>
        <v>0</v>
      </c>
      <c r="I177" s="96">
        <f t="shared" si="61"/>
        <v>0</v>
      </c>
      <c r="J177" s="95">
        <f t="shared" si="61"/>
        <v>0</v>
      </c>
      <c r="K177" s="96">
        <f t="shared" si="61"/>
        <v>0</v>
      </c>
      <c r="L177" s="97">
        <f t="shared" si="61"/>
        <v>0</v>
      </c>
      <c r="M177" s="211">
        <f t="shared" si="61"/>
        <v>0</v>
      </c>
      <c r="N177" s="98">
        <f t="shared" si="61"/>
        <v>0</v>
      </c>
      <c r="O177" s="212">
        <f t="shared" si="61"/>
        <v>0</v>
      </c>
      <c r="P177" s="99"/>
      <c r="R177" s="346"/>
      <c r="S177" s="346"/>
      <c r="T177" s="346"/>
    </row>
    <row r="178" spans="1:20" ht="36" hidden="1" x14ac:dyDescent="0.25">
      <c r="A178" s="237">
        <v>3260</v>
      </c>
      <c r="B178" s="101" t="s">
        <v>193</v>
      </c>
      <c r="C178" s="56">
        <f t="shared" si="35"/>
        <v>0</v>
      </c>
      <c r="D178" s="238">
        <f t="shared" ref="D178:O178" si="62">SUM(D179:D181)</f>
        <v>0</v>
      </c>
      <c r="E178" s="239">
        <f t="shared" si="62"/>
        <v>0</v>
      </c>
      <c r="F178" s="240">
        <f t="shared" si="62"/>
        <v>0</v>
      </c>
      <c r="G178" s="238">
        <f t="shared" si="62"/>
        <v>0</v>
      </c>
      <c r="H178" s="241">
        <f t="shared" si="62"/>
        <v>0</v>
      </c>
      <c r="I178" s="239">
        <f t="shared" si="62"/>
        <v>0</v>
      </c>
      <c r="J178" s="238">
        <f t="shared" si="62"/>
        <v>0</v>
      </c>
      <c r="K178" s="239">
        <f t="shared" si="62"/>
        <v>0</v>
      </c>
      <c r="L178" s="240">
        <f t="shared" si="62"/>
        <v>0</v>
      </c>
      <c r="M178" s="238">
        <f t="shared" si="62"/>
        <v>0</v>
      </c>
      <c r="N178" s="241">
        <f t="shared" si="62"/>
        <v>0</v>
      </c>
      <c r="O178" s="242">
        <f t="shared" si="62"/>
        <v>0</v>
      </c>
      <c r="P178" s="243"/>
      <c r="R178" s="346"/>
      <c r="S178" s="346"/>
      <c r="T178" s="346"/>
    </row>
    <row r="179" spans="1:20" ht="24" hidden="1" x14ac:dyDescent="0.25">
      <c r="A179" s="64">
        <v>3261</v>
      </c>
      <c r="B179" s="111" t="s">
        <v>194</v>
      </c>
      <c r="C179" s="65">
        <f t="shared" si="35"/>
        <v>0</v>
      </c>
      <c r="D179" s="116"/>
      <c r="E179" s="117"/>
      <c r="F179" s="222">
        <f>D179+E179</f>
        <v>0</v>
      </c>
      <c r="G179" s="116"/>
      <c r="H179" s="118"/>
      <c r="I179" s="117">
        <f>G179+H179</f>
        <v>0</v>
      </c>
      <c r="J179" s="116"/>
      <c r="K179" s="117"/>
      <c r="L179" s="222">
        <f>J179+K179</f>
        <v>0</v>
      </c>
      <c r="M179" s="116"/>
      <c r="N179" s="118"/>
      <c r="O179" s="223">
        <f>N179+M179</f>
        <v>0</v>
      </c>
      <c r="P179" s="120"/>
      <c r="R179" s="346"/>
      <c r="S179" s="346"/>
      <c r="T179" s="346"/>
    </row>
    <row r="180" spans="1:20" ht="36" hidden="1" x14ac:dyDescent="0.25">
      <c r="A180" s="64">
        <v>3262</v>
      </c>
      <c r="B180" s="111" t="s">
        <v>195</v>
      </c>
      <c r="C180" s="65">
        <f t="shared" si="35"/>
        <v>0</v>
      </c>
      <c r="D180" s="116"/>
      <c r="E180" s="117"/>
      <c r="F180" s="222">
        <f>D180+E180</f>
        <v>0</v>
      </c>
      <c r="G180" s="116"/>
      <c r="H180" s="118"/>
      <c r="I180" s="117">
        <f>G180+H180</f>
        <v>0</v>
      </c>
      <c r="J180" s="116"/>
      <c r="K180" s="117"/>
      <c r="L180" s="222">
        <f>J180+K180</f>
        <v>0</v>
      </c>
      <c r="M180" s="116"/>
      <c r="N180" s="118"/>
      <c r="O180" s="223">
        <f>N180+M180</f>
        <v>0</v>
      </c>
      <c r="P180" s="120"/>
      <c r="R180" s="346"/>
      <c r="S180" s="346"/>
      <c r="T180" s="346"/>
    </row>
    <row r="181" spans="1:20" ht="24" hidden="1" x14ac:dyDescent="0.25">
      <c r="A181" s="64">
        <v>3263</v>
      </c>
      <c r="B181" s="111" t="s">
        <v>196</v>
      </c>
      <c r="C181" s="65">
        <f t="shared" ref="C181:C244" si="63">SUM(F181,I181,L181,O181)</f>
        <v>0</v>
      </c>
      <c r="D181" s="116"/>
      <c r="E181" s="117"/>
      <c r="F181" s="222">
        <f>D181+E181</f>
        <v>0</v>
      </c>
      <c r="G181" s="116"/>
      <c r="H181" s="118"/>
      <c r="I181" s="117">
        <f>G181+H181</f>
        <v>0</v>
      </c>
      <c r="J181" s="116"/>
      <c r="K181" s="117"/>
      <c r="L181" s="222">
        <f>J181+K181</f>
        <v>0</v>
      </c>
      <c r="M181" s="116"/>
      <c r="N181" s="118"/>
      <c r="O181" s="223">
        <f>N181+M181</f>
        <v>0</v>
      </c>
      <c r="P181" s="120"/>
      <c r="R181" s="346"/>
      <c r="S181" s="346"/>
      <c r="T181" s="346"/>
    </row>
    <row r="182" spans="1:20" ht="84" hidden="1" x14ac:dyDescent="0.25">
      <c r="A182" s="237">
        <v>3290</v>
      </c>
      <c r="B182" s="101" t="s">
        <v>197</v>
      </c>
      <c r="C182" s="254">
        <f t="shared" si="63"/>
        <v>0</v>
      </c>
      <c r="D182" s="238">
        <f t="shared" ref="D182:O182" si="64">SUM(D183:D186)</f>
        <v>0</v>
      </c>
      <c r="E182" s="239">
        <f t="shared" si="64"/>
        <v>0</v>
      </c>
      <c r="F182" s="240">
        <f t="shared" si="64"/>
        <v>0</v>
      </c>
      <c r="G182" s="238">
        <f t="shared" si="64"/>
        <v>0</v>
      </c>
      <c r="H182" s="241">
        <f t="shared" si="64"/>
        <v>0</v>
      </c>
      <c r="I182" s="239">
        <f t="shared" si="64"/>
        <v>0</v>
      </c>
      <c r="J182" s="238">
        <f t="shared" si="64"/>
        <v>0</v>
      </c>
      <c r="K182" s="239">
        <f t="shared" si="64"/>
        <v>0</v>
      </c>
      <c r="L182" s="240">
        <f t="shared" si="64"/>
        <v>0</v>
      </c>
      <c r="M182" s="255">
        <f t="shared" si="64"/>
        <v>0</v>
      </c>
      <c r="N182" s="241">
        <f t="shared" si="64"/>
        <v>0</v>
      </c>
      <c r="O182" s="242">
        <f t="shared" si="64"/>
        <v>0</v>
      </c>
      <c r="P182" s="243"/>
      <c r="R182" s="346"/>
      <c r="S182" s="346"/>
      <c r="T182" s="346"/>
    </row>
    <row r="183" spans="1:20" ht="72" hidden="1" x14ac:dyDescent="0.25">
      <c r="A183" s="64">
        <v>3291</v>
      </c>
      <c r="B183" s="111" t="s">
        <v>198</v>
      </c>
      <c r="C183" s="65">
        <f t="shared" si="63"/>
        <v>0</v>
      </c>
      <c r="D183" s="116"/>
      <c r="E183" s="117"/>
      <c r="F183" s="222">
        <f>D183+E183</f>
        <v>0</v>
      </c>
      <c r="G183" s="116"/>
      <c r="H183" s="118"/>
      <c r="I183" s="117">
        <f>G183+H183</f>
        <v>0</v>
      </c>
      <c r="J183" s="116"/>
      <c r="K183" s="117"/>
      <c r="L183" s="222">
        <f>J183+K183</f>
        <v>0</v>
      </c>
      <c r="M183" s="116"/>
      <c r="N183" s="118"/>
      <c r="O183" s="223">
        <f>N183+M183</f>
        <v>0</v>
      </c>
      <c r="P183" s="120"/>
      <c r="R183" s="346"/>
      <c r="S183" s="346"/>
      <c r="T183" s="346"/>
    </row>
    <row r="184" spans="1:20" ht="72" hidden="1" x14ac:dyDescent="0.25">
      <c r="A184" s="64">
        <v>3292</v>
      </c>
      <c r="B184" s="111" t="s">
        <v>199</v>
      </c>
      <c r="C184" s="65">
        <f t="shared" si="63"/>
        <v>0</v>
      </c>
      <c r="D184" s="116"/>
      <c r="E184" s="117"/>
      <c r="F184" s="222">
        <f>D184+E184</f>
        <v>0</v>
      </c>
      <c r="G184" s="116"/>
      <c r="H184" s="118"/>
      <c r="I184" s="117">
        <f>G184+H184</f>
        <v>0</v>
      </c>
      <c r="J184" s="116"/>
      <c r="K184" s="117"/>
      <c r="L184" s="222">
        <f>J184+K184</f>
        <v>0</v>
      </c>
      <c r="M184" s="116"/>
      <c r="N184" s="118"/>
      <c r="O184" s="223">
        <f>N184+M184</f>
        <v>0</v>
      </c>
      <c r="P184" s="120"/>
      <c r="R184" s="346"/>
      <c r="S184" s="346"/>
      <c r="T184" s="346"/>
    </row>
    <row r="185" spans="1:20" ht="72" hidden="1" x14ac:dyDescent="0.25">
      <c r="A185" s="64">
        <v>3293</v>
      </c>
      <c r="B185" s="111" t="s">
        <v>200</v>
      </c>
      <c r="C185" s="65">
        <f t="shared" si="63"/>
        <v>0</v>
      </c>
      <c r="D185" s="116"/>
      <c r="E185" s="117"/>
      <c r="F185" s="222">
        <f>D185+E185</f>
        <v>0</v>
      </c>
      <c r="G185" s="116"/>
      <c r="H185" s="118"/>
      <c r="I185" s="117">
        <f>G185+H185</f>
        <v>0</v>
      </c>
      <c r="J185" s="116"/>
      <c r="K185" s="117"/>
      <c r="L185" s="222">
        <f>J185+K185</f>
        <v>0</v>
      </c>
      <c r="M185" s="116"/>
      <c r="N185" s="118"/>
      <c r="O185" s="223">
        <f>N185+M185</f>
        <v>0</v>
      </c>
      <c r="P185" s="120"/>
      <c r="R185" s="346"/>
      <c r="S185" s="346"/>
      <c r="T185" s="346"/>
    </row>
    <row r="186" spans="1:20" ht="60" hidden="1" x14ac:dyDescent="0.25">
      <c r="A186" s="256">
        <v>3294</v>
      </c>
      <c r="B186" s="111" t="s">
        <v>201</v>
      </c>
      <c r="C186" s="254">
        <f t="shared" si="63"/>
        <v>0</v>
      </c>
      <c r="D186" s="257"/>
      <c r="E186" s="258"/>
      <c r="F186" s="259">
        <f>D186+E186</f>
        <v>0</v>
      </c>
      <c r="G186" s="257"/>
      <c r="H186" s="260"/>
      <c r="I186" s="258">
        <f>G186+H186</f>
        <v>0</v>
      </c>
      <c r="J186" s="257"/>
      <c r="K186" s="258"/>
      <c r="L186" s="259">
        <f>J186+K186</f>
        <v>0</v>
      </c>
      <c r="M186" s="257"/>
      <c r="N186" s="260"/>
      <c r="O186" s="261">
        <f>N186+M186</f>
        <v>0</v>
      </c>
      <c r="P186" s="262"/>
      <c r="R186" s="346"/>
      <c r="S186" s="346"/>
      <c r="T186" s="346"/>
    </row>
    <row r="187" spans="1:20" ht="48" hidden="1" x14ac:dyDescent="0.25">
      <c r="A187" s="137">
        <v>3300</v>
      </c>
      <c r="B187" s="253" t="s">
        <v>202</v>
      </c>
      <c r="C187" s="263">
        <f t="shared" si="63"/>
        <v>0</v>
      </c>
      <c r="D187" s="211">
        <f t="shared" ref="D187:O187" si="65">SUM(D188:D189)</f>
        <v>0</v>
      </c>
      <c r="E187" s="264">
        <f t="shared" si="65"/>
        <v>0</v>
      </c>
      <c r="F187" s="265">
        <f t="shared" si="65"/>
        <v>0</v>
      </c>
      <c r="G187" s="211">
        <f t="shared" si="65"/>
        <v>0</v>
      </c>
      <c r="H187" s="266">
        <f t="shared" si="65"/>
        <v>0</v>
      </c>
      <c r="I187" s="264">
        <f t="shared" si="65"/>
        <v>0</v>
      </c>
      <c r="J187" s="211">
        <f t="shared" si="65"/>
        <v>0</v>
      </c>
      <c r="K187" s="264">
        <f t="shared" si="65"/>
        <v>0</v>
      </c>
      <c r="L187" s="265">
        <f t="shared" si="65"/>
        <v>0</v>
      </c>
      <c r="M187" s="211">
        <f t="shared" si="65"/>
        <v>0</v>
      </c>
      <c r="N187" s="266">
        <f t="shared" si="65"/>
        <v>0</v>
      </c>
      <c r="O187" s="267">
        <f t="shared" si="65"/>
        <v>0</v>
      </c>
      <c r="P187" s="268"/>
      <c r="R187" s="346"/>
      <c r="S187" s="346"/>
      <c r="T187" s="346"/>
    </row>
    <row r="188" spans="1:20" ht="48" hidden="1" x14ac:dyDescent="0.25">
      <c r="A188" s="155">
        <v>3310</v>
      </c>
      <c r="B188" s="156" t="s">
        <v>203</v>
      </c>
      <c r="C188" s="157">
        <f t="shared" si="63"/>
        <v>0</v>
      </c>
      <c r="D188" s="231"/>
      <c r="E188" s="232"/>
      <c r="F188" s="233">
        <f>D188+E188</f>
        <v>0</v>
      </c>
      <c r="G188" s="231"/>
      <c r="H188" s="234"/>
      <c r="I188" s="232">
        <f>G188+H188</f>
        <v>0</v>
      </c>
      <c r="J188" s="231"/>
      <c r="K188" s="232"/>
      <c r="L188" s="233">
        <f>J188+K188</f>
        <v>0</v>
      </c>
      <c r="M188" s="231"/>
      <c r="N188" s="234"/>
      <c r="O188" s="235">
        <f>N188+M188</f>
        <v>0</v>
      </c>
      <c r="P188" s="236"/>
      <c r="R188" s="346"/>
      <c r="S188" s="346"/>
      <c r="T188" s="346"/>
    </row>
    <row r="189" spans="1:20" ht="60" hidden="1" x14ac:dyDescent="0.25">
      <c r="A189" s="55">
        <v>3320</v>
      </c>
      <c r="B189" s="101" t="s">
        <v>204</v>
      </c>
      <c r="C189" s="56">
        <f t="shared" si="63"/>
        <v>0</v>
      </c>
      <c r="D189" s="106"/>
      <c r="E189" s="107"/>
      <c r="F189" s="220">
        <f>D189+E189</f>
        <v>0</v>
      </c>
      <c r="G189" s="106"/>
      <c r="H189" s="108"/>
      <c r="I189" s="107">
        <f>G189+H189</f>
        <v>0</v>
      </c>
      <c r="J189" s="106"/>
      <c r="K189" s="107"/>
      <c r="L189" s="220">
        <f>J189+K189</f>
        <v>0</v>
      </c>
      <c r="M189" s="106"/>
      <c r="N189" s="108"/>
      <c r="O189" s="221">
        <f>N189+M189</f>
        <v>0</v>
      </c>
      <c r="P189" s="110"/>
      <c r="R189" s="346"/>
      <c r="S189" s="346"/>
      <c r="T189" s="346"/>
    </row>
    <row r="190" spans="1:20" hidden="1" x14ac:dyDescent="0.25">
      <c r="A190" s="269">
        <v>4000</v>
      </c>
      <c r="B190" s="200" t="s">
        <v>205</v>
      </c>
      <c r="C190" s="201">
        <f t="shared" si="63"/>
        <v>0</v>
      </c>
      <c r="D190" s="202">
        <f t="shared" ref="D190:O190" si="66">SUM(D191,D194)</f>
        <v>0</v>
      </c>
      <c r="E190" s="203">
        <f t="shared" si="66"/>
        <v>0</v>
      </c>
      <c r="F190" s="204">
        <f t="shared" si="66"/>
        <v>0</v>
      </c>
      <c r="G190" s="202">
        <f t="shared" si="66"/>
        <v>0</v>
      </c>
      <c r="H190" s="205">
        <f t="shared" si="66"/>
        <v>0</v>
      </c>
      <c r="I190" s="203">
        <f t="shared" si="66"/>
        <v>0</v>
      </c>
      <c r="J190" s="202">
        <f t="shared" si="66"/>
        <v>0</v>
      </c>
      <c r="K190" s="203">
        <f t="shared" si="66"/>
        <v>0</v>
      </c>
      <c r="L190" s="204">
        <f t="shared" si="66"/>
        <v>0</v>
      </c>
      <c r="M190" s="206">
        <f t="shared" si="66"/>
        <v>0</v>
      </c>
      <c r="N190" s="207">
        <f t="shared" si="66"/>
        <v>0</v>
      </c>
      <c r="O190" s="208">
        <f t="shared" si="66"/>
        <v>0</v>
      </c>
      <c r="P190" s="209"/>
      <c r="R190" s="346"/>
      <c r="S190" s="346"/>
      <c r="T190" s="346"/>
    </row>
    <row r="191" spans="1:20" ht="24" hidden="1" x14ac:dyDescent="0.25">
      <c r="A191" s="270">
        <v>4200</v>
      </c>
      <c r="B191" s="210" t="s">
        <v>206</v>
      </c>
      <c r="C191" s="86">
        <f t="shared" si="63"/>
        <v>0</v>
      </c>
      <c r="D191" s="95">
        <f t="shared" ref="D191:O191" si="67">SUM(D192,D193)</f>
        <v>0</v>
      </c>
      <c r="E191" s="96">
        <f t="shared" si="67"/>
        <v>0</v>
      </c>
      <c r="F191" s="97">
        <f t="shared" si="67"/>
        <v>0</v>
      </c>
      <c r="G191" s="95">
        <f t="shared" si="67"/>
        <v>0</v>
      </c>
      <c r="H191" s="98">
        <f t="shared" si="67"/>
        <v>0</v>
      </c>
      <c r="I191" s="96">
        <f t="shared" si="67"/>
        <v>0</v>
      </c>
      <c r="J191" s="95">
        <f t="shared" si="67"/>
        <v>0</v>
      </c>
      <c r="K191" s="96">
        <f t="shared" si="67"/>
        <v>0</v>
      </c>
      <c r="L191" s="97">
        <f t="shared" si="67"/>
        <v>0</v>
      </c>
      <c r="M191" s="95">
        <f t="shared" si="67"/>
        <v>0</v>
      </c>
      <c r="N191" s="98">
        <f t="shared" si="67"/>
        <v>0</v>
      </c>
      <c r="O191" s="212">
        <f t="shared" si="67"/>
        <v>0</v>
      </c>
      <c r="P191" s="99"/>
      <c r="R191" s="346"/>
      <c r="S191" s="346"/>
      <c r="T191" s="346"/>
    </row>
    <row r="192" spans="1:20" ht="36" hidden="1" x14ac:dyDescent="0.25">
      <c r="A192" s="237">
        <v>4240</v>
      </c>
      <c r="B192" s="101" t="s">
        <v>207</v>
      </c>
      <c r="C192" s="56">
        <f t="shared" si="63"/>
        <v>0</v>
      </c>
      <c r="D192" s="106"/>
      <c r="E192" s="107"/>
      <c r="F192" s="220"/>
      <c r="G192" s="106"/>
      <c r="H192" s="108"/>
      <c r="I192" s="107">
        <f>G192+H192</f>
        <v>0</v>
      </c>
      <c r="J192" s="106"/>
      <c r="K192" s="107"/>
      <c r="L192" s="220">
        <f>J192+K192</f>
        <v>0</v>
      </c>
      <c r="M192" s="106"/>
      <c r="N192" s="108"/>
      <c r="O192" s="221">
        <f>N192+M192</f>
        <v>0</v>
      </c>
      <c r="P192" s="110"/>
      <c r="R192" s="346"/>
      <c r="S192" s="346"/>
      <c r="T192" s="346"/>
    </row>
    <row r="193" spans="1:20" ht="24" hidden="1" x14ac:dyDescent="0.25">
      <c r="A193" s="224">
        <v>4250</v>
      </c>
      <c r="B193" s="111" t="s">
        <v>208</v>
      </c>
      <c r="C193" s="65">
        <f t="shared" si="63"/>
        <v>0</v>
      </c>
      <c r="D193" s="116"/>
      <c r="E193" s="117"/>
      <c r="F193" s="222"/>
      <c r="G193" s="116"/>
      <c r="H193" s="118"/>
      <c r="I193" s="117">
        <f>G193+H193</f>
        <v>0</v>
      </c>
      <c r="J193" s="116"/>
      <c r="K193" s="117"/>
      <c r="L193" s="222">
        <f>J193+K193</f>
        <v>0</v>
      </c>
      <c r="M193" s="116"/>
      <c r="N193" s="118"/>
      <c r="O193" s="223">
        <f>N193+M193</f>
        <v>0</v>
      </c>
      <c r="P193" s="120"/>
      <c r="R193" s="346"/>
      <c r="S193" s="346"/>
      <c r="T193" s="346"/>
    </row>
    <row r="194" spans="1:20" hidden="1" x14ac:dyDescent="0.25">
      <c r="A194" s="85">
        <v>4300</v>
      </c>
      <c r="B194" s="210" t="s">
        <v>209</v>
      </c>
      <c r="C194" s="86">
        <f t="shared" si="63"/>
        <v>0</v>
      </c>
      <c r="D194" s="95">
        <f t="shared" ref="D194:O194" si="68">SUM(D195)</f>
        <v>0</v>
      </c>
      <c r="E194" s="96">
        <f t="shared" si="68"/>
        <v>0</v>
      </c>
      <c r="F194" s="97">
        <f t="shared" si="68"/>
        <v>0</v>
      </c>
      <c r="G194" s="95">
        <f t="shared" si="68"/>
        <v>0</v>
      </c>
      <c r="H194" s="98">
        <f t="shared" si="68"/>
        <v>0</v>
      </c>
      <c r="I194" s="96">
        <f t="shared" si="68"/>
        <v>0</v>
      </c>
      <c r="J194" s="95">
        <f t="shared" si="68"/>
        <v>0</v>
      </c>
      <c r="K194" s="96">
        <f t="shared" si="68"/>
        <v>0</v>
      </c>
      <c r="L194" s="97">
        <f t="shared" si="68"/>
        <v>0</v>
      </c>
      <c r="M194" s="95">
        <f t="shared" si="68"/>
        <v>0</v>
      </c>
      <c r="N194" s="98">
        <f t="shared" si="68"/>
        <v>0</v>
      </c>
      <c r="O194" s="212">
        <f t="shared" si="68"/>
        <v>0</v>
      </c>
      <c r="P194" s="99"/>
      <c r="R194" s="346"/>
      <c r="S194" s="346"/>
      <c r="T194" s="346"/>
    </row>
    <row r="195" spans="1:20" ht="24" hidden="1" x14ac:dyDescent="0.25">
      <c r="A195" s="237">
        <v>4310</v>
      </c>
      <c r="B195" s="101" t="s">
        <v>210</v>
      </c>
      <c r="C195" s="56">
        <f t="shared" si="63"/>
        <v>0</v>
      </c>
      <c r="D195" s="238">
        <f t="shared" ref="D195:O195" si="69">SUM(D196:D196)</f>
        <v>0</v>
      </c>
      <c r="E195" s="239">
        <f t="shared" si="69"/>
        <v>0</v>
      </c>
      <c r="F195" s="240">
        <f t="shared" si="69"/>
        <v>0</v>
      </c>
      <c r="G195" s="238">
        <f t="shared" si="69"/>
        <v>0</v>
      </c>
      <c r="H195" s="241">
        <f t="shared" si="69"/>
        <v>0</v>
      </c>
      <c r="I195" s="239">
        <f t="shared" si="69"/>
        <v>0</v>
      </c>
      <c r="J195" s="238">
        <f t="shared" si="69"/>
        <v>0</v>
      </c>
      <c r="K195" s="239">
        <f t="shared" si="69"/>
        <v>0</v>
      </c>
      <c r="L195" s="240">
        <f t="shared" si="69"/>
        <v>0</v>
      </c>
      <c r="M195" s="238">
        <f t="shared" si="69"/>
        <v>0</v>
      </c>
      <c r="N195" s="241">
        <f t="shared" si="69"/>
        <v>0</v>
      </c>
      <c r="O195" s="242">
        <f t="shared" si="69"/>
        <v>0</v>
      </c>
      <c r="P195" s="243"/>
      <c r="R195" s="346"/>
      <c r="S195" s="346"/>
      <c r="T195" s="346"/>
    </row>
    <row r="196" spans="1:20" ht="36" hidden="1" x14ac:dyDescent="0.25">
      <c r="A196" s="64">
        <v>4311</v>
      </c>
      <c r="B196" s="111" t="s">
        <v>211</v>
      </c>
      <c r="C196" s="65">
        <f t="shared" si="63"/>
        <v>0</v>
      </c>
      <c r="D196" s="116"/>
      <c r="E196" s="117"/>
      <c r="F196" s="222"/>
      <c r="G196" s="116"/>
      <c r="H196" s="118"/>
      <c r="I196" s="117">
        <f>G196+H196</f>
        <v>0</v>
      </c>
      <c r="J196" s="116"/>
      <c r="K196" s="117"/>
      <c r="L196" s="222">
        <f>J196+K196</f>
        <v>0</v>
      </c>
      <c r="M196" s="116"/>
      <c r="N196" s="118"/>
      <c r="O196" s="223">
        <f>N196+M196</f>
        <v>0</v>
      </c>
      <c r="P196" s="120"/>
      <c r="R196" s="346"/>
      <c r="S196" s="346"/>
      <c r="T196" s="346"/>
    </row>
    <row r="197" spans="1:20" s="37" customFormat="1" ht="24" x14ac:dyDescent="0.25">
      <c r="A197" s="271"/>
      <c r="B197" s="29" t="s">
        <v>212</v>
      </c>
      <c r="C197" s="172">
        <f t="shared" si="63"/>
        <v>3870</v>
      </c>
      <c r="D197" s="173">
        <f t="shared" ref="D197:O197" si="70">SUM(D198,D233,D271)</f>
        <v>3520</v>
      </c>
      <c r="E197" s="174">
        <f t="shared" si="70"/>
        <v>0</v>
      </c>
      <c r="F197" s="175">
        <f t="shared" si="70"/>
        <v>3520</v>
      </c>
      <c r="G197" s="173">
        <f t="shared" si="70"/>
        <v>350</v>
      </c>
      <c r="H197" s="176">
        <f t="shared" si="70"/>
        <v>0</v>
      </c>
      <c r="I197" s="174">
        <f t="shared" si="70"/>
        <v>350</v>
      </c>
      <c r="J197" s="173">
        <f t="shared" si="70"/>
        <v>0</v>
      </c>
      <c r="K197" s="174">
        <f t="shared" si="70"/>
        <v>0</v>
      </c>
      <c r="L197" s="175">
        <f t="shared" si="70"/>
        <v>0</v>
      </c>
      <c r="M197" s="272">
        <f t="shared" si="70"/>
        <v>0</v>
      </c>
      <c r="N197" s="176">
        <f t="shared" si="70"/>
        <v>0</v>
      </c>
      <c r="O197" s="198">
        <f t="shared" si="70"/>
        <v>0</v>
      </c>
      <c r="P197" s="199"/>
      <c r="R197" s="346"/>
      <c r="S197" s="346"/>
      <c r="T197" s="346"/>
    </row>
    <row r="198" spans="1:20" x14ac:dyDescent="0.25">
      <c r="A198" s="200">
        <v>5000</v>
      </c>
      <c r="B198" s="200" t="s">
        <v>213</v>
      </c>
      <c r="C198" s="201">
        <f t="shared" si="63"/>
        <v>3870</v>
      </c>
      <c r="D198" s="202">
        <f t="shared" ref="D198:O198" si="71">D199+D207</f>
        <v>3520</v>
      </c>
      <c r="E198" s="203">
        <f t="shared" si="71"/>
        <v>0</v>
      </c>
      <c r="F198" s="204">
        <f t="shared" si="71"/>
        <v>3520</v>
      </c>
      <c r="G198" s="202">
        <f t="shared" si="71"/>
        <v>350</v>
      </c>
      <c r="H198" s="205">
        <f t="shared" si="71"/>
        <v>0</v>
      </c>
      <c r="I198" s="203">
        <f t="shared" si="71"/>
        <v>350</v>
      </c>
      <c r="J198" s="202">
        <f t="shared" si="71"/>
        <v>0</v>
      </c>
      <c r="K198" s="203">
        <f t="shared" si="71"/>
        <v>0</v>
      </c>
      <c r="L198" s="204">
        <f t="shared" si="71"/>
        <v>0</v>
      </c>
      <c r="M198" s="206">
        <f t="shared" si="71"/>
        <v>0</v>
      </c>
      <c r="N198" s="207">
        <f t="shared" si="71"/>
        <v>0</v>
      </c>
      <c r="O198" s="208">
        <f t="shared" si="71"/>
        <v>0</v>
      </c>
      <c r="P198" s="209"/>
      <c r="R198" s="346"/>
      <c r="S198" s="346"/>
      <c r="T198" s="346"/>
    </row>
    <row r="199" spans="1:20" hidden="1" x14ac:dyDescent="0.25">
      <c r="A199" s="85">
        <v>5100</v>
      </c>
      <c r="B199" s="210" t="s">
        <v>214</v>
      </c>
      <c r="C199" s="86">
        <f t="shared" si="63"/>
        <v>0</v>
      </c>
      <c r="D199" s="95">
        <f t="shared" ref="D199:O199" si="72">D200+D201+D204+D205+D206</f>
        <v>0</v>
      </c>
      <c r="E199" s="96">
        <f t="shared" si="72"/>
        <v>0</v>
      </c>
      <c r="F199" s="97">
        <f t="shared" si="72"/>
        <v>0</v>
      </c>
      <c r="G199" s="95">
        <f t="shared" si="72"/>
        <v>0</v>
      </c>
      <c r="H199" s="98">
        <f t="shared" si="72"/>
        <v>0</v>
      </c>
      <c r="I199" s="96">
        <f t="shared" si="72"/>
        <v>0</v>
      </c>
      <c r="J199" s="95">
        <f t="shared" si="72"/>
        <v>0</v>
      </c>
      <c r="K199" s="96">
        <f t="shared" si="72"/>
        <v>0</v>
      </c>
      <c r="L199" s="97">
        <f t="shared" si="72"/>
        <v>0</v>
      </c>
      <c r="M199" s="95">
        <f t="shared" si="72"/>
        <v>0</v>
      </c>
      <c r="N199" s="98">
        <f t="shared" si="72"/>
        <v>0</v>
      </c>
      <c r="O199" s="212">
        <f t="shared" si="72"/>
        <v>0</v>
      </c>
      <c r="P199" s="99"/>
      <c r="R199" s="346"/>
      <c r="S199" s="346"/>
      <c r="T199" s="346"/>
    </row>
    <row r="200" spans="1:20" hidden="1" x14ac:dyDescent="0.25">
      <c r="A200" s="237">
        <v>5110</v>
      </c>
      <c r="B200" s="101" t="s">
        <v>215</v>
      </c>
      <c r="C200" s="56">
        <f t="shared" si="63"/>
        <v>0</v>
      </c>
      <c r="D200" s="106"/>
      <c r="E200" s="107"/>
      <c r="F200" s="220">
        <f>D200+E200</f>
        <v>0</v>
      </c>
      <c r="G200" s="106"/>
      <c r="H200" s="108"/>
      <c r="I200" s="107">
        <f>G200+H200</f>
        <v>0</v>
      </c>
      <c r="J200" s="106"/>
      <c r="K200" s="107"/>
      <c r="L200" s="220">
        <f>J200+K200</f>
        <v>0</v>
      </c>
      <c r="M200" s="106"/>
      <c r="N200" s="108"/>
      <c r="O200" s="221">
        <f>N200+M200</f>
        <v>0</v>
      </c>
      <c r="P200" s="110"/>
      <c r="R200" s="346"/>
      <c r="S200" s="346"/>
      <c r="T200" s="346"/>
    </row>
    <row r="201" spans="1:20" ht="24" hidden="1" x14ac:dyDescent="0.25">
      <c r="A201" s="224">
        <v>5120</v>
      </c>
      <c r="B201" s="111" t="s">
        <v>216</v>
      </c>
      <c r="C201" s="65">
        <f t="shared" si="63"/>
        <v>0</v>
      </c>
      <c r="D201" s="225">
        <f t="shared" ref="D201:O201" si="73">D202+D203</f>
        <v>0</v>
      </c>
      <c r="E201" s="226">
        <f t="shared" si="73"/>
        <v>0</v>
      </c>
      <c r="F201" s="227">
        <f t="shared" si="73"/>
        <v>0</v>
      </c>
      <c r="G201" s="225">
        <f t="shared" si="73"/>
        <v>0</v>
      </c>
      <c r="H201" s="228">
        <f t="shared" si="73"/>
        <v>0</v>
      </c>
      <c r="I201" s="226">
        <f t="shared" si="73"/>
        <v>0</v>
      </c>
      <c r="J201" s="225">
        <f t="shared" si="73"/>
        <v>0</v>
      </c>
      <c r="K201" s="226">
        <f t="shared" si="73"/>
        <v>0</v>
      </c>
      <c r="L201" s="227">
        <f t="shared" si="73"/>
        <v>0</v>
      </c>
      <c r="M201" s="225">
        <f t="shared" si="73"/>
        <v>0</v>
      </c>
      <c r="N201" s="228">
        <f t="shared" si="73"/>
        <v>0</v>
      </c>
      <c r="O201" s="229">
        <f t="shared" si="73"/>
        <v>0</v>
      </c>
      <c r="P201" s="230"/>
      <c r="R201" s="346"/>
      <c r="S201" s="346"/>
      <c r="T201" s="346"/>
    </row>
    <row r="202" spans="1:20" hidden="1" x14ac:dyDescent="0.25">
      <c r="A202" s="64">
        <v>5121</v>
      </c>
      <c r="B202" s="111" t="s">
        <v>217</v>
      </c>
      <c r="C202" s="65">
        <f t="shared" si="63"/>
        <v>0</v>
      </c>
      <c r="D202" s="116"/>
      <c r="E202" s="117"/>
      <c r="F202" s="222">
        <f>D202+E202</f>
        <v>0</v>
      </c>
      <c r="G202" s="116"/>
      <c r="H202" s="118"/>
      <c r="I202" s="117">
        <f>G202+H202</f>
        <v>0</v>
      </c>
      <c r="J202" s="116"/>
      <c r="K202" s="117"/>
      <c r="L202" s="222">
        <f>J202+K202</f>
        <v>0</v>
      </c>
      <c r="M202" s="116"/>
      <c r="N202" s="118"/>
      <c r="O202" s="223">
        <f>N202+M202</f>
        <v>0</v>
      </c>
      <c r="P202" s="120"/>
      <c r="R202" s="346"/>
      <c r="S202" s="346"/>
      <c r="T202" s="346"/>
    </row>
    <row r="203" spans="1:20" ht="24" hidden="1" x14ac:dyDescent="0.25">
      <c r="A203" s="64">
        <v>5129</v>
      </c>
      <c r="B203" s="111" t="s">
        <v>218</v>
      </c>
      <c r="C203" s="65">
        <f t="shared" si="63"/>
        <v>0</v>
      </c>
      <c r="D203" s="116"/>
      <c r="E203" s="117"/>
      <c r="F203" s="222">
        <f>D203+E203</f>
        <v>0</v>
      </c>
      <c r="G203" s="116"/>
      <c r="H203" s="118"/>
      <c r="I203" s="117">
        <f>G203+H203</f>
        <v>0</v>
      </c>
      <c r="J203" s="116"/>
      <c r="K203" s="117"/>
      <c r="L203" s="222">
        <f>J203+K203</f>
        <v>0</v>
      </c>
      <c r="M203" s="116"/>
      <c r="N203" s="118"/>
      <c r="O203" s="223">
        <f>N203+M203</f>
        <v>0</v>
      </c>
      <c r="P203" s="120"/>
      <c r="R203" s="346"/>
      <c r="S203" s="346"/>
      <c r="T203" s="346"/>
    </row>
    <row r="204" spans="1:20" hidden="1" x14ac:dyDescent="0.25">
      <c r="A204" s="224">
        <v>5130</v>
      </c>
      <c r="B204" s="111" t="s">
        <v>219</v>
      </c>
      <c r="C204" s="65">
        <f t="shared" si="63"/>
        <v>0</v>
      </c>
      <c r="D204" s="116"/>
      <c r="E204" s="117"/>
      <c r="F204" s="222">
        <f>D204+E204</f>
        <v>0</v>
      </c>
      <c r="G204" s="116"/>
      <c r="H204" s="118"/>
      <c r="I204" s="117">
        <f>G204+H204</f>
        <v>0</v>
      </c>
      <c r="J204" s="116"/>
      <c r="K204" s="117"/>
      <c r="L204" s="222">
        <f>J204+K204</f>
        <v>0</v>
      </c>
      <c r="M204" s="116"/>
      <c r="N204" s="118"/>
      <c r="O204" s="223">
        <f>N204+M204</f>
        <v>0</v>
      </c>
      <c r="P204" s="120"/>
      <c r="R204" s="346"/>
      <c r="S204" s="346"/>
      <c r="T204" s="346"/>
    </row>
    <row r="205" spans="1:20" hidden="1" x14ac:dyDescent="0.25">
      <c r="A205" s="224">
        <v>5140</v>
      </c>
      <c r="B205" s="111" t="s">
        <v>220</v>
      </c>
      <c r="C205" s="65">
        <f t="shared" si="63"/>
        <v>0</v>
      </c>
      <c r="D205" s="116"/>
      <c r="E205" s="117"/>
      <c r="F205" s="222">
        <f>D205+E205</f>
        <v>0</v>
      </c>
      <c r="G205" s="116"/>
      <c r="H205" s="118"/>
      <c r="I205" s="117">
        <f>G205+H205</f>
        <v>0</v>
      </c>
      <c r="J205" s="116"/>
      <c r="K205" s="117"/>
      <c r="L205" s="222">
        <f>J205+K205</f>
        <v>0</v>
      </c>
      <c r="M205" s="116"/>
      <c r="N205" s="118"/>
      <c r="O205" s="223">
        <f>N205+M205</f>
        <v>0</v>
      </c>
      <c r="P205" s="120"/>
      <c r="R205" s="346"/>
      <c r="S205" s="346"/>
      <c r="T205" s="346"/>
    </row>
    <row r="206" spans="1:20" ht="24" hidden="1" x14ac:dyDescent="0.25">
      <c r="A206" s="224">
        <v>5170</v>
      </c>
      <c r="B206" s="111" t="s">
        <v>221</v>
      </c>
      <c r="C206" s="65">
        <f t="shared" si="63"/>
        <v>0</v>
      </c>
      <c r="D206" s="116"/>
      <c r="E206" s="117"/>
      <c r="F206" s="222">
        <f>D206+E206</f>
        <v>0</v>
      </c>
      <c r="G206" s="116"/>
      <c r="H206" s="118"/>
      <c r="I206" s="117">
        <f>G206+H206</f>
        <v>0</v>
      </c>
      <c r="J206" s="116"/>
      <c r="K206" s="117"/>
      <c r="L206" s="222">
        <f>J206+K206</f>
        <v>0</v>
      </c>
      <c r="M206" s="116"/>
      <c r="N206" s="118"/>
      <c r="O206" s="223">
        <f>N206+M206</f>
        <v>0</v>
      </c>
      <c r="P206" s="120"/>
      <c r="R206" s="346"/>
      <c r="S206" s="346"/>
      <c r="T206" s="346"/>
    </row>
    <row r="207" spans="1:20" x14ac:dyDescent="0.25">
      <c r="A207" s="85">
        <v>5200</v>
      </c>
      <c r="B207" s="210" t="s">
        <v>222</v>
      </c>
      <c r="C207" s="86">
        <f t="shared" si="63"/>
        <v>3870</v>
      </c>
      <c r="D207" s="95">
        <f t="shared" ref="D207:O207" si="74">D208+D218+D219+D228+D229+D230+D232</f>
        <v>3520</v>
      </c>
      <c r="E207" s="96">
        <f t="shared" si="74"/>
        <v>0</v>
      </c>
      <c r="F207" s="97">
        <f t="shared" si="74"/>
        <v>3520</v>
      </c>
      <c r="G207" s="95">
        <f t="shared" si="74"/>
        <v>350</v>
      </c>
      <c r="H207" s="98">
        <f t="shared" si="74"/>
        <v>0</v>
      </c>
      <c r="I207" s="96">
        <f t="shared" si="74"/>
        <v>350</v>
      </c>
      <c r="J207" s="95">
        <f t="shared" si="74"/>
        <v>0</v>
      </c>
      <c r="K207" s="96">
        <f t="shared" si="74"/>
        <v>0</v>
      </c>
      <c r="L207" s="97">
        <f t="shared" si="74"/>
        <v>0</v>
      </c>
      <c r="M207" s="95">
        <f t="shared" si="74"/>
        <v>0</v>
      </c>
      <c r="N207" s="98">
        <f t="shared" si="74"/>
        <v>0</v>
      </c>
      <c r="O207" s="212">
        <f t="shared" si="74"/>
        <v>0</v>
      </c>
      <c r="P207" s="99"/>
      <c r="R207" s="346"/>
      <c r="S207" s="346"/>
      <c r="T207" s="346"/>
    </row>
    <row r="208" spans="1:20" hidden="1" x14ac:dyDescent="0.25">
      <c r="A208" s="213">
        <v>5210</v>
      </c>
      <c r="B208" s="156" t="s">
        <v>223</v>
      </c>
      <c r="C208" s="157">
        <f t="shared" si="63"/>
        <v>0</v>
      </c>
      <c r="D208" s="214">
        <f t="shared" ref="D208:O208" si="75">SUM(D209:D217)</f>
        <v>0</v>
      </c>
      <c r="E208" s="215">
        <f t="shared" si="75"/>
        <v>0</v>
      </c>
      <c r="F208" s="216">
        <f t="shared" si="75"/>
        <v>0</v>
      </c>
      <c r="G208" s="214">
        <f t="shared" si="75"/>
        <v>0</v>
      </c>
      <c r="H208" s="217">
        <f t="shared" si="75"/>
        <v>0</v>
      </c>
      <c r="I208" s="215">
        <f t="shared" si="75"/>
        <v>0</v>
      </c>
      <c r="J208" s="214">
        <f t="shared" si="75"/>
        <v>0</v>
      </c>
      <c r="K208" s="215">
        <f t="shared" si="75"/>
        <v>0</v>
      </c>
      <c r="L208" s="216">
        <f t="shared" si="75"/>
        <v>0</v>
      </c>
      <c r="M208" s="214">
        <f t="shared" si="75"/>
        <v>0</v>
      </c>
      <c r="N208" s="217">
        <f t="shared" si="75"/>
        <v>0</v>
      </c>
      <c r="O208" s="218">
        <f t="shared" si="75"/>
        <v>0</v>
      </c>
      <c r="P208" s="219"/>
      <c r="R208" s="346"/>
      <c r="S208" s="346"/>
      <c r="T208" s="346"/>
    </row>
    <row r="209" spans="1:20" hidden="1" x14ac:dyDescent="0.25">
      <c r="A209" s="55">
        <v>5211</v>
      </c>
      <c r="B209" s="101" t="s">
        <v>224</v>
      </c>
      <c r="C209" s="56">
        <f t="shared" si="63"/>
        <v>0</v>
      </c>
      <c r="D209" s="106"/>
      <c r="E209" s="107"/>
      <c r="F209" s="220">
        <f t="shared" ref="F209:F218" si="76">D209+E209</f>
        <v>0</v>
      </c>
      <c r="G209" s="106"/>
      <c r="H209" s="108"/>
      <c r="I209" s="107">
        <f t="shared" ref="I209:I218" si="77">G209+H209</f>
        <v>0</v>
      </c>
      <c r="J209" s="106"/>
      <c r="K209" s="107"/>
      <c r="L209" s="220">
        <f t="shared" ref="L209:L218" si="78">J209+K209</f>
        <v>0</v>
      </c>
      <c r="M209" s="106"/>
      <c r="N209" s="108"/>
      <c r="O209" s="221">
        <f t="shared" ref="O209:O218" si="79">N209+M209</f>
        <v>0</v>
      </c>
      <c r="P209" s="110"/>
      <c r="R209" s="346"/>
      <c r="S209" s="346"/>
      <c r="T209" s="346"/>
    </row>
    <row r="210" spans="1:20" hidden="1" x14ac:dyDescent="0.25">
      <c r="A210" s="64">
        <v>5212</v>
      </c>
      <c r="B210" s="111" t="s">
        <v>225</v>
      </c>
      <c r="C210" s="65">
        <f t="shared" si="63"/>
        <v>0</v>
      </c>
      <c r="D210" s="116"/>
      <c r="E210" s="117"/>
      <c r="F210" s="222">
        <f t="shared" si="76"/>
        <v>0</v>
      </c>
      <c r="G210" s="116"/>
      <c r="H210" s="118"/>
      <c r="I210" s="117">
        <f t="shared" si="77"/>
        <v>0</v>
      </c>
      <c r="J210" s="116"/>
      <c r="K210" s="117"/>
      <c r="L210" s="222">
        <f t="shared" si="78"/>
        <v>0</v>
      </c>
      <c r="M210" s="116"/>
      <c r="N210" s="118"/>
      <c r="O210" s="223">
        <f t="shared" si="79"/>
        <v>0</v>
      </c>
      <c r="P210" s="120"/>
      <c r="R210" s="346"/>
      <c r="S210" s="346"/>
      <c r="T210" s="346"/>
    </row>
    <row r="211" spans="1:20" hidden="1" x14ac:dyDescent="0.25">
      <c r="A211" s="64">
        <v>5213</v>
      </c>
      <c r="B211" s="111" t="s">
        <v>226</v>
      </c>
      <c r="C211" s="65">
        <f t="shared" si="63"/>
        <v>0</v>
      </c>
      <c r="D211" s="116"/>
      <c r="E211" s="117"/>
      <c r="F211" s="222">
        <f t="shared" si="76"/>
        <v>0</v>
      </c>
      <c r="G211" s="116"/>
      <c r="H211" s="118"/>
      <c r="I211" s="117">
        <f t="shared" si="77"/>
        <v>0</v>
      </c>
      <c r="J211" s="116"/>
      <c r="K211" s="117"/>
      <c r="L211" s="222">
        <f t="shared" si="78"/>
        <v>0</v>
      </c>
      <c r="M211" s="116"/>
      <c r="N211" s="118"/>
      <c r="O211" s="223">
        <f t="shared" si="79"/>
        <v>0</v>
      </c>
      <c r="P211" s="120"/>
      <c r="R211" s="346"/>
      <c r="S211" s="346"/>
      <c r="T211" s="346"/>
    </row>
    <row r="212" spans="1:20" hidden="1" x14ac:dyDescent="0.25">
      <c r="A212" s="64">
        <v>5214</v>
      </c>
      <c r="B212" s="111" t="s">
        <v>227</v>
      </c>
      <c r="C212" s="65">
        <f t="shared" si="63"/>
        <v>0</v>
      </c>
      <c r="D212" s="116"/>
      <c r="E212" s="117"/>
      <c r="F212" s="222">
        <f t="shared" si="76"/>
        <v>0</v>
      </c>
      <c r="G212" s="116"/>
      <c r="H212" s="118"/>
      <c r="I212" s="117">
        <f t="shared" si="77"/>
        <v>0</v>
      </c>
      <c r="J212" s="116"/>
      <c r="K212" s="117"/>
      <c r="L212" s="222">
        <f t="shared" si="78"/>
        <v>0</v>
      </c>
      <c r="M212" s="116"/>
      <c r="N212" s="118"/>
      <c r="O212" s="223">
        <f t="shared" si="79"/>
        <v>0</v>
      </c>
      <c r="P212" s="120"/>
      <c r="R212" s="346"/>
      <c r="S212" s="346"/>
      <c r="T212" s="346"/>
    </row>
    <row r="213" spans="1:20" hidden="1" x14ac:dyDescent="0.25">
      <c r="A213" s="64">
        <v>5215</v>
      </c>
      <c r="B213" s="111" t="s">
        <v>228</v>
      </c>
      <c r="C213" s="65">
        <f t="shared" si="63"/>
        <v>0</v>
      </c>
      <c r="D213" s="116"/>
      <c r="E213" s="117"/>
      <c r="F213" s="222">
        <f t="shared" si="76"/>
        <v>0</v>
      </c>
      <c r="G213" s="116"/>
      <c r="H213" s="118"/>
      <c r="I213" s="117">
        <f t="shared" si="77"/>
        <v>0</v>
      </c>
      <c r="J213" s="116"/>
      <c r="K213" s="117"/>
      <c r="L213" s="222">
        <f t="shared" si="78"/>
        <v>0</v>
      </c>
      <c r="M213" s="116"/>
      <c r="N213" s="118"/>
      <c r="O213" s="223">
        <f t="shared" si="79"/>
        <v>0</v>
      </c>
      <c r="P213" s="120"/>
      <c r="R213" s="346"/>
      <c r="S213" s="346"/>
      <c r="T213" s="346"/>
    </row>
    <row r="214" spans="1:20" ht="24" hidden="1" x14ac:dyDescent="0.25">
      <c r="A214" s="64">
        <v>5216</v>
      </c>
      <c r="B214" s="111" t="s">
        <v>229</v>
      </c>
      <c r="C214" s="65">
        <f t="shared" si="63"/>
        <v>0</v>
      </c>
      <c r="D214" s="116"/>
      <c r="E214" s="117"/>
      <c r="F214" s="222">
        <f t="shared" si="76"/>
        <v>0</v>
      </c>
      <c r="G214" s="116"/>
      <c r="H214" s="118"/>
      <c r="I214" s="117">
        <f t="shared" si="77"/>
        <v>0</v>
      </c>
      <c r="J214" s="116"/>
      <c r="K214" s="117"/>
      <c r="L214" s="222">
        <f t="shared" si="78"/>
        <v>0</v>
      </c>
      <c r="M214" s="116"/>
      <c r="N214" s="118"/>
      <c r="O214" s="223">
        <f t="shared" si="79"/>
        <v>0</v>
      </c>
      <c r="P214" s="120"/>
      <c r="R214" s="346"/>
      <c r="S214" s="346"/>
      <c r="T214" s="346"/>
    </row>
    <row r="215" spans="1:20" hidden="1" x14ac:dyDescent="0.25">
      <c r="A215" s="64">
        <v>5217</v>
      </c>
      <c r="B215" s="111" t="s">
        <v>230</v>
      </c>
      <c r="C215" s="65">
        <f t="shared" si="63"/>
        <v>0</v>
      </c>
      <c r="D215" s="116"/>
      <c r="E215" s="117"/>
      <c r="F215" s="222">
        <f t="shared" si="76"/>
        <v>0</v>
      </c>
      <c r="G215" s="116"/>
      <c r="H215" s="118"/>
      <c r="I215" s="117">
        <f t="shared" si="77"/>
        <v>0</v>
      </c>
      <c r="J215" s="116"/>
      <c r="K215" s="117"/>
      <c r="L215" s="222">
        <f t="shared" si="78"/>
        <v>0</v>
      </c>
      <c r="M215" s="116"/>
      <c r="N215" s="118"/>
      <c r="O215" s="223">
        <f t="shared" si="79"/>
        <v>0</v>
      </c>
      <c r="P215" s="120"/>
      <c r="R215" s="346"/>
      <c r="S215" s="346"/>
      <c r="T215" s="346"/>
    </row>
    <row r="216" spans="1:20" hidden="1" x14ac:dyDescent="0.25">
      <c r="A216" s="64">
        <v>5218</v>
      </c>
      <c r="B216" s="111" t="s">
        <v>231</v>
      </c>
      <c r="C216" s="65">
        <f t="shared" si="63"/>
        <v>0</v>
      </c>
      <c r="D216" s="116"/>
      <c r="E216" s="117"/>
      <c r="F216" s="222">
        <f t="shared" si="76"/>
        <v>0</v>
      </c>
      <c r="G216" s="116"/>
      <c r="H216" s="118"/>
      <c r="I216" s="117">
        <f t="shared" si="77"/>
        <v>0</v>
      </c>
      <c r="J216" s="116"/>
      <c r="K216" s="117"/>
      <c r="L216" s="222">
        <f t="shared" si="78"/>
        <v>0</v>
      </c>
      <c r="M216" s="116"/>
      <c r="N216" s="118"/>
      <c r="O216" s="223">
        <f t="shared" si="79"/>
        <v>0</v>
      </c>
      <c r="P216" s="120"/>
      <c r="R216" s="346"/>
      <c r="S216" s="346"/>
      <c r="T216" s="346"/>
    </row>
    <row r="217" spans="1:20" hidden="1" x14ac:dyDescent="0.25">
      <c r="A217" s="64">
        <v>5219</v>
      </c>
      <c r="B217" s="111" t="s">
        <v>232</v>
      </c>
      <c r="C217" s="65">
        <f t="shared" si="63"/>
        <v>0</v>
      </c>
      <c r="D217" s="116"/>
      <c r="E217" s="117"/>
      <c r="F217" s="222">
        <f t="shared" si="76"/>
        <v>0</v>
      </c>
      <c r="G217" s="116"/>
      <c r="H217" s="118"/>
      <c r="I217" s="117">
        <f t="shared" si="77"/>
        <v>0</v>
      </c>
      <c r="J217" s="116"/>
      <c r="K217" s="117"/>
      <c r="L217" s="222">
        <f t="shared" si="78"/>
        <v>0</v>
      </c>
      <c r="M217" s="116"/>
      <c r="N217" s="118"/>
      <c r="O217" s="223">
        <f t="shared" si="79"/>
        <v>0</v>
      </c>
      <c r="P217" s="120"/>
      <c r="R217" s="346"/>
      <c r="S217" s="346"/>
      <c r="T217" s="346"/>
    </row>
    <row r="218" spans="1:20" ht="13.5" hidden="1" customHeight="1" x14ac:dyDescent="0.25">
      <c r="A218" s="224">
        <v>5220</v>
      </c>
      <c r="B218" s="111" t="s">
        <v>233</v>
      </c>
      <c r="C218" s="65">
        <f t="shared" si="63"/>
        <v>0</v>
      </c>
      <c r="D218" s="116"/>
      <c r="E218" s="117"/>
      <c r="F218" s="222">
        <f t="shared" si="76"/>
        <v>0</v>
      </c>
      <c r="G218" s="116"/>
      <c r="H218" s="118"/>
      <c r="I218" s="117">
        <f t="shared" si="77"/>
        <v>0</v>
      </c>
      <c r="J218" s="116"/>
      <c r="K218" s="117"/>
      <c r="L218" s="222">
        <f t="shared" si="78"/>
        <v>0</v>
      </c>
      <c r="M218" s="116"/>
      <c r="N218" s="118"/>
      <c r="O218" s="223">
        <f t="shared" si="79"/>
        <v>0</v>
      </c>
      <c r="P218" s="120"/>
      <c r="R218" s="346"/>
      <c r="S218" s="346"/>
      <c r="T218" s="346"/>
    </row>
    <row r="219" spans="1:20" x14ac:dyDescent="0.25">
      <c r="A219" s="224">
        <v>5230</v>
      </c>
      <c r="B219" s="111" t="s">
        <v>234</v>
      </c>
      <c r="C219" s="65">
        <f t="shared" si="63"/>
        <v>3870</v>
      </c>
      <c r="D219" s="225">
        <f t="shared" ref="D219:O219" si="80">SUM(D220:D227)</f>
        <v>3520</v>
      </c>
      <c r="E219" s="226">
        <f t="shared" si="80"/>
        <v>0</v>
      </c>
      <c r="F219" s="227">
        <f t="shared" si="80"/>
        <v>3520</v>
      </c>
      <c r="G219" s="225">
        <f t="shared" si="80"/>
        <v>350</v>
      </c>
      <c r="H219" s="228">
        <f t="shared" si="80"/>
        <v>0</v>
      </c>
      <c r="I219" s="226">
        <f t="shared" si="80"/>
        <v>350</v>
      </c>
      <c r="J219" s="225">
        <f t="shared" si="80"/>
        <v>0</v>
      </c>
      <c r="K219" s="226">
        <f t="shared" si="80"/>
        <v>0</v>
      </c>
      <c r="L219" s="227">
        <f t="shared" si="80"/>
        <v>0</v>
      </c>
      <c r="M219" s="225">
        <f t="shared" si="80"/>
        <v>0</v>
      </c>
      <c r="N219" s="228">
        <f t="shared" si="80"/>
        <v>0</v>
      </c>
      <c r="O219" s="229">
        <f t="shared" si="80"/>
        <v>0</v>
      </c>
      <c r="P219" s="230"/>
      <c r="R219" s="346"/>
      <c r="S219" s="346"/>
      <c r="T219" s="346"/>
    </row>
    <row r="220" spans="1:20" hidden="1" x14ac:dyDescent="0.25">
      <c r="A220" s="64">
        <v>5231</v>
      </c>
      <c r="B220" s="111" t="s">
        <v>235</v>
      </c>
      <c r="C220" s="65">
        <f t="shared" si="63"/>
        <v>0</v>
      </c>
      <c r="D220" s="116"/>
      <c r="E220" s="117"/>
      <c r="F220" s="222">
        <f t="shared" ref="F220:F229" si="81">D220+E220</f>
        <v>0</v>
      </c>
      <c r="G220" s="116"/>
      <c r="H220" s="118"/>
      <c r="I220" s="117">
        <f t="shared" ref="I220:I229" si="82">G220+H220</f>
        <v>0</v>
      </c>
      <c r="J220" s="116"/>
      <c r="K220" s="117"/>
      <c r="L220" s="222">
        <f t="shared" ref="L220:L229" si="83">J220+K220</f>
        <v>0</v>
      </c>
      <c r="M220" s="116"/>
      <c r="N220" s="118"/>
      <c r="O220" s="223">
        <f t="shared" ref="O220:O229" si="84">N220+M220</f>
        <v>0</v>
      </c>
      <c r="P220" s="120"/>
      <c r="R220" s="346"/>
      <c r="S220" s="346"/>
      <c r="T220" s="346"/>
    </row>
    <row r="221" spans="1:20" x14ac:dyDescent="0.25">
      <c r="A221" s="64">
        <v>5232</v>
      </c>
      <c r="B221" s="111" t="s">
        <v>236</v>
      </c>
      <c r="C221" s="65">
        <f t="shared" si="63"/>
        <v>3240</v>
      </c>
      <c r="D221" s="116">
        <v>3240</v>
      </c>
      <c r="E221" s="117"/>
      <c r="F221" s="222">
        <f t="shared" si="81"/>
        <v>3240</v>
      </c>
      <c r="G221" s="116"/>
      <c r="H221" s="118"/>
      <c r="I221" s="117">
        <f t="shared" si="82"/>
        <v>0</v>
      </c>
      <c r="J221" s="116"/>
      <c r="K221" s="117"/>
      <c r="L221" s="222">
        <f t="shared" si="83"/>
        <v>0</v>
      </c>
      <c r="M221" s="116"/>
      <c r="N221" s="118"/>
      <c r="O221" s="223">
        <f t="shared" si="84"/>
        <v>0</v>
      </c>
      <c r="P221" s="120"/>
      <c r="R221" s="346"/>
      <c r="S221" s="346"/>
      <c r="T221" s="346"/>
    </row>
    <row r="222" spans="1:20" x14ac:dyDescent="0.25">
      <c r="A222" s="64">
        <v>5233</v>
      </c>
      <c r="B222" s="111" t="s">
        <v>237</v>
      </c>
      <c r="C222" s="65">
        <f t="shared" si="63"/>
        <v>350</v>
      </c>
      <c r="D222" s="116"/>
      <c r="E222" s="117"/>
      <c r="F222" s="222">
        <f t="shared" si="81"/>
        <v>0</v>
      </c>
      <c r="G222" s="116">
        <v>350</v>
      </c>
      <c r="H222" s="118"/>
      <c r="I222" s="117">
        <f t="shared" si="82"/>
        <v>350</v>
      </c>
      <c r="J222" s="116"/>
      <c r="K222" s="117"/>
      <c r="L222" s="222">
        <f t="shared" si="83"/>
        <v>0</v>
      </c>
      <c r="M222" s="116"/>
      <c r="N222" s="118"/>
      <c r="O222" s="223">
        <f t="shared" si="84"/>
        <v>0</v>
      </c>
      <c r="P222" s="120"/>
      <c r="R222" s="346"/>
      <c r="S222" s="346"/>
      <c r="T222" s="346"/>
    </row>
    <row r="223" spans="1:20" ht="24" hidden="1" x14ac:dyDescent="0.25">
      <c r="A223" s="64">
        <v>5234</v>
      </c>
      <c r="B223" s="111" t="s">
        <v>238</v>
      </c>
      <c r="C223" s="65">
        <f t="shared" si="63"/>
        <v>0</v>
      </c>
      <c r="D223" s="116"/>
      <c r="E223" s="117"/>
      <c r="F223" s="222">
        <f t="shared" si="81"/>
        <v>0</v>
      </c>
      <c r="G223" s="116"/>
      <c r="H223" s="118"/>
      <c r="I223" s="117">
        <f t="shared" si="82"/>
        <v>0</v>
      </c>
      <c r="J223" s="116"/>
      <c r="K223" s="117"/>
      <c r="L223" s="222">
        <f t="shared" si="83"/>
        <v>0</v>
      </c>
      <c r="M223" s="116"/>
      <c r="N223" s="118"/>
      <c r="O223" s="223">
        <f t="shared" si="84"/>
        <v>0</v>
      </c>
      <c r="P223" s="120"/>
      <c r="R223" s="346"/>
      <c r="S223" s="346"/>
      <c r="T223" s="346"/>
    </row>
    <row r="224" spans="1:20" ht="14.25" hidden="1" customHeight="1" x14ac:dyDescent="0.25">
      <c r="A224" s="64">
        <v>5236</v>
      </c>
      <c r="B224" s="111" t="s">
        <v>239</v>
      </c>
      <c r="C224" s="65">
        <f t="shared" si="63"/>
        <v>0</v>
      </c>
      <c r="D224" s="116"/>
      <c r="E224" s="117"/>
      <c r="F224" s="222">
        <f t="shared" si="81"/>
        <v>0</v>
      </c>
      <c r="G224" s="116"/>
      <c r="H224" s="118"/>
      <c r="I224" s="117">
        <f t="shared" si="82"/>
        <v>0</v>
      </c>
      <c r="J224" s="116"/>
      <c r="K224" s="117"/>
      <c r="L224" s="222">
        <f t="shared" si="83"/>
        <v>0</v>
      </c>
      <c r="M224" s="116"/>
      <c r="N224" s="118"/>
      <c r="O224" s="223">
        <f t="shared" si="84"/>
        <v>0</v>
      </c>
      <c r="P224" s="120"/>
      <c r="R224" s="346"/>
      <c r="S224" s="346"/>
      <c r="T224" s="346"/>
    </row>
    <row r="225" spans="1:20" ht="14.25" hidden="1" customHeight="1" x14ac:dyDescent="0.25">
      <c r="A225" s="64">
        <v>5237</v>
      </c>
      <c r="B225" s="111" t="s">
        <v>240</v>
      </c>
      <c r="C225" s="65">
        <f t="shared" si="63"/>
        <v>0</v>
      </c>
      <c r="D225" s="116"/>
      <c r="E225" s="117"/>
      <c r="F225" s="222">
        <f t="shared" si="81"/>
        <v>0</v>
      </c>
      <c r="G225" s="116"/>
      <c r="H225" s="118"/>
      <c r="I225" s="117">
        <f t="shared" si="82"/>
        <v>0</v>
      </c>
      <c r="J225" s="116"/>
      <c r="K225" s="117"/>
      <c r="L225" s="222">
        <f t="shared" si="83"/>
        <v>0</v>
      </c>
      <c r="M225" s="116"/>
      <c r="N225" s="118"/>
      <c r="O225" s="223">
        <f t="shared" si="84"/>
        <v>0</v>
      </c>
      <c r="P225" s="120"/>
      <c r="R225" s="346"/>
      <c r="S225" s="346"/>
      <c r="T225" s="346"/>
    </row>
    <row r="226" spans="1:20" ht="24" hidden="1" x14ac:dyDescent="0.25">
      <c r="A226" s="64">
        <v>5238</v>
      </c>
      <c r="B226" s="111" t="s">
        <v>241</v>
      </c>
      <c r="C226" s="65">
        <f t="shared" si="63"/>
        <v>0</v>
      </c>
      <c r="D226" s="116"/>
      <c r="E226" s="117"/>
      <c r="F226" s="222">
        <f t="shared" si="81"/>
        <v>0</v>
      </c>
      <c r="G226" s="116"/>
      <c r="H226" s="118"/>
      <c r="I226" s="117">
        <f t="shared" si="82"/>
        <v>0</v>
      </c>
      <c r="J226" s="116"/>
      <c r="K226" s="117"/>
      <c r="L226" s="222">
        <f t="shared" si="83"/>
        <v>0</v>
      </c>
      <c r="M226" s="116"/>
      <c r="N226" s="118"/>
      <c r="O226" s="223">
        <f t="shared" si="84"/>
        <v>0</v>
      </c>
      <c r="P226" s="120"/>
      <c r="R226" s="346"/>
      <c r="S226" s="346"/>
      <c r="T226" s="346"/>
    </row>
    <row r="227" spans="1:20" ht="24" x14ac:dyDescent="0.25">
      <c r="A227" s="64">
        <v>5239</v>
      </c>
      <c r="B227" s="111" t="s">
        <v>242</v>
      </c>
      <c r="C227" s="65">
        <f t="shared" si="63"/>
        <v>280</v>
      </c>
      <c r="D227" s="116">
        <v>280</v>
      </c>
      <c r="E227" s="117"/>
      <c r="F227" s="222">
        <f t="shared" si="81"/>
        <v>280</v>
      </c>
      <c r="G227" s="116"/>
      <c r="H227" s="118"/>
      <c r="I227" s="117">
        <f t="shared" si="82"/>
        <v>0</v>
      </c>
      <c r="J227" s="116"/>
      <c r="K227" s="117"/>
      <c r="L227" s="222">
        <f t="shared" si="83"/>
        <v>0</v>
      </c>
      <c r="M227" s="116"/>
      <c r="N227" s="118"/>
      <c r="O227" s="223">
        <f t="shared" si="84"/>
        <v>0</v>
      </c>
      <c r="P227" s="120"/>
      <c r="R227" s="346"/>
      <c r="S227" s="346"/>
      <c r="T227" s="346"/>
    </row>
    <row r="228" spans="1:20" ht="24" hidden="1" x14ac:dyDescent="0.25">
      <c r="A228" s="224">
        <v>5240</v>
      </c>
      <c r="B228" s="111" t="s">
        <v>243</v>
      </c>
      <c r="C228" s="65">
        <f t="shared" si="63"/>
        <v>0</v>
      </c>
      <c r="D228" s="116"/>
      <c r="E228" s="117"/>
      <c r="F228" s="222">
        <f t="shared" si="81"/>
        <v>0</v>
      </c>
      <c r="G228" s="116"/>
      <c r="H228" s="118"/>
      <c r="I228" s="117">
        <f t="shared" si="82"/>
        <v>0</v>
      </c>
      <c r="J228" s="116"/>
      <c r="K228" s="117"/>
      <c r="L228" s="222">
        <f t="shared" si="83"/>
        <v>0</v>
      </c>
      <c r="M228" s="116"/>
      <c r="N228" s="118"/>
      <c r="O228" s="223">
        <f t="shared" si="84"/>
        <v>0</v>
      </c>
      <c r="P228" s="120"/>
      <c r="R228" s="346"/>
      <c r="S228" s="346"/>
      <c r="T228" s="346"/>
    </row>
    <row r="229" spans="1:20" hidden="1" x14ac:dyDescent="0.25">
      <c r="A229" s="224">
        <v>5250</v>
      </c>
      <c r="B229" s="111" t="s">
        <v>244</v>
      </c>
      <c r="C229" s="65">
        <f t="shared" si="63"/>
        <v>0</v>
      </c>
      <c r="D229" s="116"/>
      <c r="E229" s="117"/>
      <c r="F229" s="222">
        <f t="shared" si="81"/>
        <v>0</v>
      </c>
      <c r="G229" s="116"/>
      <c r="H229" s="118"/>
      <c r="I229" s="117">
        <f t="shared" si="82"/>
        <v>0</v>
      </c>
      <c r="J229" s="116"/>
      <c r="K229" s="117"/>
      <c r="L229" s="222">
        <f t="shared" si="83"/>
        <v>0</v>
      </c>
      <c r="M229" s="116"/>
      <c r="N229" s="118"/>
      <c r="O229" s="223">
        <f t="shared" si="84"/>
        <v>0</v>
      </c>
      <c r="P229" s="120"/>
      <c r="R229" s="346"/>
      <c r="S229" s="346"/>
      <c r="T229" s="346"/>
    </row>
    <row r="230" spans="1:20" hidden="1" x14ac:dyDescent="0.25">
      <c r="A230" s="224">
        <v>5260</v>
      </c>
      <c r="B230" s="111" t="s">
        <v>245</v>
      </c>
      <c r="C230" s="65">
        <f t="shared" si="63"/>
        <v>0</v>
      </c>
      <c r="D230" s="225">
        <f t="shared" ref="D230:O230" si="85">SUM(D231)</f>
        <v>0</v>
      </c>
      <c r="E230" s="226">
        <f t="shared" si="85"/>
        <v>0</v>
      </c>
      <c r="F230" s="227">
        <f t="shared" si="85"/>
        <v>0</v>
      </c>
      <c r="G230" s="225">
        <f t="shared" si="85"/>
        <v>0</v>
      </c>
      <c r="H230" s="228">
        <f t="shared" si="85"/>
        <v>0</v>
      </c>
      <c r="I230" s="226">
        <f t="shared" si="85"/>
        <v>0</v>
      </c>
      <c r="J230" s="225">
        <f t="shared" si="85"/>
        <v>0</v>
      </c>
      <c r="K230" s="226">
        <f t="shared" si="85"/>
        <v>0</v>
      </c>
      <c r="L230" s="227">
        <f t="shared" si="85"/>
        <v>0</v>
      </c>
      <c r="M230" s="225">
        <f t="shared" si="85"/>
        <v>0</v>
      </c>
      <c r="N230" s="228">
        <f t="shared" si="85"/>
        <v>0</v>
      </c>
      <c r="O230" s="229">
        <f t="shared" si="85"/>
        <v>0</v>
      </c>
      <c r="P230" s="230"/>
      <c r="R230" s="346"/>
      <c r="S230" s="346"/>
      <c r="T230" s="346"/>
    </row>
    <row r="231" spans="1:20" ht="24" hidden="1" x14ac:dyDescent="0.25">
      <c r="A231" s="64">
        <v>5269</v>
      </c>
      <c r="B231" s="111" t="s">
        <v>246</v>
      </c>
      <c r="C231" s="65">
        <f t="shared" si="63"/>
        <v>0</v>
      </c>
      <c r="D231" s="116"/>
      <c r="E231" s="117"/>
      <c r="F231" s="222">
        <f>D231+E231</f>
        <v>0</v>
      </c>
      <c r="G231" s="116"/>
      <c r="H231" s="118"/>
      <c r="I231" s="117">
        <f>G231+H231</f>
        <v>0</v>
      </c>
      <c r="J231" s="116"/>
      <c r="K231" s="117"/>
      <c r="L231" s="222">
        <f>J231+K231</f>
        <v>0</v>
      </c>
      <c r="M231" s="116"/>
      <c r="N231" s="118"/>
      <c r="O231" s="223">
        <f>N231+M231</f>
        <v>0</v>
      </c>
      <c r="P231" s="120"/>
      <c r="R231" s="346"/>
      <c r="S231" s="346"/>
      <c r="T231" s="346"/>
    </row>
    <row r="232" spans="1:20" ht="24" hidden="1" x14ac:dyDescent="0.25">
      <c r="A232" s="213">
        <v>5270</v>
      </c>
      <c r="B232" s="156" t="s">
        <v>247</v>
      </c>
      <c r="C232" s="157">
        <f t="shared" si="63"/>
        <v>0</v>
      </c>
      <c r="D232" s="231"/>
      <c r="E232" s="232"/>
      <c r="F232" s="233">
        <f>D232+E232</f>
        <v>0</v>
      </c>
      <c r="G232" s="231"/>
      <c r="H232" s="234"/>
      <c r="I232" s="232">
        <f>G232+H232</f>
        <v>0</v>
      </c>
      <c r="J232" s="231"/>
      <c r="K232" s="232"/>
      <c r="L232" s="233">
        <f>J232+K232</f>
        <v>0</v>
      </c>
      <c r="M232" s="231"/>
      <c r="N232" s="234"/>
      <c r="O232" s="235">
        <f>N232+M232</f>
        <v>0</v>
      </c>
      <c r="P232" s="236"/>
      <c r="R232" s="346"/>
      <c r="S232" s="346"/>
      <c r="T232" s="346"/>
    </row>
    <row r="233" spans="1:20" hidden="1" x14ac:dyDescent="0.25">
      <c r="A233" s="200">
        <v>6000</v>
      </c>
      <c r="B233" s="200" t="s">
        <v>248</v>
      </c>
      <c r="C233" s="201">
        <f t="shared" si="63"/>
        <v>0</v>
      </c>
      <c r="D233" s="202">
        <f t="shared" ref="D233:O233" si="86">D234+D254+D261</f>
        <v>0</v>
      </c>
      <c r="E233" s="203">
        <f t="shared" si="86"/>
        <v>0</v>
      </c>
      <c r="F233" s="204">
        <f t="shared" si="86"/>
        <v>0</v>
      </c>
      <c r="G233" s="202">
        <f t="shared" si="86"/>
        <v>0</v>
      </c>
      <c r="H233" s="205">
        <f t="shared" si="86"/>
        <v>0</v>
      </c>
      <c r="I233" s="203">
        <f t="shared" si="86"/>
        <v>0</v>
      </c>
      <c r="J233" s="202">
        <f t="shared" si="86"/>
        <v>0</v>
      </c>
      <c r="K233" s="203">
        <f t="shared" si="86"/>
        <v>0</v>
      </c>
      <c r="L233" s="204">
        <f t="shared" si="86"/>
        <v>0</v>
      </c>
      <c r="M233" s="206">
        <f t="shared" si="86"/>
        <v>0</v>
      </c>
      <c r="N233" s="207">
        <f t="shared" si="86"/>
        <v>0</v>
      </c>
      <c r="O233" s="208">
        <f t="shared" si="86"/>
        <v>0</v>
      </c>
      <c r="P233" s="209"/>
      <c r="R233" s="346"/>
      <c r="S233" s="346"/>
      <c r="T233" s="346"/>
    </row>
    <row r="234" spans="1:20" ht="14.25" hidden="1" customHeight="1" x14ac:dyDescent="0.25">
      <c r="A234" s="137">
        <v>6200</v>
      </c>
      <c r="B234" s="253" t="s">
        <v>249</v>
      </c>
      <c r="C234" s="263">
        <f t="shared" si="63"/>
        <v>0</v>
      </c>
      <c r="D234" s="211">
        <f t="shared" ref="D234:O234" si="87">SUM(D235,D236,D238,D241,D247,D248,D249)</f>
        <v>0</v>
      </c>
      <c r="E234" s="264">
        <f t="shared" si="87"/>
        <v>0</v>
      </c>
      <c r="F234" s="265">
        <f t="shared" si="87"/>
        <v>0</v>
      </c>
      <c r="G234" s="211">
        <f t="shared" si="87"/>
        <v>0</v>
      </c>
      <c r="H234" s="266">
        <f t="shared" si="87"/>
        <v>0</v>
      </c>
      <c r="I234" s="264">
        <f t="shared" si="87"/>
        <v>0</v>
      </c>
      <c r="J234" s="211">
        <f t="shared" si="87"/>
        <v>0</v>
      </c>
      <c r="K234" s="264">
        <f t="shared" si="87"/>
        <v>0</v>
      </c>
      <c r="L234" s="265">
        <f t="shared" si="87"/>
        <v>0</v>
      </c>
      <c r="M234" s="211">
        <f t="shared" si="87"/>
        <v>0</v>
      </c>
      <c r="N234" s="266">
        <f t="shared" si="87"/>
        <v>0</v>
      </c>
      <c r="O234" s="267">
        <f t="shared" si="87"/>
        <v>0</v>
      </c>
      <c r="P234" s="268"/>
      <c r="R234" s="346"/>
      <c r="S234" s="346"/>
      <c r="T234" s="346"/>
    </row>
    <row r="235" spans="1:20" ht="24" hidden="1" x14ac:dyDescent="0.25">
      <c r="A235" s="237">
        <v>6220</v>
      </c>
      <c r="B235" s="101" t="s">
        <v>250</v>
      </c>
      <c r="C235" s="56">
        <f t="shared" si="63"/>
        <v>0</v>
      </c>
      <c r="D235" s="106"/>
      <c r="E235" s="107"/>
      <c r="F235" s="220">
        <f>D235+E235</f>
        <v>0</v>
      </c>
      <c r="G235" s="106"/>
      <c r="H235" s="108"/>
      <c r="I235" s="107">
        <f>G235+H235</f>
        <v>0</v>
      </c>
      <c r="J235" s="106"/>
      <c r="K235" s="107"/>
      <c r="L235" s="220">
        <f>J235+K235</f>
        <v>0</v>
      </c>
      <c r="M235" s="106"/>
      <c r="N235" s="108"/>
      <c r="O235" s="221">
        <f>N235+M235</f>
        <v>0</v>
      </c>
      <c r="P235" s="110"/>
      <c r="R235" s="346"/>
      <c r="S235" s="346"/>
      <c r="T235" s="346"/>
    </row>
    <row r="236" spans="1:20" hidden="1" x14ac:dyDescent="0.25">
      <c r="A236" s="224">
        <v>6230</v>
      </c>
      <c r="B236" s="111" t="s">
        <v>251</v>
      </c>
      <c r="C236" s="65">
        <f t="shared" si="63"/>
        <v>0</v>
      </c>
      <c r="D236" s="225">
        <f t="shared" ref="D236:O236" si="88">SUM(D237)</f>
        <v>0</v>
      </c>
      <c r="E236" s="226">
        <f t="shared" si="88"/>
        <v>0</v>
      </c>
      <c r="F236" s="227">
        <f t="shared" si="88"/>
        <v>0</v>
      </c>
      <c r="G236" s="225">
        <f t="shared" si="88"/>
        <v>0</v>
      </c>
      <c r="H236" s="228">
        <f t="shared" si="88"/>
        <v>0</v>
      </c>
      <c r="I236" s="226">
        <f t="shared" si="88"/>
        <v>0</v>
      </c>
      <c r="J236" s="225">
        <f t="shared" si="88"/>
        <v>0</v>
      </c>
      <c r="K236" s="226">
        <f t="shared" si="88"/>
        <v>0</v>
      </c>
      <c r="L236" s="227">
        <f t="shared" si="88"/>
        <v>0</v>
      </c>
      <c r="M236" s="225">
        <f t="shared" si="88"/>
        <v>0</v>
      </c>
      <c r="N236" s="228">
        <f t="shared" si="88"/>
        <v>0</v>
      </c>
      <c r="O236" s="229">
        <f t="shared" si="88"/>
        <v>0</v>
      </c>
      <c r="P236" s="230"/>
      <c r="R236" s="346"/>
      <c r="S236" s="346"/>
      <c r="T236" s="346"/>
    </row>
    <row r="237" spans="1:20" ht="24" hidden="1" x14ac:dyDescent="0.25">
      <c r="A237" s="64">
        <v>6239</v>
      </c>
      <c r="B237" s="101" t="s">
        <v>252</v>
      </c>
      <c r="C237" s="65">
        <f t="shared" si="63"/>
        <v>0</v>
      </c>
      <c r="D237" s="106"/>
      <c r="E237" s="107"/>
      <c r="F237" s="220">
        <f>D237+E237</f>
        <v>0</v>
      </c>
      <c r="G237" s="106"/>
      <c r="H237" s="108"/>
      <c r="I237" s="107">
        <f>G237+H237</f>
        <v>0</v>
      </c>
      <c r="J237" s="106"/>
      <c r="K237" s="107"/>
      <c r="L237" s="220">
        <f>J237+K237</f>
        <v>0</v>
      </c>
      <c r="M237" s="106"/>
      <c r="N237" s="108"/>
      <c r="O237" s="221">
        <f>N237+M237</f>
        <v>0</v>
      </c>
      <c r="P237" s="110"/>
      <c r="R237" s="346"/>
      <c r="S237" s="346"/>
      <c r="T237" s="346"/>
    </row>
    <row r="238" spans="1:20" ht="24" hidden="1" x14ac:dyDescent="0.25">
      <c r="A238" s="224">
        <v>6240</v>
      </c>
      <c r="B238" s="111" t="s">
        <v>253</v>
      </c>
      <c r="C238" s="65">
        <f t="shared" si="63"/>
        <v>0</v>
      </c>
      <c r="D238" s="225">
        <f t="shared" ref="D238:O238" si="89">SUM(D239:D240)</f>
        <v>0</v>
      </c>
      <c r="E238" s="226">
        <f t="shared" si="89"/>
        <v>0</v>
      </c>
      <c r="F238" s="227">
        <f t="shared" si="89"/>
        <v>0</v>
      </c>
      <c r="G238" s="225">
        <f t="shared" si="89"/>
        <v>0</v>
      </c>
      <c r="H238" s="228">
        <f t="shared" si="89"/>
        <v>0</v>
      </c>
      <c r="I238" s="226">
        <f t="shared" si="89"/>
        <v>0</v>
      </c>
      <c r="J238" s="225">
        <f t="shared" si="89"/>
        <v>0</v>
      </c>
      <c r="K238" s="226">
        <f t="shared" si="89"/>
        <v>0</v>
      </c>
      <c r="L238" s="227">
        <f t="shared" si="89"/>
        <v>0</v>
      </c>
      <c r="M238" s="225">
        <f t="shared" si="89"/>
        <v>0</v>
      </c>
      <c r="N238" s="228">
        <f t="shared" si="89"/>
        <v>0</v>
      </c>
      <c r="O238" s="229">
        <f t="shared" si="89"/>
        <v>0</v>
      </c>
      <c r="P238" s="230"/>
      <c r="R238" s="346"/>
      <c r="S238" s="346"/>
      <c r="T238" s="346"/>
    </row>
    <row r="239" spans="1:20" hidden="1" x14ac:dyDescent="0.25">
      <c r="A239" s="64">
        <v>6241</v>
      </c>
      <c r="B239" s="111" t="s">
        <v>254</v>
      </c>
      <c r="C239" s="65">
        <f t="shared" si="63"/>
        <v>0</v>
      </c>
      <c r="D239" s="116"/>
      <c r="E239" s="117"/>
      <c r="F239" s="222">
        <f>D239+E239</f>
        <v>0</v>
      </c>
      <c r="G239" s="116"/>
      <c r="H239" s="118"/>
      <c r="I239" s="117">
        <f>G239+H239</f>
        <v>0</v>
      </c>
      <c r="J239" s="116"/>
      <c r="K239" s="117"/>
      <c r="L239" s="222">
        <f>J239+K239</f>
        <v>0</v>
      </c>
      <c r="M239" s="116"/>
      <c r="N239" s="118"/>
      <c r="O239" s="223">
        <f>N239+M239</f>
        <v>0</v>
      </c>
      <c r="P239" s="120"/>
      <c r="R239" s="346"/>
      <c r="S239" s="346"/>
      <c r="T239" s="346"/>
    </row>
    <row r="240" spans="1:20" hidden="1" x14ac:dyDescent="0.25">
      <c r="A240" s="64">
        <v>6242</v>
      </c>
      <c r="B240" s="111" t="s">
        <v>255</v>
      </c>
      <c r="C240" s="65">
        <f t="shared" si="63"/>
        <v>0</v>
      </c>
      <c r="D240" s="116"/>
      <c r="E240" s="117"/>
      <c r="F240" s="222">
        <f>D240+E240</f>
        <v>0</v>
      </c>
      <c r="G240" s="116"/>
      <c r="H240" s="118"/>
      <c r="I240" s="117">
        <f>G240+H240</f>
        <v>0</v>
      </c>
      <c r="J240" s="116"/>
      <c r="K240" s="117"/>
      <c r="L240" s="222">
        <f>J240+K240</f>
        <v>0</v>
      </c>
      <c r="M240" s="116"/>
      <c r="N240" s="118"/>
      <c r="O240" s="223">
        <f>N240+M240</f>
        <v>0</v>
      </c>
      <c r="P240" s="120"/>
      <c r="R240" s="346"/>
      <c r="S240" s="346"/>
      <c r="T240" s="346"/>
    </row>
    <row r="241" spans="1:20" ht="25.5" hidden="1" customHeight="1" x14ac:dyDescent="0.25">
      <c r="A241" s="224">
        <v>6250</v>
      </c>
      <c r="B241" s="111" t="s">
        <v>256</v>
      </c>
      <c r="C241" s="65">
        <f t="shared" si="63"/>
        <v>0</v>
      </c>
      <c r="D241" s="225">
        <f t="shared" ref="D241:O241" si="90">SUM(D242:D246)</f>
        <v>0</v>
      </c>
      <c r="E241" s="226">
        <f t="shared" si="90"/>
        <v>0</v>
      </c>
      <c r="F241" s="227">
        <f t="shared" si="90"/>
        <v>0</v>
      </c>
      <c r="G241" s="225">
        <f t="shared" si="90"/>
        <v>0</v>
      </c>
      <c r="H241" s="228">
        <f t="shared" si="90"/>
        <v>0</v>
      </c>
      <c r="I241" s="226">
        <f t="shared" si="90"/>
        <v>0</v>
      </c>
      <c r="J241" s="225">
        <f t="shared" si="90"/>
        <v>0</v>
      </c>
      <c r="K241" s="226">
        <f t="shared" si="90"/>
        <v>0</v>
      </c>
      <c r="L241" s="227">
        <f t="shared" si="90"/>
        <v>0</v>
      </c>
      <c r="M241" s="225">
        <f t="shared" si="90"/>
        <v>0</v>
      </c>
      <c r="N241" s="228">
        <f t="shared" si="90"/>
        <v>0</v>
      </c>
      <c r="O241" s="229">
        <f t="shared" si="90"/>
        <v>0</v>
      </c>
      <c r="P241" s="230"/>
      <c r="R241" s="346"/>
      <c r="S241" s="346"/>
      <c r="T241" s="346"/>
    </row>
    <row r="242" spans="1:20" ht="14.25" hidden="1" customHeight="1" x14ac:dyDescent="0.25">
      <c r="A242" s="64">
        <v>6252</v>
      </c>
      <c r="B242" s="111" t="s">
        <v>257</v>
      </c>
      <c r="C242" s="65">
        <f t="shared" si="63"/>
        <v>0</v>
      </c>
      <c r="D242" s="116"/>
      <c r="E242" s="117"/>
      <c r="F242" s="222">
        <f t="shared" ref="F242:F248" si="91">D242+E242</f>
        <v>0</v>
      </c>
      <c r="G242" s="116"/>
      <c r="H242" s="118"/>
      <c r="I242" s="117">
        <f t="shared" ref="I242:I248" si="92">G242+H242</f>
        <v>0</v>
      </c>
      <c r="J242" s="116"/>
      <c r="K242" s="117"/>
      <c r="L242" s="222">
        <f t="shared" ref="L242:L248" si="93">J242+K242</f>
        <v>0</v>
      </c>
      <c r="M242" s="116"/>
      <c r="N242" s="118"/>
      <c r="O242" s="223">
        <f t="shared" ref="O242:O248" si="94">N242+M242</f>
        <v>0</v>
      </c>
      <c r="P242" s="120"/>
      <c r="R242" s="346"/>
      <c r="S242" s="346"/>
      <c r="T242" s="346"/>
    </row>
    <row r="243" spans="1:20" ht="14.25" hidden="1" customHeight="1" x14ac:dyDescent="0.25">
      <c r="A243" s="64">
        <v>6253</v>
      </c>
      <c r="B243" s="111" t="s">
        <v>258</v>
      </c>
      <c r="C243" s="65">
        <f t="shared" si="63"/>
        <v>0</v>
      </c>
      <c r="D243" s="116"/>
      <c r="E243" s="117"/>
      <c r="F243" s="222">
        <f t="shared" si="91"/>
        <v>0</v>
      </c>
      <c r="G243" s="116"/>
      <c r="H243" s="118"/>
      <c r="I243" s="117">
        <f t="shared" si="92"/>
        <v>0</v>
      </c>
      <c r="J243" s="116"/>
      <c r="K243" s="117"/>
      <c r="L243" s="222">
        <f t="shared" si="93"/>
        <v>0</v>
      </c>
      <c r="M243" s="116"/>
      <c r="N243" s="118"/>
      <c r="O243" s="223">
        <f t="shared" si="94"/>
        <v>0</v>
      </c>
      <c r="P243" s="120"/>
      <c r="R243" s="346"/>
      <c r="S243" s="346"/>
      <c r="T243" s="346"/>
    </row>
    <row r="244" spans="1:20" ht="24" hidden="1" x14ac:dyDescent="0.25">
      <c r="A244" s="64">
        <v>6254</v>
      </c>
      <c r="B244" s="111" t="s">
        <v>259</v>
      </c>
      <c r="C244" s="65">
        <f t="shared" si="63"/>
        <v>0</v>
      </c>
      <c r="D244" s="116"/>
      <c r="E244" s="117"/>
      <c r="F244" s="222">
        <f t="shared" si="91"/>
        <v>0</v>
      </c>
      <c r="G244" s="116"/>
      <c r="H244" s="118"/>
      <c r="I244" s="117">
        <f t="shared" si="92"/>
        <v>0</v>
      </c>
      <c r="J244" s="116"/>
      <c r="K244" s="117"/>
      <c r="L244" s="222">
        <f t="shared" si="93"/>
        <v>0</v>
      </c>
      <c r="M244" s="116"/>
      <c r="N244" s="118"/>
      <c r="O244" s="223">
        <f t="shared" si="94"/>
        <v>0</v>
      </c>
      <c r="P244" s="120"/>
      <c r="R244" s="346"/>
      <c r="S244" s="346"/>
      <c r="T244" s="346"/>
    </row>
    <row r="245" spans="1:20" ht="24" hidden="1" x14ac:dyDescent="0.25">
      <c r="A245" s="64">
        <v>6255</v>
      </c>
      <c r="B245" s="111" t="s">
        <v>260</v>
      </c>
      <c r="C245" s="65">
        <f t="shared" ref="C245:C299" si="95">SUM(F245,I245,L245,O245)</f>
        <v>0</v>
      </c>
      <c r="D245" s="116"/>
      <c r="E245" s="117"/>
      <c r="F245" s="222">
        <f t="shared" si="91"/>
        <v>0</v>
      </c>
      <c r="G245" s="116"/>
      <c r="H245" s="118"/>
      <c r="I245" s="117">
        <f t="shared" si="92"/>
        <v>0</v>
      </c>
      <c r="J245" s="116"/>
      <c r="K245" s="117"/>
      <c r="L245" s="222">
        <f t="shared" si="93"/>
        <v>0</v>
      </c>
      <c r="M245" s="116"/>
      <c r="N245" s="118"/>
      <c r="O245" s="223">
        <f t="shared" si="94"/>
        <v>0</v>
      </c>
      <c r="P245" s="120"/>
      <c r="R245" s="346"/>
      <c r="S245" s="346"/>
      <c r="T245" s="346"/>
    </row>
    <row r="246" spans="1:20" hidden="1" x14ac:dyDescent="0.25">
      <c r="A246" s="64">
        <v>6259</v>
      </c>
      <c r="B246" s="111" t="s">
        <v>261</v>
      </c>
      <c r="C246" s="65">
        <f t="shared" si="95"/>
        <v>0</v>
      </c>
      <c r="D246" s="116"/>
      <c r="E246" s="117"/>
      <c r="F246" s="222">
        <f t="shared" si="91"/>
        <v>0</v>
      </c>
      <c r="G246" s="116"/>
      <c r="H246" s="118"/>
      <c r="I246" s="117">
        <f t="shared" si="92"/>
        <v>0</v>
      </c>
      <c r="J246" s="116"/>
      <c r="K246" s="117"/>
      <c r="L246" s="222">
        <f t="shared" si="93"/>
        <v>0</v>
      </c>
      <c r="M246" s="116"/>
      <c r="N246" s="118"/>
      <c r="O246" s="223">
        <f t="shared" si="94"/>
        <v>0</v>
      </c>
      <c r="P246" s="120"/>
      <c r="R246" s="346"/>
      <c r="S246" s="346"/>
      <c r="T246" s="346"/>
    </row>
    <row r="247" spans="1:20" ht="24" hidden="1" x14ac:dyDescent="0.25">
      <c r="A247" s="224">
        <v>6260</v>
      </c>
      <c r="B247" s="111" t="s">
        <v>262</v>
      </c>
      <c r="C247" s="65">
        <f t="shared" si="95"/>
        <v>0</v>
      </c>
      <c r="D247" s="116"/>
      <c r="E247" s="117"/>
      <c r="F247" s="222">
        <f t="shared" si="91"/>
        <v>0</v>
      </c>
      <c r="G247" s="116"/>
      <c r="H247" s="118"/>
      <c r="I247" s="117">
        <f t="shared" si="92"/>
        <v>0</v>
      </c>
      <c r="J247" s="116"/>
      <c r="K247" s="117"/>
      <c r="L247" s="222">
        <f t="shared" si="93"/>
        <v>0</v>
      </c>
      <c r="M247" s="116"/>
      <c r="N247" s="118"/>
      <c r="O247" s="223">
        <f t="shared" si="94"/>
        <v>0</v>
      </c>
      <c r="P247" s="120"/>
      <c r="R247" s="346"/>
      <c r="S247" s="346"/>
      <c r="T247" s="346"/>
    </row>
    <row r="248" spans="1:20" hidden="1" x14ac:dyDescent="0.25">
      <c r="A248" s="224">
        <v>6270</v>
      </c>
      <c r="B248" s="111" t="s">
        <v>263</v>
      </c>
      <c r="C248" s="65">
        <f t="shared" si="95"/>
        <v>0</v>
      </c>
      <c r="D248" s="116"/>
      <c r="E248" s="117"/>
      <c r="F248" s="222">
        <f t="shared" si="91"/>
        <v>0</v>
      </c>
      <c r="G248" s="116"/>
      <c r="H248" s="118"/>
      <c r="I248" s="117">
        <f t="shared" si="92"/>
        <v>0</v>
      </c>
      <c r="J248" s="116"/>
      <c r="K248" s="117"/>
      <c r="L248" s="222">
        <f t="shared" si="93"/>
        <v>0</v>
      </c>
      <c r="M248" s="116"/>
      <c r="N248" s="118"/>
      <c r="O248" s="223">
        <f t="shared" si="94"/>
        <v>0</v>
      </c>
      <c r="P248" s="120"/>
      <c r="R248" s="346"/>
      <c r="S248" s="346"/>
      <c r="T248" s="346"/>
    </row>
    <row r="249" spans="1:20" ht="24" hidden="1" x14ac:dyDescent="0.25">
      <c r="A249" s="237">
        <v>6290</v>
      </c>
      <c r="B249" s="101" t="s">
        <v>264</v>
      </c>
      <c r="C249" s="254">
        <f t="shared" si="95"/>
        <v>0</v>
      </c>
      <c r="D249" s="238">
        <f t="shared" ref="D249:O249" si="96">SUM(D250:D253)</f>
        <v>0</v>
      </c>
      <c r="E249" s="239">
        <f t="shared" si="96"/>
        <v>0</v>
      </c>
      <c r="F249" s="240">
        <f t="shared" si="96"/>
        <v>0</v>
      </c>
      <c r="G249" s="238">
        <f t="shared" si="96"/>
        <v>0</v>
      </c>
      <c r="H249" s="241">
        <f t="shared" si="96"/>
        <v>0</v>
      </c>
      <c r="I249" s="239">
        <f t="shared" si="96"/>
        <v>0</v>
      </c>
      <c r="J249" s="238">
        <f t="shared" si="96"/>
        <v>0</v>
      </c>
      <c r="K249" s="239">
        <f t="shared" si="96"/>
        <v>0</v>
      </c>
      <c r="L249" s="240">
        <f t="shared" si="96"/>
        <v>0</v>
      </c>
      <c r="M249" s="255">
        <f t="shared" si="96"/>
        <v>0</v>
      </c>
      <c r="N249" s="241">
        <f t="shared" si="96"/>
        <v>0</v>
      </c>
      <c r="O249" s="242">
        <f t="shared" si="96"/>
        <v>0</v>
      </c>
      <c r="P249" s="243"/>
      <c r="R249" s="346"/>
      <c r="S249" s="346"/>
      <c r="T249" s="346"/>
    </row>
    <row r="250" spans="1:20" hidden="1" x14ac:dyDescent="0.25">
      <c r="A250" s="64">
        <v>6291</v>
      </c>
      <c r="B250" s="111" t="s">
        <v>265</v>
      </c>
      <c r="C250" s="65">
        <f t="shared" si="95"/>
        <v>0</v>
      </c>
      <c r="D250" s="116"/>
      <c r="E250" s="117"/>
      <c r="F250" s="222">
        <f>D250+E250</f>
        <v>0</v>
      </c>
      <c r="G250" s="116"/>
      <c r="H250" s="118"/>
      <c r="I250" s="117">
        <f>G250+H250</f>
        <v>0</v>
      </c>
      <c r="J250" s="116"/>
      <c r="K250" s="117"/>
      <c r="L250" s="222">
        <f>J250+K250</f>
        <v>0</v>
      </c>
      <c r="M250" s="116"/>
      <c r="N250" s="118"/>
      <c r="O250" s="223">
        <f>N250+M250</f>
        <v>0</v>
      </c>
      <c r="P250" s="120"/>
      <c r="R250" s="346"/>
      <c r="S250" s="346"/>
      <c r="T250" s="346"/>
    </row>
    <row r="251" spans="1:20" hidden="1" x14ac:dyDescent="0.25">
      <c r="A251" s="64">
        <v>6292</v>
      </c>
      <c r="B251" s="111" t="s">
        <v>266</v>
      </c>
      <c r="C251" s="65">
        <f t="shared" si="95"/>
        <v>0</v>
      </c>
      <c r="D251" s="116"/>
      <c r="E251" s="117"/>
      <c r="F251" s="222">
        <f>D251+E251</f>
        <v>0</v>
      </c>
      <c r="G251" s="116"/>
      <c r="H251" s="118"/>
      <c r="I251" s="117">
        <f>G251+H251</f>
        <v>0</v>
      </c>
      <c r="J251" s="116"/>
      <c r="K251" s="117"/>
      <c r="L251" s="222">
        <f>J251+K251</f>
        <v>0</v>
      </c>
      <c r="M251" s="116"/>
      <c r="N251" s="118"/>
      <c r="O251" s="223">
        <f>N251+M251</f>
        <v>0</v>
      </c>
      <c r="P251" s="120"/>
      <c r="R251" s="346"/>
      <c r="S251" s="346"/>
      <c r="T251" s="346"/>
    </row>
    <row r="252" spans="1:20" ht="72" hidden="1" x14ac:dyDescent="0.25">
      <c r="A252" s="64">
        <v>6296</v>
      </c>
      <c r="B252" s="111" t="s">
        <v>267</v>
      </c>
      <c r="C252" s="65">
        <f t="shared" si="95"/>
        <v>0</v>
      </c>
      <c r="D252" s="116"/>
      <c r="E252" s="117"/>
      <c r="F252" s="222">
        <f>D252+E252</f>
        <v>0</v>
      </c>
      <c r="G252" s="116"/>
      <c r="H252" s="118"/>
      <c r="I252" s="117">
        <f>G252+H252</f>
        <v>0</v>
      </c>
      <c r="J252" s="116"/>
      <c r="K252" s="117"/>
      <c r="L252" s="222">
        <f>J252+K252</f>
        <v>0</v>
      </c>
      <c r="M252" s="116"/>
      <c r="N252" s="118"/>
      <c r="O252" s="223">
        <f>N252+M252</f>
        <v>0</v>
      </c>
      <c r="P252" s="120"/>
      <c r="R252" s="346"/>
      <c r="S252" s="346"/>
      <c r="T252" s="346"/>
    </row>
    <row r="253" spans="1:20" ht="39.75" hidden="1" customHeight="1" x14ac:dyDescent="0.25">
      <c r="A253" s="64">
        <v>6299</v>
      </c>
      <c r="B253" s="111" t="s">
        <v>268</v>
      </c>
      <c r="C253" s="65">
        <f t="shared" si="95"/>
        <v>0</v>
      </c>
      <c r="D253" s="116"/>
      <c r="E253" s="117"/>
      <c r="F253" s="222">
        <f>D253+E253</f>
        <v>0</v>
      </c>
      <c r="G253" s="116"/>
      <c r="H253" s="118"/>
      <c r="I253" s="117">
        <f>G253+H253</f>
        <v>0</v>
      </c>
      <c r="J253" s="116"/>
      <c r="K253" s="117"/>
      <c r="L253" s="222">
        <f>J253+K253</f>
        <v>0</v>
      </c>
      <c r="M253" s="116"/>
      <c r="N253" s="118"/>
      <c r="O253" s="223">
        <f>N253+M253</f>
        <v>0</v>
      </c>
      <c r="P253" s="120"/>
      <c r="R253" s="346"/>
      <c r="S253" s="346"/>
      <c r="T253" s="346"/>
    </row>
    <row r="254" spans="1:20" hidden="1" x14ac:dyDescent="0.25">
      <c r="A254" s="85">
        <v>6300</v>
      </c>
      <c r="B254" s="210" t="s">
        <v>269</v>
      </c>
      <c r="C254" s="86">
        <f t="shared" si="95"/>
        <v>0</v>
      </c>
      <c r="D254" s="95">
        <f t="shared" ref="D254:O254" si="97">SUM(D255,D259,D260)</f>
        <v>0</v>
      </c>
      <c r="E254" s="96">
        <f t="shared" si="97"/>
        <v>0</v>
      </c>
      <c r="F254" s="97">
        <f t="shared" si="97"/>
        <v>0</v>
      </c>
      <c r="G254" s="95">
        <f t="shared" si="97"/>
        <v>0</v>
      </c>
      <c r="H254" s="98">
        <f t="shared" si="97"/>
        <v>0</v>
      </c>
      <c r="I254" s="96">
        <f t="shared" si="97"/>
        <v>0</v>
      </c>
      <c r="J254" s="95">
        <f t="shared" si="97"/>
        <v>0</v>
      </c>
      <c r="K254" s="96">
        <f t="shared" si="97"/>
        <v>0</v>
      </c>
      <c r="L254" s="97">
        <f t="shared" si="97"/>
        <v>0</v>
      </c>
      <c r="M254" s="244">
        <f t="shared" si="97"/>
        <v>0</v>
      </c>
      <c r="N254" s="98">
        <f t="shared" si="97"/>
        <v>0</v>
      </c>
      <c r="O254" s="212">
        <f t="shared" si="97"/>
        <v>0</v>
      </c>
      <c r="P254" s="99"/>
      <c r="R254" s="346"/>
      <c r="S254" s="346"/>
      <c r="T254" s="346"/>
    </row>
    <row r="255" spans="1:20" ht="24" hidden="1" x14ac:dyDescent="0.25">
      <c r="A255" s="237">
        <v>6320</v>
      </c>
      <c r="B255" s="101" t="s">
        <v>270</v>
      </c>
      <c r="C255" s="254">
        <f t="shared" si="95"/>
        <v>0</v>
      </c>
      <c r="D255" s="238">
        <f t="shared" ref="D255:O255" si="98">SUM(D256:D258)</f>
        <v>0</v>
      </c>
      <c r="E255" s="239">
        <f t="shared" si="98"/>
        <v>0</v>
      </c>
      <c r="F255" s="240">
        <f t="shared" si="98"/>
        <v>0</v>
      </c>
      <c r="G255" s="238">
        <f t="shared" si="98"/>
        <v>0</v>
      </c>
      <c r="H255" s="241">
        <f t="shared" si="98"/>
        <v>0</v>
      </c>
      <c r="I255" s="239">
        <f t="shared" si="98"/>
        <v>0</v>
      </c>
      <c r="J255" s="238">
        <f t="shared" si="98"/>
        <v>0</v>
      </c>
      <c r="K255" s="239">
        <f t="shared" si="98"/>
        <v>0</v>
      </c>
      <c r="L255" s="240">
        <f t="shared" si="98"/>
        <v>0</v>
      </c>
      <c r="M255" s="238">
        <f t="shared" si="98"/>
        <v>0</v>
      </c>
      <c r="N255" s="241">
        <f t="shared" si="98"/>
        <v>0</v>
      </c>
      <c r="O255" s="242">
        <f t="shared" si="98"/>
        <v>0</v>
      </c>
      <c r="P255" s="243"/>
      <c r="R255" s="346"/>
      <c r="S255" s="346"/>
      <c r="T255" s="346"/>
    </row>
    <row r="256" spans="1:20" hidden="1" x14ac:dyDescent="0.25">
      <c r="A256" s="64">
        <v>6322</v>
      </c>
      <c r="B256" s="111" t="s">
        <v>271</v>
      </c>
      <c r="C256" s="65">
        <f t="shared" si="95"/>
        <v>0</v>
      </c>
      <c r="D256" s="116"/>
      <c r="E256" s="117"/>
      <c r="F256" s="222">
        <f>D256+E256</f>
        <v>0</v>
      </c>
      <c r="G256" s="116"/>
      <c r="H256" s="118"/>
      <c r="I256" s="117">
        <f>G256+H256</f>
        <v>0</v>
      </c>
      <c r="J256" s="116"/>
      <c r="K256" s="117"/>
      <c r="L256" s="222">
        <f>J256+K256</f>
        <v>0</v>
      </c>
      <c r="M256" s="116"/>
      <c r="N256" s="118"/>
      <c r="O256" s="223">
        <f>N256+M256</f>
        <v>0</v>
      </c>
      <c r="P256" s="120"/>
      <c r="R256" s="346"/>
      <c r="S256" s="346"/>
      <c r="T256" s="346"/>
    </row>
    <row r="257" spans="1:20" ht="24" hidden="1" x14ac:dyDescent="0.25">
      <c r="A257" s="64">
        <v>6323</v>
      </c>
      <c r="B257" s="111" t="s">
        <v>272</v>
      </c>
      <c r="C257" s="65">
        <f t="shared" si="95"/>
        <v>0</v>
      </c>
      <c r="D257" s="116"/>
      <c r="E257" s="117"/>
      <c r="F257" s="222">
        <f>D257+E257</f>
        <v>0</v>
      </c>
      <c r="G257" s="116"/>
      <c r="H257" s="118"/>
      <c r="I257" s="117">
        <f>G257+H257</f>
        <v>0</v>
      </c>
      <c r="J257" s="116"/>
      <c r="K257" s="117"/>
      <c r="L257" s="222">
        <f>J257+K257</f>
        <v>0</v>
      </c>
      <c r="M257" s="116"/>
      <c r="N257" s="118"/>
      <c r="O257" s="223">
        <f>N257+M257</f>
        <v>0</v>
      </c>
      <c r="P257" s="120"/>
      <c r="R257" s="346"/>
      <c r="S257" s="346"/>
      <c r="T257" s="346"/>
    </row>
    <row r="258" spans="1:20" ht="24" hidden="1" x14ac:dyDescent="0.25">
      <c r="A258" s="55">
        <v>6324</v>
      </c>
      <c r="B258" s="101" t="s">
        <v>273</v>
      </c>
      <c r="C258" s="56">
        <f t="shared" si="95"/>
        <v>0</v>
      </c>
      <c r="D258" s="106"/>
      <c r="E258" s="107"/>
      <c r="F258" s="220">
        <f>D258+E258</f>
        <v>0</v>
      </c>
      <c r="G258" s="106"/>
      <c r="H258" s="108"/>
      <c r="I258" s="107">
        <f>G258+H258</f>
        <v>0</v>
      </c>
      <c r="J258" s="106"/>
      <c r="K258" s="107"/>
      <c r="L258" s="220">
        <f>J258+K258</f>
        <v>0</v>
      </c>
      <c r="M258" s="106"/>
      <c r="N258" s="108"/>
      <c r="O258" s="221">
        <f>N258+M258</f>
        <v>0</v>
      </c>
      <c r="P258" s="110"/>
      <c r="R258" s="346"/>
      <c r="S258" s="346"/>
      <c r="T258" s="346"/>
    </row>
    <row r="259" spans="1:20" ht="24" hidden="1" x14ac:dyDescent="0.25">
      <c r="A259" s="273">
        <v>6330</v>
      </c>
      <c r="B259" s="274" t="s">
        <v>274</v>
      </c>
      <c r="C259" s="254">
        <f t="shared" si="95"/>
        <v>0</v>
      </c>
      <c r="D259" s="257"/>
      <c r="E259" s="258"/>
      <c r="F259" s="259">
        <f>D259+E259</f>
        <v>0</v>
      </c>
      <c r="G259" s="257"/>
      <c r="H259" s="260"/>
      <c r="I259" s="258">
        <f>G259+H259</f>
        <v>0</v>
      </c>
      <c r="J259" s="257"/>
      <c r="K259" s="258"/>
      <c r="L259" s="259">
        <f>J259+K259</f>
        <v>0</v>
      </c>
      <c r="M259" s="257"/>
      <c r="N259" s="260"/>
      <c r="O259" s="261">
        <f>N259+M259</f>
        <v>0</v>
      </c>
      <c r="P259" s="262"/>
      <c r="R259" s="346"/>
      <c r="S259" s="346"/>
      <c r="T259" s="346"/>
    </row>
    <row r="260" spans="1:20" hidden="1" x14ac:dyDescent="0.25">
      <c r="A260" s="224">
        <v>6360</v>
      </c>
      <c r="B260" s="111" t="s">
        <v>275</v>
      </c>
      <c r="C260" s="65">
        <f t="shared" si="95"/>
        <v>0</v>
      </c>
      <c r="D260" s="116"/>
      <c r="E260" s="117"/>
      <c r="F260" s="222">
        <f>D260+E260</f>
        <v>0</v>
      </c>
      <c r="G260" s="116"/>
      <c r="H260" s="118"/>
      <c r="I260" s="117">
        <f>G260+H260</f>
        <v>0</v>
      </c>
      <c r="J260" s="116"/>
      <c r="K260" s="117"/>
      <c r="L260" s="222">
        <f>J260+K260</f>
        <v>0</v>
      </c>
      <c r="M260" s="116"/>
      <c r="N260" s="118"/>
      <c r="O260" s="223">
        <f>N260+M260</f>
        <v>0</v>
      </c>
      <c r="P260" s="120"/>
      <c r="R260" s="346"/>
      <c r="S260" s="346"/>
      <c r="T260" s="346"/>
    </row>
    <row r="261" spans="1:20" ht="36" hidden="1" x14ac:dyDescent="0.25">
      <c r="A261" s="85">
        <v>6400</v>
      </c>
      <c r="B261" s="210" t="s">
        <v>276</v>
      </c>
      <c r="C261" s="86">
        <f t="shared" si="95"/>
        <v>0</v>
      </c>
      <c r="D261" s="95">
        <f t="shared" ref="D261:O261" si="99">SUM(D262,D266)</f>
        <v>0</v>
      </c>
      <c r="E261" s="96">
        <f t="shared" si="99"/>
        <v>0</v>
      </c>
      <c r="F261" s="97">
        <f t="shared" si="99"/>
        <v>0</v>
      </c>
      <c r="G261" s="95">
        <f t="shared" si="99"/>
        <v>0</v>
      </c>
      <c r="H261" s="98">
        <f t="shared" si="99"/>
        <v>0</v>
      </c>
      <c r="I261" s="96">
        <f t="shared" si="99"/>
        <v>0</v>
      </c>
      <c r="J261" s="95">
        <f t="shared" si="99"/>
        <v>0</v>
      </c>
      <c r="K261" s="96">
        <f t="shared" si="99"/>
        <v>0</v>
      </c>
      <c r="L261" s="97">
        <f t="shared" si="99"/>
        <v>0</v>
      </c>
      <c r="M261" s="244">
        <f t="shared" si="99"/>
        <v>0</v>
      </c>
      <c r="N261" s="98">
        <f t="shared" si="99"/>
        <v>0</v>
      </c>
      <c r="O261" s="212">
        <f t="shared" si="99"/>
        <v>0</v>
      </c>
      <c r="P261" s="99"/>
      <c r="R261" s="346"/>
      <c r="S261" s="346"/>
      <c r="T261" s="346"/>
    </row>
    <row r="262" spans="1:20" ht="24" hidden="1" x14ac:dyDescent="0.25">
      <c r="A262" s="237">
        <v>6410</v>
      </c>
      <c r="B262" s="101" t="s">
        <v>277</v>
      </c>
      <c r="C262" s="56">
        <f t="shared" si="95"/>
        <v>0</v>
      </c>
      <c r="D262" s="238">
        <f t="shared" ref="D262:O262" si="100">SUM(D263:D265)</f>
        <v>0</v>
      </c>
      <c r="E262" s="239">
        <f t="shared" si="100"/>
        <v>0</v>
      </c>
      <c r="F262" s="240">
        <f t="shared" si="100"/>
        <v>0</v>
      </c>
      <c r="G262" s="238">
        <f t="shared" si="100"/>
        <v>0</v>
      </c>
      <c r="H262" s="241">
        <f t="shared" si="100"/>
        <v>0</v>
      </c>
      <c r="I262" s="239">
        <f t="shared" si="100"/>
        <v>0</v>
      </c>
      <c r="J262" s="238">
        <f t="shared" si="100"/>
        <v>0</v>
      </c>
      <c r="K262" s="239">
        <f t="shared" si="100"/>
        <v>0</v>
      </c>
      <c r="L262" s="240">
        <f t="shared" si="100"/>
        <v>0</v>
      </c>
      <c r="M262" s="251">
        <f t="shared" si="100"/>
        <v>0</v>
      </c>
      <c r="N262" s="241">
        <f t="shared" si="100"/>
        <v>0</v>
      </c>
      <c r="O262" s="242">
        <f t="shared" si="100"/>
        <v>0</v>
      </c>
      <c r="P262" s="243"/>
      <c r="R262" s="346"/>
      <c r="S262" s="346"/>
      <c r="T262" s="346"/>
    </row>
    <row r="263" spans="1:20" hidden="1" x14ac:dyDescent="0.25">
      <c r="A263" s="64">
        <v>6411</v>
      </c>
      <c r="B263" s="275" t="s">
        <v>278</v>
      </c>
      <c r="C263" s="65">
        <f t="shared" si="95"/>
        <v>0</v>
      </c>
      <c r="D263" s="116"/>
      <c r="E263" s="117"/>
      <c r="F263" s="222">
        <f>D263+E263</f>
        <v>0</v>
      </c>
      <c r="G263" s="116"/>
      <c r="H263" s="118"/>
      <c r="I263" s="117">
        <f>G263+H263</f>
        <v>0</v>
      </c>
      <c r="J263" s="116"/>
      <c r="K263" s="117"/>
      <c r="L263" s="222">
        <f>J263+K263</f>
        <v>0</v>
      </c>
      <c r="M263" s="116"/>
      <c r="N263" s="118"/>
      <c r="O263" s="223">
        <f>N263+M263</f>
        <v>0</v>
      </c>
      <c r="P263" s="120"/>
      <c r="R263" s="346"/>
      <c r="S263" s="346"/>
      <c r="T263" s="346"/>
    </row>
    <row r="264" spans="1:20" ht="36" hidden="1" x14ac:dyDescent="0.25">
      <c r="A264" s="64">
        <v>6412</v>
      </c>
      <c r="B264" s="111" t="s">
        <v>279</v>
      </c>
      <c r="C264" s="65">
        <f t="shared" si="95"/>
        <v>0</v>
      </c>
      <c r="D264" s="116"/>
      <c r="E264" s="117"/>
      <c r="F264" s="222">
        <f>D264+E264</f>
        <v>0</v>
      </c>
      <c r="G264" s="116"/>
      <c r="H264" s="118"/>
      <c r="I264" s="117">
        <f>G264+H264</f>
        <v>0</v>
      </c>
      <c r="J264" s="116"/>
      <c r="K264" s="117"/>
      <c r="L264" s="222">
        <f>J264+K264</f>
        <v>0</v>
      </c>
      <c r="M264" s="116"/>
      <c r="N264" s="118"/>
      <c r="O264" s="223">
        <f>N264+M264</f>
        <v>0</v>
      </c>
      <c r="P264" s="120"/>
      <c r="R264" s="346"/>
      <c r="S264" s="346"/>
      <c r="T264" s="346"/>
    </row>
    <row r="265" spans="1:20" ht="36" hidden="1" x14ac:dyDescent="0.25">
      <c r="A265" s="64">
        <v>6419</v>
      </c>
      <c r="B265" s="111" t="s">
        <v>280</v>
      </c>
      <c r="C265" s="65">
        <f t="shared" si="95"/>
        <v>0</v>
      </c>
      <c r="D265" s="116"/>
      <c r="E265" s="117"/>
      <c r="F265" s="222">
        <f>D265+E265</f>
        <v>0</v>
      </c>
      <c r="G265" s="116"/>
      <c r="H265" s="118"/>
      <c r="I265" s="117">
        <f>G265+H265</f>
        <v>0</v>
      </c>
      <c r="J265" s="116"/>
      <c r="K265" s="117"/>
      <c r="L265" s="222">
        <f>J265+K265</f>
        <v>0</v>
      </c>
      <c r="M265" s="116"/>
      <c r="N265" s="118"/>
      <c r="O265" s="223">
        <f>N265+M265</f>
        <v>0</v>
      </c>
      <c r="P265" s="120"/>
      <c r="R265" s="346"/>
      <c r="S265" s="346"/>
      <c r="T265" s="346"/>
    </row>
    <row r="266" spans="1:20" ht="36" hidden="1" x14ac:dyDescent="0.25">
      <c r="A266" s="224">
        <v>6420</v>
      </c>
      <c r="B266" s="111" t="s">
        <v>281</v>
      </c>
      <c r="C266" s="65">
        <f t="shared" si="95"/>
        <v>0</v>
      </c>
      <c r="D266" s="225">
        <f t="shared" ref="D266:O266" si="101">SUM(D267:D270)</f>
        <v>0</v>
      </c>
      <c r="E266" s="226">
        <f t="shared" si="101"/>
        <v>0</v>
      </c>
      <c r="F266" s="227">
        <f t="shared" si="101"/>
        <v>0</v>
      </c>
      <c r="G266" s="225">
        <f t="shared" si="101"/>
        <v>0</v>
      </c>
      <c r="H266" s="228">
        <f t="shared" si="101"/>
        <v>0</v>
      </c>
      <c r="I266" s="226">
        <f t="shared" si="101"/>
        <v>0</v>
      </c>
      <c r="J266" s="225">
        <f t="shared" si="101"/>
        <v>0</v>
      </c>
      <c r="K266" s="226">
        <f t="shared" si="101"/>
        <v>0</v>
      </c>
      <c r="L266" s="227">
        <f t="shared" si="101"/>
        <v>0</v>
      </c>
      <c r="M266" s="225">
        <f t="shared" si="101"/>
        <v>0</v>
      </c>
      <c r="N266" s="228">
        <f t="shared" si="101"/>
        <v>0</v>
      </c>
      <c r="O266" s="229">
        <f t="shared" si="101"/>
        <v>0</v>
      </c>
      <c r="P266" s="230"/>
      <c r="R266" s="346"/>
      <c r="S266" s="346"/>
      <c r="T266" s="346"/>
    </row>
    <row r="267" spans="1:20" hidden="1" x14ac:dyDescent="0.25">
      <c r="A267" s="64">
        <v>6421</v>
      </c>
      <c r="B267" s="111" t="s">
        <v>282</v>
      </c>
      <c r="C267" s="65">
        <f t="shared" si="95"/>
        <v>0</v>
      </c>
      <c r="D267" s="116"/>
      <c r="E267" s="117"/>
      <c r="F267" s="222">
        <f>D267+E267</f>
        <v>0</v>
      </c>
      <c r="G267" s="116"/>
      <c r="H267" s="118"/>
      <c r="I267" s="117">
        <f>G267+H267</f>
        <v>0</v>
      </c>
      <c r="J267" s="116"/>
      <c r="K267" s="117"/>
      <c r="L267" s="222">
        <f>J267+K267</f>
        <v>0</v>
      </c>
      <c r="M267" s="116"/>
      <c r="N267" s="118"/>
      <c r="O267" s="223">
        <f>N267+M267</f>
        <v>0</v>
      </c>
      <c r="P267" s="120"/>
      <c r="R267" s="346"/>
      <c r="S267" s="346"/>
      <c r="T267" s="346"/>
    </row>
    <row r="268" spans="1:20" hidden="1" x14ac:dyDescent="0.25">
      <c r="A268" s="64">
        <v>6422</v>
      </c>
      <c r="B268" s="111" t="s">
        <v>283</v>
      </c>
      <c r="C268" s="65">
        <f t="shared" si="95"/>
        <v>0</v>
      </c>
      <c r="D268" s="116"/>
      <c r="E268" s="117"/>
      <c r="F268" s="222">
        <f>D268+E268</f>
        <v>0</v>
      </c>
      <c r="G268" s="116"/>
      <c r="H268" s="118"/>
      <c r="I268" s="117">
        <f>G268+H268</f>
        <v>0</v>
      </c>
      <c r="J268" s="116"/>
      <c r="K268" s="117"/>
      <c r="L268" s="222">
        <f>J268+K268</f>
        <v>0</v>
      </c>
      <c r="M268" s="116"/>
      <c r="N268" s="118"/>
      <c r="O268" s="223">
        <f>N268+M268</f>
        <v>0</v>
      </c>
      <c r="P268" s="120"/>
      <c r="R268" s="346"/>
      <c r="S268" s="346"/>
      <c r="T268" s="346"/>
    </row>
    <row r="269" spans="1:20" ht="24" hidden="1" x14ac:dyDescent="0.25">
      <c r="A269" s="64">
        <v>6423</v>
      </c>
      <c r="B269" s="111" t="s">
        <v>284</v>
      </c>
      <c r="C269" s="65">
        <f t="shared" si="95"/>
        <v>0</v>
      </c>
      <c r="D269" s="116"/>
      <c r="E269" s="117"/>
      <c r="F269" s="222">
        <f>D269+E269</f>
        <v>0</v>
      </c>
      <c r="G269" s="116"/>
      <c r="H269" s="118"/>
      <c r="I269" s="117">
        <f>G269+H269</f>
        <v>0</v>
      </c>
      <c r="J269" s="116"/>
      <c r="K269" s="117"/>
      <c r="L269" s="222">
        <f>J269+K269</f>
        <v>0</v>
      </c>
      <c r="M269" s="116"/>
      <c r="N269" s="118"/>
      <c r="O269" s="223">
        <f>N269+M269</f>
        <v>0</v>
      </c>
      <c r="P269" s="120"/>
      <c r="R269" s="346"/>
      <c r="S269" s="346"/>
      <c r="T269" s="346"/>
    </row>
    <row r="270" spans="1:20" ht="36" hidden="1" x14ac:dyDescent="0.25">
      <c r="A270" s="64">
        <v>6424</v>
      </c>
      <c r="B270" s="111" t="s">
        <v>285</v>
      </c>
      <c r="C270" s="65">
        <f t="shared" si="95"/>
        <v>0</v>
      </c>
      <c r="D270" s="116"/>
      <c r="E270" s="117"/>
      <c r="F270" s="222">
        <f>D270+E270</f>
        <v>0</v>
      </c>
      <c r="G270" s="116"/>
      <c r="H270" s="118"/>
      <c r="I270" s="117">
        <f>G270+H270</f>
        <v>0</v>
      </c>
      <c r="J270" s="116"/>
      <c r="K270" s="117"/>
      <c r="L270" s="222">
        <f>J270+K270</f>
        <v>0</v>
      </c>
      <c r="M270" s="116"/>
      <c r="N270" s="118"/>
      <c r="O270" s="223">
        <f>N270+M270</f>
        <v>0</v>
      </c>
      <c r="P270" s="120"/>
      <c r="R270" s="346"/>
      <c r="S270" s="346"/>
      <c r="T270" s="346"/>
    </row>
    <row r="271" spans="1:20" ht="36" hidden="1" x14ac:dyDescent="0.25">
      <c r="A271" s="276">
        <v>7000</v>
      </c>
      <c r="B271" s="276" t="s">
        <v>286</v>
      </c>
      <c r="C271" s="277">
        <f t="shared" si="95"/>
        <v>0</v>
      </c>
      <c r="D271" s="278">
        <f t="shared" ref="D271:O271" si="102">SUM(D272,D282)</f>
        <v>0</v>
      </c>
      <c r="E271" s="279">
        <f t="shared" si="102"/>
        <v>0</v>
      </c>
      <c r="F271" s="280">
        <f t="shared" si="102"/>
        <v>0</v>
      </c>
      <c r="G271" s="278">
        <f t="shared" si="102"/>
        <v>0</v>
      </c>
      <c r="H271" s="281">
        <f t="shared" si="102"/>
        <v>0</v>
      </c>
      <c r="I271" s="279">
        <f t="shared" si="102"/>
        <v>0</v>
      </c>
      <c r="J271" s="278">
        <f t="shared" si="102"/>
        <v>0</v>
      </c>
      <c r="K271" s="279">
        <f t="shared" si="102"/>
        <v>0</v>
      </c>
      <c r="L271" s="280">
        <f t="shared" si="102"/>
        <v>0</v>
      </c>
      <c r="M271" s="282">
        <f t="shared" si="102"/>
        <v>0</v>
      </c>
      <c r="N271" s="283">
        <f t="shared" si="102"/>
        <v>0</v>
      </c>
      <c r="O271" s="284">
        <f t="shared" si="102"/>
        <v>0</v>
      </c>
      <c r="P271" s="285"/>
      <c r="R271" s="346"/>
      <c r="S271" s="346"/>
      <c r="T271" s="346"/>
    </row>
    <row r="272" spans="1:20" ht="24" hidden="1" x14ac:dyDescent="0.25">
      <c r="A272" s="85">
        <v>7200</v>
      </c>
      <c r="B272" s="210" t="s">
        <v>287</v>
      </c>
      <c r="C272" s="86">
        <f t="shared" si="95"/>
        <v>0</v>
      </c>
      <c r="D272" s="95">
        <f t="shared" ref="D272:O272" si="103">SUM(D273,D274,D277,D278,D281)</f>
        <v>0</v>
      </c>
      <c r="E272" s="96">
        <f t="shared" si="103"/>
        <v>0</v>
      </c>
      <c r="F272" s="97">
        <f t="shared" si="103"/>
        <v>0</v>
      </c>
      <c r="G272" s="95">
        <f t="shared" si="103"/>
        <v>0</v>
      </c>
      <c r="H272" s="98">
        <f t="shared" si="103"/>
        <v>0</v>
      </c>
      <c r="I272" s="96">
        <f t="shared" si="103"/>
        <v>0</v>
      </c>
      <c r="J272" s="95">
        <f t="shared" si="103"/>
        <v>0</v>
      </c>
      <c r="K272" s="96">
        <f t="shared" si="103"/>
        <v>0</v>
      </c>
      <c r="L272" s="97">
        <f t="shared" si="103"/>
        <v>0</v>
      </c>
      <c r="M272" s="211">
        <f t="shared" si="103"/>
        <v>0</v>
      </c>
      <c r="N272" s="98">
        <f t="shared" si="103"/>
        <v>0</v>
      </c>
      <c r="O272" s="212">
        <f t="shared" si="103"/>
        <v>0</v>
      </c>
      <c r="P272" s="99"/>
      <c r="R272" s="346"/>
      <c r="S272" s="346"/>
      <c r="T272" s="346"/>
    </row>
    <row r="273" spans="1:20" ht="24" hidden="1" x14ac:dyDescent="0.25">
      <c r="A273" s="237">
        <v>7210</v>
      </c>
      <c r="B273" s="101" t="s">
        <v>288</v>
      </c>
      <c r="C273" s="56">
        <f t="shared" si="95"/>
        <v>0</v>
      </c>
      <c r="D273" s="106"/>
      <c r="E273" s="107"/>
      <c r="F273" s="220">
        <f>D273+E273</f>
        <v>0</v>
      </c>
      <c r="G273" s="106"/>
      <c r="H273" s="108"/>
      <c r="I273" s="107">
        <f>G273+H273</f>
        <v>0</v>
      </c>
      <c r="J273" s="106"/>
      <c r="K273" s="107"/>
      <c r="L273" s="220">
        <f>J273+K273</f>
        <v>0</v>
      </c>
      <c r="M273" s="106"/>
      <c r="N273" s="108"/>
      <c r="O273" s="221">
        <f>N273+M273</f>
        <v>0</v>
      </c>
      <c r="P273" s="110"/>
      <c r="R273" s="346"/>
      <c r="S273" s="346"/>
      <c r="T273" s="346"/>
    </row>
    <row r="274" spans="1:20" s="286" customFormat="1" ht="36" hidden="1" x14ac:dyDescent="0.25">
      <c r="A274" s="224">
        <v>7220</v>
      </c>
      <c r="B274" s="111" t="s">
        <v>289</v>
      </c>
      <c r="C274" s="65">
        <f t="shared" si="95"/>
        <v>0</v>
      </c>
      <c r="D274" s="225">
        <f t="shared" ref="D274:O274" si="104">SUM(D275:D276)</f>
        <v>0</v>
      </c>
      <c r="E274" s="226">
        <f t="shared" si="104"/>
        <v>0</v>
      </c>
      <c r="F274" s="227">
        <f t="shared" si="104"/>
        <v>0</v>
      </c>
      <c r="G274" s="225">
        <f t="shared" si="104"/>
        <v>0</v>
      </c>
      <c r="H274" s="228">
        <f t="shared" si="104"/>
        <v>0</v>
      </c>
      <c r="I274" s="226">
        <f t="shared" si="104"/>
        <v>0</v>
      </c>
      <c r="J274" s="225">
        <f t="shared" si="104"/>
        <v>0</v>
      </c>
      <c r="K274" s="226">
        <f t="shared" si="104"/>
        <v>0</v>
      </c>
      <c r="L274" s="227">
        <f t="shared" si="104"/>
        <v>0</v>
      </c>
      <c r="M274" s="225">
        <f t="shared" si="104"/>
        <v>0</v>
      </c>
      <c r="N274" s="228">
        <f t="shared" si="104"/>
        <v>0</v>
      </c>
      <c r="O274" s="229">
        <f t="shared" si="104"/>
        <v>0</v>
      </c>
      <c r="P274" s="230"/>
      <c r="R274" s="346"/>
      <c r="S274" s="346"/>
      <c r="T274" s="346"/>
    </row>
    <row r="275" spans="1:20" s="286" customFormat="1" ht="36" hidden="1" x14ac:dyDescent="0.25">
      <c r="A275" s="64">
        <v>7221</v>
      </c>
      <c r="B275" s="111" t="s">
        <v>290</v>
      </c>
      <c r="C275" s="65">
        <f t="shared" si="95"/>
        <v>0</v>
      </c>
      <c r="D275" s="116"/>
      <c r="E275" s="117"/>
      <c r="F275" s="222">
        <f>D275+E275</f>
        <v>0</v>
      </c>
      <c r="G275" s="116"/>
      <c r="H275" s="118"/>
      <c r="I275" s="117">
        <f>G275+H275</f>
        <v>0</v>
      </c>
      <c r="J275" s="116"/>
      <c r="K275" s="117"/>
      <c r="L275" s="222">
        <f>J275+K275</f>
        <v>0</v>
      </c>
      <c r="M275" s="116"/>
      <c r="N275" s="118"/>
      <c r="O275" s="223">
        <f>N275+M275</f>
        <v>0</v>
      </c>
      <c r="P275" s="120"/>
      <c r="R275" s="346"/>
      <c r="S275" s="346"/>
      <c r="T275" s="346"/>
    </row>
    <row r="276" spans="1:20" s="286" customFormat="1" ht="36" hidden="1" x14ac:dyDescent="0.25">
      <c r="A276" s="64">
        <v>7222</v>
      </c>
      <c r="B276" s="111" t="s">
        <v>291</v>
      </c>
      <c r="C276" s="65">
        <f t="shared" si="95"/>
        <v>0</v>
      </c>
      <c r="D276" s="116"/>
      <c r="E276" s="117"/>
      <c r="F276" s="222">
        <f>D276+E276</f>
        <v>0</v>
      </c>
      <c r="G276" s="116"/>
      <c r="H276" s="118"/>
      <c r="I276" s="117">
        <f>G276+H276</f>
        <v>0</v>
      </c>
      <c r="J276" s="116"/>
      <c r="K276" s="117"/>
      <c r="L276" s="222">
        <f>J276+K276</f>
        <v>0</v>
      </c>
      <c r="M276" s="116"/>
      <c r="N276" s="118"/>
      <c r="O276" s="223">
        <f>N276+M276</f>
        <v>0</v>
      </c>
      <c r="P276" s="120"/>
      <c r="R276" s="346"/>
      <c r="S276" s="346"/>
      <c r="T276" s="346"/>
    </row>
    <row r="277" spans="1:20" ht="24" hidden="1" x14ac:dyDescent="0.25">
      <c r="A277" s="224">
        <v>7230</v>
      </c>
      <c r="B277" s="111" t="s">
        <v>292</v>
      </c>
      <c r="C277" s="65">
        <f t="shared" si="95"/>
        <v>0</v>
      </c>
      <c r="D277" s="116"/>
      <c r="E277" s="117"/>
      <c r="F277" s="222">
        <f>D277+E277</f>
        <v>0</v>
      </c>
      <c r="G277" s="116"/>
      <c r="H277" s="118"/>
      <c r="I277" s="117">
        <f>G277+H277</f>
        <v>0</v>
      </c>
      <c r="J277" s="116"/>
      <c r="K277" s="117"/>
      <c r="L277" s="222">
        <f>J277+K277</f>
        <v>0</v>
      </c>
      <c r="M277" s="116"/>
      <c r="N277" s="118"/>
      <c r="O277" s="223">
        <f>N277+M277</f>
        <v>0</v>
      </c>
      <c r="P277" s="120"/>
      <c r="R277" s="346"/>
      <c r="S277" s="346"/>
      <c r="T277" s="346"/>
    </row>
    <row r="278" spans="1:20" ht="24" hidden="1" x14ac:dyDescent="0.25">
      <c r="A278" s="224">
        <v>7240</v>
      </c>
      <c r="B278" s="111" t="s">
        <v>293</v>
      </c>
      <c r="C278" s="65">
        <f t="shared" si="95"/>
        <v>0</v>
      </c>
      <c r="D278" s="225">
        <f t="shared" ref="D278:O278" si="105">SUM(D279:D280)</f>
        <v>0</v>
      </c>
      <c r="E278" s="226">
        <f t="shared" si="105"/>
        <v>0</v>
      </c>
      <c r="F278" s="227">
        <f t="shared" si="105"/>
        <v>0</v>
      </c>
      <c r="G278" s="225">
        <f t="shared" si="105"/>
        <v>0</v>
      </c>
      <c r="H278" s="228">
        <f t="shared" si="105"/>
        <v>0</v>
      </c>
      <c r="I278" s="226">
        <f t="shared" si="105"/>
        <v>0</v>
      </c>
      <c r="J278" s="225">
        <f t="shared" si="105"/>
        <v>0</v>
      </c>
      <c r="K278" s="226">
        <f t="shared" si="105"/>
        <v>0</v>
      </c>
      <c r="L278" s="227">
        <f t="shared" si="105"/>
        <v>0</v>
      </c>
      <c r="M278" s="225">
        <f t="shared" si="105"/>
        <v>0</v>
      </c>
      <c r="N278" s="228">
        <f t="shared" si="105"/>
        <v>0</v>
      </c>
      <c r="O278" s="229">
        <f t="shared" si="105"/>
        <v>0</v>
      </c>
      <c r="P278" s="230"/>
      <c r="R278" s="346"/>
      <c r="S278" s="346"/>
      <c r="T278" s="346"/>
    </row>
    <row r="279" spans="1:20" ht="48" hidden="1" x14ac:dyDescent="0.25">
      <c r="A279" s="64">
        <v>7245</v>
      </c>
      <c r="B279" s="111" t="s">
        <v>294</v>
      </c>
      <c r="C279" s="65">
        <f t="shared" si="95"/>
        <v>0</v>
      </c>
      <c r="D279" s="116"/>
      <c r="E279" s="117"/>
      <c r="F279" s="222">
        <f>D279+E279</f>
        <v>0</v>
      </c>
      <c r="G279" s="116"/>
      <c r="H279" s="118"/>
      <c r="I279" s="117">
        <f>G279+H279</f>
        <v>0</v>
      </c>
      <c r="J279" s="116"/>
      <c r="K279" s="117"/>
      <c r="L279" s="222">
        <f>J279+K279</f>
        <v>0</v>
      </c>
      <c r="M279" s="116"/>
      <c r="N279" s="118"/>
      <c r="O279" s="223">
        <f>N279+M279</f>
        <v>0</v>
      </c>
      <c r="P279" s="120"/>
      <c r="R279" s="346"/>
      <c r="S279" s="346"/>
      <c r="T279" s="346"/>
    </row>
    <row r="280" spans="1:20" ht="96" hidden="1" x14ac:dyDescent="0.25">
      <c r="A280" s="64">
        <v>7246</v>
      </c>
      <c r="B280" s="111" t="s">
        <v>295</v>
      </c>
      <c r="C280" s="65">
        <f t="shared" si="95"/>
        <v>0</v>
      </c>
      <c r="D280" s="116"/>
      <c r="E280" s="117"/>
      <c r="F280" s="222">
        <f>D280+E280</f>
        <v>0</v>
      </c>
      <c r="G280" s="116"/>
      <c r="H280" s="118"/>
      <c r="I280" s="117">
        <f>G280+H280</f>
        <v>0</v>
      </c>
      <c r="J280" s="116"/>
      <c r="K280" s="117"/>
      <c r="L280" s="222">
        <f>J280+K280</f>
        <v>0</v>
      </c>
      <c r="M280" s="116"/>
      <c r="N280" s="118"/>
      <c r="O280" s="223">
        <f>N280+M280</f>
        <v>0</v>
      </c>
      <c r="P280" s="120"/>
      <c r="R280" s="346"/>
      <c r="S280" s="346"/>
      <c r="T280" s="346"/>
    </row>
    <row r="281" spans="1:20" ht="24" hidden="1" x14ac:dyDescent="0.25">
      <c r="A281" s="273">
        <v>7260</v>
      </c>
      <c r="B281" s="101" t="s">
        <v>296</v>
      </c>
      <c r="C281" s="56">
        <f t="shared" si="95"/>
        <v>0</v>
      </c>
      <c r="D281" s="106"/>
      <c r="E281" s="107"/>
      <c r="F281" s="220">
        <f>D281+E281</f>
        <v>0</v>
      </c>
      <c r="G281" s="106"/>
      <c r="H281" s="108"/>
      <c r="I281" s="107">
        <f>G281+H281</f>
        <v>0</v>
      </c>
      <c r="J281" s="106"/>
      <c r="K281" s="107"/>
      <c r="L281" s="220">
        <f>J281+K281</f>
        <v>0</v>
      </c>
      <c r="M281" s="106"/>
      <c r="N281" s="108"/>
      <c r="O281" s="221">
        <f>N281+M281</f>
        <v>0</v>
      </c>
      <c r="P281" s="110"/>
      <c r="R281" s="346"/>
      <c r="S281" s="346"/>
      <c r="T281" s="346"/>
    </row>
    <row r="282" spans="1:20" hidden="1" x14ac:dyDescent="0.25">
      <c r="A282" s="153">
        <v>7700</v>
      </c>
      <c r="B282" s="287" t="s">
        <v>297</v>
      </c>
      <c r="C282" s="288">
        <f t="shared" si="95"/>
        <v>0</v>
      </c>
      <c r="D282" s="244">
        <f t="shared" ref="D282:O282" si="106">D283</f>
        <v>0</v>
      </c>
      <c r="E282" s="289">
        <f t="shared" si="106"/>
        <v>0</v>
      </c>
      <c r="F282" s="290">
        <f t="shared" si="106"/>
        <v>0</v>
      </c>
      <c r="G282" s="244">
        <f t="shared" si="106"/>
        <v>0</v>
      </c>
      <c r="H282" s="291">
        <f t="shared" si="106"/>
        <v>0</v>
      </c>
      <c r="I282" s="289">
        <f t="shared" si="106"/>
        <v>0</v>
      </c>
      <c r="J282" s="244">
        <f t="shared" si="106"/>
        <v>0</v>
      </c>
      <c r="K282" s="289">
        <f t="shared" si="106"/>
        <v>0</v>
      </c>
      <c r="L282" s="290">
        <f t="shared" si="106"/>
        <v>0</v>
      </c>
      <c r="M282" s="244">
        <f t="shared" si="106"/>
        <v>0</v>
      </c>
      <c r="N282" s="291">
        <f t="shared" si="106"/>
        <v>0</v>
      </c>
      <c r="O282" s="292">
        <f t="shared" si="106"/>
        <v>0</v>
      </c>
      <c r="P282" s="293"/>
      <c r="R282" s="346"/>
      <c r="S282" s="346"/>
      <c r="T282" s="346"/>
    </row>
    <row r="283" spans="1:20" hidden="1" x14ac:dyDescent="0.25">
      <c r="A283" s="213">
        <v>7720</v>
      </c>
      <c r="B283" s="101" t="s">
        <v>298</v>
      </c>
      <c r="C283" s="123">
        <f t="shared" si="95"/>
        <v>0</v>
      </c>
      <c r="D283" s="128"/>
      <c r="E283" s="129"/>
      <c r="F283" s="294">
        <f>D283+E283</f>
        <v>0</v>
      </c>
      <c r="G283" s="128"/>
      <c r="H283" s="131"/>
      <c r="I283" s="129">
        <f>G283+H283</f>
        <v>0</v>
      </c>
      <c r="J283" s="128"/>
      <c r="K283" s="129"/>
      <c r="L283" s="294">
        <f>J283+K283</f>
        <v>0</v>
      </c>
      <c r="M283" s="128"/>
      <c r="N283" s="131"/>
      <c r="O283" s="295">
        <f>N283+M283</f>
        <v>0</v>
      </c>
      <c r="P283" s="133"/>
      <c r="R283" s="346"/>
      <c r="S283" s="346"/>
      <c r="T283" s="346"/>
    </row>
    <row r="284" spans="1:20" hidden="1" x14ac:dyDescent="0.25">
      <c r="A284" s="275"/>
      <c r="B284" s="111" t="s">
        <v>299</v>
      </c>
      <c r="C284" s="65">
        <f t="shared" si="95"/>
        <v>0</v>
      </c>
      <c r="D284" s="225">
        <f t="shared" ref="D284:O284" si="107">SUM(D285:D286)</f>
        <v>0</v>
      </c>
      <c r="E284" s="226">
        <f t="shared" si="107"/>
        <v>0</v>
      </c>
      <c r="F284" s="227">
        <f t="shared" si="107"/>
        <v>0</v>
      </c>
      <c r="G284" s="225">
        <f t="shared" si="107"/>
        <v>0</v>
      </c>
      <c r="H284" s="228">
        <f t="shared" si="107"/>
        <v>0</v>
      </c>
      <c r="I284" s="226">
        <f t="shared" si="107"/>
        <v>0</v>
      </c>
      <c r="J284" s="225">
        <f t="shared" si="107"/>
        <v>0</v>
      </c>
      <c r="K284" s="226">
        <f t="shared" si="107"/>
        <v>0</v>
      </c>
      <c r="L284" s="227">
        <f t="shared" si="107"/>
        <v>0</v>
      </c>
      <c r="M284" s="225">
        <f t="shared" si="107"/>
        <v>0</v>
      </c>
      <c r="N284" s="228">
        <f t="shared" si="107"/>
        <v>0</v>
      </c>
      <c r="O284" s="229">
        <f t="shared" si="107"/>
        <v>0</v>
      </c>
      <c r="P284" s="230"/>
      <c r="R284" s="346"/>
      <c r="S284" s="346"/>
      <c r="T284" s="346"/>
    </row>
    <row r="285" spans="1:20" hidden="1" x14ac:dyDescent="0.25">
      <c r="A285" s="275" t="s">
        <v>300</v>
      </c>
      <c r="B285" s="64" t="s">
        <v>301</v>
      </c>
      <c r="C285" s="65">
        <f t="shared" si="95"/>
        <v>0</v>
      </c>
      <c r="D285" s="116"/>
      <c r="E285" s="117"/>
      <c r="F285" s="222">
        <f>D285+E285</f>
        <v>0</v>
      </c>
      <c r="G285" s="116"/>
      <c r="H285" s="118"/>
      <c r="I285" s="117">
        <f>G285+H285</f>
        <v>0</v>
      </c>
      <c r="J285" s="116"/>
      <c r="K285" s="117"/>
      <c r="L285" s="222">
        <f>J285+K285</f>
        <v>0</v>
      </c>
      <c r="M285" s="116"/>
      <c r="N285" s="118"/>
      <c r="O285" s="223">
        <f>N285+M285</f>
        <v>0</v>
      </c>
      <c r="P285" s="120"/>
      <c r="R285" s="346"/>
      <c r="S285" s="346"/>
      <c r="T285" s="346"/>
    </row>
    <row r="286" spans="1:20" ht="24" hidden="1" x14ac:dyDescent="0.25">
      <c r="A286" s="275" t="s">
        <v>302</v>
      </c>
      <c r="B286" s="296" t="s">
        <v>303</v>
      </c>
      <c r="C286" s="56">
        <f t="shared" si="95"/>
        <v>0</v>
      </c>
      <c r="D286" s="106"/>
      <c r="E286" s="107"/>
      <c r="F286" s="220">
        <f>D286+E286</f>
        <v>0</v>
      </c>
      <c r="G286" s="106"/>
      <c r="H286" s="108"/>
      <c r="I286" s="107">
        <f>G286+H286</f>
        <v>0</v>
      </c>
      <c r="J286" s="106"/>
      <c r="K286" s="107"/>
      <c r="L286" s="220">
        <f>J286+K286</f>
        <v>0</v>
      </c>
      <c r="M286" s="106"/>
      <c r="N286" s="108"/>
      <c r="O286" s="221">
        <f>N286+M286</f>
        <v>0</v>
      </c>
      <c r="P286" s="110"/>
      <c r="R286" s="346"/>
      <c r="S286" s="346"/>
      <c r="T286" s="346"/>
    </row>
    <row r="287" spans="1:20" ht="12.75" thickBot="1" x14ac:dyDescent="0.3">
      <c r="A287" s="297"/>
      <c r="B287" s="297" t="s">
        <v>304</v>
      </c>
      <c r="C287" s="298">
        <f t="shared" si="95"/>
        <v>532066</v>
      </c>
      <c r="D287" s="299">
        <f t="shared" ref="D287:O287" si="108">SUM(D284,D271,D233,D198,D190,D176,D78,D56)</f>
        <v>463959</v>
      </c>
      <c r="E287" s="300">
        <f t="shared" si="108"/>
        <v>0</v>
      </c>
      <c r="F287" s="301">
        <f t="shared" si="108"/>
        <v>463959</v>
      </c>
      <c r="G287" s="299">
        <f t="shared" si="108"/>
        <v>64641</v>
      </c>
      <c r="H287" s="302">
        <f t="shared" si="108"/>
        <v>0</v>
      </c>
      <c r="I287" s="300">
        <f t="shared" si="108"/>
        <v>64641</v>
      </c>
      <c r="J287" s="299">
        <f t="shared" si="108"/>
        <v>3466</v>
      </c>
      <c r="K287" s="300">
        <f t="shared" si="108"/>
        <v>0</v>
      </c>
      <c r="L287" s="301">
        <f t="shared" si="108"/>
        <v>3466</v>
      </c>
      <c r="M287" s="299">
        <f t="shared" si="108"/>
        <v>0</v>
      </c>
      <c r="N287" s="302">
        <f t="shared" si="108"/>
        <v>0</v>
      </c>
      <c r="O287" s="303">
        <f t="shared" si="108"/>
        <v>0</v>
      </c>
      <c r="P287" s="304"/>
      <c r="R287" s="346"/>
      <c r="S287" s="346"/>
      <c r="T287" s="346"/>
    </row>
    <row r="288" spans="1:20" s="37" customFormat="1" ht="13.5" thickTop="1" thickBot="1" x14ac:dyDescent="0.3">
      <c r="A288" s="1064" t="s">
        <v>305</v>
      </c>
      <c r="B288" s="1065"/>
      <c r="C288" s="305">
        <f t="shared" si="95"/>
        <v>-664</v>
      </c>
      <c r="D288" s="306">
        <f t="shared" ref="D288:I288" si="109">SUM(D28,D29,D45)-D54</f>
        <v>0</v>
      </c>
      <c r="E288" s="307">
        <f t="shared" si="109"/>
        <v>0</v>
      </c>
      <c r="F288" s="308">
        <f t="shared" si="109"/>
        <v>0</v>
      </c>
      <c r="G288" s="306">
        <f t="shared" si="109"/>
        <v>0</v>
      </c>
      <c r="H288" s="309">
        <f t="shared" si="109"/>
        <v>0</v>
      </c>
      <c r="I288" s="307">
        <f t="shared" si="109"/>
        <v>0</v>
      </c>
      <c r="J288" s="306">
        <f>(J30+J46)-J54</f>
        <v>-664</v>
      </c>
      <c r="K288" s="307">
        <f>(K30+K46)-K54</f>
        <v>0</v>
      </c>
      <c r="L288" s="308">
        <f>(L30+L46)-L54</f>
        <v>-664</v>
      </c>
      <c r="M288" s="306">
        <f>M48-M54</f>
        <v>0</v>
      </c>
      <c r="N288" s="309">
        <f>N48-N54</f>
        <v>0</v>
      </c>
      <c r="O288" s="310">
        <f>O48-O54</f>
        <v>0</v>
      </c>
      <c r="P288" s="311"/>
      <c r="R288" s="346"/>
      <c r="S288" s="346"/>
      <c r="T288" s="346"/>
    </row>
    <row r="289" spans="1:20" s="37" customFormat="1" ht="12.75" thickTop="1" x14ac:dyDescent="0.25">
      <c r="A289" s="1066" t="s">
        <v>306</v>
      </c>
      <c r="B289" s="1067"/>
      <c r="C289" s="312">
        <f t="shared" si="95"/>
        <v>664</v>
      </c>
      <c r="D289" s="313">
        <f t="shared" ref="D289:O289" si="110">SUM(D290,D291)-D298+D299</f>
        <v>0</v>
      </c>
      <c r="E289" s="314">
        <f t="shared" si="110"/>
        <v>0</v>
      </c>
      <c r="F289" s="315">
        <f t="shared" si="110"/>
        <v>0</v>
      </c>
      <c r="G289" s="313">
        <f t="shared" si="110"/>
        <v>0</v>
      </c>
      <c r="H289" s="316">
        <f t="shared" si="110"/>
        <v>0</v>
      </c>
      <c r="I289" s="314">
        <f t="shared" si="110"/>
        <v>0</v>
      </c>
      <c r="J289" s="313">
        <f t="shared" si="110"/>
        <v>664</v>
      </c>
      <c r="K289" s="314">
        <f t="shared" si="110"/>
        <v>0</v>
      </c>
      <c r="L289" s="315">
        <f t="shared" si="110"/>
        <v>664</v>
      </c>
      <c r="M289" s="313">
        <f t="shared" si="110"/>
        <v>0</v>
      </c>
      <c r="N289" s="316">
        <f t="shared" si="110"/>
        <v>0</v>
      </c>
      <c r="O289" s="317">
        <f t="shared" si="110"/>
        <v>0</v>
      </c>
      <c r="P289" s="318"/>
      <c r="R289" s="346"/>
      <c r="S289" s="346"/>
      <c r="T289" s="346"/>
    </row>
    <row r="290" spans="1:20" s="37" customFormat="1" ht="12.75" thickBot="1" x14ac:dyDescent="0.3">
      <c r="A290" s="181" t="s">
        <v>307</v>
      </c>
      <c r="B290" s="181" t="s">
        <v>308</v>
      </c>
      <c r="C290" s="40">
        <f t="shared" si="95"/>
        <v>664</v>
      </c>
      <c r="D290" s="182">
        <f t="shared" ref="D290:O290" si="111">D25-D284</f>
        <v>0</v>
      </c>
      <c r="E290" s="183">
        <f t="shared" si="111"/>
        <v>0</v>
      </c>
      <c r="F290" s="184">
        <f t="shared" si="111"/>
        <v>0</v>
      </c>
      <c r="G290" s="182">
        <f t="shared" si="111"/>
        <v>0</v>
      </c>
      <c r="H290" s="185">
        <f t="shared" si="111"/>
        <v>0</v>
      </c>
      <c r="I290" s="183">
        <f t="shared" si="111"/>
        <v>0</v>
      </c>
      <c r="J290" s="182">
        <f t="shared" si="111"/>
        <v>664</v>
      </c>
      <c r="K290" s="183">
        <f t="shared" si="111"/>
        <v>0</v>
      </c>
      <c r="L290" s="184">
        <f t="shared" si="111"/>
        <v>664</v>
      </c>
      <c r="M290" s="182">
        <f t="shared" si="111"/>
        <v>0</v>
      </c>
      <c r="N290" s="185">
        <f t="shared" si="111"/>
        <v>0</v>
      </c>
      <c r="O290" s="186">
        <f t="shared" si="111"/>
        <v>0</v>
      </c>
      <c r="P290" s="187"/>
      <c r="R290" s="346"/>
      <c r="S290" s="346"/>
      <c r="T290" s="346"/>
    </row>
    <row r="291" spans="1:20" s="37" customFormat="1" ht="12.75" hidden="1" thickTop="1" x14ac:dyDescent="0.25">
      <c r="A291" s="319" t="s">
        <v>309</v>
      </c>
      <c r="B291" s="319" t="s">
        <v>310</v>
      </c>
      <c r="C291" s="312">
        <f t="shared" si="95"/>
        <v>0</v>
      </c>
      <c r="D291" s="313">
        <f t="shared" ref="D291:O291" si="112">SUM(D292,D294,D296)-SUM(D293,D295,D297)</f>
        <v>0</v>
      </c>
      <c r="E291" s="314">
        <f t="shared" si="112"/>
        <v>0</v>
      </c>
      <c r="F291" s="315">
        <f t="shared" si="112"/>
        <v>0</v>
      </c>
      <c r="G291" s="313">
        <f t="shared" si="112"/>
        <v>0</v>
      </c>
      <c r="H291" s="316">
        <f t="shared" si="112"/>
        <v>0</v>
      </c>
      <c r="I291" s="314">
        <f t="shared" si="112"/>
        <v>0</v>
      </c>
      <c r="J291" s="313">
        <f t="shared" si="112"/>
        <v>0</v>
      </c>
      <c r="K291" s="314">
        <f t="shared" si="112"/>
        <v>0</v>
      </c>
      <c r="L291" s="315">
        <f t="shared" si="112"/>
        <v>0</v>
      </c>
      <c r="M291" s="313">
        <f t="shared" si="112"/>
        <v>0</v>
      </c>
      <c r="N291" s="316">
        <f t="shared" si="112"/>
        <v>0</v>
      </c>
      <c r="O291" s="317">
        <f t="shared" si="112"/>
        <v>0</v>
      </c>
      <c r="P291" s="318"/>
      <c r="R291" s="346"/>
      <c r="S291" s="346"/>
      <c r="T291" s="346"/>
    </row>
    <row r="292" spans="1:20" ht="12.75" hidden="1" thickTop="1" x14ac:dyDescent="0.25">
      <c r="A292" s="320" t="s">
        <v>311</v>
      </c>
      <c r="B292" s="164" t="s">
        <v>312</v>
      </c>
      <c r="C292" s="123">
        <f t="shared" si="95"/>
        <v>0</v>
      </c>
      <c r="D292" s="128"/>
      <c r="E292" s="129"/>
      <c r="F292" s="294">
        <f t="shared" ref="F292:F299" si="113">D292+E292</f>
        <v>0</v>
      </c>
      <c r="G292" s="128"/>
      <c r="H292" s="131"/>
      <c r="I292" s="129">
        <f t="shared" ref="I292:I299" si="114">G292+H292</f>
        <v>0</v>
      </c>
      <c r="J292" s="128"/>
      <c r="K292" s="129"/>
      <c r="L292" s="294">
        <f t="shared" ref="L292:L299" si="115">J292+K292</f>
        <v>0</v>
      </c>
      <c r="M292" s="128"/>
      <c r="N292" s="131"/>
      <c r="O292" s="295">
        <f t="shared" ref="O292:O299" si="116">N292+M292</f>
        <v>0</v>
      </c>
      <c r="P292" s="133"/>
      <c r="R292" s="346"/>
      <c r="S292" s="346"/>
      <c r="T292" s="346"/>
    </row>
    <row r="293" spans="1:20" ht="24.75" hidden="1" thickTop="1" x14ac:dyDescent="0.25">
      <c r="A293" s="275" t="s">
        <v>313</v>
      </c>
      <c r="B293" s="63" t="s">
        <v>314</v>
      </c>
      <c r="C293" s="65">
        <f t="shared" si="95"/>
        <v>0</v>
      </c>
      <c r="D293" s="116"/>
      <c r="E293" s="117"/>
      <c r="F293" s="222">
        <f t="shared" si="113"/>
        <v>0</v>
      </c>
      <c r="G293" s="116"/>
      <c r="H293" s="118"/>
      <c r="I293" s="117">
        <f t="shared" si="114"/>
        <v>0</v>
      </c>
      <c r="J293" s="116"/>
      <c r="K293" s="117"/>
      <c r="L293" s="222">
        <f t="shared" si="115"/>
        <v>0</v>
      </c>
      <c r="M293" s="116"/>
      <c r="N293" s="118"/>
      <c r="O293" s="223">
        <f t="shared" si="116"/>
        <v>0</v>
      </c>
      <c r="P293" s="120"/>
      <c r="R293" s="346"/>
      <c r="S293" s="346"/>
      <c r="T293" s="346"/>
    </row>
    <row r="294" spans="1:20" ht="12.75" hidden="1" thickTop="1" x14ac:dyDescent="0.25">
      <c r="A294" s="275" t="s">
        <v>315</v>
      </c>
      <c r="B294" s="63" t="s">
        <v>316</v>
      </c>
      <c r="C294" s="65">
        <f t="shared" si="95"/>
        <v>0</v>
      </c>
      <c r="D294" s="116"/>
      <c r="E294" s="117"/>
      <c r="F294" s="222">
        <f t="shared" si="113"/>
        <v>0</v>
      </c>
      <c r="G294" s="116"/>
      <c r="H294" s="118"/>
      <c r="I294" s="117">
        <f t="shared" si="114"/>
        <v>0</v>
      </c>
      <c r="J294" s="116"/>
      <c r="K294" s="117"/>
      <c r="L294" s="222">
        <f t="shared" si="115"/>
        <v>0</v>
      </c>
      <c r="M294" s="116"/>
      <c r="N294" s="118"/>
      <c r="O294" s="223">
        <f t="shared" si="116"/>
        <v>0</v>
      </c>
      <c r="P294" s="120"/>
      <c r="R294" s="346"/>
      <c r="S294" s="346"/>
      <c r="T294" s="346"/>
    </row>
    <row r="295" spans="1:20" ht="24.75" hidden="1" thickTop="1" x14ac:dyDescent="0.25">
      <c r="A295" s="275" t="s">
        <v>317</v>
      </c>
      <c r="B295" s="63" t="s">
        <v>318</v>
      </c>
      <c r="C295" s="65">
        <f t="shared" si="95"/>
        <v>0</v>
      </c>
      <c r="D295" s="116"/>
      <c r="E295" s="117"/>
      <c r="F295" s="222">
        <f t="shared" si="113"/>
        <v>0</v>
      </c>
      <c r="G295" s="116"/>
      <c r="H295" s="118"/>
      <c r="I295" s="117">
        <f t="shared" si="114"/>
        <v>0</v>
      </c>
      <c r="J295" s="116"/>
      <c r="K295" s="117"/>
      <c r="L295" s="222">
        <f t="shared" si="115"/>
        <v>0</v>
      </c>
      <c r="M295" s="116"/>
      <c r="N295" s="118"/>
      <c r="O295" s="223">
        <f t="shared" si="116"/>
        <v>0</v>
      </c>
      <c r="P295" s="120"/>
      <c r="R295" s="346"/>
      <c r="S295" s="346"/>
      <c r="T295" s="346"/>
    </row>
    <row r="296" spans="1:20" ht="12.75" hidden="1" thickTop="1" x14ac:dyDescent="0.25">
      <c r="A296" s="275" t="s">
        <v>319</v>
      </c>
      <c r="B296" s="63" t="s">
        <v>320</v>
      </c>
      <c r="C296" s="65">
        <f t="shared" si="95"/>
        <v>0</v>
      </c>
      <c r="D296" s="116"/>
      <c r="E296" s="117"/>
      <c r="F296" s="222">
        <f t="shared" si="113"/>
        <v>0</v>
      </c>
      <c r="G296" s="116"/>
      <c r="H296" s="118"/>
      <c r="I296" s="117">
        <f t="shared" si="114"/>
        <v>0</v>
      </c>
      <c r="J296" s="116"/>
      <c r="K296" s="117"/>
      <c r="L296" s="222">
        <f t="shared" si="115"/>
        <v>0</v>
      </c>
      <c r="M296" s="116"/>
      <c r="N296" s="118"/>
      <c r="O296" s="223">
        <f t="shared" si="116"/>
        <v>0</v>
      </c>
      <c r="P296" s="120"/>
      <c r="R296" s="346"/>
      <c r="S296" s="346"/>
      <c r="T296" s="346"/>
    </row>
    <row r="297" spans="1:20" ht="24.75" hidden="1" thickTop="1" x14ac:dyDescent="0.25">
      <c r="A297" s="321" t="s">
        <v>321</v>
      </c>
      <c r="B297" s="322" t="s">
        <v>322</v>
      </c>
      <c r="C297" s="254">
        <f t="shared" si="95"/>
        <v>0</v>
      </c>
      <c r="D297" s="257"/>
      <c r="E297" s="258"/>
      <c r="F297" s="259">
        <f t="shared" si="113"/>
        <v>0</v>
      </c>
      <c r="G297" s="257"/>
      <c r="H297" s="260"/>
      <c r="I297" s="258">
        <f t="shared" si="114"/>
        <v>0</v>
      </c>
      <c r="J297" s="257"/>
      <c r="K297" s="258"/>
      <c r="L297" s="259">
        <f t="shared" si="115"/>
        <v>0</v>
      </c>
      <c r="M297" s="257"/>
      <c r="N297" s="260"/>
      <c r="O297" s="261">
        <f t="shared" si="116"/>
        <v>0</v>
      </c>
      <c r="P297" s="262"/>
      <c r="R297" s="346"/>
      <c r="S297" s="346"/>
      <c r="T297" s="346"/>
    </row>
    <row r="298" spans="1:20" s="37" customFormat="1" ht="13.5" hidden="1" thickTop="1" thickBot="1" x14ac:dyDescent="0.3">
      <c r="A298" s="323" t="s">
        <v>323</v>
      </c>
      <c r="B298" s="323" t="s">
        <v>324</v>
      </c>
      <c r="C298" s="305">
        <f t="shared" si="95"/>
        <v>0</v>
      </c>
      <c r="D298" s="324"/>
      <c r="E298" s="325"/>
      <c r="F298" s="326">
        <f t="shared" si="113"/>
        <v>0</v>
      </c>
      <c r="G298" s="324"/>
      <c r="H298" s="327"/>
      <c r="I298" s="325">
        <f t="shared" si="114"/>
        <v>0</v>
      </c>
      <c r="J298" s="324"/>
      <c r="K298" s="325"/>
      <c r="L298" s="326">
        <f t="shared" si="115"/>
        <v>0</v>
      </c>
      <c r="M298" s="324"/>
      <c r="N298" s="327"/>
      <c r="O298" s="328">
        <f t="shared" si="116"/>
        <v>0</v>
      </c>
      <c r="P298" s="329"/>
      <c r="R298" s="346"/>
      <c r="S298" s="346"/>
      <c r="T298" s="346"/>
    </row>
    <row r="299" spans="1:20" s="37" customFormat="1" ht="48.75" hidden="1" thickTop="1" x14ac:dyDescent="0.25">
      <c r="A299" s="319" t="s">
        <v>325</v>
      </c>
      <c r="B299" s="330" t="s">
        <v>326</v>
      </c>
      <c r="C299" s="312">
        <f t="shared" si="95"/>
        <v>0</v>
      </c>
      <c r="D299" s="245"/>
      <c r="E299" s="246"/>
      <c r="F299" s="247">
        <f t="shared" si="113"/>
        <v>0</v>
      </c>
      <c r="G299" s="245"/>
      <c r="H299" s="248"/>
      <c r="I299" s="246">
        <f t="shared" si="114"/>
        <v>0</v>
      </c>
      <c r="J299" s="245"/>
      <c r="K299" s="246"/>
      <c r="L299" s="247">
        <f t="shared" si="115"/>
        <v>0</v>
      </c>
      <c r="M299" s="245"/>
      <c r="N299" s="248"/>
      <c r="O299" s="249">
        <f t="shared" si="116"/>
        <v>0</v>
      </c>
      <c r="P299" s="331"/>
      <c r="Q299" s="332"/>
      <c r="R299" s="346"/>
      <c r="S299" s="346"/>
      <c r="T299" s="346"/>
    </row>
    <row r="300" spans="1:20" ht="12.75" thickTop="1" x14ac:dyDescent="0.2">
      <c r="A300" s="333" t="s">
        <v>327</v>
      </c>
      <c r="B300" s="334"/>
      <c r="C300" s="334"/>
      <c r="D300" s="334"/>
      <c r="E300" s="334"/>
      <c r="F300" s="334"/>
      <c r="G300" s="334"/>
      <c r="H300" s="334"/>
      <c r="I300" s="334"/>
      <c r="J300" s="334"/>
      <c r="K300" s="334"/>
      <c r="L300" s="334"/>
      <c r="M300" s="334"/>
      <c r="N300" s="334"/>
      <c r="O300" s="335"/>
      <c r="P300" s="334"/>
      <c r="Q300" s="9"/>
    </row>
    <row r="301" spans="1:20" x14ac:dyDescent="0.25">
      <c r="A301" s="1085" t="s">
        <v>328</v>
      </c>
      <c r="B301" s="1086"/>
      <c r="C301" s="1086"/>
      <c r="D301" s="1086"/>
      <c r="E301" s="1086"/>
      <c r="F301" s="1086"/>
      <c r="G301" s="1086"/>
      <c r="H301" s="1086"/>
      <c r="I301" s="1086"/>
      <c r="J301" s="1086"/>
      <c r="K301" s="1086"/>
      <c r="L301" s="1086"/>
      <c r="M301" s="1086"/>
      <c r="N301" s="1086"/>
      <c r="O301" s="1087"/>
      <c r="P301" s="1086"/>
      <c r="Q301" s="9"/>
    </row>
    <row r="302" spans="1:20" ht="23.25" customHeight="1" x14ac:dyDescent="0.25">
      <c r="A302" s="1085" t="s">
        <v>329</v>
      </c>
      <c r="B302" s="1086"/>
      <c r="C302" s="1086"/>
      <c r="D302" s="1086"/>
      <c r="E302" s="1086"/>
      <c r="F302" s="1086"/>
      <c r="G302" s="1086"/>
      <c r="H302" s="1086"/>
      <c r="I302" s="1086"/>
      <c r="J302" s="1086"/>
      <c r="K302" s="1086"/>
      <c r="L302" s="1086"/>
      <c r="M302" s="1086"/>
      <c r="N302" s="1086"/>
      <c r="O302" s="1087"/>
      <c r="P302" s="1087"/>
      <c r="Q302" s="9"/>
    </row>
    <row r="303" spans="1:20" x14ac:dyDescent="0.25">
      <c r="A303" s="1085" t="s">
        <v>330</v>
      </c>
      <c r="B303" s="1086"/>
      <c r="C303" s="1086"/>
      <c r="D303" s="1086"/>
      <c r="E303" s="1086"/>
      <c r="F303" s="1086"/>
      <c r="G303" s="1086"/>
      <c r="H303" s="1086"/>
      <c r="I303" s="1086"/>
      <c r="J303" s="1086"/>
      <c r="K303" s="1086"/>
      <c r="L303" s="1086"/>
      <c r="M303" s="1086"/>
      <c r="N303" s="1086"/>
      <c r="O303" s="1087"/>
      <c r="P303" s="1087"/>
      <c r="Q303" s="9"/>
    </row>
    <row r="304" spans="1:20" hidden="1" x14ac:dyDescent="0.25">
      <c r="A304" s="336"/>
      <c r="B304" s="337"/>
      <c r="C304" s="337"/>
      <c r="D304" s="337"/>
      <c r="E304" s="337"/>
      <c r="F304" s="337"/>
      <c r="G304" s="337"/>
      <c r="H304" s="337"/>
      <c r="I304" s="337"/>
      <c r="J304" s="337"/>
      <c r="K304" s="337"/>
      <c r="L304" s="337"/>
      <c r="M304" s="337"/>
      <c r="N304" s="337"/>
      <c r="O304" s="338"/>
      <c r="P304" s="338"/>
    </row>
    <row r="305" spans="1:16" ht="24" hidden="1" x14ac:dyDescent="0.25">
      <c r="A305" s="339" t="s">
        <v>331</v>
      </c>
      <c r="B305" s="340"/>
      <c r="C305" s="341"/>
      <c r="D305" s="341"/>
      <c r="E305" s="341"/>
      <c r="F305" s="341"/>
      <c r="G305" s="341"/>
      <c r="H305" s="341"/>
      <c r="I305" s="341"/>
      <c r="J305" s="341"/>
      <c r="K305" s="341"/>
      <c r="L305" s="341"/>
      <c r="M305" s="341"/>
      <c r="N305" s="341"/>
      <c r="O305" s="342"/>
      <c r="P305" s="342"/>
    </row>
    <row r="306" spans="1:16" ht="12.75" thickBot="1" x14ac:dyDescent="0.3">
      <c r="A306" s="343"/>
      <c r="B306" s="344"/>
      <c r="C306" s="344"/>
      <c r="D306" s="344"/>
      <c r="E306" s="344"/>
      <c r="F306" s="344"/>
      <c r="G306" s="344"/>
      <c r="H306" s="344"/>
      <c r="I306" s="344"/>
      <c r="J306" s="344"/>
      <c r="K306" s="344"/>
      <c r="L306" s="344"/>
      <c r="M306" s="344"/>
      <c r="N306" s="344"/>
      <c r="O306" s="345"/>
      <c r="P306" s="345"/>
    </row>
    <row r="307" spans="1:16" x14ac:dyDescent="0.25">
      <c r="A307" s="4"/>
      <c r="B307" s="4"/>
      <c r="C307" s="4"/>
      <c r="D307" s="4"/>
      <c r="E307" s="4"/>
      <c r="F307" s="4"/>
      <c r="G307" s="4"/>
      <c r="H307" s="4"/>
      <c r="I307" s="4"/>
      <c r="J307" s="4"/>
      <c r="K307" s="4"/>
      <c r="L307" s="4"/>
      <c r="M307" s="4"/>
      <c r="N307" s="4"/>
      <c r="O307" s="4"/>
      <c r="P307" s="4"/>
    </row>
    <row r="308" spans="1:16" x14ac:dyDescent="0.25">
      <c r="A308" s="4"/>
      <c r="B308" s="4"/>
      <c r="C308" s="4"/>
      <c r="D308" s="4"/>
      <c r="E308" s="4"/>
      <c r="F308" s="4"/>
      <c r="G308" s="4"/>
      <c r="H308" s="4"/>
      <c r="I308" s="4"/>
      <c r="J308" s="4"/>
      <c r="K308" s="4"/>
      <c r="L308" s="4"/>
      <c r="M308" s="4"/>
      <c r="N308" s="4"/>
      <c r="O308" s="4"/>
      <c r="P308" s="4"/>
    </row>
    <row r="309" spans="1:16" x14ac:dyDescent="0.25">
      <c r="A309" s="4"/>
      <c r="B309" s="4"/>
      <c r="C309" s="4"/>
      <c r="D309" s="4"/>
      <c r="E309" s="4"/>
      <c r="F309" s="4"/>
      <c r="G309" s="4"/>
      <c r="H309" s="4"/>
      <c r="I309" s="4"/>
      <c r="J309" s="4"/>
      <c r="K309" s="4"/>
      <c r="L309" s="4"/>
      <c r="M309" s="4"/>
      <c r="N309" s="4"/>
      <c r="O309" s="4"/>
      <c r="P309" s="4"/>
    </row>
    <row r="310" spans="1:16" x14ac:dyDescent="0.25">
      <c r="A310" s="4"/>
      <c r="B310" s="4"/>
      <c r="C310" s="4"/>
      <c r="D310" s="4"/>
      <c r="E310" s="4"/>
      <c r="F310" s="4"/>
      <c r="G310" s="4"/>
      <c r="H310" s="4"/>
      <c r="I310" s="4"/>
      <c r="J310" s="4"/>
      <c r="K310" s="4"/>
      <c r="L310" s="4"/>
      <c r="M310" s="4"/>
      <c r="N310" s="4"/>
      <c r="O310" s="4"/>
      <c r="P310" s="4"/>
    </row>
    <row r="311" spans="1:16" x14ac:dyDescent="0.25">
      <c r="A311" s="4"/>
      <c r="B311" s="4"/>
      <c r="C311" s="4"/>
      <c r="D311" s="4"/>
      <c r="E311" s="4"/>
      <c r="F311" s="4"/>
      <c r="G311" s="4"/>
      <c r="H311" s="4"/>
      <c r="I311" s="4"/>
      <c r="J311" s="4"/>
      <c r="K311" s="4"/>
      <c r="L311" s="4"/>
      <c r="M311" s="4"/>
      <c r="N311" s="4"/>
      <c r="O311" s="4"/>
      <c r="P311" s="4"/>
    </row>
    <row r="312" spans="1:16" x14ac:dyDescent="0.25">
      <c r="A312" s="4"/>
      <c r="B312" s="4"/>
      <c r="C312" s="4"/>
      <c r="D312" s="4"/>
      <c r="E312" s="4"/>
      <c r="F312" s="4"/>
      <c r="G312" s="4"/>
      <c r="H312" s="4"/>
      <c r="I312" s="4"/>
      <c r="J312" s="4"/>
      <c r="K312" s="4"/>
      <c r="L312" s="4"/>
      <c r="M312" s="4"/>
      <c r="N312" s="4"/>
      <c r="O312" s="4"/>
      <c r="P312" s="4"/>
    </row>
    <row r="313" spans="1:16" x14ac:dyDescent="0.25">
      <c r="A313" s="4"/>
      <c r="B313" s="4"/>
      <c r="C313" s="4"/>
      <c r="D313" s="4"/>
      <c r="E313" s="4"/>
      <c r="F313" s="4"/>
      <c r="G313" s="4"/>
      <c r="H313" s="4"/>
      <c r="I313" s="4"/>
      <c r="J313" s="4"/>
      <c r="K313" s="4"/>
      <c r="L313" s="4"/>
      <c r="M313" s="4"/>
      <c r="N313" s="4"/>
      <c r="O313" s="4"/>
      <c r="P313" s="4"/>
    </row>
    <row r="314" spans="1:16" x14ac:dyDescent="0.25">
      <c r="A314" s="4"/>
      <c r="B314" s="4"/>
      <c r="C314" s="4"/>
      <c r="D314" s="4"/>
      <c r="E314" s="4"/>
      <c r="F314" s="4"/>
      <c r="G314" s="4"/>
      <c r="H314" s="4"/>
      <c r="I314" s="4"/>
      <c r="J314" s="4"/>
      <c r="K314" s="4"/>
      <c r="L314" s="4"/>
      <c r="M314" s="4"/>
      <c r="N314" s="4"/>
      <c r="O314" s="4"/>
      <c r="P314" s="4"/>
    </row>
    <row r="315" spans="1:16" x14ac:dyDescent="0.25">
      <c r="A315" s="4"/>
      <c r="B315" s="4"/>
      <c r="C315" s="4"/>
      <c r="D315" s="4"/>
      <c r="E315" s="4"/>
      <c r="F315" s="4"/>
      <c r="G315" s="4"/>
      <c r="H315" s="4"/>
      <c r="I315" s="4"/>
      <c r="J315" s="4"/>
      <c r="K315" s="4"/>
      <c r="L315" s="4"/>
      <c r="M315" s="4"/>
      <c r="N315" s="4"/>
      <c r="O315" s="4"/>
      <c r="P315" s="4"/>
    </row>
    <row r="316" spans="1:16" x14ac:dyDescent="0.25">
      <c r="A316" s="4"/>
      <c r="B316" s="4"/>
      <c r="C316" s="4"/>
      <c r="D316" s="4"/>
      <c r="E316" s="4"/>
      <c r="F316" s="4"/>
      <c r="G316" s="4"/>
      <c r="H316" s="4"/>
      <c r="I316" s="4"/>
      <c r="J316" s="4"/>
      <c r="K316" s="4"/>
      <c r="L316" s="4"/>
      <c r="M316" s="4"/>
      <c r="N316" s="4"/>
      <c r="O316" s="4"/>
      <c r="P316" s="4"/>
    </row>
    <row r="317" spans="1:16" x14ac:dyDescent="0.25">
      <c r="A317" s="4"/>
      <c r="B317" s="4"/>
      <c r="C317" s="4"/>
      <c r="D317" s="4"/>
      <c r="E317" s="4"/>
      <c r="F317" s="4"/>
      <c r="G317" s="4"/>
      <c r="H317" s="4"/>
      <c r="I317" s="4"/>
      <c r="J317" s="4"/>
      <c r="K317" s="4"/>
      <c r="L317" s="4"/>
      <c r="M317" s="4"/>
      <c r="N317" s="4"/>
      <c r="O317" s="4"/>
      <c r="P317" s="4"/>
    </row>
    <row r="318" spans="1:16" x14ac:dyDescent="0.25">
      <c r="A318" s="4"/>
      <c r="B318" s="4"/>
      <c r="C318" s="4"/>
      <c r="D318" s="4"/>
      <c r="E318" s="4"/>
      <c r="F318" s="4"/>
      <c r="G318" s="4"/>
      <c r="H318" s="4"/>
      <c r="I318" s="4"/>
      <c r="J318" s="4"/>
      <c r="K318" s="4"/>
      <c r="L318" s="4"/>
      <c r="M318" s="4"/>
      <c r="N318" s="4"/>
      <c r="O318" s="4"/>
      <c r="P318" s="4"/>
    </row>
    <row r="319" spans="1:16" x14ac:dyDescent="0.25">
      <c r="A319" s="4"/>
      <c r="B319" s="4"/>
      <c r="C319" s="4"/>
      <c r="D319" s="4"/>
      <c r="E319" s="4"/>
      <c r="F319" s="4"/>
      <c r="G319" s="4"/>
      <c r="H319" s="4"/>
      <c r="I319" s="4"/>
      <c r="J319" s="4"/>
      <c r="K319" s="4"/>
      <c r="L319" s="4"/>
      <c r="M319" s="4"/>
      <c r="N319" s="4"/>
      <c r="O319" s="4"/>
      <c r="P319" s="4"/>
    </row>
    <row r="320" spans="1:16" x14ac:dyDescent="0.25">
      <c r="A320" s="4"/>
      <c r="B320" s="4"/>
      <c r="C320" s="4"/>
      <c r="D320" s="4"/>
      <c r="E320" s="4"/>
      <c r="F320" s="4"/>
      <c r="G320" s="4"/>
      <c r="H320" s="4"/>
      <c r="I320" s="4"/>
      <c r="J320" s="4"/>
      <c r="K320" s="4"/>
      <c r="L320" s="4"/>
      <c r="M320" s="4"/>
      <c r="N320" s="4"/>
      <c r="O320" s="4"/>
      <c r="P320" s="4"/>
    </row>
    <row r="321" spans="1:16" x14ac:dyDescent="0.25">
      <c r="A321" s="4"/>
      <c r="B321" s="4"/>
      <c r="C321" s="4"/>
      <c r="D321" s="4"/>
      <c r="E321" s="4"/>
      <c r="F321" s="4"/>
      <c r="G321" s="4"/>
      <c r="H321" s="4"/>
      <c r="I321" s="4"/>
      <c r="J321" s="4"/>
      <c r="K321" s="4"/>
      <c r="L321" s="4"/>
      <c r="M321" s="4"/>
      <c r="N321" s="4"/>
      <c r="O321" s="4"/>
      <c r="P321" s="4"/>
    </row>
    <row r="322" spans="1:16" x14ac:dyDescent="0.25">
      <c r="A322" s="4"/>
      <c r="B322" s="4"/>
      <c r="C322" s="4"/>
      <c r="D322" s="4"/>
      <c r="E322" s="4"/>
      <c r="F322" s="4"/>
      <c r="G322" s="4"/>
      <c r="H322" s="4"/>
      <c r="I322" s="4"/>
      <c r="J322" s="4"/>
      <c r="K322" s="4"/>
      <c r="L322" s="4"/>
      <c r="M322" s="4"/>
      <c r="N322" s="4"/>
      <c r="O322" s="4"/>
      <c r="P322" s="4"/>
    </row>
    <row r="323" spans="1:16" x14ac:dyDescent="0.25">
      <c r="A323" s="4"/>
      <c r="B323" s="4"/>
      <c r="C323" s="4"/>
      <c r="D323" s="4"/>
      <c r="E323" s="4"/>
      <c r="F323" s="4"/>
      <c r="G323" s="4"/>
      <c r="H323" s="4"/>
      <c r="I323" s="4"/>
      <c r="J323" s="4"/>
      <c r="K323" s="4"/>
      <c r="L323" s="4"/>
      <c r="M323" s="4"/>
      <c r="N323" s="4"/>
      <c r="O323" s="4"/>
      <c r="P323" s="4"/>
    </row>
    <row r="324" spans="1:16" x14ac:dyDescent="0.25">
      <c r="A324" s="4"/>
      <c r="B324" s="4"/>
      <c r="C324" s="4"/>
      <c r="D324" s="4"/>
      <c r="E324" s="4"/>
      <c r="F324" s="4"/>
      <c r="G324" s="4"/>
      <c r="H324" s="4"/>
      <c r="I324" s="4"/>
      <c r="J324" s="4"/>
      <c r="K324" s="4"/>
      <c r="L324" s="4"/>
      <c r="M324" s="4"/>
      <c r="N324" s="4"/>
      <c r="O324" s="4"/>
      <c r="P324" s="4"/>
    </row>
    <row r="325" spans="1:16" x14ac:dyDescent="0.25">
      <c r="A325" s="4"/>
      <c r="B325" s="4"/>
      <c r="C325" s="4"/>
      <c r="D325" s="4"/>
      <c r="E325" s="4"/>
      <c r="F325" s="4"/>
      <c r="G325" s="4"/>
      <c r="H325" s="4"/>
      <c r="I325" s="4"/>
      <c r="J325" s="4"/>
      <c r="K325" s="4"/>
      <c r="L325" s="4"/>
      <c r="M325" s="4"/>
      <c r="N325" s="4"/>
      <c r="O325" s="4"/>
      <c r="P325" s="4"/>
    </row>
  </sheetData>
  <sheetProtection algorithmName="SHA-512" hashValue="y4AR7/YL06jwObzeqF20YHE+Jw+4ponACi9LmguYwrYjyapcn40WBd4kfjc5Utq9R9X3TocMd19DffjJcrLF3g==" saltValue="7ewDllHBE5YAXWmIKgt0TA==" spinCount="100000" sheet="1" objects="1" scenarios="1" formatCells="0" formatColumns="0" formatRows="0"/>
  <autoFilter ref="A22:P303">
    <filterColumn colId="2">
      <filters blank="1">
        <filter val="1 000"/>
        <filter val="1 120"/>
        <filter val="1 275"/>
        <filter val="1 862"/>
        <filter val="10 672"/>
        <filter val="11 912"/>
        <filter val="112 930"/>
        <filter val="128"/>
        <filter val="14 043"/>
        <filter val="165"/>
        <filter val="166"/>
        <filter val="19 139"/>
        <filter val="2 094"/>
        <filter val="2 802"/>
        <filter val="200"/>
        <filter val="23 882"/>
        <filter val="25 143"/>
        <filter val="280"/>
        <filter val="3 032"/>
        <filter val="3 235"/>
        <filter val="3 240"/>
        <filter val="3 748"/>
        <filter val="3 802"/>
        <filter val="3 870"/>
        <filter val="30"/>
        <filter val="317 695"/>
        <filter val="350"/>
        <filter val="358 101"/>
        <filter val="37 502"/>
        <filter val="39 131"/>
        <filter val="4 002"/>
        <filter val="4 612"/>
        <filter val="400"/>
        <filter val="41"/>
        <filter val="428"/>
        <filter val="45 088"/>
        <filter val="471 031"/>
        <filter val="5 012"/>
        <filter val="5 456"/>
        <filter val="5 947"/>
        <filter val="507"/>
        <filter val="52"/>
        <filter val="528 196"/>
        <filter val="528 600"/>
        <filter val="532 066"/>
        <filter val="57 165"/>
        <filter val="6 834"/>
        <filter val="60"/>
        <filter val="644"/>
        <filter val="647"/>
        <filter val="664"/>
        <filter val="-664"/>
        <filter val="690"/>
        <filter val="7 026"/>
        <filter val="72"/>
        <filter val="765"/>
        <filter val="80"/>
        <filter val="800"/>
        <filter val="87 787"/>
        <filter val="922"/>
        <filter val="958"/>
      </filters>
    </filterColumn>
  </autoFilter>
  <mergeCells count="35">
    <mergeCell ref="C16:P16"/>
    <mergeCell ref="A4:P4"/>
    <mergeCell ref="C6:P6"/>
    <mergeCell ref="C7:P7"/>
    <mergeCell ref="C8:P8"/>
    <mergeCell ref="C9:P9"/>
    <mergeCell ref="C10:P10"/>
    <mergeCell ref="C11:P11"/>
    <mergeCell ref="C12:P12"/>
    <mergeCell ref="C13:P13"/>
    <mergeCell ref="C14:P14"/>
    <mergeCell ref="C15:P15"/>
    <mergeCell ref="C17:P17"/>
    <mergeCell ref="A19:A21"/>
    <mergeCell ref="B19:B21"/>
    <mergeCell ref="C19:O19"/>
    <mergeCell ref="P19:P21"/>
    <mergeCell ref="C20:C21"/>
    <mergeCell ref="D20:D21"/>
    <mergeCell ref="E20:E21"/>
    <mergeCell ref="F20:F21"/>
    <mergeCell ref="G20:G21"/>
    <mergeCell ref="A303:P303"/>
    <mergeCell ref="N20:N21"/>
    <mergeCell ref="O20:O21"/>
    <mergeCell ref="A288:B288"/>
    <mergeCell ref="A289:B289"/>
    <mergeCell ref="A301:P301"/>
    <mergeCell ref="A302:P302"/>
    <mergeCell ref="H20:H21"/>
    <mergeCell ref="I20:I21"/>
    <mergeCell ref="J20:J21"/>
    <mergeCell ref="K20:K21"/>
    <mergeCell ref="L20:L21"/>
    <mergeCell ref="M20:M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55.pielikums Jūrmalas pilsētas domes
2016.gada 19.maija saistošajiem noteikumiem Nr.13
(protokols Nr.6, 8.punkts)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8"/>
  <sheetViews>
    <sheetView view="pageLayout" zoomScaleNormal="90" workbookViewId="0">
      <selection activeCell="T3" sqref="T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855</v>
      </c>
    </row>
    <row r="2" spans="1:17" ht="39.75" customHeight="1" x14ac:dyDescent="0.25">
      <c r="A2" s="1046" t="s">
        <v>1</v>
      </c>
      <c r="B2" s="1047"/>
      <c r="C2" s="1047"/>
      <c r="D2" s="1047"/>
      <c r="E2" s="1047"/>
      <c r="F2" s="1047"/>
      <c r="G2" s="1047"/>
      <c r="H2" s="1047"/>
      <c r="I2" s="1047"/>
      <c r="J2" s="1047"/>
      <c r="K2" s="1047"/>
      <c r="L2" s="1047"/>
      <c r="M2" s="1047"/>
      <c r="N2" s="1047"/>
      <c r="O2" s="1047"/>
      <c r="P2" s="1047"/>
      <c r="Q2" s="9"/>
    </row>
    <row r="3" spans="1:17" ht="12.75" x14ac:dyDescent="0.25">
      <c r="A3" s="12" t="s">
        <v>2</v>
      </c>
      <c r="B3" s="13"/>
      <c r="C3" s="1049" t="s">
        <v>333</v>
      </c>
      <c r="D3" s="1049"/>
      <c r="E3" s="1049"/>
      <c r="F3" s="1049"/>
      <c r="G3" s="1049"/>
      <c r="H3" s="1049"/>
      <c r="I3" s="1049"/>
      <c r="J3" s="1049"/>
      <c r="K3" s="1049"/>
      <c r="L3" s="1049"/>
      <c r="M3" s="1049"/>
      <c r="N3" s="1049"/>
      <c r="O3" s="1049"/>
      <c r="P3" s="1049"/>
      <c r="Q3" s="9"/>
    </row>
    <row r="4" spans="1:17" ht="12.75" x14ac:dyDescent="0.25">
      <c r="A4" s="12" t="s">
        <v>4</v>
      </c>
      <c r="B4" s="13"/>
      <c r="C4" s="1049" t="s">
        <v>334</v>
      </c>
      <c r="D4" s="1049"/>
      <c r="E4" s="1049"/>
      <c r="F4" s="1049"/>
      <c r="G4" s="1049"/>
      <c r="H4" s="1049"/>
      <c r="I4" s="1049"/>
      <c r="J4" s="1049"/>
      <c r="K4" s="1049"/>
      <c r="L4" s="1049"/>
      <c r="M4" s="1049"/>
      <c r="N4" s="1049"/>
      <c r="O4" s="1049"/>
      <c r="P4" s="1049"/>
      <c r="Q4" s="9"/>
    </row>
    <row r="5" spans="1:17" x14ac:dyDescent="0.25">
      <c r="A5" s="14" t="s">
        <v>6</v>
      </c>
      <c r="B5" s="15"/>
      <c r="C5" s="1044" t="s">
        <v>335</v>
      </c>
      <c r="D5" s="1044"/>
      <c r="E5" s="1044"/>
      <c r="F5" s="1044"/>
      <c r="G5" s="1044"/>
      <c r="H5" s="1044"/>
      <c r="I5" s="1044"/>
      <c r="J5" s="1044"/>
      <c r="K5" s="1044"/>
      <c r="L5" s="1044"/>
      <c r="M5" s="1044"/>
      <c r="N5" s="1044"/>
      <c r="O5" s="1044"/>
      <c r="P5" s="1044"/>
      <c r="Q5" s="9"/>
    </row>
    <row r="6" spans="1:17" x14ac:dyDescent="0.25">
      <c r="A6" s="14" t="s">
        <v>8</v>
      </c>
      <c r="B6" s="15"/>
      <c r="C6" s="1044" t="s">
        <v>781</v>
      </c>
      <c r="D6" s="1044"/>
      <c r="E6" s="1044"/>
      <c r="F6" s="1044"/>
      <c r="G6" s="1044"/>
      <c r="H6" s="1044"/>
      <c r="I6" s="1044"/>
      <c r="J6" s="1044"/>
      <c r="K6" s="1044"/>
      <c r="L6" s="1044"/>
      <c r="M6" s="1044"/>
      <c r="N6" s="1044"/>
      <c r="O6" s="1044"/>
      <c r="P6" s="1044"/>
      <c r="Q6" s="9"/>
    </row>
    <row r="7" spans="1:17" ht="23.25" customHeight="1" x14ac:dyDescent="0.25">
      <c r="A7" s="14" t="s">
        <v>10</v>
      </c>
      <c r="B7" s="15"/>
      <c r="C7" s="1049" t="s">
        <v>780</v>
      </c>
      <c r="D7" s="1049"/>
      <c r="E7" s="1049"/>
      <c r="F7" s="1049"/>
      <c r="G7" s="1049"/>
      <c r="H7" s="1049"/>
      <c r="I7" s="1049"/>
      <c r="J7" s="1049"/>
      <c r="K7" s="1049"/>
      <c r="L7" s="1049"/>
      <c r="M7" s="1049"/>
      <c r="N7" s="1049"/>
      <c r="O7" s="1049"/>
      <c r="P7" s="1049"/>
      <c r="Q7" s="9"/>
    </row>
    <row r="8" spans="1:17" x14ac:dyDescent="0.25">
      <c r="A8" s="14" t="s">
        <v>12</v>
      </c>
      <c r="B8" s="15"/>
      <c r="C8" s="1049"/>
      <c r="D8" s="1049"/>
      <c r="E8" s="1049"/>
      <c r="F8" s="1049"/>
      <c r="G8" s="1049"/>
      <c r="H8" s="1049"/>
      <c r="I8" s="1049"/>
      <c r="J8" s="1049"/>
      <c r="K8" s="1049"/>
      <c r="L8" s="1049"/>
      <c r="M8" s="1049"/>
      <c r="N8" s="1049"/>
      <c r="O8" s="1049"/>
      <c r="P8" s="1049"/>
      <c r="Q8" s="9"/>
    </row>
    <row r="9" spans="1:17" x14ac:dyDescent="0.25">
      <c r="A9" s="16" t="s">
        <v>14</v>
      </c>
      <c r="B9" s="15"/>
      <c r="C9" s="361"/>
      <c r="D9" s="361"/>
      <c r="E9" s="361"/>
      <c r="F9" s="361"/>
      <c r="G9" s="361"/>
      <c r="H9" s="361"/>
      <c r="I9" s="361"/>
      <c r="J9" s="361"/>
      <c r="K9" s="361"/>
      <c r="L9" s="361"/>
      <c r="M9" s="361"/>
      <c r="N9" s="361"/>
      <c r="O9" s="361"/>
      <c r="P9" s="630"/>
      <c r="Q9" s="9"/>
    </row>
    <row r="10" spans="1:17" x14ac:dyDescent="0.25">
      <c r="A10" s="14"/>
      <c r="B10" s="15" t="s">
        <v>15</v>
      </c>
      <c r="C10" s="1044" t="s">
        <v>338</v>
      </c>
      <c r="D10" s="1044"/>
      <c r="E10" s="1044"/>
      <c r="F10" s="1044"/>
      <c r="G10" s="1044"/>
      <c r="H10" s="1044"/>
      <c r="I10" s="1044"/>
      <c r="J10" s="1044"/>
      <c r="K10" s="1044"/>
      <c r="L10" s="1044"/>
      <c r="M10" s="1044"/>
      <c r="N10" s="1044"/>
      <c r="O10" s="1044"/>
      <c r="P10" s="1044"/>
      <c r="Q10" s="9"/>
    </row>
    <row r="11" spans="1:17" x14ac:dyDescent="0.25">
      <c r="A11" s="14"/>
      <c r="B11" s="15" t="s">
        <v>17</v>
      </c>
      <c r="C11" s="1044"/>
      <c r="D11" s="1044"/>
      <c r="E11" s="1044"/>
      <c r="F11" s="1044"/>
      <c r="G11" s="1044"/>
      <c r="H11" s="1044"/>
      <c r="I11" s="1044"/>
      <c r="J11" s="1044"/>
      <c r="K11" s="1044"/>
      <c r="L11" s="1044"/>
      <c r="M11" s="1044"/>
      <c r="N11" s="1044"/>
      <c r="O11" s="1044"/>
      <c r="P11" s="1044"/>
      <c r="Q11" s="9"/>
    </row>
    <row r="12" spans="1:17" x14ac:dyDescent="0.25">
      <c r="A12" s="14"/>
      <c r="B12" s="15" t="s">
        <v>19</v>
      </c>
      <c r="C12" s="1044"/>
      <c r="D12" s="1044"/>
      <c r="E12" s="1044"/>
      <c r="F12" s="1044"/>
      <c r="G12" s="1044"/>
      <c r="H12" s="1044"/>
      <c r="I12" s="1044"/>
      <c r="J12" s="1044"/>
      <c r="K12" s="1044"/>
      <c r="L12" s="1044"/>
      <c r="M12" s="1044"/>
      <c r="N12" s="1044"/>
      <c r="O12" s="1044"/>
      <c r="P12" s="1044"/>
      <c r="Q12" s="9"/>
    </row>
    <row r="13" spans="1:17" x14ac:dyDescent="0.25">
      <c r="A13" s="14"/>
      <c r="B13" s="15" t="s">
        <v>20</v>
      </c>
      <c r="C13" s="1044"/>
      <c r="D13" s="1044"/>
      <c r="E13" s="1044"/>
      <c r="F13" s="1044"/>
      <c r="G13" s="1044"/>
      <c r="H13" s="1044"/>
      <c r="I13" s="1044"/>
      <c r="J13" s="1044"/>
      <c r="K13" s="1044"/>
      <c r="L13" s="1044"/>
      <c r="M13" s="1044"/>
      <c r="N13" s="1044"/>
      <c r="O13" s="1044"/>
      <c r="P13" s="1044"/>
      <c r="Q13" s="9"/>
    </row>
    <row r="14" spans="1:17" x14ac:dyDescent="0.25">
      <c r="A14" s="14"/>
      <c r="B14" s="15" t="s">
        <v>22</v>
      </c>
      <c r="C14" s="1044"/>
      <c r="D14" s="1044"/>
      <c r="E14" s="1044"/>
      <c r="F14" s="1044"/>
      <c r="G14" s="1044"/>
      <c r="H14" s="1044"/>
      <c r="I14" s="1044"/>
      <c r="J14" s="1044"/>
      <c r="K14" s="1044"/>
      <c r="L14" s="1044"/>
      <c r="M14" s="1044"/>
      <c r="N14" s="1044"/>
      <c r="O14" s="1044"/>
      <c r="P14" s="1044"/>
      <c r="Q14" s="9"/>
    </row>
    <row r="15" spans="1:17" x14ac:dyDescent="0.25">
      <c r="A15" s="17"/>
      <c r="B15" s="18"/>
      <c r="C15" s="1025"/>
      <c r="D15" s="1025"/>
      <c r="E15" s="1025"/>
      <c r="F15" s="1025"/>
      <c r="G15" s="1025"/>
      <c r="H15" s="1025"/>
      <c r="I15" s="1025"/>
      <c r="J15" s="1025"/>
      <c r="K15" s="1025"/>
      <c r="L15" s="1025"/>
      <c r="M15" s="1025"/>
      <c r="N15" s="1025"/>
      <c r="O15" s="1025"/>
      <c r="P15" s="1025"/>
      <c r="Q15" s="9"/>
    </row>
    <row r="16" spans="1:17" s="20" customFormat="1" x14ac:dyDescent="0.25">
      <c r="A16" s="1027" t="s">
        <v>23</v>
      </c>
      <c r="B16" s="1030" t="s">
        <v>24</v>
      </c>
      <c r="C16" s="1033" t="s">
        <v>25</v>
      </c>
      <c r="D16" s="1034"/>
      <c r="E16" s="1034"/>
      <c r="F16" s="1034"/>
      <c r="G16" s="1034"/>
      <c r="H16" s="1034"/>
      <c r="I16" s="1034"/>
      <c r="J16" s="1034"/>
      <c r="K16" s="1034"/>
      <c r="L16" s="1034"/>
      <c r="M16" s="1034"/>
      <c r="N16" s="1034"/>
      <c r="O16" s="1035"/>
      <c r="P16" s="1030" t="s">
        <v>26</v>
      </c>
    </row>
    <row r="17" spans="1:18" s="20" customFormat="1" x14ac:dyDescent="0.25">
      <c r="A17" s="1028"/>
      <c r="B17" s="1031"/>
      <c r="C17" s="1036" t="s">
        <v>27</v>
      </c>
      <c r="D17" s="1023" t="s">
        <v>28</v>
      </c>
      <c r="E17" s="1042" t="s">
        <v>29</v>
      </c>
      <c r="F17" s="1021" t="s">
        <v>30</v>
      </c>
      <c r="G17" s="1023" t="s">
        <v>31</v>
      </c>
      <c r="H17" s="1042" t="s">
        <v>32</v>
      </c>
      <c r="I17" s="1021" t="s">
        <v>33</v>
      </c>
      <c r="J17" s="1023" t="s">
        <v>34</v>
      </c>
      <c r="K17" s="1042" t="s">
        <v>35</v>
      </c>
      <c r="L17" s="1021" t="s">
        <v>36</v>
      </c>
      <c r="M17" s="1023" t="s">
        <v>37</v>
      </c>
      <c r="N17" s="1042" t="s">
        <v>38</v>
      </c>
      <c r="O17" s="1021" t="s">
        <v>39</v>
      </c>
      <c r="P17" s="1031"/>
    </row>
    <row r="18" spans="1:18" s="21" customFormat="1" ht="70.5" customHeight="1" thickBot="1" x14ac:dyDescent="0.3">
      <c r="A18" s="1029"/>
      <c r="B18" s="1032"/>
      <c r="C18" s="1037"/>
      <c r="D18" s="1024"/>
      <c r="E18" s="1043"/>
      <c r="F18" s="1022"/>
      <c r="G18" s="1024"/>
      <c r="H18" s="1043"/>
      <c r="I18" s="1022"/>
      <c r="J18" s="1024"/>
      <c r="K18" s="1043"/>
      <c r="L18" s="1022"/>
      <c r="M18" s="1024"/>
      <c r="N18" s="1043"/>
      <c r="O18" s="1022"/>
      <c r="P18" s="1032"/>
    </row>
    <row r="19" spans="1:18" s="21" customFormat="1" ht="9" thickTop="1" x14ac:dyDescent="0.25">
      <c r="A19" s="22" t="s">
        <v>339</v>
      </c>
      <c r="B19" s="22">
        <v>2</v>
      </c>
      <c r="C19" s="363">
        <v>3</v>
      </c>
      <c r="D19" s="24">
        <v>4</v>
      </c>
      <c r="E19" s="25">
        <v>5</v>
      </c>
      <c r="F19" s="22">
        <v>4</v>
      </c>
      <c r="G19" s="24">
        <v>7</v>
      </c>
      <c r="H19" s="364">
        <v>8</v>
      </c>
      <c r="I19" s="27">
        <v>5</v>
      </c>
      <c r="J19" s="24">
        <v>10</v>
      </c>
      <c r="K19" s="365">
        <v>11</v>
      </c>
      <c r="L19" s="27">
        <v>6</v>
      </c>
      <c r="M19" s="365">
        <v>13</v>
      </c>
      <c r="N19" s="26">
        <v>14</v>
      </c>
      <c r="O19" s="27">
        <v>7</v>
      </c>
      <c r="P19" s="27">
        <v>16</v>
      </c>
    </row>
    <row r="20" spans="1:18" s="37" customFormat="1" x14ac:dyDescent="0.25">
      <c r="A20" s="28"/>
      <c r="B20" s="29" t="s">
        <v>40</v>
      </c>
      <c r="C20" s="332"/>
      <c r="D20" s="31"/>
      <c r="E20" s="32"/>
      <c r="F20" s="197"/>
      <c r="G20" s="31"/>
      <c r="H20" s="366"/>
      <c r="I20" s="367"/>
      <c r="J20" s="31"/>
      <c r="K20" s="368"/>
      <c r="L20" s="367"/>
      <c r="M20" s="368"/>
      <c r="N20" s="34"/>
      <c r="O20" s="367"/>
      <c r="P20" s="369"/>
    </row>
    <row r="21" spans="1:18" s="37" customFormat="1" ht="12.75" thickBot="1" x14ac:dyDescent="0.3">
      <c r="A21" s="38"/>
      <c r="B21" s="39" t="s">
        <v>41</v>
      </c>
      <c r="C21" s="370">
        <f>F21+I21+L21+O21</f>
        <v>2332564</v>
      </c>
      <c r="D21" s="41">
        <f>SUM(D22,D25,D26,D42,D43)</f>
        <v>2352564</v>
      </c>
      <c r="E21" s="42">
        <f>SUM(E22,E25,E26,E42,E43)</f>
        <v>-20000</v>
      </c>
      <c r="F21" s="43">
        <f t="shared" ref="F21:F26" si="0">D21+E21</f>
        <v>2332564</v>
      </c>
      <c r="G21" s="41">
        <f>SUM(G22,G25,G43)</f>
        <v>0</v>
      </c>
      <c r="H21" s="371">
        <f>SUM(H22,H25,H43)</f>
        <v>0</v>
      </c>
      <c r="I21" s="45">
        <f>G21+H21</f>
        <v>0</v>
      </c>
      <c r="J21" s="41">
        <f>SUM(J22,J27,J43)</f>
        <v>0</v>
      </c>
      <c r="K21" s="371">
        <f>SUM(K22,K27,K43)</f>
        <v>0</v>
      </c>
      <c r="L21" s="45">
        <f>J21+K21</f>
        <v>0</v>
      </c>
      <c r="M21" s="372">
        <f>SUM(M22,M45)</f>
        <v>0</v>
      </c>
      <c r="N21" s="44">
        <f>SUM(N22,N45)</f>
        <v>0</v>
      </c>
      <c r="O21" s="45">
        <f>M21+N21</f>
        <v>0</v>
      </c>
      <c r="P21" s="373"/>
      <c r="R21" s="346"/>
    </row>
    <row r="22" spans="1:18" ht="12.75" hidden="1" thickTop="1" x14ac:dyDescent="0.25">
      <c r="A22" s="46"/>
      <c r="B22" s="47" t="s">
        <v>42</v>
      </c>
      <c r="C22" s="374">
        <f>F22+I22+L22+O22</f>
        <v>0</v>
      </c>
      <c r="D22" s="49">
        <f>SUM(D23:D24)</f>
        <v>0</v>
      </c>
      <c r="E22" s="52">
        <f>SUM(E23:E24)</f>
        <v>0</v>
      </c>
      <c r="F22" s="53">
        <f t="shared" si="0"/>
        <v>0</v>
      </c>
      <c r="G22" s="49">
        <f>SUM(G23:G24)</f>
        <v>0</v>
      </c>
      <c r="H22" s="375">
        <f>SUM(H23:H24)</f>
        <v>0</v>
      </c>
      <c r="I22" s="53">
        <f>G22+H22</f>
        <v>0</v>
      </c>
      <c r="J22" s="49">
        <f>SUM(J23:J24)</f>
        <v>0</v>
      </c>
      <c r="K22" s="375">
        <f>SUM(K23:K24)</f>
        <v>0</v>
      </c>
      <c r="L22" s="53">
        <f>J22+K22</f>
        <v>0</v>
      </c>
      <c r="M22" s="376">
        <f>SUM(M23:M24)</f>
        <v>0</v>
      </c>
      <c r="N22" s="52">
        <f>SUM(N23:N24)</f>
        <v>0</v>
      </c>
      <c r="O22" s="53">
        <f>M22+N22</f>
        <v>0</v>
      </c>
      <c r="P22" s="377"/>
      <c r="R22" s="346"/>
    </row>
    <row r="23" spans="1:18" ht="12.75" hidden="1" thickTop="1" x14ac:dyDescent="0.25">
      <c r="A23" s="54"/>
      <c r="B23" s="55" t="s">
        <v>43</v>
      </c>
      <c r="C23" s="378">
        <f>F23+I23+L23+O23</f>
        <v>0</v>
      </c>
      <c r="D23" s="57"/>
      <c r="E23" s="60"/>
      <c r="F23" s="380">
        <f t="shared" si="0"/>
        <v>0</v>
      </c>
      <c r="G23" s="57"/>
      <c r="H23" s="379"/>
      <c r="I23" s="380">
        <f>G23+H23</f>
        <v>0</v>
      </c>
      <c r="J23" s="57"/>
      <c r="K23" s="379"/>
      <c r="L23" s="380">
        <f>J23+K23</f>
        <v>0</v>
      </c>
      <c r="M23" s="381"/>
      <c r="N23" s="60"/>
      <c r="O23" s="380">
        <f>M23+N23</f>
        <v>0</v>
      </c>
      <c r="P23" s="382"/>
      <c r="R23" s="346"/>
    </row>
    <row r="24" spans="1:18" ht="12.75" hidden="1" thickTop="1" x14ac:dyDescent="0.25">
      <c r="A24" s="63"/>
      <c r="B24" s="64" t="s">
        <v>44</v>
      </c>
      <c r="C24" s="383">
        <f>F24+I24+L24+O24</f>
        <v>0</v>
      </c>
      <c r="D24" s="66"/>
      <c r="E24" s="69"/>
      <c r="F24" s="385">
        <f t="shared" si="0"/>
        <v>0</v>
      </c>
      <c r="G24" s="66"/>
      <c r="H24" s="384"/>
      <c r="I24" s="385">
        <f>G24+H24</f>
        <v>0</v>
      </c>
      <c r="J24" s="66"/>
      <c r="K24" s="384"/>
      <c r="L24" s="385">
        <f>J24+K24</f>
        <v>0</v>
      </c>
      <c r="M24" s="386"/>
      <c r="N24" s="69"/>
      <c r="O24" s="385">
        <f>M24+N24</f>
        <v>0</v>
      </c>
      <c r="P24" s="387"/>
      <c r="R24" s="346"/>
    </row>
    <row r="25" spans="1:18" s="37" customFormat="1" ht="25.5" thickTop="1" thickBot="1" x14ac:dyDescent="0.3">
      <c r="A25" s="73">
        <v>19300</v>
      </c>
      <c r="B25" s="73" t="s">
        <v>45</v>
      </c>
      <c r="C25" s="388">
        <f>SUM(F25,I25)</f>
        <v>2332564</v>
      </c>
      <c r="D25" s="75">
        <f>D51</f>
        <v>2352564</v>
      </c>
      <c r="E25" s="76">
        <v>-20000</v>
      </c>
      <c r="F25" s="606">
        <f t="shared" si="0"/>
        <v>2332564</v>
      </c>
      <c r="G25" s="75"/>
      <c r="H25" s="389"/>
      <c r="I25" s="390">
        <f>G25+H25</f>
        <v>0</v>
      </c>
      <c r="J25" s="80" t="s">
        <v>46</v>
      </c>
      <c r="K25" s="391" t="s">
        <v>46</v>
      </c>
      <c r="L25" s="84" t="s">
        <v>46</v>
      </c>
      <c r="M25" s="613" t="s">
        <v>46</v>
      </c>
      <c r="N25" s="83" t="s">
        <v>46</v>
      </c>
      <c r="O25" s="84" t="s">
        <v>46</v>
      </c>
      <c r="P25" s="392"/>
      <c r="R25" s="346"/>
    </row>
    <row r="26" spans="1:18" s="37" customFormat="1" ht="24.75" hidden="1" thickTop="1" x14ac:dyDescent="0.25">
      <c r="A26" s="85"/>
      <c r="B26" s="85" t="s">
        <v>47</v>
      </c>
      <c r="C26" s="393">
        <f>F26</f>
        <v>0</v>
      </c>
      <c r="D26" s="87"/>
      <c r="E26" s="394"/>
      <c r="F26" s="145">
        <f t="shared" si="0"/>
        <v>0</v>
      </c>
      <c r="G26" s="90" t="s">
        <v>46</v>
      </c>
      <c r="H26" s="395" t="s">
        <v>46</v>
      </c>
      <c r="I26" s="94" t="s">
        <v>46</v>
      </c>
      <c r="J26" s="90" t="s">
        <v>46</v>
      </c>
      <c r="K26" s="395" t="s">
        <v>46</v>
      </c>
      <c r="L26" s="94" t="s">
        <v>46</v>
      </c>
      <c r="M26" s="396" t="s">
        <v>46</v>
      </c>
      <c r="N26" s="91" t="s">
        <v>46</v>
      </c>
      <c r="O26" s="94" t="s">
        <v>46</v>
      </c>
      <c r="P26" s="397"/>
      <c r="R26" s="346"/>
    </row>
    <row r="27" spans="1:18" s="37" customFormat="1" ht="36.75" hidden="1" thickTop="1" x14ac:dyDescent="0.25">
      <c r="A27" s="85">
        <v>21300</v>
      </c>
      <c r="B27" s="85" t="s">
        <v>48</v>
      </c>
      <c r="C27" s="393">
        <f t="shared" ref="C27:C41" si="1">L27</f>
        <v>0</v>
      </c>
      <c r="D27" s="90" t="s">
        <v>46</v>
      </c>
      <c r="E27" s="91" t="s">
        <v>46</v>
      </c>
      <c r="F27" s="94" t="s">
        <v>46</v>
      </c>
      <c r="G27" s="90" t="s">
        <v>46</v>
      </c>
      <c r="H27" s="395" t="s">
        <v>46</v>
      </c>
      <c r="I27" s="94" t="s">
        <v>46</v>
      </c>
      <c r="J27" s="95">
        <f>SUM(J28,J32,J34,J37)</f>
        <v>0</v>
      </c>
      <c r="K27" s="399">
        <f>SUM(K28,K32,K34,K37)</f>
        <v>0</v>
      </c>
      <c r="L27" s="99">
        <f t="shared" ref="L27:L41" si="2">J27+K27</f>
        <v>0</v>
      </c>
      <c r="M27" s="396" t="s">
        <v>46</v>
      </c>
      <c r="N27" s="91" t="s">
        <v>46</v>
      </c>
      <c r="O27" s="94" t="s">
        <v>46</v>
      </c>
      <c r="P27" s="397"/>
      <c r="R27" s="346"/>
    </row>
    <row r="28" spans="1:18" s="37" customFormat="1" ht="24.75" hidden="1" thickTop="1" x14ac:dyDescent="0.25">
      <c r="A28" s="100">
        <v>21350</v>
      </c>
      <c r="B28" s="85" t="s">
        <v>49</v>
      </c>
      <c r="C28" s="393">
        <f t="shared" si="1"/>
        <v>0</v>
      </c>
      <c r="D28" s="90" t="s">
        <v>46</v>
      </c>
      <c r="E28" s="91" t="s">
        <v>46</v>
      </c>
      <c r="F28" s="94" t="s">
        <v>46</v>
      </c>
      <c r="G28" s="90" t="s">
        <v>46</v>
      </c>
      <c r="H28" s="395" t="s">
        <v>46</v>
      </c>
      <c r="I28" s="94" t="s">
        <v>46</v>
      </c>
      <c r="J28" s="95">
        <f>SUM(J29:J31)</f>
        <v>0</v>
      </c>
      <c r="K28" s="399">
        <f>SUM(K29:K31)</f>
        <v>0</v>
      </c>
      <c r="L28" s="99">
        <f t="shared" si="2"/>
        <v>0</v>
      </c>
      <c r="M28" s="396" t="s">
        <v>46</v>
      </c>
      <c r="N28" s="91" t="s">
        <v>46</v>
      </c>
      <c r="O28" s="94" t="s">
        <v>46</v>
      </c>
      <c r="P28" s="397"/>
      <c r="R28" s="346"/>
    </row>
    <row r="29" spans="1:18" ht="12.75" hidden="1" thickTop="1" x14ac:dyDescent="0.25">
      <c r="A29" s="54">
        <v>21351</v>
      </c>
      <c r="B29" s="101" t="s">
        <v>50</v>
      </c>
      <c r="C29" s="400">
        <f t="shared" si="1"/>
        <v>0</v>
      </c>
      <c r="D29" s="102" t="s">
        <v>46</v>
      </c>
      <c r="E29" s="105" t="s">
        <v>46</v>
      </c>
      <c r="F29" s="109" t="s">
        <v>46</v>
      </c>
      <c r="G29" s="102" t="s">
        <v>46</v>
      </c>
      <c r="H29" s="402" t="s">
        <v>46</v>
      </c>
      <c r="I29" s="109" t="s">
        <v>46</v>
      </c>
      <c r="J29" s="106"/>
      <c r="K29" s="403"/>
      <c r="L29" s="243">
        <f t="shared" si="2"/>
        <v>0</v>
      </c>
      <c r="M29" s="404" t="s">
        <v>46</v>
      </c>
      <c r="N29" s="105" t="s">
        <v>46</v>
      </c>
      <c r="O29" s="109" t="s">
        <v>46</v>
      </c>
      <c r="P29" s="382"/>
      <c r="R29" s="346"/>
    </row>
    <row r="30" spans="1:18" ht="12.75" hidden="1" thickTop="1" x14ac:dyDescent="0.25">
      <c r="A30" s="63">
        <v>21352</v>
      </c>
      <c r="B30" s="111" t="s">
        <v>51</v>
      </c>
      <c r="C30" s="405">
        <f t="shared" si="1"/>
        <v>0</v>
      </c>
      <c r="D30" s="112" t="s">
        <v>46</v>
      </c>
      <c r="E30" s="115" t="s">
        <v>46</v>
      </c>
      <c r="F30" s="119" t="s">
        <v>46</v>
      </c>
      <c r="G30" s="112" t="s">
        <v>46</v>
      </c>
      <c r="H30" s="407" t="s">
        <v>46</v>
      </c>
      <c r="I30" s="119" t="s">
        <v>46</v>
      </c>
      <c r="J30" s="116"/>
      <c r="K30" s="408"/>
      <c r="L30" s="230">
        <f t="shared" si="2"/>
        <v>0</v>
      </c>
      <c r="M30" s="409" t="s">
        <v>46</v>
      </c>
      <c r="N30" s="115" t="s">
        <v>46</v>
      </c>
      <c r="O30" s="119" t="s">
        <v>46</v>
      </c>
      <c r="P30" s="387"/>
      <c r="R30" s="346"/>
    </row>
    <row r="31" spans="1:18" ht="24.75" hidden="1" thickTop="1" x14ac:dyDescent="0.25">
      <c r="A31" s="63">
        <v>21359</v>
      </c>
      <c r="B31" s="111" t="s">
        <v>52</v>
      </c>
      <c r="C31" s="405">
        <f t="shared" si="1"/>
        <v>0</v>
      </c>
      <c r="D31" s="112" t="s">
        <v>46</v>
      </c>
      <c r="E31" s="115" t="s">
        <v>46</v>
      </c>
      <c r="F31" s="119" t="s">
        <v>46</v>
      </c>
      <c r="G31" s="112" t="s">
        <v>46</v>
      </c>
      <c r="H31" s="407" t="s">
        <v>46</v>
      </c>
      <c r="I31" s="119" t="s">
        <v>46</v>
      </c>
      <c r="J31" s="116"/>
      <c r="K31" s="408"/>
      <c r="L31" s="230">
        <f t="shared" si="2"/>
        <v>0</v>
      </c>
      <c r="M31" s="409" t="s">
        <v>46</v>
      </c>
      <c r="N31" s="115" t="s">
        <v>46</v>
      </c>
      <c r="O31" s="119" t="s">
        <v>46</v>
      </c>
      <c r="P31" s="387"/>
      <c r="R31" s="346"/>
    </row>
    <row r="32" spans="1:18" s="37" customFormat="1" ht="36.75" hidden="1" thickTop="1" x14ac:dyDescent="0.25">
      <c r="A32" s="100">
        <v>21370</v>
      </c>
      <c r="B32" s="85" t="s">
        <v>53</v>
      </c>
      <c r="C32" s="393">
        <f t="shared" si="1"/>
        <v>0</v>
      </c>
      <c r="D32" s="90" t="s">
        <v>46</v>
      </c>
      <c r="E32" s="91" t="s">
        <v>46</v>
      </c>
      <c r="F32" s="94" t="s">
        <v>46</v>
      </c>
      <c r="G32" s="90" t="s">
        <v>46</v>
      </c>
      <c r="H32" s="395" t="s">
        <v>46</v>
      </c>
      <c r="I32" s="94" t="s">
        <v>46</v>
      </c>
      <c r="J32" s="95">
        <f>SUM(J33)</f>
        <v>0</v>
      </c>
      <c r="K32" s="399">
        <f>SUM(K33)</f>
        <v>0</v>
      </c>
      <c r="L32" s="99">
        <f t="shared" si="2"/>
        <v>0</v>
      </c>
      <c r="M32" s="396" t="s">
        <v>46</v>
      </c>
      <c r="N32" s="91" t="s">
        <v>46</v>
      </c>
      <c r="O32" s="94" t="s">
        <v>46</v>
      </c>
      <c r="P32" s="397"/>
      <c r="R32" s="346"/>
    </row>
    <row r="33" spans="1:18" ht="36.75" hidden="1" thickTop="1" x14ac:dyDescent="0.25">
      <c r="A33" s="121">
        <v>21379</v>
      </c>
      <c r="B33" s="122" t="s">
        <v>54</v>
      </c>
      <c r="C33" s="410">
        <f t="shared" si="1"/>
        <v>0</v>
      </c>
      <c r="D33" s="124" t="s">
        <v>46</v>
      </c>
      <c r="E33" s="127" t="s">
        <v>46</v>
      </c>
      <c r="F33" s="132" t="s">
        <v>46</v>
      </c>
      <c r="G33" s="124" t="s">
        <v>46</v>
      </c>
      <c r="H33" s="412" t="s">
        <v>46</v>
      </c>
      <c r="I33" s="132" t="s">
        <v>46</v>
      </c>
      <c r="J33" s="128"/>
      <c r="K33" s="413"/>
      <c r="L33" s="414">
        <f t="shared" si="2"/>
        <v>0</v>
      </c>
      <c r="M33" s="415" t="s">
        <v>46</v>
      </c>
      <c r="N33" s="127" t="s">
        <v>46</v>
      </c>
      <c r="O33" s="132" t="s">
        <v>46</v>
      </c>
      <c r="P33" s="416"/>
      <c r="R33" s="346"/>
    </row>
    <row r="34" spans="1:18" s="37" customFormat="1" ht="12.75" hidden="1" thickTop="1" x14ac:dyDescent="0.25">
      <c r="A34" s="100">
        <v>21380</v>
      </c>
      <c r="B34" s="85" t="s">
        <v>55</v>
      </c>
      <c r="C34" s="393">
        <f t="shared" si="1"/>
        <v>0</v>
      </c>
      <c r="D34" s="90" t="s">
        <v>46</v>
      </c>
      <c r="E34" s="91" t="s">
        <v>46</v>
      </c>
      <c r="F34" s="94" t="s">
        <v>46</v>
      </c>
      <c r="G34" s="90" t="s">
        <v>46</v>
      </c>
      <c r="H34" s="395" t="s">
        <v>46</v>
      </c>
      <c r="I34" s="94" t="s">
        <v>46</v>
      </c>
      <c r="J34" s="95">
        <f>SUM(J35:J36)</f>
        <v>0</v>
      </c>
      <c r="K34" s="399">
        <f>SUM(K35:K36)</f>
        <v>0</v>
      </c>
      <c r="L34" s="99">
        <f t="shared" si="2"/>
        <v>0</v>
      </c>
      <c r="M34" s="396" t="s">
        <v>46</v>
      </c>
      <c r="N34" s="91" t="s">
        <v>46</v>
      </c>
      <c r="O34" s="94" t="s">
        <v>46</v>
      </c>
      <c r="P34" s="397"/>
      <c r="R34" s="346"/>
    </row>
    <row r="35" spans="1:18" ht="12.75" hidden="1" thickTop="1" x14ac:dyDescent="0.25">
      <c r="A35" s="55">
        <v>21381</v>
      </c>
      <c r="B35" s="101" t="s">
        <v>56</v>
      </c>
      <c r="C35" s="400">
        <f t="shared" si="1"/>
        <v>0</v>
      </c>
      <c r="D35" s="102" t="s">
        <v>46</v>
      </c>
      <c r="E35" s="105" t="s">
        <v>46</v>
      </c>
      <c r="F35" s="109" t="s">
        <v>46</v>
      </c>
      <c r="G35" s="102" t="s">
        <v>46</v>
      </c>
      <c r="H35" s="402" t="s">
        <v>46</v>
      </c>
      <c r="I35" s="109" t="s">
        <v>46</v>
      </c>
      <c r="J35" s="106"/>
      <c r="K35" s="403"/>
      <c r="L35" s="243">
        <f t="shared" si="2"/>
        <v>0</v>
      </c>
      <c r="M35" s="404" t="s">
        <v>46</v>
      </c>
      <c r="N35" s="105" t="s">
        <v>46</v>
      </c>
      <c r="O35" s="109" t="s">
        <v>46</v>
      </c>
      <c r="P35" s="382"/>
      <c r="R35" s="346"/>
    </row>
    <row r="36" spans="1:18" ht="24.75" hidden="1" thickTop="1" x14ac:dyDescent="0.25">
      <c r="A36" s="64">
        <v>21383</v>
      </c>
      <c r="B36" s="111" t="s">
        <v>57</v>
      </c>
      <c r="C36" s="405">
        <f t="shared" si="1"/>
        <v>0</v>
      </c>
      <c r="D36" s="112" t="s">
        <v>46</v>
      </c>
      <c r="E36" s="115" t="s">
        <v>46</v>
      </c>
      <c r="F36" s="119" t="s">
        <v>46</v>
      </c>
      <c r="G36" s="112" t="s">
        <v>46</v>
      </c>
      <c r="H36" s="407" t="s">
        <v>46</v>
      </c>
      <c r="I36" s="119" t="s">
        <v>46</v>
      </c>
      <c r="J36" s="116"/>
      <c r="K36" s="408"/>
      <c r="L36" s="230">
        <f t="shared" si="2"/>
        <v>0</v>
      </c>
      <c r="M36" s="409" t="s">
        <v>46</v>
      </c>
      <c r="N36" s="115" t="s">
        <v>46</v>
      </c>
      <c r="O36" s="119" t="s">
        <v>46</v>
      </c>
      <c r="P36" s="387"/>
      <c r="R36" s="346"/>
    </row>
    <row r="37" spans="1:18" s="37" customFormat="1" ht="24.75" hidden="1" thickTop="1" x14ac:dyDescent="0.25">
      <c r="A37" s="100">
        <v>21390</v>
      </c>
      <c r="B37" s="85" t="s">
        <v>58</v>
      </c>
      <c r="C37" s="393">
        <f t="shared" si="1"/>
        <v>0</v>
      </c>
      <c r="D37" s="90" t="s">
        <v>46</v>
      </c>
      <c r="E37" s="91" t="s">
        <v>46</v>
      </c>
      <c r="F37" s="94" t="s">
        <v>46</v>
      </c>
      <c r="G37" s="90" t="s">
        <v>46</v>
      </c>
      <c r="H37" s="395" t="s">
        <v>46</v>
      </c>
      <c r="I37" s="94" t="s">
        <v>46</v>
      </c>
      <c r="J37" s="95">
        <f>SUM(J38:J41)</f>
        <v>0</v>
      </c>
      <c r="K37" s="399">
        <f>SUM(K38:K41)</f>
        <v>0</v>
      </c>
      <c r="L37" s="99">
        <f t="shared" si="2"/>
        <v>0</v>
      </c>
      <c r="M37" s="396" t="s">
        <v>46</v>
      </c>
      <c r="N37" s="91" t="s">
        <v>46</v>
      </c>
      <c r="O37" s="94" t="s">
        <v>46</v>
      </c>
      <c r="P37" s="397"/>
      <c r="R37" s="346"/>
    </row>
    <row r="38" spans="1:18" ht="24.75" hidden="1" thickTop="1" x14ac:dyDescent="0.25">
      <c r="A38" s="55">
        <v>21391</v>
      </c>
      <c r="B38" s="101" t="s">
        <v>59</v>
      </c>
      <c r="C38" s="400">
        <f t="shared" si="1"/>
        <v>0</v>
      </c>
      <c r="D38" s="102" t="s">
        <v>46</v>
      </c>
      <c r="E38" s="105" t="s">
        <v>46</v>
      </c>
      <c r="F38" s="109" t="s">
        <v>46</v>
      </c>
      <c r="G38" s="102" t="s">
        <v>46</v>
      </c>
      <c r="H38" s="402" t="s">
        <v>46</v>
      </c>
      <c r="I38" s="109" t="s">
        <v>46</v>
      </c>
      <c r="J38" s="106"/>
      <c r="K38" s="403"/>
      <c r="L38" s="243">
        <f t="shared" si="2"/>
        <v>0</v>
      </c>
      <c r="M38" s="404" t="s">
        <v>46</v>
      </c>
      <c r="N38" s="105" t="s">
        <v>46</v>
      </c>
      <c r="O38" s="109" t="s">
        <v>46</v>
      </c>
      <c r="P38" s="382"/>
      <c r="R38" s="346"/>
    </row>
    <row r="39" spans="1:18" ht="12.75" hidden="1" thickTop="1" x14ac:dyDescent="0.25">
      <c r="A39" s="64">
        <v>21393</v>
      </c>
      <c r="B39" s="111" t="s">
        <v>60</v>
      </c>
      <c r="C39" s="405">
        <f t="shared" si="1"/>
        <v>0</v>
      </c>
      <c r="D39" s="112" t="s">
        <v>46</v>
      </c>
      <c r="E39" s="115" t="s">
        <v>46</v>
      </c>
      <c r="F39" s="119" t="s">
        <v>46</v>
      </c>
      <c r="G39" s="112" t="s">
        <v>46</v>
      </c>
      <c r="H39" s="407" t="s">
        <v>46</v>
      </c>
      <c r="I39" s="119" t="s">
        <v>46</v>
      </c>
      <c r="J39" s="116"/>
      <c r="K39" s="408"/>
      <c r="L39" s="230">
        <f t="shared" si="2"/>
        <v>0</v>
      </c>
      <c r="M39" s="409" t="s">
        <v>46</v>
      </c>
      <c r="N39" s="115" t="s">
        <v>46</v>
      </c>
      <c r="O39" s="119" t="s">
        <v>46</v>
      </c>
      <c r="P39" s="387"/>
      <c r="R39" s="346"/>
    </row>
    <row r="40" spans="1:18" ht="12.75" hidden="1" thickTop="1" x14ac:dyDescent="0.25">
      <c r="A40" s="64">
        <v>21395</v>
      </c>
      <c r="B40" s="111" t="s">
        <v>61</v>
      </c>
      <c r="C40" s="405">
        <f t="shared" si="1"/>
        <v>0</v>
      </c>
      <c r="D40" s="112" t="s">
        <v>46</v>
      </c>
      <c r="E40" s="115" t="s">
        <v>46</v>
      </c>
      <c r="F40" s="119" t="s">
        <v>46</v>
      </c>
      <c r="G40" s="112" t="s">
        <v>46</v>
      </c>
      <c r="H40" s="407" t="s">
        <v>46</v>
      </c>
      <c r="I40" s="119" t="s">
        <v>46</v>
      </c>
      <c r="J40" s="116"/>
      <c r="K40" s="408"/>
      <c r="L40" s="230">
        <f t="shared" si="2"/>
        <v>0</v>
      </c>
      <c r="M40" s="409" t="s">
        <v>46</v>
      </c>
      <c r="N40" s="115" t="s">
        <v>46</v>
      </c>
      <c r="O40" s="119" t="s">
        <v>46</v>
      </c>
      <c r="P40" s="387"/>
      <c r="R40" s="346"/>
    </row>
    <row r="41" spans="1:18" ht="24.75" hidden="1" thickTop="1" x14ac:dyDescent="0.25">
      <c r="A41" s="64">
        <v>21399</v>
      </c>
      <c r="B41" s="111" t="s">
        <v>62</v>
      </c>
      <c r="C41" s="405">
        <f t="shared" si="1"/>
        <v>0</v>
      </c>
      <c r="D41" s="112" t="s">
        <v>46</v>
      </c>
      <c r="E41" s="115" t="s">
        <v>46</v>
      </c>
      <c r="F41" s="119" t="s">
        <v>46</v>
      </c>
      <c r="G41" s="112" t="s">
        <v>46</v>
      </c>
      <c r="H41" s="407" t="s">
        <v>46</v>
      </c>
      <c r="I41" s="119" t="s">
        <v>46</v>
      </c>
      <c r="J41" s="116"/>
      <c r="K41" s="408"/>
      <c r="L41" s="230">
        <f t="shared" si="2"/>
        <v>0</v>
      </c>
      <c r="M41" s="409" t="s">
        <v>46</v>
      </c>
      <c r="N41" s="115" t="s">
        <v>46</v>
      </c>
      <c r="O41" s="119" t="s">
        <v>46</v>
      </c>
      <c r="P41" s="387"/>
      <c r="R41" s="346"/>
    </row>
    <row r="42" spans="1:18" s="37" customFormat="1" ht="24.75" hidden="1" thickTop="1" x14ac:dyDescent="0.25">
      <c r="A42" s="100">
        <v>21420</v>
      </c>
      <c r="B42" s="85" t="s">
        <v>63</v>
      </c>
      <c r="C42" s="417">
        <f>F42</f>
        <v>0</v>
      </c>
      <c r="D42" s="134"/>
      <c r="E42" s="418"/>
      <c r="F42" s="145">
        <f>D42+E42</f>
        <v>0</v>
      </c>
      <c r="G42" s="90" t="s">
        <v>46</v>
      </c>
      <c r="H42" s="395" t="s">
        <v>46</v>
      </c>
      <c r="I42" s="94" t="s">
        <v>46</v>
      </c>
      <c r="J42" s="90" t="s">
        <v>46</v>
      </c>
      <c r="K42" s="395" t="s">
        <v>46</v>
      </c>
      <c r="L42" s="94" t="s">
        <v>46</v>
      </c>
      <c r="M42" s="396" t="s">
        <v>46</v>
      </c>
      <c r="N42" s="91" t="s">
        <v>46</v>
      </c>
      <c r="O42" s="94" t="s">
        <v>46</v>
      </c>
      <c r="P42" s="397"/>
      <c r="R42" s="346"/>
    </row>
    <row r="43" spans="1:18" s="37" customFormat="1" ht="24.75" hidden="1" thickTop="1" x14ac:dyDescent="0.25">
      <c r="A43" s="136">
        <v>21490</v>
      </c>
      <c r="B43" s="137" t="s">
        <v>64</v>
      </c>
      <c r="C43" s="417">
        <f>F43+I43+L43</f>
        <v>0</v>
      </c>
      <c r="D43" s="138">
        <f>D44</f>
        <v>0</v>
      </c>
      <c r="E43" s="141">
        <f>E44</f>
        <v>0</v>
      </c>
      <c r="F43" s="420">
        <f>D43+E43</f>
        <v>0</v>
      </c>
      <c r="G43" s="138">
        <f>G44</f>
        <v>0</v>
      </c>
      <c r="H43" s="419">
        <f t="shared" ref="H43:K43" si="3">H44</f>
        <v>0</v>
      </c>
      <c r="I43" s="420">
        <f>G43+H43</f>
        <v>0</v>
      </c>
      <c r="J43" s="138">
        <f>J44</f>
        <v>0</v>
      </c>
      <c r="K43" s="419">
        <f t="shared" si="3"/>
        <v>0</v>
      </c>
      <c r="L43" s="420">
        <f>J43+K43</f>
        <v>0</v>
      </c>
      <c r="M43" s="396" t="s">
        <v>46</v>
      </c>
      <c r="N43" s="91" t="s">
        <v>46</v>
      </c>
      <c r="O43" s="94" t="s">
        <v>46</v>
      </c>
      <c r="P43" s="397"/>
      <c r="R43" s="346"/>
    </row>
    <row r="44" spans="1:18" s="37" customFormat="1" ht="24.75" hidden="1" thickTop="1" x14ac:dyDescent="0.25">
      <c r="A44" s="64">
        <v>21499</v>
      </c>
      <c r="B44" s="111" t="s">
        <v>65</v>
      </c>
      <c r="C44" s="421">
        <f>F44+I44+L44</f>
        <v>0</v>
      </c>
      <c r="D44" s="57"/>
      <c r="E44" s="60"/>
      <c r="F44" s="380">
        <f>D44+E44</f>
        <v>0</v>
      </c>
      <c r="G44" s="422"/>
      <c r="H44" s="379"/>
      <c r="I44" s="380">
        <f>G44+H44</f>
        <v>0</v>
      </c>
      <c r="J44" s="57"/>
      <c r="K44" s="379"/>
      <c r="L44" s="380">
        <f>J44+K44</f>
        <v>0</v>
      </c>
      <c r="M44" s="415" t="s">
        <v>46</v>
      </c>
      <c r="N44" s="127" t="s">
        <v>46</v>
      </c>
      <c r="O44" s="132" t="s">
        <v>46</v>
      </c>
      <c r="P44" s="416"/>
      <c r="R44" s="346"/>
    </row>
    <row r="45" spans="1:18" ht="24.75" hidden="1" thickTop="1" x14ac:dyDescent="0.25">
      <c r="A45" s="152">
        <v>23000</v>
      </c>
      <c r="B45" s="153" t="s">
        <v>66</v>
      </c>
      <c r="C45" s="417">
        <f>O45</f>
        <v>0</v>
      </c>
      <c r="D45" s="423" t="s">
        <v>46</v>
      </c>
      <c r="E45" s="424" t="s">
        <v>46</v>
      </c>
      <c r="F45" s="427" t="s">
        <v>46</v>
      </c>
      <c r="G45" s="423" t="s">
        <v>46</v>
      </c>
      <c r="H45" s="426" t="s">
        <v>46</v>
      </c>
      <c r="I45" s="427" t="s">
        <v>46</v>
      </c>
      <c r="J45" s="423" t="s">
        <v>46</v>
      </c>
      <c r="K45" s="426" t="s">
        <v>46</v>
      </c>
      <c r="L45" s="427" t="s">
        <v>46</v>
      </c>
      <c r="M45" s="428">
        <f>SUM(M46:M47)</f>
        <v>0</v>
      </c>
      <c r="N45" s="144">
        <f>SUM(N46:N47)</f>
        <v>0</v>
      </c>
      <c r="O45" s="145">
        <f>M45+N45</f>
        <v>0</v>
      </c>
      <c r="P45" s="397"/>
      <c r="R45" s="346"/>
    </row>
    <row r="46" spans="1:18" ht="24.75" hidden="1" thickTop="1" x14ac:dyDescent="0.25">
      <c r="A46" s="155">
        <v>23410</v>
      </c>
      <c r="B46" s="156" t="s">
        <v>67</v>
      </c>
      <c r="C46" s="429">
        <f>O46</f>
        <v>0</v>
      </c>
      <c r="D46" s="158" t="s">
        <v>46</v>
      </c>
      <c r="E46" s="161" t="s">
        <v>46</v>
      </c>
      <c r="F46" s="163" t="s">
        <v>46</v>
      </c>
      <c r="G46" s="158" t="s">
        <v>46</v>
      </c>
      <c r="H46" s="431" t="s">
        <v>46</v>
      </c>
      <c r="I46" s="163" t="s">
        <v>46</v>
      </c>
      <c r="J46" s="158" t="s">
        <v>46</v>
      </c>
      <c r="K46" s="431" t="s">
        <v>46</v>
      </c>
      <c r="L46" s="163" t="s">
        <v>46</v>
      </c>
      <c r="M46" s="432"/>
      <c r="N46" s="433"/>
      <c r="O46" s="169">
        <f>M46+N46</f>
        <v>0</v>
      </c>
      <c r="P46" s="434"/>
      <c r="R46" s="346"/>
    </row>
    <row r="47" spans="1:18" ht="24.75" hidden="1" thickTop="1" x14ac:dyDescent="0.25">
      <c r="A47" s="155">
        <v>23510</v>
      </c>
      <c r="B47" s="156" t="s">
        <v>68</v>
      </c>
      <c r="C47" s="429">
        <f>O47</f>
        <v>0</v>
      </c>
      <c r="D47" s="158" t="s">
        <v>46</v>
      </c>
      <c r="E47" s="161" t="s">
        <v>46</v>
      </c>
      <c r="F47" s="163" t="s">
        <v>46</v>
      </c>
      <c r="G47" s="158" t="s">
        <v>46</v>
      </c>
      <c r="H47" s="431" t="s">
        <v>46</v>
      </c>
      <c r="I47" s="163" t="s">
        <v>46</v>
      </c>
      <c r="J47" s="158" t="s">
        <v>46</v>
      </c>
      <c r="K47" s="431" t="s">
        <v>46</v>
      </c>
      <c r="L47" s="163" t="s">
        <v>46</v>
      </c>
      <c r="M47" s="432"/>
      <c r="N47" s="433"/>
      <c r="O47" s="169">
        <f>M47+N47</f>
        <v>0</v>
      </c>
      <c r="P47" s="434"/>
      <c r="R47" s="346"/>
    </row>
    <row r="48" spans="1:18" ht="12.75" thickTop="1" x14ac:dyDescent="0.25">
      <c r="A48" s="164"/>
      <c r="B48" s="156"/>
      <c r="C48" s="435"/>
      <c r="D48" s="436"/>
      <c r="E48" s="602"/>
      <c r="F48" s="167"/>
      <c r="G48" s="436"/>
      <c r="H48" s="437"/>
      <c r="I48" s="163"/>
      <c r="J48" s="162"/>
      <c r="K48" s="438"/>
      <c r="L48" s="169"/>
      <c r="M48" s="432"/>
      <c r="N48" s="433"/>
      <c r="O48" s="169"/>
      <c r="P48" s="434"/>
      <c r="R48" s="346"/>
    </row>
    <row r="49" spans="1:18" s="37" customFormat="1" x14ac:dyDescent="0.25">
      <c r="A49" s="170"/>
      <c r="B49" s="171" t="s">
        <v>69</v>
      </c>
      <c r="C49" s="439"/>
      <c r="D49" s="440"/>
      <c r="E49" s="603"/>
      <c r="F49" s="607"/>
      <c r="G49" s="440"/>
      <c r="H49" s="442"/>
      <c r="I49" s="180"/>
      <c r="J49" s="440"/>
      <c r="K49" s="442"/>
      <c r="L49" s="180"/>
      <c r="M49" s="443"/>
      <c r="N49" s="441"/>
      <c r="O49" s="180"/>
      <c r="P49" s="444"/>
      <c r="R49" s="346"/>
    </row>
    <row r="50" spans="1:18" s="37" customFormat="1" ht="12.75" thickBot="1" x14ac:dyDescent="0.3">
      <c r="A50" s="181"/>
      <c r="B50" s="38" t="s">
        <v>70</v>
      </c>
      <c r="C50" s="445">
        <f t="shared" ref="C50:C113" si="4">F50+I50+L50+O50</f>
        <v>2332564</v>
      </c>
      <c r="D50" s="182">
        <f>SUM(D51,D281)</f>
        <v>2352564</v>
      </c>
      <c r="E50" s="183">
        <f>SUM(E51,E281)</f>
        <v>-20000</v>
      </c>
      <c r="F50" s="184">
        <f t="shared" ref="F50:F114" si="5">D50+E50</f>
        <v>2332564</v>
      </c>
      <c r="G50" s="182">
        <f>SUM(G51,G281)</f>
        <v>0</v>
      </c>
      <c r="H50" s="446">
        <f>SUM(H51,H281)</f>
        <v>0</v>
      </c>
      <c r="I50" s="187">
        <f t="shared" ref="I50:I114" si="6">G50+H50</f>
        <v>0</v>
      </c>
      <c r="J50" s="182">
        <f>SUM(J51,J281)</f>
        <v>0</v>
      </c>
      <c r="K50" s="446">
        <f>SUM(K51,K281)</f>
        <v>0</v>
      </c>
      <c r="L50" s="187">
        <f t="shared" ref="L50:L114" si="7">J50+K50</f>
        <v>0</v>
      </c>
      <c r="M50" s="447">
        <f>SUM(M51,M281)</f>
        <v>0</v>
      </c>
      <c r="N50" s="185">
        <f>SUM(N51,N281)</f>
        <v>0</v>
      </c>
      <c r="O50" s="187">
        <f t="shared" ref="O50:O114" si="8">M50+N50</f>
        <v>0</v>
      </c>
      <c r="P50" s="373"/>
      <c r="R50" s="346"/>
    </row>
    <row r="51" spans="1:18" s="37" customFormat="1" ht="36.75" thickTop="1" x14ac:dyDescent="0.25">
      <c r="A51" s="188"/>
      <c r="B51" s="189" t="s">
        <v>71</v>
      </c>
      <c r="C51" s="448">
        <f t="shared" si="4"/>
        <v>2332564</v>
      </c>
      <c r="D51" s="191">
        <f>SUM(D52,D194)</f>
        <v>2352564</v>
      </c>
      <c r="E51" s="192">
        <f>SUM(E52,E194)</f>
        <v>-20000</v>
      </c>
      <c r="F51" s="193">
        <f t="shared" si="5"/>
        <v>2332564</v>
      </c>
      <c r="G51" s="191">
        <f>SUM(G52,G194)</f>
        <v>0</v>
      </c>
      <c r="H51" s="449">
        <f>SUM(H52,H194)</f>
        <v>0</v>
      </c>
      <c r="I51" s="196">
        <f t="shared" si="6"/>
        <v>0</v>
      </c>
      <c r="J51" s="191">
        <f>SUM(J52,J194)</f>
        <v>0</v>
      </c>
      <c r="K51" s="449">
        <f>SUM(K52,K194)</f>
        <v>0</v>
      </c>
      <c r="L51" s="196">
        <f t="shared" si="7"/>
        <v>0</v>
      </c>
      <c r="M51" s="450">
        <f>SUM(M52,M194)</f>
        <v>0</v>
      </c>
      <c r="N51" s="194">
        <f>SUM(N52,N194)</f>
        <v>0</v>
      </c>
      <c r="O51" s="196">
        <f t="shared" si="8"/>
        <v>0</v>
      </c>
      <c r="P51" s="451"/>
      <c r="R51" s="346"/>
    </row>
    <row r="52" spans="1:18" s="37" customFormat="1" ht="24" x14ac:dyDescent="0.25">
      <c r="A52" s="197"/>
      <c r="B52" s="28" t="s">
        <v>72</v>
      </c>
      <c r="C52" s="452">
        <f t="shared" si="4"/>
        <v>2184565</v>
      </c>
      <c r="D52" s="173">
        <f>SUM(D53,D75,D173,D187)</f>
        <v>2204565</v>
      </c>
      <c r="E52" s="174">
        <f>SUM(E53,E75,E173,E187)</f>
        <v>-20000</v>
      </c>
      <c r="F52" s="175">
        <f t="shared" si="5"/>
        <v>2184565</v>
      </c>
      <c r="G52" s="173">
        <f>SUM(G53,G75,G173,G187)</f>
        <v>0</v>
      </c>
      <c r="H52" s="453">
        <f>SUM(H53,H75,H173,H187)</f>
        <v>0</v>
      </c>
      <c r="I52" s="199">
        <f t="shared" si="6"/>
        <v>0</v>
      </c>
      <c r="J52" s="173">
        <f>SUM(J53,J75,J173,J187)</f>
        <v>0</v>
      </c>
      <c r="K52" s="453">
        <f>SUM(K53,K75,K173,K187)</f>
        <v>0</v>
      </c>
      <c r="L52" s="199">
        <f t="shared" si="7"/>
        <v>0</v>
      </c>
      <c r="M52" s="346">
        <f>SUM(M53,M75,M173,M187)</f>
        <v>0</v>
      </c>
      <c r="N52" s="176">
        <f>SUM(N53,N75,N173,N187)</f>
        <v>0</v>
      </c>
      <c r="O52" s="199">
        <f t="shared" si="8"/>
        <v>0</v>
      </c>
      <c r="P52" s="454"/>
      <c r="R52" s="346"/>
    </row>
    <row r="53" spans="1:18" s="37" customFormat="1" hidden="1" x14ac:dyDescent="0.25">
      <c r="A53" s="200">
        <v>1000</v>
      </c>
      <c r="B53" s="200" t="s">
        <v>73</v>
      </c>
      <c r="C53" s="455">
        <f t="shared" si="4"/>
        <v>0</v>
      </c>
      <c r="D53" s="206">
        <f>SUM(D54,D67)</f>
        <v>0</v>
      </c>
      <c r="E53" s="207">
        <f>SUM(E54,E67)</f>
        <v>0</v>
      </c>
      <c r="F53" s="209">
        <f t="shared" si="5"/>
        <v>0</v>
      </c>
      <c r="G53" s="206">
        <f>SUM(G54,G67)</f>
        <v>0</v>
      </c>
      <c r="H53" s="456">
        <f>SUM(H54,H67)</f>
        <v>0</v>
      </c>
      <c r="I53" s="209">
        <f t="shared" si="6"/>
        <v>0</v>
      </c>
      <c r="J53" s="206">
        <f>SUM(J54,J67)</f>
        <v>0</v>
      </c>
      <c r="K53" s="456">
        <f>SUM(K54,K67)</f>
        <v>0</v>
      </c>
      <c r="L53" s="209">
        <f t="shared" si="7"/>
        <v>0</v>
      </c>
      <c r="M53" s="457">
        <f>SUM(M54,M67)</f>
        <v>0</v>
      </c>
      <c r="N53" s="207">
        <f>SUM(N54,N67)</f>
        <v>0</v>
      </c>
      <c r="O53" s="209">
        <f t="shared" si="8"/>
        <v>0</v>
      </c>
      <c r="P53" s="458"/>
      <c r="R53" s="346"/>
    </row>
    <row r="54" spans="1:18" hidden="1" x14ac:dyDescent="0.25">
      <c r="A54" s="85">
        <v>1100</v>
      </c>
      <c r="B54" s="210" t="s">
        <v>74</v>
      </c>
      <c r="C54" s="393">
        <f t="shared" si="4"/>
        <v>0</v>
      </c>
      <c r="D54" s="95">
        <f>SUM(D55,D58,D66)</f>
        <v>0</v>
      </c>
      <c r="E54" s="98">
        <f>SUM(E55,E58,E66)</f>
        <v>0</v>
      </c>
      <c r="F54" s="99">
        <f t="shared" si="5"/>
        <v>0</v>
      </c>
      <c r="G54" s="95">
        <f>SUM(G55,G58,G66)</f>
        <v>0</v>
      </c>
      <c r="H54" s="399">
        <f>SUM(H55,H58,H66)</f>
        <v>0</v>
      </c>
      <c r="I54" s="99">
        <f t="shared" si="6"/>
        <v>0</v>
      </c>
      <c r="J54" s="95">
        <f>SUM(J55,J58,J66)</f>
        <v>0</v>
      </c>
      <c r="K54" s="399">
        <f>SUM(K55,K58,K66)</f>
        <v>0</v>
      </c>
      <c r="L54" s="99">
        <f t="shared" si="7"/>
        <v>0</v>
      </c>
      <c r="M54" s="459">
        <f>SUM(M55,M58,M66)</f>
        <v>0</v>
      </c>
      <c r="N54" s="266">
        <f>SUM(N55,N58,N66)</f>
        <v>0</v>
      </c>
      <c r="O54" s="268">
        <f t="shared" si="8"/>
        <v>0</v>
      </c>
      <c r="P54" s="460"/>
      <c r="R54" s="346"/>
    </row>
    <row r="55" spans="1:18" hidden="1" x14ac:dyDescent="0.25">
      <c r="A55" s="213">
        <v>1110</v>
      </c>
      <c r="B55" s="156" t="s">
        <v>75</v>
      </c>
      <c r="C55" s="435">
        <f t="shared" si="4"/>
        <v>0</v>
      </c>
      <c r="D55" s="214">
        <f>SUM(D56:D57)</f>
        <v>0</v>
      </c>
      <c r="E55" s="217">
        <f>SUM(E56:E57)</f>
        <v>0</v>
      </c>
      <c r="F55" s="219">
        <f t="shared" si="5"/>
        <v>0</v>
      </c>
      <c r="G55" s="214">
        <f>SUM(G56:G57)</f>
        <v>0</v>
      </c>
      <c r="H55" s="461">
        <f>SUM(H56:H57)</f>
        <v>0</v>
      </c>
      <c r="I55" s="219">
        <f t="shared" si="6"/>
        <v>0</v>
      </c>
      <c r="J55" s="214">
        <f>SUM(J56:J57)</f>
        <v>0</v>
      </c>
      <c r="K55" s="461">
        <f>SUM(K56:K57)</f>
        <v>0</v>
      </c>
      <c r="L55" s="219">
        <f t="shared" si="7"/>
        <v>0</v>
      </c>
      <c r="M55" s="462">
        <f>SUM(M56:M57)</f>
        <v>0</v>
      </c>
      <c r="N55" s="217">
        <f>SUM(N56:N57)</f>
        <v>0</v>
      </c>
      <c r="O55" s="219">
        <f t="shared" si="8"/>
        <v>0</v>
      </c>
      <c r="P55" s="434"/>
      <c r="R55" s="346"/>
    </row>
    <row r="56" spans="1:18" hidden="1" x14ac:dyDescent="0.25">
      <c r="A56" s="55">
        <v>1111</v>
      </c>
      <c r="B56" s="101" t="s">
        <v>76</v>
      </c>
      <c r="C56" s="400">
        <f t="shared" si="4"/>
        <v>0</v>
      </c>
      <c r="D56" s="106">
        <v>0</v>
      </c>
      <c r="E56" s="108"/>
      <c r="F56" s="243">
        <f t="shared" si="5"/>
        <v>0</v>
      </c>
      <c r="G56" s="106"/>
      <c r="H56" s="403"/>
      <c r="I56" s="243">
        <f t="shared" si="6"/>
        <v>0</v>
      </c>
      <c r="J56" s="106"/>
      <c r="K56" s="403"/>
      <c r="L56" s="243">
        <f t="shared" si="7"/>
        <v>0</v>
      </c>
      <c r="M56" s="463"/>
      <c r="N56" s="108"/>
      <c r="O56" s="243">
        <f t="shared" si="8"/>
        <v>0</v>
      </c>
      <c r="P56" s="382"/>
      <c r="R56" s="346"/>
    </row>
    <row r="57" spans="1:18" ht="24" hidden="1" x14ac:dyDescent="0.25">
      <c r="A57" s="64">
        <v>1119</v>
      </c>
      <c r="B57" s="111" t="s">
        <v>77</v>
      </c>
      <c r="C57" s="405">
        <f t="shared" si="4"/>
        <v>0</v>
      </c>
      <c r="D57" s="116">
        <v>0</v>
      </c>
      <c r="E57" s="118"/>
      <c r="F57" s="230">
        <f t="shared" si="5"/>
        <v>0</v>
      </c>
      <c r="G57" s="116"/>
      <c r="H57" s="408"/>
      <c r="I57" s="230">
        <f t="shared" si="6"/>
        <v>0</v>
      </c>
      <c r="J57" s="116"/>
      <c r="K57" s="408"/>
      <c r="L57" s="230">
        <f t="shared" si="7"/>
        <v>0</v>
      </c>
      <c r="M57" s="464"/>
      <c r="N57" s="118"/>
      <c r="O57" s="230">
        <f t="shared" si="8"/>
        <v>0</v>
      </c>
      <c r="P57" s="387"/>
      <c r="R57" s="346"/>
    </row>
    <row r="58" spans="1:18" ht="24" hidden="1" x14ac:dyDescent="0.25">
      <c r="A58" s="224">
        <v>1140</v>
      </c>
      <c r="B58" s="111" t="s">
        <v>78</v>
      </c>
      <c r="C58" s="405">
        <f t="shared" si="4"/>
        <v>0</v>
      </c>
      <c r="D58" s="225">
        <f>SUM(D59:D65)</f>
        <v>0</v>
      </c>
      <c r="E58" s="228">
        <f>SUM(E59:E65)</f>
        <v>0</v>
      </c>
      <c r="F58" s="230">
        <f>D58+E58</f>
        <v>0</v>
      </c>
      <c r="G58" s="225">
        <f>SUM(G59:G65)</f>
        <v>0</v>
      </c>
      <c r="H58" s="465">
        <f>SUM(H59:H65)</f>
        <v>0</v>
      </c>
      <c r="I58" s="230">
        <f t="shared" si="6"/>
        <v>0</v>
      </c>
      <c r="J58" s="225">
        <f>SUM(J59:J65)</f>
        <v>0</v>
      </c>
      <c r="K58" s="465">
        <f>SUM(K59:K65)</f>
        <v>0</v>
      </c>
      <c r="L58" s="230">
        <f t="shared" si="7"/>
        <v>0</v>
      </c>
      <c r="M58" s="466">
        <f>SUM(M59:M65)</f>
        <v>0</v>
      </c>
      <c r="N58" s="228">
        <f>SUM(N59:N65)</f>
        <v>0</v>
      </c>
      <c r="O58" s="230">
        <f t="shared" si="8"/>
        <v>0</v>
      </c>
      <c r="P58" s="387"/>
      <c r="R58" s="346"/>
    </row>
    <row r="59" spans="1:18" hidden="1" x14ac:dyDescent="0.25">
      <c r="A59" s="64">
        <v>1141</v>
      </c>
      <c r="B59" s="111" t="s">
        <v>79</v>
      </c>
      <c r="C59" s="405">
        <f t="shared" si="4"/>
        <v>0</v>
      </c>
      <c r="D59" s="116">
        <v>0</v>
      </c>
      <c r="E59" s="118"/>
      <c r="F59" s="230">
        <f t="shared" si="5"/>
        <v>0</v>
      </c>
      <c r="G59" s="116"/>
      <c r="H59" s="408"/>
      <c r="I59" s="230">
        <f t="shared" si="6"/>
        <v>0</v>
      </c>
      <c r="J59" s="116"/>
      <c r="K59" s="408"/>
      <c r="L59" s="230">
        <f t="shared" si="7"/>
        <v>0</v>
      </c>
      <c r="M59" s="464"/>
      <c r="N59" s="118"/>
      <c r="O59" s="230">
        <f t="shared" si="8"/>
        <v>0</v>
      </c>
      <c r="P59" s="387"/>
      <c r="R59" s="346"/>
    </row>
    <row r="60" spans="1:18" ht="24" hidden="1" x14ac:dyDescent="0.25">
      <c r="A60" s="64">
        <v>1142</v>
      </c>
      <c r="B60" s="111" t="s">
        <v>80</v>
      </c>
      <c r="C60" s="405">
        <f t="shared" si="4"/>
        <v>0</v>
      </c>
      <c r="D60" s="116">
        <v>0</v>
      </c>
      <c r="E60" s="118"/>
      <c r="F60" s="230">
        <f t="shared" si="5"/>
        <v>0</v>
      </c>
      <c r="G60" s="116"/>
      <c r="H60" s="408"/>
      <c r="I60" s="230">
        <f t="shared" si="6"/>
        <v>0</v>
      </c>
      <c r="J60" s="116"/>
      <c r="K60" s="408"/>
      <c r="L60" s="230">
        <f t="shared" si="7"/>
        <v>0</v>
      </c>
      <c r="M60" s="464"/>
      <c r="N60" s="118"/>
      <c r="O60" s="230">
        <f t="shared" si="8"/>
        <v>0</v>
      </c>
      <c r="P60" s="387"/>
      <c r="R60" s="346"/>
    </row>
    <row r="61" spans="1:18" ht="24" hidden="1" x14ac:dyDescent="0.25">
      <c r="A61" s="64">
        <v>1145</v>
      </c>
      <c r="B61" s="111" t="s">
        <v>81</v>
      </c>
      <c r="C61" s="405">
        <f t="shared" si="4"/>
        <v>0</v>
      </c>
      <c r="D61" s="116">
        <v>0</v>
      </c>
      <c r="E61" s="118"/>
      <c r="F61" s="230">
        <f t="shared" si="5"/>
        <v>0</v>
      </c>
      <c r="G61" s="116"/>
      <c r="H61" s="408"/>
      <c r="I61" s="230">
        <f t="shared" si="6"/>
        <v>0</v>
      </c>
      <c r="J61" s="116"/>
      <c r="K61" s="408"/>
      <c r="L61" s="230">
        <f t="shared" si="7"/>
        <v>0</v>
      </c>
      <c r="M61" s="464"/>
      <c r="N61" s="118"/>
      <c r="O61" s="230">
        <f t="shared" si="8"/>
        <v>0</v>
      </c>
      <c r="P61" s="387"/>
      <c r="R61" s="346"/>
    </row>
    <row r="62" spans="1:18" ht="24" hidden="1" x14ac:dyDescent="0.25">
      <c r="A62" s="64">
        <v>1146</v>
      </c>
      <c r="B62" s="111" t="s">
        <v>82</v>
      </c>
      <c r="C62" s="405">
        <f t="shared" si="4"/>
        <v>0</v>
      </c>
      <c r="D62" s="116">
        <v>0</v>
      </c>
      <c r="E62" s="118"/>
      <c r="F62" s="230">
        <f t="shared" si="5"/>
        <v>0</v>
      </c>
      <c r="G62" s="116"/>
      <c r="H62" s="408"/>
      <c r="I62" s="230">
        <f t="shared" si="6"/>
        <v>0</v>
      </c>
      <c r="J62" s="116"/>
      <c r="K62" s="408"/>
      <c r="L62" s="230">
        <f t="shared" si="7"/>
        <v>0</v>
      </c>
      <c r="M62" s="464"/>
      <c r="N62" s="118"/>
      <c r="O62" s="230">
        <f t="shared" si="8"/>
        <v>0</v>
      </c>
      <c r="P62" s="387"/>
      <c r="R62" s="346"/>
    </row>
    <row r="63" spans="1:18" hidden="1" x14ac:dyDescent="0.25">
      <c r="A63" s="64">
        <v>1147</v>
      </c>
      <c r="B63" s="111" t="s">
        <v>83</v>
      </c>
      <c r="C63" s="405">
        <f t="shared" si="4"/>
        <v>0</v>
      </c>
      <c r="D63" s="116">
        <v>0</v>
      </c>
      <c r="E63" s="118"/>
      <c r="F63" s="230">
        <f t="shared" si="5"/>
        <v>0</v>
      </c>
      <c r="G63" s="116"/>
      <c r="H63" s="408"/>
      <c r="I63" s="230">
        <f t="shared" si="6"/>
        <v>0</v>
      </c>
      <c r="J63" s="116"/>
      <c r="K63" s="408"/>
      <c r="L63" s="230">
        <f t="shared" si="7"/>
        <v>0</v>
      </c>
      <c r="M63" s="464"/>
      <c r="N63" s="118"/>
      <c r="O63" s="230">
        <f t="shared" si="8"/>
        <v>0</v>
      </c>
      <c r="P63" s="387"/>
      <c r="R63" s="346"/>
    </row>
    <row r="64" spans="1:18" hidden="1" x14ac:dyDescent="0.25">
      <c r="A64" s="64">
        <v>1148</v>
      </c>
      <c r="B64" s="111" t="s">
        <v>84</v>
      </c>
      <c r="C64" s="405">
        <f t="shared" si="4"/>
        <v>0</v>
      </c>
      <c r="D64" s="116">
        <v>0</v>
      </c>
      <c r="E64" s="118"/>
      <c r="F64" s="230">
        <f t="shared" si="5"/>
        <v>0</v>
      </c>
      <c r="G64" s="116"/>
      <c r="H64" s="408"/>
      <c r="I64" s="230">
        <f t="shared" si="6"/>
        <v>0</v>
      </c>
      <c r="J64" s="116"/>
      <c r="K64" s="408"/>
      <c r="L64" s="230">
        <f t="shared" si="7"/>
        <v>0</v>
      </c>
      <c r="M64" s="464"/>
      <c r="N64" s="118"/>
      <c r="O64" s="230">
        <f t="shared" si="8"/>
        <v>0</v>
      </c>
      <c r="P64" s="387"/>
      <c r="R64" s="346"/>
    </row>
    <row r="65" spans="1:18" ht="36" hidden="1" x14ac:dyDescent="0.25">
      <c r="A65" s="64">
        <v>1149</v>
      </c>
      <c r="B65" s="111" t="s">
        <v>85</v>
      </c>
      <c r="C65" s="405">
        <f t="shared" si="4"/>
        <v>0</v>
      </c>
      <c r="D65" s="116">
        <v>0</v>
      </c>
      <c r="E65" s="118"/>
      <c r="F65" s="230">
        <f t="shared" si="5"/>
        <v>0</v>
      </c>
      <c r="G65" s="116"/>
      <c r="H65" s="408"/>
      <c r="I65" s="230">
        <f t="shared" si="6"/>
        <v>0</v>
      </c>
      <c r="J65" s="116"/>
      <c r="K65" s="408"/>
      <c r="L65" s="230">
        <f t="shared" si="7"/>
        <v>0</v>
      </c>
      <c r="M65" s="464"/>
      <c r="N65" s="118"/>
      <c r="O65" s="230">
        <f t="shared" si="8"/>
        <v>0</v>
      </c>
      <c r="P65" s="387"/>
      <c r="R65" s="346"/>
    </row>
    <row r="66" spans="1:18" ht="36" hidden="1" x14ac:dyDescent="0.25">
      <c r="A66" s="213">
        <v>1150</v>
      </c>
      <c r="B66" s="156" t="s">
        <v>86</v>
      </c>
      <c r="C66" s="405">
        <f t="shared" si="4"/>
        <v>0</v>
      </c>
      <c r="D66" s="231">
        <v>0</v>
      </c>
      <c r="E66" s="234"/>
      <c r="F66" s="219">
        <f t="shared" si="5"/>
        <v>0</v>
      </c>
      <c r="G66" s="231"/>
      <c r="H66" s="467"/>
      <c r="I66" s="219">
        <f t="shared" si="6"/>
        <v>0</v>
      </c>
      <c r="J66" s="231"/>
      <c r="K66" s="467"/>
      <c r="L66" s="219">
        <f t="shared" si="7"/>
        <v>0</v>
      </c>
      <c r="M66" s="468"/>
      <c r="N66" s="234"/>
      <c r="O66" s="219">
        <f t="shared" si="8"/>
        <v>0</v>
      </c>
      <c r="P66" s="434"/>
      <c r="R66" s="346"/>
    </row>
    <row r="67" spans="1:18" ht="36" hidden="1" x14ac:dyDescent="0.25">
      <c r="A67" s="85">
        <v>1200</v>
      </c>
      <c r="B67" s="210" t="s">
        <v>87</v>
      </c>
      <c r="C67" s="393">
        <f t="shared" si="4"/>
        <v>0</v>
      </c>
      <c r="D67" s="95">
        <f>SUM(D68:D69)</f>
        <v>0</v>
      </c>
      <c r="E67" s="98">
        <f>SUM(E68:E69)</f>
        <v>0</v>
      </c>
      <c r="F67" s="99">
        <f>D67+E67</f>
        <v>0</v>
      </c>
      <c r="G67" s="95">
        <f>SUM(G68:G69)</f>
        <v>0</v>
      </c>
      <c r="H67" s="399">
        <f>SUM(H68:H69)</f>
        <v>0</v>
      </c>
      <c r="I67" s="99">
        <f t="shared" si="6"/>
        <v>0</v>
      </c>
      <c r="J67" s="95">
        <f>SUM(J68:J69)</f>
        <v>0</v>
      </c>
      <c r="K67" s="399">
        <f>SUM(K68:K69)</f>
        <v>0</v>
      </c>
      <c r="L67" s="99">
        <f t="shared" si="7"/>
        <v>0</v>
      </c>
      <c r="M67" s="469">
        <f>SUM(M68:M69)</f>
        <v>0</v>
      </c>
      <c r="N67" s="98">
        <f>SUM(N68:N69)</f>
        <v>0</v>
      </c>
      <c r="O67" s="99">
        <f t="shared" si="8"/>
        <v>0</v>
      </c>
      <c r="P67" s="397"/>
      <c r="R67" s="346"/>
    </row>
    <row r="68" spans="1:18" ht="24" hidden="1" x14ac:dyDescent="0.25">
      <c r="A68" s="350">
        <v>1210</v>
      </c>
      <c r="B68" s="101" t="s">
        <v>88</v>
      </c>
      <c r="C68" s="400">
        <f t="shared" si="4"/>
        <v>0</v>
      </c>
      <c r="D68" s="106">
        <v>0</v>
      </c>
      <c r="E68" s="108"/>
      <c r="F68" s="243">
        <f t="shared" si="5"/>
        <v>0</v>
      </c>
      <c r="G68" s="106"/>
      <c r="H68" s="403"/>
      <c r="I68" s="243">
        <f t="shared" si="6"/>
        <v>0</v>
      </c>
      <c r="J68" s="106"/>
      <c r="K68" s="403"/>
      <c r="L68" s="243">
        <f t="shared" si="7"/>
        <v>0</v>
      </c>
      <c r="M68" s="463"/>
      <c r="N68" s="108"/>
      <c r="O68" s="243">
        <f t="shared" si="8"/>
        <v>0</v>
      </c>
      <c r="P68" s="382"/>
      <c r="R68" s="346"/>
    </row>
    <row r="69" spans="1:18" ht="24" hidden="1" x14ac:dyDescent="0.25">
      <c r="A69" s="224">
        <v>1220</v>
      </c>
      <c r="B69" s="111" t="s">
        <v>89</v>
      </c>
      <c r="C69" s="405">
        <f t="shared" si="4"/>
        <v>0</v>
      </c>
      <c r="D69" s="225">
        <f>SUM(D70:D74)</f>
        <v>0</v>
      </c>
      <c r="E69" s="228">
        <f>SUM(E70:E74)</f>
        <v>0</v>
      </c>
      <c r="F69" s="230">
        <f t="shared" si="5"/>
        <v>0</v>
      </c>
      <c r="G69" s="225">
        <f>SUM(G70:G74)</f>
        <v>0</v>
      </c>
      <c r="H69" s="465">
        <f>SUM(H70:H74)</f>
        <v>0</v>
      </c>
      <c r="I69" s="230">
        <f t="shared" si="6"/>
        <v>0</v>
      </c>
      <c r="J69" s="225">
        <f>SUM(J70:J74)</f>
        <v>0</v>
      </c>
      <c r="K69" s="465">
        <f>SUM(K70:K74)</f>
        <v>0</v>
      </c>
      <c r="L69" s="230">
        <f t="shared" si="7"/>
        <v>0</v>
      </c>
      <c r="M69" s="466">
        <f>SUM(M70:M74)</f>
        <v>0</v>
      </c>
      <c r="N69" s="228">
        <f>SUM(N70:N74)</f>
        <v>0</v>
      </c>
      <c r="O69" s="230">
        <f t="shared" si="8"/>
        <v>0</v>
      </c>
      <c r="P69" s="387"/>
      <c r="R69" s="346"/>
    </row>
    <row r="70" spans="1:18" ht="60" hidden="1" x14ac:dyDescent="0.25">
      <c r="A70" s="64">
        <v>1221</v>
      </c>
      <c r="B70" s="111" t="s">
        <v>90</v>
      </c>
      <c r="C70" s="405">
        <f t="shared" si="4"/>
        <v>0</v>
      </c>
      <c r="D70" s="116">
        <v>0</v>
      </c>
      <c r="E70" s="118"/>
      <c r="F70" s="230">
        <f t="shared" si="5"/>
        <v>0</v>
      </c>
      <c r="G70" s="116"/>
      <c r="H70" s="408"/>
      <c r="I70" s="230">
        <f t="shared" si="6"/>
        <v>0</v>
      </c>
      <c r="J70" s="116"/>
      <c r="K70" s="408"/>
      <c r="L70" s="230">
        <f t="shared" si="7"/>
        <v>0</v>
      </c>
      <c r="M70" s="464"/>
      <c r="N70" s="118"/>
      <c r="O70" s="230">
        <f t="shared" si="8"/>
        <v>0</v>
      </c>
      <c r="P70" s="387"/>
      <c r="R70" s="346"/>
    </row>
    <row r="71" spans="1:18" hidden="1" x14ac:dyDescent="0.25">
      <c r="A71" s="64">
        <v>1223</v>
      </c>
      <c r="B71" s="111" t="s">
        <v>91</v>
      </c>
      <c r="C71" s="405">
        <f t="shared" si="4"/>
        <v>0</v>
      </c>
      <c r="D71" s="116">
        <v>0</v>
      </c>
      <c r="E71" s="118"/>
      <c r="F71" s="230">
        <f t="shared" si="5"/>
        <v>0</v>
      </c>
      <c r="G71" s="116"/>
      <c r="H71" s="408"/>
      <c r="I71" s="230">
        <f t="shared" si="6"/>
        <v>0</v>
      </c>
      <c r="J71" s="116"/>
      <c r="K71" s="408"/>
      <c r="L71" s="230">
        <f t="shared" si="7"/>
        <v>0</v>
      </c>
      <c r="M71" s="464"/>
      <c r="N71" s="118"/>
      <c r="O71" s="230">
        <f t="shared" si="8"/>
        <v>0</v>
      </c>
      <c r="P71" s="387"/>
      <c r="R71" s="346"/>
    </row>
    <row r="72" spans="1:18" hidden="1" x14ac:dyDescent="0.25">
      <c r="A72" s="64">
        <v>1225</v>
      </c>
      <c r="B72" s="111" t="s">
        <v>92</v>
      </c>
      <c r="C72" s="405">
        <f t="shared" si="4"/>
        <v>0</v>
      </c>
      <c r="D72" s="116">
        <v>0</v>
      </c>
      <c r="E72" s="118"/>
      <c r="F72" s="230">
        <f t="shared" si="5"/>
        <v>0</v>
      </c>
      <c r="G72" s="116"/>
      <c r="H72" s="408"/>
      <c r="I72" s="230">
        <f t="shared" si="6"/>
        <v>0</v>
      </c>
      <c r="J72" s="116"/>
      <c r="K72" s="408"/>
      <c r="L72" s="230">
        <f t="shared" si="7"/>
        <v>0</v>
      </c>
      <c r="M72" s="464"/>
      <c r="N72" s="118"/>
      <c r="O72" s="230">
        <f t="shared" si="8"/>
        <v>0</v>
      </c>
      <c r="P72" s="387"/>
      <c r="R72" s="346"/>
    </row>
    <row r="73" spans="1:18" ht="36" hidden="1" x14ac:dyDescent="0.25">
      <c r="A73" s="64">
        <v>1227</v>
      </c>
      <c r="B73" s="111" t="s">
        <v>93</v>
      </c>
      <c r="C73" s="405">
        <f t="shared" si="4"/>
        <v>0</v>
      </c>
      <c r="D73" s="116">
        <v>0</v>
      </c>
      <c r="E73" s="118"/>
      <c r="F73" s="230">
        <f t="shared" si="5"/>
        <v>0</v>
      </c>
      <c r="G73" s="116"/>
      <c r="H73" s="408"/>
      <c r="I73" s="230">
        <f t="shared" si="6"/>
        <v>0</v>
      </c>
      <c r="J73" s="116"/>
      <c r="K73" s="408"/>
      <c r="L73" s="230">
        <f t="shared" si="7"/>
        <v>0</v>
      </c>
      <c r="M73" s="464"/>
      <c r="N73" s="118"/>
      <c r="O73" s="230">
        <f t="shared" si="8"/>
        <v>0</v>
      </c>
      <c r="P73" s="387"/>
      <c r="R73" s="346"/>
    </row>
    <row r="74" spans="1:18" ht="60" hidden="1" x14ac:dyDescent="0.25">
      <c r="A74" s="64">
        <v>1228</v>
      </c>
      <c r="B74" s="111" t="s">
        <v>94</v>
      </c>
      <c r="C74" s="405">
        <f t="shared" si="4"/>
        <v>0</v>
      </c>
      <c r="D74" s="116">
        <v>0</v>
      </c>
      <c r="E74" s="118"/>
      <c r="F74" s="230">
        <f t="shared" si="5"/>
        <v>0</v>
      </c>
      <c r="G74" s="116"/>
      <c r="H74" s="408"/>
      <c r="I74" s="230">
        <f t="shared" si="6"/>
        <v>0</v>
      </c>
      <c r="J74" s="116"/>
      <c r="K74" s="408"/>
      <c r="L74" s="230">
        <f t="shared" si="7"/>
        <v>0</v>
      </c>
      <c r="M74" s="464"/>
      <c r="N74" s="118"/>
      <c r="O74" s="230">
        <f t="shared" si="8"/>
        <v>0</v>
      </c>
      <c r="P74" s="387"/>
      <c r="R74" s="346"/>
    </row>
    <row r="75" spans="1:18" x14ac:dyDescent="0.25">
      <c r="A75" s="200">
        <v>2000</v>
      </c>
      <c r="B75" s="200" t="s">
        <v>95</v>
      </c>
      <c r="C75" s="455">
        <f t="shared" si="4"/>
        <v>2184565</v>
      </c>
      <c r="D75" s="206">
        <f>SUM(D76,D83,D130,D164,D165,D172)</f>
        <v>2204565</v>
      </c>
      <c r="E75" s="604">
        <f>SUM(E76,E83,E130,E164,E165,E172)</f>
        <v>-20000</v>
      </c>
      <c r="F75" s="608">
        <f t="shared" si="5"/>
        <v>2184565</v>
      </c>
      <c r="G75" s="206">
        <f>SUM(G76,G83,G130,G164,G165,G172)</f>
        <v>0</v>
      </c>
      <c r="H75" s="456">
        <f>SUM(H76,H83,H130,H164,H165,H172)</f>
        <v>0</v>
      </c>
      <c r="I75" s="209">
        <f t="shared" si="6"/>
        <v>0</v>
      </c>
      <c r="J75" s="206">
        <f>SUM(J76,J83,J130,J164,J165,J172)</f>
        <v>0</v>
      </c>
      <c r="K75" s="456">
        <f>SUM(K76,K83,K130,K164,K165,K172)</f>
        <v>0</v>
      </c>
      <c r="L75" s="209">
        <f t="shared" si="7"/>
        <v>0</v>
      </c>
      <c r="M75" s="457">
        <f>SUM(M76,M83,M130,M164,M165,M172)</f>
        <v>0</v>
      </c>
      <c r="N75" s="207">
        <f>SUM(N76,N83,N130,N164,N165,N172)</f>
        <v>0</v>
      </c>
      <c r="O75" s="209">
        <f t="shared" si="8"/>
        <v>0</v>
      </c>
      <c r="P75" s="458"/>
      <c r="R75" s="346"/>
    </row>
    <row r="76" spans="1:18" ht="24" hidden="1" x14ac:dyDescent="0.25">
      <c r="A76" s="85">
        <v>2100</v>
      </c>
      <c r="B76" s="210" t="s">
        <v>96</v>
      </c>
      <c r="C76" s="393">
        <f t="shared" si="4"/>
        <v>0</v>
      </c>
      <c r="D76" s="95">
        <f>SUM(D77,D80)</f>
        <v>0</v>
      </c>
      <c r="E76" s="98">
        <f>SUM(E77,E80)</f>
        <v>0</v>
      </c>
      <c r="F76" s="99">
        <f t="shared" si="5"/>
        <v>0</v>
      </c>
      <c r="G76" s="95">
        <f>SUM(G77,G80)</f>
        <v>0</v>
      </c>
      <c r="H76" s="399">
        <f>SUM(H77,H80)</f>
        <v>0</v>
      </c>
      <c r="I76" s="99">
        <f t="shared" si="6"/>
        <v>0</v>
      </c>
      <c r="J76" s="95">
        <f>SUM(J77,J80)</f>
        <v>0</v>
      </c>
      <c r="K76" s="399">
        <f>SUM(K77,K80)</f>
        <v>0</v>
      </c>
      <c r="L76" s="99">
        <f t="shared" si="7"/>
        <v>0</v>
      </c>
      <c r="M76" s="469">
        <f>SUM(M77,M80)</f>
        <v>0</v>
      </c>
      <c r="N76" s="98">
        <f>SUM(N77,N80)</f>
        <v>0</v>
      </c>
      <c r="O76" s="99">
        <f t="shared" si="8"/>
        <v>0</v>
      </c>
      <c r="P76" s="397"/>
      <c r="R76" s="346"/>
    </row>
    <row r="77" spans="1:18" ht="24" hidden="1" x14ac:dyDescent="0.25">
      <c r="A77" s="350">
        <v>2110</v>
      </c>
      <c r="B77" s="101" t="s">
        <v>97</v>
      </c>
      <c r="C77" s="400">
        <f t="shared" si="4"/>
        <v>0</v>
      </c>
      <c r="D77" s="238">
        <f>SUM(D78:D79)</f>
        <v>0</v>
      </c>
      <c r="E77" s="241">
        <f>SUM(E78:E79)</f>
        <v>0</v>
      </c>
      <c r="F77" s="243">
        <f t="shared" si="5"/>
        <v>0</v>
      </c>
      <c r="G77" s="238">
        <f>SUM(G78:G79)</f>
        <v>0</v>
      </c>
      <c r="H77" s="470">
        <f>SUM(H78:H79)</f>
        <v>0</v>
      </c>
      <c r="I77" s="243">
        <f t="shared" si="6"/>
        <v>0</v>
      </c>
      <c r="J77" s="238">
        <f>SUM(J78:J79)</f>
        <v>0</v>
      </c>
      <c r="K77" s="470">
        <f>SUM(K78:K79)</f>
        <v>0</v>
      </c>
      <c r="L77" s="243">
        <f t="shared" si="7"/>
        <v>0</v>
      </c>
      <c r="M77" s="471">
        <f>SUM(M78:M79)</f>
        <v>0</v>
      </c>
      <c r="N77" s="241">
        <f>SUM(N78:N79)</f>
        <v>0</v>
      </c>
      <c r="O77" s="243">
        <f t="shared" si="8"/>
        <v>0</v>
      </c>
      <c r="P77" s="382"/>
      <c r="R77" s="346"/>
    </row>
    <row r="78" spans="1:18" hidden="1" x14ac:dyDescent="0.25">
      <c r="A78" s="64">
        <v>2111</v>
      </c>
      <c r="B78" s="111" t="s">
        <v>98</v>
      </c>
      <c r="C78" s="405">
        <f t="shared" si="4"/>
        <v>0</v>
      </c>
      <c r="D78" s="116">
        <v>0</v>
      </c>
      <c r="E78" s="118"/>
      <c r="F78" s="230">
        <f t="shared" si="5"/>
        <v>0</v>
      </c>
      <c r="G78" s="116"/>
      <c r="H78" s="408"/>
      <c r="I78" s="230">
        <f t="shared" si="6"/>
        <v>0</v>
      </c>
      <c r="J78" s="116"/>
      <c r="K78" s="408"/>
      <c r="L78" s="230">
        <f t="shared" si="7"/>
        <v>0</v>
      </c>
      <c r="M78" s="464"/>
      <c r="N78" s="118"/>
      <c r="O78" s="230">
        <f t="shared" si="8"/>
        <v>0</v>
      </c>
      <c r="P78" s="387"/>
      <c r="R78" s="346"/>
    </row>
    <row r="79" spans="1:18" ht="24" hidden="1" x14ac:dyDescent="0.25">
      <c r="A79" s="64">
        <v>2112</v>
      </c>
      <c r="B79" s="111" t="s">
        <v>99</v>
      </c>
      <c r="C79" s="405">
        <f t="shared" si="4"/>
        <v>0</v>
      </c>
      <c r="D79" s="116">
        <v>0</v>
      </c>
      <c r="E79" s="118"/>
      <c r="F79" s="230">
        <f t="shared" si="5"/>
        <v>0</v>
      </c>
      <c r="G79" s="116"/>
      <c r="H79" s="408"/>
      <c r="I79" s="230">
        <f t="shared" si="6"/>
        <v>0</v>
      </c>
      <c r="J79" s="116"/>
      <c r="K79" s="408"/>
      <c r="L79" s="230">
        <f t="shared" si="7"/>
        <v>0</v>
      </c>
      <c r="M79" s="464"/>
      <c r="N79" s="118"/>
      <c r="O79" s="230">
        <f t="shared" si="8"/>
        <v>0</v>
      </c>
      <c r="P79" s="387"/>
      <c r="R79" s="346"/>
    </row>
    <row r="80" spans="1:18" ht="24" hidden="1" x14ac:dyDescent="0.25">
      <c r="A80" s="224">
        <v>2120</v>
      </c>
      <c r="B80" s="111" t="s">
        <v>100</v>
      </c>
      <c r="C80" s="405">
        <f t="shared" si="4"/>
        <v>0</v>
      </c>
      <c r="D80" s="225">
        <f>SUM(D81:D82)</f>
        <v>0</v>
      </c>
      <c r="E80" s="228">
        <f>SUM(E81:E82)</f>
        <v>0</v>
      </c>
      <c r="F80" s="230">
        <f t="shared" si="5"/>
        <v>0</v>
      </c>
      <c r="G80" s="225">
        <f>SUM(G81:G82)</f>
        <v>0</v>
      </c>
      <c r="H80" s="465">
        <f>SUM(H81:H82)</f>
        <v>0</v>
      </c>
      <c r="I80" s="230">
        <f t="shared" si="6"/>
        <v>0</v>
      </c>
      <c r="J80" s="225">
        <f>SUM(J81:J82)</f>
        <v>0</v>
      </c>
      <c r="K80" s="465">
        <f>SUM(K81:K82)</f>
        <v>0</v>
      </c>
      <c r="L80" s="230">
        <f t="shared" si="7"/>
        <v>0</v>
      </c>
      <c r="M80" s="466">
        <f>SUM(M81:M82)</f>
        <v>0</v>
      </c>
      <c r="N80" s="228">
        <f>SUM(N81:N82)</f>
        <v>0</v>
      </c>
      <c r="O80" s="230">
        <f t="shared" si="8"/>
        <v>0</v>
      </c>
      <c r="P80" s="387"/>
      <c r="R80" s="346"/>
    </row>
    <row r="81" spans="1:18" hidden="1" x14ac:dyDescent="0.25">
      <c r="A81" s="64">
        <v>2121</v>
      </c>
      <c r="B81" s="111" t="s">
        <v>98</v>
      </c>
      <c r="C81" s="405">
        <f t="shared" si="4"/>
        <v>0</v>
      </c>
      <c r="D81" s="116">
        <v>0</v>
      </c>
      <c r="E81" s="118"/>
      <c r="F81" s="230">
        <f t="shared" si="5"/>
        <v>0</v>
      </c>
      <c r="G81" s="116"/>
      <c r="H81" s="408"/>
      <c r="I81" s="230">
        <f t="shared" si="6"/>
        <v>0</v>
      </c>
      <c r="J81" s="116"/>
      <c r="K81" s="408"/>
      <c r="L81" s="230">
        <f t="shared" si="7"/>
        <v>0</v>
      </c>
      <c r="M81" s="464"/>
      <c r="N81" s="118"/>
      <c r="O81" s="230">
        <f t="shared" si="8"/>
        <v>0</v>
      </c>
      <c r="P81" s="387"/>
      <c r="R81" s="346"/>
    </row>
    <row r="82" spans="1:18" ht="24" hidden="1" x14ac:dyDescent="0.25">
      <c r="A82" s="64">
        <v>2122</v>
      </c>
      <c r="B82" s="111" t="s">
        <v>99</v>
      </c>
      <c r="C82" s="405">
        <f t="shared" si="4"/>
        <v>0</v>
      </c>
      <c r="D82" s="116">
        <v>0</v>
      </c>
      <c r="E82" s="118"/>
      <c r="F82" s="230">
        <f t="shared" si="5"/>
        <v>0</v>
      </c>
      <c r="G82" s="116"/>
      <c r="H82" s="408"/>
      <c r="I82" s="230">
        <f t="shared" si="6"/>
        <v>0</v>
      </c>
      <c r="J82" s="116"/>
      <c r="K82" s="408"/>
      <c r="L82" s="230">
        <f t="shared" si="7"/>
        <v>0</v>
      </c>
      <c r="M82" s="464"/>
      <c r="N82" s="118"/>
      <c r="O82" s="230">
        <f t="shared" si="8"/>
        <v>0</v>
      </c>
      <c r="P82" s="387"/>
      <c r="R82" s="346"/>
    </row>
    <row r="83" spans="1:18" x14ac:dyDescent="0.25">
      <c r="A83" s="85">
        <v>2200</v>
      </c>
      <c r="B83" s="210" t="s">
        <v>101</v>
      </c>
      <c r="C83" s="290">
        <f t="shared" si="4"/>
        <v>2184565</v>
      </c>
      <c r="D83" s="95">
        <f>SUM(D84,D89,D95,D103,D112,D116,D122,D128)</f>
        <v>2204565</v>
      </c>
      <c r="E83" s="96">
        <f>SUM(E84,E89,E95,E103,E112,E116,E122,E128)</f>
        <v>-20000</v>
      </c>
      <c r="F83" s="97">
        <f t="shared" si="5"/>
        <v>2184565</v>
      </c>
      <c r="G83" s="95">
        <f>SUM(G84,G89,G95,G103,G112,G116,G122,G128)</f>
        <v>0</v>
      </c>
      <c r="H83" s="399">
        <f>SUM(H84,H89,H95,H103,H112,H116,H122,H128)</f>
        <v>0</v>
      </c>
      <c r="I83" s="99">
        <f t="shared" si="6"/>
        <v>0</v>
      </c>
      <c r="J83" s="95">
        <f>SUM(J84,J89,J95,J103,J112,J116,J122,J128)</f>
        <v>0</v>
      </c>
      <c r="K83" s="399">
        <f>SUM(K84,K89,K95,K103,K112,K116,K122,K128)</f>
        <v>0</v>
      </c>
      <c r="L83" s="99">
        <f t="shared" si="7"/>
        <v>0</v>
      </c>
      <c r="M83" s="472">
        <f>SUM(M84,M89,M95,M103,M112,M116,M122,M128)</f>
        <v>0</v>
      </c>
      <c r="N83" s="291">
        <f>SUM(N84,N89,N95,N103,N112,N116,N122,N128)</f>
        <v>0</v>
      </c>
      <c r="O83" s="293">
        <f t="shared" si="8"/>
        <v>0</v>
      </c>
      <c r="P83" s="473"/>
      <c r="R83" s="346"/>
    </row>
    <row r="84" spans="1:18" ht="24" hidden="1" x14ac:dyDescent="0.25">
      <c r="A84" s="213">
        <v>2210</v>
      </c>
      <c r="B84" s="156" t="s">
        <v>102</v>
      </c>
      <c r="C84" s="435">
        <f t="shared" si="4"/>
        <v>0</v>
      </c>
      <c r="D84" s="214">
        <f>SUM(D85:D88)</f>
        <v>0</v>
      </c>
      <c r="E84" s="217">
        <f>SUM(E85:E88)</f>
        <v>0</v>
      </c>
      <c r="F84" s="219">
        <f t="shared" si="5"/>
        <v>0</v>
      </c>
      <c r="G84" s="214">
        <f>SUM(G85:G88)</f>
        <v>0</v>
      </c>
      <c r="H84" s="461">
        <f>SUM(H85:H88)</f>
        <v>0</v>
      </c>
      <c r="I84" s="219">
        <f t="shared" si="6"/>
        <v>0</v>
      </c>
      <c r="J84" s="214">
        <f>SUM(J85:J88)</f>
        <v>0</v>
      </c>
      <c r="K84" s="461">
        <f>SUM(K85:K88)</f>
        <v>0</v>
      </c>
      <c r="L84" s="219">
        <f t="shared" si="7"/>
        <v>0</v>
      </c>
      <c r="M84" s="462">
        <f>SUM(M85:M88)</f>
        <v>0</v>
      </c>
      <c r="N84" s="217">
        <f>SUM(N85:N88)</f>
        <v>0</v>
      </c>
      <c r="O84" s="219">
        <f t="shared" si="8"/>
        <v>0</v>
      </c>
      <c r="P84" s="434"/>
      <c r="R84" s="346"/>
    </row>
    <row r="85" spans="1:18" ht="24" hidden="1" x14ac:dyDescent="0.25">
      <c r="A85" s="55">
        <v>2211</v>
      </c>
      <c r="B85" s="101" t="s">
        <v>103</v>
      </c>
      <c r="C85" s="405">
        <f t="shared" si="4"/>
        <v>0</v>
      </c>
      <c r="D85" s="106">
        <v>0</v>
      </c>
      <c r="E85" s="108"/>
      <c r="F85" s="243">
        <f t="shared" si="5"/>
        <v>0</v>
      </c>
      <c r="G85" s="106"/>
      <c r="H85" s="403"/>
      <c r="I85" s="243">
        <f t="shared" si="6"/>
        <v>0</v>
      </c>
      <c r="J85" s="106"/>
      <c r="K85" s="403"/>
      <c r="L85" s="243">
        <f t="shared" si="7"/>
        <v>0</v>
      </c>
      <c r="M85" s="463"/>
      <c r="N85" s="108"/>
      <c r="O85" s="243">
        <f t="shared" si="8"/>
        <v>0</v>
      </c>
      <c r="P85" s="382"/>
      <c r="R85" s="346"/>
    </row>
    <row r="86" spans="1:18" ht="36" hidden="1" x14ac:dyDescent="0.25">
      <c r="A86" s="64">
        <v>2212</v>
      </c>
      <c r="B86" s="111" t="s">
        <v>104</v>
      </c>
      <c r="C86" s="405">
        <f t="shared" si="4"/>
        <v>0</v>
      </c>
      <c r="D86" s="116">
        <v>0</v>
      </c>
      <c r="E86" s="118"/>
      <c r="F86" s="230">
        <f t="shared" si="5"/>
        <v>0</v>
      </c>
      <c r="G86" s="116"/>
      <c r="H86" s="408"/>
      <c r="I86" s="230">
        <f t="shared" si="6"/>
        <v>0</v>
      </c>
      <c r="J86" s="116"/>
      <c r="K86" s="408"/>
      <c r="L86" s="230">
        <f t="shared" si="7"/>
        <v>0</v>
      </c>
      <c r="M86" s="464"/>
      <c r="N86" s="118"/>
      <c r="O86" s="230">
        <f t="shared" si="8"/>
        <v>0</v>
      </c>
      <c r="P86" s="387"/>
      <c r="R86" s="346"/>
    </row>
    <row r="87" spans="1:18" ht="24" hidden="1" x14ac:dyDescent="0.25">
      <c r="A87" s="64">
        <v>2214</v>
      </c>
      <c r="B87" s="111" t="s">
        <v>105</v>
      </c>
      <c r="C87" s="405">
        <f t="shared" si="4"/>
        <v>0</v>
      </c>
      <c r="D87" s="116">
        <v>0</v>
      </c>
      <c r="E87" s="118"/>
      <c r="F87" s="230">
        <f t="shared" si="5"/>
        <v>0</v>
      </c>
      <c r="G87" s="116"/>
      <c r="H87" s="408"/>
      <c r="I87" s="230">
        <f t="shared" si="6"/>
        <v>0</v>
      </c>
      <c r="J87" s="116"/>
      <c r="K87" s="408"/>
      <c r="L87" s="230">
        <f t="shared" si="7"/>
        <v>0</v>
      </c>
      <c r="M87" s="464"/>
      <c r="N87" s="118"/>
      <c r="O87" s="230">
        <f t="shared" si="8"/>
        <v>0</v>
      </c>
      <c r="P87" s="387"/>
      <c r="R87" s="346"/>
    </row>
    <row r="88" spans="1:18" hidden="1" x14ac:dyDescent="0.25">
      <c r="A88" s="64">
        <v>2219</v>
      </c>
      <c r="B88" s="111" t="s">
        <v>106</v>
      </c>
      <c r="C88" s="405">
        <f t="shared" si="4"/>
        <v>0</v>
      </c>
      <c r="D88" s="116">
        <v>0</v>
      </c>
      <c r="E88" s="118"/>
      <c r="F88" s="230">
        <f t="shared" si="5"/>
        <v>0</v>
      </c>
      <c r="G88" s="116"/>
      <c r="H88" s="408"/>
      <c r="I88" s="230">
        <f t="shared" si="6"/>
        <v>0</v>
      </c>
      <c r="J88" s="116"/>
      <c r="K88" s="408"/>
      <c r="L88" s="230">
        <f t="shared" si="7"/>
        <v>0</v>
      </c>
      <c r="M88" s="464"/>
      <c r="N88" s="118"/>
      <c r="O88" s="230">
        <f t="shared" si="8"/>
        <v>0</v>
      </c>
      <c r="P88" s="387"/>
      <c r="R88" s="346"/>
    </row>
    <row r="89" spans="1:18" ht="24" hidden="1" x14ac:dyDescent="0.25">
      <c r="A89" s="224">
        <v>2220</v>
      </c>
      <c r="B89" s="111" t="s">
        <v>107</v>
      </c>
      <c r="C89" s="405">
        <f t="shared" si="4"/>
        <v>0</v>
      </c>
      <c r="D89" s="225">
        <f>SUM(D90:D94)</f>
        <v>0</v>
      </c>
      <c r="E89" s="228">
        <f>SUM(E90:E94)</f>
        <v>0</v>
      </c>
      <c r="F89" s="230">
        <f t="shared" si="5"/>
        <v>0</v>
      </c>
      <c r="G89" s="225">
        <f>SUM(G90:G94)</f>
        <v>0</v>
      </c>
      <c r="H89" s="465">
        <f>SUM(H90:H94)</f>
        <v>0</v>
      </c>
      <c r="I89" s="230">
        <f t="shared" si="6"/>
        <v>0</v>
      </c>
      <c r="J89" s="225">
        <f>SUM(J90:J94)</f>
        <v>0</v>
      </c>
      <c r="K89" s="465">
        <f>SUM(K90:K94)</f>
        <v>0</v>
      </c>
      <c r="L89" s="230">
        <f t="shared" si="7"/>
        <v>0</v>
      </c>
      <c r="M89" s="466">
        <f>SUM(M90:M94)</f>
        <v>0</v>
      </c>
      <c r="N89" s="228">
        <f>SUM(N90:N94)</f>
        <v>0</v>
      </c>
      <c r="O89" s="230">
        <f t="shared" si="8"/>
        <v>0</v>
      </c>
      <c r="P89" s="387"/>
      <c r="R89" s="346"/>
    </row>
    <row r="90" spans="1:18" hidden="1" x14ac:dyDescent="0.25">
      <c r="A90" s="64">
        <v>2221</v>
      </c>
      <c r="B90" s="111" t="s">
        <v>108</v>
      </c>
      <c r="C90" s="405">
        <f t="shared" si="4"/>
        <v>0</v>
      </c>
      <c r="D90" s="116">
        <v>0</v>
      </c>
      <c r="E90" s="118"/>
      <c r="F90" s="230">
        <f t="shared" si="5"/>
        <v>0</v>
      </c>
      <c r="G90" s="116"/>
      <c r="H90" s="408"/>
      <c r="I90" s="230">
        <f t="shared" si="6"/>
        <v>0</v>
      </c>
      <c r="J90" s="116"/>
      <c r="K90" s="408"/>
      <c r="L90" s="230">
        <f t="shared" si="7"/>
        <v>0</v>
      </c>
      <c r="M90" s="464"/>
      <c r="N90" s="118"/>
      <c r="O90" s="230">
        <f t="shared" si="8"/>
        <v>0</v>
      </c>
      <c r="P90" s="387"/>
      <c r="R90" s="346"/>
    </row>
    <row r="91" spans="1:18" hidden="1" x14ac:dyDescent="0.25">
      <c r="A91" s="64">
        <v>2222</v>
      </c>
      <c r="B91" s="111" t="s">
        <v>109</v>
      </c>
      <c r="C91" s="405">
        <f t="shared" si="4"/>
        <v>0</v>
      </c>
      <c r="D91" s="116">
        <v>0</v>
      </c>
      <c r="E91" s="118"/>
      <c r="F91" s="230">
        <f t="shared" si="5"/>
        <v>0</v>
      </c>
      <c r="G91" s="116"/>
      <c r="H91" s="408"/>
      <c r="I91" s="230">
        <f t="shared" si="6"/>
        <v>0</v>
      </c>
      <c r="J91" s="116"/>
      <c r="K91" s="408"/>
      <c r="L91" s="230">
        <f t="shared" si="7"/>
        <v>0</v>
      </c>
      <c r="M91" s="464"/>
      <c r="N91" s="118"/>
      <c r="O91" s="230">
        <f t="shared" si="8"/>
        <v>0</v>
      </c>
      <c r="P91" s="387"/>
      <c r="R91" s="346"/>
    </row>
    <row r="92" spans="1:18" hidden="1" x14ac:dyDescent="0.25">
      <c r="A92" s="64">
        <v>2223</v>
      </c>
      <c r="B92" s="111" t="s">
        <v>110</v>
      </c>
      <c r="C92" s="405">
        <f t="shared" si="4"/>
        <v>0</v>
      </c>
      <c r="D92" s="116">
        <v>0</v>
      </c>
      <c r="E92" s="118"/>
      <c r="F92" s="230">
        <f t="shared" si="5"/>
        <v>0</v>
      </c>
      <c r="G92" s="116"/>
      <c r="H92" s="408"/>
      <c r="I92" s="230">
        <f t="shared" si="6"/>
        <v>0</v>
      </c>
      <c r="J92" s="116"/>
      <c r="K92" s="408"/>
      <c r="L92" s="230">
        <f t="shared" si="7"/>
        <v>0</v>
      </c>
      <c r="M92" s="464"/>
      <c r="N92" s="118"/>
      <c r="O92" s="230">
        <f t="shared" si="8"/>
        <v>0</v>
      </c>
      <c r="P92" s="387"/>
      <c r="R92" s="346"/>
    </row>
    <row r="93" spans="1:18" ht="48" hidden="1" x14ac:dyDescent="0.25">
      <c r="A93" s="64">
        <v>2224</v>
      </c>
      <c r="B93" s="111" t="s">
        <v>111</v>
      </c>
      <c r="C93" s="405">
        <f t="shared" si="4"/>
        <v>0</v>
      </c>
      <c r="D93" s="116">
        <v>0</v>
      </c>
      <c r="E93" s="118"/>
      <c r="F93" s="230">
        <f t="shared" si="5"/>
        <v>0</v>
      </c>
      <c r="G93" s="116"/>
      <c r="H93" s="408"/>
      <c r="I93" s="230">
        <f t="shared" si="6"/>
        <v>0</v>
      </c>
      <c r="J93" s="116"/>
      <c r="K93" s="408"/>
      <c r="L93" s="230">
        <f t="shared" si="7"/>
        <v>0</v>
      </c>
      <c r="M93" s="464"/>
      <c r="N93" s="118"/>
      <c r="O93" s="230">
        <f t="shared" si="8"/>
        <v>0</v>
      </c>
      <c r="P93" s="387"/>
      <c r="R93" s="346"/>
    </row>
    <row r="94" spans="1:18" ht="24" hidden="1" x14ac:dyDescent="0.25">
      <c r="A94" s="64">
        <v>2229</v>
      </c>
      <c r="B94" s="111" t="s">
        <v>112</v>
      </c>
      <c r="C94" s="405">
        <f t="shared" si="4"/>
        <v>0</v>
      </c>
      <c r="D94" s="116">
        <v>0</v>
      </c>
      <c r="E94" s="118"/>
      <c r="F94" s="230">
        <f t="shared" si="5"/>
        <v>0</v>
      </c>
      <c r="G94" s="116"/>
      <c r="H94" s="408"/>
      <c r="I94" s="230">
        <f t="shared" si="6"/>
        <v>0</v>
      </c>
      <c r="J94" s="116"/>
      <c r="K94" s="408"/>
      <c r="L94" s="230">
        <f t="shared" si="7"/>
        <v>0</v>
      </c>
      <c r="M94" s="464"/>
      <c r="N94" s="118"/>
      <c r="O94" s="230">
        <f t="shared" si="8"/>
        <v>0</v>
      </c>
      <c r="P94" s="387"/>
      <c r="R94" s="346"/>
    </row>
    <row r="95" spans="1:18" ht="36" hidden="1" x14ac:dyDescent="0.25">
      <c r="A95" s="224">
        <v>2230</v>
      </c>
      <c r="B95" s="111" t="s">
        <v>113</v>
      </c>
      <c r="C95" s="405">
        <f t="shared" si="4"/>
        <v>0</v>
      </c>
      <c r="D95" s="225">
        <f>SUM(D96:D102)</f>
        <v>0</v>
      </c>
      <c r="E95" s="228">
        <f>SUM(E96:E102)</f>
        <v>0</v>
      </c>
      <c r="F95" s="230">
        <f t="shared" si="5"/>
        <v>0</v>
      </c>
      <c r="G95" s="225">
        <f>SUM(G96:G102)</f>
        <v>0</v>
      </c>
      <c r="H95" s="465">
        <f>SUM(H96:H102)</f>
        <v>0</v>
      </c>
      <c r="I95" s="230">
        <f t="shared" si="6"/>
        <v>0</v>
      </c>
      <c r="J95" s="225">
        <f>SUM(J96:J102)</f>
        <v>0</v>
      </c>
      <c r="K95" s="465">
        <f>SUM(K96:K102)</f>
        <v>0</v>
      </c>
      <c r="L95" s="230">
        <f t="shared" si="7"/>
        <v>0</v>
      </c>
      <c r="M95" s="466">
        <f>SUM(M96:M102)</f>
        <v>0</v>
      </c>
      <c r="N95" s="228">
        <f>SUM(N96:N102)</f>
        <v>0</v>
      </c>
      <c r="O95" s="230">
        <f t="shared" si="8"/>
        <v>0</v>
      </c>
      <c r="P95" s="387"/>
      <c r="R95" s="346"/>
    </row>
    <row r="96" spans="1:18" ht="24" hidden="1" x14ac:dyDescent="0.25">
      <c r="A96" s="64">
        <v>2231</v>
      </c>
      <c r="B96" s="111" t="s">
        <v>114</v>
      </c>
      <c r="C96" s="405">
        <f t="shared" si="4"/>
        <v>0</v>
      </c>
      <c r="D96" s="116">
        <v>0</v>
      </c>
      <c r="E96" s="118"/>
      <c r="F96" s="230">
        <f t="shared" si="5"/>
        <v>0</v>
      </c>
      <c r="G96" s="116"/>
      <c r="H96" s="408"/>
      <c r="I96" s="230">
        <f t="shared" si="6"/>
        <v>0</v>
      </c>
      <c r="J96" s="116"/>
      <c r="K96" s="408"/>
      <c r="L96" s="230">
        <f t="shared" si="7"/>
        <v>0</v>
      </c>
      <c r="M96" s="464"/>
      <c r="N96" s="118"/>
      <c r="O96" s="230">
        <f t="shared" si="8"/>
        <v>0</v>
      </c>
      <c r="P96" s="387"/>
      <c r="R96" s="346"/>
    </row>
    <row r="97" spans="1:18" ht="36" hidden="1" x14ac:dyDescent="0.25">
      <c r="A97" s="64">
        <v>2232</v>
      </c>
      <c r="B97" s="111" t="s">
        <v>115</v>
      </c>
      <c r="C97" s="405">
        <f t="shared" si="4"/>
        <v>0</v>
      </c>
      <c r="D97" s="116">
        <v>0</v>
      </c>
      <c r="E97" s="118"/>
      <c r="F97" s="230">
        <f t="shared" si="5"/>
        <v>0</v>
      </c>
      <c r="G97" s="116"/>
      <c r="H97" s="408"/>
      <c r="I97" s="230">
        <f t="shared" si="6"/>
        <v>0</v>
      </c>
      <c r="J97" s="116"/>
      <c r="K97" s="408"/>
      <c r="L97" s="230">
        <f t="shared" si="7"/>
        <v>0</v>
      </c>
      <c r="M97" s="464"/>
      <c r="N97" s="118"/>
      <c r="O97" s="230">
        <f t="shared" si="8"/>
        <v>0</v>
      </c>
      <c r="P97" s="387"/>
      <c r="R97" s="346"/>
    </row>
    <row r="98" spans="1:18" ht="24" hidden="1" x14ac:dyDescent="0.25">
      <c r="A98" s="55">
        <v>2233</v>
      </c>
      <c r="B98" s="101" t="s">
        <v>116</v>
      </c>
      <c r="C98" s="405">
        <f t="shared" si="4"/>
        <v>0</v>
      </c>
      <c r="D98" s="106">
        <v>0</v>
      </c>
      <c r="E98" s="108"/>
      <c r="F98" s="243">
        <f t="shared" si="5"/>
        <v>0</v>
      </c>
      <c r="G98" s="106"/>
      <c r="H98" s="403"/>
      <c r="I98" s="243">
        <f t="shared" si="6"/>
        <v>0</v>
      </c>
      <c r="J98" s="106"/>
      <c r="K98" s="403"/>
      <c r="L98" s="243">
        <f t="shared" si="7"/>
        <v>0</v>
      </c>
      <c r="M98" s="463"/>
      <c r="N98" s="108"/>
      <c r="O98" s="243">
        <f t="shared" si="8"/>
        <v>0</v>
      </c>
      <c r="P98" s="382"/>
      <c r="R98" s="346"/>
    </row>
    <row r="99" spans="1:18" ht="36" hidden="1" x14ac:dyDescent="0.25">
      <c r="A99" s="64">
        <v>2234</v>
      </c>
      <c r="B99" s="111" t="s">
        <v>117</v>
      </c>
      <c r="C99" s="405">
        <f t="shared" si="4"/>
        <v>0</v>
      </c>
      <c r="D99" s="116">
        <v>0</v>
      </c>
      <c r="E99" s="118"/>
      <c r="F99" s="230">
        <f t="shared" si="5"/>
        <v>0</v>
      </c>
      <c r="G99" s="116"/>
      <c r="H99" s="408"/>
      <c r="I99" s="230">
        <f t="shared" si="6"/>
        <v>0</v>
      </c>
      <c r="J99" s="116"/>
      <c r="K99" s="408"/>
      <c r="L99" s="230">
        <f t="shared" si="7"/>
        <v>0</v>
      </c>
      <c r="M99" s="464"/>
      <c r="N99" s="118"/>
      <c r="O99" s="230">
        <f t="shared" si="8"/>
        <v>0</v>
      </c>
      <c r="P99" s="387"/>
      <c r="R99" s="346"/>
    </row>
    <row r="100" spans="1:18" ht="24" hidden="1" x14ac:dyDescent="0.25">
      <c r="A100" s="64">
        <v>2235</v>
      </c>
      <c r="B100" s="111" t="s">
        <v>118</v>
      </c>
      <c r="C100" s="405">
        <f t="shared" si="4"/>
        <v>0</v>
      </c>
      <c r="D100" s="116">
        <v>0</v>
      </c>
      <c r="E100" s="118"/>
      <c r="F100" s="230">
        <f t="shared" si="5"/>
        <v>0</v>
      </c>
      <c r="G100" s="116"/>
      <c r="H100" s="408"/>
      <c r="I100" s="230">
        <f t="shared" si="6"/>
        <v>0</v>
      </c>
      <c r="J100" s="116"/>
      <c r="K100" s="408"/>
      <c r="L100" s="230">
        <f t="shared" si="7"/>
        <v>0</v>
      </c>
      <c r="M100" s="464"/>
      <c r="N100" s="118"/>
      <c r="O100" s="230">
        <f t="shared" si="8"/>
        <v>0</v>
      </c>
      <c r="P100" s="387"/>
      <c r="R100" s="346"/>
    </row>
    <row r="101" spans="1:18" hidden="1" x14ac:dyDescent="0.25">
      <c r="A101" s="64">
        <v>2236</v>
      </c>
      <c r="B101" s="111" t="s">
        <v>119</v>
      </c>
      <c r="C101" s="405">
        <f t="shared" si="4"/>
        <v>0</v>
      </c>
      <c r="D101" s="116">
        <v>0</v>
      </c>
      <c r="E101" s="118"/>
      <c r="F101" s="230">
        <f t="shared" si="5"/>
        <v>0</v>
      </c>
      <c r="G101" s="116"/>
      <c r="H101" s="408"/>
      <c r="I101" s="230">
        <f t="shared" si="6"/>
        <v>0</v>
      </c>
      <c r="J101" s="116"/>
      <c r="K101" s="408"/>
      <c r="L101" s="230">
        <f t="shared" si="7"/>
        <v>0</v>
      </c>
      <c r="M101" s="464"/>
      <c r="N101" s="118"/>
      <c r="O101" s="230">
        <f t="shared" si="8"/>
        <v>0</v>
      </c>
      <c r="P101" s="387"/>
      <c r="R101" s="346"/>
    </row>
    <row r="102" spans="1:18" ht="24" hidden="1" x14ac:dyDescent="0.25">
      <c r="A102" s="64">
        <v>2239</v>
      </c>
      <c r="B102" s="111" t="s">
        <v>120</v>
      </c>
      <c r="C102" s="405">
        <f t="shared" si="4"/>
        <v>0</v>
      </c>
      <c r="D102" s="116">
        <v>0</v>
      </c>
      <c r="E102" s="118"/>
      <c r="F102" s="230">
        <f t="shared" si="5"/>
        <v>0</v>
      </c>
      <c r="G102" s="116"/>
      <c r="H102" s="408"/>
      <c r="I102" s="230">
        <f t="shared" si="6"/>
        <v>0</v>
      </c>
      <c r="J102" s="116"/>
      <c r="K102" s="408"/>
      <c r="L102" s="230">
        <f t="shared" si="7"/>
        <v>0</v>
      </c>
      <c r="M102" s="464"/>
      <c r="N102" s="118"/>
      <c r="O102" s="230">
        <f t="shared" si="8"/>
        <v>0</v>
      </c>
      <c r="P102" s="387"/>
      <c r="R102" s="346"/>
    </row>
    <row r="103" spans="1:18" ht="36" x14ac:dyDescent="0.25">
      <c r="A103" s="224">
        <v>2240</v>
      </c>
      <c r="B103" s="111" t="s">
        <v>121</v>
      </c>
      <c r="C103" s="405">
        <f t="shared" si="4"/>
        <v>2167490</v>
      </c>
      <c r="D103" s="225">
        <f>SUM(D104:D111)</f>
        <v>2187490</v>
      </c>
      <c r="E103" s="226">
        <f>SUM(E104:E111)</f>
        <v>-20000</v>
      </c>
      <c r="F103" s="227">
        <f t="shared" si="5"/>
        <v>2167490</v>
      </c>
      <c r="G103" s="225">
        <f>SUM(G104:G111)</f>
        <v>0</v>
      </c>
      <c r="H103" s="465">
        <f>SUM(H104:H111)</f>
        <v>0</v>
      </c>
      <c r="I103" s="230">
        <f t="shared" si="6"/>
        <v>0</v>
      </c>
      <c r="J103" s="225">
        <f>SUM(J104:J111)</f>
        <v>0</v>
      </c>
      <c r="K103" s="465">
        <f>SUM(K104:K111)</f>
        <v>0</v>
      </c>
      <c r="L103" s="230">
        <f t="shared" si="7"/>
        <v>0</v>
      </c>
      <c r="M103" s="466">
        <f>SUM(M104:M111)</f>
        <v>0</v>
      </c>
      <c r="N103" s="228">
        <f>SUM(N104:N111)</f>
        <v>0</v>
      </c>
      <c r="O103" s="230">
        <f t="shared" si="8"/>
        <v>0</v>
      </c>
      <c r="P103" s="387"/>
      <c r="R103" s="346"/>
    </row>
    <row r="104" spans="1:18" hidden="1" x14ac:dyDescent="0.25">
      <c r="A104" s="64">
        <v>2241</v>
      </c>
      <c r="B104" s="111" t="s">
        <v>122</v>
      </c>
      <c r="C104" s="405">
        <f t="shared" si="4"/>
        <v>0</v>
      </c>
      <c r="D104" s="116">
        <v>0</v>
      </c>
      <c r="E104" s="118"/>
      <c r="F104" s="230">
        <f t="shared" si="5"/>
        <v>0</v>
      </c>
      <c r="G104" s="116"/>
      <c r="H104" s="408"/>
      <c r="I104" s="230">
        <f t="shared" si="6"/>
        <v>0</v>
      </c>
      <c r="J104" s="116"/>
      <c r="K104" s="408"/>
      <c r="L104" s="230">
        <f t="shared" si="7"/>
        <v>0</v>
      </c>
      <c r="M104" s="464"/>
      <c r="N104" s="118"/>
      <c r="O104" s="230">
        <f t="shared" si="8"/>
        <v>0</v>
      </c>
      <c r="P104" s="387"/>
      <c r="R104" s="346"/>
    </row>
    <row r="105" spans="1:18" ht="24" hidden="1" x14ac:dyDescent="0.25">
      <c r="A105" s="64">
        <v>2242</v>
      </c>
      <c r="B105" s="111" t="s">
        <v>123</v>
      </c>
      <c r="C105" s="405">
        <f t="shared" si="4"/>
        <v>0</v>
      </c>
      <c r="D105" s="116">
        <v>0</v>
      </c>
      <c r="E105" s="118"/>
      <c r="F105" s="230">
        <f t="shared" si="5"/>
        <v>0</v>
      </c>
      <c r="G105" s="116"/>
      <c r="H105" s="408"/>
      <c r="I105" s="230">
        <f t="shared" si="6"/>
        <v>0</v>
      </c>
      <c r="J105" s="116"/>
      <c r="K105" s="408"/>
      <c r="L105" s="230">
        <f t="shared" si="7"/>
        <v>0</v>
      </c>
      <c r="M105" s="464"/>
      <c r="N105" s="118"/>
      <c r="O105" s="230">
        <f t="shared" si="8"/>
        <v>0</v>
      </c>
      <c r="P105" s="387"/>
      <c r="R105" s="346"/>
    </row>
    <row r="106" spans="1:18" ht="24" hidden="1" x14ac:dyDescent="0.25">
      <c r="A106" s="64">
        <v>2243</v>
      </c>
      <c r="B106" s="111" t="s">
        <v>124</v>
      </c>
      <c r="C106" s="405">
        <f t="shared" si="4"/>
        <v>0</v>
      </c>
      <c r="D106" s="116">
        <v>0</v>
      </c>
      <c r="E106" s="117"/>
      <c r="F106" s="227">
        <f t="shared" si="5"/>
        <v>0</v>
      </c>
      <c r="G106" s="116"/>
      <c r="H106" s="408"/>
      <c r="I106" s="230">
        <f t="shared" si="6"/>
        <v>0</v>
      </c>
      <c r="J106" s="116"/>
      <c r="K106" s="408"/>
      <c r="L106" s="230">
        <f t="shared" si="7"/>
        <v>0</v>
      </c>
      <c r="M106" s="464"/>
      <c r="N106" s="118"/>
      <c r="O106" s="230">
        <f t="shared" si="8"/>
        <v>0</v>
      </c>
      <c r="P106" s="387"/>
      <c r="R106" s="346"/>
    </row>
    <row r="107" spans="1:18" x14ac:dyDescent="0.25">
      <c r="A107" s="64">
        <v>2244</v>
      </c>
      <c r="B107" s="111" t="s">
        <v>125</v>
      </c>
      <c r="C107" s="405">
        <f t="shared" si="4"/>
        <v>2167490</v>
      </c>
      <c r="D107" s="116">
        <v>2187490</v>
      </c>
      <c r="E107" s="117">
        <v>-20000</v>
      </c>
      <c r="F107" s="227">
        <f t="shared" si="5"/>
        <v>2167490</v>
      </c>
      <c r="G107" s="116"/>
      <c r="H107" s="408"/>
      <c r="I107" s="230">
        <f t="shared" si="6"/>
        <v>0</v>
      </c>
      <c r="J107" s="116"/>
      <c r="K107" s="408"/>
      <c r="L107" s="230">
        <f t="shared" si="7"/>
        <v>0</v>
      </c>
      <c r="M107" s="464"/>
      <c r="N107" s="118"/>
      <c r="O107" s="230">
        <f t="shared" si="8"/>
        <v>0</v>
      </c>
      <c r="P107" s="387"/>
      <c r="R107" s="346"/>
    </row>
    <row r="108" spans="1:18" ht="24" hidden="1" x14ac:dyDescent="0.25">
      <c r="A108" s="64">
        <v>2246</v>
      </c>
      <c r="B108" s="111" t="s">
        <v>126</v>
      </c>
      <c r="C108" s="405">
        <f t="shared" si="4"/>
        <v>0</v>
      </c>
      <c r="D108" s="116">
        <v>0</v>
      </c>
      <c r="E108" s="118"/>
      <c r="F108" s="230">
        <f t="shared" si="5"/>
        <v>0</v>
      </c>
      <c r="G108" s="116"/>
      <c r="H108" s="408"/>
      <c r="I108" s="230">
        <f t="shared" si="6"/>
        <v>0</v>
      </c>
      <c r="J108" s="116"/>
      <c r="K108" s="408"/>
      <c r="L108" s="230">
        <f t="shared" si="7"/>
        <v>0</v>
      </c>
      <c r="M108" s="464"/>
      <c r="N108" s="118"/>
      <c r="O108" s="230">
        <f t="shared" si="8"/>
        <v>0</v>
      </c>
      <c r="P108" s="387"/>
      <c r="R108" s="346"/>
    </row>
    <row r="109" spans="1:18" hidden="1" x14ac:dyDescent="0.25">
      <c r="A109" s="64">
        <v>2247</v>
      </c>
      <c r="B109" s="111" t="s">
        <v>127</v>
      </c>
      <c r="C109" s="405">
        <f t="shared" si="4"/>
        <v>0</v>
      </c>
      <c r="D109" s="116">
        <v>0</v>
      </c>
      <c r="E109" s="118"/>
      <c r="F109" s="230">
        <f t="shared" si="5"/>
        <v>0</v>
      </c>
      <c r="G109" s="116"/>
      <c r="H109" s="408"/>
      <c r="I109" s="230">
        <f t="shared" si="6"/>
        <v>0</v>
      </c>
      <c r="J109" s="116"/>
      <c r="K109" s="408"/>
      <c r="L109" s="230">
        <f t="shared" si="7"/>
        <v>0</v>
      </c>
      <c r="M109" s="464"/>
      <c r="N109" s="118"/>
      <c r="O109" s="230">
        <f t="shared" si="8"/>
        <v>0</v>
      </c>
      <c r="P109" s="387"/>
      <c r="R109" s="346"/>
    </row>
    <row r="110" spans="1:18" ht="24" hidden="1" x14ac:dyDescent="0.25">
      <c r="A110" s="64">
        <v>2248</v>
      </c>
      <c r="B110" s="111" t="s">
        <v>128</v>
      </c>
      <c r="C110" s="405">
        <f t="shared" si="4"/>
        <v>0</v>
      </c>
      <c r="D110" s="116">
        <v>0</v>
      </c>
      <c r="E110" s="118"/>
      <c r="F110" s="230">
        <f t="shared" si="5"/>
        <v>0</v>
      </c>
      <c r="G110" s="116"/>
      <c r="H110" s="408"/>
      <c r="I110" s="230">
        <f t="shared" si="6"/>
        <v>0</v>
      </c>
      <c r="J110" s="116"/>
      <c r="K110" s="408"/>
      <c r="L110" s="230">
        <f t="shared" si="7"/>
        <v>0</v>
      </c>
      <c r="M110" s="464"/>
      <c r="N110" s="118"/>
      <c r="O110" s="230">
        <f t="shared" si="8"/>
        <v>0</v>
      </c>
      <c r="P110" s="387"/>
      <c r="R110" s="346"/>
    </row>
    <row r="111" spans="1:18" ht="24" hidden="1" x14ac:dyDescent="0.25">
      <c r="A111" s="64">
        <v>2249</v>
      </c>
      <c r="B111" s="111" t="s">
        <v>129</v>
      </c>
      <c r="C111" s="405">
        <f t="shared" si="4"/>
        <v>0</v>
      </c>
      <c r="D111" s="116">
        <v>0</v>
      </c>
      <c r="E111" s="118"/>
      <c r="F111" s="230">
        <f t="shared" si="5"/>
        <v>0</v>
      </c>
      <c r="G111" s="116"/>
      <c r="H111" s="408"/>
      <c r="I111" s="230">
        <f t="shared" si="6"/>
        <v>0</v>
      </c>
      <c r="J111" s="116"/>
      <c r="K111" s="408"/>
      <c r="L111" s="230">
        <f t="shared" si="7"/>
        <v>0</v>
      </c>
      <c r="M111" s="464"/>
      <c r="N111" s="118"/>
      <c r="O111" s="230">
        <f t="shared" si="8"/>
        <v>0</v>
      </c>
      <c r="P111" s="387"/>
      <c r="R111" s="346"/>
    </row>
    <row r="112" spans="1:18" hidden="1" x14ac:dyDescent="0.25">
      <c r="A112" s="224">
        <v>2250</v>
      </c>
      <c r="B112" s="111" t="s">
        <v>130</v>
      </c>
      <c r="C112" s="405">
        <f t="shared" si="4"/>
        <v>0</v>
      </c>
      <c r="D112" s="225">
        <f>SUM(D113:D115)</f>
        <v>0</v>
      </c>
      <c r="E112" s="228">
        <f>SUM(E113:E115)</f>
        <v>0</v>
      </c>
      <c r="F112" s="230">
        <f t="shared" si="5"/>
        <v>0</v>
      </c>
      <c r="G112" s="225">
        <f>SUM(G113:G115)</f>
        <v>0</v>
      </c>
      <c r="H112" s="465">
        <f>SUM(H113:H115)</f>
        <v>0</v>
      </c>
      <c r="I112" s="230">
        <f t="shared" si="6"/>
        <v>0</v>
      </c>
      <c r="J112" s="225">
        <f>SUM(J113:J115)</f>
        <v>0</v>
      </c>
      <c r="K112" s="465">
        <f>SUM(K113:K115)</f>
        <v>0</v>
      </c>
      <c r="L112" s="230">
        <f t="shared" si="7"/>
        <v>0</v>
      </c>
      <c r="M112" s="466">
        <f>SUM(M113:M115)</f>
        <v>0</v>
      </c>
      <c r="N112" s="228">
        <f>SUM(N113:N115)</f>
        <v>0</v>
      </c>
      <c r="O112" s="230">
        <f t="shared" si="8"/>
        <v>0</v>
      </c>
      <c r="P112" s="387"/>
      <c r="R112" s="346"/>
    </row>
    <row r="113" spans="1:18" hidden="1" x14ac:dyDescent="0.25">
      <c r="A113" s="64">
        <v>2251</v>
      </c>
      <c r="B113" s="111" t="s">
        <v>131</v>
      </c>
      <c r="C113" s="405">
        <f t="shared" si="4"/>
        <v>0</v>
      </c>
      <c r="D113" s="116">
        <v>0</v>
      </c>
      <c r="E113" s="118"/>
      <c r="F113" s="230">
        <f t="shared" si="5"/>
        <v>0</v>
      </c>
      <c r="G113" s="116"/>
      <c r="H113" s="408"/>
      <c r="I113" s="230">
        <f t="shared" si="6"/>
        <v>0</v>
      </c>
      <c r="J113" s="116"/>
      <c r="K113" s="408"/>
      <c r="L113" s="230">
        <f t="shared" si="7"/>
        <v>0</v>
      </c>
      <c r="M113" s="464"/>
      <c r="N113" s="118"/>
      <c r="O113" s="230">
        <f t="shared" si="8"/>
        <v>0</v>
      </c>
      <c r="P113" s="387"/>
      <c r="R113" s="346"/>
    </row>
    <row r="114" spans="1:18" ht="24" hidden="1" x14ac:dyDescent="0.25">
      <c r="A114" s="64">
        <v>2252</v>
      </c>
      <c r="B114" s="111" t="s">
        <v>132</v>
      </c>
      <c r="C114" s="405">
        <f t="shared" ref="C114:C178" si="9">F114+I114+L114+O114</f>
        <v>0</v>
      </c>
      <c r="D114" s="116">
        <v>0</v>
      </c>
      <c r="E114" s="118"/>
      <c r="F114" s="230">
        <f t="shared" si="5"/>
        <v>0</v>
      </c>
      <c r="G114" s="116"/>
      <c r="H114" s="408"/>
      <c r="I114" s="230">
        <f t="shared" si="6"/>
        <v>0</v>
      </c>
      <c r="J114" s="116"/>
      <c r="K114" s="408"/>
      <c r="L114" s="230">
        <f t="shared" si="7"/>
        <v>0</v>
      </c>
      <c r="M114" s="464"/>
      <c r="N114" s="118"/>
      <c r="O114" s="230">
        <f t="shared" si="8"/>
        <v>0</v>
      </c>
      <c r="P114" s="387"/>
      <c r="R114" s="346"/>
    </row>
    <row r="115" spans="1:18" ht="24" hidden="1" x14ac:dyDescent="0.25">
      <c r="A115" s="64">
        <v>2259</v>
      </c>
      <c r="B115" s="111" t="s">
        <v>133</v>
      </c>
      <c r="C115" s="405">
        <f t="shared" si="9"/>
        <v>0</v>
      </c>
      <c r="D115" s="116">
        <v>0</v>
      </c>
      <c r="E115" s="118"/>
      <c r="F115" s="230">
        <f t="shared" ref="F115:F179" si="10">D115+E115</f>
        <v>0</v>
      </c>
      <c r="G115" s="116"/>
      <c r="H115" s="408"/>
      <c r="I115" s="230">
        <f t="shared" ref="I115:I179" si="11">G115+H115</f>
        <v>0</v>
      </c>
      <c r="J115" s="116"/>
      <c r="K115" s="408"/>
      <c r="L115" s="230">
        <f t="shared" ref="L115:L179" si="12">J115+K115</f>
        <v>0</v>
      </c>
      <c r="M115" s="464"/>
      <c r="N115" s="118"/>
      <c r="O115" s="230">
        <f t="shared" ref="O115:O179" si="13">M115+N115</f>
        <v>0</v>
      </c>
      <c r="P115" s="387"/>
      <c r="R115" s="346"/>
    </row>
    <row r="116" spans="1:18" hidden="1" x14ac:dyDescent="0.25">
      <c r="A116" s="224">
        <v>2260</v>
      </c>
      <c r="B116" s="111" t="s">
        <v>134</v>
      </c>
      <c r="C116" s="405">
        <f t="shared" si="9"/>
        <v>0</v>
      </c>
      <c r="D116" s="225">
        <f>SUM(D117:D121)</f>
        <v>0</v>
      </c>
      <c r="E116" s="226">
        <f>SUM(E117:E121)</f>
        <v>0</v>
      </c>
      <c r="F116" s="227">
        <f t="shared" si="10"/>
        <v>0</v>
      </c>
      <c r="G116" s="225">
        <f>SUM(G117:G121)</f>
        <v>0</v>
      </c>
      <c r="H116" s="465">
        <f>SUM(H117:H121)</f>
        <v>0</v>
      </c>
      <c r="I116" s="230">
        <f t="shared" si="11"/>
        <v>0</v>
      </c>
      <c r="J116" s="225">
        <f>SUM(J117:J121)</f>
        <v>0</v>
      </c>
      <c r="K116" s="465">
        <f>SUM(K117:K121)</f>
        <v>0</v>
      </c>
      <c r="L116" s="230">
        <f t="shared" si="12"/>
        <v>0</v>
      </c>
      <c r="M116" s="466">
        <f>SUM(M117:M121)</f>
        <v>0</v>
      </c>
      <c r="N116" s="228">
        <f>SUM(N117:N121)</f>
        <v>0</v>
      </c>
      <c r="O116" s="230">
        <f t="shared" si="13"/>
        <v>0</v>
      </c>
      <c r="P116" s="387"/>
      <c r="R116" s="346"/>
    </row>
    <row r="117" spans="1:18" hidden="1" x14ac:dyDescent="0.25">
      <c r="A117" s="64">
        <v>2261</v>
      </c>
      <c r="B117" s="111" t="s">
        <v>135</v>
      </c>
      <c r="C117" s="405">
        <f t="shared" si="9"/>
        <v>0</v>
      </c>
      <c r="D117" s="116">
        <v>0</v>
      </c>
      <c r="E117" s="117"/>
      <c r="F117" s="227">
        <f t="shared" si="10"/>
        <v>0</v>
      </c>
      <c r="G117" s="116"/>
      <c r="H117" s="408"/>
      <c r="I117" s="230">
        <f t="shared" si="11"/>
        <v>0</v>
      </c>
      <c r="J117" s="116"/>
      <c r="K117" s="408"/>
      <c r="L117" s="230">
        <f t="shared" si="12"/>
        <v>0</v>
      </c>
      <c r="M117" s="464"/>
      <c r="N117" s="118"/>
      <c r="O117" s="230">
        <f t="shared" si="13"/>
        <v>0</v>
      </c>
      <c r="P117" s="387"/>
      <c r="R117" s="346"/>
    </row>
    <row r="118" spans="1:18" hidden="1" x14ac:dyDescent="0.25">
      <c r="A118" s="64">
        <v>2262</v>
      </c>
      <c r="B118" s="111" t="s">
        <v>136</v>
      </c>
      <c r="C118" s="405">
        <f t="shared" si="9"/>
        <v>0</v>
      </c>
      <c r="D118" s="116">
        <v>0</v>
      </c>
      <c r="E118" s="118"/>
      <c r="F118" s="230">
        <f t="shared" si="10"/>
        <v>0</v>
      </c>
      <c r="G118" s="116"/>
      <c r="H118" s="408"/>
      <c r="I118" s="230">
        <f t="shared" si="11"/>
        <v>0</v>
      </c>
      <c r="J118" s="116"/>
      <c r="K118" s="408"/>
      <c r="L118" s="230">
        <f t="shared" si="12"/>
        <v>0</v>
      </c>
      <c r="M118" s="464"/>
      <c r="N118" s="118"/>
      <c r="O118" s="230">
        <f t="shared" si="13"/>
        <v>0</v>
      </c>
      <c r="P118" s="387"/>
      <c r="R118" s="346"/>
    </row>
    <row r="119" spans="1:18" hidden="1" x14ac:dyDescent="0.25">
      <c r="A119" s="64">
        <v>2263</v>
      </c>
      <c r="B119" s="111" t="s">
        <v>137</v>
      </c>
      <c r="C119" s="405">
        <f t="shared" si="9"/>
        <v>0</v>
      </c>
      <c r="D119" s="116">
        <v>0</v>
      </c>
      <c r="E119" s="118"/>
      <c r="F119" s="230">
        <f t="shared" si="10"/>
        <v>0</v>
      </c>
      <c r="G119" s="116"/>
      <c r="H119" s="408"/>
      <c r="I119" s="230">
        <f t="shared" si="11"/>
        <v>0</v>
      </c>
      <c r="J119" s="116"/>
      <c r="K119" s="408"/>
      <c r="L119" s="230">
        <f t="shared" si="12"/>
        <v>0</v>
      </c>
      <c r="M119" s="464"/>
      <c r="N119" s="118"/>
      <c r="O119" s="230">
        <f t="shared" si="13"/>
        <v>0</v>
      </c>
      <c r="P119" s="387"/>
      <c r="R119" s="346"/>
    </row>
    <row r="120" spans="1:18" ht="24" hidden="1" x14ac:dyDescent="0.25">
      <c r="A120" s="64">
        <v>2264</v>
      </c>
      <c r="B120" s="111" t="s">
        <v>138</v>
      </c>
      <c r="C120" s="405">
        <f t="shared" si="9"/>
        <v>0</v>
      </c>
      <c r="D120" s="116">
        <v>0</v>
      </c>
      <c r="E120" s="118"/>
      <c r="F120" s="230">
        <f t="shared" si="10"/>
        <v>0</v>
      </c>
      <c r="G120" s="116"/>
      <c r="H120" s="408"/>
      <c r="I120" s="230">
        <f t="shared" si="11"/>
        <v>0</v>
      </c>
      <c r="J120" s="116"/>
      <c r="K120" s="408"/>
      <c r="L120" s="230">
        <f t="shared" si="12"/>
        <v>0</v>
      </c>
      <c r="M120" s="464"/>
      <c r="N120" s="118"/>
      <c r="O120" s="230">
        <f t="shared" si="13"/>
        <v>0</v>
      </c>
      <c r="P120" s="387"/>
      <c r="R120" s="346"/>
    </row>
    <row r="121" spans="1:18" hidden="1" x14ac:dyDescent="0.25">
      <c r="A121" s="64">
        <v>2269</v>
      </c>
      <c r="B121" s="111" t="s">
        <v>139</v>
      </c>
      <c r="C121" s="405">
        <f t="shared" si="9"/>
        <v>0</v>
      </c>
      <c r="D121" s="116">
        <v>0</v>
      </c>
      <c r="E121" s="117"/>
      <c r="F121" s="227">
        <f t="shared" si="10"/>
        <v>0</v>
      </c>
      <c r="G121" s="116"/>
      <c r="H121" s="408"/>
      <c r="I121" s="230">
        <f t="shared" si="11"/>
        <v>0</v>
      </c>
      <c r="J121" s="116"/>
      <c r="K121" s="408"/>
      <c r="L121" s="230">
        <f t="shared" si="12"/>
        <v>0</v>
      </c>
      <c r="M121" s="464"/>
      <c r="N121" s="118"/>
      <c r="O121" s="230">
        <f t="shared" si="13"/>
        <v>0</v>
      </c>
      <c r="P121" s="387"/>
      <c r="R121" s="346"/>
    </row>
    <row r="122" spans="1:18" x14ac:dyDescent="0.25">
      <c r="A122" s="224">
        <v>2270</v>
      </c>
      <c r="B122" s="111" t="s">
        <v>140</v>
      </c>
      <c r="C122" s="405">
        <f t="shared" si="9"/>
        <v>17075</v>
      </c>
      <c r="D122" s="225">
        <f>SUM(D123:D127)</f>
        <v>17075</v>
      </c>
      <c r="E122" s="226">
        <f>SUM(E123:E127)</f>
        <v>0</v>
      </c>
      <c r="F122" s="227">
        <f t="shared" si="10"/>
        <v>17075</v>
      </c>
      <c r="G122" s="225">
        <f>SUM(G123:G127)</f>
        <v>0</v>
      </c>
      <c r="H122" s="465">
        <f>SUM(H123:H127)</f>
        <v>0</v>
      </c>
      <c r="I122" s="230">
        <f t="shared" si="11"/>
        <v>0</v>
      </c>
      <c r="J122" s="225">
        <f>SUM(J123:J127)</f>
        <v>0</v>
      </c>
      <c r="K122" s="465">
        <f>SUM(K123:K127)</f>
        <v>0</v>
      </c>
      <c r="L122" s="230">
        <f t="shared" si="12"/>
        <v>0</v>
      </c>
      <c r="M122" s="466">
        <f>SUM(M123:M127)</f>
        <v>0</v>
      </c>
      <c r="N122" s="228">
        <f>SUM(N123:N127)</f>
        <v>0</v>
      </c>
      <c r="O122" s="230">
        <f t="shared" si="13"/>
        <v>0</v>
      </c>
      <c r="P122" s="387"/>
      <c r="R122" s="346"/>
    </row>
    <row r="123" spans="1:18" hidden="1" x14ac:dyDescent="0.25">
      <c r="A123" s="64">
        <v>2272</v>
      </c>
      <c r="B123" s="4" t="s">
        <v>141</v>
      </c>
      <c r="C123" s="405">
        <f t="shared" si="9"/>
        <v>0</v>
      </c>
      <c r="D123" s="116">
        <v>0</v>
      </c>
      <c r="E123" s="118"/>
      <c r="F123" s="230">
        <f t="shared" si="10"/>
        <v>0</v>
      </c>
      <c r="G123" s="116"/>
      <c r="H123" s="408"/>
      <c r="I123" s="230">
        <f t="shared" si="11"/>
        <v>0</v>
      </c>
      <c r="J123" s="116"/>
      <c r="K123" s="408"/>
      <c r="L123" s="230">
        <f t="shared" si="12"/>
        <v>0</v>
      </c>
      <c r="M123" s="464"/>
      <c r="N123" s="118"/>
      <c r="O123" s="230">
        <f t="shared" si="13"/>
        <v>0</v>
      </c>
      <c r="P123" s="387"/>
      <c r="R123" s="346"/>
    </row>
    <row r="124" spans="1:18" ht="24" hidden="1" x14ac:dyDescent="0.25">
      <c r="A124" s="64">
        <v>2275</v>
      </c>
      <c r="B124" s="111" t="s">
        <v>142</v>
      </c>
      <c r="C124" s="405">
        <f t="shared" si="9"/>
        <v>0</v>
      </c>
      <c r="D124" s="116">
        <v>0</v>
      </c>
      <c r="E124" s="118"/>
      <c r="F124" s="230">
        <f t="shared" si="10"/>
        <v>0</v>
      </c>
      <c r="G124" s="116"/>
      <c r="H124" s="408"/>
      <c r="I124" s="230">
        <f t="shared" si="11"/>
        <v>0</v>
      </c>
      <c r="J124" s="116"/>
      <c r="K124" s="408"/>
      <c r="L124" s="230">
        <f t="shared" si="12"/>
        <v>0</v>
      </c>
      <c r="M124" s="464"/>
      <c r="N124" s="118"/>
      <c r="O124" s="230">
        <f t="shared" si="13"/>
        <v>0</v>
      </c>
      <c r="P124" s="387"/>
      <c r="R124" s="346"/>
    </row>
    <row r="125" spans="1:18" ht="36" hidden="1" x14ac:dyDescent="0.25">
      <c r="A125" s="64">
        <v>2276</v>
      </c>
      <c r="B125" s="111" t="s">
        <v>143</v>
      </c>
      <c r="C125" s="405">
        <f t="shared" si="9"/>
        <v>0</v>
      </c>
      <c r="D125" s="116">
        <v>0</v>
      </c>
      <c r="E125" s="118"/>
      <c r="F125" s="230">
        <f t="shared" si="10"/>
        <v>0</v>
      </c>
      <c r="G125" s="116"/>
      <c r="H125" s="408"/>
      <c r="I125" s="230">
        <f t="shared" si="11"/>
        <v>0</v>
      </c>
      <c r="J125" s="116"/>
      <c r="K125" s="408"/>
      <c r="L125" s="230">
        <f t="shared" si="12"/>
        <v>0</v>
      </c>
      <c r="M125" s="464"/>
      <c r="N125" s="118"/>
      <c r="O125" s="230">
        <f t="shared" si="13"/>
        <v>0</v>
      </c>
      <c r="P125" s="387"/>
      <c r="R125" s="346"/>
    </row>
    <row r="126" spans="1:18" ht="24" hidden="1" x14ac:dyDescent="0.25">
      <c r="A126" s="64">
        <v>2278</v>
      </c>
      <c r="B126" s="111" t="s">
        <v>144</v>
      </c>
      <c r="C126" s="405">
        <f t="shared" si="9"/>
        <v>0</v>
      </c>
      <c r="D126" s="116">
        <v>0</v>
      </c>
      <c r="E126" s="118"/>
      <c r="F126" s="230">
        <f t="shared" si="10"/>
        <v>0</v>
      </c>
      <c r="G126" s="116"/>
      <c r="H126" s="408"/>
      <c r="I126" s="230">
        <f t="shared" si="11"/>
        <v>0</v>
      </c>
      <c r="J126" s="116"/>
      <c r="K126" s="408"/>
      <c r="L126" s="230">
        <f t="shared" si="12"/>
        <v>0</v>
      </c>
      <c r="M126" s="464"/>
      <c r="N126" s="118"/>
      <c r="O126" s="230">
        <f t="shared" si="13"/>
        <v>0</v>
      </c>
      <c r="P126" s="387"/>
      <c r="R126" s="346"/>
    </row>
    <row r="127" spans="1:18" ht="24" x14ac:dyDescent="0.25">
      <c r="A127" s="64">
        <v>2279</v>
      </c>
      <c r="B127" s="111" t="s">
        <v>145</v>
      </c>
      <c r="C127" s="405">
        <f t="shared" si="9"/>
        <v>17075</v>
      </c>
      <c r="D127" s="116">
        <v>17075</v>
      </c>
      <c r="E127" s="117"/>
      <c r="F127" s="227">
        <f t="shared" si="10"/>
        <v>17075</v>
      </c>
      <c r="G127" s="116"/>
      <c r="H127" s="408"/>
      <c r="I127" s="230">
        <f t="shared" si="11"/>
        <v>0</v>
      </c>
      <c r="J127" s="116"/>
      <c r="K127" s="408"/>
      <c r="L127" s="230">
        <f t="shared" si="12"/>
        <v>0</v>
      </c>
      <c r="M127" s="464"/>
      <c r="N127" s="118"/>
      <c r="O127" s="230">
        <f t="shared" si="13"/>
        <v>0</v>
      </c>
      <c r="P127" s="387"/>
      <c r="R127" s="346"/>
    </row>
    <row r="128" spans="1:18" ht="24" hidden="1" x14ac:dyDescent="0.25">
      <c r="A128" s="350">
        <v>2280</v>
      </c>
      <c r="B128" s="101" t="s">
        <v>146</v>
      </c>
      <c r="C128" s="405">
        <f t="shared" si="9"/>
        <v>0</v>
      </c>
      <c r="D128" s="238">
        <f t="shared" ref="D128" si="14">SUM(D129)</f>
        <v>0</v>
      </c>
      <c r="E128" s="241">
        <f t="shared" ref="E128:N128" si="15">SUM(E129)</f>
        <v>0</v>
      </c>
      <c r="F128" s="243">
        <f t="shared" si="10"/>
        <v>0</v>
      </c>
      <c r="G128" s="238">
        <f t="shared" ref="G128" si="16">SUM(G129)</f>
        <v>0</v>
      </c>
      <c r="H128" s="470">
        <f t="shared" si="15"/>
        <v>0</v>
      </c>
      <c r="I128" s="243">
        <f t="shared" si="11"/>
        <v>0</v>
      </c>
      <c r="J128" s="238">
        <f t="shared" ref="J128" si="17">SUM(J129)</f>
        <v>0</v>
      </c>
      <c r="K128" s="470">
        <f t="shared" si="15"/>
        <v>0</v>
      </c>
      <c r="L128" s="243">
        <f t="shared" si="12"/>
        <v>0</v>
      </c>
      <c r="M128" s="466">
        <f t="shared" si="15"/>
        <v>0</v>
      </c>
      <c r="N128" s="228">
        <f t="shared" si="15"/>
        <v>0</v>
      </c>
      <c r="O128" s="230">
        <f t="shared" si="13"/>
        <v>0</v>
      </c>
      <c r="P128" s="387"/>
      <c r="R128" s="346"/>
    </row>
    <row r="129" spans="1:18" ht="24" hidden="1" x14ac:dyDescent="0.25">
      <c r="A129" s="64">
        <v>2283</v>
      </c>
      <c r="B129" s="111" t="s">
        <v>147</v>
      </c>
      <c r="C129" s="405">
        <f t="shared" si="9"/>
        <v>0</v>
      </c>
      <c r="D129" s="116">
        <v>0</v>
      </c>
      <c r="E129" s="118"/>
      <c r="F129" s="230">
        <f t="shared" si="10"/>
        <v>0</v>
      </c>
      <c r="G129" s="116"/>
      <c r="H129" s="408"/>
      <c r="I129" s="230">
        <f t="shared" si="11"/>
        <v>0</v>
      </c>
      <c r="J129" s="116"/>
      <c r="K129" s="408"/>
      <c r="L129" s="230">
        <f t="shared" si="12"/>
        <v>0</v>
      </c>
      <c r="M129" s="464"/>
      <c r="N129" s="118"/>
      <c r="O129" s="230">
        <f t="shared" si="13"/>
        <v>0</v>
      </c>
      <c r="P129" s="387"/>
      <c r="R129" s="346"/>
    </row>
    <row r="130" spans="1:18" ht="36" hidden="1" x14ac:dyDescent="0.25">
      <c r="A130" s="85">
        <v>2300</v>
      </c>
      <c r="B130" s="210" t="s">
        <v>148</v>
      </c>
      <c r="C130" s="393">
        <f t="shared" si="9"/>
        <v>0</v>
      </c>
      <c r="D130" s="95">
        <f>SUM(D131,D136,D140,D141,D144,D151,D159,D160,D163)</f>
        <v>0</v>
      </c>
      <c r="E130" s="96">
        <f>SUM(E131,E136,E140,E141,E144,E151,E159,E160,E163)</f>
        <v>0</v>
      </c>
      <c r="F130" s="97">
        <f t="shared" si="10"/>
        <v>0</v>
      </c>
      <c r="G130" s="95">
        <f>SUM(G131,G136,G140,G141,G144,G151,G159,G160,G163)</f>
        <v>0</v>
      </c>
      <c r="H130" s="399">
        <f>SUM(H131,H136,H140,H141,H144,H151,H159,H160,H163)</f>
        <v>0</v>
      </c>
      <c r="I130" s="99">
        <f t="shared" si="11"/>
        <v>0</v>
      </c>
      <c r="J130" s="95">
        <f>SUM(J131,J136,J140,J141,J144,J151,J159,J160,J163)</f>
        <v>0</v>
      </c>
      <c r="K130" s="399">
        <f>SUM(K131,K136,K140,K141,K144,K151,K159,K160,K163)</f>
        <v>0</v>
      </c>
      <c r="L130" s="99">
        <f t="shared" si="12"/>
        <v>0</v>
      </c>
      <c r="M130" s="469">
        <f>SUM(M131,M136,M140,M141,M144,M151,M159,M160,M163)</f>
        <v>0</v>
      </c>
      <c r="N130" s="98">
        <f>SUM(N131,N136,N140,N141,N144,N151,N159,N160,N163)</f>
        <v>0</v>
      </c>
      <c r="O130" s="99">
        <f t="shared" si="13"/>
        <v>0</v>
      </c>
      <c r="P130" s="397"/>
      <c r="R130" s="346"/>
    </row>
    <row r="131" spans="1:18" ht="24" hidden="1" x14ac:dyDescent="0.25">
      <c r="A131" s="350">
        <v>2310</v>
      </c>
      <c r="B131" s="101" t="s">
        <v>149</v>
      </c>
      <c r="C131" s="400">
        <f t="shared" si="9"/>
        <v>0</v>
      </c>
      <c r="D131" s="251">
        <f>SUM(D132:D135)</f>
        <v>0</v>
      </c>
      <c r="E131" s="239">
        <f>SUM(E132:E135)</f>
        <v>0</v>
      </c>
      <c r="F131" s="240">
        <f t="shared" si="10"/>
        <v>0</v>
      </c>
      <c r="G131" s="238">
        <f>SUM(G132:G135)</f>
        <v>0</v>
      </c>
      <c r="H131" s="470">
        <f>SUM(H132:H135)</f>
        <v>0</v>
      </c>
      <c r="I131" s="243">
        <f t="shared" si="11"/>
        <v>0</v>
      </c>
      <c r="J131" s="238">
        <f>SUM(J132:J135)</f>
        <v>0</v>
      </c>
      <c r="K131" s="470">
        <f>SUM(K132:K135)</f>
        <v>0</v>
      </c>
      <c r="L131" s="243">
        <f t="shared" si="12"/>
        <v>0</v>
      </c>
      <c r="M131" s="471">
        <f>SUM(M132:M135)</f>
        <v>0</v>
      </c>
      <c r="N131" s="241">
        <f>SUM(N132:N135)</f>
        <v>0</v>
      </c>
      <c r="O131" s="243">
        <f t="shared" si="13"/>
        <v>0</v>
      </c>
      <c r="P131" s="382"/>
      <c r="R131" s="346"/>
    </row>
    <row r="132" spans="1:18" hidden="1" x14ac:dyDescent="0.25">
      <c r="A132" s="64">
        <v>2311</v>
      </c>
      <c r="B132" s="111" t="s">
        <v>150</v>
      </c>
      <c r="C132" s="405">
        <f t="shared" si="9"/>
        <v>0</v>
      </c>
      <c r="D132" s="116">
        <v>0</v>
      </c>
      <c r="E132" s="118"/>
      <c r="F132" s="230">
        <f t="shared" si="10"/>
        <v>0</v>
      </c>
      <c r="G132" s="116"/>
      <c r="H132" s="408"/>
      <c r="I132" s="230">
        <f t="shared" si="11"/>
        <v>0</v>
      </c>
      <c r="J132" s="116"/>
      <c r="K132" s="408"/>
      <c r="L132" s="230">
        <f t="shared" si="12"/>
        <v>0</v>
      </c>
      <c r="M132" s="464"/>
      <c r="N132" s="118"/>
      <c r="O132" s="230">
        <f t="shared" si="13"/>
        <v>0</v>
      </c>
      <c r="P132" s="387"/>
      <c r="R132" s="346"/>
    </row>
    <row r="133" spans="1:18" hidden="1" x14ac:dyDescent="0.25">
      <c r="A133" s="64">
        <v>2312</v>
      </c>
      <c r="B133" s="111" t="s">
        <v>151</v>
      </c>
      <c r="C133" s="405">
        <f t="shared" si="9"/>
        <v>0</v>
      </c>
      <c r="D133" s="116">
        <v>0</v>
      </c>
      <c r="E133" s="117"/>
      <c r="F133" s="227">
        <f t="shared" si="10"/>
        <v>0</v>
      </c>
      <c r="G133" s="116"/>
      <c r="H133" s="408"/>
      <c r="I133" s="230">
        <f t="shared" si="11"/>
        <v>0</v>
      </c>
      <c r="J133" s="116"/>
      <c r="K133" s="408"/>
      <c r="L133" s="230">
        <f t="shared" si="12"/>
        <v>0</v>
      </c>
      <c r="M133" s="464"/>
      <c r="N133" s="118"/>
      <c r="O133" s="230">
        <f t="shared" si="13"/>
        <v>0</v>
      </c>
      <c r="P133" s="387"/>
      <c r="R133" s="346"/>
    </row>
    <row r="134" spans="1:18" hidden="1" x14ac:dyDescent="0.25">
      <c r="A134" s="64">
        <v>2313</v>
      </c>
      <c r="B134" s="111" t="s">
        <v>152</v>
      </c>
      <c r="C134" s="405">
        <f t="shared" si="9"/>
        <v>0</v>
      </c>
      <c r="D134" s="116">
        <v>0</v>
      </c>
      <c r="E134" s="118"/>
      <c r="F134" s="230">
        <f t="shared" si="10"/>
        <v>0</v>
      </c>
      <c r="G134" s="116"/>
      <c r="H134" s="408"/>
      <c r="I134" s="230">
        <f t="shared" si="11"/>
        <v>0</v>
      </c>
      <c r="J134" s="116"/>
      <c r="K134" s="408"/>
      <c r="L134" s="230">
        <f t="shared" si="12"/>
        <v>0</v>
      </c>
      <c r="M134" s="464"/>
      <c r="N134" s="118"/>
      <c r="O134" s="230">
        <f t="shared" si="13"/>
        <v>0</v>
      </c>
      <c r="P134" s="387"/>
      <c r="R134" s="346"/>
    </row>
    <row r="135" spans="1:18" ht="36" hidden="1" x14ac:dyDescent="0.25">
      <c r="A135" s="64">
        <v>2314</v>
      </c>
      <c r="B135" s="111" t="s">
        <v>153</v>
      </c>
      <c r="C135" s="405">
        <f t="shared" si="9"/>
        <v>0</v>
      </c>
      <c r="D135" s="116">
        <v>0</v>
      </c>
      <c r="E135" s="118"/>
      <c r="F135" s="230">
        <f t="shared" si="10"/>
        <v>0</v>
      </c>
      <c r="G135" s="116"/>
      <c r="H135" s="408"/>
      <c r="I135" s="230">
        <f t="shared" si="11"/>
        <v>0</v>
      </c>
      <c r="J135" s="116"/>
      <c r="K135" s="408"/>
      <c r="L135" s="230">
        <f t="shared" si="12"/>
        <v>0</v>
      </c>
      <c r="M135" s="464"/>
      <c r="N135" s="118"/>
      <c r="O135" s="230">
        <f t="shared" si="13"/>
        <v>0</v>
      </c>
      <c r="P135" s="387"/>
      <c r="R135" s="346"/>
    </row>
    <row r="136" spans="1:18" hidden="1" x14ac:dyDescent="0.25">
      <c r="A136" s="224">
        <v>2320</v>
      </c>
      <c r="B136" s="111" t="s">
        <v>154</v>
      </c>
      <c r="C136" s="405">
        <f t="shared" si="9"/>
        <v>0</v>
      </c>
      <c r="D136" s="225">
        <f>SUM(D137:D139)</f>
        <v>0</v>
      </c>
      <c r="E136" s="228">
        <f>SUM(E137:E139)</f>
        <v>0</v>
      </c>
      <c r="F136" s="230">
        <f t="shared" si="10"/>
        <v>0</v>
      </c>
      <c r="G136" s="225">
        <f>SUM(G137:G139)</f>
        <v>0</v>
      </c>
      <c r="H136" s="465">
        <f>SUM(H137:H139)</f>
        <v>0</v>
      </c>
      <c r="I136" s="230">
        <f t="shared" si="11"/>
        <v>0</v>
      </c>
      <c r="J136" s="225">
        <f>SUM(J137:J139)</f>
        <v>0</v>
      </c>
      <c r="K136" s="465">
        <f>SUM(K137:K139)</f>
        <v>0</v>
      </c>
      <c r="L136" s="230">
        <f t="shared" si="12"/>
        <v>0</v>
      </c>
      <c r="M136" s="466">
        <f>SUM(M137:M139)</f>
        <v>0</v>
      </c>
      <c r="N136" s="228">
        <f>SUM(N137:N139)</f>
        <v>0</v>
      </c>
      <c r="O136" s="230">
        <f t="shared" si="13"/>
        <v>0</v>
      </c>
      <c r="P136" s="387"/>
      <c r="R136" s="346"/>
    </row>
    <row r="137" spans="1:18" hidden="1" x14ac:dyDescent="0.25">
      <c r="A137" s="64">
        <v>2321</v>
      </c>
      <c r="B137" s="111" t="s">
        <v>155</v>
      </c>
      <c r="C137" s="405">
        <f t="shared" si="9"/>
        <v>0</v>
      </c>
      <c r="D137" s="116">
        <v>0</v>
      </c>
      <c r="E137" s="118"/>
      <c r="F137" s="230">
        <f t="shared" si="10"/>
        <v>0</v>
      </c>
      <c r="G137" s="116"/>
      <c r="H137" s="408"/>
      <c r="I137" s="230">
        <f t="shared" si="11"/>
        <v>0</v>
      </c>
      <c r="J137" s="116"/>
      <c r="K137" s="408"/>
      <c r="L137" s="230">
        <f t="shared" si="12"/>
        <v>0</v>
      </c>
      <c r="M137" s="464"/>
      <c r="N137" s="118"/>
      <c r="O137" s="230">
        <f t="shared" si="13"/>
        <v>0</v>
      </c>
      <c r="P137" s="387"/>
      <c r="R137" s="346"/>
    </row>
    <row r="138" spans="1:18" hidden="1" x14ac:dyDescent="0.25">
      <c r="A138" s="64">
        <v>2322</v>
      </c>
      <c r="B138" s="111" t="s">
        <v>156</v>
      </c>
      <c r="C138" s="405">
        <f t="shared" si="9"/>
        <v>0</v>
      </c>
      <c r="D138" s="116">
        <v>0</v>
      </c>
      <c r="E138" s="118"/>
      <c r="F138" s="230">
        <f t="shared" si="10"/>
        <v>0</v>
      </c>
      <c r="G138" s="116"/>
      <c r="H138" s="408"/>
      <c r="I138" s="230">
        <f t="shared" si="11"/>
        <v>0</v>
      </c>
      <c r="J138" s="116"/>
      <c r="K138" s="408"/>
      <c r="L138" s="230">
        <f t="shared" si="12"/>
        <v>0</v>
      </c>
      <c r="M138" s="464"/>
      <c r="N138" s="118"/>
      <c r="O138" s="230">
        <f t="shared" si="13"/>
        <v>0</v>
      </c>
      <c r="P138" s="387"/>
      <c r="R138" s="346"/>
    </row>
    <row r="139" spans="1:18" hidden="1" x14ac:dyDescent="0.25">
      <c r="A139" s="64">
        <v>2329</v>
      </c>
      <c r="B139" s="111" t="s">
        <v>157</v>
      </c>
      <c r="C139" s="405">
        <f t="shared" si="9"/>
        <v>0</v>
      </c>
      <c r="D139" s="116">
        <v>0</v>
      </c>
      <c r="E139" s="118"/>
      <c r="F139" s="230">
        <f t="shared" si="10"/>
        <v>0</v>
      </c>
      <c r="G139" s="116"/>
      <c r="H139" s="408"/>
      <c r="I139" s="230">
        <f t="shared" si="11"/>
        <v>0</v>
      </c>
      <c r="J139" s="116"/>
      <c r="K139" s="408"/>
      <c r="L139" s="230">
        <f t="shared" si="12"/>
        <v>0</v>
      </c>
      <c r="M139" s="464"/>
      <c r="N139" s="118"/>
      <c r="O139" s="230">
        <f t="shared" si="13"/>
        <v>0</v>
      </c>
      <c r="P139" s="387"/>
      <c r="R139" s="346"/>
    </row>
    <row r="140" spans="1:18" hidden="1" x14ac:dyDescent="0.25">
      <c r="A140" s="224">
        <v>2330</v>
      </c>
      <c r="B140" s="111" t="s">
        <v>158</v>
      </c>
      <c r="C140" s="405">
        <f t="shared" si="9"/>
        <v>0</v>
      </c>
      <c r="D140" s="116">
        <v>0</v>
      </c>
      <c r="E140" s="118"/>
      <c r="F140" s="230">
        <f t="shared" si="10"/>
        <v>0</v>
      </c>
      <c r="G140" s="116"/>
      <c r="H140" s="408"/>
      <c r="I140" s="230">
        <f t="shared" si="11"/>
        <v>0</v>
      </c>
      <c r="J140" s="116"/>
      <c r="K140" s="408"/>
      <c r="L140" s="230">
        <f t="shared" si="12"/>
        <v>0</v>
      </c>
      <c r="M140" s="464"/>
      <c r="N140" s="118"/>
      <c r="O140" s="230">
        <f t="shared" si="13"/>
        <v>0</v>
      </c>
      <c r="P140" s="387"/>
      <c r="R140" s="346"/>
    </row>
    <row r="141" spans="1:18" ht="48" hidden="1" x14ac:dyDescent="0.25">
      <c r="A141" s="224">
        <v>2340</v>
      </c>
      <c r="B141" s="111" t="s">
        <v>159</v>
      </c>
      <c r="C141" s="405">
        <f t="shared" si="9"/>
        <v>0</v>
      </c>
      <c r="D141" s="225">
        <f>SUM(D142:D143)</f>
        <v>0</v>
      </c>
      <c r="E141" s="228">
        <f>SUM(E142:E143)</f>
        <v>0</v>
      </c>
      <c r="F141" s="230">
        <f t="shared" si="10"/>
        <v>0</v>
      </c>
      <c r="G141" s="225">
        <f>SUM(G142:G143)</f>
        <v>0</v>
      </c>
      <c r="H141" s="465">
        <f>SUM(H142:H143)</f>
        <v>0</v>
      </c>
      <c r="I141" s="230">
        <f t="shared" si="11"/>
        <v>0</v>
      </c>
      <c r="J141" s="225">
        <f>SUM(J142:J143)</f>
        <v>0</v>
      </c>
      <c r="K141" s="465">
        <f>SUM(K142:K143)</f>
        <v>0</v>
      </c>
      <c r="L141" s="230">
        <f t="shared" si="12"/>
        <v>0</v>
      </c>
      <c r="M141" s="466">
        <f>SUM(M142:M143)</f>
        <v>0</v>
      </c>
      <c r="N141" s="228">
        <f>SUM(N142:N143)</f>
        <v>0</v>
      </c>
      <c r="O141" s="230">
        <f t="shared" si="13"/>
        <v>0</v>
      </c>
      <c r="P141" s="387"/>
      <c r="R141" s="346"/>
    </row>
    <row r="142" spans="1:18" hidden="1" x14ac:dyDescent="0.25">
      <c r="A142" s="64">
        <v>2341</v>
      </c>
      <c r="B142" s="111" t="s">
        <v>160</v>
      </c>
      <c r="C142" s="405">
        <f t="shared" si="9"/>
        <v>0</v>
      </c>
      <c r="D142" s="116">
        <v>0</v>
      </c>
      <c r="E142" s="118"/>
      <c r="F142" s="230">
        <f t="shared" si="10"/>
        <v>0</v>
      </c>
      <c r="G142" s="116"/>
      <c r="H142" s="408"/>
      <c r="I142" s="230">
        <f t="shared" si="11"/>
        <v>0</v>
      </c>
      <c r="J142" s="116"/>
      <c r="K142" s="408"/>
      <c r="L142" s="230">
        <f t="shared" si="12"/>
        <v>0</v>
      </c>
      <c r="M142" s="464"/>
      <c r="N142" s="118"/>
      <c r="O142" s="230">
        <f t="shared" si="13"/>
        <v>0</v>
      </c>
      <c r="P142" s="387"/>
      <c r="R142" s="346"/>
    </row>
    <row r="143" spans="1:18" ht="24" hidden="1" x14ac:dyDescent="0.25">
      <c r="A143" s="64">
        <v>2344</v>
      </c>
      <c r="B143" s="111" t="s">
        <v>161</v>
      </c>
      <c r="C143" s="405">
        <f t="shared" si="9"/>
        <v>0</v>
      </c>
      <c r="D143" s="116">
        <v>0</v>
      </c>
      <c r="E143" s="118"/>
      <c r="F143" s="230">
        <f t="shared" si="10"/>
        <v>0</v>
      </c>
      <c r="G143" s="116"/>
      <c r="H143" s="408"/>
      <c r="I143" s="230">
        <f t="shared" si="11"/>
        <v>0</v>
      </c>
      <c r="J143" s="116"/>
      <c r="K143" s="408"/>
      <c r="L143" s="230">
        <f t="shared" si="12"/>
        <v>0</v>
      </c>
      <c r="M143" s="464"/>
      <c r="N143" s="118"/>
      <c r="O143" s="230">
        <f t="shared" si="13"/>
        <v>0</v>
      </c>
      <c r="P143" s="387"/>
      <c r="R143" s="346"/>
    </row>
    <row r="144" spans="1:18" ht="24" hidden="1" x14ac:dyDescent="0.25">
      <c r="A144" s="213">
        <v>2350</v>
      </c>
      <c r="B144" s="156" t="s">
        <v>162</v>
      </c>
      <c r="C144" s="405">
        <f t="shared" si="9"/>
        <v>0</v>
      </c>
      <c r="D144" s="214">
        <f>SUM(D145:D150)</f>
        <v>0</v>
      </c>
      <c r="E144" s="217">
        <f>SUM(E145:E150)</f>
        <v>0</v>
      </c>
      <c r="F144" s="219">
        <f t="shared" si="10"/>
        <v>0</v>
      </c>
      <c r="G144" s="214">
        <f>SUM(G145:G150)</f>
        <v>0</v>
      </c>
      <c r="H144" s="461">
        <f>SUM(H145:H150)</f>
        <v>0</v>
      </c>
      <c r="I144" s="219">
        <f t="shared" si="11"/>
        <v>0</v>
      </c>
      <c r="J144" s="214">
        <f>SUM(J145:J150)</f>
        <v>0</v>
      </c>
      <c r="K144" s="461">
        <f>SUM(K145:K150)</f>
        <v>0</v>
      </c>
      <c r="L144" s="219">
        <f t="shared" si="12"/>
        <v>0</v>
      </c>
      <c r="M144" s="462">
        <f>SUM(M145:M150)</f>
        <v>0</v>
      </c>
      <c r="N144" s="217">
        <f>SUM(N145:N150)</f>
        <v>0</v>
      </c>
      <c r="O144" s="219">
        <f t="shared" si="13"/>
        <v>0</v>
      </c>
      <c r="P144" s="434"/>
      <c r="R144" s="346"/>
    </row>
    <row r="145" spans="1:18" hidden="1" x14ac:dyDescent="0.25">
      <c r="A145" s="55">
        <v>2351</v>
      </c>
      <c r="B145" s="101" t="s">
        <v>163</v>
      </c>
      <c r="C145" s="405">
        <f t="shared" si="9"/>
        <v>0</v>
      </c>
      <c r="D145" s="106">
        <v>0</v>
      </c>
      <c r="E145" s="108"/>
      <c r="F145" s="243">
        <f t="shared" si="10"/>
        <v>0</v>
      </c>
      <c r="G145" s="106"/>
      <c r="H145" s="403"/>
      <c r="I145" s="243">
        <f t="shared" si="11"/>
        <v>0</v>
      </c>
      <c r="J145" s="106"/>
      <c r="K145" s="403"/>
      <c r="L145" s="243">
        <f t="shared" si="12"/>
        <v>0</v>
      </c>
      <c r="M145" s="463"/>
      <c r="N145" s="108"/>
      <c r="O145" s="243">
        <f t="shared" si="13"/>
        <v>0</v>
      </c>
      <c r="P145" s="382"/>
      <c r="R145" s="346"/>
    </row>
    <row r="146" spans="1:18" hidden="1" x14ac:dyDescent="0.25">
      <c r="A146" s="64">
        <v>2352</v>
      </c>
      <c r="B146" s="111" t="s">
        <v>164</v>
      </c>
      <c r="C146" s="405">
        <f t="shared" si="9"/>
        <v>0</v>
      </c>
      <c r="D146" s="116">
        <v>0</v>
      </c>
      <c r="E146" s="118"/>
      <c r="F146" s="230">
        <f t="shared" si="10"/>
        <v>0</v>
      </c>
      <c r="G146" s="116"/>
      <c r="H146" s="408"/>
      <c r="I146" s="230">
        <f t="shared" si="11"/>
        <v>0</v>
      </c>
      <c r="J146" s="116"/>
      <c r="K146" s="408"/>
      <c r="L146" s="230">
        <f t="shared" si="12"/>
        <v>0</v>
      </c>
      <c r="M146" s="464"/>
      <c r="N146" s="118"/>
      <c r="O146" s="230">
        <f t="shared" si="13"/>
        <v>0</v>
      </c>
      <c r="P146" s="387"/>
      <c r="R146" s="346"/>
    </row>
    <row r="147" spans="1:18" ht="24" hidden="1" x14ac:dyDescent="0.25">
      <c r="A147" s="64">
        <v>2353</v>
      </c>
      <c r="B147" s="111" t="s">
        <v>165</v>
      </c>
      <c r="C147" s="405">
        <f t="shared" si="9"/>
        <v>0</v>
      </c>
      <c r="D147" s="116">
        <v>0</v>
      </c>
      <c r="E147" s="118"/>
      <c r="F147" s="230">
        <f t="shared" si="10"/>
        <v>0</v>
      </c>
      <c r="G147" s="116"/>
      <c r="H147" s="408"/>
      <c r="I147" s="230">
        <f t="shared" si="11"/>
        <v>0</v>
      </c>
      <c r="J147" s="116"/>
      <c r="K147" s="408"/>
      <c r="L147" s="230">
        <f t="shared" si="12"/>
        <v>0</v>
      </c>
      <c r="M147" s="464"/>
      <c r="N147" s="118"/>
      <c r="O147" s="230">
        <f t="shared" si="13"/>
        <v>0</v>
      </c>
      <c r="P147" s="387"/>
      <c r="R147" s="346"/>
    </row>
    <row r="148" spans="1:18" ht="24" hidden="1" x14ac:dyDescent="0.25">
      <c r="A148" s="64">
        <v>2354</v>
      </c>
      <c r="B148" s="111" t="s">
        <v>166</v>
      </c>
      <c r="C148" s="405">
        <f t="shared" si="9"/>
        <v>0</v>
      </c>
      <c r="D148" s="116">
        <v>0</v>
      </c>
      <c r="E148" s="118"/>
      <c r="F148" s="230">
        <f t="shared" si="10"/>
        <v>0</v>
      </c>
      <c r="G148" s="116"/>
      <c r="H148" s="408"/>
      <c r="I148" s="230">
        <f t="shared" si="11"/>
        <v>0</v>
      </c>
      <c r="J148" s="116"/>
      <c r="K148" s="408"/>
      <c r="L148" s="230">
        <f t="shared" si="12"/>
        <v>0</v>
      </c>
      <c r="M148" s="464"/>
      <c r="N148" s="118"/>
      <c r="O148" s="230">
        <f t="shared" si="13"/>
        <v>0</v>
      </c>
      <c r="P148" s="387"/>
      <c r="R148" s="346"/>
    </row>
    <row r="149" spans="1:18" ht="24" hidden="1" x14ac:dyDescent="0.25">
      <c r="A149" s="64">
        <v>2355</v>
      </c>
      <c r="B149" s="111" t="s">
        <v>167</v>
      </c>
      <c r="C149" s="405">
        <f t="shared" si="9"/>
        <v>0</v>
      </c>
      <c r="D149" s="116">
        <v>0</v>
      </c>
      <c r="E149" s="118"/>
      <c r="F149" s="230">
        <f t="shared" si="10"/>
        <v>0</v>
      </c>
      <c r="G149" s="116"/>
      <c r="H149" s="408"/>
      <c r="I149" s="230">
        <f t="shared" si="11"/>
        <v>0</v>
      </c>
      <c r="J149" s="116"/>
      <c r="K149" s="408"/>
      <c r="L149" s="230">
        <f t="shared" si="12"/>
        <v>0</v>
      </c>
      <c r="M149" s="464"/>
      <c r="N149" s="118"/>
      <c r="O149" s="230">
        <f t="shared" si="13"/>
        <v>0</v>
      </c>
      <c r="P149" s="387"/>
      <c r="R149" s="346"/>
    </row>
    <row r="150" spans="1:18" ht="24" hidden="1" x14ac:dyDescent="0.25">
      <c r="A150" s="64">
        <v>2359</v>
      </c>
      <c r="B150" s="111" t="s">
        <v>168</v>
      </c>
      <c r="C150" s="405">
        <f t="shared" si="9"/>
        <v>0</v>
      </c>
      <c r="D150" s="116">
        <v>0</v>
      </c>
      <c r="E150" s="118"/>
      <c r="F150" s="230">
        <f t="shared" si="10"/>
        <v>0</v>
      </c>
      <c r="G150" s="116"/>
      <c r="H150" s="408"/>
      <c r="I150" s="230">
        <f t="shared" si="11"/>
        <v>0</v>
      </c>
      <c r="J150" s="116"/>
      <c r="K150" s="408"/>
      <c r="L150" s="230">
        <f t="shared" si="12"/>
        <v>0</v>
      </c>
      <c r="M150" s="464"/>
      <c r="N150" s="118"/>
      <c r="O150" s="230">
        <f t="shared" si="13"/>
        <v>0</v>
      </c>
      <c r="P150" s="387"/>
      <c r="R150" s="346"/>
    </row>
    <row r="151" spans="1:18" ht="24" hidden="1" x14ac:dyDescent="0.25">
      <c r="A151" s="224">
        <v>2360</v>
      </c>
      <c r="B151" s="111" t="s">
        <v>169</v>
      </c>
      <c r="C151" s="405">
        <f t="shared" si="9"/>
        <v>0</v>
      </c>
      <c r="D151" s="225">
        <f>SUM(D152:D158)</f>
        <v>0</v>
      </c>
      <c r="E151" s="228">
        <f>SUM(E152:E158)</f>
        <v>0</v>
      </c>
      <c r="F151" s="230">
        <f t="shared" si="10"/>
        <v>0</v>
      </c>
      <c r="G151" s="225">
        <f>SUM(G152:G158)</f>
        <v>0</v>
      </c>
      <c r="H151" s="465">
        <f>SUM(H152:H158)</f>
        <v>0</v>
      </c>
      <c r="I151" s="230">
        <f t="shared" si="11"/>
        <v>0</v>
      </c>
      <c r="J151" s="225">
        <f>SUM(J152:J158)</f>
        <v>0</v>
      </c>
      <c r="K151" s="465">
        <f>SUM(K152:K158)</f>
        <v>0</v>
      </c>
      <c r="L151" s="230">
        <f t="shared" si="12"/>
        <v>0</v>
      </c>
      <c r="M151" s="466">
        <f>SUM(M152:M158)</f>
        <v>0</v>
      </c>
      <c r="N151" s="228">
        <f>SUM(N152:N158)</f>
        <v>0</v>
      </c>
      <c r="O151" s="230">
        <f t="shared" si="13"/>
        <v>0</v>
      </c>
      <c r="P151" s="387"/>
      <c r="R151" s="346"/>
    </row>
    <row r="152" spans="1:18" hidden="1" x14ac:dyDescent="0.25">
      <c r="A152" s="63">
        <v>2361</v>
      </c>
      <c r="B152" s="111" t="s">
        <v>170</v>
      </c>
      <c r="C152" s="405">
        <f t="shared" si="9"/>
        <v>0</v>
      </c>
      <c r="D152" s="116">
        <v>0</v>
      </c>
      <c r="E152" s="118"/>
      <c r="F152" s="230">
        <f t="shared" si="10"/>
        <v>0</v>
      </c>
      <c r="G152" s="116"/>
      <c r="H152" s="408"/>
      <c r="I152" s="230">
        <f t="shared" si="11"/>
        <v>0</v>
      </c>
      <c r="J152" s="116"/>
      <c r="K152" s="408"/>
      <c r="L152" s="230">
        <f t="shared" si="12"/>
        <v>0</v>
      </c>
      <c r="M152" s="464"/>
      <c r="N152" s="118"/>
      <c r="O152" s="230">
        <f t="shared" si="13"/>
        <v>0</v>
      </c>
      <c r="P152" s="387"/>
      <c r="R152" s="346"/>
    </row>
    <row r="153" spans="1:18" ht="24" hidden="1" x14ac:dyDescent="0.25">
      <c r="A153" s="63">
        <v>2362</v>
      </c>
      <c r="B153" s="111" t="s">
        <v>171</v>
      </c>
      <c r="C153" s="405">
        <f t="shared" si="9"/>
        <v>0</v>
      </c>
      <c r="D153" s="116">
        <v>0</v>
      </c>
      <c r="E153" s="118"/>
      <c r="F153" s="230">
        <f t="shared" si="10"/>
        <v>0</v>
      </c>
      <c r="G153" s="116"/>
      <c r="H153" s="408"/>
      <c r="I153" s="230">
        <f t="shared" si="11"/>
        <v>0</v>
      </c>
      <c r="J153" s="116"/>
      <c r="K153" s="408"/>
      <c r="L153" s="230">
        <f t="shared" si="12"/>
        <v>0</v>
      </c>
      <c r="M153" s="464"/>
      <c r="N153" s="118"/>
      <c r="O153" s="230">
        <f t="shared" si="13"/>
        <v>0</v>
      </c>
      <c r="P153" s="387"/>
      <c r="R153" s="346"/>
    </row>
    <row r="154" spans="1:18" hidden="1" x14ac:dyDescent="0.25">
      <c r="A154" s="63">
        <v>2363</v>
      </c>
      <c r="B154" s="111" t="s">
        <v>172</v>
      </c>
      <c r="C154" s="405">
        <f t="shared" si="9"/>
        <v>0</v>
      </c>
      <c r="D154" s="116">
        <v>0</v>
      </c>
      <c r="E154" s="118"/>
      <c r="F154" s="230">
        <f t="shared" si="10"/>
        <v>0</v>
      </c>
      <c r="G154" s="116"/>
      <c r="H154" s="408"/>
      <c r="I154" s="230">
        <f t="shared" si="11"/>
        <v>0</v>
      </c>
      <c r="J154" s="116"/>
      <c r="K154" s="408"/>
      <c r="L154" s="230">
        <f t="shared" si="12"/>
        <v>0</v>
      </c>
      <c r="M154" s="464"/>
      <c r="N154" s="118"/>
      <c r="O154" s="230">
        <f t="shared" si="13"/>
        <v>0</v>
      </c>
      <c r="P154" s="387"/>
      <c r="R154" s="346"/>
    </row>
    <row r="155" spans="1:18" hidden="1" x14ac:dyDescent="0.25">
      <c r="A155" s="63">
        <v>2364</v>
      </c>
      <c r="B155" s="111" t="s">
        <v>173</v>
      </c>
      <c r="C155" s="405">
        <f t="shared" si="9"/>
        <v>0</v>
      </c>
      <c r="D155" s="116">
        <v>0</v>
      </c>
      <c r="E155" s="118"/>
      <c r="F155" s="230">
        <f t="shared" si="10"/>
        <v>0</v>
      </c>
      <c r="G155" s="116"/>
      <c r="H155" s="408"/>
      <c r="I155" s="230">
        <f t="shared" si="11"/>
        <v>0</v>
      </c>
      <c r="J155" s="116"/>
      <c r="K155" s="408"/>
      <c r="L155" s="230">
        <f t="shared" si="12"/>
        <v>0</v>
      </c>
      <c r="M155" s="464"/>
      <c r="N155" s="118"/>
      <c r="O155" s="230">
        <f t="shared" si="13"/>
        <v>0</v>
      </c>
      <c r="P155" s="387"/>
      <c r="R155" s="346"/>
    </row>
    <row r="156" spans="1:18" hidden="1" x14ac:dyDescent="0.25">
      <c r="A156" s="63">
        <v>2365</v>
      </c>
      <c r="B156" s="111" t="s">
        <v>174</v>
      </c>
      <c r="C156" s="405">
        <f t="shared" si="9"/>
        <v>0</v>
      </c>
      <c r="D156" s="116">
        <v>0</v>
      </c>
      <c r="E156" s="118"/>
      <c r="F156" s="230">
        <f t="shared" si="10"/>
        <v>0</v>
      </c>
      <c r="G156" s="116"/>
      <c r="H156" s="408"/>
      <c r="I156" s="230">
        <f t="shared" si="11"/>
        <v>0</v>
      </c>
      <c r="J156" s="116"/>
      <c r="K156" s="408"/>
      <c r="L156" s="230">
        <f t="shared" si="12"/>
        <v>0</v>
      </c>
      <c r="M156" s="464"/>
      <c r="N156" s="118"/>
      <c r="O156" s="230">
        <f t="shared" si="13"/>
        <v>0</v>
      </c>
      <c r="P156" s="387"/>
      <c r="R156" s="346"/>
    </row>
    <row r="157" spans="1:18" ht="36" hidden="1" x14ac:dyDescent="0.25">
      <c r="A157" s="63">
        <v>2366</v>
      </c>
      <c r="B157" s="111" t="s">
        <v>175</v>
      </c>
      <c r="C157" s="405">
        <f t="shared" si="9"/>
        <v>0</v>
      </c>
      <c r="D157" s="116">
        <v>0</v>
      </c>
      <c r="E157" s="118"/>
      <c r="F157" s="230">
        <f t="shared" si="10"/>
        <v>0</v>
      </c>
      <c r="G157" s="116"/>
      <c r="H157" s="408"/>
      <c r="I157" s="230">
        <f t="shared" si="11"/>
        <v>0</v>
      </c>
      <c r="J157" s="116"/>
      <c r="K157" s="408"/>
      <c r="L157" s="230">
        <f t="shared" si="12"/>
        <v>0</v>
      </c>
      <c r="M157" s="464"/>
      <c r="N157" s="118"/>
      <c r="O157" s="230">
        <f t="shared" si="13"/>
        <v>0</v>
      </c>
      <c r="P157" s="387"/>
      <c r="R157" s="346"/>
    </row>
    <row r="158" spans="1:18" ht="48" hidden="1" x14ac:dyDescent="0.25">
      <c r="A158" s="63">
        <v>2369</v>
      </c>
      <c r="B158" s="111" t="s">
        <v>176</v>
      </c>
      <c r="C158" s="405">
        <f t="shared" si="9"/>
        <v>0</v>
      </c>
      <c r="D158" s="116">
        <v>0</v>
      </c>
      <c r="E158" s="118"/>
      <c r="F158" s="230">
        <f t="shared" si="10"/>
        <v>0</v>
      </c>
      <c r="G158" s="116"/>
      <c r="H158" s="408"/>
      <c r="I158" s="230">
        <f t="shared" si="11"/>
        <v>0</v>
      </c>
      <c r="J158" s="116"/>
      <c r="K158" s="408"/>
      <c r="L158" s="230">
        <f t="shared" si="12"/>
        <v>0</v>
      </c>
      <c r="M158" s="464"/>
      <c r="N158" s="118"/>
      <c r="O158" s="230">
        <f t="shared" si="13"/>
        <v>0</v>
      </c>
      <c r="P158" s="387"/>
      <c r="R158" s="346"/>
    </row>
    <row r="159" spans="1:18" hidden="1" x14ac:dyDescent="0.25">
      <c r="A159" s="213">
        <v>2370</v>
      </c>
      <c r="B159" s="156" t="s">
        <v>177</v>
      </c>
      <c r="C159" s="405">
        <f t="shared" si="9"/>
        <v>0</v>
      </c>
      <c r="D159" s="231">
        <v>0</v>
      </c>
      <c r="E159" s="234"/>
      <c r="F159" s="219">
        <f t="shared" si="10"/>
        <v>0</v>
      </c>
      <c r="G159" s="231"/>
      <c r="H159" s="467"/>
      <c r="I159" s="219">
        <f t="shared" si="11"/>
        <v>0</v>
      </c>
      <c r="J159" s="231"/>
      <c r="K159" s="467"/>
      <c r="L159" s="219">
        <f t="shared" si="12"/>
        <v>0</v>
      </c>
      <c r="M159" s="468"/>
      <c r="N159" s="234"/>
      <c r="O159" s="219">
        <f t="shared" si="13"/>
        <v>0</v>
      </c>
      <c r="P159" s="434"/>
      <c r="R159" s="346"/>
    </row>
    <row r="160" spans="1:18" hidden="1" x14ac:dyDescent="0.25">
      <c r="A160" s="213">
        <v>2380</v>
      </c>
      <c r="B160" s="156" t="s">
        <v>178</v>
      </c>
      <c r="C160" s="405">
        <f t="shared" si="9"/>
        <v>0</v>
      </c>
      <c r="D160" s="214">
        <f>SUM(D161:D162)</f>
        <v>0</v>
      </c>
      <c r="E160" s="217">
        <f>SUM(E161:E162)</f>
        <v>0</v>
      </c>
      <c r="F160" s="219">
        <f t="shared" si="10"/>
        <v>0</v>
      </c>
      <c r="G160" s="214">
        <f>SUM(G161:G162)</f>
        <v>0</v>
      </c>
      <c r="H160" s="461">
        <f>SUM(H161:H162)</f>
        <v>0</v>
      </c>
      <c r="I160" s="219">
        <f t="shared" si="11"/>
        <v>0</v>
      </c>
      <c r="J160" s="214">
        <f>SUM(J161:J162)</f>
        <v>0</v>
      </c>
      <c r="K160" s="461">
        <f>SUM(K161:K162)</f>
        <v>0</v>
      </c>
      <c r="L160" s="219">
        <f t="shared" si="12"/>
        <v>0</v>
      </c>
      <c r="M160" s="462">
        <f>SUM(M161:M162)</f>
        <v>0</v>
      </c>
      <c r="N160" s="217">
        <f>SUM(N161:N162)</f>
        <v>0</v>
      </c>
      <c r="O160" s="219">
        <f t="shared" si="13"/>
        <v>0</v>
      </c>
      <c r="P160" s="434"/>
      <c r="R160" s="346"/>
    </row>
    <row r="161" spans="1:18" hidden="1" x14ac:dyDescent="0.25">
      <c r="A161" s="54">
        <v>2381</v>
      </c>
      <c r="B161" s="101" t="s">
        <v>179</v>
      </c>
      <c r="C161" s="405">
        <f t="shared" si="9"/>
        <v>0</v>
      </c>
      <c r="D161" s="106">
        <v>0</v>
      </c>
      <c r="E161" s="108"/>
      <c r="F161" s="243">
        <f t="shared" si="10"/>
        <v>0</v>
      </c>
      <c r="G161" s="106"/>
      <c r="H161" s="403"/>
      <c r="I161" s="243">
        <f t="shared" si="11"/>
        <v>0</v>
      </c>
      <c r="J161" s="106"/>
      <c r="K161" s="403"/>
      <c r="L161" s="243">
        <f t="shared" si="12"/>
        <v>0</v>
      </c>
      <c r="M161" s="463"/>
      <c r="N161" s="108"/>
      <c r="O161" s="243">
        <f t="shared" si="13"/>
        <v>0</v>
      </c>
      <c r="P161" s="382"/>
      <c r="R161" s="346"/>
    </row>
    <row r="162" spans="1:18" ht="24" hidden="1" x14ac:dyDescent="0.25">
      <c r="A162" s="63">
        <v>2389</v>
      </c>
      <c r="B162" s="111" t="s">
        <v>180</v>
      </c>
      <c r="C162" s="405">
        <f t="shared" si="9"/>
        <v>0</v>
      </c>
      <c r="D162" s="116">
        <v>0</v>
      </c>
      <c r="E162" s="118"/>
      <c r="F162" s="230">
        <f t="shared" si="10"/>
        <v>0</v>
      </c>
      <c r="G162" s="116"/>
      <c r="H162" s="408"/>
      <c r="I162" s="230">
        <f t="shared" si="11"/>
        <v>0</v>
      </c>
      <c r="J162" s="116"/>
      <c r="K162" s="408"/>
      <c r="L162" s="230">
        <f t="shared" si="12"/>
        <v>0</v>
      </c>
      <c r="M162" s="464"/>
      <c r="N162" s="118"/>
      <c r="O162" s="230">
        <f t="shared" si="13"/>
        <v>0</v>
      </c>
      <c r="P162" s="387"/>
      <c r="R162" s="346"/>
    </row>
    <row r="163" spans="1:18" hidden="1" x14ac:dyDescent="0.25">
      <c r="A163" s="213">
        <v>2390</v>
      </c>
      <c r="B163" s="156" t="s">
        <v>181</v>
      </c>
      <c r="C163" s="405">
        <f t="shared" si="9"/>
        <v>0</v>
      </c>
      <c r="D163" s="231">
        <v>0</v>
      </c>
      <c r="E163" s="232"/>
      <c r="F163" s="227">
        <f t="shared" si="10"/>
        <v>0</v>
      </c>
      <c r="G163" s="231"/>
      <c r="H163" s="467"/>
      <c r="I163" s="219">
        <f t="shared" si="11"/>
        <v>0</v>
      </c>
      <c r="J163" s="231"/>
      <c r="K163" s="467"/>
      <c r="L163" s="219">
        <f t="shared" si="12"/>
        <v>0</v>
      </c>
      <c r="M163" s="468"/>
      <c r="N163" s="234"/>
      <c r="O163" s="219">
        <f t="shared" si="13"/>
        <v>0</v>
      </c>
      <c r="P163" s="434"/>
      <c r="R163" s="346"/>
    </row>
    <row r="164" spans="1:18" hidden="1" x14ac:dyDescent="0.25">
      <c r="A164" s="85">
        <v>2400</v>
      </c>
      <c r="B164" s="210" t="s">
        <v>182</v>
      </c>
      <c r="C164" s="393">
        <f t="shared" si="9"/>
        <v>0</v>
      </c>
      <c r="D164" s="245">
        <v>0</v>
      </c>
      <c r="E164" s="248"/>
      <c r="F164" s="99">
        <f t="shared" si="10"/>
        <v>0</v>
      </c>
      <c r="G164" s="245"/>
      <c r="H164" s="474"/>
      <c r="I164" s="99">
        <f t="shared" si="11"/>
        <v>0</v>
      </c>
      <c r="J164" s="245"/>
      <c r="K164" s="474"/>
      <c r="L164" s="99">
        <f t="shared" si="12"/>
        <v>0</v>
      </c>
      <c r="M164" s="331"/>
      <c r="N164" s="248"/>
      <c r="O164" s="99">
        <f t="shared" si="13"/>
        <v>0</v>
      </c>
      <c r="P164" s="397"/>
      <c r="R164" s="346"/>
    </row>
    <row r="165" spans="1:18" ht="24" hidden="1" x14ac:dyDescent="0.25">
      <c r="A165" s="85">
        <v>2500</v>
      </c>
      <c r="B165" s="210" t="s">
        <v>183</v>
      </c>
      <c r="C165" s="393">
        <f t="shared" si="9"/>
        <v>0</v>
      </c>
      <c r="D165" s="95">
        <f>SUM(D166,D171)</f>
        <v>0</v>
      </c>
      <c r="E165" s="98">
        <f>SUM(E166,E171)</f>
        <v>0</v>
      </c>
      <c r="F165" s="99">
        <f t="shared" si="10"/>
        <v>0</v>
      </c>
      <c r="G165" s="95">
        <f>SUM(G166,G171)</f>
        <v>0</v>
      </c>
      <c r="H165" s="399">
        <f t="shared" ref="H165" si="18">SUM(H166,H171)</f>
        <v>0</v>
      </c>
      <c r="I165" s="99">
        <f t="shared" si="11"/>
        <v>0</v>
      </c>
      <c r="J165" s="95">
        <f>SUM(J166,J171)</f>
        <v>0</v>
      </c>
      <c r="K165" s="399">
        <f t="shared" ref="K165" si="19">SUM(K166,K171)</f>
        <v>0</v>
      </c>
      <c r="L165" s="99">
        <f t="shared" si="12"/>
        <v>0</v>
      </c>
      <c r="M165" s="459">
        <f t="shared" ref="M165:N165" si="20">SUM(M166,M171)</f>
        <v>0</v>
      </c>
      <c r="N165" s="266">
        <f t="shared" si="20"/>
        <v>0</v>
      </c>
      <c r="O165" s="268">
        <f t="shared" si="13"/>
        <v>0</v>
      </c>
      <c r="P165" s="460"/>
      <c r="R165" s="346"/>
    </row>
    <row r="166" spans="1:18" hidden="1" x14ac:dyDescent="0.25">
      <c r="A166" s="350">
        <v>2510</v>
      </c>
      <c r="B166" s="101" t="s">
        <v>184</v>
      </c>
      <c r="C166" s="400">
        <f t="shared" si="9"/>
        <v>0</v>
      </c>
      <c r="D166" s="238">
        <f>SUM(D167:D170)</f>
        <v>0</v>
      </c>
      <c r="E166" s="241">
        <f>SUM(E167:E170)</f>
        <v>0</v>
      </c>
      <c r="F166" s="243">
        <f t="shared" si="10"/>
        <v>0</v>
      </c>
      <c r="G166" s="238">
        <f>SUM(G167:G170)</f>
        <v>0</v>
      </c>
      <c r="H166" s="470">
        <f t="shared" ref="H166" si="21">SUM(H167:H170)</f>
        <v>0</v>
      </c>
      <c r="I166" s="243">
        <f t="shared" si="11"/>
        <v>0</v>
      </c>
      <c r="J166" s="238">
        <f>SUM(J167:J170)</f>
        <v>0</v>
      </c>
      <c r="K166" s="470">
        <f t="shared" ref="K166" si="22">SUM(K167:K170)</f>
        <v>0</v>
      </c>
      <c r="L166" s="243">
        <f t="shared" si="12"/>
        <v>0</v>
      </c>
      <c r="M166" s="475">
        <f t="shared" ref="M166:N166" si="23">SUM(M167:M170)</f>
        <v>0</v>
      </c>
      <c r="N166" s="476">
        <f t="shared" si="23"/>
        <v>0</v>
      </c>
      <c r="O166" s="414">
        <f t="shared" si="13"/>
        <v>0</v>
      </c>
      <c r="P166" s="416"/>
      <c r="R166" s="346"/>
    </row>
    <row r="167" spans="1:18" ht="24" hidden="1" x14ac:dyDescent="0.25">
      <c r="A167" s="64">
        <v>2512</v>
      </c>
      <c r="B167" s="111" t="s">
        <v>185</v>
      </c>
      <c r="C167" s="405">
        <f t="shared" si="9"/>
        <v>0</v>
      </c>
      <c r="D167" s="116">
        <v>0</v>
      </c>
      <c r="E167" s="118"/>
      <c r="F167" s="230">
        <f t="shared" si="10"/>
        <v>0</v>
      </c>
      <c r="G167" s="116"/>
      <c r="H167" s="408"/>
      <c r="I167" s="230">
        <f t="shared" si="11"/>
        <v>0</v>
      </c>
      <c r="J167" s="116"/>
      <c r="K167" s="408"/>
      <c r="L167" s="230">
        <f t="shared" si="12"/>
        <v>0</v>
      </c>
      <c r="M167" s="464"/>
      <c r="N167" s="118"/>
      <c r="O167" s="230">
        <f t="shared" si="13"/>
        <v>0</v>
      </c>
      <c r="P167" s="387"/>
      <c r="R167" s="346"/>
    </row>
    <row r="168" spans="1:18" ht="36" hidden="1" x14ac:dyDescent="0.25">
      <c r="A168" s="64">
        <v>2513</v>
      </c>
      <c r="B168" s="111" t="s">
        <v>186</v>
      </c>
      <c r="C168" s="405">
        <f t="shared" si="9"/>
        <v>0</v>
      </c>
      <c r="D168" s="116">
        <v>0</v>
      </c>
      <c r="E168" s="118"/>
      <c r="F168" s="230">
        <f t="shared" si="10"/>
        <v>0</v>
      </c>
      <c r="G168" s="116"/>
      <c r="H168" s="408"/>
      <c r="I168" s="230">
        <f t="shared" si="11"/>
        <v>0</v>
      </c>
      <c r="J168" s="116"/>
      <c r="K168" s="408"/>
      <c r="L168" s="230">
        <f t="shared" si="12"/>
        <v>0</v>
      </c>
      <c r="M168" s="464"/>
      <c r="N168" s="118"/>
      <c r="O168" s="230">
        <f t="shared" si="13"/>
        <v>0</v>
      </c>
      <c r="P168" s="387"/>
      <c r="R168" s="346"/>
    </row>
    <row r="169" spans="1:18" ht="24" hidden="1" x14ac:dyDescent="0.25">
      <c r="A169" s="64">
        <v>2515</v>
      </c>
      <c r="B169" s="111" t="s">
        <v>187</v>
      </c>
      <c r="C169" s="405">
        <f t="shared" si="9"/>
        <v>0</v>
      </c>
      <c r="D169" s="116">
        <v>0</v>
      </c>
      <c r="E169" s="118"/>
      <c r="F169" s="230">
        <f t="shared" si="10"/>
        <v>0</v>
      </c>
      <c r="G169" s="116"/>
      <c r="H169" s="408"/>
      <c r="I169" s="230">
        <f t="shared" si="11"/>
        <v>0</v>
      </c>
      <c r="J169" s="116"/>
      <c r="K169" s="408"/>
      <c r="L169" s="230">
        <f t="shared" si="12"/>
        <v>0</v>
      </c>
      <c r="M169" s="464"/>
      <c r="N169" s="118"/>
      <c r="O169" s="230">
        <f t="shared" si="13"/>
        <v>0</v>
      </c>
      <c r="P169" s="387"/>
      <c r="R169" s="346"/>
    </row>
    <row r="170" spans="1:18" ht="24" hidden="1" x14ac:dyDescent="0.25">
      <c r="A170" s="64">
        <v>2519</v>
      </c>
      <c r="B170" s="111" t="s">
        <v>188</v>
      </c>
      <c r="C170" s="405">
        <f t="shared" si="9"/>
        <v>0</v>
      </c>
      <c r="D170" s="116">
        <v>0</v>
      </c>
      <c r="E170" s="118"/>
      <c r="F170" s="230">
        <f t="shared" si="10"/>
        <v>0</v>
      </c>
      <c r="G170" s="116"/>
      <c r="H170" s="408"/>
      <c r="I170" s="230">
        <f t="shared" si="11"/>
        <v>0</v>
      </c>
      <c r="J170" s="116"/>
      <c r="K170" s="408"/>
      <c r="L170" s="230">
        <f t="shared" si="12"/>
        <v>0</v>
      </c>
      <c r="M170" s="464"/>
      <c r="N170" s="118"/>
      <c r="O170" s="230">
        <f t="shared" si="13"/>
        <v>0</v>
      </c>
      <c r="P170" s="387"/>
      <c r="R170" s="346"/>
    </row>
    <row r="171" spans="1:18" ht="24" hidden="1" x14ac:dyDescent="0.25">
      <c r="A171" s="224">
        <v>2520</v>
      </c>
      <c r="B171" s="111" t="s">
        <v>189</v>
      </c>
      <c r="C171" s="405">
        <f t="shared" si="9"/>
        <v>0</v>
      </c>
      <c r="D171" s="116">
        <v>0</v>
      </c>
      <c r="E171" s="118"/>
      <c r="F171" s="230">
        <f t="shared" si="10"/>
        <v>0</v>
      </c>
      <c r="G171" s="116"/>
      <c r="H171" s="408"/>
      <c r="I171" s="230">
        <f t="shared" si="11"/>
        <v>0</v>
      </c>
      <c r="J171" s="116"/>
      <c r="K171" s="408"/>
      <c r="L171" s="230">
        <f t="shared" si="12"/>
        <v>0</v>
      </c>
      <c r="M171" s="464"/>
      <c r="N171" s="118"/>
      <c r="O171" s="230">
        <f t="shared" si="13"/>
        <v>0</v>
      </c>
      <c r="P171" s="387"/>
      <c r="R171" s="346"/>
    </row>
    <row r="172" spans="1:18" s="252" customFormat="1" ht="48" hidden="1" x14ac:dyDescent="0.25">
      <c r="A172" s="29">
        <v>2800</v>
      </c>
      <c r="B172" s="101" t="s">
        <v>190</v>
      </c>
      <c r="C172" s="400">
        <f t="shared" si="9"/>
        <v>0</v>
      </c>
      <c r="D172" s="57">
        <v>0</v>
      </c>
      <c r="E172" s="60"/>
      <c r="F172" s="380">
        <f t="shared" si="10"/>
        <v>0</v>
      </c>
      <c r="G172" s="57"/>
      <c r="H172" s="379"/>
      <c r="I172" s="380">
        <f t="shared" si="11"/>
        <v>0</v>
      </c>
      <c r="J172" s="57"/>
      <c r="K172" s="379"/>
      <c r="L172" s="380">
        <f t="shared" si="12"/>
        <v>0</v>
      </c>
      <c r="M172" s="381"/>
      <c r="N172" s="60"/>
      <c r="O172" s="380">
        <f t="shared" si="13"/>
        <v>0</v>
      </c>
      <c r="P172" s="382"/>
      <c r="R172" s="346"/>
    </row>
    <row r="173" spans="1:18" hidden="1" x14ac:dyDescent="0.25">
      <c r="A173" s="200">
        <v>3000</v>
      </c>
      <c r="B173" s="200" t="s">
        <v>191</v>
      </c>
      <c r="C173" s="455">
        <f t="shared" si="9"/>
        <v>0</v>
      </c>
      <c r="D173" s="206">
        <f>SUM(D174,D184)</f>
        <v>0</v>
      </c>
      <c r="E173" s="207">
        <f>SUM(E174,E184)</f>
        <v>0</v>
      </c>
      <c r="F173" s="209">
        <f t="shared" si="10"/>
        <v>0</v>
      </c>
      <c r="G173" s="206">
        <f>SUM(G174,G184)</f>
        <v>0</v>
      </c>
      <c r="H173" s="456">
        <f>SUM(H174,H184)</f>
        <v>0</v>
      </c>
      <c r="I173" s="209">
        <f t="shared" si="11"/>
        <v>0</v>
      </c>
      <c r="J173" s="206">
        <f>SUM(J174,J184)</f>
        <v>0</v>
      </c>
      <c r="K173" s="456">
        <f>SUM(K174,K184)</f>
        <v>0</v>
      </c>
      <c r="L173" s="209">
        <f t="shared" si="12"/>
        <v>0</v>
      </c>
      <c r="M173" s="457">
        <f>SUM(M174,M184)</f>
        <v>0</v>
      </c>
      <c r="N173" s="207">
        <f>SUM(N174,N184)</f>
        <v>0</v>
      </c>
      <c r="O173" s="209">
        <f t="shared" si="13"/>
        <v>0</v>
      </c>
      <c r="P173" s="458"/>
      <c r="R173" s="346"/>
    </row>
    <row r="174" spans="1:18" ht="24" hidden="1" x14ac:dyDescent="0.25">
      <c r="A174" s="85">
        <v>3200</v>
      </c>
      <c r="B174" s="253" t="s">
        <v>192</v>
      </c>
      <c r="C174" s="393">
        <f t="shared" si="9"/>
        <v>0</v>
      </c>
      <c r="D174" s="95">
        <f>SUM(D175,D179)</f>
        <v>0</v>
      </c>
      <c r="E174" s="98">
        <f>SUM(E175,E179)</f>
        <v>0</v>
      </c>
      <c r="F174" s="99">
        <f t="shared" si="10"/>
        <v>0</v>
      </c>
      <c r="G174" s="95">
        <f>SUM(G175,G179)</f>
        <v>0</v>
      </c>
      <c r="H174" s="399">
        <f t="shared" ref="H174" si="24">SUM(H175,H179)</f>
        <v>0</v>
      </c>
      <c r="I174" s="99">
        <f t="shared" si="11"/>
        <v>0</v>
      </c>
      <c r="J174" s="95">
        <f>SUM(J175,J179)</f>
        <v>0</v>
      </c>
      <c r="K174" s="399">
        <f t="shared" ref="K174" si="25">SUM(K175,K179)</f>
        <v>0</v>
      </c>
      <c r="L174" s="99">
        <f t="shared" si="12"/>
        <v>0</v>
      </c>
      <c r="M174" s="459">
        <f t="shared" ref="M174:N174" si="26">SUM(M175,M179)</f>
        <v>0</v>
      </c>
      <c r="N174" s="266">
        <f t="shared" si="26"/>
        <v>0</v>
      </c>
      <c r="O174" s="268">
        <f t="shared" si="13"/>
        <v>0</v>
      </c>
      <c r="P174" s="460"/>
      <c r="R174" s="346"/>
    </row>
    <row r="175" spans="1:18" ht="36" hidden="1" x14ac:dyDescent="0.25">
      <c r="A175" s="350">
        <v>3260</v>
      </c>
      <c r="B175" s="101" t="s">
        <v>193</v>
      </c>
      <c r="C175" s="400">
        <f t="shared" si="9"/>
        <v>0</v>
      </c>
      <c r="D175" s="238">
        <f>SUM(D176:D178)</f>
        <v>0</v>
      </c>
      <c r="E175" s="241">
        <f>SUM(E176:E178)</f>
        <v>0</v>
      </c>
      <c r="F175" s="243">
        <f t="shared" si="10"/>
        <v>0</v>
      </c>
      <c r="G175" s="238">
        <f>SUM(G176:G178)</f>
        <v>0</v>
      </c>
      <c r="H175" s="470">
        <f>SUM(H176:H178)</f>
        <v>0</v>
      </c>
      <c r="I175" s="243">
        <f t="shared" si="11"/>
        <v>0</v>
      </c>
      <c r="J175" s="238">
        <f>SUM(J176:J178)</f>
        <v>0</v>
      </c>
      <c r="K175" s="470">
        <f>SUM(K176:K178)</f>
        <v>0</v>
      </c>
      <c r="L175" s="243">
        <f t="shared" si="12"/>
        <v>0</v>
      </c>
      <c r="M175" s="471">
        <f>SUM(M176:M178)</f>
        <v>0</v>
      </c>
      <c r="N175" s="241">
        <f>SUM(N176:N178)</f>
        <v>0</v>
      </c>
      <c r="O175" s="243">
        <f t="shared" si="13"/>
        <v>0</v>
      </c>
      <c r="P175" s="382"/>
      <c r="R175" s="346"/>
    </row>
    <row r="176" spans="1:18" ht="24" hidden="1" x14ac:dyDescent="0.25">
      <c r="A176" s="64">
        <v>3261</v>
      </c>
      <c r="B176" s="111" t="s">
        <v>194</v>
      </c>
      <c r="C176" s="405">
        <f t="shared" si="9"/>
        <v>0</v>
      </c>
      <c r="D176" s="116">
        <v>0</v>
      </c>
      <c r="E176" s="118"/>
      <c r="F176" s="230">
        <f t="shared" si="10"/>
        <v>0</v>
      </c>
      <c r="G176" s="116"/>
      <c r="H176" s="408"/>
      <c r="I176" s="230">
        <f t="shared" si="11"/>
        <v>0</v>
      </c>
      <c r="J176" s="116"/>
      <c r="K176" s="408"/>
      <c r="L176" s="230">
        <f t="shared" si="12"/>
        <v>0</v>
      </c>
      <c r="M176" s="464"/>
      <c r="N176" s="118"/>
      <c r="O176" s="230">
        <f t="shared" si="13"/>
        <v>0</v>
      </c>
      <c r="P176" s="387"/>
      <c r="R176" s="346"/>
    </row>
    <row r="177" spans="1:18" ht="36" hidden="1" x14ac:dyDescent="0.25">
      <c r="A177" s="64">
        <v>3262</v>
      </c>
      <c r="B177" s="111" t="s">
        <v>195</v>
      </c>
      <c r="C177" s="405">
        <f t="shared" si="9"/>
        <v>0</v>
      </c>
      <c r="D177" s="116">
        <v>0</v>
      </c>
      <c r="E177" s="118"/>
      <c r="F177" s="230">
        <f t="shared" si="10"/>
        <v>0</v>
      </c>
      <c r="G177" s="116"/>
      <c r="H177" s="408"/>
      <c r="I177" s="230">
        <f t="shared" si="11"/>
        <v>0</v>
      </c>
      <c r="J177" s="116"/>
      <c r="K177" s="408"/>
      <c r="L177" s="230">
        <f t="shared" si="12"/>
        <v>0</v>
      </c>
      <c r="M177" s="464"/>
      <c r="N177" s="118"/>
      <c r="O177" s="230">
        <f t="shared" si="13"/>
        <v>0</v>
      </c>
      <c r="P177" s="387"/>
      <c r="R177" s="346"/>
    </row>
    <row r="178" spans="1:18" ht="24" hidden="1" x14ac:dyDescent="0.25">
      <c r="A178" s="64">
        <v>3263</v>
      </c>
      <c r="B178" s="111" t="s">
        <v>196</v>
      </c>
      <c r="C178" s="405">
        <f t="shared" si="9"/>
        <v>0</v>
      </c>
      <c r="D178" s="116">
        <v>0</v>
      </c>
      <c r="E178" s="118"/>
      <c r="F178" s="230">
        <f t="shared" si="10"/>
        <v>0</v>
      </c>
      <c r="G178" s="116"/>
      <c r="H178" s="408"/>
      <c r="I178" s="230">
        <f t="shared" si="11"/>
        <v>0</v>
      </c>
      <c r="J178" s="116"/>
      <c r="K178" s="408"/>
      <c r="L178" s="230">
        <f t="shared" si="12"/>
        <v>0</v>
      </c>
      <c r="M178" s="464"/>
      <c r="N178" s="118"/>
      <c r="O178" s="230">
        <f t="shared" si="13"/>
        <v>0</v>
      </c>
      <c r="P178" s="387"/>
      <c r="R178" s="346"/>
    </row>
    <row r="179" spans="1:18" ht="84" hidden="1" x14ac:dyDescent="0.25">
      <c r="A179" s="350">
        <v>3290</v>
      </c>
      <c r="B179" s="101" t="s">
        <v>341</v>
      </c>
      <c r="C179" s="405">
        <f t="shared" ref="C179:C255" si="27">F179+I179+L179+O179</f>
        <v>0</v>
      </c>
      <c r="D179" s="238">
        <f>SUM(D180:D183)</f>
        <v>0</v>
      </c>
      <c r="E179" s="241">
        <f>SUM(E180:E183)</f>
        <v>0</v>
      </c>
      <c r="F179" s="243">
        <f t="shared" si="10"/>
        <v>0</v>
      </c>
      <c r="G179" s="238">
        <f>SUM(G180:G183)</f>
        <v>0</v>
      </c>
      <c r="H179" s="470">
        <f t="shared" ref="H179" si="28">SUM(H180:H183)</f>
        <v>0</v>
      </c>
      <c r="I179" s="243">
        <f t="shared" si="11"/>
        <v>0</v>
      </c>
      <c r="J179" s="238">
        <f>SUM(J180:J183)</f>
        <v>0</v>
      </c>
      <c r="K179" s="470">
        <f t="shared" ref="K179" si="29">SUM(K180:K183)</f>
        <v>0</v>
      </c>
      <c r="L179" s="243">
        <f t="shared" si="12"/>
        <v>0</v>
      </c>
      <c r="M179" s="477">
        <f t="shared" ref="M179:N179" si="30">SUM(M180:M183)</f>
        <v>0</v>
      </c>
      <c r="N179" s="478">
        <f t="shared" si="30"/>
        <v>0</v>
      </c>
      <c r="O179" s="479">
        <f t="shared" si="13"/>
        <v>0</v>
      </c>
      <c r="P179" s="480"/>
      <c r="R179" s="346"/>
    </row>
    <row r="180" spans="1:18" ht="72" hidden="1" x14ac:dyDescent="0.25">
      <c r="A180" s="64">
        <v>3291</v>
      </c>
      <c r="B180" s="111" t="s">
        <v>198</v>
      </c>
      <c r="C180" s="405">
        <f t="shared" si="27"/>
        <v>0</v>
      </c>
      <c r="D180" s="116">
        <v>0</v>
      </c>
      <c r="E180" s="118"/>
      <c r="F180" s="230">
        <f t="shared" ref="F180:F243" si="31">D180+E180</f>
        <v>0</v>
      </c>
      <c r="G180" s="116"/>
      <c r="H180" s="408"/>
      <c r="I180" s="230">
        <f t="shared" ref="I180:I243" si="32">G180+H180</f>
        <v>0</v>
      </c>
      <c r="J180" s="116"/>
      <c r="K180" s="408"/>
      <c r="L180" s="230">
        <f t="shared" ref="L180:L243" si="33">J180+K180</f>
        <v>0</v>
      </c>
      <c r="M180" s="464"/>
      <c r="N180" s="118"/>
      <c r="O180" s="230">
        <f t="shared" ref="O180:O243" si="34">M180+N180</f>
        <v>0</v>
      </c>
      <c r="P180" s="387"/>
      <c r="R180" s="346"/>
    </row>
    <row r="181" spans="1:18" ht="72" hidden="1" x14ac:dyDescent="0.25">
      <c r="A181" s="64">
        <v>3292</v>
      </c>
      <c r="B181" s="111" t="s">
        <v>199</v>
      </c>
      <c r="C181" s="405">
        <f t="shared" si="27"/>
        <v>0</v>
      </c>
      <c r="D181" s="116">
        <v>0</v>
      </c>
      <c r="E181" s="118"/>
      <c r="F181" s="230">
        <f t="shared" si="31"/>
        <v>0</v>
      </c>
      <c r="G181" s="116"/>
      <c r="H181" s="408"/>
      <c r="I181" s="230">
        <f t="shared" si="32"/>
        <v>0</v>
      </c>
      <c r="J181" s="116"/>
      <c r="K181" s="408"/>
      <c r="L181" s="230">
        <f t="shared" si="33"/>
        <v>0</v>
      </c>
      <c r="M181" s="464"/>
      <c r="N181" s="118"/>
      <c r="O181" s="230">
        <f t="shared" si="34"/>
        <v>0</v>
      </c>
      <c r="P181" s="387"/>
      <c r="R181" s="346"/>
    </row>
    <row r="182" spans="1:18" ht="72" hidden="1" x14ac:dyDescent="0.25">
      <c r="A182" s="64">
        <v>3293</v>
      </c>
      <c r="B182" s="111" t="s">
        <v>200</v>
      </c>
      <c r="C182" s="405">
        <f t="shared" si="27"/>
        <v>0</v>
      </c>
      <c r="D182" s="116">
        <v>0</v>
      </c>
      <c r="E182" s="118"/>
      <c r="F182" s="230">
        <f t="shared" si="31"/>
        <v>0</v>
      </c>
      <c r="G182" s="116"/>
      <c r="H182" s="408"/>
      <c r="I182" s="230">
        <f t="shared" si="32"/>
        <v>0</v>
      </c>
      <c r="J182" s="116"/>
      <c r="K182" s="408"/>
      <c r="L182" s="230">
        <f t="shared" si="33"/>
        <v>0</v>
      </c>
      <c r="M182" s="464"/>
      <c r="N182" s="118"/>
      <c r="O182" s="230">
        <f t="shared" si="34"/>
        <v>0</v>
      </c>
      <c r="P182" s="387"/>
      <c r="R182" s="346"/>
    </row>
    <row r="183" spans="1:18" ht="60" hidden="1" x14ac:dyDescent="0.25">
      <c r="A183" s="256">
        <v>3294</v>
      </c>
      <c r="B183" s="111" t="s">
        <v>201</v>
      </c>
      <c r="C183" s="481">
        <f t="shared" si="27"/>
        <v>0</v>
      </c>
      <c r="D183" s="257">
        <v>0</v>
      </c>
      <c r="E183" s="260"/>
      <c r="F183" s="479">
        <f t="shared" si="31"/>
        <v>0</v>
      </c>
      <c r="G183" s="257"/>
      <c r="H183" s="483"/>
      <c r="I183" s="479">
        <f t="shared" si="32"/>
        <v>0</v>
      </c>
      <c r="J183" s="257"/>
      <c r="K183" s="483"/>
      <c r="L183" s="479">
        <f t="shared" si="33"/>
        <v>0</v>
      </c>
      <c r="M183" s="484"/>
      <c r="N183" s="260"/>
      <c r="O183" s="479">
        <f t="shared" si="34"/>
        <v>0</v>
      </c>
      <c r="P183" s="480"/>
      <c r="R183" s="346"/>
    </row>
    <row r="184" spans="1:18" ht="48" hidden="1" x14ac:dyDescent="0.25">
      <c r="A184" s="137">
        <v>3300</v>
      </c>
      <c r="B184" s="253" t="s">
        <v>202</v>
      </c>
      <c r="C184" s="485">
        <f t="shared" si="27"/>
        <v>0</v>
      </c>
      <c r="D184" s="211">
        <f>SUM(D185:D186)</f>
        <v>0</v>
      </c>
      <c r="E184" s="266">
        <f>SUM(E185:E186)</f>
        <v>0</v>
      </c>
      <c r="F184" s="268">
        <f t="shared" si="31"/>
        <v>0</v>
      </c>
      <c r="G184" s="211">
        <f>SUM(G185:G186)</f>
        <v>0</v>
      </c>
      <c r="H184" s="486">
        <f t="shared" ref="H184" si="35">SUM(H185:H186)</f>
        <v>0</v>
      </c>
      <c r="I184" s="268">
        <f t="shared" si="32"/>
        <v>0</v>
      </c>
      <c r="J184" s="211">
        <f>SUM(J185:J186)</f>
        <v>0</v>
      </c>
      <c r="K184" s="486">
        <f t="shared" ref="K184" si="36">SUM(K185:K186)</f>
        <v>0</v>
      </c>
      <c r="L184" s="268">
        <f t="shared" si="33"/>
        <v>0</v>
      </c>
      <c r="M184" s="459">
        <f t="shared" ref="M184:N184" si="37">SUM(M185:M186)</f>
        <v>0</v>
      </c>
      <c r="N184" s="266">
        <f t="shared" si="37"/>
        <v>0</v>
      </c>
      <c r="O184" s="268">
        <f t="shared" si="34"/>
        <v>0</v>
      </c>
      <c r="P184" s="460"/>
      <c r="R184" s="346"/>
    </row>
    <row r="185" spans="1:18" ht="48" hidden="1" x14ac:dyDescent="0.25">
      <c r="A185" s="155">
        <v>3310</v>
      </c>
      <c r="B185" s="156" t="s">
        <v>203</v>
      </c>
      <c r="C185" s="435">
        <f t="shared" si="27"/>
        <v>0</v>
      </c>
      <c r="D185" s="231">
        <v>0</v>
      </c>
      <c r="E185" s="234"/>
      <c r="F185" s="219">
        <f t="shared" si="31"/>
        <v>0</v>
      </c>
      <c r="G185" s="231"/>
      <c r="H185" s="467"/>
      <c r="I185" s="219">
        <f t="shared" si="32"/>
        <v>0</v>
      </c>
      <c r="J185" s="231"/>
      <c r="K185" s="467"/>
      <c r="L185" s="219">
        <f t="shared" si="33"/>
        <v>0</v>
      </c>
      <c r="M185" s="468"/>
      <c r="N185" s="234"/>
      <c r="O185" s="219">
        <f t="shared" si="34"/>
        <v>0</v>
      </c>
      <c r="P185" s="434"/>
      <c r="R185" s="346"/>
    </row>
    <row r="186" spans="1:18" ht="60" hidden="1" x14ac:dyDescent="0.25">
      <c r="A186" s="55">
        <v>3320</v>
      </c>
      <c r="B186" s="101" t="s">
        <v>204</v>
      </c>
      <c r="C186" s="400">
        <f t="shared" si="27"/>
        <v>0</v>
      </c>
      <c r="D186" s="106">
        <v>0</v>
      </c>
      <c r="E186" s="108"/>
      <c r="F186" s="243">
        <f t="shared" si="31"/>
        <v>0</v>
      </c>
      <c r="G186" s="106"/>
      <c r="H186" s="403"/>
      <c r="I186" s="243">
        <f t="shared" si="32"/>
        <v>0</v>
      </c>
      <c r="J186" s="106"/>
      <c r="K186" s="403"/>
      <c r="L186" s="243">
        <f t="shared" si="33"/>
        <v>0</v>
      </c>
      <c r="M186" s="463"/>
      <c r="N186" s="108"/>
      <c r="O186" s="243">
        <f t="shared" si="34"/>
        <v>0</v>
      </c>
      <c r="P186" s="382"/>
      <c r="R186" s="346"/>
    </row>
    <row r="187" spans="1:18" hidden="1" x14ac:dyDescent="0.25">
      <c r="A187" s="269">
        <v>4000</v>
      </c>
      <c r="B187" s="200" t="s">
        <v>205</v>
      </c>
      <c r="C187" s="455">
        <f t="shared" si="27"/>
        <v>0</v>
      </c>
      <c r="D187" s="206">
        <f>SUM(D188,D191)</f>
        <v>0</v>
      </c>
      <c r="E187" s="207">
        <f>SUM(E188,E191)</f>
        <v>0</v>
      </c>
      <c r="F187" s="209">
        <f t="shared" si="31"/>
        <v>0</v>
      </c>
      <c r="G187" s="206">
        <f>SUM(G188,G191)</f>
        <v>0</v>
      </c>
      <c r="H187" s="456">
        <f>SUM(H188,H191)</f>
        <v>0</v>
      </c>
      <c r="I187" s="209">
        <f t="shared" si="32"/>
        <v>0</v>
      </c>
      <c r="J187" s="206">
        <f>SUM(J188,J191)</f>
        <v>0</v>
      </c>
      <c r="K187" s="456">
        <f>SUM(K188,K191)</f>
        <v>0</v>
      </c>
      <c r="L187" s="209">
        <f t="shared" si="33"/>
        <v>0</v>
      </c>
      <c r="M187" s="457">
        <f>SUM(M188,M191)</f>
        <v>0</v>
      </c>
      <c r="N187" s="207">
        <f>SUM(N188,N191)</f>
        <v>0</v>
      </c>
      <c r="O187" s="209">
        <f t="shared" si="34"/>
        <v>0</v>
      </c>
      <c r="P187" s="458"/>
      <c r="R187" s="346"/>
    </row>
    <row r="188" spans="1:18" ht="24" hidden="1" x14ac:dyDescent="0.25">
      <c r="A188" s="270">
        <v>4200</v>
      </c>
      <c r="B188" s="210" t="s">
        <v>206</v>
      </c>
      <c r="C188" s="393">
        <f t="shared" si="27"/>
        <v>0</v>
      </c>
      <c r="D188" s="95">
        <f>SUM(D189,D190)</f>
        <v>0</v>
      </c>
      <c r="E188" s="98">
        <f>SUM(E189,E190)</f>
        <v>0</v>
      </c>
      <c r="F188" s="99">
        <f t="shared" si="31"/>
        <v>0</v>
      </c>
      <c r="G188" s="95">
        <f>SUM(G189,G190)</f>
        <v>0</v>
      </c>
      <c r="H188" s="399">
        <f>SUM(H189,H190)</f>
        <v>0</v>
      </c>
      <c r="I188" s="99">
        <f t="shared" si="32"/>
        <v>0</v>
      </c>
      <c r="J188" s="95">
        <f>SUM(J189,J190)</f>
        <v>0</v>
      </c>
      <c r="K188" s="399">
        <f>SUM(K189,K190)</f>
        <v>0</v>
      </c>
      <c r="L188" s="99">
        <f t="shared" si="33"/>
        <v>0</v>
      </c>
      <c r="M188" s="469">
        <f>SUM(M189,M190)</f>
        <v>0</v>
      </c>
      <c r="N188" s="98">
        <f>SUM(N189,N190)</f>
        <v>0</v>
      </c>
      <c r="O188" s="99">
        <f t="shared" si="34"/>
        <v>0</v>
      </c>
      <c r="P188" s="397"/>
      <c r="R188" s="346"/>
    </row>
    <row r="189" spans="1:18" ht="36" hidden="1" x14ac:dyDescent="0.25">
      <c r="A189" s="350">
        <v>4240</v>
      </c>
      <c r="B189" s="101" t="s">
        <v>207</v>
      </c>
      <c r="C189" s="400">
        <f t="shared" si="27"/>
        <v>0</v>
      </c>
      <c r="D189" s="106">
        <v>0</v>
      </c>
      <c r="E189" s="108"/>
      <c r="F189" s="243">
        <f t="shared" si="31"/>
        <v>0</v>
      </c>
      <c r="G189" s="106"/>
      <c r="H189" s="403"/>
      <c r="I189" s="243">
        <f t="shared" si="32"/>
        <v>0</v>
      </c>
      <c r="J189" s="106"/>
      <c r="K189" s="403"/>
      <c r="L189" s="243">
        <f t="shared" si="33"/>
        <v>0</v>
      </c>
      <c r="M189" s="463"/>
      <c r="N189" s="108"/>
      <c r="O189" s="243">
        <f t="shared" si="34"/>
        <v>0</v>
      </c>
      <c r="P189" s="382"/>
      <c r="R189" s="346"/>
    </row>
    <row r="190" spans="1:18" ht="24" hidden="1" x14ac:dyDescent="0.25">
      <c r="A190" s="224">
        <v>4250</v>
      </c>
      <c r="B190" s="111" t="s">
        <v>208</v>
      </c>
      <c r="C190" s="405">
        <f t="shared" si="27"/>
        <v>0</v>
      </c>
      <c r="D190" s="116">
        <v>0</v>
      </c>
      <c r="E190" s="118"/>
      <c r="F190" s="230">
        <f t="shared" si="31"/>
        <v>0</v>
      </c>
      <c r="G190" s="116"/>
      <c r="H190" s="408"/>
      <c r="I190" s="230">
        <f t="shared" si="32"/>
        <v>0</v>
      </c>
      <c r="J190" s="116"/>
      <c r="K190" s="408"/>
      <c r="L190" s="230">
        <f t="shared" si="33"/>
        <v>0</v>
      </c>
      <c r="M190" s="464"/>
      <c r="N190" s="118"/>
      <c r="O190" s="230">
        <f t="shared" si="34"/>
        <v>0</v>
      </c>
      <c r="P190" s="387"/>
      <c r="R190" s="346"/>
    </row>
    <row r="191" spans="1:18" hidden="1" x14ac:dyDescent="0.25">
      <c r="A191" s="85">
        <v>4300</v>
      </c>
      <c r="B191" s="210" t="s">
        <v>209</v>
      </c>
      <c r="C191" s="393">
        <f t="shared" si="27"/>
        <v>0</v>
      </c>
      <c r="D191" s="95">
        <f>SUM(D192)</f>
        <v>0</v>
      </c>
      <c r="E191" s="98">
        <f>SUM(E192)</f>
        <v>0</v>
      </c>
      <c r="F191" s="99">
        <f t="shared" si="31"/>
        <v>0</v>
      </c>
      <c r="G191" s="95">
        <f>SUM(G192)</f>
        <v>0</v>
      </c>
      <c r="H191" s="399">
        <f>SUM(H192)</f>
        <v>0</v>
      </c>
      <c r="I191" s="99">
        <f t="shared" si="32"/>
        <v>0</v>
      </c>
      <c r="J191" s="95">
        <f>SUM(J192)</f>
        <v>0</v>
      </c>
      <c r="K191" s="399">
        <f>SUM(K192)</f>
        <v>0</v>
      </c>
      <c r="L191" s="99">
        <f t="shared" si="33"/>
        <v>0</v>
      </c>
      <c r="M191" s="469">
        <f>SUM(M192)</f>
        <v>0</v>
      </c>
      <c r="N191" s="98">
        <f>SUM(N192)</f>
        <v>0</v>
      </c>
      <c r="O191" s="99">
        <f t="shared" si="34"/>
        <v>0</v>
      </c>
      <c r="P191" s="397"/>
      <c r="R191" s="346"/>
    </row>
    <row r="192" spans="1:18" ht="24" hidden="1" x14ac:dyDescent="0.25">
      <c r="A192" s="350">
        <v>4310</v>
      </c>
      <c r="B192" s="101" t="s">
        <v>210</v>
      </c>
      <c r="C192" s="400">
        <f t="shared" si="27"/>
        <v>0</v>
      </c>
      <c r="D192" s="238">
        <f>SUM(D193:D193)</f>
        <v>0</v>
      </c>
      <c r="E192" s="241">
        <f>SUM(E193:E193)</f>
        <v>0</v>
      </c>
      <c r="F192" s="243">
        <f t="shared" si="31"/>
        <v>0</v>
      </c>
      <c r="G192" s="238">
        <f>SUM(G193:G193)</f>
        <v>0</v>
      </c>
      <c r="H192" s="470">
        <f>SUM(H193:H193)</f>
        <v>0</v>
      </c>
      <c r="I192" s="243">
        <f t="shared" si="32"/>
        <v>0</v>
      </c>
      <c r="J192" s="238">
        <f>SUM(J193:J193)</f>
        <v>0</v>
      </c>
      <c r="K192" s="470">
        <f>SUM(K193:K193)</f>
        <v>0</v>
      </c>
      <c r="L192" s="243">
        <f t="shared" si="33"/>
        <v>0</v>
      </c>
      <c r="M192" s="471">
        <f>SUM(M193:M193)</f>
        <v>0</v>
      </c>
      <c r="N192" s="241">
        <f>SUM(N193:N193)</f>
        <v>0</v>
      </c>
      <c r="O192" s="243">
        <f t="shared" si="34"/>
        <v>0</v>
      </c>
      <c r="P192" s="382"/>
      <c r="R192" s="346"/>
    </row>
    <row r="193" spans="1:18" ht="36" hidden="1" x14ac:dyDescent="0.25">
      <c r="A193" s="64">
        <v>4311</v>
      </c>
      <c r="B193" s="111" t="s">
        <v>211</v>
      </c>
      <c r="C193" s="405">
        <f t="shared" si="27"/>
        <v>0</v>
      </c>
      <c r="D193" s="116">
        <v>0</v>
      </c>
      <c r="E193" s="118"/>
      <c r="F193" s="230">
        <f t="shared" si="31"/>
        <v>0</v>
      </c>
      <c r="G193" s="116"/>
      <c r="H193" s="408"/>
      <c r="I193" s="230">
        <f t="shared" si="32"/>
        <v>0</v>
      </c>
      <c r="J193" s="116"/>
      <c r="K193" s="408"/>
      <c r="L193" s="230">
        <f t="shared" si="33"/>
        <v>0</v>
      </c>
      <c r="M193" s="464"/>
      <c r="N193" s="118"/>
      <c r="O193" s="230">
        <f t="shared" si="34"/>
        <v>0</v>
      </c>
      <c r="P193" s="387"/>
      <c r="R193" s="346"/>
    </row>
    <row r="194" spans="1:18" s="37" customFormat="1" ht="24" x14ac:dyDescent="0.25">
      <c r="A194" s="271"/>
      <c r="B194" s="29" t="s">
        <v>212</v>
      </c>
      <c r="C194" s="452">
        <f t="shared" si="27"/>
        <v>147999</v>
      </c>
      <c r="D194" s="173">
        <f>SUM(D195,D230,D268)</f>
        <v>147999</v>
      </c>
      <c r="E194" s="174">
        <f>SUM(E195,E230,E268)</f>
        <v>0</v>
      </c>
      <c r="F194" s="783">
        <f t="shared" si="31"/>
        <v>147999</v>
      </c>
      <c r="G194" s="173">
        <f>SUM(G195,G230,G268)</f>
        <v>0</v>
      </c>
      <c r="H194" s="453">
        <f>SUM(H195,H230,H268)</f>
        <v>0</v>
      </c>
      <c r="I194" s="199">
        <f t="shared" si="32"/>
        <v>0</v>
      </c>
      <c r="J194" s="173">
        <f>SUM(J195,J230,J268)</f>
        <v>0</v>
      </c>
      <c r="K194" s="453">
        <f>SUM(K195,K230,K268)</f>
        <v>0</v>
      </c>
      <c r="L194" s="199">
        <f t="shared" si="33"/>
        <v>0</v>
      </c>
      <c r="M194" s="487">
        <f>SUM(M195,M230,M268)</f>
        <v>0</v>
      </c>
      <c r="N194" s="488">
        <f>SUM(N195,N230,N268)</f>
        <v>0</v>
      </c>
      <c r="O194" s="489">
        <f t="shared" si="34"/>
        <v>0</v>
      </c>
      <c r="P194" s="490"/>
      <c r="R194" s="346"/>
    </row>
    <row r="195" spans="1:18" x14ac:dyDescent="0.25">
      <c r="A195" s="200">
        <v>5000</v>
      </c>
      <c r="B195" s="200" t="s">
        <v>213</v>
      </c>
      <c r="C195" s="455">
        <f>F195+I195+L195+O195</f>
        <v>147999</v>
      </c>
      <c r="D195" s="206">
        <f>D196+D204</f>
        <v>147999</v>
      </c>
      <c r="E195" s="604">
        <f>E196+E204</f>
        <v>0</v>
      </c>
      <c r="F195" s="608">
        <f t="shared" si="31"/>
        <v>147999</v>
      </c>
      <c r="G195" s="206">
        <f>G196+G204</f>
        <v>0</v>
      </c>
      <c r="H195" s="456">
        <f>H196+H204</f>
        <v>0</v>
      </c>
      <c r="I195" s="209">
        <f t="shared" si="32"/>
        <v>0</v>
      </c>
      <c r="J195" s="206">
        <f>J196+J204</f>
        <v>0</v>
      </c>
      <c r="K195" s="456">
        <f>K196+K204</f>
        <v>0</v>
      </c>
      <c r="L195" s="209">
        <f t="shared" si="33"/>
        <v>0</v>
      </c>
      <c r="M195" s="457">
        <f>M196+M204</f>
        <v>0</v>
      </c>
      <c r="N195" s="207">
        <f>N196+N204</f>
        <v>0</v>
      </c>
      <c r="O195" s="209">
        <f t="shared" si="34"/>
        <v>0</v>
      </c>
      <c r="P195" s="458"/>
      <c r="R195" s="346"/>
    </row>
    <row r="196" spans="1:18" hidden="1" x14ac:dyDescent="0.25">
      <c r="A196" s="85">
        <v>5100</v>
      </c>
      <c r="B196" s="210" t="s">
        <v>214</v>
      </c>
      <c r="C196" s="393">
        <f t="shared" si="27"/>
        <v>0</v>
      </c>
      <c r="D196" s="95">
        <f>D197+D198+D201+D202+D203</f>
        <v>0</v>
      </c>
      <c r="E196" s="98">
        <f>E197+E198+E201+E202+E203</f>
        <v>0</v>
      </c>
      <c r="F196" s="99">
        <f t="shared" si="31"/>
        <v>0</v>
      </c>
      <c r="G196" s="95">
        <f>G197+G198+G201+G202+G203</f>
        <v>0</v>
      </c>
      <c r="H196" s="399">
        <f>H197+H198+H201+H202+H203</f>
        <v>0</v>
      </c>
      <c r="I196" s="99">
        <f t="shared" si="32"/>
        <v>0</v>
      </c>
      <c r="J196" s="95">
        <f>J197+J198+J201+J202+J203</f>
        <v>0</v>
      </c>
      <c r="K196" s="399">
        <f>K197+K198+K201+K202+K203</f>
        <v>0</v>
      </c>
      <c r="L196" s="99">
        <f t="shared" si="33"/>
        <v>0</v>
      </c>
      <c r="M196" s="469">
        <f>M197+M198+M201+M202+M203</f>
        <v>0</v>
      </c>
      <c r="N196" s="98">
        <f>N197+N198+N201+N202+N203</f>
        <v>0</v>
      </c>
      <c r="O196" s="99">
        <f t="shared" si="34"/>
        <v>0</v>
      </c>
      <c r="P196" s="397"/>
      <c r="R196" s="346"/>
    </row>
    <row r="197" spans="1:18" hidden="1" x14ac:dyDescent="0.25">
      <c r="A197" s="350">
        <v>5110</v>
      </c>
      <c r="B197" s="101" t="s">
        <v>215</v>
      </c>
      <c r="C197" s="400">
        <f t="shared" si="27"/>
        <v>0</v>
      </c>
      <c r="D197" s="106">
        <v>0</v>
      </c>
      <c r="E197" s="108"/>
      <c r="F197" s="243">
        <f t="shared" si="31"/>
        <v>0</v>
      </c>
      <c r="G197" s="106"/>
      <c r="H197" s="403"/>
      <c r="I197" s="243">
        <f t="shared" si="32"/>
        <v>0</v>
      </c>
      <c r="J197" s="106"/>
      <c r="K197" s="403"/>
      <c r="L197" s="243">
        <f t="shared" si="33"/>
        <v>0</v>
      </c>
      <c r="M197" s="463"/>
      <c r="N197" s="108"/>
      <c r="O197" s="243">
        <f t="shared" si="34"/>
        <v>0</v>
      </c>
      <c r="P197" s="382"/>
      <c r="R197" s="346"/>
    </row>
    <row r="198" spans="1:18" ht="24" hidden="1" x14ac:dyDescent="0.25">
      <c r="A198" s="224">
        <v>5120</v>
      </c>
      <c r="B198" s="111" t="s">
        <v>216</v>
      </c>
      <c r="C198" s="405">
        <f t="shared" si="27"/>
        <v>0</v>
      </c>
      <c r="D198" s="225">
        <f>D199+D200</f>
        <v>0</v>
      </c>
      <c r="E198" s="228">
        <f>E199+E200</f>
        <v>0</v>
      </c>
      <c r="F198" s="230">
        <f t="shared" si="31"/>
        <v>0</v>
      </c>
      <c r="G198" s="225">
        <f>G199+G200</f>
        <v>0</v>
      </c>
      <c r="H198" s="465">
        <f>H199+H200</f>
        <v>0</v>
      </c>
      <c r="I198" s="230">
        <f t="shared" si="32"/>
        <v>0</v>
      </c>
      <c r="J198" s="225">
        <f>J199+J200</f>
        <v>0</v>
      </c>
      <c r="K198" s="465">
        <f>K199+K200</f>
        <v>0</v>
      </c>
      <c r="L198" s="230">
        <f t="shared" si="33"/>
        <v>0</v>
      </c>
      <c r="M198" s="466">
        <f>M199+M200</f>
        <v>0</v>
      </c>
      <c r="N198" s="228">
        <f>N199+N200</f>
        <v>0</v>
      </c>
      <c r="O198" s="230">
        <f t="shared" si="34"/>
        <v>0</v>
      </c>
      <c r="P198" s="387"/>
      <c r="R198" s="346"/>
    </row>
    <row r="199" spans="1:18" hidden="1" x14ac:dyDescent="0.25">
      <c r="A199" s="64">
        <v>5121</v>
      </c>
      <c r="B199" s="111" t="s">
        <v>217</v>
      </c>
      <c r="C199" s="405">
        <f t="shared" si="27"/>
        <v>0</v>
      </c>
      <c r="D199" s="116">
        <v>0</v>
      </c>
      <c r="E199" s="118"/>
      <c r="F199" s="230">
        <f t="shared" si="31"/>
        <v>0</v>
      </c>
      <c r="G199" s="116"/>
      <c r="H199" s="408"/>
      <c r="I199" s="230">
        <f t="shared" si="32"/>
        <v>0</v>
      </c>
      <c r="J199" s="116"/>
      <c r="K199" s="408"/>
      <c r="L199" s="230">
        <f t="shared" si="33"/>
        <v>0</v>
      </c>
      <c r="M199" s="464"/>
      <c r="N199" s="118"/>
      <c r="O199" s="230">
        <f t="shared" si="34"/>
        <v>0</v>
      </c>
      <c r="P199" s="387"/>
      <c r="R199" s="346"/>
    </row>
    <row r="200" spans="1:18" ht="24" hidden="1" x14ac:dyDescent="0.25">
      <c r="A200" s="64">
        <v>5129</v>
      </c>
      <c r="B200" s="111" t="s">
        <v>218</v>
      </c>
      <c r="C200" s="405">
        <f t="shared" si="27"/>
        <v>0</v>
      </c>
      <c r="D200" s="116">
        <v>0</v>
      </c>
      <c r="E200" s="118"/>
      <c r="F200" s="230">
        <f t="shared" si="31"/>
        <v>0</v>
      </c>
      <c r="G200" s="116"/>
      <c r="H200" s="408"/>
      <c r="I200" s="230">
        <f t="shared" si="32"/>
        <v>0</v>
      </c>
      <c r="J200" s="116"/>
      <c r="K200" s="408"/>
      <c r="L200" s="230">
        <f t="shared" si="33"/>
        <v>0</v>
      </c>
      <c r="M200" s="464"/>
      <c r="N200" s="118"/>
      <c r="O200" s="230">
        <f t="shared" si="34"/>
        <v>0</v>
      </c>
      <c r="P200" s="387"/>
      <c r="R200" s="346"/>
    </row>
    <row r="201" spans="1:18" hidden="1" x14ac:dyDescent="0.25">
      <c r="A201" s="224">
        <v>5130</v>
      </c>
      <c r="B201" s="111" t="s">
        <v>219</v>
      </c>
      <c r="C201" s="405">
        <f t="shared" si="27"/>
        <v>0</v>
      </c>
      <c r="D201" s="116">
        <v>0</v>
      </c>
      <c r="E201" s="118"/>
      <c r="F201" s="230">
        <f t="shared" si="31"/>
        <v>0</v>
      </c>
      <c r="G201" s="116"/>
      <c r="H201" s="408"/>
      <c r="I201" s="230">
        <f t="shared" si="32"/>
        <v>0</v>
      </c>
      <c r="J201" s="116"/>
      <c r="K201" s="408"/>
      <c r="L201" s="230">
        <f t="shared" si="33"/>
        <v>0</v>
      </c>
      <c r="M201" s="464"/>
      <c r="N201" s="118"/>
      <c r="O201" s="230">
        <f t="shared" si="34"/>
        <v>0</v>
      </c>
      <c r="P201" s="387"/>
      <c r="R201" s="346"/>
    </row>
    <row r="202" spans="1:18" hidden="1" x14ac:dyDescent="0.25">
      <c r="A202" s="224">
        <v>5140</v>
      </c>
      <c r="B202" s="111" t="s">
        <v>220</v>
      </c>
      <c r="C202" s="405">
        <f t="shared" si="27"/>
        <v>0</v>
      </c>
      <c r="D202" s="116">
        <v>0</v>
      </c>
      <c r="E202" s="118"/>
      <c r="F202" s="230">
        <f t="shared" si="31"/>
        <v>0</v>
      </c>
      <c r="G202" s="116"/>
      <c r="H202" s="408"/>
      <c r="I202" s="230">
        <f t="shared" si="32"/>
        <v>0</v>
      </c>
      <c r="J202" s="116"/>
      <c r="K202" s="408"/>
      <c r="L202" s="230">
        <f t="shared" si="33"/>
        <v>0</v>
      </c>
      <c r="M202" s="464"/>
      <c r="N202" s="118"/>
      <c r="O202" s="230">
        <f t="shared" si="34"/>
        <v>0</v>
      </c>
      <c r="P202" s="387"/>
      <c r="R202" s="346"/>
    </row>
    <row r="203" spans="1:18" ht="24" hidden="1" x14ac:dyDescent="0.25">
      <c r="A203" s="224">
        <v>5170</v>
      </c>
      <c r="B203" s="111" t="s">
        <v>221</v>
      </c>
      <c r="C203" s="405">
        <f t="shared" si="27"/>
        <v>0</v>
      </c>
      <c r="D203" s="116">
        <v>0</v>
      </c>
      <c r="E203" s="118"/>
      <c r="F203" s="230">
        <f t="shared" si="31"/>
        <v>0</v>
      </c>
      <c r="G203" s="116"/>
      <c r="H203" s="408"/>
      <c r="I203" s="230">
        <f t="shared" si="32"/>
        <v>0</v>
      </c>
      <c r="J203" s="116"/>
      <c r="K203" s="408"/>
      <c r="L203" s="230">
        <f t="shared" si="33"/>
        <v>0</v>
      </c>
      <c r="M203" s="464"/>
      <c r="N203" s="118"/>
      <c r="O203" s="230">
        <f t="shared" si="34"/>
        <v>0</v>
      </c>
      <c r="P203" s="387"/>
      <c r="R203" s="346"/>
    </row>
    <row r="204" spans="1:18" x14ac:dyDescent="0.25">
      <c r="A204" s="85">
        <v>5200</v>
      </c>
      <c r="B204" s="210" t="s">
        <v>222</v>
      </c>
      <c r="C204" s="393">
        <f t="shared" si="27"/>
        <v>147999</v>
      </c>
      <c r="D204" s="95">
        <f>D205+D215+D216+D225+D226+D227+D229</f>
        <v>147999</v>
      </c>
      <c r="E204" s="96">
        <f>E205+E215+E216+E225+E226+E227+E229</f>
        <v>0</v>
      </c>
      <c r="F204" s="290">
        <f t="shared" si="31"/>
        <v>147999</v>
      </c>
      <c r="G204" s="95">
        <f>G205+G215+G216+G225+G226+G227+G229</f>
        <v>0</v>
      </c>
      <c r="H204" s="399">
        <f>H205+H215+H216+H225+H226+H227+H229</f>
        <v>0</v>
      </c>
      <c r="I204" s="99">
        <f t="shared" si="32"/>
        <v>0</v>
      </c>
      <c r="J204" s="95">
        <f>J205+J215+J216+J225+J226+J227+J229</f>
        <v>0</v>
      </c>
      <c r="K204" s="399">
        <f>K205+K215+K216+K225+K226+K227+K229</f>
        <v>0</v>
      </c>
      <c r="L204" s="99">
        <f t="shared" si="33"/>
        <v>0</v>
      </c>
      <c r="M204" s="469">
        <f>M205+M215+M216+M225+M226+M227+M229</f>
        <v>0</v>
      </c>
      <c r="N204" s="98">
        <f>N205+N215+N216+N225+N226+N227+N229</f>
        <v>0</v>
      </c>
      <c r="O204" s="99">
        <f t="shared" si="34"/>
        <v>0</v>
      </c>
      <c r="P204" s="397"/>
      <c r="R204" s="346"/>
    </row>
    <row r="205" spans="1:18" hidden="1" x14ac:dyDescent="0.25">
      <c r="A205" s="213">
        <v>5210</v>
      </c>
      <c r="B205" s="156" t="s">
        <v>223</v>
      </c>
      <c r="C205" s="435">
        <f t="shared" si="27"/>
        <v>0</v>
      </c>
      <c r="D205" s="214">
        <f>SUM(D206:D214)</f>
        <v>0</v>
      </c>
      <c r="E205" s="217">
        <f>SUM(E206:E214)</f>
        <v>0</v>
      </c>
      <c r="F205" s="219">
        <f t="shared" si="31"/>
        <v>0</v>
      </c>
      <c r="G205" s="214">
        <f>SUM(G206:G214)</f>
        <v>0</v>
      </c>
      <c r="H205" s="461">
        <f>SUM(H206:H214)</f>
        <v>0</v>
      </c>
      <c r="I205" s="219">
        <f t="shared" si="32"/>
        <v>0</v>
      </c>
      <c r="J205" s="214">
        <f>SUM(J206:J214)</f>
        <v>0</v>
      </c>
      <c r="K205" s="461">
        <f>SUM(K206:K214)</f>
        <v>0</v>
      </c>
      <c r="L205" s="219">
        <f t="shared" si="33"/>
        <v>0</v>
      </c>
      <c r="M205" s="462">
        <f>SUM(M206:M214)</f>
        <v>0</v>
      </c>
      <c r="N205" s="217">
        <f>SUM(N206:N214)</f>
        <v>0</v>
      </c>
      <c r="O205" s="219">
        <f t="shared" si="34"/>
        <v>0</v>
      </c>
      <c r="P205" s="434"/>
      <c r="R205" s="346"/>
    </row>
    <row r="206" spans="1:18" hidden="1" x14ac:dyDescent="0.25">
      <c r="A206" s="55">
        <v>5211</v>
      </c>
      <c r="B206" s="101" t="s">
        <v>224</v>
      </c>
      <c r="C206" s="227">
        <f t="shared" si="27"/>
        <v>0</v>
      </c>
      <c r="D206" s="106">
        <v>0</v>
      </c>
      <c r="E206" s="108"/>
      <c r="F206" s="243">
        <f t="shared" si="31"/>
        <v>0</v>
      </c>
      <c r="G206" s="106"/>
      <c r="H206" s="403"/>
      <c r="I206" s="243">
        <f t="shared" si="32"/>
        <v>0</v>
      </c>
      <c r="J206" s="106"/>
      <c r="K206" s="403"/>
      <c r="L206" s="243">
        <f t="shared" si="33"/>
        <v>0</v>
      </c>
      <c r="M206" s="463"/>
      <c r="N206" s="108"/>
      <c r="O206" s="243">
        <f t="shared" si="34"/>
        <v>0</v>
      </c>
      <c r="P206" s="382"/>
      <c r="R206" s="346"/>
    </row>
    <row r="207" spans="1:18" hidden="1" x14ac:dyDescent="0.25">
      <c r="A207" s="64">
        <v>5212</v>
      </c>
      <c r="B207" s="111" t="s">
        <v>225</v>
      </c>
      <c r="C207" s="227">
        <f t="shared" si="27"/>
        <v>0</v>
      </c>
      <c r="D207" s="116">
        <v>0</v>
      </c>
      <c r="E207" s="118"/>
      <c r="F207" s="230">
        <f t="shared" si="31"/>
        <v>0</v>
      </c>
      <c r="G207" s="116"/>
      <c r="H207" s="408"/>
      <c r="I207" s="230">
        <f t="shared" si="32"/>
        <v>0</v>
      </c>
      <c r="J207" s="116"/>
      <c r="K207" s="408"/>
      <c r="L207" s="230">
        <f t="shared" si="33"/>
        <v>0</v>
      </c>
      <c r="M207" s="464"/>
      <c r="N207" s="118"/>
      <c r="O207" s="230">
        <f t="shared" si="34"/>
        <v>0</v>
      </c>
      <c r="P207" s="387"/>
      <c r="R207" s="346"/>
    </row>
    <row r="208" spans="1:18" hidden="1" x14ac:dyDescent="0.25">
      <c r="A208" s="64">
        <v>5213</v>
      </c>
      <c r="B208" s="111" t="s">
        <v>226</v>
      </c>
      <c r="C208" s="227">
        <f t="shared" si="27"/>
        <v>0</v>
      </c>
      <c r="D208" s="116">
        <v>0</v>
      </c>
      <c r="E208" s="118"/>
      <c r="F208" s="230">
        <f t="shared" si="31"/>
        <v>0</v>
      </c>
      <c r="G208" s="116"/>
      <c r="H208" s="408"/>
      <c r="I208" s="230">
        <f t="shared" si="32"/>
        <v>0</v>
      </c>
      <c r="J208" s="116"/>
      <c r="K208" s="408"/>
      <c r="L208" s="230">
        <f t="shared" si="33"/>
        <v>0</v>
      </c>
      <c r="M208" s="464"/>
      <c r="N208" s="118"/>
      <c r="O208" s="230">
        <f t="shared" si="34"/>
        <v>0</v>
      </c>
      <c r="P208" s="387"/>
      <c r="R208" s="346"/>
    </row>
    <row r="209" spans="1:18" hidden="1" x14ac:dyDescent="0.25">
      <c r="A209" s="64">
        <v>5214</v>
      </c>
      <c r="B209" s="111" t="s">
        <v>227</v>
      </c>
      <c r="C209" s="227">
        <f t="shared" si="27"/>
        <v>0</v>
      </c>
      <c r="D209" s="116">
        <v>0</v>
      </c>
      <c r="E209" s="118"/>
      <c r="F209" s="230">
        <f t="shared" si="31"/>
        <v>0</v>
      </c>
      <c r="G209" s="116"/>
      <c r="H209" s="408"/>
      <c r="I209" s="230">
        <f t="shared" si="32"/>
        <v>0</v>
      </c>
      <c r="J209" s="116"/>
      <c r="K209" s="408"/>
      <c r="L209" s="230">
        <f t="shared" si="33"/>
        <v>0</v>
      </c>
      <c r="M209" s="464"/>
      <c r="N209" s="118"/>
      <c r="O209" s="230">
        <f t="shared" si="34"/>
        <v>0</v>
      </c>
      <c r="P209" s="387"/>
      <c r="R209" s="346"/>
    </row>
    <row r="210" spans="1:18" hidden="1" x14ac:dyDescent="0.25">
      <c r="A210" s="64">
        <v>5215</v>
      </c>
      <c r="B210" s="111" t="s">
        <v>228</v>
      </c>
      <c r="C210" s="227">
        <f t="shared" si="27"/>
        <v>0</v>
      </c>
      <c r="D210" s="116">
        <v>0</v>
      </c>
      <c r="E210" s="118"/>
      <c r="F210" s="230">
        <f t="shared" si="31"/>
        <v>0</v>
      </c>
      <c r="G210" s="116"/>
      <c r="H210" s="408"/>
      <c r="I210" s="230">
        <f t="shared" si="32"/>
        <v>0</v>
      </c>
      <c r="J210" s="116"/>
      <c r="K210" s="408"/>
      <c r="L210" s="230">
        <f t="shared" si="33"/>
        <v>0</v>
      </c>
      <c r="M210" s="464"/>
      <c r="N210" s="118"/>
      <c r="O210" s="230">
        <f t="shared" si="34"/>
        <v>0</v>
      </c>
      <c r="P210" s="387"/>
      <c r="R210" s="346"/>
    </row>
    <row r="211" spans="1:18" ht="24" hidden="1" x14ac:dyDescent="0.25">
      <c r="A211" s="64">
        <v>5216</v>
      </c>
      <c r="B211" s="111" t="s">
        <v>229</v>
      </c>
      <c r="C211" s="227">
        <f t="shared" si="27"/>
        <v>0</v>
      </c>
      <c r="D211" s="116">
        <v>0</v>
      </c>
      <c r="E211" s="118"/>
      <c r="F211" s="230">
        <f t="shared" si="31"/>
        <v>0</v>
      </c>
      <c r="G211" s="116"/>
      <c r="H211" s="408"/>
      <c r="I211" s="230">
        <f t="shared" si="32"/>
        <v>0</v>
      </c>
      <c r="J211" s="116"/>
      <c r="K211" s="408"/>
      <c r="L211" s="230">
        <f t="shared" si="33"/>
        <v>0</v>
      </c>
      <c r="M211" s="464"/>
      <c r="N211" s="118"/>
      <c r="O211" s="230">
        <f t="shared" si="34"/>
        <v>0</v>
      </c>
      <c r="P211" s="387"/>
      <c r="R211" s="346"/>
    </row>
    <row r="212" spans="1:18" hidden="1" x14ac:dyDescent="0.25">
      <c r="A212" s="64">
        <v>5217</v>
      </c>
      <c r="B212" s="111" t="s">
        <v>230</v>
      </c>
      <c r="C212" s="227">
        <f t="shared" si="27"/>
        <v>0</v>
      </c>
      <c r="D212" s="116">
        <v>0</v>
      </c>
      <c r="E212" s="118"/>
      <c r="F212" s="230">
        <f t="shared" si="31"/>
        <v>0</v>
      </c>
      <c r="G212" s="116"/>
      <c r="H212" s="408"/>
      <c r="I212" s="230">
        <f t="shared" si="32"/>
        <v>0</v>
      </c>
      <c r="J212" s="116"/>
      <c r="K212" s="408"/>
      <c r="L212" s="230">
        <f t="shared" si="33"/>
        <v>0</v>
      </c>
      <c r="M212" s="464"/>
      <c r="N212" s="118"/>
      <c r="O212" s="230">
        <f t="shared" si="34"/>
        <v>0</v>
      </c>
      <c r="P212" s="387"/>
      <c r="R212" s="346"/>
    </row>
    <row r="213" spans="1:18" hidden="1" x14ac:dyDescent="0.25">
      <c r="A213" s="64">
        <v>5218</v>
      </c>
      <c r="B213" s="111" t="s">
        <v>231</v>
      </c>
      <c r="C213" s="227">
        <f t="shared" si="27"/>
        <v>0</v>
      </c>
      <c r="D213" s="116">
        <v>0</v>
      </c>
      <c r="E213" s="118"/>
      <c r="F213" s="230">
        <f t="shared" si="31"/>
        <v>0</v>
      </c>
      <c r="G213" s="116"/>
      <c r="H213" s="408"/>
      <c r="I213" s="230">
        <f t="shared" si="32"/>
        <v>0</v>
      </c>
      <c r="J213" s="116"/>
      <c r="K213" s="408"/>
      <c r="L213" s="230">
        <f t="shared" si="33"/>
        <v>0</v>
      </c>
      <c r="M213" s="464"/>
      <c r="N213" s="118"/>
      <c r="O213" s="230">
        <f t="shared" si="34"/>
        <v>0</v>
      </c>
      <c r="P213" s="387"/>
      <c r="R213" s="346"/>
    </row>
    <row r="214" spans="1:18" hidden="1" x14ac:dyDescent="0.25">
      <c r="A214" s="64">
        <v>5219</v>
      </c>
      <c r="B214" s="111" t="s">
        <v>232</v>
      </c>
      <c r="C214" s="227">
        <f t="shared" si="27"/>
        <v>0</v>
      </c>
      <c r="D214" s="116">
        <v>0</v>
      </c>
      <c r="E214" s="118"/>
      <c r="F214" s="230">
        <f t="shared" si="31"/>
        <v>0</v>
      </c>
      <c r="G214" s="116"/>
      <c r="H214" s="408"/>
      <c r="I214" s="230">
        <f t="shared" si="32"/>
        <v>0</v>
      </c>
      <c r="J214" s="116"/>
      <c r="K214" s="408"/>
      <c r="L214" s="230">
        <f t="shared" si="33"/>
        <v>0</v>
      </c>
      <c r="M214" s="464"/>
      <c r="N214" s="118"/>
      <c r="O214" s="230">
        <f t="shared" si="34"/>
        <v>0</v>
      </c>
      <c r="P214" s="387"/>
      <c r="R214" s="346"/>
    </row>
    <row r="215" spans="1:18" hidden="1" x14ac:dyDescent="0.25">
      <c r="A215" s="224">
        <v>5220</v>
      </c>
      <c r="B215" s="111" t="s">
        <v>233</v>
      </c>
      <c r="C215" s="227">
        <f t="shared" si="27"/>
        <v>0</v>
      </c>
      <c r="D215" s="116">
        <v>0</v>
      </c>
      <c r="E215" s="118"/>
      <c r="F215" s="230">
        <f t="shared" si="31"/>
        <v>0</v>
      </c>
      <c r="G215" s="116"/>
      <c r="H215" s="408"/>
      <c r="I215" s="230">
        <f t="shared" si="32"/>
        <v>0</v>
      </c>
      <c r="J215" s="116"/>
      <c r="K215" s="408"/>
      <c r="L215" s="230">
        <f t="shared" si="33"/>
        <v>0</v>
      </c>
      <c r="M215" s="464"/>
      <c r="N215" s="118"/>
      <c r="O215" s="230">
        <f t="shared" si="34"/>
        <v>0</v>
      </c>
      <c r="P215" s="387"/>
      <c r="R215" s="346"/>
    </row>
    <row r="216" spans="1:18" x14ac:dyDescent="0.25">
      <c r="A216" s="224">
        <v>5230</v>
      </c>
      <c r="B216" s="111" t="s">
        <v>234</v>
      </c>
      <c r="C216" s="227">
        <f t="shared" si="27"/>
        <v>147999</v>
      </c>
      <c r="D216" s="225">
        <f>SUM(D217:D224)</f>
        <v>147999</v>
      </c>
      <c r="E216" s="226">
        <f>SUM(E217:E224)</f>
        <v>0</v>
      </c>
      <c r="F216" s="227">
        <f t="shared" si="31"/>
        <v>147999</v>
      </c>
      <c r="G216" s="225">
        <f>SUM(G217:G224)</f>
        <v>0</v>
      </c>
      <c r="H216" s="465">
        <f>SUM(H217:H224)</f>
        <v>0</v>
      </c>
      <c r="I216" s="230">
        <f t="shared" si="32"/>
        <v>0</v>
      </c>
      <c r="J216" s="225">
        <f>SUM(J217:J224)</f>
        <v>0</v>
      </c>
      <c r="K216" s="465">
        <f>SUM(K217:K224)</f>
        <v>0</v>
      </c>
      <c r="L216" s="230">
        <f t="shared" si="33"/>
        <v>0</v>
      </c>
      <c r="M216" s="466">
        <f>SUM(M217:M224)</f>
        <v>0</v>
      </c>
      <c r="N216" s="228">
        <f>SUM(N217:N224)</f>
        <v>0</v>
      </c>
      <c r="O216" s="230">
        <f t="shared" si="34"/>
        <v>0</v>
      </c>
      <c r="P216" s="387"/>
      <c r="R216" s="346"/>
    </row>
    <row r="217" spans="1:18" hidden="1" x14ac:dyDescent="0.25">
      <c r="A217" s="64">
        <v>5231</v>
      </c>
      <c r="B217" s="111" t="s">
        <v>235</v>
      </c>
      <c r="C217" s="227">
        <f t="shared" si="27"/>
        <v>0</v>
      </c>
      <c r="D217" s="116">
        <v>0</v>
      </c>
      <c r="E217" s="118"/>
      <c r="F217" s="230">
        <f t="shared" si="31"/>
        <v>0</v>
      </c>
      <c r="G217" s="116"/>
      <c r="H217" s="408"/>
      <c r="I217" s="230">
        <f t="shared" si="32"/>
        <v>0</v>
      </c>
      <c r="J217" s="116"/>
      <c r="K217" s="408"/>
      <c r="L217" s="230">
        <f t="shared" si="33"/>
        <v>0</v>
      </c>
      <c r="M217" s="464"/>
      <c r="N217" s="118"/>
      <c r="O217" s="230">
        <f t="shared" si="34"/>
        <v>0</v>
      </c>
      <c r="P217" s="387"/>
      <c r="R217" s="346"/>
    </row>
    <row r="218" spans="1:18" hidden="1" x14ac:dyDescent="0.25">
      <c r="A218" s="64">
        <v>5232</v>
      </c>
      <c r="B218" s="111" t="s">
        <v>236</v>
      </c>
      <c r="C218" s="227">
        <f t="shared" si="27"/>
        <v>0</v>
      </c>
      <c r="D218" s="116">
        <v>0</v>
      </c>
      <c r="E218" s="118"/>
      <c r="F218" s="230">
        <f t="shared" si="31"/>
        <v>0</v>
      </c>
      <c r="G218" s="116"/>
      <c r="H218" s="408"/>
      <c r="I218" s="230">
        <f t="shared" si="32"/>
        <v>0</v>
      </c>
      <c r="J218" s="116"/>
      <c r="K218" s="408"/>
      <c r="L218" s="230">
        <f t="shared" si="33"/>
        <v>0</v>
      </c>
      <c r="M218" s="464"/>
      <c r="N218" s="118"/>
      <c r="O218" s="230">
        <f t="shared" si="34"/>
        <v>0</v>
      </c>
      <c r="P218" s="387"/>
      <c r="R218" s="346"/>
    </row>
    <row r="219" spans="1:18" hidden="1" x14ac:dyDescent="0.25">
      <c r="A219" s="64">
        <v>5233</v>
      </c>
      <c r="B219" s="111" t="s">
        <v>237</v>
      </c>
      <c r="C219" s="227">
        <f t="shared" si="27"/>
        <v>0</v>
      </c>
      <c r="D219" s="116">
        <v>0</v>
      </c>
      <c r="E219" s="118"/>
      <c r="F219" s="230">
        <f t="shared" si="31"/>
        <v>0</v>
      </c>
      <c r="G219" s="116"/>
      <c r="H219" s="408"/>
      <c r="I219" s="230">
        <f t="shared" si="32"/>
        <v>0</v>
      </c>
      <c r="J219" s="116"/>
      <c r="K219" s="408"/>
      <c r="L219" s="230">
        <f t="shared" si="33"/>
        <v>0</v>
      </c>
      <c r="M219" s="464"/>
      <c r="N219" s="118"/>
      <c r="O219" s="230">
        <f t="shared" si="34"/>
        <v>0</v>
      </c>
      <c r="P219" s="387"/>
      <c r="R219" s="346"/>
    </row>
    <row r="220" spans="1:18" ht="24" hidden="1" x14ac:dyDescent="0.25">
      <c r="A220" s="64">
        <v>5234</v>
      </c>
      <c r="B220" s="111" t="s">
        <v>238</v>
      </c>
      <c r="C220" s="227">
        <f t="shared" si="27"/>
        <v>0</v>
      </c>
      <c r="D220" s="116">
        <v>0</v>
      </c>
      <c r="E220" s="118"/>
      <c r="F220" s="230">
        <f t="shared" si="31"/>
        <v>0</v>
      </c>
      <c r="G220" s="116"/>
      <c r="H220" s="408"/>
      <c r="I220" s="230">
        <f t="shared" si="32"/>
        <v>0</v>
      </c>
      <c r="J220" s="116"/>
      <c r="K220" s="408"/>
      <c r="L220" s="230">
        <f t="shared" si="33"/>
        <v>0</v>
      </c>
      <c r="M220" s="464"/>
      <c r="N220" s="118"/>
      <c r="O220" s="230">
        <f t="shared" si="34"/>
        <v>0</v>
      </c>
      <c r="P220" s="387"/>
      <c r="R220" s="346"/>
    </row>
    <row r="221" spans="1:18" hidden="1" x14ac:dyDescent="0.25">
      <c r="A221" s="64">
        <v>5236</v>
      </c>
      <c r="B221" s="111" t="s">
        <v>239</v>
      </c>
      <c r="C221" s="227">
        <f t="shared" si="27"/>
        <v>0</v>
      </c>
      <c r="D221" s="116">
        <v>0</v>
      </c>
      <c r="E221" s="118"/>
      <c r="F221" s="230">
        <f t="shared" si="31"/>
        <v>0</v>
      </c>
      <c r="G221" s="116"/>
      <c r="H221" s="408"/>
      <c r="I221" s="230">
        <f t="shared" si="32"/>
        <v>0</v>
      </c>
      <c r="J221" s="116"/>
      <c r="K221" s="408"/>
      <c r="L221" s="230">
        <f t="shared" si="33"/>
        <v>0</v>
      </c>
      <c r="M221" s="464"/>
      <c r="N221" s="118"/>
      <c r="O221" s="230">
        <f t="shared" si="34"/>
        <v>0</v>
      </c>
      <c r="P221" s="387"/>
      <c r="R221" s="346"/>
    </row>
    <row r="222" spans="1:18" hidden="1" x14ac:dyDescent="0.25">
      <c r="A222" s="64">
        <v>5237</v>
      </c>
      <c r="B222" s="111" t="s">
        <v>240</v>
      </c>
      <c r="C222" s="227">
        <f t="shared" si="27"/>
        <v>0</v>
      </c>
      <c r="D222" s="116">
        <v>0</v>
      </c>
      <c r="E222" s="118"/>
      <c r="F222" s="230">
        <f t="shared" si="31"/>
        <v>0</v>
      </c>
      <c r="G222" s="116"/>
      <c r="H222" s="408"/>
      <c r="I222" s="230">
        <f t="shared" si="32"/>
        <v>0</v>
      </c>
      <c r="J222" s="116"/>
      <c r="K222" s="408"/>
      <c r="L222" s="230">
        <f t="shared" si="33"/>
        <v>0</v>
      </c>
      <c r="M222" s="464"/>
      <c r="N222" s="118"/>
      <c r="O222" s="230">
        <f t="shared" si="34"/>
        <v>0</v>
      </c>
      <c r="P222" s="387"/>
      <c r="R222" s="346"/>
    </row>
    <row r="223" spans="1:18" ht="24" hidden="1" x14ac:dyDescent="0.25">
      <c r="A223" s="64">
        <v>5238</v>
      </c>
      <c r="B223" s="111" t="s">
        <v>241</v>
      </c>
      <c r="C223" s="227">
        <f t="shared" si="27"/>
        <v>0</v>
      </c>
      <c r="D223" s="116">
        <v>0</v>
      </c>
      <c r="E223" s="118"/>
      <c r="F223" s="230">
        <f t="shared" si="31"/>
        <v>0</v>
      </c>
      <c r="G223" s="116"/>
      <c r="H223" s="408"/>
      <c r="I223" s="230">
        <f t="shared" si="32"/>
        <v>0</v>
      </c>
      <c r="J223" s="116"/>
      <c r="K223" s="408"/>
      <c r="L223" s="230">
        <f t="shared" si="33"/>
        <v>0</v>
      </c>
      <c r="M223" s="464"/>
      <c r="N223" s="118"/>
      <c r="O223" s="230">
        <f t="shared" si="34"/>
        <v>0</v>
      </c>
      <c r="P223" s="387"/>
      <c r="R223" s="346"/>
    </row>
    <row r="224" spans="1:18" ht="24" x14ac:dyDescent="0.25">
      <c r="A224" s="64">
        <v>5239</v>
      </c>
      <c r="B224" s="111" t="s">
        <v>242</v>
      </c>
      <c r="C224" s="227">
        <f t="shared" si="27"/>
        <v>147999</v>
      </c>
      <c r="D224" s="116">
        <v>147999</v>
      </c>
      <c r="E224" s="117"/>
      <c r="F224" s="227">
        <f t="shared" si="31"/>
        <v>147999</v>
      </c>
      <c r="G224" s="116"/>
      <c r="H224" s="408"/>
      <c r="I224" s="230">
        <f t="shared" si="32"/>
        <v>0</v>
      </c>
      <c r="J224" s="116"/>
      <c r="K224" s="408"/>
      <c r="L224" s="230">
        <f t="shared" si="33"/>
        <v>0</v>
      </c>
      <c r="M224" s="464"/>
      <c r="N224" s="118"/>
      <c r="O224" s="230">
        <f t="shared" si="34"/>
        <v>0</v>
      </c>
      <c r="P224" s="387"/>
      <c r="R224" s="346"/>
    </row>
    <row r="225" spans="1:18" ht="24" hidden="1" x14ac:dyDescent="0.25">
      <c r="A225" s="224">
        <v>5240</v>
      </c>
      <c r="B225" s="111" t="s">
        <v>243</v>
      </c>
      <c r="C225" s="227">
        <f t="shared" si="27"/>
        <v>0</v>
      </c>
      <c r="D225" s="116">
        <v>0</v>
      </c>
      <c r="E225" s="117"/>
      <c r="F225" s="227">
        <f t="shared" si="31"/>
        <v>0</v>
      </c>
      <c r="G225" s="116"/>
      <c r="H225" s="408"/>
      <c r="I225" s="230">
        <f t="shared" si="32"/>
        <v>0</v>
      </c>
      <c r="J225" s="116"/>
      <c r="K225" s="408"/>
      <c r="L225" s="230">
        <f t="shared" si="33"/>
        <v>0</v>
      </c>
      <c r="M225" s="464"/>
      <c r="N225" s="118"/>
      <c r="O225" s="230">
        <f t="shared" si="34"/>
        <v>0</v>
      </c>
      <c r="P225" s="387"/>
      <c r="R225" s="346"/>
    </row>
    <row r="226" spans="1:18" hidden="1" x14ac:dyDescent="0.25">
      <c r="A226" s="224">
        <v>5250</v>
      </c>
      <c r="B226" s="111" t="s">
        <v>244</v>
      </c>
      <c r="C226" s="227">
        <f t="shared" si="27"/>
        <v>0</v>
      </c>
      <c r="D226" s="116">
        <v>0</v>
      </c>
      <c r="E226" s="117"/>
      <c r="F226" s="227">
        <f t="shared" si="31"/>
        <v>0</v>
      </c>
      <c r="G226" s="116"/>
      <c r="H226" s="408"/>
      <c r="I226" s="230">
        <f t="shared" si="32"/>
        <v>0</v>
      </c>
      <c r="J226" s="116"/>
      <c r="K226" s="408"/>
      <c r="L226" s="230">
        <f t="shared" si="33"/>
        <v>0</v>
      </c>
      <c r="M226" s="464"/>
      <c r="N226" s="118"/>
      <c r="O226" s="230">
        <f t="shared" si="34"/>
        <v>0</v>
      </c>
      <c r="P226" s="387"/>
      <c r="R226" s="346"/>
    </row>
    <row r="227" spans="1:18" hidden="1" x14ac:dyDescent="0.25">
      <c r="A227" s="224">
        <v>5260</v>
      </c>
      <c r="B227" s="111" t="s">
        <v>245</v>
      </c>
      <c r="C227" s="227">
        <f t="shared" si="27"/>
        <v>0</v>
      </c>
      <c r="D227" s="225">
        <f>SUM(D228)</f>
        <v>0</v>
      </c>
      <c r="E227" s="228">
        <f>SUM(E228)</f>
        <v>0</v>
      </c>
      <c r="F227" s="230">
        <f t="shared" si="31"/>
        <v>0</v>
      </c>
      <c r="G227" s="225">
        <f>SUM(G228)</f>
        <v>0</v>
      </c>
      <c r="H227" s="465">
        <f>SUM(H228)</f>
        <v>0</v>
      </c>
      <c r="I227" s="230">
        <f t="shared" si="32"/>
        <v>0</v>
      </c>
      <c r="J227" s="225">
        <f>SUM(J228)</f>
        <v>0</v>
      </c>
      <c r="K227" s="465">
        <f>SUM(K228)</f>
        <v>0</v>
      </c>
      <c r="L227" s="230">
        <f t="shared" si="33"/>
        <v>0</v>
      </c>
      <c r="M227" s="466">
        <f>SUM(M228)</f>
        <v>0</v>
      </c>
      <c r="N227" s="228">
        <f>SUM(N228)</f>
        <v>0</v>
      </c>
      <c r="O227" s="230">
        <f t="shared" si="34"/>
        <v>0</v>
      </c>
      <c r="P227" s="387"/>
      <c r="R227" s="346"/>
    </row>
    <row r="228" spans="1:18" ht="24" hidden="1" x14ac:dyDescent="0.25">
      <c r="A228" s="64">
        <v>5269</v>
      </c>
      <c r="B228" s="111" t="s">
        <v>246</v>
      </c>
      <c r="C228" s="227">
        <f t="shared" si="27"/>
        <v>0</v>
      </c>
      <c r="D228" s="116">
        <v>0</v>
      </c>
      <c r="E228" s="118"/>
      <c r="F228" s="230">
        <f t="shared" si="31"/>
        <v>0</v>
      </c>
      <c r="G228" s="116"/>
      <c r="H228" s="408"/>
      <c r="I228" s="230">
        <f t="shared" si="32"/>
        <v>0</v>
      </c>
      <c r="J228" s="116"/>
      <c r="K228" s="408"/>
      <c r="L228" s="230">
        <f t="shared" si="33"/>
        <v>0</v>
      </c>
      <c r="M228" s="464"/>
      <c r="N228" s="118"/>
      <c r="O228" s="230">
        <f t="shared" si="34"/>
        <v>0</v>
      </c>
      <c r="P228" s="387"/>
      <c r="R228" s="346"/>
    </row>
    <row r="229" spans="1:18" ht="24" hidden="1" x14ac:dyDescent="0.25">
      <c r="A229" s="213">
        <v>5270</v>
      </c>
      <c r="B229" s="156" t="s">
        <v>247</v>
      </c>
      <c r="C229" s="290">
        <f t="shared" si="27"/>
        <v>0</v>
      </c>
      <c r="D229" s="231">
        <v>0</v>
      </c>
      <c r="E229" s="234"/>
      <c r="F229" s="219">
        <f t="shared" si="31"/>
        <v>0</v>
      </c>
      <c r="G229" s="231"/>
      <c r="H229" s="467"/>
      <c r="I229" s="219">
        <f t="shared" si="32"/>
        <v>0</v>
      </c>
      <c r="J229" s="231"/>
      <c r="K229" s="467"/>
      <c r="L229" s="219">
        <f t="shared" si="33"/>
        <v>0</v>
      </c>
      <c r="M229" s="468"/>
      <c r="N229" s="234"/>
      <c r="O229" s="219">
        <f t="shared" si="34"/>
        <v>0</v>
      </c>
      <c r="P229" s="434"/>
      <c r="R229" s="346"/>
    </row>
    <row r="230" spans="1:18" hidden="1" x14ac:dyDescent="0.25">
      <c r="A230" s="200">
        <v>6000</v>
      </c>
      <c r="B230" s="200" t="s">
        <v>248</v>
      </c>
      <c r="C230" s="455">
        <f t="shared" si="27"/>
        <v>0</v>
      </c>
      <c r="D230" s="206">
        <f>D231+D251+D258</f>
        <v>0</v>
      </c>
      <c r="E230" s="207">
        <f>E231+E251+E258</f>
        <v>0</v>
      </c>
      <c r="F230" s="209">
        <f t="shared" si="31"/>
        <v>0</v>
      </c>
      <c r="G230" s="206">
        <f>G231+G251+G258</f>
        <v>0</v>
      </c>
      <c r="H230" s="456">
        <f>H231+H251+H258</f>
        <v>0</v>
      </c>
      <c r="I230" s="209">
        <f t="shared" si="32"/>
        <v>0</v>
      </c>
      <c r="J230" s="206">
        <f>J231+J251+J258</f>
        <v>0</v>
      </c>
      <c r="K230" s="456">
        <f>K231+K251+K258</f>
        <v>0</v>
      </c>
      <c r="L230" s="209">
        <f t="shared" si="33"/>
        <v>0</v>
      </c>
      <c r="M230" s="457">
        <f>M231+M251+M258</f>
        <v>0</v>
      </c>
      <c r="N230" s="207">
        <f>N231+N251+N258</f>
        <v>0</v>
      </c>
      <c r="O230" s="209">
        <f t="shared" si="34"/>
        <v>0</v>
      </c>
      <c r="P230" s="458"/>
      <c r="R230" s="346"/>
    </row>
    <row r="231" spans="1:18" hidden="1" x14ac:dyDescent="0.25">
      <c r="A231" s="137">
        <v>6200</v>
      </c>
      <c r="B231" s="253" t="s">
        <v>249</v>
      </c>
      <c r="C231" s="485">
        <f>F231+I231+L231+O231</f>
        <v>0</v>
      </c>
      <c r="D231" s="211">
        <f>SUM(D232,D233,D235,D238,D244,D245,D246)</f>
        <v>0</v>
      </c>
      <c r="E231" s="266">
        <f>SUM(E232,E233,E235,E238,E244,E245,E246)</f>
        <v>0</v>
      </c>
      <c r="F231" s="268">
        <f>D231+E231</f>
        <v>0</v>
      </c>
      <c r="G231" s="211">
        <f>SUM(G232,G233,G235,G238,G244,G245,G246)</f>
        <v>0</v>
      </c>
      <c r="H231" s="486">
        <f>SUM(H232,H233,H235,H238,H244,H245,H246)</f>
        <v>0</v>
      </c>
      <c r="I231" s="268">
        <f t="shared" si="32"/>
        <v>0</v>
      </c>
      <c r="J231" s="211">
        <f>SUM(J232,J233,J235,J238,J244,J245,J246)</f>
        <v>0</v>
      </c>
      <c r="K231" s="486">
        <f>SUM(K232,K233,K235,K238,K244,K245,K246)</f>
        <v>0</v>
      </c>
      <c r="L231" s="268">
        <f t="shared" si="33"/>
        <v>0</v>
      </c>
      <c r="M231" s="459">
        <f>SUM(M232,M233,M235,M238,M244,M245,M246)</f>
        <v>0</v>
      </c>
      <c r="N231" s="266">
        <f>SUM(N232,N233,N235,N238,N244,N245,N246)</f>
        <v>0</v>
      </c>
      <c r="O231" s="268">
        <f t="shared" si="34"/>
        <v>0</v>
      </c>
      <c r="P231" s="460"/>
      <c r="R231" s="346"/>
    </row>
    <row r="232" spans="1:18" ht="24" hidden="1" x14ac:dyDescent="0.25">
      <c r="A232" s="350">
        <v>6220</v>
      </c>
      <c r="B232" s="101" t="s">
        <v>250</v>
      </c>
      <c r="C232" s="239">
        <f t="shared" si="27"/>
        <v>0</v>
      </c>
      <c r="D232" s="106">
        <v>0</v>
      </c>
      <c r="E232" s="108"/>
      <c r="F232" s="243">
        <f t="shared" si="31"/>
        <v>0</v>
      </c>
      <c r="G232" s="106"/>
      <c r="H232" s="403"/>
      <c r="I232" s="243">
        <f t="shared" si="32"/>
        <v>0</v>
      </c>
      <c r="J232" s="106"/>
      <c r="K232" s="403"/>
      <c r="L232" s="243">
        <f t="shared" si="33"/>
        <v>0</v>
      </c>
      <c r="M232" s="463"/>
      <c r="N232" s="108"/>
      <c r="O232" s="243">
        <f t="shared" si="34"/>
        <v>0</v>
      </c>
      <c r="P232" s="382"/>
      <c r="R232" s="346"/>
    </row>
    <row r="233" spans="1:18" hidden="1" x14ac:dyDescent="0.25">
      <c r="A233" s="224">
        <v>6230</v>
      </c>
      <c r="B233" s="111" t="s">
        <v>251</v>
      </c>
      <c r="C233" s="226">
        <f t="shared" si="27"/>
        <v>0</v>
      </c>
      <c r="D233" s="225">
        <f>SUM(D234)</f>
        <v>0</v>
      </c>
      <c r="E233" s="228">
        <f>SUM(E234)</f>
        <v>0</v>
      </c>
      <c r="F233" s="230">
        <f t="shared" si="31"/>
        <v>0</v>
      </c>
      <c r="G233" s="225">
        <f>SUM(G234)</f>
        <v>0</v>
      </c>
      <c r="H233" s="465">
        <f>SUM(H234)</f>
        <v>0</v>
      </c>
      <c r="I233" s="230">
        <f t="shared" si="32"/>
        <v>0</v>
      </c>
      <c r="J233" s="225">
        <f>SUM(J234)</f>
        <v>0</v>
      </c>
      <c r="K233" s="465">
        <f>SUM(K234)</f>
        <v>0</v>
      </c>
      <c r="L233" s="230">
        <f t="shared" si="33"/>
        <v>0</v>
      </c>
      <c r="M233" s="225">
        <f>SUM(M234)</f>
        <v>0</v>
      </c>
      <c r="N233" s="465">
        <f>SUM(N234)</f>
        <v>0</v>
      </c>
      <c r="O233" s="230">
        <f t="shared" si="34"/>
        <v>0</v>
      </c>
      <c r="P233" s="387"/>
      <c r="R233" s="346"/>
    </row>
    <row r="234" spans="1:18" ht="24" hidden="1" x14ac:dyDescent="0.25">
      <c r="A234" s="64">
        <v>6239</v>
      </c>
      <c r="B234" s="101" t="s">
        <v>252</v>
      </c>
      <c r="C234" s="226">
        <f t="shared" si="27"/>
        <v>0</v>
      </c>
      <c r="D234" s="116">
        <v>0</v>
      </c>
      <c r="E234" s="118"/>
      <c r="F234" s="230">
        <f t="shared" si="31"/>
        <v>0</v>
      </c>
      <c r="G234" s="116"/>
      <c r="H234" s="408"/>
      <c r="I234" s="230">
        <f t="shared" si="32"/>
        <v>0</v>
      </c>
      <c r="J234" s="116"/>
      <c r="K234" s="408"/>
      <c r="L234" s="230">
        <f t="shared" si="33"/>
        <v>0</v>
      </c>
      <c r="M234" s="464"/>
      <c r="N234" s="118"/>
      <c r="O234" s="230">
        <f t="shared" si="34"/>
        <v>0</v>
      </c>
      <c r="P234" s="387"/>
      <c r="R234" s="346"/>
    </row>
    <row r="235" spans="1:18" ht="24" hidden="1" x14ac:dyDescent="0.25">
      <c r="A235" s="224">
        <v>6240</v>
      </c>
      <c r="B235" s="111" t="s">
        <v>253</v>
      </c>
      <c r="C235" s="226">
        <f t="shared" si="27"/>
        <v>0</v>
      </c>
      <c r="D235" s="225">
        <f>SUM(D236:D237)</f>
        <v>0</v>
      </c>
      <c r="E235" s="228">
        <f>SUM(E236:E237)</f>
        <v>0</v>
      </c>
      <c r="F235" s="230">
        <f t="shared" si="31"/>
        <v>0</v>
      </c>
      <c r="G235" s="225">
        <f>SUM(G236:G237)</f>
        <v>0</v>
      </c>
      <c r="H235" s="465">
        <f>SUM(H236:H237)</f>
        <v>0</v>
      </c>
      <c r="I235" s="230">
        <f t="shared" si="32"/>
        <v>0</v>
      </c>
      <c r="J235" s="225">
        <f>SUM(J236:J237)</f>
        <v>0</v>
      </c>
      <c r="K235" s="465">
        <f>SUM(K236:K237)</f>
        <v>0</v>
      </c>
      <c r="L235" s="230">
        <f t="shared" si="33"/>
        <v>0</v>
      </c>
      <c r="M235" s="466">
        <f>SUM(M236:M237)</f>
        <v>0</v>
      </c>
      <c r="N235" s="228">
        <f>SUM(N236:N237)</f>
        <v>0</v>
      </c>
      <c r="O235" s="230">
        <f t="shared" si="34"/>
        <v>0</v>
      </c>
      <c r="P235" s="387"/>
      <c r="R235" s="346"/>
    </row>
    <row r="236" spans="1:18" hidden="1" x14ac:dyDescent="0.25">
      <c r="A236" s="64">
        <v>6241</v>
      </c>
      <c r="B236" s="111" t="s">
        <v>254</v>
      </c>
      <c r="C236" s="226">
        <f t="shared" si="27"/>
        <v>0</v>
      </c>
      <c r="D236" s="116">
        <v>0</v>
      </c>
      <c r="E236" s="118"/>
      <c r="F236" s="230">
        <f t="shared" si="31"/>
        <v>0</v>
      </c>
      <c r="G236" s="116"/>
      <c r="H236" s="408"/>
      <c r="I236" s="230">
        <f t="shared" si="32"/>
        <v>0</v>
      </c>
      <c r="J236" s="116"/>
      <c r="K236" s="408"/>
      <c r="L236" s="230">
        <f t="shared" si="33"/>
        <v>0</v>
      </c>
      <c r="M236" s="464"/>
      <c r="N236" s="118"/>
      <c r="O236" s="230">
        <f t="shared" si="34"/>
        <v>0</v>
      </c>
      <c r="P236" s="387"/>
      <c r="R236" s="346"/>
    </row>
    <row r="237" spans="1:18" hidden="1" x14ac:dyDescent="0.25">
      <c r="A237" s="64">
        <v>6242</v>
      </c>
      <c r="B237" s="111" t="s">
        <v>255</v>
      </c>
      <c r="C237" s="226">
        <f t="shared" si="27"/>
        <v>0</v>
      </c>
      <c r="D237" s="116">
        <v>0</v>
      </c>
      <c r="E237" s="118"/>
      <c r="F237" s="230">
        <f t="shared" si="31"/>
        <v>0</v>
      </c>
      <c r="G237" s="116"/>
      <c r="H237" s="408"/>
      <c r="I237" s="230">
        <f t="shared" si="32"/>
        <v>0</v>
      </c>
      <c r="J237" s="116"/>
      <c r="K237" s="408"/>
      <c r="L237" s="230">
        <f t="shared" si="33"/>
        <v>0</v>
      </c>
      <c r="M237" s="464"/>
      <c r="N237" s="118"/>
      <c r="O237" s="230">
        <f t="shared" si="34"/>
        <v>0</v>
      </c>
      <c r="P237" s="387"/>
      <c r="R237" s="346"/>
    </row>
    <row r="238" spans="1:18" ht="24" hidden="1" x14ac:dyDescent="0.25">
      <c r="A238" s="224">
        <v>6250</v>
      </c>
      <c r="B238" s="111" t="s">
        <v>256</v>
      </c>
      <c r="C238" s="226">
        <f t="shared" si="27"/>
        <v>0</v>
      </c>
      <c r="D238" s="225">
        <f>SUM(D239:D243)</f>
        <v>0</v>
      </c>
      <c r="E238" s="228">
        <f>SUM(E239:E243)</f>
        <v>0</v>
      </c>
      <c r="F238" s="230">
        <f t="shared" si="31"/>
        <v>0</v>
      </c>
      <c r="G238" s="225">
        <f>SUM(G239:G243)</f>
        <v>0</v>
      </c>
      <c r="H238" s="465">
        <f>SUM(H239:H243)</f>
        <v>0</v>
      </c>
      <c r="I238" s="230">
        <f t="shared" si="32"/>
        <v>0</v>
      </c>
      <c r="J238" s="225">
        <f>SUM(J239:J243)</f>
        <v>0</v>
      </c>
      <c r="K238" s="465">
        <f>SUM(K239:K243)</f>
        <v>0</v>
      </c>
      <c r="L238" s="230">
        <f t="shared" si="33"/>
        <v>0</v>
      </c>
      <c r="M238" s="466">
        <f>SUM(M239:M243)</f>
        <v>0</v>
      </c>
      <c r="N238" s="228">
        <f>SUM(N239:N243)</f>
        <v>0</v>
      </c>
      <c r="O238" s="230">
        <f t="shared" si="34"/>
        <v>0</v>
      </c>
      <c r="P238" s="387"/>
      <c r="R238" s="346"/>
    </row>
    <row r="239" spans="1:18" hidden="1" x14ac:dyDescent="0.25">
      <c r="A239" s="64">
        <v>6252</v>
      </c>
      <c r="B239" s="111" t="s">
        <v>257</v>
      </c>
      <c r="C239" s="226">
        <f t="shared" si="27"/>
        <v>0</v>
      </c>
      <c r="D239" s="116">
        <v>0</v>
      </c>
      <c r="E239" s="118"/>
      <c r="F239" s="230">
        <f t="shared" si="31"/>
        <v>0</v>
      </c>
      <c r="G239" s="116"/>
      <c r="H239" s="408"/>
      <c r="I239" s="230">
        <f t="shared" si="32"/>
        <v>0</v>
      </c>
      <c r="J239" s="116"/>
      <c r="K239" s="408"/>
      <c r="L239" s="230">
        <f t="shared" si="33"/>
        <v>0</v>
      </c>
      <c r="M239" s="464"/>
      <c r="N239" s="118"/>
      <c r="O239" s="230">
        <f t="shared" si="34"/>
        <v>0</v>
      </c>
      <c r="P239" s="387"/>
      <c r="R239" s="346"/>
    </row>
    <row r="240" spans="1:18" hidden="1" x14ac:dyDescent="0.25">
      <c r="A240" s="64">
        <v>6253</v>
      </c>
      <c r="B240" s="111" t="s">
        <v>258</v>
      </c>
      <c r="C240" s="226">
        <f t="shared" si="27"/>
        <v>0</v>
      </c>
      <c r="D240" s="116">
        <v>0</v>
      </c>
      <c r="E240" s="118"/>
      <c r="F240" s="230">
        <f t="shared" si="31"/>
        <v>0</v>
      </c>
      <c r="G240" s="116"/>
      <c r="H240" s="408"/>
      <c r="I240" s="230">
        <f t="shared" si="32"/>
        <v>0</v>
      </c>
      <c r="J240" s="116"/>
      <c r="K240" s="408"/>
      <c r="L240" s="230">
        <f t="shared" si="33"/>
        <v>0</v>
      </c>
      <c r="M240" s="464"/>
      <c r="N240" s="118"/>
      <c r="O240" s="230">
        <f t="shared" si="34"/>
        <v>0</v>
      </c>
      <c r="P240" s="387"/>
      <c r="R240" s="346"/>
    </row>
    <row r="241" spans="1:18" ht="24" hidden="1" x14ac:dyDescent="0.25">
      <c r="A241" s="64">
        <v>6254</v>
      </c>
      <c r="B241" s="111" t="s">
        <v>259</v>
      </c>
      <c r="C241" s="226">
        <f t="shared" si="27"/>
        <v>0</v>
      </c>
      <c r="D241" s="116">
        <v>0</v>
      </c>
      <c r="E241" s="118"/>
      <c r="F241" s="230">
        <f t="shared" si="31"/>
        <v>0</v>
      </c>
      <c r="G241" s="116"/>
      <c r="H241" s="408"/>
      <c r="I241" s="230">
        <f t="shared" si="32"/>
        <v>0</v>
      </c>
      <c r="J241" s="116"/>
      <c r="K241" s="408"/>
      <c r="L241" s="230">
        <f t="shared" si="33"/>
        <v>0</v>
      </c>
      <c r="M241" s="464"/>
      <c r="N241" s="118"/>
      <c r="O241" s="230">
        <f t="shared" si="34"/>
        <v>0</v>
      </c>
      <c r="P241" s="387"/>
      <c r="R241" s="346"/>
    </row>
    <row r="242" spans="1:18" ht="24" hidden="1" x14ac:dyDescent="0.25">
      <c r="A242" s="64">
        <v>6255</v>
      </c>
      <c r="B242" s="111" t="s">
        <v>260</v>
      </c>
      <c r="C242" s="226">
        <f t="shared" si="27"/>
        <v>0</v>
      </c>
      <c r="D242" s="116">
        <v>0</v>
      </c>
      <c r="E242" s="118"/>
      <c r="F242" s="230">
        <f t="shared" si="31"/>
        <v>0</v>
      </c>
      <c r="G242" s="116"/>
      <c r="H242" s="408"/>
      <c r="I242" s="230">
        <f t="shared" si="32"/>
        <v>0</v>
      </c>
      <c r="J242" s="116"/>
      <c r="K242" s="408"/>
      <c r="L242" s="230">
        <f t="shared" si="33"/>
        <v>0</v>
      </c>
      <c r="M242" s="464"/>
      <c r="N242" s="118"/>
      <c r="O242" s="230">
        <f t="shared" si="34"/>
        <v>0</v>
      </c>
      <c r="P242" s="387"/>
      <c r="R242" s="346"/>
    </row>
    <row r="243" spans="1:18" hidden="1" x14ac:dyDescent="0.25">
      <c r="A243" s="64">
        <v>6259</v>
      </c>
      <c r="B243" s="111" t="s">
        <v>261</v>
      </c>
      <c r="C243" s="226">
        <f t="shared" si="27"/>
        <v>0</v>
      </c>
      <c r="D243" s="116">
        <v>0</v>
      </c>
      <c r="E243" s="118"/>
      <c r="F243" s="230">
        <f t="shared" si="31"/>
        <v>0</v>
      </c>
      <c r="G243" s="116"/>
      <c r="H243" s="408"/>
      <c r="I243" s="230">
        <f t="shared" si="32"/>
        <v>0</v>
      </c>
      <c r="J243" s="116"/>
      <c r="K243" s="408"/>
      <c r="L243" s="230">
        <f t="shared" si="33"/>
        <v>0</v>
      </c>
      <c r="M243" s="464"/>
      <c r="N243" s="118"/>
      <c r="O243" s="230">
        <f t="shared" si="34"/>
        <v>0</v>
      </c>
      <c r="P243" s="387"/>
      <c r="R243" s="346"/>
    </row>
    <row r="244" spans="1:18" ht="24" hidden="1" x14ac:dyDescent="0.25">
      <c r="A244" s="224">
        <v>6260</v>
      </c>
      <c r="B244" s="111" t="s">
        <v>262</v>
      </c>
      <c r="C244" s="226">
        <f t="shared" si="27"/>
        <v>0</v>
      </c>
      <c r="D244" s="116">
        <v>0</v>
      </c>
      <c r="E244" s="118"/>
      <c r="F244" s="230">
        <f t="shared" ref="F244:F296" si="38">D244+E244</f>
        <v>0</v>
      </c>
      <c r="G244" s="116"/>
      <c r="H244" s="408"/>
      <c r="I244" s="230">
        <f t="shared" ref="I244:I296" si="39">G244+H244</f>
        <v>0</v>
      </c>
      <c r="J244" s="116"/>
      <c r="K244" s="408"/>
      <c r="L244" s="230">
        <f t="shared" ref="L244:L296" si="40">J244+K244</f>
        <v>0</v>
      </c>
      <c r="M244" s="464"/>
      <c r="N244" s="118"/>
      <c r="O244" s="230">
        <f t="shared" ref="O244:O273" si="41">M244+N244</f>
        <v>0</v>
      </c>
      <c r="P244" s="387"/>
      <c r="R244" s="346"/>
    </row>
    <row r="245" spans="1:18" hidden="1" x14ac:dyDescent="0.25">
      <c r="A245" s="224">
        <v>6270</v>
      </c>
      <c r="B245" s="111" t="s">
        <v>263</v>
      </c>
      <c r="C245" s="226">
        <f t="shared" si="27"/>
        <v>0</v>
      </c>
      <c r="D245" s="116">
        <v>0</v>
      </c>
      <c r="E245" s="118"/>
      <c r="F245" s="230">
        <f t="shared" si="38"/>
        <v>0</v>
      </c>
      <c r="G245" s="116"/>
      <c r="H245" s="408"/>
      <c r="I245" s="230">
        <f t="shared" si="39"/>
        <v>0</v>
      </c>
      <c r="J245" s="116"/>
      <c r="K245" s="408"/>
      <c r="L245" s="230">
        <f t="shared" si="40"/>
        <v>0</v>
      </c>
      <c r="M245" s="464"/>
      <c r="N245" s="118"/>
      <c r="O245" s="230">
        <f t="shared" si="41"/>
        <v>0</v>
      </c>
      <c r="P245" s="387"/>
      <c r="R245" s="346"/>
    </row>
    <row r="246" spans="1:18" ht="24" hidden="1" x14ac:dyDescent="0.25">
      <c r="A246" s="350">
        <v>6290</v>
      </c>
      <c r="B246" s="101" t="s">
        <v>264</v>
      </c>
      <c r="C246" s="226">
        <f t="shared" si="27"/>
        <v>0</v>
      </c>
      <c r="D246" s="238">
        <f>SUM(D247:D250)</f>
        <v>0</v>
      </c>
      <c r="E246" s="241">
        <f>SUM(E247:E250)</f>
        <v>0</v>
      </c>
      <c r="F246" s="243">
        <f t="shared" si="38"/>
        <v>0</v>
      </c>
      <c r="G246" s="238">
        <f>SUM(G247:G250)</f>
        <v>0</v>
      </c>
      <c r="H246" s="470">
        <f t="shared" ref="H246" si="42">SUM(H247:H250)</f>
        <v>0</v>
      </c>
      <c r="I246" s="243">
        <f t="shared" si="39"/>
        <v>0</v>
      </c>
      <c r="J246" s="238">
        <f>SUM(J247:J250)</f>
        <v>0</v>
      </c>
      <c r="K246" s="470">
        <f t="shared" ref="K246" si="43">SUM(K247:K250)</f>
        <v>0</v>
      </c>
      <c r="L246" s="243">
        <f t="shared" si="40"/>
        <v>0</v>
      </c>
      <c r="M246" s="477">
        <f t="shared" ref="M246:N246" si="44">SUM(M247:M250)</f>
        <v>0</v>
      </c>
      <c r="N246" s="478">
        <f t="shared" si="44"/>
        <v>0</v>
      </c>
      <c r="O246" s="479">
        <f t="shared" si="41"/>
        <v>0</v>
      </c>
      <c r="P246" s="480"/>
      <c r="R246" s="346"/>
    </row>
    <row r="247" spans="1:18" hidden="1" x14ac:dyDescent="0.25">
      <c r="A247" s="64">
        <v>6291</v>
      </c>
      <c r="B247" s="111" t="s">
        <v>265</v>
      </c>
      <c r="C247" s="226">
        <f t="shared" si="27"/>
        <v>0</v>
      </c>
      <c r="D247" s="116">
        <v>0</v>
      </c>
      <c r="E247" s="118"/>
      <c r="F247" s="230">
        <f t="shared" si="38"/>
        <v>0</v>
      </c>
      <c r="G247" s="116"/>
      <c r="H247" s="408"/>
      <c r="I247" s="230">
        <f t="shared" si="39"/>
        <v>0</v>
      </c>
      <c r="J247" s="116"/>
      <c r="K247" s="408"/>
      <c r="L247" s="230">
        <f t="shared" si="40"/>
        <v>0</v>
      </c>
      <c r="M247" s="464"/>
      <c r="N247" s="118"/>
      <c r="O247" s="230">
        <f t="shared" si="41"/>
        <v>0</v>
      </c>
      <c r="P247" s="387"/>
      <c r="R247" s="346"/>
    </row>
    <row r="248" spans="1:18" hidden="1" x14ac:dyDescent="0.25">
      <c r="A248" s="64">
        <v>6292</v>
      </c>
      <c r="B248" s="111" t="s">
        <v>266</v>
      </c>
      <c r="C248" s="226">
        <f t="shared" si="27"/>
        <v>0</v>
      </c>
      <c r="D248" s="116">
        <v>0</v>
      </c>
      <c r="E248" s="118"/>
      <c r="F248" s="230">
        <f t="shared" si="38"/>
        <v>0</v>
      </c>
      <c r="G248" s="116"/>
      <c r="H248" s="408"/>
      <c r="I248" s="230">
        <f t="shared" si="39"/>
        <v>0</v>
      </c>
      <c r="J248" s="116"/>
      <c r="K248" s="408"/>
      <c r="L248" s="230">
        <f t="shared" si="40"/>
        <v>0</v>
      </c>
      <c r="M248" s="464"/>
      <c r="N248" s="118"/>
      <c r="O248" s="230">
        <f t="shared" si="41"/>
        <v>0</v>
      </c>
      <c r="P248" s="387"/>
      <c r="R248" s="346"/>
    </row>
    <row r="249" spans="1:18" ht="72" hidden="1" x14ac:dyDescent="0.25">
      <c r="A249" s="64">
        <v>6296</v>
      </c>
      <c r="B249" s="111" t="s">
        <v>267</v>
      </c>
      <c r="C249" s="226">
        <f t="shared" si="27"/>
        <v>0</v>
      </c>
      <c r="D249" s="116">
        <v>0</v>
      </c>
      <c r="E249" s="118"/>
      <c r="F249" s="230">
        <f t="shared" si="38"/>
        <v>0</v>
      </c>
      <c r="G249" s="116"/>
      <c r="H249" s="408"/>
      <c r="I249" s="230">
        <f t="shared" si="39"/>
        <v>0</v>
      </c>
      <c r="J249" s="116"/>
      <c r="K249" s="408"/>
      <c r="L249" s="230">
        <f t="shared" si="40"/>
        <v>0</v>
      </c>
      <c r="M249" s="464"/>
      <c r="N249" s="118"/>
      <c r="O249" s="230">
        <f t="shared" si="41"/>
        <v>0</v>
      </c>
      <c r="P249" s="387"/>
      <c r="R249" s="346"/>
    </row>
    <row r="250" spans="1:18" ht="36" hidden="1" x14ac:dyDescent="0.25">
      <c r="A250" s="64">
        <v>6299</v>
      </c>
      <c r="B250" s="111" t="s">
        <v>268</v>
      </c>
      <c r="C250" s="226">
        <f t="shared" si="27"/>
        <v>0</v>
      </c>
      <c r="D250" s="116">
        <v>0</v>
      </c>
      <c r="E250" s="118"/>
      <c r="F250" s="230">
        <f t="shared" si="38"/>
        <v>0</v>
      </c>
      <c r="G250" s="116"/>
      <c r="H250" s="408"/>
      <c r="I250" s="230">
        <f t="shared" si="39"/>
        <v>0</v>
      </c>
      <c r="J250" s="116"/>
      <c r="K250" s="408"/>
      <c r="L250" s="230">
        <f t="shared" si="40"/>
        <v>0</v>
      </c>
      <c r="M250" s="464"/>
      <c r="N250" s="118"/>
      <c r="O250" s="230">
        <f t="shared" si="41"/>
        <v>0</v>
      </c>
      <c r="P250" s="387"/>
      <c r="R250" s="346"/>
    </row>
    <row r="251" spans="1:18" hidden="1" x14ac:dyDescent="0.25">
      <c r="A251" s="85">
        <v>6300</v>
      </c>
      <c r="B251" s="210" t="s">
        <v>269</v>
      </c>
      <c r="C251" s="393">
        <f t="shared" si="27"/>
        <v>0</v>
      </c>
      <c r="D251" s="95">
        <f>SUM(D252,D256,D257)</f>
        <v>0</v>
      </c>
      <c r="E251" s="98">
        <f>SUM(E252,E256,E257)</f>
        <v>0</v>
      </c>
      <c r="F251" s="99">
        <f t="shared" si="38"/>
        <v>0</v>
      </c>
      <c r="G251" s="95">
        <f>SUM(G252,G256,G257)</f>
        <v>0</v>
      </c>
      <c r="H251" s="399">
        <f t="shared" ref="H251" si="45">SUM(H252,H256,H257)</f>
        <v>0</v>
      </c>
      <c r="I251" s="99">
        <f t="shared" si="39"/>
        <v>0</v>
      </c>
      <c r="J251" s="95">
        <f>SUM(J252,J256,J257)</f>
        <v>0</v>
      </c>
      <c r="K251" s="399">
        <f t="shared" ref="K251" si="46">SUM(K252,K256,K257)</f>
        <v>0</v>
      </c>
      <c r="L251" s="99">
        <f t="shared" si="40"/>
        <v>0</v>
      </c>
      <c r="M251" s="472">
        <f t="shared" ref="M251:N251" si="47">SUM(M252,M256,M257)</f>
        <v>0</v>
      </c>
      <c r="N251" s="291">
        <f t="shared" si="47"/>
        <v>0</v>
      </c>
      <c r="O251" s="293">
        <f t="shared" si="41"/>
        <v>0</v>
      </c>
      <c r="P251" s="473"/>
      <c r="R251" s="346"/>
    </row>
    <row r="252" spans="1:18" ht="24" hidden="1" x14ac:dyDescent="0.25">
      <c r="A252" s="350">
        <v>6320</v>
      </c>
      <c r="B252" s="101" t="s">
        <v>270</v>
      </c>
      <c r="C252" s="477">
        <f t="shared" si="27"/>
        <v>0</v>
      </c>
      <c r="D252" s="238">
        <f>SUM(D253:D255)</f>
        <v>0</v>
      </c>
      <c r="E252" s="241">
        <f>SUM(E253:E255)</f>
        <v>0</v>
      </c>
      <c r="F252" s="243">
        <f t="shared" si="38"/>
        <v>0</v>
      </c>
      <c r="G252" s="238">
        <f>SUM(G253:G255)</f>
        <v>0</v>
      </c>
      <c r="H252" s="470">
        <f t="shared" ref="H252" si="48">SUM(H253:H255)</f>
        <v>0</v>
      </c>
      <c r="I252" s="243">
        <f t="shared" si="39"/>
        <v>0</v>
      </c>
      <c r="J252" s="238">
        <f>SUM(J253:J255)</f>
        <v>0</v>
      </c>
      <c r="K252" s="470">
        <f t="shared" ref="K252" si="49">SUM(K253:K255)</f>
        <v>0</v>
      </c>
      <c r="L252" s="243">
        <f t="shared" si="40"/>
        <v>0</v>
      </c>
      <c r="M252" s="471">
        <f t="shared" ref="M252:N252" si="50">SUM(M253:M255)</f>
        <v>0</v>
      </c>
      <c r="N252" s="241">
        <f t="shared" si="50"/>
        <v>0</v>
      </c>
      <c r="O252" s="243">
        <f t="shared" si="41"/>
        <v>0</v>
      </c>
      <c r="P252" s="382"/>
      <c r="R252" s="346"/>
    </row>
    <row r="253" spans="1:18" hidden="1" x14ac:dyDescent="0.25">
      <c r="A253" s="64">
        <v>6322</v>
      </c>
      <c r="B253" s="111" t="s">
        <v>271</v>
      </c>
      <c r="C253" s="466">
        <f t="shared" si="27"/>
        <v>0</v>
      </c>
      <c r="D253" s="116">
        <v>0</v>
      </c>
      <c r="E253" s="118"/>
      <c r="F253" s="230">
        <f t="shared" si="38"/>
        <v>0</v>
      </c>
      <c r="G253" s="116"/>
      <c r="H253" s="408"/>
      <c r="I253" s="230">
        <f t="shared" si="39"/>
        <v>0</v>
      </c>
      <c r="J253" s="116"/>
      <c r="K253" s="408"/>
      <c r="L253" s="230">
        <f t="shared" si="40"/>
        <v>0</v>
      </c>
      <c r="M253" s="464"/>
      <c r="N253" s="118"/>
      <c r="O253" s="230">
        <f t="shared" si="41"/>
        <v>0</v>
      </c>
      <c r="P253" s="387"/>
      <c r="R253" s="346"/>
    </row>
    <row r="254" spans="1:18" ht="24" hidden="1" x14ac:dyDescent="0.25">
      <c r="A254" s="64">
        <v>6323</v>
      </c>
      <c r="B254" s="111" t="s">
        <v>272</v>
      </c>
      <c r="C254" s="466">
        <f t="shared" si="27"/>
        <v>0</v>
      </c>
      <c r="D254" s="116">
        <v>0</v>
      </c>
      <c r="E254" s="118"/>
      <c r="F254" s="230">
        <f t="shared" si="38"/>
        <v>0</v>
      </c>
      <c r="G254" s="116"/>
      <c r="H254" s="408"/>
      <c r="I254" s="230">
        <f t="shared" si="39"/>
        <v>0</v>
      </c>
      <c r="J254" s="116"/>
      <c r="K254" s="408"/>
      <c r="L254" s="230">
        <f t="shared" si="40"/>
        <v>0</v>
      </c>
      <c r="M254" s="464"/>
      <c r="N254" s="118"/>
      <c r="O254" s="230">
        <f t="shared" si="41"/>
        <v>0</v>
      </c>
      <c r="P254" s="387"/>
      <c r="R254" s="346"/>
    </row>
    <row r="255" spans="1:18" ht="24" hidden="1" x14ac:dyDescent="0.25">
      <c r="A255" s="55">
        <v>6324</v>
      </c>
      <c r="B255" s="101" t="s">
        <v>273</v>
      </c>
      <c r="C255" s="466">
        <f t="shared" si="27"/>
        <v>0</v>
      </c>
      <c r="D255" s="106">
        <v>0</v>
      </c>
      <c r="E255" s="108"/>
      <c r="F255" s="243">
        <f t="shared" si="38"/>
        <v>0</v>
      </c>
      <c r="G255" s="106"/>
      <c r="H255" s="403"/>
      <c r="I255" s="243">
        <f t="shared" si="39"/>
        <v>0</v>
      </c>
      <c r="J255" s="106"/>
      <c r="K255" s="403"/>
      <c r="L255" s="243">
        <f t="shared" si="40"/>
        <v>0</v>
      </c>
      <c r="M255" s="463"/>
      <c r="N255" s="108"/>
      <c r="O255" s="243">
        <f t="shared" si="41"/>
        <v>0</v>
      </c>
      <c r="P255" s="382"/>
      <c r="R255" s="346"/>
    </row>
    <row r="256" spans="1:18" ht="24" hidden="1" x14ac:dyDescent="0.25">
      <c r="A256" s="273">
        <v>6330</v>
      </c>
      <c r="B256" s="274" t="s">
        <v>274</v>
      </c>
      <c r="C256" s="466">
        <f t="shared" ref="C256:C283" si="51">F256+I256+L256+O256</f>
        <v>0</v>
      </c>
      <c r="D256" s="257">
        <v>0</v>
      </c>
      <c r="E256" s="260"/>
      <c r="F256" s="479">
        <f t="shared" si="38"/>
        <v>0</v>
      </c>
      <c r="G256" s="257"/>
      <c r="H256" s="483"/>
      <c r="I256" s="479">
        <f t="shared" si="39"/>
        <v>0</v>
      </c>
      <c r="J256" s="257"/>
      <c r="K256" s="483"/>
      <c r="L256" s="479">
        <f t="shared" si="40"/>
        <v>0</v>
      </c>
      <c r="M256" s="484"/>
      <c r="N256" s="260"/>
      <c r="O256" s="479">
        <f t="shared" si="41"/>
        <v>0</v>
      </c>
      <c r="P256" s="480"/>
      <c r="R256" s="346"/>
    </row>
    <row r="257" spans="1:18" hidden="1" x14ac:dyDescent="0.25">
      <c r="A257" s="224">
        <v>6360</v>
      </c>
      <c r="B257" s="111" t="s">
        <v>275</v>
      </c>
      <c r="C257" s="466">
        <f t="shared" si="51"/>
        <v>0</v>
      </c>
      <c r="D257" s="116">
        <v>0</v>
      </c>
      <c r="E257" s="118"/>
      <c r="F257" s="230">
        <f t="shared" si="38"/>
        <v>0</v>
      </c>
      <c r="G257" s="116"/>
      <c r="H257" s="408"/>
      <c r="I257" s="230">
        <f t="shared" si="39"/>
        <v>0</v>
      </c>
      <c r="J257" s="116"/>
      <c r="K257" s="408"/>
      <c r="L257" s="230">
        <f t="shared" si="40"/>
        <v>0</v>
      </c>
      <c r="M257" s="464"/>
      <c r="N257" s="118"/>
      <c r="O257" s="230">
        <f t="shared" si="41"/>
        <v>0</v>
      </c>
      <c r="P257" s="387"/>
      <c r="R257" s="346"/>
    </row>
    <row r="258" spans="1:18" ht="36" hidden="1" x14ac:dyDescent="0.25">
      <c r="A258" s="85">
        <v>6400</v>
      </c>
      <c r="B258" s="210" t="s">
        <v>276</v>
      </c>
      <c r="C258" s="393">
        <f t="shared" si="51"/>
        <v>0</v>
      </c>
      <c r="D258" s="95">
        <f>SUM(D259,D263)</f>
        <v>0</v>
      </c>
      <c r="E258" s="98">
        <f>SUM(E259,E263)</f>
        <v>0</v>
      </c>
      <c r="F258" s="99">
        <f t="shared" si="38"/>
        <v>0</v>
      </c>
      <c r="G258" s="95">
        <f>SUM(G259,G263)</f>
        <v>0</v>
      </c>
      <c r="H258" s="399">
        <f t="shared" ref="H258" si="52">SUM(H259,H263)</f>
        <v>0</v>
      </c>
      <c r="I258" s="99">
        <f t="shared" si="39"/>
        <v>0</v>
      </c>
      <c r="J258" s="95">
        <f>SUM(J259,J263)</f>
        <v>0</v>
      </c>
      <c r="K258" s="399">
        <f t="shared" ref="K258" si="53">SUM(K259,K263)</f>
        <v>0</v>
      </c>
      <c r="L258" s="99">
        <f t="shared" si="40"/>
        <v>0</v>
      </c>
      <c r="M258" s="472">
        <f t="shared" ref="M258:N258" si="54">SUM(M259,M263)</f>
        <v>0</v>
      </c>
      <c r="N258" s="291">
        <f t="shared" si="54"/>
        <v>0</v>
      </c>
      <c r="O258" s="293">
        <f t="shared" si="41"/>
        <v>0</v>
      </c>
      <c r="P258" s="473"/>
      <c r="R258" s="346"/>
    </row>
    <row r="259" spans="1:18" ht="24" hidden="1" x14ac:dyDescent="0.25">
      <c r="A259" s="350">
        <v>6410</v>
      </c>
      <c r="B259" s="101" t="s">
        <v>277</v>
      </c>
      <c r="C259" s="471">
        <f t="shared" si="51"/>
        <v>0</v>
      </c>
      <c r="D259" s="238">
        <f>SUM(D260:D262)</f>
        <v>0</v>
      </c>
      <c r="E259" s="241">
        <f>SUM(E260:E262)</f>
        <v>0</v>
      </c>
      <c r="F259" s="243">
        <f t="shared" si="38"/>
        <v>0</v>
      </c>
      <c r="G259" s="238">
        <f>SUM(G260:G262)</f>
        <v>0</v>
      </c>
      <c r="H259" s="470">
        <f t="shared" ref="H259" si="55">SUM(H260:H262)</f>
        <v>0</v>
      </c>
      <c r="I259" s="243">
        <f t="shared" si="39"/>
        <v>0</v>
      </c>
      <c r="J259" s="238">
        <f>SUM(J260:J262)</f>
        <v>0</v>
      </c>
      <c r="K259" s="470">
        <f t="shared" ref="K259" si="56">SUM(K260:K262)</f>
        <v>0</v>
      </c>
      <c r="L259" s="243">
        <f t="shared" si="40"/>
        <v>0</v>
      </c>
      <c r="M259" s="475">
        <f t="shared" ref="M259:N259" si="57">SUM(M260:M262)</f>
        <v>0</v>
      </c>
      <c r="N259" s="476">
        <f t="shared" si="57"/>
        <v>0</v>
      </c>
      <c r="O259" s="414">
        <f t="shared" si="41"/>
        <v>0</v>
      </c>
      <c r="P259" s="416"/>
      <c r="R259" s="346"/>
    </row>
    <row r="260" spans="1:18" hidden="1" x14ac:dyDescent="0.25">
      <c r="A260" s="64">
        <v>6411</v>
      </c>
      <c r="B260" s="275" t="s">
        <v>278</v>
      </c>
      <c r="C260" s="226">
        <f t="shared" si="51"/>
        <v>0</v>
      </c>
      <c r="D260" s="116">
        <v>0</v>
      </c>
      <c r="E260" s="118"/>
      <c r="F260" s="230">
        <f t="shared" si="38"/>
        <v>0</v>
      </c>
      <c r="G260" s="116"/>
      <c r="H260" s="408"/>
      <c r="I260" s="230">
        <f t="shared" si="39"/>
        <v>0</v>
      </c>
      <c r="J260" s="116"/>
      <c r="K260" s="408"/>
      <c r="L260" s="230">
        <f t="shared" si="40"/>
        <v>0</v>
      </c>
      <c r="M260" s="464"/>
      <c r="N260" s="118"/>
      <c r="O260" s="230">
        <f t="shared" si="41"/>
        <v>0</v>
      </c>
      <c r="P260" s="387"/>
      <c r="R260" s="346"/>
    </row>
    <row r="261" spans="1:18" ht="36" hidden="1" x14ac:dyDescent="0.25">
      <c r="A261" s="64">
        <v>6412</v>
      </c>
      <c r="B261" s="111" t="s">
        <v>279</v>
      </c>
      <c r="C261" s="226">
        <f t="shared" si="51"/>
        <v>0</v>
      </c>
      <c r="D261" s="116">
        <v>0</v>
      </c>
      <c r="E261" s="118"/>
      <c r="F261" s="230">
        <f t="shared" si="38"/>
        <v>0</v>
      </c>
      <c r="G261" s="116"/>
      <c r="H261" s="408"/>
      <c r="I261" s="230">
        <f t="shared" si="39"/>
        <v>0</v>
      </c>
      <c r="J261" s="116"/>
      <c r="K261" s="408"/>
      <c r="L261" s="230">
        <f t="shared" si="40"/>
        <v>0</v>
      </c>
      <c r="M261" s="464"/>
      <c r="N261" s="118"/>
      <c r="O261" s="230">
        <f t="shared" si="41"/>
        <v>0</v>
      </c>
      <c r="P261" s="387"/>
      <c r="R261" s="346"/>
    </row>
    <row r="262" spans="1:18" ht="36" hidden="1" x14ac:dyDescent="0.25">
      <c r="A262" s="64">
        <v>6419</v>
      </c>
      <c r="B262" s="111" t="s">
        <v>280</v>
      </c>
      <c r="C262" s="226">
        <f t="shared" si="51"/>
        <v>0</v>
      </c>
      <c r="D262" s="116">
        <v>0</v>
      </c>
      <c r="E262" s="118"/>
      <c r="F262" s="230">
        <f t="shared" si="38"/>
        <v>0</v>
      </c>
      <c r="G262" s="116"/>
      <c r="H262" s="408"/>
      <c r="I262" s="230">
        <f t="shared" si="39"/>
        <v>0</v>
      </c>
      <c r="J262" s="116"/>
      <c r="K262" s="408"/>
      <c r="L262" s="230">
        <f t="shared" si="40"/>
        <v>0</v>
      </c>
      <c r="M262" s="464"/>
      <c r="N262" s="118"/>
      <c r="O262" s="230">
        <f t="shared" si="41"/>
        <v>0</v>
      </c>
      <c r="P262" s="387"/>
      <c r="R262" s="346"/>
    </row>
    <row r="263" spans="1:18" ht="36" hidden="1" x14ac:dyDescent="0.25">
      <c r="A263" s="224">
        <v>6420</v>
      </c>
      <c r="B263" s="111" t="s">
        <v>281</v>
      </c>
      <c r="C263" s="226">
        <f t="shared" si="51"/>
        <v>0</v>
      </c>
      <c r="D263" s="225">
        <f>SUM(D264:D267)</f>
        <v>0</v>
      </c>
      <c r="E263" s="228">
        <f>SUM(E264:E267)</f>
        <v>0</v>
      </c>
      <c r="F263" s="230">
        <f t="shared" si="38"/>
        <v>0</v>
      </c>
      <c r="G263" s="225">
        <f>SUM(G264:G267)</f>
        <v>0</v>
      </c>
      <c r="H263" s="465">
        <f>SUM(H264:H267)</f>
        <v>0</v>
      </c>
      <c r="I263" s="230">
        <f t="shared" si="39"/>
        <v>0</v>
      </c>
      <c r="J263" s="225">
        <f>SUM(J264:J267)</f>
        <v>0</v>
      </c>
      <c r="K263" s="465">
        <f>SUM(K264:K267)</f>
        <v>0</v>
      </c>
      <c r="L263" s="230">
        <f t="shared" si="40"/>
        <v>0</v>
      </c>
      <c r="M263" s="466">
        <f>SUM(M264:M267)</f>
        <v>0</v>
      </c>
      <c r="N263" s="228">
        <f>SUM(N264:N267)</f>
        <v>0</v>
      </c>
      <c r="O263" s="230">
        <f t="shared" si="41"/>
        <v>0</v>
      </c>
      <c r="P263" s="387"/>
      <c r="R263" s="346"/>
    </row>
    <row r="264" spans="1:18" hidden="1" x14ac:dyDescent="0.25">
      <c r="A264" s="64">
        <v>6421</v>
      </c>
      <c r="B264" s="111" t="s">
        <v>282</v>
      </c>
      <c r="C264" s="226">
        <f t="shared" si="51"/>
        <v>0</v>
      </c>
      <c r="D264" s="116">
        <v>0</v>
      </c>
      <c r="E264" s="118"/>
      <c r="F264" s="230">
        <f t="shared" si="38"/>
        <v>0</v>
      </c>
      <c r="G264" s="116"/>
      <c r="H264" s="408"/>
      <c r="I264" s="230">
        <f t="shared" si="39"/>
        <v>0</v>
      </c>
      <c r="J264" s="116"/>
      <c r="K264" s="408"/>
      <c r="L264" s="230">
        <f t="shared" si="40"/>
        <v>0</v>
      </c>
      <c r="M264" s="464"/>
      <c r="N264" s="118"/>
      <c r="O264" s="230">
        <f t="shared" si="41"/>
        <v>0</v>
      </c>
      <c r="P264" s="387"/>
      <c r="R264" s="346"/>
    </row>
    <row r="265" spans="1:18" hidden="1" x14ac:dyDescent="0.25">
      <c r="A265" s="64">
        <v>6422</v>
      </c>
      <c r="B265" s="111" t="s">
        <v>283</v>
      </c>
      <c r="C265" s="226">
        <f t="shared" si="51"/>
        <v>0</v>
      </c>
      <c r="D265" s="116">
        <v>0</v>
      </c>
      <c r="E265" s="118"/>
      <c r="F265" s="230">
        <f t="shared" si="38"/>
        <v>0</v>
      </c>
      <c r="G265" s="116"/>
      <c r="H265" s="408"/>
      <c r="I265" s="230">
        <f t="shared" si="39"/>
        <v>0</v>
      </c>
      <c r="J265" s="116"/>
      <c r="K265" s="408"/>
      <c r="L265" s="230">
        <f t="shared" si="40"/>
        <v>0</v>
      </c>
      <c r="M265" s="464"/>
      <c r="N265" s="118"/>
      <c r="O265" s="230">
        <f t="shared" si="41"/>
        <v>0</v>
      </c>
      <c r="P265" s="387"/>
      <c r="R265" s="346"/>
    </row>
    <row r="266" spans="1:18" ht="24" hidden="1" x14ac:dyDescent="0.25">
      <c r="A266" s="64">
        <v>6423</v>
      </c>
      <c r="B266" s="111" t="s">
        <v>284</v>
      </c>
      <c r="C266" s="226">
        <f t="shared" si="51"/>
        <v>0</v>
      </c>
      <c r="D266" s="116">
        <v>0</v>
      </c>
      <c r="E266" s="118"/>
      <c r="F266" s="230">
        <f t="shared" si="38"/>
        <v>0</v>
      </c>
      <c r="G266" s="116"/>
      <c r="H266" s="408"/>
      <c r="I266" s="230">
        <f t="shared" si="39"/>
        <v>0</v>
      </c>
      <c r="J266" s="116"/>
      <c r="K266" s="408"/>
      <c r="L266" s="230">
        <f t="shared" si="40"/>
        <v>0</v>
      </c>
      <c r="M266" s="464"/>
      <c r="N266" s="118"/>
      <c r="O266" s="230">
        <f t="shared" si="41"/>
        <v>0</v>
      </c>
      <c r="P266" s="387"/>
      <c r="R266" s="346"/>
    </row>
    <row r="267" spans="1:18" ht="36" hidden="1" x14ac:dyDescent="0.25">
      <c r="A267" s="64">
        <v>6424</v>
      </c>
      <c r="B267" s="111" t="s">
        <v>285</v>
      </c>
      <c r="C267" s="226">
        <f t="shared" si="51"/>
        <v>0</v>
      </c>
      <c r="D267" s="116">
        <v>0</v>
      </c>
      <c r="E267" s="118"/>
      <c r="F267" s="230">
        <f t="shared" si="38"/>
        <v>0</v>
      </c>
      <c r="G267" s="116"/>
      <c r="H267" s="408"/>
      <c r="I267" s="230">
        <f t="shared" si="39"/>
        <v>0</v>
      </c>
      <c r="J267" s="116"/>
      <c r="K267" s="408"/>
      <c r="L267" s="230">
        <f t="shared" si="40"/>
        <v>0</v>
      </c>
      <c r="M267" s="464"/>
      <c r="N267" s="118"/>
      <c r="O267" s="230">
        <f t="shared" si="41"/>
        <v>0</v>
      </c>
      <c r="P267" s="387"/>
      <c r="R267" s="346"/>
    </row>
    <row r="268" spans="1:18" ht="36" hidden="1" x14ac:dyDescent="0.25">
      <c r="A268" s="276">
        <v>7000</v>
      </c>
      <c r="B268" s="276" t="s">
        <v>286</v>
      </c>
      <c r="C268" s="491">
        <f t="shared" si="51"/>
        <v>0</v>
      </c>
      <c r="D268" s="492">
        <f>SUM(D269,D279)</f>
        <v>0</v>
      </c>
      <c r="E268" s="283">
        <f>SUM(E269,E279)</f>
        <v>0</v>
      </c>
      <c r="F268" s="285">
        <f t="shared" si="38"/>
        <v>0</v>
      </c>
      <c r="G268" s="492">
        <f>SUM(G269,G279)</f>
        <v>0</v>
      </c>
      <c r="H268" s="493">
        <f>SUM(H269,H279)</f>
        <v>0</v>
      </c>
      <c r="I268" s="285">
        <f t="shared" si="39"/>
        <v>0</v>
      </c>
      <c r="J268" s="492">
        <f>SUM(J269,J279)</f>
        <v>0</v>
      </c>
      <c r="K268" s="493">
        <f>SUM(K269,K279)</f>
        <v>0</v>
      </c>
      <c r="L268" s="285">
        <f t="shared" si="40"/>
        <v>0</v>
      </c>
      <c r="M268" s="494">
        <f>SUM(M269,M279)</f>
        <v>0</v>
      </c>
      <c r="N268" s="495">
        <f>SUM(N269,N279)</f>
        <v>0</v>
      </c>
      <c r="O268" s="496">
        <f t="shared" si="41"/>
        <v>0</v>
      </c>
      <c r="P268" s="497"/>
      <c r="R268" s="346"/>
    </row>
    <row r="269" spans="1:18" ht="24" hidden="1" x14ac:dyDescent="0.25">
      <c r="A269" s="85">
        <v>7200</v>
      </c>
      <c r="B269" s="210" t="s">
        <v>287</v>
      </c>
      <c r="C269" s="393">
        <f t="shared" si="51"/>
        <v>0</v>
      </c>
      <c r="D269" s="95">
        <f>SUM(D270,D271,D274,D275,D278)</f>
        <v>0</v>
      </c>
      <c r="E269" s="98">
        <f>SUM(E270,E271,E274,E275,E278)</f>
        <v>0</v>
      </c>
      <c r="F269" s="99">
        <f t="shared" si="38"/>
        <v>0</v>
      </c>
      <c r="G269" s="95">
        <f>SUM(G270,G271,G274,G275,G278)</f>
        <v>0</v>
      </c>
      <c r="H269" s="399">
        <f>SUM(H270,H271,H274,H275,H278)</f>
        <v>0</v>
      </c>
      <c r="I269" s="99">
        <f t="shared" si="39"/>
        <v>0</v>
      </c>
      <c r="J269" s="95">
        <f>SUM(J270,J271,J274,J275,J278)</f>
        <v>0</v>
      </c>
      <c r="K269" s="399">
        <f>SUM(K270,K271,K274,K275,K278)</f>
        <v>0</v>
      </c>
      <c r="L269" s="99">
        <f t="shared" si="40"/>
        <v>0</v>
      </c>
      <c r="M269" s="459">
        <f>SUM(M270,M271,M274,M275,M278)</f>
        <v>0</v>
      </c>
      <c r="N269" s="266">
        <f>SUM(N270,N271,N274,N275,N278)</f>
        <v>0</v>
      </c>
      <c r="O269" s="268">
        <f t="shared" si="41"/>
        <v>0</v>
      </c>
      <c r="P269" s="460"/>
      <c r="R269" s="346"/>
    </row>
    <row r="270" spans="1:18" ht="24" hidden="1" x14ac:dyDescent="0.25">
      <c r="A270" s="350">
        <v>7210</v>
      </c>
      <c r="B270" s="101" t="s">
        <v>288</v>
      </c>
      <c r="C270" s="400">
        <f t="shared" si="51"/>
        <v>0</v>
      </c>
      <c r="D270" s="106">
        <v>0</v>
      </c>
      <c r="E270" s="108"/>
      <c r="F270" s="243">
        <f t="shared" si="38"/>
        <v>0</v>
      </c>
      <c r="G270" s="106"/>
      <c r="H270" s="403"/>
      <c r="I270" s="243">
        <f t="shared" si="39"/>
        <v>0</v>
      </c>
      <c r="J270" s="106"/>
      <c r="K270" s="403"/>
      <c r="L270" s="243">
        <f t="shared" si="40"/>
        <v>0</v>
      </c>
      <c r="M270" s="463"/>
      <c r="N270" s="108"/>
      <c r="O270" s="243">
        <f t="shared" si="41"/>
        <v>0</v>
      </c>
      <c r="P270" s="382"/>
      <c r="R270" s="346"/>
    </row>
    <row r="271" spans="1:18" s="286" customFormat="1" ht="36" hidden="1" x14ac:dyDescent="0.25">
      <c r="A271" s="224">
        <v>7220</v>
      </c>
      <c r="B271" s="111" t="s">
        <v>289</v>
      </c>
      <c r="C271" s="405">
        <f t="shared" si="51"/>
        <v>0</v>
      </c>
      <c r="D271" s="225">
        <f>SUM(D272:D273)</f>
        <v>0</v>
      </c>
      <c r="E271" s="228">
        <f>SUM(E272:E273)</f>
        <v>0</v>
      </c>
      <c r="F271" s="230">
        <f t="shared" si="38"/>
        <v>0</v>
      </c>
      <c r="G271" s="225">
        <f>SUM(G272:G273)</f>
        <v>0</v>
      </c>
      <c r="H271" s="465">
        <f>SUM(H272:H273)</f>
        <v>0</v>
      </c>
      <c r="I271" s="230">
        <f t="shared" si="39"/>
        <v>0</v>
      </c>
      <c r="J271" s="225">
        <f>SUM(J272:J273)</f>
        <v>0</v>
      </c>
      <c r="K271" s="465">
        <f>SUM(K272:K273)</f>
        <v>0</v>
      </c>
      <c r="L271" s="230">
        <f t="shared" si="40"/>
        <v>0</v>
      </c>
      <c r="M271" s="466">
        <f>SUM(M272:M273)</f>
        <v>0</v>
      </c>
      <c r="N271" s="228">
        <f>SUM(N272:N273)</f>
        <v>0</v>
      </c>
      <c r="O271" s="230">
        <f t="shared" si="41"/>
        <v>0</v>
      </c>
      <c r="P271" s="387"/>
      <c r="R271" s="346"/>
    </row>
    <row r="272" spans="1:18" s="286" customFormat="1" ht="36" hidden="1" x14ac:dyDescent="0.25">
      <c r="A272" s="64">
        <v>7221</v>
      </c>
      <c r="B272" s="111" t="s">
        <v>290</v>
      </c>
      <c r="C272" s="405">
        <f t="shared" si="51"/>
        <v>0</v>
      </c>
      <c r="D272" s="116">
        <v>0</v>
      </c>
      <c r="E272" s="118"/>
      <c r="F272" s="230">
        <f t="shared" si="38"/>
        <v>0</v>
      </c>
      <c r="G272" s="116"/>
      <c r="H272" s="408"/>
      <c r="I272" s="230">
        <f t="shared" si="39"/>
        <v>0</v>
      </c>
      <c r="J272" s="116"/>
      <c r="K272" s="408"/>
      <c r="L272" s="230">
        <f t="shared" si="40"/>
        <v>0</v>
      </c>
      <c r="M272" s="464"/>
      <c r="N272" s="118"/>
      <c r="O272" s="230">
        <f t="shared" si="41"/>
        <v>0</v>
      </c>
      <c r="P272" s="387"/>
      <c r="R272" s="346"/>
    </row>
    <row r="273" spans="1:18" s="286" customFormat="1" ht="36" hidden="1" x14ac:dyDescent="0.25">
      <c r="A273" s="64">
        <v>7222</v>
      </c>
      <c r="B273" s="111" t="s">
        <v>291</v>
      </c>
      <c r="C273" s="405">
        <f t="shared" si="51"/>
        <v>0</v>
      </c>
      <c r="D273" s="116">
        <v>0</v>
      </c>
      <c r="E273" s="118"/>
      <c r="F273" s="230">
        <f t="shared" si="38"/>
        <v>0</v>
      </c>
      <c r="G273" s="116"/>
      <c r="H273" s="408"/>
      <c r="I273" s="230">
        <f t="shared" si="39"/>
        <v>0</v>
      </c>
      <c r="J273" s="116"/>
      <c r="K273" s="408"/>
      <c r="L273" s="230">
        <f t="shared" si="40"/>
        <v>0</v>
      </c>
      <c r="M273" s="464"/>
      <c r="N273" s="118"/>
      <c r="O273" s="230">
        <f t="shared" si="41"/>
        <v>0</v>
      </c>
      <c r="P273" s="387"/>
      <c r="R273" s="346"/>
    </row>
    <row r="274" spans="1:18" s="286" customFormat="1" ht="24" hidden="1" x14ac:dyDescent="0.25">
      <c r="A274" s="224">
        <v>7230</v>
      </c>
      <c r="B274" s="111" t="s">
        <v>292</v>
      </c>
      <c r="C274" s="405">
        <f t="shared" si="51"/>
        <v>0</v>
      </c>
      <c r="D274" s="116">
        <v>0</v>
      </c>
      <c r="E274" s="118"/>
      <c r="F274" s="230">
        <f t="shared" si="38"/>
        <v>0</v>
      </c>
      <c r="G274" s="116"/>
      <c r="H274" s="408"/>
      <c r="I274" s="230">
        <f t="shared" si="39"/>
        <v>0</v>
      </c>
      <c r="J274" s="116"/>
      <c r="K274" s="408"/>
      <c r="L274" s="230">
        <f t="shared" si="40"/>
        <v>0</v>
      </c>
      <c r="M274" s="464"/>
      <c r="N274" s="118"/>
      <c r="O274" s="230">
        <f>M274+N274</f>
        <v>0</v>
      </c>
      <c r="P274" s="387"/>
      <c r="R274" s="346"/>
    </row>
    <row r="275" spans="1:18" ht="24" hidden="1" x14ac:dyDescent="0.25">
      <c r="A275" s="224">
        <v>7240</v>
      </c>
      <c r="B275" s="111" t="s">
        <v>293</v>
      </c>
      <c r="C275" s="405">
        <f t="shared" si="51"/>
        <v>0</v>
      </c>
      <c r="D275" s="225">
        <f>SUM(D276:D277)</f>
        <v>0</v>
      </c>
      <c r="E275" s="228">
        <f>SUM(E276:E277)</f>
        <v>0</v>
      </c>
      <c r="F275" s="230">
        <f t="shared" si="38"/>
        <v>0</v>
      </c>
      <c r="G275" s="225">
        <f>SUM(G276:G277)</f>
        <v>0</v>
      </c>
      <c r="H275" s="465">
        <f>SUM(H276:H277)</f>
        <v>0</v>
      </c>
      <c r="I275" s="230">
        <f t="shared" si="39"/>
        <v>0</v>
      </c>
      <c r="J275" s="225">
        <f>SUM(J276:J277)</f>
        <v>0</v>
      </c>
      <c r="K275" s="465">
        <f>SUM(K276:K277)</f>
        <v>0</v>
      </c>
      <c r="L275" s="230">
        <f t="shared" si="40"/>
        <v>0</v>
      </c>
      <c r="M275" s="466">
        <f>SUM(M276:M277)</f>
        <v>0</v>
      </c>
      <c r="N275" s="228">
        <f>SUM(N276:N277)</f>
        <v>0</v>
      </c>
      <c r="O275" s="230">
        <f>SUM(O276:O277)</f>
        <v>0</v>
      </c>
      <c r="P275" s="387"/>
      <c r="R275" s="346"/>
    </row>
    <row r="276" spans="1:18" ht="48" hidden="1" x14ac:dyDescent="0.25">
      <c r="A276" s="64">
        <v>7245</v>
      </c>
      <c r="B276" s="111" t="s">
        <v>294</v>
      </c>
      <c r="C276" s="405">
        <f t="shared" si="51"/>
        <v>0</v>
      </c>
      <c r="D276" s="116">
        <v>0</v>
      </c>
      <c r="E276" s="118"/>
      <c r="F276" s="230">
        <f t="shared" si="38"/>
        <v>0</v>
      </c>
      <c r="G276" s="116"/>
      <c r="H276" s="408"/>
      <c r="I276" s="230">
        <f t="shared" si="39"/>
        <v>0</v>
      </c>
      <c r="J276" s="116"/>
      <c r="K276" s="408"/>
      <c r="L276" s="230">
        <f t="shared" si="40"/>
        <v>0</v>
      </c>
      <c r="M276" s="464"/>
      <c r="N276" s="118"/>
      <c r="O276" s="230">
        <f t="shared" ref="O276:O279" si="58">M276+N276</f>
        <v>0</v>
      </c>
      <c r="P276" s="387"/>
      <c r="R276" s="346"/>
    </row>
    <row r="277" spans="1:18" ht="96" hidden="1" x14ac:dyDescent="0.25">
      <c r="A277" s="64">
        <v>7246</v>
      </c>
      <c r="B277" s="111" t="s">
        <v>295</v>
      </c>
      <c r="C277" s="405">
        <f t="shared" si="51"/>
        <v>0</v>
      </c>
      <c r="D277" s="116">
        <v>0</v>
      </c>
      <c r="E277" s="118"/>
      <c r="F277" s="230">
        <f t="shared" si="38"/>
        <v>0</v>
      </c>
      <c r="G277" s="116"/>
      <c r="H277" s="408"/>
      <c r="I277" s="230">
        <f t="shared" si="39"/>
        <v>0</v>
      </c>
      <c r="J277" s="116"/>
      <c r="K277" s="408"/>
      <c r="L277" s="230">
        <f t="shared" si="40"/>
        <v>0</v>
      </c>
      <c r="M277" s="464"/>
      <c r="N277" s="118"/>
      <c r="O277" s="230">
        <f t="shared" si="58"/>
        <v>0</v>
      </c>
      <c r="P277" s="387"/>
      <c r="R277" s="346"/>
    </row>
    <row r="278" spans="1:18" ht="24" hidden="1" x14ac:dyDescent="0.25">
      <c r="A278" s="224">
        <v>7260</v>
      </c>
      <c r="B278" s="111" t="s">
        <v>296</v>
      </c>
      <c r="C278" s="405">
        <f t="shared" si="51"/>
        <v>0</v>
      </c>
      <c r="D278" s="106">
        <v>0</v>
      </c>
      <c r="E278" s="108"/>
      <c r="F278" s="243">
        <f t="shared" si="38"/>
        <v>0</v>
      </c>
      <c r="G278" s="106"/>
      <c r="H278" s="403"/>
      <c r="I278" s="243">
        <f t="shared" si="39"/>
        <v>0</v>
      </c>
      <c r="J278" s="106"/>
      <c r="K278" s="403"/>
      <c r="L278" s="243">
        <f t="shared" si="40"/>
        <v>0</v>
      </c>
      <c r="M278" s="463"/>
      <c r="N278" s="108"/>
      <c r="O278" s="243">
        <f t="shared" si="58"/>
        <v>0</v>
      </c>
      <c r="P278" s="382"/>
      <c r="R278" s="346"/>
    </row>
    <row r="279" spans="1:18" hidden="1" x14ac:dyDescent="0.25">
      <c r="A279" s="85">
        <v>7700</v>
      </c>
      <c r="B279" s="210" t="s">
        <v>297</v>
      </c>
      <c r="C279" s="498">
        <f t="shared" si="51"/>
        <v>0</v>
      </c>
      <c r="D279" s="244">
        <f>D280</f>
        <v>0</v>
      </c>
      <c r="E279" s="291">
        <f>SUM(E280)</f>
        <v>0</v>
      </c>
      <c r="F279" s="293">
        <f t="shared" si="38"/>
        <v>0</v>
      </c>
      <c r="G279" s="244">
        <f>G280</f>
        <v>0</v>
      </c>
      <c r="H279" s="499">
        <f>SUM(H280)</f>
        <v>0</v>
      </c>
      <c r="I279" s="293">
        <f t="shared" si="39"/>
        <v>0</v>
      </c>
      <c r="J279" s="244">
        <f>J280</f>
        <v>0</v>
      </c>
      <c r="K279" s="499">
        <f>SUM(K280)</f>
        <v>0</v>
      </c>
      <c r="L279" s="293">
        <f t="shared" si="40"/>
        <v>0</v>
      </c>
      <c r="M279" s="472">
        <f>SUM(M280)</f>
        <v>0</v>
      </c>
      <c r="N279" s="291">
        <f>SUM(N280)</f>
        <v>0</v>
      </c>
      <c r="O279" s="293">
        <f t="shared" si="58"/>
        <v>0</v>
      </c>
      <c r="P279" s="473"/>
      <c r="R279" s="346"/>
    </row>
    <row r="280" spans="1:18" hidden="1" x14ac:dyDescent="0.25">
      <c r="A280" s="121">
        <v>7720</v>
      </c>
      <c r="B280" s="122" t="s">
        <v>298</v>
      </c>
      <c r="C280" s="500">
        <f t="shared" si="51"/>
        <v>0</v>
      </c>
      <c r="D280" s="128">
        <v>0</v>
      </c>
      <c r="E280" s="131"/>
      <c r="F280" s="414">
        <f t="shared" si="38"/>
        <v>0</v>
      </c>
      <c r="G280" s="128"/>
      <c r="H280" s="413"/>
      <c r="I280" s="414">
        <f t="shared" si="39"/>
        <v>0</v>
      </c>
      <c r="J280" s="128"/>
      <c r="K280" s="413"/>
      <c r="L280" s="414">
        <f t="shared" si="40"/>
        <v>0</v>
      </c>
      <c r="M280" s="502"/>
      <c r="N280" s="131"/>
      <c r="O280" s="414">
        <f>M280+N280</f>
        <v>0</v>
      </c>
      <c r="P280" s="416"/>
      <c r="R280" s="346"/>
    </row>
    <row r="281" spans="1:18" hidden="1" x14ac:dyDescent="0.25">
      <c r="A281" s="320"/>
      <c r="B281" s="156" t="s">
        <v>299</v>
      </c>
      <c r="C281" s="400">
        <f t="shared" si="51"/>
        <v>0</v>
      </c>
      <c r="D281" s="214">
        <f>SUM(D282:D283)</f>
        <v>0</v>
      </c>
      <c r="E281" s="217">
        <f>SUM(E282:E283)</f>
        <v>0</v>
      </c>
      <c r="F281" s="219">
        <f t="shared" si="38"/>
        <v>0</v>
      </c>
      <c r="G281" s="214">
        <f>SUM(G282:G283)</f>
        <v>0</v>
      </c>
      <c r="H281" s="461">
        <f>SUM(H282:H283)</f>
        <v>0</v>
      </c>
      <c r="I281" s="219">
        <f t="shared" si="39"/>
        <v>0</v>
      </c>
      <c r="J281" s="214">
        <f>SUM(J282:J283)</f>
        <v>0</v>
      </c>
      <c r="K281" s="461">
        <f>SUM(K282:K283)</f>
        <v>0</v>
      </c>
      <c r="L281" s="219">
        <f t="shared" si="40"/>
        <v>0</v>
      </c>
      <c r="M281" s="462">
        <f>SUM(M282:M283)</f>
        <v>0</v>
      </c>
      <c r="N281" s="217">
        <f>SUM(N282:N283)</f>
        <v>0</v>
      </c>
      <c r="O281" s="219">
        <f t="shared" ref="O281:O296" si="59">M281+N281</f>
        <v>0</v>
      </c>
      <c r="P281" s="434"/>
      <c r="R281" s="346"/>
    </row>
    <row r="282" spans="1:18" hidden="1" x14ac:dyDescent="0.25">
      <c r="A282" s="275" t="s">
        <v>300</v>
      </c>
      <c r="B282" s="64" t="s">
        <v>301</v>
      </c>
      <c r="C282" s="227">
        <f t="shared" si="51"/>
        <v>0</v>
      </c>
      <c r="D282" s="116"/>
      <c r="E282" s="118"/>
      <c r="F282" s="230">
        <f t="shared" si="38"/>
        <v>0</v>
      </c>
      <c r="G282" s="116"/>
      <c r="H282" s="408"/>
      <c r="I282" s="230">
        <f t="shared" si="39"/>
        <v>0</v>
      </c>
      <c r="J282" s="116"/>
      <c r="K282" s="408"/>
      <c r="L282" s="230">
        <f t="shared" si="40"/>
        <v>0</v>
      </c>
      <c r="M282" s="464"/>
      <c r="N282" s="118"/>
      <c r="O282" s="230">
        <f t="shared" si="59"/>
        <v>0</v>
      </c>
      <c r="P282" s="387"/>
      <c r="R282" s="346"/>
    </row>
    <row r="283" spans="1:18" ht="24" hidden="1" x14ac:dyDescent="0.25">
      <c r="A283" s="275" t="s">
        <v>302</v>
      </c>
      <c r="B283" s="296" t="s">
        <v>303</v>
      </c>
      <c r="C283" s="400">
        <f t="shared" si="51"/>
        <v>0</v>
      </c>
      <c r="D283" s="106"/>
      <c r="E283" s="108"/>
      <c r="F283" s="243">
        <f t="shared" si="38"/>
        <v>0</v>
      </c>
      <c r="G283" s="106"/>
      <c r="H283" s="403"/>
      <c r="I283" s="243">
        <f t="shared" si="39"/>
        <v>0</v>
      </c>
      <c r="J283" s="106"/>
      <c r="K283" s="403"/>
      <c r="L283" s="243">
        <f t="shared" si="40"/>
        <v>0</v>
      </c>
      <c r="M283" s="463"/>
      <c r="N283" s="108"/>
      <c r="O283" s="243">
        <f t="shared" si="59"/>
        <v>0</v>
      </c>
      <c r="P283" s="382"/>
      <c r="R283" s="346"/>
    </row>
    <row r="284" spans="1:18" x14ac:dyDescent="0.25">
      <c r="A284" s="503"/>
      <c r="B284" s="504" t="s">
        <v>304</v>
      </c>
      <c r="C284" s="505">
        <f>SUM(C281,C268,C230,C195,C187,C173,C75,C53)</f>
        <v>2332564</v>
      </c>
      <c r="D284" s="506">
        <f t="shared" ref="D284" si="60">SUM(D281,D268,D230,D195,D187,D173,D75,D53)</f>
        <v>2352564</v>
      </c>
      <c r="E284" s="605">
        <f>SUM(E281,E268,E230,E195,E187,E173,E75,E53)</f>
        <v>-20000</v>
      </c>
      <c r="F284" s="609">
        <f t="shared" si="38"/>
        <v>2332564</v>
      </c>
      <c r="G284" s="506">
        <f>SUM(G281,G268,G230,G195,G187,G173,G75,G53)</f>
        <v>0</v>
      </c>
      <c r="H284" s="507">
        <f>SUM(H281,H268,H230,H195,H187,H173,H75,H53)</f>
        <v>0</v>
      </c>
      <c r="I284" s="508">
        <f t="shared" si="39"/>
        <v>0</v>
      </c>
      <c r="J284" s="506">
        <f>SUM(J281,J268,J230,J195,J187,J173,J75,J53)</f>
        <v>0</v>
      </c>
      <c r="K284" s="507">
        <f>SUM(K281,K268,K230,K195,K187,K173,K75,K53)</f>
        <v>0</v>
      </c>
      <c r="L284" s="508">
        <f t="shared" si="40"/>
        <v>0</v>
      </c>
      <c r="M284" s="459">
        <f>SUM(M281,M268,M230,M195,M187,M173,M75,M53)</f>
        <v>0</v>
      </c>
      <c r="N284" s="266">
        <f>SUM(N281,N268,N230,N195,N187,N173,N75,N53)</f>
        <v>0</v>
      </c>
      <c r="O284" s="268">
        <f t="shared" si="59"/>
        <v>0</v>
      </c>
      <c r="P284" s="460"/>
      <c r="R284" s="346"/>
    </row>
    <row r="285" spans="1:18" hidden="1" x14ac:dyDescent="0.25">
      <c r="A285" s="509" t="s">
        <v>305</v>
      </c>
      <c r="B285" s="510"/>
      <c r="C285" s="511">
        <f t="shared" ref="C285" si="61">F285+I285+L285+O285</f>
        <v>0</v>
      </c>
      <c r="D285" s="512">
        <f>SUM(D25,D26,D42)-D51</f>
        <v>0</v>
      </c>
      <c r="E285" s="513">
        <f>SUM(E25,E26,E42)-E51</f>
        <v>0</v>
      </c>
      <c r="F285" s="516">
        <f t="shared" si="38"/>
        <v>0</v>
      </c>
      <c r="G285" s="512">
        <f>SUM(G25,G26,G42)-G51</f>
        <v>0</v>
      </c>
      <c r="H285" s="515">
        <f>SUM(H25,H26,H42)-H51</f>
        <v>0</v>
      </c>
      <c r="I285" s="516">
        <f t="shared" si="39"/>
        <v>0</v>
      </c>
      <c r="J285" s="512">
        <f>(J27+J43)-J51</f>
        <v>0</v>
      </c>
      <c r="K285" s="515">
        <f>(K27+K43)-K51</f>
        <v>0</v>
      </c>
      <c r="L285" s="516">
        <f t="shared" si="40"/>
        <v>0</v>
      </c>
      <c r="M285" s="511">
        <f>M45-M51</f>
        <v>0</v>
      </c>
      <c r="N285" s="513">
        <f>N45-N51</f>
        <v>0</v>
      </c>
      <c r="O285" s="516">
        <f t="shared" si="59"/>
        <v>0</v>
      </c>
      <c r="P285" s="517"/>
      <c r="R285" s="346"/>
    </row>
    <row r="286" spans="1:18" s="37" customFormat="1" hidden="1" x14ac:dyDescent="0.25">
      <c r="A286" s="509" t="s">
        <v>306</v>
      </c>
      <c r="B286" s="510"/>
      <c r="C286" s="518">
        <f>SUM(C287,C288)-C295+C296</f>
        <v>0</v>
      </c>
      <c r="D286" s="512">
        <f t="shared" ref="D286" si="62">SUM(D287,D288)-D295+D296</f>
        <v>0</v>
      </c>
      <c r="E286" s="513">
        <f>SUM(E287,E288)-E295+E296</f>
        <v>0</v>
      </c>
      <c r="F286" s="516">
        <f t="shared" si="38"/>
        <v>0</v>
      </c>
      <c r="G286" s="512">
        <f>SUM(G287,G288)-G295+G296</f>
        <v>0</v>
      </c>
      <c r="H286" s="515">
        <f>SUM(H287,H288)-H295+H296</f>
        <v>0</v>
      </c>
      <c r="I286" s="516">
        <f t="shared" si="39"/>
        <v>0</v>
      </c>
      <c r="J286" s="512">
        <f>SUM(J287,J288)-J295+J296</f>
        <v>0</v>
      </c>
      <c r="K286" s="515">
        <f>SUM(K287,K288)-K295+K296</f>
        <v>0</v>
      </c>
      <c r="L286" s="516">
        <f t="shared" si="40"/>
        <v>0</v>
      </c>
      <c r="M286" s="511">
        <f>SUM(M287,M288)-M295+M296</f>
        <v>0</v>
      </c>
      <c r="N286" s="513">
        <f>SUM(N287,N288)-N295+N296</f>
        <v>0</v>
      </c>
      <c r="O286" s="516">
        <f t="shared" si="59"/>
        <v>0</v>
      </c>
      <c r="P286" s="517"/>
      <c r="R286" s="346"/>
    </row>
    <row r="287" spans="1:18" s="37" customFormat="1" hidden="1" x14ac:dyDescent="0.25">
      <c r="A287" s="519" t="s">
        <v>307</v>
      </c>
      <c r="B287" s="519" t="s">
        <v>308</v>
      </c>
      <c r="C287" s="518">
        <f>C22-C281</f>
        <v>0</v>
      </c>
      <c r="D287" s="512">
        <f t="shared" ref="D287" si="63">D22-D281</f>
        <v>0</v>
      </c>
      <c r="E287" s="513">
        <f>E22-E281</f>
        <v>0</v>
      </c>
      <c r="F287" s="516">
        <f t="shared" si="38"/>
        <v>0</v>
      </c>
      <c r="G287" s="512">
        <f>G22-G281</f>
        <v>0</v>
      </c>
      <c r="H287" s="515">
        <f>H22-H281</f>
        <v>0</v>
      </c>
      <c r="I287" s="516">
        <f t="shared" si="39"/>
        <v>0</v>
      </c>
      <c r="J287" s="512">
        <f>J22-J281</f>
        <v>0</v>
      </c>
      <c r="K287" s="515">
        <f>K22-K281</f>
        <v>0</v>
      </c>
      <c r="L287" s="516">
        <f t="shared" si="40"/>
        <v>0</v>
      </c>
      <c r="M287" s="511">
        <f>M22-M281</f>
        <v>0</v>
      </c>
      <c r="N287" s="513">
        <f>N22-N281</f>
        <v>0</v>
      </c>
      <c r="O287" s="516">
        <f t="shared" si="59"/>
        <v>0</v>
      </c>
      <c r="P287" s="517"/>
      <c r="R287" s="346"/>
    </row>
    <row r="288" spans="1:18" s="37" customFormat="1" hidden="1" x14ac:dyDescent="0.25">
      <c r="A288" s="520" t="s">
        <v>309</v>
      </c>
      <c r="B288" s="520" t="s">
        <v>310</v>
      </c>
      <c r="C288" s="518">
        <f>SUM(C289,C291,C293)-SUM(C290,C292,C294)</f>
        <v>0</v>
      </c>
      <c r="D288" s="512">
        <f t="shared" ref="D288:E288" si="64">SUM(D289,D291,D293)-SUM(D290,D292,D294)</f>
        <v>0</v>
      </c>
      <c r="E288" s="513">
        <f t="shared" si="64"/>
        <v>0</v>
      </c>
      <c r="F288" s="516">
        <f t="shared" si="38"/>
        <v>0</v>
      </c>
      <c r="G288" s="512">
        <f t="shared" ref="G288:H288" si="65">SUM(G289,G291,G293)-SUM(G290,G292,G294)</f>
        <v>0</v>
      </c>
      <c r="H288" s="515">
        <f t="shared" si="65"/>
        <v>0</v>
      </c>
      <c r="I288" s="516">
        <f t="shared" si="39"/>
        <v>0</v>
      </c>
      <c r="J288" s="512">
        <f t="shared" ref="J288:K288" si="66">SUM(J289,J291,J293)-SUM(J290,J292,J294)</f>
        <v>0</v>
      </c>
      <c r="K288" s="515">
        <f t="shared" si="66"/>
        <v>0</v>
      </c>
      <c r="L288" s="516">
        <f t="shared" si="40"/>
        <v>0</v>
      </c>
      <c r="M288" s="511">
        <f t="shared" ref="M288:N288" si="67">SUM(M289,M291,M293)-SUM(M290,M292,M294)</f>
        <v>0</v>
      </c>
      <c r="N288" s="513">
        <f t="shared" si="67"/>
        <v>0</v>
      </c>
      <c r="O288" s="516">
        <f t="shared" si="59"/>
        <v>0</v>
      </c>
      <c r="P288" s="517"/>
      <c r="R288" s="346"/>
    </row>
    <row r="289" spans="1:18" s="37" customFormat="1" hidden="1" x14ac:dyDescent="0.25">
      <c r="A289" s="320" t="s">
        <v>311</v>
      </c>
      <c r="B289" s="164" t="s">
        <v>312</v>
      </c>
      <c r="C289" s="410">
        <f t="shared" ref="C289:C296" si="68">F289+I289+L289+O289</f>
        <v>0</v>
      </c>
      <c r="D289" s="128"/>
      <c r="E289" s="131"/>
      <c r="F289" s="414">
        <f t="shared" si="38"/>
        <v>0</v>
      </c>
      <c r="G289" s="128"/>
      <c r="H289" s="413"/>
      <c r="I289" s="414">
        <f t="shared" si="39"/>
        <v>0</v>
      </c>
      <c r="J289" s="128"/>
      <c r="K289" s="413"/>
      <c r="L289" s="414">
        <f t="shared" si="40"/>
        <v>0</v>
      </c>
      <c r="M289" s="502"/>
      <c r="N289" s="131"/>
      <c r="O289" s="414">
        <f t="shared" si="59"/>
        <v>0</v>
      </c>
      <c r="P289" s="416"/>
      <c r="R289" s="346"/>
    </row>
    <row r="290" spans="1:18" ht="24" hidden="1" x14ac:dyDescent="0.25">
      <c r="A290" s="275" t="s">
        <v>313</v>
      </c>
      <c r="B290" s="63" t="s">
        <v>314</v>
      </c>
      <c r="C290" s="405">
        <f t="shared" si="68"/>
        <v>0</v>
      </c>
      <c r="D290" s="116"/>
      <c r="E290" s="118"/>
      <c r="F290" s="230">
        <f t="shared" si="38"/>
        <v>0</v>
      </c>
      <c r="G290" s="116"/>
      <c r="H290" s="408"/>
      <c r="I290" s="230">
        <f t="shared" si="39"/>
        <v>0</v>
      </c>
      <c r="J290" s="116"/>
      <c r="K290" s="408"/>
      <c r="L290" s="230">
        <f t="shared" si="40"/>
        <v>0</v>
      </c>
      <c r="M290" s="464"/>
      <c r="N290" s="118"/>
      <c r="O290" s="230">
        <f t="shared" si="59"/>
        <v>0</v>
      </c>
      <c r="P290" s="387"/>
      <c r="R290" s="346"/>
    </row>
    <row r="291" spans="1:18" hidden="1" x14ac:dyDescent="0.25">
      <c r="A291" s="275" t="s">
        <v>315</v>
      </c>
      <c r="B291" s="63" t="s">
        <v>316</v>
      </c>
      <c r="C291" s="405">
        <f t="shared" si="68"/>
        <v>0</v>
      </c>
      <c r="D291" s="116"/>
      <c r="E291" s="118"/>
      <c r="F291" s="230">
        <f t="shared" si="38"/>
        <v>0</v>
      </c>
      <c r="G291" s="116"/>
      <c r="H291" s="408"/>
      <c r="I291" s="230">
        <f t="shared" si="39"/>
        <v>0</v>
      </c>
      <c r="J291" s="116"/>
      <c r="K291" s="408"/>
      <c r="L291" s="230">
        <f t="shared" si="40"/>
        <v>0</v>
      </c>
      <c r="M291" s="464"/>
      <c r="N291" s="118"/>
      <c r="O291" s="230">
        <f t="shared" si="59"/>
        <v>0</v>
      </c>
      <c r="P291" s="387"/>
      <c r="R291" s="346"/>
    </row>
    <row r="292" spans="1:18" ht="24" hidden="1" x14ac:dyDescent="0.25">
      <c r="A292" s="275" t="s">
        <v>317</v>
      </c>
      <c r="B292" s="63" t="s">
        <v>318</v>
      </c>
      <c r="C292" s="405">
        <f t="shared" si="68"/>
        <v>0</v>
      </c>
      <c r="D292" s="116"/>
      <c r="E292" s="118"/>
      <c r="F292" s="230">
        <f t="shared" si="38"/>
        <v>0</v>
      </c>
      <c r="G292" s="116"/>
      <c r="H292" s="408"/>
      <c r="I292" s="230">
        <f t="shared" si="39"/>
        <v>0</v>
      </c>
      <c r="J292" s="116"/>
      <c r="K292" s="408"/>
      <c r="L292" s="230">
        <f t="shared" si="40"/>
        <v>0</v>
      </c>
      <c r="M292" s="464"/>
      <c r="N292" s="118"/>
      <c r="O292" s="230">
        <f t="shared" si="59"/>
        <v>0</v>
      </c>
      <c r="P292" s="387"/>
      <c r="R292" s="346"/>
    </row>
    <row r="293" spans="1:18" hidden="1" x14ac:dyDescent="0.25">
      <c r="A293" s="275" t="s">
        <v>319</v>
      </c>
      <c r="B293" s="63" t="s">
        <v>320</v>
      </c>
      <c r="C293" s="405">
        <f t="shared" si="68"/>
        <v>0</v>
      </c>
      <c r="D293" s="116"/>
      <c r="E293" s="118"/>
      <c r="F293" s="230">
        <f t="shared" si="38"/>
        <v>0</v>
      </c>
      <c r="G293" s="116"/>
      <c r="H293" s="408"/>
      <c r="I293" s="230">
        <f t="shared" si="39"/>
        <v>0</v>
      </c>
      <c r="J293" s="116"/>
      <c r="K293" s="408"/>
      <c r="L293" s="230">
        <f t="shared" si="40"/>
        <v>0</v>
      </c>
      <c r="M293" s="464"/>
      <c r="N293" s="118"/>
      <c r="O293" s="230">
        <f t="shared" si="59"/>
        <v>0</v>
      </c>
      <c r="P293" s="387"/>
      <c r="R293" s="346"/>
    </row>
    <row r="294" spans="1:18" ht="24" hidden="1" x14ac:dyDescent="0.25">
      <c r="A294" s="321" t="s">
        <v>321</v>
      </c>
      <c r="B294" s="322" t="s">
        <v>322</v>
      </c>
      <c r="C294" s="481">
        <f t="shared" si="68"/>
        <v>0</v>
      </c>
      <c r="D294" s="257"/>
      <c r="E294" s="260"/>
      <c r="F294" s="479">
        <f t="shared" si="38"/>
        <v>0</v>
      </c>
      <c r="G294" s="257"/>
      <c r="H294" s="483"/>
      <c r="I294" s="479">
        <f t="shared" si="39"/>
        <v>0</v>
      </c>
      <c r="J294" s="257"/>
      <c r="K294" s="483"/>
      <c r="L294" s="479">
        <f t="shared" si="40"/>
        <v>0</v>
      </c>
      <c r="M294" s="484"/>
      <c r="N294" s="260"/>
      <c r="O294" s="479">
        <f t="shared" si="59"/>
        <v>0</v>
      </c>
      <c r="P294" s="480"/>
      <c r="R294" s="346"/>
    </row>
    <row r="295" spans="1:18" hidden="1" x14ac:dyDescent="0.25">
      <c r="A295" s="520" t="s">
        <v>323</v>
      </c>
      <c r="B295" s="520" t="s">
        <v>324</v>
      </c>
      <c r="C295" s="521">
        <f t="shared" si="68"/>
        <v>0</v>
      </c>
      <c r="D295" s="522"/>
      <c r="E295" s="523"/>
      <c r="F295" s="516">
        <f t="shared" si="38"/>
        <v>0</v>
      </c>
      <c r="G295" s="522"/>
      <c r="H295" s="524"/>
      <c r="I295" s="516">
        <f t="shared" si="39"/>
        <v>0</v>
      </c>
      <c r="J295" s="522"/>
      <c r="K295" s="524"/>
      <c r="L295" s="516">
        <f t="shared" si="40"/>
        <v>0</v>
      </c>
      <c r="M295" s="525"/>
      <c r="N295" s="523"/>
      <c r="O295" s="516">
        <f t="shared" si="59"/>
        <v>0</v>
      </c>
      <c r="P295" s="517"/>
      <c r="R295" s="346"/>
    </row>
    <row r="296" spans="1:18" s="37" customFormat="1" ht="48" hidden="1" x14ac:dyDescent="0.25">
      <c r="A296" s="520" t="s">
        <v>325</v>
      </c>
      <c r="B296" s="330" t="s">
        <v>326</v>
      </c>
      <c r="C296" s="526">
        <f t="shared" si="68"/>
        <v>0</v>
      </c>
      <c r="D296" s="527"/>
      <c r="E296" s="528"/>
      <c r="F296" s="318">
        <f t="shared" si="38"/>
        <v>0</v>
      </c>
      <c r="G296" s="522"/>
      <c r="H296" s="524"/>
      <c r="I296" s="516">
        <f t="shared" si="39"/>
        <v>0</v>
      </c>
      <c r="J296" s="522"/>
      <c r="K296" s="524"/>
      <c r="L296" s="516">
        <f t="shared" si="40"/>
        <v>0</v>
      </c>
      <c r="M296" s="525"/>
      <c r="N296" s="523"/>
      <c r="O296" s="516">
        <f t="shared" si="59"/>
        <v>0</v>
      </c>
      <c r="P296" s="517"/>
      <c r="R296" s="346"/>
    </row>
    <row r="297" spans="1:18" s="37" customFormat="1" x14ac:dyDescent="0.25">
      <c r="A297" s="529" t="s">
        <v>327</v>
      </c>
      <c r="B297" s="334"/>
      <c r="C297" s="334"/>
      <c r="D297" s="334"/>
      <c r="E297" s="334"/>
      <c r="F297" s="334"/>
      <c r="G297" s="334"/>
      <c r="H297" s="334"/>
      <c r="I297" s="334"/>
      <c r="J297" s="334"/>
      <c r="K297" s="334"/>
      <c r="L297" s="334"/>
      <c r="M297" s="334"/>
      <c r="N297" s="334"/>
      <c r="O297" s="334"/>
      <c r="P297" s="335"/>
      <c r="Q297" s="332"/>
    </row>
    <row r="298" spans="1:18" ht="12.75" thickBot="1" x14ac:dyDescent="0.3">
      <c r="A298" s="530"/>
      <c r="B298" s="531"/>
      <c r="C298" s="531"/>
      <c r="D298" s="531"/>
      <c r="E298" s="531"/>
      <c r="F298" s="531"/>
      <c r="G298" s="531"/>
      <c r="H298" s="531"/>
      <c r="I298" s="531"/>
      <c r="J298" s="531"/>
      <c r="K298" s="531"/>
      <c r="L298" s="531"/>
      <c r="M298" s="531"/>
      <c r="N298" s="531"/>
      <c r="O298" s="531"/>
      <c r="P298" s="532"/>
      <c r="Q298" s="9"/>
    </row>
    <row r="299" spans="1:18" x14ac:dyDescent="0.25">
      <c r="A299" s="4"/>
      <c r="B299" s="4"/>
      <c r="C299" s="4"/>
      <c r="D299" s="4"/>
      <c r="E299" s="4"/>
      <c r="F299" s="4"/>
      <c r="G299" s="4"/>
      <c r="H299" s="4"/>
      <c r="I299" s="4"/>
      <c r="J299" s="4"/>
      <c r="K299" s="4"/>
      <c r="L299" s="4"/>
      <c r="M299" s="4"/>
      <c r="N299" s="4"/>
      <c r="O299" s="4"/>
    </row>
    <row r="300" spans="1:18" x14ac:dyDescent="0.25">
      <c r="A300" s="4"/>
      <c r="B300" s="4"/>
      <c r="C300" s="4"/>
      <c r="D300" s="4"/>
      <c r="E300" s="4"/>
      <c r="F300" s="4"/>
      <c r="G300" s="4"/>
      <c r="H300" s="4"/>
      <c r="I300" s="4"/>
      <c r="J300" s="4"/>
      <c r="K300" s="4"/>
      <c r="L300" s="4"/>
      <c r="M300" s="4"/>
      <c r="N300" s="4"/>
      <c r="O300" s="4"/>
    </row>
    <row r="301" spans="1:18" x14ac:dyDescent="0.25">
      <c r="A301" s="4"/>
      <c r="B301" s="4"/>
      <c r="C301" s="4"/>
      <c r="D301" s="4"/>
      <c r="E301" s="4"/>
      <c r="F301" s="4"/>
      <c r="G301" s="4"/>
      <c r="H301" s="4"/>
      <c r="I301" s="4"/>
      <c r="J301" s="4"/>
      <c r="K301" s="4"/>
      <c r="L301" s="4"/>
      <c r="M301" s="4"/>
      <c r="N301" s="4"/>
      <c r="O301" s="4"/>
    </row>
    <row r="302" spans="1:18" x14ac:dyDescent="0.25">
      <c r="A302" s="4"/>
      <c r="B302" s="4"/>
      <c r="C302" s="4"/>
      <c r="D302" s="4"/>
      <c r="E302" s="4"/>
      <c r="F302" s="4"/>
      <c r="G302" s="4"/>
      <c r="H302" s="4"/>
      <c r="I302" s="4"/>
      <c r="J302" s="4"/>
      <c r="K302" s="4"/>
      <c r="L302" s="4"/>
      <c r="M302" s="4"/>
      <c r="N302" s="4"/>
      <c r="O302" s="4"/>
    </row>
    <row r="303" spans="1:18" x14ac:dyDescent="0.25">
      <c r="A303" s="4"/>
      <c r="B303" s="4"/>
      <c r="C303" s="4"/>
      <c r="D303" s="4"/>
      <c r="E303" s="4"/>
      <c r="F303" s="4"/>
      <c r="G303" s="4"/>
      <c r="H303" s="4"/>
      <c r="I303" s="4"/>
      <c r="J303" s="4"/>
      <c r="K303" s="4"/>
      <c r="L303" s="4"/>
      <c r="M303" s="4"/>
      <c r="N303" s="4"/>
      <c r="O303" s="4"/>
    </row>
    <row r="304" spans="1:18"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sheetData>
  <sheetProtection algorithmName="SHA-512" hashValue="4UcR0OxadnhsT6T0x+r3rYC6rkorbGEDSefX55MQsLVvuV4hi8wn2jx9x8GvS8mrpXIBqS6RRQyvm/bHlctAfw==" saltValue="B4MqUK7yx3QqSHQ1kYla+g==" spinCount="100000" sheet="1" objects="1" scenarios="1" formatCells="0" formatColumns="0" formatRows="0"/>
  <autoFilter ref="A19:P297">
    <filterColumn colId="2">
      <filters blank="1">
        <filter val="147 999"/>
        <filter val="17 075"/>
        <filter val="2 167 490"/>
        <filter val="2 184 565"/>
        <filter val="2 332 564"/>
      </filters>
    </filterColumn>
  </autoFilter>
  <mergeCells count="30">
    <mergeCell ref="J17:J18"/>
    <mergeCell ref="K17:K18"/>
    <mergeCell ref="C14:P14"/>
    <mergeCell ref="A2:P2"/>
    <mergeCell ref="C3:P3"/>
    <mergeCell ref="C4:P4"/>
    <mergeCell ref="C5:P5"/>
    <mergeCell ref="C6:P6"/>
    <mergeCell ref="C7:P7"/>
    <mergeCell ref="C8:P8"/>
    <mergeCell ref="C10:P10"/>
    <mergeCell ref="C11:P11"/>
    <mergeCell ref="C12:P12"/>
    <mergeCell ref="C13:P13"/>
    <mergeCell ref="L17:L18"/>
    <mergeCell ref="M17:M18"/>
    <mergeCell ref="C15:P15"/>
    <mergeCell ref="A16:A18"/>
    <mergeCell ref="B16:B18"/>
    <mergeCell ref="C16:O16"/>
    <mergeCell ref="P16:P18"/>
    <mergeCell ref="C17:C18"/>
    <mergeCell ref="D17:D18"/>
    <mergeCell ref="E17:E18"/>
    <mergeCell ref="F17:F18"/>
    <mergeCell ref="G17:G18"/>
    <mergeCell ref="N17:N18"/>
    <mergeCell ref="O17:O18"/>
    <mergeCell ref="H17:H18"/>
    <mergeCell ref="I17:I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29.pielikums Jūrmalas pilsētas domes
2016.gada 19.maija saistošajiem noteikumiem Nr.13
(protokols Nr.6, 8.punkts)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6"/>
  <sheetViews>
    <sheetView view="pageLayout" zoomScaleNormal="90" workbookViewId="0">
      <selection activeCell="T9" sqref="T9"/>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1291</v>
      </c>
    </row>
    <row r="2" spans="1:17" x14ac:dyDescent="0.25">
      <c r="A2" s="357"/>
      <c r="B2" s="357"/>
      <c r="C2" s="357"/>
      <c r="D2" s="357"/>
      <c r="E2" s="357"/>
      <c r="F2" s="357"/>
      <c r="G2" s="357"/>
      <c r="H2" s="357"/>
      <c r="I2" s="357"/>
      <c r="J2" s="357"/>
      <c r="K2" s="357"/>
      <c r="L2" s="357"/>
      <c r="M2" s="357"/>
      <c r="N2" s="357"/>
      <c r="O2" s="357"/>
      <c r="P2" s="357"/>
    </row>
    <row r="3" spans="1:17" ht="6.75" customHeight="1" x14ac:dyDescent="0.25">
      <c r="A3" s="1056"/>
      <c r="B3" s="1057"/>
      <c r="C3" s="1057"/>
      <c r="D3" s="1057"/>
      <c r="E3" s="1057"/>
      <c r="F3" s="1057"/>
      <c r="G3" s="1057"/>
      <c r="H3" s="1057"/>
      <c r="I3" s="1057"/>
      <c r="J3" s="1057"/>
      <c r="K3" s="1057"/>
      <c r="L3" s="1057"/>
      <c r="M3" s="1057"/>
      <c r="N3" s="1057"/>
      <c r="O3" s="1057"/>
      <c r="P3" s="1058"/>
      <c r="Q3" s="9"/>
    </row>
    <row r="4" spans="1:17" ht="10.5" customHeight="1"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1292</v>
      </c>
      <c r="D6" s="1049"/>
      <c r="E6" s="1049"/>
      <c r="F6" s="1049"/>
      <c r="G6" s="1049"/>
      <c r="H6" s="1049"/>
      <c r="I6" s="1049"/>
      <c r="J6" s="1049"/>
      <c r="K6" s="1049"/>
      <c r="L6" s="1049"/>
      <c r="M6" s="1049"/>
      <c r="N6" s="1049"/>
      <c r="O6" s="1049"/>
      <c r="P6" s="1050"/>
      <c r="Q6" s="9"/>
    </row>
    <row r="7" spans="1:17" ht="12.75" x14ac:dyDescent="0.25">
      <c r="A7" s="12" t="s">
        <v>4</v>
      </c>
      <c r="B7" s="13"/>
      <c r="C7" s="1049" t="s">
        <v>1293</v>
      </c>
      <c r="D7" s="1049"/>
      <c r="E7" s="1049"/>
      <c r="F7" s="1049"/>
      <c r="G7" s="1049"/>
      <c r="H7" s="1049"/>
      <c r="I7" s="1049"/>
      <c r="J7" s="1049"/>
      <c r="K7" s="1049"/>
      <c r="L7" s="1049"/>
      <c r="M7" s="1049"/>
      <c r="N7" s="1049"/>
      <c r="O7" s="1049"/>
      <c r="P7" s="1050"/>
      <c r="Q7" s="9"/>
    </row>
    <row r="8" spans="1:17" x14ac:dyDescent="0.25">
      <c r="A8" s="14" t="s">
        <v>6</v>
      </c>
      <c r="B8" s="15"/>
      <c r="C8" s="1044" t="s">
        <v>1294</v>
      </c>
      <c r="D8" s="1044"/>
      <c r="E8" s="1044"/>
      <c r="F8" s="1044"/>
      <c r="G8" s="1044"/>
      <c r="H8" s="1044"/>
      <c r="I8" s="1044"/>
      <c r="J8" s="1044"/>
      <c r="K8" s="1044"/>
      <c r="L8" s="1044"/>
      <c r="M8" s="1044"/>
      <c r="N8" s="1044"/>
      <c r="O8" s="1044"/>
      <c r="P8" s="1045"/>
      <c r="Q8" s="9"/>
    </row>
    <row r="9" spans="1:17" x14ac:dyDescent="0.25">
      <c r="A9" s="14" t="s">
        <v>8</v>
      </c>
      <c r="B9" s="15"/>
      <c r="C9" s="1044" t="s">
        <v>9</v>
      </c>
      <c r="D9" s="1044"/>
      <c r="E9" s="1044"/>
      <c r="F9" s="1044"/>
      <c r="G9" s="1044"/>
      <c r="H9" s="1044"/>
      <c r="I9" s="1044"/>
      <c r="J9" s="1044"/>
      <c r="K9" s="1044"/>
      <c r="L9" s="1044"/>
      <c r="M9" s="1044"/>
      <c r="N9" s="1044"/>
      <c r="O9" s="1044"/>
      <c r="P9" s="1045"/>
      <c r="Q9" s="9"/>
    </row>
    <row r="10" spans="1:17" ht="24.75" customHeight="1" x14ac:dyDescent="0.25">
      <c r="A10" s="14" t="s">
        <v>10</v>
      </c>
      <c r="B10" s="15"/>
      <c r="C10" s="1049" t="s">
        <v>11</v>
      </c>
      <c r="D10" s="1049"/>
      <c r="E10" s="1049"/>
      <c r="F10" s="1049"/>
      <c r="G10" s="1049"/>
      <c r="H10" s="1049"/>
      <c r="I10" s="1049"/>
      <c r="J10" s="1049"/>
      <c r="K10" s="1049"/>
      <c r="L10" s="1049"/>
      <c r="M10" s="1049"/>
      <c r="N10" s="1049"/>
      <c r="O10" s="1049"/>
      <c r="P10" s="1050"/>
      <c r="Q10" s="9"/>
    </row>
    <row r="11" spans="1:17" x14ac:dyDescent="0.25">
      <c r="A11" s="14" t="s">
        <v>12</v>
      </c>
      <c r="B11" s="15"/>
      <c r="C11" s="1049" t="s">
        <v>13</v>
      </c>
      <c r="D11" s="1049"/>
      <c r="E11" s="1049"/>
      <c r="F11" s="1049"/>
      <c r="G11" s="1049"/>
      <c r="H11" s="1049"/>
      <c r="I11" s="1049"/>
      <c r="J11" s="1049"/>
      <c r="K11" s="1049"/>
      <c r="L11" s="1049"/>
      <c r="M11" s="1049"/>
      <c r="N11" s="1049"/>
      <c r="O11" s="1049"/>
      <c r="P11" s="1050"/>
      <c r="Q11" s="9"/>
    </row>
    <row r="12" spans="1:17" x14ac:dyDescent="0.25">
      <c r="A12" s="16" t="s">
        <v>14</v>
      </c>
      <c r="B12" s="15"/>
      <c r="C12" s="361" t="s">
        <v>1295</v>
      </c>
      <c r="D12" s="361"/>
      <c r="E12" s="361"/>
      <c r="F12" s="361"/>
      <c r="G12" s="361"/>
      <c r="H12" s="361"/>
      <c r="I12" s="361"/>
      <c r="J12" s="361"/>
      <c r="K12" s="361"/>
      <c r="L12" s="361"/>
      <c r="M12" s="361"/>
      <c r="N12" s="361"/>
      <c r="O12" s="361"/>
      <c r="P12" s="362"/>
      <c r="Q12" s="9"/>
    </row>
    <row r="13" spans="1:17" x14ac:dyDescent="0.25">
      <c r="A13" s="14"/>
      <c r="B13" s="15" t="s">
        <v>15</v>
      </c>
      <c r="C13" s="1044" t="s">
        <v>1296</v>
      </c>
      <c r="D13" s="1044"/>
      <c r="E13" s="1044"/>
      <c r="F13" s="1044"/>
      <c r="G13" s="1044"/>
      <c r="H13" s="1044"/>
      <c r="I13" s="1044"/>
      <c r="J13" s="1044"/>
      <c r="K13" s="1044"/>
      <c r="L13" s="1044"/>
      <c r="M13" s="1044"/>
      <c r="N13" s="1044"/>
      <c r="O13" s="1044"/>
      <c r="P13" s="1045"/>
      <c r="Q13" s="9"/>
    </row>
    <row r="14" spans="1:17" x14ac:dyDescent="0.25">
      <c r="A14" s="14"/>
      <c r="B14" s="15" t="s">
        <v>17</v>
      </c>
      <c r="C14" s="1044" t="s">
        <v>1297</v>
      </c>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t="s">
        <v>1298</v>
      </c>
      <c r="D16" s="1044"/>
      <c r="E16" s="1044"/>
      <c r="F16" s="1044"/>
      <c r="G16" s="1044"/>
      <c r="H16" s="1044"/>
      <c r="I16" s="1044"/>
      <c r="J16" s="1044"/>
      <c r="K16" s="1044"/>
      <c r="L16" s="1044"/>
      <c r="M16" s="1044"/>
      <c r="N16" s="1044"/>
      <c r="O16" s="1044"/>
      <c r="P16" s="1045"/>
      <c r="Q16" s="9"/>
    </row>
    <row r="17" spans="1:20" x14ac:dyDescent="0.25">
      <c r="A17" s="14"/>
      <c r="B17" s="15" t="s">
        <v>22</v>
      </c>
      <c r="C17" s="1044"/>
      <c r="D17" s="1044"/>
      <c r="E17" s="1044"/>
      <c r="F17" s="1044"/>
      <c r="G17" s="1044"/>
      <c r="H17" s="1044"/>
      <c r="I17" s="1044"/>
      <c r="J17" s="1044"/>
      <c r="K17" s="1044"/>
      <c r="L17" s="1044"/>
      <c r="M17" s="1044"/>
      <c r="N17" s="1044"/>
      <c r="O17" s="1044"/>
      <c r="P17" s="1045"/>
      <c r="Q17" s="9"/>
    </row>
    <row r="18" spans="1:20" x14ac:dyDescent="0.25">
      <c r="A18" s="17"/>
      <c r="B18" s="18"/>
      <c r="C18" s="1025"/>
      <c r="D18" s="1025"/>
      <c r="E18" s="1025"/>
      <c r="F18" s="1025"/>
      <c r="G18" s="1025"/>
      <c r="H18" s="1025"/>
      <c r="I18" s="1025"/>
      <c r="J18" s="1025"/>
      <c r="K18" s="1025"/>
      <c r="L18" s="1025"/>
      <c r="M18" s="1025"/>
      <c r="N18" s="1025"/>
      <c r="O18" s="1025"/>
      <c r="P18" s="1026"/>
      <c r="Q18" s="9"/>
    </row>
    <row r="19" spans="1:20"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20"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20" s="21" customFormat="1" ht="66" customHeight="1" thickBot="1" x14ac:dyDescent="0.3">
      <c r="A21" s="1029"/>
      <c r="B21" s="1032"/>
      <c r="C21" s="1037"/>
      <c r="D21" s="1024"/>
      <c r="E21" s="1043"/>
      <c r="F21" s="1022"/>
      <c r="G21" s="1024"/>
      <c r="H21" s="1043"/>
      <c r="I21" s="1022"/>
      <c r="J21" s="1024"/>
      <c r="K21" s="1043"/>
      <c r="L21" s="1022"/>
      <c r="M21" s="1024"/>
      <c r="N21" s="1043"/>
      <c r="O21" s="1022"/>
      <c r="P21" s="1032"/>
    </row>
    <row r="22" spans="1:20"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20" s="37" customFormat="1" x14ac:dyDescent="0.25">
      <c r="A23" s="28"/>
      <c r="B23" s="29" t="s">
        <v>40</v>
      </c>
      <c r="C23" s="332"/>
      <c r="D23" s="31"/>
      <c r="E23" s="32"/>
      <c r="F23" s="197"/>
      <c r="G23" s="31"/>
      <c r="H23" s="366"/>
      <c r="I23" s="367"/>
      <c r="J23" s="31"/>
      <c r="K23" s="368"/>
      <c r="L23" s="367"/>
      <c r="M23" s="368"/>
      <c r="N23" s="34"/>
      <c r="O23" s="367"/>
      <c r="P23" s="369"/>
    </row>
    <row r="24" spans="1:20" s="37" customFormat="1" ht="12.75" thickBot="1" x14ac:dyDescent="0.3">
      <c r="A24" s="38"/>
      <c r="B24" s="39" t="s">
        <v>41</v>
      </c>
      <c r="C24" s="370">
        <f>F24+I24+L24+O24</f>
        <v>277960</v>
      </c>
      <c r="D24" s="41">
        <f>SUM(D25,D28,D29,D45,D46)</f>
        <v>265882</v>
      </c>
      <c r="E24" s="42">
        <f>SUM(E25,E28,E29,E45,E46)</f>
        <v>0</v>
      </c>
      <c r="F24" s="43">
        <f t="shared" ref="F24:F29" si="0">D24+E24</f>
        <v>265882</v>
      </c>
      <c r="G24" s="41">
        <f>SUM(G25,G28,G46)</f>
        <v>11556</v>
      </c>
      <c r="H24" s="371">
        <f>SUM(H25,H28,H46)</f>
        <v>0</v>
      </c>
      <c r="I24" s="45">
        <f>G24+H24</f>
        <v>11556</v>
      </c>
      <c r="J24" s="41">
        <f>SUM(J25,J30,J46)</f>
        <v>522</v>
      </c>
      <c r="K24" s="371">
        <f>SUM(K25,K30,K46)</f>
        <v>0</v>
      </c>
      <c r="L24" s="45">
        <f>J24+K24</f>
        <v>522</v>
      </c>
      <c r="M24" s="372">
        <f>SUM(M25,M48)</f>
        <v>0</v>
      </c>
      <c r="N24" s="44">
        <f>SUM(N25,N48)</f>
        <v>0</v>
      </c>
      <c r="O24" s="45">
        <f>M24+N24</f>
        <v>0</v>
      </c>
      <c r="P24" s="373"/>
      <c r="R24" s="346"/>
      <c r="S24" s="346"/>
      <c r="T24" s="346"/>
    </row>
    <row r="25" spans="1:20" ht="12.75" thickTop="1" x14ac:dyDescent="0.25">
      <c r="A25" s="46"/>
      <c r="B25" s="47" t="s">
        <v>42</v>
      </c>
      <c r="C25" s="374">
        <f>F25+I25+L25+O25</f>
        <v>522</v>
      </c>
      <c r="D25" s="49">
        <f>SUM(D26:D27)</f>
        <v>0</v>
      </c>
      <c r="E25" s="50">
        <f>SUM(E26:E27)</f>
        <v>0</v>
      </c>
      <c r="F25" s="51">
        <f t="shared" si="0"/>
        <v>0</v>
      </c>
      <c r="G25" s="49">
        <f>SUM(G26:G27)</f>
        <v>0</v>
      </c>
      <c r="H25" s="375">
        <f>SUM(H26:H27)</f>
        <v>0</v>
      </c>
      <c r="I25" s="53">
        <f>G25+H25</f>
        <v>0</v>
      </c>
      <c r="J25" s="49">
        <f>SUM(J26:J27)</f>
        <v>522</v>
      </c>
      <c r="K25" s="375">
        <f>SUM(K26:K27)</f>
        <v>0</v>
      </c>
      <c r="L25" s="53">
        <f>J25+K25</f>
        <v>522</v>
      </c>
      <c r="M25" s="376">
        <f>SUM(M26:M27)</f>
        <v>0</v>
      </c>
      <c r="N25" s="52">
        <f>SUM(N26:N27)</f>
        <v>0</v>
      </c>
      <c r="O25" s="53">
        <f>M25+N25</f>
        <v>0</v>
      </c>
      <c r="P25" s="377"/>
      <c r="R25" s="346"/>
      <c r="S25" s="346"/>
      <c r="T25" s="346"/>
    </row>
    <row r="26" spans="1:20" hidden="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c r="R26" s="346"/>
      <c r="S26" s="346"/>
      <c r="T26" s="346"/>
    </row>
    <row r="27" spans="1:20" x14ac:dyDescent="0.25">
      <c r="A27" s="63"/>
      <c r="B27" s="64" t="s">
        <v>44</v>
      </c>
      <c r="C27" s="383">
        <f>F27+I27+L27+O27</f>
        <v>522</v>
      </c>
      <c r="D27" s="66"/>
      <c r="E27" s="67"/>
      <c r="F27" s="611">
        <f t="shared" si="0"/>
        <v>0</v>
      </c>
      <c r="G27" s="66"/>
      <c r="H27" s="384"/>
      <c r="I27" s="385">
        <f>G27+H27</f>
        <v>0</v>
      </c>
      <c r="J27" s="66">
        <v>522</v>
      </c>
      <c r="K27" s="384"/>
      <c r="L27" s="385">
        <f>J27+K27</f>
        <v>522</v>
      </c>
      <c r="M27" s="386"/>
      <c r="N27" s="69"/>
      <c r="O27" s="385">
        <f>M27+N27</f>
        <v>0</v>
      </c>
      <c r="P27" s="387"/>
      <c r="R27" s="346"/>
      <c r="S27" s="346"/>
      <c r="T27" s="346"/>
    </row>
    <row r="28" spans="1:20" s="37" customFormat="1" ht="24.75" thickBot="1" x14ac:dyDescent="0.3">
      <c r="A28" s="73">
        <v>19300</v>
      </c>
      <c r="B28" s="73" t="s">
        <v>45</v>
      </c>
      <c r="C28" s="388">
        <f>SUM(F28,I28)</f>
        <v>277438</v>
      </c>
      <c r="D28" s="75">
        <v>265882</v>
      </c>
      <c r="E28" s="76"/>
      <c r="F28" s="606">
        <f t="shared" si="0"/>
        <v>265882</v>
      </c>
      <c r="G28" s="75">
        <v>11556</v>
      </c>
      <c r="H28" s="389"/>
      <c r="I28" s="390">
        <f>G28+H28</f>
        <v>11556</v>
      </c>
      <c r="J28" s="80" t="s">
        <v>46</v>
      </c>
      <c r="K28" s="391" t="s">
        <v>46</v>
      </c>
      <c r="L28" s="84" t="s">
        <v>46</v>
      </c>
      <c r="M28" s="613" t="s">
        <v>46</v>
      </c>
      <c r="N28" s="83" t="s">
        <v>46</v>
      </c>
      <c r="O28" s="84" t="s">
        <v>46</v>
      </c>
      <c r="P28" s="392"/>
      <c r="R28" s="346"/>
      <c r="S28" s="346"/>
      <c r="T28" s="346"/>
    </row>
    <row r="29" spans="1:20" s="37" customFormat="1" ht="24.75" hidden="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c r="R29" s="346"/>
      <c r="S29" s="346"/>
      <c r="T29" s="346"/>
    </row>
    <row r="30" spans="1:20" s="37" customFormat="1" ht="36.75" hidden="1" thickTop="1" x14ac:dyDescent="0.25">
      <c r="A30" s="85">
        <v>21300</v>
      </c>
      <c r="B30" s="85" t="s">
        <v>48</v>
      </c>
      <c r="C30" s="393">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c r="S30" s="346"/>
      <c r="T30" s="346"/>
    </row>
    <row r="31" spans="1:20" s="37" customFormat="1" ht="24.75" hidden="1" thickTop="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c r="S31" s="346"/>
      <c r="T31" s="346"/>
    </row>
    <row r="32" spans="1:20" ht="12.75" hidden="1" thickTop="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c r="S32" s="346"/>
      <c r="T32" s="346"/>
    </row>
    <row r="33" spans="1:20" ht="12.75" hidden="1" thickTop="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c r="S33" s="346"/>
      <c r="T33" s="346"/>
    </row>
    <row r="34" spans="1:20" ht="24.75" hidden="1" thickTop="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c r="S34" s="346"/>
      <c r="T34" s="346"/>
    </row>
    <row r="35" spans="1:20" s="37" customFormat="1" ht="36.75" hidden="1" thickTop="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c r="S35" s="346"/>
      <c r="T35" s="346"/>
    </row>
    <row r="36" spans="1:20" ht="36.75" hidden="1" thickTop="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c r="S36" s="346"/>
      <c r="T36" s="346"/>
    </row>
    <row r="37" spans="1:20" s="37" customFormat="1" ht="12.75" hidden="1" thickTop="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c r="S37" s="346"/>
      <c r="T37" s="346"/>
    </row>
    <row r="38" spans="1:20" ht="12.75" hidden="1" thickTop="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c r="S38" s="346"/>
      <c r="T38" s="346"/>
    </row>
    <row r="39" spans="1:20" ht="24.75" hidden="1" thickTop="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c r="S39" s="346"/>
      <c r="T39" s="346"/>
    </row>
    <row r="40" spans="1:20" s="37" customFormat="1" ht="24.75" hidden="1" thickTop="1" x14ac:dyDescent="0.25">
      <c r="A40" s="100">
        <v>21390</v>
      </c>
      <c r="B40" s="85" t="s">
        <v>58</v>
      </c>
      <c r="C40" s="393">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c r="R40" s="346"/>
      <c r="S40" s="346"/>
      <c r="T40" s="346"/>
    </row>
    <row r="41" spans="1:20" ht="24.75" hidden="1" thickTop="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c r="S41" s="346"/>
      <c r="T41" s="346"/>
    </row>
    <row r="42" spans="1:20" ht="12.75" hidden="1" thickTop="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c r="S42" s="346"/>
      <c r="T42" s="346"/>
    </row>
    <row r="43" spans="1:20" ht="12.75" hidden="1" thickTop="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c r="S43" s="346"/>
      <c r="T43" s="346"/>
    </row>
    <row r="44" spans="1:20" ht="24.75" hidden="1" thickTop="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c r="R44" s="346"/>
      <c r="S44" s="346"/>
      <c r="T44" s="346"/>
    </row>
    <row r="45" spans="1:20" s="37" customFormat="1" ht="24.75" hidden="1" thickTop="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c r="R45" s="346"/>
      <c r="S45" s="346"/>
      <c r="T45" s="346"/>
    </row>
    <row r="46" spans="1:20" s="37" customFormat="1" ht="24.75" hidden="1" thickTop="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c r="S46" s="346"/>
      <c r="T46" s="346"/>
    </row>
    <row r="47" spans="1:20" s="37" customFormat="1" ht="24.75" hidden="1" thickTop="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c r="R47" s="346"/>
      <c r="S47" s="346"/>
      <c r="T47" s="346"/>
    </row>
    <row r="48" spans="1:20" ht="24.75" hidden="1" thickTop="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c r="S48" s="346"/>
      <c r="T48" s="346"/>
    </row>
    <row r="49" spans="1:20" ht="24.75" hidden="1" thickTop="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c r="S49" s="346"/>
      <c r="T49" s="346"/>
    </row>
    <row r="50" spans="1:20" ht="24.75" hidden="1" thickTop="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c r="S50" s="346"/>
      <c r="T50" s="346"/>
    </row>
    <row r="51" spans="1:20" ht="12.75" thickTop="1" x14ac:dyDescent="0.25">
      <c r="A51" s="164"/>
      <c r="B51" s="156"/>
      <c r="C51" s="435"/>
      <c r="D51" s="436"/>
      <c r="E51" s="602"/>
      <c r="F51" s="167"/>
      <c r="G51" s="436"/>
      <c r="H51" s="437"/>
      <c r="I51" s="163"/>
      <c r="J51" s="162"/>
      <c r="K51" s="438"/>
      <c r="L51" s="169"/>
      <c r="M51" s="432"/>
      <c r="N51" s="433"/>
      <c r="O51" s="169"/>
      <c r="P51" s="434"/>
      <c r="R51" s="346"/>
      <c r="S51" s="346"/>
      <c r="T51" s="346"/>
    </row>
    <row r="52" spans="1:20" s="37" customFormat="1" x14ac:dyDescent="0.25">
      <c r="A52" s="170"/>
      <c r="B52" s="171" t="s">
        <v>69</v>
      </c>
      <c r="C52" s="439"/>
      <c r="D52" s="440"/>
      <c r="E52" s="603"/>
      <c r="F52" s="607"/>
      <c r="G52" s="440"/>
      <c r="H52" s="442"/>
      <c r="I52" s="180"/>
      <c r="J52" s="440"/>
      <c r="K52" s="442"/>
      <c r="L52" s="180"/>
      <c r="M52" s="443"/>
      <c r="N52" s="441"/>
      <c r="O52" s="180"/>
      <c r="P52" s="444"/>
      <c r="R52" s="346"/>
      <c r="S52" s="346"/>
      <c r="T52" s="346"/>
    </row>
    <row r="53" spans="1:20" s="37" customFormat="1" ht="12.75" thickBot="1" x14ac:dyDescent="0.3">
      <c r="A53" s="181"/>
      <c r="B53" s="38" t="s">
        <v>70</v>
      </c>
      <c r="C53" s="445">
        <f t="shared" ref="C53:C116" si="4">F53+I53+L53+O53</f>
        <v>277960</v>
      </c>
      <c r="D53" s="182">
        <f>SUM(D54,D284)</f>
        <v>265882</v>
      </c>
      <c r="E53" s="183">
        <f>SUM(E54,E284)</f>
        <v>0</v>
      </c>
      <c r="F53" s="184">
        <f t="shared" ref="F53:F117" si="5">D53+E53</f>
        <v>265882</v>
      </c>
      <c r="G53" s="182">
        <f>SUM(G54,G284)</f>
        <v>11556</v>
      </c>
      <c r="H53" s="446">
        <f>SUM(H54,H284)</f>
        <v>0</v>
      </c>
      <c r="I53" s="187">
        <f t="shared" ref="I53:I117" si="6">G53+H53</f>
        <v>11556</v>
      </c>
      <c r="J53" s="182">
        <f>SUM(J54,J284)</f>
        <v>522</v>
      </c>
      <c r="K53" s="446">
        <f>SUM(K54,K284)</f>
        <v>0</v>
      </c>
      <c r="L53" s="187">
        <f t="shared" ref="L53:L117" si="7">J53+K53</f>
        <v>522</v>
      </c>
      <c r="M53" s="447">
        <f>SUM(M54,M284)</f>
        <v>0</v>
      </c>
      <c r="N53" s="185">
        <f>SUM(N54,N284)</f>
        <v>0</v>
      </c>
      <c r="O53" s="187">
        <f t="shared" ref="O53:O117" si="8">M53+N53</f>
        <v>0</v>
      </c>
      <c r="P53" s="373"/>
      <c r="R53" s="346"/>
      <c r="S53" s="346"/>
      <c r="T53" s="346"/>
    </row>
    <row r="54" spans="1:20" s="37" customFormat="1" ht="36.75" thickTop="1" x14ac:dyDescent="0.25">
      <c r="A54" s="188"/>
      <c r="B54" s="189" t="s">
        <v>71</v>
      </c>
      <c r="C54" s="448">
        <f t="shared" si="4"/>
        <v>277960</v>
      </c>
      <c r="D54" s="191">
        <f>SUM(D55,D197)</f>
        <v>265882</v>
      </c>
      <c r="E54" s="192">
        <f>SUM(E55,E197)</f>
        <v>0</v>
      </c>
      <c r="F54" s="193">
        <f t="shared" si="5"/>
        <v>265882</v>
      </c>
      <c r="G54" s="191">
        <f>SUM(G55,G197)</f>
        <v>11556</v>
      </c>
      <c r="H54" s="449">
        <f>SUM(H55,H197)</f>
        <v>0</v>
      </c>
      <c r="I54" s="196">
        <f t="shared" si="6"/>
        <v>11556</v>
      </c>
      <c r="J54" s="191">
        <f>SUM(J55,J197)</f>
        <v>522</v>
      </c>
      <c r="K54" s="449">
        <f>SUM(K55,K197)</f>
        <v>0</v>
      </c>
      <c r="L54" s="196">
        <f t="shared" si="7"/>
        <v>522</v>
      </c>
      <c r="M54" s="450">
        <f>SUM(M55,M197)</f>
        <v>0</v>
      </c>
      <c r="N54" s="194">
        <f>SUM(N55,N197)</f>
        <v>0</v>
      </c>
      <c r="O54" s="196">
        <f t="shared" si="8"/>
        <v>0</v>
      </c>
      <c r="P54" s="451"/>
      <c r="R54" s="346"/>
      <c r="S54" s="346"/>
      <c r="T54" s="346"/>
    </row>
    <row r="55" spans="1:20" s="37" customFormat="1" ht="24" x14ac:dyDescent="0.25">
      <c r="A55" s="197"/>
      <c r="B55" s="28" t="s">
        <v>72</v>
      </c>
      <c r="C55" s="452">
        <f t="shared" si="4"/>
        <v>276073</v>
      </c>
      <c r="D55" s="173">
        <f>SUM(D56,D78,D176,D190)</f>
        <v>264145</v>
      </c>
      <c r="E55" s="174">
        <f>SUM(E56,E78,E176,E190)</f>
        <v>0</v>
      </c>
      <c r="F55" s="175">
        <f t="shared" si="5"/>
        <v>264145</v>
      </c>
      <c r="G55" s="173">
        <f>SUM(G56,G78,G176,G190)</f>
        <v>11406</v>
      </c>
      <c r="H55" s="453">
        <f>SUM(H56,H78,H176,H190)</f>
        <v>0</v>
      </c>
      <c r="I55" s="199">
        <f t="shared" si="6"/>
        <v>11406</v>
      </c>
      <c r="J55" s="173">
        <f>SUM(J56,J78,J176,J190)</f>
        <v>522</v>
      </c>
      <c r="K55" s="453">
        <f>SUM(K56,K78,K176,K190)</f>
        <v>0</v>
      </c>
      <c r="L55" s="199">
        <f t="shared" si="7"/>
        <v>522</v>
      </c>
      <c r="M55" s="346">
        <f>SUM(M56,M78,M176,M190)</f>
        <v>0</v>
      </c>
      <c r="N55" s="176">
        <f>SUM(N56,N78,N176,N190)</f>
        <v>0</v>
      </c>
      <c r="O55" s="199">
        <f t="shared" si="8"/>
        <v>0</v>
      </c>
      <c r="P55" s="454"/>
      <c r="R55" s="346"/>
      <c r="S55" s="346"/>
      <c r="T55" s="346"/>
    </row>
    <row r="56" spans="1:20" s="37" customFormat="1" x14ac:dyDescent="0.25">
      <c r="A56" s="200">
        <v>1000</v>
      </c>
      <c r="B56" s="200" t="s">
        <v>73</v>
      </c>
      <c r="C56" s="455">
        <f t="shared" si="4"/>
        <v>237992</v>
      </c>
      <c r="D56" s="206">
        <f>SUM(D57,D70)</f>
        <v>226928</v>
      </c>
      <c r="E56" s="604">
        <f>SUM(E57,E70)</f>
        <v>0</v>
      </c>
      <c r="F56" s="608">
        <f t="shared" si="5"/>
        <v>226928</v>
      </c>
      <c r="G56" s="206">
        <f>SUM(G57,G70)</f>
        <v>11064</v>
      </c>
      <c r="H56" s="456">
        <f>SUM(H57,H70)</f>
        <v>0</v>
      </c>
      <c r="I56" s="209">
        <f t="shared" si="6"/>
        <v>11064</v>
      </c>
      <c r="J56" s="206">
        <f>SUM(J57,J70)</f>
        <v>0</v>
      </c>
      <c r="K56" s="456">
        <f>SUM(K57,K70)</f>
        <v>0</v>
      </c>
      <c r="L56" s="209">
        <f t="shared" si="7"/>
        <v>0</v>
      </c>
      <c r="M56" s="457">
        <f>SUM(M57,M70)</f>
        <v>0</v>
      </c>
      <c r="N56" s="207">
        <f>SUM(N57,N70)</f>
        <v>0</v>
      </c>
      <c r="O56" s="209">
        <f t="shared" si="8"/>
        <v>0</v>
      </c>
      <c r="P56" s="458"/>
      <c r="R56" s="346"/>
      <c r="S56" s="346"/>
      <c r="T56" s="346"/>
    </row>
    <row r="57" spans="1:20" x14ac:dyDescent="0.25">
      <c r="A57" s="85">
        <v>1100</v>
      </c>
      <c r="B57" s="210" t="s">
        <v>74</v>
      </c>
      <c r="C57" s="393">
        <f t="shared" si="4"/>
        <v>180424</v>
      </c>
      <c r="D57" s="95">
        <f>SUM(D58,D61,D69)</f>
        <v>171709</v>
      </c>
      <c r="E57" s="96">
        <f>SUM(E58,E61,E69)</f>
        <v>0</v>
      </c>
      <c r="F57" s="97">
        <f t="shared" si="5"/>
        <v>171709</v>
      </c>
      <c r="G57" s="95">
        <f>SUM(G58,G61,G69)</f>
        <v>8715</v>
      </c>
      <c r="H57" s="399">
        <f>SUM(H58,H61,H69)</f>
        <v>0</v>
      </c>
      <c r="I57" s="99">
        <f t="shared" si="6"/>
        <v>8715</v>
      </c>
      <c r="J57" s="95">
        <f>SUM(J58,J61,J69)</f>
        <v>0</v>
      </c>
      <c r="K57" s="399">
        <f>SUM(K58,K61,K69)</f>
        <v>0</v>
      </c>
      <c r="L57" s="99">
        <f t="shared" si="7"/>
        <v>0</v>
      </c>
      <c r="M57" s="459">
        <f>SUM(M58,M61,M69)</f>
        <v>0</v>
      </c>
      <c r="N57" s="266">
        <f>SUM(N58,N61,N69)</f>
        <v>0</v>
      </c>
      <c r="O57" s="268">
        <f t="shared" si="8"/>
        <v>0</v>
      </c>
      <c r="P57" s="460"/>
      <c r="R57" s="346"/>
      <c r="S57" s="346"/>
      <c r="T57" s="346"/>
    </row>
    <row r="58" spans="1:20" x14ac:dyDescent="0.25">
      <c r="A58" s="213">
        <v>1110</v>
      </c>
      <c r="B58" s="156" t="s">
        <v>75</v>
      </c>
      <c r="C58" s="435">
        <f t="shared" si="4"/>
        <v>160175</v>
      </c>
      <c r="D58" s="214">
        <f>SUM(D59:D60)</f>
        <v>152115</v>
      </c>
      <c r="E58" s="215">
        <f>SUM(E59:E60)</f>
        <v>0</v>
      </c>
      <c r="F58" s="216">
        <f t="shared" si="5"/>
        <v>152115</v>
      </c>
      <c r="G58" s="214">
        <f>SUM(G59:G60)</f>
        <v>8060</v>
      </c>
      <c r="H58" s="461">
        <f>SUM(H59:H60)</f>
        <v>0</v>
      </c>
      <c r="I58" s="219">
        <f t="shared" si="6"/>
        <v>8060</v>
      </c>
      <c r="J58" s="214">
        <f>SUM(J59:J60)</f>
        <v>0</v>
      </c>
      <c r="K58" s="461">
        <f>SUM(K59:K60)</f>
        <v>0</v>
      </c>
      <c r="L58" s="219">
        <f t="shared" si="7"/>
        <v>0</v>
      </c>
      <c r="M58" s="462">
        <f>SUM(M59:M60)</f>
        <v>0</v>
      </c>
      <c r="N58" s="217">
        <f>SUM(N59:N60)</f>
        <v>0</v>
      </c>
      <c r="O58" s="219">
        <f t="shared" si="8"/>
        <v>0</v>
      </c>
      <c r="P58" s="434"/>
      <c r="R58" s="346"/>
      <c r="S58" s="346"/>
      <c r="T58" s="346"/>
    </row>
    <row r="59" spans="1:20" hidden="1" x14ac:dyDescent="0.25">
      <c r="A59" s="55">
        <v>1111</v>
      </c>
      <c r="B59" s="101" t="s">
        <v>76</v>
      </c>
      <c r="C59" s="400">
        <f t="shared" si="4"/>
        <v>0</v>
      </c>
      <c r="D59" s="106"/>
      <c r="E59" s="108"/>
      <c r="F59" s="242">
        <f t="shared" si="5"/>
        <v>0</v>
      </c>
      <c r="G59" s="106"/>
      <c r="H59" s="403"/>
      <c r="I59" s="243">
        <f t="shared" si="6"/>
        <v>0</v>
      </c>
      <c r="J59" s="106"/>
      <c r="K59" s="403"/>
      <c r="L59" s="243">
        <f t="shared" si="7"/>
        <v>0</v>
      </c>
      <c r="M59" s="463"/>
      <c r="N59" s="108"/>
      <c r="O59" s="243">
        <f t="shared" si="8"/>
        <v>0</v>
      </c>
      <c r="P59" s="382"/>
      <c r="R59" s="346"/>
      <c r="S59" s="346"/>
      <c r="T59" s="346"/>
    </row>
    <row r="60" spans="1:20" ht="24" x14ac:dyDescent="0.25">
      <c r="A60" s="64">
        <v>1119</v>
      </c>
      <c r="B60" s="111" t="s">
        <v>77</v>
      </c>
      <c r="C60" s="405">
        <f t="shared" si="4"/>
        <v>160175</v>
      </c>
      <c r="D60" s="116">
        <v>152115</v>
      </c>
      <c r="E60" s="117"/>
      <c r="F60" s="227">
        <f t="shared" si="5"/>
        <v>152115</v>
      </c>
      <c r="G60" s="116">
        <v>8060</v>
      </c>
      <c r="H60" s="408"/>
      <c r="I60" s="230">
        <f t="shared" si="6"/>
        <v>8060</v>
      </c>
      <c r="J60" s="116"/>
      <c r="K60" s="408"/>
      <c r="L60" s="230">
        <f t="shared" si="7"/>
        <v>0</v>
      </c>
      <c r="M60" s="464"/>
      <c r="N60" s="118"/>
      <c r="O60" s="230">
        <f t="shared" si="8"/>
        <v>0</v>
      </c>
      <c r="P60" s="387"/>
      <c r="R60" s="346"/>
      <c r="S60" s="346"/>
      <c r="T60" s="346"/>
    </row>
    <row r="61" spans="1:20" ht="24" x14ac:dyDescent="0.25">
      <c r="A61" s="224">
        <v>1140</v>
      </c>
      <c r="B61" s="111" t="s">
        <v>78</v>
      </c>
      <c r="C61" s="405">
        <f t="shared" si="4"/>
        <v>18974</v>
      </c>
      <c r="D61" s="225">
        <f>SUM(D62:D68)</f>
        <v>18319</v>
      </c>
      <c r="E61" s="226">
        <f>SUM(E62:E68)</f>
        <v>0</v>
      </c>
      <c r="F61" s="227">
        <f>D61+E61</f>
        <v>18319</v>
      </c>
      <c r="G61" s="225">
        <f>SUM(G62:G68)</f>
        <v>655</v>
      </c>
      <c r="H61" s="465">
        <f>SUM(H62:H68)</f>
        <v>0</v>
      </c>
      <c r="I61" s="230">
        <f t="shared" si="6"/>
        <v>655</v>
      </c>
      <c r="J61" s="225">
        <f>SUM(J62:J68)</f>
        <v>0</v>
      </c>
      <c r="K61" s="465">
        <f>SUM(K62:K68)</f>
        <v>0</v>
      </c>
      <c r="L61" s="230">
        <f t="shared" si="7"/>
        <v>0</v>
      </c>
      <c r="M61" s="466">
        <f>SUM(M62:M68)</f>
        <v>0</v>
      </c>
      <c r="N61" s="228">
        <f>SUM(N62:N68)</f>
        <v>0</v>
      </c>
      <c r="O61" s="230">
        <f t="shared" si="8"/>
        <v>0</v>
      </c>
      <c r="P61" s="387"/>
      <c r="R61" s="346"/>
      <c r="S61" s="346"/>
      <c r="T61" s="346"/>
    </row>
    <row r="62" spans="1:20" x14ac:dyDescent="0.25">
      <c r="A62" s="64">
        <v>1141</v>
      </c>
      <c r="B62" s="111" t="s">
        <v>79</v>
      </c>
      <c r="C62" s="405">
        <f t="shared" si="4"/>
        <v>3748</v>
      </c>
      <c r="D62" s="116">
        <v>3748</v>
      </c>
      <c r="E62" s="117"/>
      <c r="F62" s="227">
        <f t="shared" si="5"/>
        <v>3748</v>
      </c>
      <c r="G62" s="116"/>
      <c r="H62" s="408"/>
      <c r="I62" s="230">
        <f t="shared" si="6"/>
        <v>0</v>
      </c>
      <c r="J62" s="116"/>
      <c r="K62" s="408"/>
      <c r="L62" s="230">
        <f t="shared" si="7"/>
        <v>0</v>
      </c>
      <c r="M62" s="464"/>
      <c r="N62" s="118"/>
      <c r="O62" s="230">
        <f t="shared" si="8"/>
        <v>0</v>
      </c>
      <c r="P62" s="387"/>
      <c r="R62" s="346"/>
      <c r="S62" s="346"/>
      <c r="T62" s="346"/>
    </row>
    <row r="63" spans="1:20" ht="24" x14ac:dyDescent="0.25">
      <c r="A63" s="64">
        <v>1142</v>
      </c>
      <c r="B63" s="111" t="s">
        <v>80</v>
      </c>
      <c r="C63" s="405">
        <f t="shared" si="4"/>
        <v>922</v>
      </c>
      <c r="D63" s="116">
        <v>922</v>
      </c>
      <c r="E63" s="117"/>
      <c r="F63" s="227">
        <f t="shared" si="5"/>
        <v>922</v>
      </c>
      <c r="G63" s="116"/>
      <c r="H63" s="408"/>
      <c r="I63" s="230">
        <f t="shared" si="6"/>
        <v>0</v>
      </c>
      <c r="J63" s="116"/>
      <c r="K63" s="408"/>
      <c r="L63" s="230">
        <f t="shared" si="7"/>
        <v>0</v>
      </c>
      <c r="M63" s="464"/>
      <c r="N63" s="118"/>
      <c r="O63" s="230">
        <f t="shared" si="8"/>
        <v>0</v>
      </c>
      <c r="P63" s="387"/>
      <c r="R63" s="346"/>
      <c r="S63" s="346"/>
      <c r="T63" s="346"/>
    </row>
    <row r="64" spans="1:20" ht="24" hidden="1" x14ac:dyDescent="0.25">
      <c r="A64" s="64">
        <v>1145</v>
      </c>
      <c r="B64" s="111" t="s">
        <v>81</v>
      </c>
      <c r="C64" s="405">
        <f t="shared" si="4"/>
        <v>0</v>
      </c>
      <c r="D64" s="116"/>
      <c r="E64" s="118"/>
      <c r="F64" s="229">
        <f t="shared" si="5"/>
        <v>0</v>
      </c>
      <c r="G64" s="116"/>
      <c r="H64" s="408"/>
      <c r="I64" s="230">
        <f t="shared" si="6"/>
        <v>0</v>
      </c>
      <c r="J64" s="116"/>
      <c r="K64" s="408"/>
      <c r="L64" s="230">
        <f t="shared" si="7"/>
        <v>0</v>
      </c>
      <c r="M64" s="464"/>
      <c r="N64" s="118"/>
      <c r="O64" s="230">
        <f t="shared" si="8"/>
        <v>0</v>
      </c>
      <c r="P64" s="387"/>
      <c r="R64" s="346"/>
      <c r="S64" s="346"/>
      <c r="T64" s="346"/>
    </row>
    <row r="65" spans="1:20" ht="24" hidden="1" x14ac:dyDescent="0.25">
      <c r="A65" s="64">
        <v>1146</v>
      </c>
      <c r="B65" s="111" t="s">
        <v>82</v>
      </c>
      <c r="C65" s="405">
        <f t="shared" si="4"/>
        <v>0</v>
      </c>
      <c r="D65" s="116"/>
      <c r="E65" s="118"/>
      <c r="F65" s="229">
        <f t="shared" si="5"/>
        <v>0</v>
      </c>
      <c r="G65" s="116"/>
      <c r="H65" s="408"/>
      <c r="I65" s="230">
        <f t="shared" si="6"/>
        <v>0</v>
      </c>
      <c r="J65" s="116"/>
      <c r="K65" s="408"/>
      <c r="L65" s="230">
        <f t="shared" si="7"/>
        <v>0</v>
      </c>
      <c r="M65" s="464"/>
      <c r="N65" s="118"/>
      <c r="O65" s="230">
        <f t="shared" si="8"/>
        <v>0</v>
      </c>
      <c r="P65" s="387"/>
      <c r="R65" s="346"/>
      <c r="S65" s="346"/>
      <c r="T65" s="346"/>
    </row>
    <row r="66" spans="1:20" x14ac:dyDescent="0.25">
      <c r="A66" s="64">
        <v>1147</v>
      </c>
      <c r="B66" s="111" t="s">
        <v>83</v>
      </c>
      <c r="C66" s="405">
        <f t="shared" si="4"/>
        <v>1583</v>
      </c>
      <c r="D66" s="116">
        <v>1583</v>
      </c>
      <c r="E66" s="117"/>
      <c r="F66" s="227">
        <f t="shared" si="5"/>
        <v>1583</v>
      </c>
      <c r="G66" s="116"/>
      <c r="H66" s="408"/>
      <c r="I66" s="230">
        <f t="shared" si="6"/>
        <v>0</v>
      </c>
      <c r="J66" s="116"/>
      <c r="K66" s="408"/>
      <c r="L66" s="230">
        <f t="shared" si="7"/>
        <v>0</v>
      </c>
      <c r="M66" s="464"/>
      <c r="N66" s="118"/>
      <c r="O66" s="230">
        <f t="shared" si="8"/>
        <v>0</v>
      </c>
      <c r="P66" s="387"/>
      <c r="R66" s="346"/>
      <c r="S66" s="346"/>
      <c r="T66" s="346"/>
    </row>
    <row r="67" spans="1:20" x14ac:dyDescent="0.25">
      <c r="A67" s="64">
        <v>1148</v>
      </c>
      <c r="B67" s="111" t="s">
        <v>84</v>
      </c>
      <c r="C67" s="405">
        <f t="shared" si="4"/>
        <v>9128</v>
      </c>
      <c r="D67" s="116">
        <v>9128</v>
      </c>
      <c r="E67" s="117"/>
      <c r="F67" s="227">
        <f t="shared" si="5"/>
        <v>9128</v>
      </c>
      <c r="G67" s="116"/>
      <c r="H67" s="408"/>
      <c r="I67" s="230">
        <f t="shared" si="6"/>
        <v>0</v>
      </c>
      <c r="J67" s="116"/>
      <c r="K67" s="408"/>
      <c r="L67" s="230">
        <f t="shared" si="7"/>
        <v>0</v>
      </c>
      <c r="M67" s="464"/>
      <c r="N67" s="118"/>
      <c r="O67" s="230">
        <f t="shared" si="8"/>
        <v>0</v>
      </c>
      <c r="P67" s="387"/>
      <c r="R67" s="346"/>
      <c r="S67" s="346"/>
      <c r="T67" s="346"/>
    </row>
    <row r="68" spans="1:20" ht="36" x14ac:dyDescent="0.25">
      <c r="A68" s="64">
        <v>1149</v>
      </c>
      <c r="B68" s="111" t="s">
        <v>85</v>
      </c>
      <c r="C68" s="405">
        <f t="shared" si="4"/>
        <v>3593</v>
      </c>
      <c r="D68" s="116">
        <v>2938</v>
      </c>
      <c r="E68" s="117"/>
      <c r="F68" s="227">
        <f t="shared" si="5"/>
        <v>2938</v>
      </c>
      <c r="G68" s="116">
        <v>655</v>
      </c>
      <c r="H68" s="408"/>
      <c r="I68" s="230">
        <f t="shared" si="6"/>
        <v>655</v>
      </c>
      <c r="J68" s="116"/>
      <c r="K68" s="408"/>
      <c r="L68" s="230">
        <f t="shared" si="7"/>
        <v>0</v>
      </c>
      <c r="M68" s="464"/>
      <c r="N68" s="118"/>
      <c r="O68" s="230">
        <f t="shared" si="8"/>
        <v>0</v>
      </c>
      <c r="P68" s="387"/>
      <c r="R68" s="346"/>
      <c r="S68" s="346"/>
      <c r="T68" s="346"/>
    </row>
    <row r="69" spans="1:20" ht="36" x14ac:dyDescent="0.25">
      <c r="A69" s="213">
        <v>1150</v>
      </c>
      <c r="B69" s="156" t="s">
        <v>86</v>
      </c>
      <c r="C69" s="405">
        <f t="shared" si="4"/>
        <v>1275</v>
      </c>
      <c r="D69" s="231">
        <v>1275</v>
      </c>
      <c r="E69" s="232"/>
      <c r="F69" s="216">
        <f t="shared" si="5"/>
        <v>1275</v>
      </c>
      <c r="G69" s="231"/>
      <c r="H69" s="467"/>
      <c r="I69" s="219">
        <f t="shared" si="6"/>
        <v>0</v>
      </c>
      <c r="J69" s="231"/>
      <c r="K69" s="467"/>
      <c r="L69" s="219">
        <f t="shared" si="7"/>
        <v>0</v>
      </c>
      <c r="M69" s="468"/>
      <c r="N69" s="234"/>
      <c r="O69" s="219">
        <f t="shared" si="8"/>
        <v>0</v>
      </c>
      <c r="P69" s="434"/>
      <c r="R69" s="346"/>
      <c r="S69" s="346"/>
      <c r="T69" s="346"/>
    </row>
    <row r="70" spans="1:20" ht="36" x14ac:dyDescent="0.25">
      <c r="A70" s="85">
        <v>1200</v>
      </c>
      <c r="B70" s="210" t="s">
        <v>87</v>
      </c>
      <c r="C70" s="393">
        <f t="shared" si="4"/>
        <v>57568</v>
      </c>
      <c r="D70" s="95">
        <f>SUM(D71:D72)</f>
        <v>55219</v>
      </c>
      <c r="E70" s="96">
        <f>SUM(E71:E72)</f>
        <v>0</v>
      </c>
      <c r="F70" s="97">
        <f>D70+E70</f>
        <v>55219</v>
      </c>
      <c r="G70" s="95">
        <f>SUM(G71:G72)</f>
        <v>2349</v>
      </c>
      <c r="H70" s="399">
        <f>SUM(H71:H72)</f>
        <v>0</v>
      </c>
      <c r="I70" s="99">
        <f t="shared" si="6"/>
        <v>2349</v>
      </c>
      <c r="J70" s="95">
        <f>SUM(J71:J72)</f>
        <v>0</v>
      </c>
      <c r="K70" s="399">
        <f>SUM(K71:K72)</f>
        <v>0</v>
      </c>
      <c r="L70" s="99">
        <f t="shared" si="7"/>
        <v>0</v>
      </c>
      <c r="M70" s="469">
        <f>SUM(M71:M72)</f>
        <v>0</v>
      </c>
      <c r="N70" s="98">
        <f>SUM(N71:N72)</f>
        <v>0</v>
      </c>
      <c r="O70" s="99">
        <f t="shared" si="8"/>
        <v>0</v>
      </c>
      <c r="P70" s="397"/>
      <c r="R70" s="346"/>
      <c r="S70" s="346"/>
      <c r="T70" s="346"/>
    </row>
    <row r="71" spans="1:20" ht="24" x14ac:dyDescent="0.25">
      <c r="A71" s="350">
        <v>1210</v>
      </c>
      <c r="B71" s="101" t="s">
        <v>88</v>
      </c>
      <c r="C71" s="400">
        <f t="shared" si="4"/>
        <v>44489</v>
      </c>
      <c r="D71" s="106">
        <v>42377</v>
      </c>
      <c r="E71" s="107"/>
      <c r="F71" s="240">
        <f t="shared" si="5"/>
        <v>42377</v>
      </c>
      <c r="G71" s="106">
        <v>2112</v>
      </c>
      <c r="H71" s="403"/>
      <c r="I71" s="243">
        <f t="shared" si="6"/>
        <v>2112</v>
      </c>
      <c r="J71" s="106"/>
      <c r="K71" s="403"/>
      <c r="L71" s="243">
        <f t="shared" si="7"/>
        <v>0</v>
      </c>
      <c r="M71" s="463"/>
      <c r="N71" s="108"/>
      <c r="O71" s="243">
        <f t="shared" si="8"/>
        <v>0</v>
      </c>
      <c r="P71" s="382"/>
      <c r="R71" s="346"/>
      <c r="S71" s="346"/>
      <c r="T71" s="346"/>
    </row>
    <row r="72" spans="1:20" ht="24" x14ac:dyDescent="0.25">
      <c r="A72" s="224">
        <v>1220</v>
      </c>
      <c r="B72" s="111" t="s">
        <v>89</v>
      </c>
      <c r="C72" s="405">
        <f t="shared" si="4"/>
        <v>13079</v>
      </c>
      <c r="D72" s="225">
        <f>SUM(D73:D77)</f>
        <v>12842</v>
      </c>
      <c r="E72" s="226">
        <f>SUM(E73:E77)</f>
        <v>0</v>
      </c>
      <c r="F72" s="227">
        <f t="shared" si="5"/>
        <v>12842</v>
      </c>
      <c r="G72" s="225">
        <f>SUM(G73:G77)</f>
        <v>237</v>
      </c>
      <c r="H72" s="465">
        <f>SUM(H73:H77)</f>
        <v>0</v>
      </c>
      <c r="I72" s="230">
        <f t="shared" si="6"/>
        <v>237</v>
      </c>
      <c r="J72" s="225">
        <f>SUM(J73:J77)</f>
        <v>0</v>
      </c>
      <c r="K72" s="465">
        <f>SUM(K73:K77)</f>
        <v>0</v>
      </c>
      <c r="L72" s="230">
        <f t="shared" si="7"/>
        <v>0</v>
      </c>
      <c r="M72" s="466">
        <f>SUM(M73:M77)</f>
        <v>0</v>
      </c>
      <c r="N72" s="228">
        <f>SUM(N73:N77)</f>
        <v>0</v>
      </c>
      <c r="O72" s="230">
        <f t="shared" si="8"/>
        <v>0</v>
      </c>
      <c r="P72" s="387"/>
      <c r="R72" s="346"/>
      <c r="S72" s="346"/>
      <c r="T72" s="346"/>
    </row>
    <row r="73" spans="1:20" ht="60" x14ac:dyDescent="0.25">
      <c r="A73" s="64">
        <v>1221</v>
      </c>
      <c r="B73" s="111" t="s">
        <v>90</v>
      </c>
      <c r="C73" s="405">
        <f t="shared" si="4"/>
        <v>8168</v>
      </c>
      <c r="D73" s="116">
        <v>7931</v>
      </c>
      <c r="E73" s="117"/>
      <c r="F73" s="227">
        <f t="shared" si="5"/>
        <v>7931</v>
      </c>
      <c r="G73" s="116">
        <v>237</v>
      </c>
      <c r="H73" s="408"/>
      <c r="I73" s="230">
        <f t="shared" si="6"/>
        <v>237</v>
      </c>
      <c r="J73" s="116"/>
      <c r="K73" s="408"/>
      <c r="L73" s="230">
        <f t="shared" si="7"/>
        <v>0</v>
      </c>
      <c r="M73" s="464"/>
      <c r="N73" s="118"/>
      <c r="O73" s="230">
        <f t="shared" si="8"/>
        <v>0</v>
      </c>
      <c r="P73" s="387"/>
      <c r="R73" s="346"/>
      <c r="S73" s="346"/>
      <c r="T73" s="346"/>
    </row>
    <row r="74" spans="1:20" hidden="1" x14ac:dyDescent="0.25">
      <c r="A74" s="64">
        <v>1223</v>
      </c>
      <c r="B74" s="111" t="s">
        <v>91</v>
      </c>
      <c r="C74" s="405">
        <f t="shared" si="4"/>
        <v>0</v>
      </c>
      <c r="D74" s="116"/>
      <c r="E74" s="118"/>
      <c r="F74" s="229">
        <f t="shared" si="5"/>
        <v>0</v>
      </c>
      <c r="G74" s="116"/>
      <c r="H74" s="408"/>
      <c r="I74" s="230">
        <f t="shared" si="6"/>
        <v>0</v>
      </c>
      <c r="J74" s="116"/>
      <c r="K74" s="408"/>
      <c r="L74" s="230">
        <f t="shared" si="7"/>
        <v>0</v>
      </c>
      <c r="M74" s="464"/>
      <c r="N74" s="118"/>
      <c r="O74" s="230">
        <f t="shared" si="8"/>
        <v>0</v>
      </c>
      <c r="P74" s="387"/>
      <c r="R74" s="346"/>
      <c r="S74" s="346"/>
      <c r="T74" s="346"/>
    </row>
    <row r="75" spans="1:20" hidden="1" x14ac:dyDescent="0.25">
      <c r="A75" s="64">
        <v>1225</v>
      </c>
      <c r="B75" s="111" t="s">
        <v>92</v>
      </c>
      <c r="C75" s="405">
        <f t="shared" si="4"/>
        <v>0</v>
      </c>
      <c r="D75" s="116"/>
      <c r="E75" s="118"/>
      <c r="F75" s="229">
        <f t="shared" si="5"/>
        <v>0</v>
      </c>
      <c r="G75" s="116"/>
      <c r="H75" s="408"/>
      <c r="I75" s="230">
        <f t="shared" si="6"/>
        <v>0</v>
      </c>
      <c r="J75" s="116"/>
      <c r="K75" s="408"/>
      <c r="L75" s="230">
        <f t="shared" si="7"/>
        <v>0</v>
      </c>
      <c r="M75" s="464"/>
      <c r="N75" s="118"/>
      <c r="O75" s="230">
        <f t="shared" si="8"/>
        <v>0</v>
      </c>
      <c r="P75" s="387"/>
      <c r="R75" s="346"/>
      <c r="S75" s="346"/>
      <c r="T75" s="346"/>
    </row>
    <row r="76" spans="1:20" ht="36" x14ac:dyDescent="0.25">
      <c r="A76" s="64">
        <v>1227</v>
      </c>
      <c r="B76" s="111" t="s">
        <v>93</v>
      </c>
      <c r="C76" s="405">
        <f t="shared" si="4"/>
        <v>4483</v>
      </c>
      <c r="D76" s="116">
        <v>4483</v>
      </c>
      <c r="E76" s="117"/>
      <c r="F76" s="227">
        <f t="shared" si="5"/>
        <v>4483</v>
      </c>
      <c r="G76" s="116"/>
      <c r="H76" s="408"/>
      <c r="I76" s="230">
        <f t="shared" si="6"/>
        <v>0</v>
      </c>
      <c r="J76" s="116"/>
      <c r="K76" s="408"/>
      <c r="L76" s="230">
        <f t="shared" si="7"/>
        <v>0</v>
      </c>
      <c r="M76" s="464"/>
      <c r="N76" s="118"/>
      <c r="O76" s="230">
        <f t="shared" si="8"/>
        <v>0</v>
      </c>
      <c r="P76" s="387"/>
      <c r="R76" s="346"/>
      <c r="S76" s="346"/>
      <c r="T76" s="346"/>
    </row>
    <row r="77" spans="1:20" ht="60" x14ac:dyDescent="0.25">
      <c r="A77" s="64">
        <v>1228</v>
      </c>
      <c r="B77" s="111" t="s">
        <v>94</v>
      </c>
      <c r="C77" s="405">
        <f t="shared" si="4"/>
        <v>428</v>
      </c>
      <c r="D77" s="116">
        <v>428</v>
      </c>
      <c r="E77" s="117"/>
      <c r="F77" s="227">
        <f t="shared" si="5"/>
        <v>428</v>
      </c>
      <c r="G77" s="116"/>
      <c r="H77" s="408"/>
      <c r="I77" s="230">
        <f t="shared" si="6"/>
        <v>0</v>
      </c>
      <c r="J77" s="116"/>
      <c r="K77" s="408"/>
      <c r="L77" s="230">
        <f t="shared" si="7"/>
        <v>0</v>
      </c>
      <c r="M77" s="464"/>
      <c r="N77" s="118"/>
      <c r="O77" s="230">
        <f t="shared" si="8"/>
        <v>0</v>
      </c>
      <c r="P77" s="387"/>
      <c r="R77" s="346"/>
      <c r="S77" s="346"/>
      <c r="T77" s="346"/>
    </row>
    <row r="78" spans="1:20" x14ac:dyDescent="0.25">
      <c r="A78" s="200">
        <v>2000</v>
      </c>
      <c r="B78" s="200" t="s">
        <v>95</v>
      </c>
      <c r="C78" s="455">
        <f t="shared" si="4"/>
        <v>38081</v>
      </c>
      <c r="D78" s="206">
        <f>SUM(D79,D86,D133,D167,D168,D175)</f>
        <v>37217</v>
      </c>
      <c r="E78" s="604">
        <f>SUM(E79,E86,E133,E167,E168,E175)</f>
        <v>0</v>
      </c>
      <c r="F78" s="608">
        <f t="shared" si="5"/>
        <v>37217</v>
      </c>
      <c r="G78" s="206">
        <f>SUM(G79,G86,G133,G167,G168,G175)</f>
        <v>342</v>
      </c>
      <c r="H78" s="456">
        <f>SUM(H79,H86,H133,H167,H168,H175)</f>
        <v>0</v>
      </c>
      <c r="I78" s="209">
        <f t="shared" si="6"/>
        <v>342</v>
      </c>
      <c r="J78" s="206">
        <f>SUM(J79,J86,J133,J167,J168,J175)</f>
        <v>522</v>
      </c>
      <c r="K78" s="456">
        <f>SUM(K79,K86,K133,K167,K168,K175)</f>
        <v>0</v>
      </c>
      <c r="L78" s="209">
        <f t="shared" si="7"/>
        <v>522</v>
      </c>
      <c r="M78" s="457">
        <f>SUM(M79,M86,M133,M167,M168,M175)</f>
        <v>0</v>
      </c>
      <c r="N78" s="207">
        <f>SUM(N79,N86,N133,N167,N168,N175)</f>
        <v>0</v>
      </c>
      <c r="O78" s="209">
        <f t="shared" si="8"/>
        <v>0</v>
      </c>
      <c r="P78" s="458"/>
      <c r="R78" s="346"/>
      <c r="S78" s="346"/>
      <c r="T78" s="346"/>
    </row>
    <row r="79" spans="1:20" ht="24" hidden="1" x14ac:dyDescent="0.25">
      <c r="A79" s="85">
        <v>2100</v>
      </c>
      <c r="B79" s="210" t="s">
        <v>96</v>
      </c>
      <c r="C79" s="393">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c r="S79" s="346"/>
      <c r="T79" s="346"/>
    </row>
    <row r="80" spans="1:20" ht="24" hidden="1" x14ac:dyDescent="0.25">
      <c r="A80" s="350">
        <v>2110</v>
      </c>
      <c r="B80" s="101" t="s">
        <v>97</v>
      </c>
      <c r="C80" s="40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c r="S80" s="346"/>
      <c r="T80" s="346"/>
    </row>
    <row r="81" spans="1:20" hidden="1" x14ac:dyDescent="0.25">
      <c r="A81" s="64">
        <v>2111</v>
      </c>
      <c r="B81" s="111" t="s">
        <v>98</v>
      </c>
      <c r="C81" s="405">
        <f t="shared" si="4"/>
        <v>0</v>
      </c>
      <c r="D81" s="116"/>
      <c r="E81" s="118"/>
      <c r="F81" s="229">
        <f t="shared" si="5"/>
        <v>0</v>
      </c>
      <c r="G81" s="116"/>
      <c r="H81" s="408"/>
      <c r="I81" s="230">
        <f t="shared" si="6"/>
        <v>0</v>
      </c>
      <c r="J81" s="116"/>
      <c r="K81" s="408"/>
      <c r="L81" s="230">
        <f t="shared" si="7"/>
        <v>0</v>
      </c>
      <c r="M81" s="464"/>
      <c r="N81" s="118"/>
      <c r="O81" s="230">
        <f t="shared" si="8"/>
        <v>0</v>
      </c>
      <c r="P81" s="387"/>
      <c r="R81" s="346"/>
      <c r="S81" s="346"/>
      <c r="T81" s="346"/>
    </row>
    <row r="82" spans="1:20" ht="24" hidden="1" x14ac:dyDescent="0.25">
      <c r="A82" s="64">
        <v>2112</v>
      </c>
      <c r="B82" s="111" t="s">
        <v>99</v>
      </c>
      <c r="C82" s="405">
        <f t="shared" si="4"/>
        <v>0</v>
      </c>
      <c r="D82" s="116"/>
      <c r="E82" s="118"/>
      <c r="F82" s="229">
        <f t="shared" si="5"/>
        <v>0</v>
      </c>
      <c r="G82" s="116"/>
      <c r="H82" s="408"/>
      <c r="I82" s="230">
        <f t="shared" si="6"/>
        <v>0</v>
      </c>
      <c r="J82" s="116"/>
      <c r="K82" s="408"/>
      <c r="L82" s="230">
        <f t="shared" si="7"/>
        <v>0</v>
      </c>
      <c r="M82" s="464"/>
      <c r="N82" s="118"/>
      <c r="O82" s="230">
        <f t="shared" si="8"/>
        <v>0</v>
      </c>
      <c r="P82" s="387"/>
      <c r="R82" s="346"/>
      <c r="S82" s="346"/>
      <c r="T82" s="346"/>
    </row>
    <row r="83" spans="1:20"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c r="S83" s="346"/>
      <c r="T83" s="346"/>
    </row>
    <row r="84" spans="1:20" hidden="1" x14ac:dyDescent="0.25">
      <c r="A84" s="64">
        <v>2121</v>
      </c>
      <c r="B84" s="111" t="s">
        <v>98</v>
      </c>
      <c r="C84" s="405">
        <f t="shared" si="4"/>
        <v>0</v>
      </c>
      <c r="D84" s="116"/>
      <c r="E84" s="118"/>
      <c r="F84" s="229">
        <f t="shared" si="5"/>
        <v>0</v>
      </c>
      <c r="G84" s="116"/>
      <c r="H84" s="408"/>
      <c r="I84" s="230">
        <f t="shared" si="6"/>
        <v>0</v>
      </c>
      <c r="J84" s="116"/>
      <c r="K84" s="408"/>
      <c r="L84" s="230">
        <f t="shared" si="7"/>
        <v>0</v>
      </c>
      <c r="M84" s="464"/>
      <c r="N84" s="118"/>
      <c r="O84" s="230">
        <f t="shared" si="8"/>
        <v>0</v>
      </c>
      <c r="P84" s="387"/>
      <c r="R84" s="346"/>
      <c r="S84" s="346"/>
      <c r="T84" s="346"/>
    </row>
    <row r="85" spans="1:20" ht="24" hidden="1" x14ac:dyDescent="0.25">
      <c r="A85" s="64">
        <v>2122</v>
      </c>
      <c r="B85" s="111" t="s">
        <v>99</v>
      </c>
      <c r="C85" s="405">
        <f t="shared" si="4"/>
        <v>0</v>
      </c>
      <c r="D85" s="116"/>
      <c r="E85" s="118"/>
      <c r="F85" s="229">
        <f t="shared" si="5"/>
        <v>0</v>
      </c>
      <c r="G85" s="116"/>
      <c r="H85" s="408"/>
      <c r="I85" s="230">
        <f t="shared" si="6"/>
        <v>0</v>
      </c>
      <c r="J85" s="116"/>
      <c r="K85" s="408"/>
      <c r="L85" s="230">
        <f t="shared" si="7"/>
        <v>0</v>
      </c>
      <c r="M85" s="464"/>
      <c r="N85" s="118"/>
      <c r="O85" s="230">
        <f t="shared" si="8"/>
        <v>0</v>
      </c>
      <c r="P85" s="387"/>
      <c r="R85" s="346"/>
      <c r="S85" s="346"/>
      <c r="T85" s="346"/>
    </row>
    <row r="86" spans="1:20" x14ac:dyDescent="0.25">
      <c r="A86" s="85">
        <v>2200</v>
      </c>
      <c r="B86" s="210" t="s">
        <v>101</v>
      </c>
      <c r="C86" s="290">
        <f t="shared" si="4"/>
        <v>33129</v>
      </c>
      <c r="D86" s="95">
        <f>SUM(D87,D92,D98,D106,D115,D119,D125,D131)</f>
        <v>32575</v>
      </c>
      <c r="E86" s="96">
        <f>SUM(E87,E92,E98,E106,E115,E119,E125,E131)</f>
        <v>32</v>
      </c>
      <c r="F86" s="97">
        <f t="shared" si="5"/>
        <v>32607</v>
      </c>
      <c r="G86" s="95">
        <f>SUM(G87,G92,G98,G106,G115,G119,G125,G131)</f>
        <v>0</v>
      </c>
      <c r="H86" s="399">
        <f>SUM(H87,H92,H98,H106,H115,H119,H125,H131)</f>
        <v>0</v>
      </c>
      <c r="I86" s="99">
        <f t="shared" si="6"/>
        <v>0</v>
      </c>
      <c r="J86" s="95">
        <f>SUM(J87,J92,J98,J106,J115,J119,J125,J131)</f>
        <v>522</v>
      </c>
      <c r="K86" s="399">
        <f>SUM(K87,K92,K98,K106,K115,K119,K125,K131)</f>
        <v>0</v>
      </c>
      <c r="L86" s="99">
        <f t="shared" si="7"/>
        <v>522</v>
      </c>
      <c r="M86" s="472">
        <f>SUM(M87,M92,M98,M106,M115,M119,M125,M131)</f>
        <v>0</v>
      </c>
      <c r="N86" s="291">
        <f>SUM(N87,N92,N98,N106,N115,N119,N125,N131)</f>
        <v>0</v>
      </c>
      <c r="O86" s="293">
        <f t="shared" si="8"/>
        <v>0</v>
      </c>
      <c r="P86" s="473"/>
      <c r="R86" s="346"/>
      <c r="S86" s="346"/>
      <c r="T86" s="346"/>
    </row>
    <row r="87" spans="1:20" ht="24" x14ac:dyDescent="0.25">
      <c r="A87" s="213">
        <v>2210</v>
      </c>
      <c r="B87" s="156" t="s">
        <v>102</v>
      </c>
      <c r="C87" s="435">
        <f t="shared" si="4"/>
        <v>836</v>
      </c>
      <c r="D87" s="214">
        <f>SUM(D88:D91)</f>
        <v>836</v>
      </c>
      <c r="E87" s="215">
        <f>SUM(E88:E91)</f>
        <v>0</v>
      </c>
      <c r="F87" s="216">
        <f t="shared" si="5"/>
        <v>836</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c r="S87" s="346"/>
      <c r="T87" s="346"/>
    </row>
    <row r="88" spans="1:20" ht="24" hidden="1" x14ac:dyDescent="0.25">
      <c r="A88" s="55">
        <v>2211</v>
      </c>
      <c r="B88" s="101" t="s">
        <v>103</v>
      </c>
      <c r="C88" s="405">
        <f t="shared" si="4"/>
        <v>0</v>
      </c>
      <c r="D88" s="106"/>
      <c r="E88" s="108"/>
      <c r="F88" s="242">
        <f t="shared" si="5"/>
        <v>0</v>
      </c>
      <c r="G88" s="106"/>
      <c r="H88" s="403"/>
      <c r="I88" s="243">
        <f t="shared" si="6"/>
        <v>0</v>
      </c>
      <c r="J88" s="106"/>
      <c r="K88" s="403"/>
      <c r="L88" s="243">
        <f t="shared" si="7"/>
        <v>0</v>
      </c>
      <c r="M88" s="463"/>
      <c r="N88" s="108"/>
      <c r="O88" s="243">
        <f t="shared" si="8"/>
        <v>0</v>
      </c>
      <c r="P88" s="382"/>
      <c r="R88" s="346"/>
      <c r="S88" s="346"/>
      <c r="T88" s="346"/>
    </row>
    <row r="89" spans="1:20" ht="36" x14ac:dyDescent="0.25">
      <c r="A89" s="64">
        <v>2212</v>
      </c>
      <c r="B89" s="111" t="s">
        <v>104</v>
      </c>
      <c r="C89" s="405">
        <f t="shared" si="4"/>
        <v>694</v>
      </c>
      <c r="D89" s="116">
        <v>694</v>
      </c>
      <c r="E89" s="117"/>
      <c r="F89" s="227">
        <f t="shared" si="5"/>
        <v>694</v>
      </c>
      <c r="G89" s="116"/>
      <c r="H89" s="408"/>
      <c r="I89" s="230">
        <f t="shared" si="6"/>
        <v>0</v>
      </c>
      <c r="J89" s="116"/>
      <c r="K89" s="408"/>
      <c r="L89" s="230">
        <f t="shared" si="7"/>
        <v>0</v>
      </c>
      <c r="M89" s="464"/>
      <c r="N89" s="118"/>
      <c r="O89" s="230">
        <f t="shared" si="8"/>
        <v>0</v>
      </c>
      <c r="P89" s="387"/>
      <c r="R89" s="346"/>
      <c r="S89" s="346"/>
      <c r="T89" s="346"/>
    </row>
    <row r="90" spans="1:20" ht="24" hidden="1" x14ac:dyDescent="0.25">
      <c r="A90" s="64">
        <v>2214</v>
      </c>
      <c r="B90" s="111" t="s">
        <v>105</v>
      </c>
      <c r="C90" s="405">
        <f t="shared" si="4"/>
        <v>0</v>
      </c>
      <c r="D90" s="116"/>
      <c r="E90" s="118"/>
      <c r="F90" s="229">
        <f t="shared" si="5"/>
        <v>0</v>
      </c>
      <c r="G90" s="116"/>
      <c r="H90" s="408"/>
      <c r="I90" s="230">
        <f t="shared" si="6"/>
        <v>0</v>
      </c>
      <c r="J90" s="116"/>
      <c r="K90" s="408"/>
      <c r="L90" s="230">
        <f t="shared" si="7"/>
        <v>0</v>
      </c>
      <c r="M90" s="464"/>
      <c r="N90" s="118"/>
      <c r="O90" s="230">
        <f t="shared" si="8"/>
        <v>0</v>
      </c>
      <c r="P90" s="387"/>
      <c r="R90" s="346"/>
      <c r="S90" s="346"/>
      <c r="T90" s="346"/>
    </row>
    <row r="91" spans="1:20" x14ac:dyDescent="0.25">
      <c r="A91" s="64">
        <v>2219</v>
      </c>
      <c r="B91" s="111" t="s">
        <v>106</v>
      </c>
      <c r="C91" s="405">
        <f t="shared" si="4"/>
        <v>142</v>
      </c>
      <c r="D91" s="116">
        <v>142</v>
      </c>
      <c r="E91" s="117"/>
      <c r="F91" s="227">
        <f t="shared" si="5"/>
        <v>142</v>
      </c>
      <c r="G91" s="116"/>
      <c r="H91" s="408"/>
      <c r="I91" s="230">
        <f t="shared" si="6"/>
        <v>0</v>
      </c>
      <c r="J91" s="116"/>
      <c r="K91" s="408"/>
      <c r="L91" s="230">
        <f t="shared" si="7"/>
        <v>0</v>
      </c>
      <c r="M91" s="464"/>
      <c r="N91" s="118"/>
      <c r="O91" s="230">
        <f t="shared" si="8"/>
        <v>0</v>
      </c>
      <c r="P91" s="387"/>
      <c r="R91" s="346"/>
      <c r="S91" s="346"/>
      <c r="T91" s="346"/>
    </row>
    <row r="92" spans="1:20" ht="24" x14ac:dyDescent="0.25">
      <c r="A92" s="224">
        <v>2220</v>
      </c>
      <c r="B92" s="111" t="s">
        <v>107</v>
      </c>
      <c r="C92" s="405">
        <f t="shared" si="4"/>
        <v>24602</v>
      </c>
      <c r="D92" s="225">
        <f>SUM(D93:D97)</f>
        <v>24602</v>
      </c>
      <c r="E92" s="226">
        <f>SUM(E93:E97)</f>
        <v>0</v>
      </c>
      <c r="F92" s="227">
        <f t="shared" si="5"/>
        <v>24602</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c r="S92" s="346"/>
      <c r="T92" s="346"/>
    </row>
    <row r="93" spans="1:20" x14ac:dyDescent="0.25">
      <c r="A93" s="64">
        <v>2221</v>
      </c>
      <c r="B93" s="111" t="s">
        <v>108</v>
      </c>
      <c r="C93" s="405">
        <f t="shared" si="4"/>
        <v>13047</v>
      </c>
      <c r="D93" s="116">
        <v>13047</v>
      </c>
      <c r="E93" s="117"/>
      <c r="F93" s="227">
        <f t="shared" si="5"/>
        <v>13047</v>
      </c>
      <c r="G93" s="116"/>
      <c r="H93" s="408"/>
      <c r="I93" s="230">
        <f t="shared" si="6"/>
        <v>0</v>
      </c>
      <c r="J93" s="116"/>
      <c r="K93" s="408"/>
      <c r="L93" s="230">
        <f t="shared" si="7"/>
        <v>0</v>
      </c>
      <c r="M93" s="464"/>
      <c r="N93" s="118"/>
      <c r="O93" s="230">
        <f t="shared" si="8"/>
        <v>0</v>
      </c>
      <c r="P93" s="387"/>
      <c r="R93" s="346"/>
      <c r="S93" s="346"/>
      <c r="T93" s="346"/>
    </row>
    <row r="94" spans="1:20" x14ac:dyDescent="0.25">
      <c r="A94" s="64">
        <v>2222</v>
      </c>
      <c r="B94" s="111" t="s">
        <v>109</v>
      </c>
      <c r="C94" s="405">
        <f t="shared" si="4"/>
        <v>2964</v>
      </c>
      <c r="D94" s="116">
        <v>2964</v>
      </c>
      <c r="E94" s="117"/>
      <c r="F94" s="227">
        <f t="shared" si="5"/>
        <v>2964</v>
      </c>
      <c r="G94" s="116"/>
      <c r="H94" s="408"/>
      <c r="I94" s="230">
        <f t="shared" si="6"/>
        <v>0</v>
      </c>
      <c r="J94" s="116"/>
      <c r="K94" s="408"/>
      <c r="L94" s="230">
        <f t="shared" si="7"/>
        <v>0</v>
      </c>
      <c r="M94" s="464"/>
      <c r="N94" s="118"/>
      <c r="O94" s="230">
        <f t="shared" si="8"/>
        <v>0</v>
      </c>
      <c r="P94" s="387"/>
      <c r="R94" s="346"/>
      <c r="S94" s="346"/>
      <c r="T94" s="346"/>
    </row>
    <row r="95" spans="1:20" x14ac:dyDescent="0.25">
      <c r="A95" s="64">
        <v>2223</v>
      </c>
      <c r="B95" s="111" t="s">
        <v>110</v>
      </c>
      <c r="C95" s="405">
        <f t="shared" si="4"/>
        <v>8218</v>
      </c>
      <c r="D95" s="116">
        <v>8218</v>
      </c>
      <c r="E95" s="117"/>
      <c r="F95" s="227">
        <f t="shared" si="5"/>
        <v>8218</v>
      </c>
      <c r="G95" s="116"/>
      <c r="H95" s="408"/>
      <c r="I95" s="230">
        <f t="shared" si="6"/>
        <v>0</v>
      </c>
      <c r="J95" s="116"/>
      <c r="K95" s="408"/>
      <c r="L95" s="230">
        <f t="shared" si="7"/>
        <v>0</v>
      </c>
      <c r="M95" s="464"/>
      <c r="N95" s="118"/>
      <c r="O95" s="230">
        <f t="shared" si="8"/>
        <v>0</v>
      </c>
      <c r="P95" s="387"/>
      <c r="R95" s="346"/>
      <c r="S95" s="346"/>
      <c r="T95" s="346"/>
    </row>
    <row r="96" spans="1:20" ht="48" x14ac:dyDescent="0.25">
      <c r="A96" s="64">
        <v>2224</v>
      </c>
      <c r="B96" s="111" t="s">
        <v>111</v>
      </c>
      <c r="C96" s="405">
        <f t="shared" si="4"/>
        <v>373</v>
      </c>
      <c r="D96" s="116">
        <v>373</v>
      </c>
      <c r="E96" s="117"/>
      <c r="F96" s="227">
        <f t="shared" si="5"/>
        <v>373</v>
      </c>
      <c r="G96" s="116"/>
      <c r="H96" s="408"/>
      <c r="I96" s="230">
        <f t="shared" si="6"/>
        <v>0</v>
      </c>
      <c r="J96" s="116"/>
      <c r="K96" s="408"/>
      <c r="L96" s="230">
        <f t="shared" si="7"/>
        <v>0</v>
      </c>
      <c r="M96" s="464"/>
      <c r="N96" s="118"/>
      <c r="O96" s="230">
        <f t="shared" si="8"/>
        <v>0</v>
      </c>
      <c r="P96" s="387"/>
      <c r="R96" s="346"/>
      <c r="S96" s="346"/>
      <c r="T96" s="346"/>
    </row>
    <row r="97" spans="1:20" ht="24" hidden="1" x14ac:dyDescent="0.25">
      <c r="A97" s="64">
        <v>2229</v>
      </c>
      <c r="B97" s="111" t="s">
        <v>112</v>
      </c>
      <c r="C97" s="405">
        <f t="shared" si="4"/>
        <v>0</v>
      </c>
      <c r="D97" s="116"/>
      <c r="E97" s="118"/>
      <c r="F97" s="229">
        <f t="shared" si="5"/>
        <v>0</v>
      </c>
      <c r="G97" s="116"/>
      <c r="H97" s="408"/>
      <c r="I97" s="230">
        <f t="shared" si="6"/>
        <v>0</v>
      </c>
      <c r="J97" s="116"/>
      <c r="K97" s="408"/>
      <c r="L97" s="230">
        <f t="shared" si="7"/>
        <v>0</v>
      </c>
      <c r="M97" s="464"/>
      <c r="N97" s="118"/>
      <c r="O97" s="230">
        <f t="shared" si="8"/>
        <v>0</v>
      </c>
      <c r="P97" s="387"/>
      <c r="R97" s="346"/>
      <c r="S97" s="346"/>
      <c r="T97" s="346"/>
    </row>
    <row r="98" spans="1:20" ht="36" x14ac:dyDescent="0.25">
      <c r="A98" s="224">
        <v>2230</v>
      </c>
      <c r="B98" s="111" t="s">
        <v>113</v>
      </c>
      <c r="C98" s="405">
        <f t="shared" si="4"/>
        <v>977</v>
      </c>
      <c r="D98" s="225">
        <f>SUM(D99:D105)</f>
        <v>945</v>
      </c>
      <c r="E98" s="226">
        <f>SUM(E99:E105)</f>
        <v>32</v>
      </c>
      <c r="F98" s="227">
        <f t="shared" si="5"/>
        <v>977</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c r="S98" s="346"/>
      <c r="T98" s="346"/>
    </row>
    <row r="99" spans="1:20" ht="24" hidden="1" x14ac:dyDescent="0.25">
      <c r="A99" s="64">
        <v>2231</v>
      </c>
      <c r="B99" s="111" t="s">
        <v>114</v>
      </c>
      <c r="C99" s="405">
        <f t="shared" si="4"/>
        <v>0</v>
      </c>
      <c r="D99" s="116"/>
      <c r="E99" s="118"/>
      <c r="F99" s="229">
        <f t="shared" si="5"/>
        <v>0</v>
      </c>
      <c r="G99" s="116"/>
      <c r="H99" s="408"/>
      <c r="I99" s="230">
        <f t="shared" si="6"/>
        <v>0</v>
      </c>
      <c r="J99" s="116"/>
      <c r="K99" s="408"/>
      <c r="L99" s="230">
        <f t="shared" si="7"/>
        <v>0</v>
      </c>
      <c r="M99" s="464"/>
      <c r="N99" s="118"/>
      <c r="O99" s="230">
        <f t="shared" si="8"/>
        <v>0</v>
      </c>
      <c r="P99" s="387"/>
      <c r="R99" s="346"/>
      <c r="S99" s="346"/>
      <c r="T99" s="346"/>
    </row>
    <row r="100" spans="1:20" ht="36" hidden="1" x14ac:dyDescent="0.25">
      <c r="A100" s="64">
        <v>2232</v>
      </c>
      <c r="B100" s="111" t="s">
        <v>115</v>
      </c>
      <c r="C100" s="405">
        <f t="shared" si="4"/>
        <v>0</v>
      </c>
      <c r="D100" s="116"/>
      <c r="E100" s="118"/>
      <c r="F100" s="229">
        <f t="shared" si="5"/>
        <v>0</v>
      </c>
      <c r="G100" s="116"/>
      <c r="H100" s="408"/>
      <c r="I100" s="230">
        <f t="shared" si="6"/>
        <v>0</v>
      </c>
      <c r="J100" s="116"/>
      <c r="K100" s="408"/>
      <c r="L100" s="230">
        <f t="shared" si="7"/>
        <v>0</v>
      </c>
      <c r="M100" s="464"/>
      <c r="N100" s="118"/>
      <c r="O100" s="230">
        <f t="shared" si="8"/>
        <v>0</v>
      </c>
      <c r="P100" s="387"/>
      <c r="R100" s="346"/>
      <c r="S100" s="346"/>
      <c r="T100" s="346"/>
    </row>
    <row r="101" spans="1:20" ht="24" hidden="1" x14ac:dyDescent="0.25">
      <c r="A101" s="55">
        <v>2233</v>
      </c>
      <c r="B101" s="101" t="s">
        <v>116</v>
      </c>
      <c r="C101" s="405">
        <f t="shared" si="4"/>
        <v>0</v>
      </c>
      <c r="D101" s="106"/>
      <c r="E101" s="108"/>
      <c r="F101" s="242">
        <f t="shared" si="5"/>
        <v>0</v>
      </c>
      <c r="G101" s="106"/>
      <c r="H101" s="403"/>
      <c r="I101" s="243">
        <f t="shared" si="6"/>
        <v>0</v>
      </c>
      <c r="J101" s="106"/>
      <c r="K101" s="403"/>
      <c r="L101" s="243">
        <f t="shared" si="7"/>
        <v>0</v>
      </c>
      <c r="M101" s="463"/>
      <c r="N101" s="108"/>
      <c r="O101" s="243">
        <f t="shared" si="8"/>
        <v>0</v>
      </c>
      <c r="P101" s="382"/>
      <c r="R101" s="346"/>
      <c r="S101" s="346"/>
      <c r="T101" s="346"/>
    </row>
    <row r="102" spans="1:20" ht="36" hidden="1" x14ac:dyDescent="0.25">
      <c r="A102" s="64">
        <v>2234</v>
      </c>
      <c r="B102" s="111" t="s">
        <v>117</v>
      </c>
      <c r="C102" s="405">
        <f t="shared" si="4"/>
        <v>0</v>
      </c>
      <c r="D102" s="116"/>
      <c r="E102" s="118"/>
      <c r="F102" s="229">
        <f t="shared" si="5"/>
        <v>0</v>
      </c>
      <c r="G102" s="116"/>
      <c r="H102" s="408"/>
      <c r="I102" s="230">
        <f t="shared" si="6"/>
        <v>0</v>
      </c>
      <c r="J102" s="116"/>
      <c r="K102" s="408"/>
      <c r="L102" s="230">
        <f t="shared" si="7"/>
        <v>0</v>
      </c>
      <c r="M102" s="464"/>
      <c r="N102" s="118"/>
      <c r="O102" s="230">
        <f t="shared" si="8"/>
        <v>0</v>
      </c>
      <c r="P102" s="387"/>
      <c r="R102" s="346"/>
      <c r="S102" s="346"/>
      <c r="T102" s="346"/>
    </row>
    <row r="103" spans="1:20" ht="24" x14ac:dyDescent="0.25">
      <c r="A103" s="64">
        <v>2235</v>
      </c>
      <c r="B103" s="111" t="s">
        <v>118</v>
      </c>
      <c r="C103" s="405">
        <f t="shared" si="4"/>
        <v>32</v>
      </c>
      <c r="D103" s="116"/>
      <c r="E103" s="117">
        <v>32</v>
      </c>
      <c r="F103" s="227">
        <f t="shared" si="5"/>
        <v>32</v>
      </c>
      <c r="G103" s="116"/>
      <c r="H103" s="408"/>
      <c r="I103" s="230">
        <f t="shared" si="6"/>
        <v>0</v>
      </c>
      <c r="J103" s="116"/>
      <c r="K103" s="408"/>
      <c r="L103" s="230">
        <f t="shared" si="7"/>
        <v>0</v>
      </c>
      <c r="M103" s="464"/>
      <c r="N103" s="118"/>
      <c r="O103" s="230">
        <f t="shared" si="8"/>
        <v>0</v>
      </c>
      <c r="P103" s="387" t="s">
        <v>1299</v>
      </c>
      <c r="R103" s="346"/>
      <c r="S103" s="346"/>
      <c r="T103" s="346"/>
    </row>
    <row r="104" spans="1:20" hidden="1" x14ac:dyDescent="0.25">
      <c r="A104" s="64">
        <v>2236</v>
      </c>
      <c r="B104" s="111" t="s">
        <v>119</v>
      </c>
      <c r="C104" s="405">
        <f t="shared" si="4"/>
        <v>0</v>
      </c>
      <c r="D104" s="116"/>
      <c r="E104" s="118"/>
      <c r="F104" s="229">
        <f t="shared" si="5"/>
        <v>0</v>
      </c>
      <c r="G104" s="116"/>
      <c r="H104" s="408"/>
      <c r="I104" s="230">
        <f t="shared" si="6"/>
        <v>0</v>
      </c>
      <c r="J104" s="116"/>
      <c r="K104" s="408"/>
      <c r="L104" s="230">
        <f t="shared" si="7"/>
        <v>0</v>
      </c>
      <c r="M104" s="464"/>
      <c r="N104" s="118"/>
      <c r="O104" s="230">
        <f t="shared" si="8"/>
        <v>0</v>
      </c>
      <c r="P104" s="387"/>
      <c r="R104" s="346"/>
      <c r="S104" s="346"/>
      <c r="T104" s="346"/>
    </row>
    <row r="105" spans="1:20" ht="24" x14ac:dyDescent="0.25">
      <c r="A105" s="64">
        <v>2239</v>
      </c>
      <c r="B105" s="111" t="s">
        <v>120</v>
      </c>
      <c r="C105" s="405">
        <f t="shared" si="4"/>
        <v>945</v>
      </c>
      <c r="D105" s="116">
        <v>945</v>
      </c>
      <c r="E105" s="117"/>
      <c r="F105" s="227">
        <f t="shared" si="5"/>
        <v>945</v>
      </c>
      <c r="G105" s="116"/>
      <c r="H105" s="408"/>
      <c r="I105" s="230">
        <f t="shared" si="6"/>
        <v>0</v>
      </c>
      <c r="J105" s="116"/>
      <c r="K105" s="408"/>
      <c r="L105" s="230">
        <f t="shared" si="7"/>
        <v>0</v>
      </c>
      <c r="M105" s="464"/>
      <c r="N105" s="118"/>
      <c r="O105" s="230">
        <f t="shared" si="8"/>
        <v>0</v>
      </c>
      <c r="P105" s="387"/>
      <c r="R105" s="346"/>
      <c r="S105" s="346"/>
      <c r="T105" s="346"/>
    </row>
    <row r="106" spans="1:20" ht="36" x14ac:dyDescent="0.25">
      <c r="A106" s="224">
        <v>2240</v>
      </c>
      <c r="B106" s="111" t="s">
        <v>121</v>
      </c>
      <c r="C106" s="405">
        <f t="shared" si="4"/>
        <v>5933</v>
      </c>
      <c r="D106" s="225">
        <f>SUM(D107:D114)</f>
        <v>5933</v>
      </c>
      <c r="E106" s="226">
        <f>SUM(E107:E114)</f>
        <v>0</v>
      </c>
      <c r="F106" s="227">
        <f t="shared" si="5"/>
        <v>5933</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c r="S106" s="346"/>
      <c r="T106" s="346"/>
    </row>
    <row r="107" spans="1:20" hidden="1" x14ac:dyDescent="0.25">
      <c r="A107" s="64">
        <v>2241</v>
      </c>
      <c r="B107" s="111" t="s">
        <v>122</v>
      </c>
      <c r="C107" s="405">
        <f t="shared" si="4"/>
        <v>0</v>
      </c>
      <c r="D107" s="116"/>
      <c r="E107" s="118"/>
      <c r="F107" s="229">
        <f t="shared" si="5"/>
        <v>0</v>
      </c>
      <c r="G107" s="116"/>
      <c r="H107" s="408"/>
      <c r="I107" s="230">
        <f t="shared" si="6"/>
        <v>0</v>
      </c>
      <c r="J107" s="116"/>
      <c r="K107" s="408"/>
      <c r="L107" s="230">
        <f t="shared" si="7"/>
        <v>0</v>
      </c>
      <c r="M107" s="464"/>
      <c r="N107" s="118"/>
      <c r="O107" s="230">
        <f t="shared" si="8"/>
        <v>0</v>
      </c>
      <c r="P107" s="387"/>
      <c r="R107" s="346"/>
      <c r="S107" s="346"/>
      <c r="T107" s="346"/>
    </row>
    <row r="108" spans="1:20" ht="24" hidden="1" x14ac:dyDescent="0.25">
      <c r="A108" s="64">
        <v>2242</v>
      </c>
      <c r="B108" s="111" t="s">
        <v>123</v>
      </c>
      <c r="C108" s="405">
        <f t="shared" si="4"/>
        <v>0</v>
      </c>
      <c r="D108" s="116"/>
      <c r="E108" s="118"/>
      <c r="F108" s="229">
        <f t="shared" si="5"/>
        <v>0</v>
      </c>
      <c r="G108" s="116"/>
      <c r="H108" s="408"/>
      <c r="I108" s="230">
        <f t="shared" si="6"/>
        <v>0</v>
      </c>
      <c r="J108" s="116"/>
      <c r="K108" s="408"/>
      <c r="L108" s="230">
        <f t="shared" si="7"/>
        <v>0</v>
      </c>
      <c r="M108" s="464"/>
      <c r="N108" s="118"/>
      <c r="O108" s="230">
        <f t="shared" si="8"/>
        <v>0</v>
      </c>
      <c r="P108" s="387"/>
      <c r="R108" s="346"/>
      <c r="S108" s="346"/>
      <c r="T108" s="346"/>
    </row>
    <row r="109" spans="1:20" ht="24" x14ac:dyDescent="0.25">
      <c r="A109" s="64">
        <v>2243</v>
      </c>
      <c r="B109" s="111" t="s">
        <v>124</v>
      </c>
      <c r="C109" s="405">
        <f t="shared" si="4"/>
        <v>455</v>
      </c>
      <c r="D109" s="116">
        <v>455</v>
      </c>
      <c r="E109" s="117"/>
      <c r="F109" s="227">
        <f t="shared" si="5"/>
        <v>455</v>
      </c>
      <c r="G109" s="116"/>
      <c r="H109" s="408"/>
      <c r="I109" s="230">
        <f t="shared" si="6"/>
        <v>0</v>
      </c>
      <c r="J109" s="116"/>
      <c r="K109" s="408"/>
      <c r="L109" s="230">
        <f t="shared" si="7"/>
        <v>0</v>
      </c>
      <c r="M109" s="464"/>
      <c r="N109" s="118"/>
      <c r="O109" s="230">
        <f t="shared" si="8"/>
        <v>0</v>
      </c>
      <c r="P109" s="387"/>
      <c r="R109" s="346"/>
      <c r="S109" s="346"/>
      <c r="T109" s="346"/>
    </row>
    <row r="110" spans="1:20" x14ac:dyDescent="0.25">
      <c r="A110" s="64">
        <v>2244</v>
      </c>
      <c r="B110" s="111" t="s">
        <v>125</v>
      </c>
      <c r="C110" s="405">
        <f t="shared" si="4"/>
        <v>5478</v>
      </c>
      <c r="D110" s="116">
        <v>5478</v>
      </c>
      <c r="E110" s="117"/>
      <c r="F110" s="227">
        <f t="shared" si="5"/>
        <v>5478</v>
      </c>
      <c r="G110" s="116"/>
      <c r="H110" s="408"/>
      <c r="I110" s="230">
        <f t="shared" si="6"/>
        <v>0</v>
      </c>
      <c r="J110" s="116"/>
      <c r="K110" s="408"/>
      <c r="L110" s="230">
        <f t="shared" si="7"/>
        <v>0</v>
      </c>
      <c r="M110" s="464"/>
      <c r="N110" s="118"/>
      <c r="O110" s="230">
        <f t="shared" si="8"/>
        <v>0</v>
      </c>
      <c r="P110" s="387"/>
      <c r="R110" s="346"/>
      <c r="S110" s="346"/>
      <c r="T110" s="346"/>
    </row>
    <row r="111" spans="1:20" ht="24" hidden="1" x14ac:dyDescent="0.25">
      <c r="A111" s="64">
        <v>2246</v>
      </c>
      <c r="B111" s="111" t="s">
        <v>126</v>
      </c>
      <c r="C111" s="405">
        <f t="shared" si="4"/>
        <v>0</v>
      </c>
      <c r="D111" s="116"/>
      <c r="E111" s="118"/>
      <c r="F111" s="229">
        <f t="shared" si="5"/>
        <v>0</v>
      </c>
      <c r="G111" s="116"/>
      <c r="H111" s="408"/>
      <c r="I111" s="230">
        <f t="shared" si="6"/>
        <v>0</v>
      </c>
      <c r="J111" s="116"/>
      <c r="K111" s="408"/>
      <c r="L111" s="230">
        <f t="shared" si="7"/>
        <v>0</v>
      </c>
      <c r="M111" s="464"/>
      <c r="N111" s="118"/>
      <c r="O111" s="230">
        <f t="shared" si="8"/>
        <v>0</v>
      </c>
      <c r="P111" s="387"/>
      <c r="R111" s="346"/>
      <c r="S111" s="346"/>
      <c r="T111" s="346"/>
    </row>
    <row r="112" spans="1:20" hidden="1" x14ac:dyDescent="0.25">
      <c r="A112" s="64">
        <v>2247</v>
      </c>
      <c r="B112" s="111" t="s">
        <v>127</v>
      </c>
      <c r="C112" s="405">
        <f t="shared" si="4"/>
        <v>0</v>
      </c>
      <c r="D112" s="116"/>
      <c r="E112" s="118"/>
      <c r="F112" s="229">
        <f t="shared" si="5"/>
        <v>0</v>
      </c>
      <c r="G112" s="116"/>
      <c r="H112" s="408"/>
      <c r="I112" s="230">
        <f t="shared" si="6"/>
        <v>0</v>
      </c>
      <c r="J112" s="116"/>
      <c r="K112" s="408"/>
      <c r="L112" s="230">
        <f t="shared" si="7"/>
        <v>0</v>
      </c>
      <c r="M112" s="464"/>
      <c r="N112" s="118"/>
      <c r="O112" s="230">
        <f t="shared" si="8"/>
        <v>0</v>
      </c>
      <c r="P112" s="387"/>
      <c r="R112" s="346"/>
      <c r="S112" s="346"/>
      <c r="T112" s="346"/>
    </row>
    <row r="113" spans="1:20" ht="24" hidden="1" x14ac:dyDescent="0.25">
      <c r="A113" s="64">
        <v>2248</v>
      </c>
      <c r="B113" s="111" t="s">
        <v>128</v>
      </c>
      <c r="C113" s="405">
        <f t="shared" si="4"/>
        <v>0</v>
      </c>
      <c r="D113" s="116"/>
      <c r="E113" s="118"/>
      <c r="F113" s="229">
        <f t="shared" si="5"/>
        <v>0</v>
      </c>
      <c r="G113" s="116"/>
      <c r="H113" s="408"/>
      <c r="I113" s="230">
        <f t="shared" si="6"/>
        <v>0</v>
      </c>
      <c r="J113" s="116"/>
      <c r="K113" s="408"/>
      <c r="L113" s="230">
        <f t="shared" si="7"/>
        <v>0</v>
      </c>
      <c r="M113" s="464"/>
      <c r="N113" s="118"/>
      <c r="O113" s="230">
        <f t="shared" si="8"/>
        <v>0</v>
      </c>
      <c r="P113" s="387"/>
      <c r="R113" s="346"/>
      <c r="S113" s="346"/>
      <c r="T113" s="346"/>
    </row>
    <row r="114" spans="1:20" ht="24" hidden="1" x14ac:dyDescent="0.25">
      <c r="A114" s="64">
        <v>2249</v>
      </c>
      <c r="B114" s="111" t="s">
        <v>129</v>
      </c>
      <c r="C114" s="405">
        <f t="shared" si="4"/>
        <v>0</v>
      </c>
      <c r="D114" s="116"/>
      <c r="E114" s="118"/>
      <c r="F114" s="229">
        <f t="shared" si="5"/>
        <v>0</v>
      </c>
      <c r="G114" s="116"/>
      <c r="H114" s="408"/>
      <c r="I114" s="230">
        <f t="shared" si="6"/>
        <v>0</v>
      </c>
      <c r="J114" s="116"/>
      <c r="K114" s="408"/>
      <c r="L114" s="230">
        <f t="shared" si="7"/>
        <v>0</v>
      </c>
      <c r="M114" s="464"/>
      <c r="N114" s="118"/>
      <c r="O114" s="230">
        <f t="shared" si="8"/>
        <v>0</v>
      </c>
      <c r="P114" s="387"/>
      <c r="R114" s="346"/>
      <c r="S114" s="346"/>
      <c r="T114" s="346"/>
    </row>
    <row r="115" spans="1:20" x14ac:dyDescent="0.25">
      <c r="A115" s="224">
        <v>2250</v>
      </c>
      <c r="B115" s="111" t="s">
        <v>130</v>
      </c>
      <c r="C115" s="405">
        <f t="shared" si="4"/>
        <v>166</v>
      </c>
      <c r="D115" s="225">
        <f>SUM(D116:D118)</f>
        <v>166</v>
      </c>
      <c r="E115" s="226">
        <f>SUM(E116:E118)</f>
        <v>0</v>
      </c>
      <c r="F115" s="227">
        <f t="shared" si="5"/>
        <v>166</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c r="S115" s="346"/>
      <c r="T115" s="346"/>
    </row>
    <row r="116" spans="1:20" x14ac:dyDescent="0.25">
      <c r="A116" s="64">
        <v>2251</v>
      </c>
      <c r="B116" s="111" t="s">
        <v>131</v>
      </c>
      <c r="C116" s="405">
        <f t="shared" si="4"/>
        <v>166</v>
      </c>
      <c r="D116" s="116">
        <v>166</v>
      </c>
      <c r="E116" s="117"/>
      <c r="F116" s="227">
        <f t="shared" si="5"/>
        <v>166</v>
      </c>
      <c r="G116" s="116"/>
      <c r="H116" s="408"/>
      <c r="I116" s="230">
        <f t="shared" si="6"/>
        <v>0</v>
      </c>
      <c r="J116" s="116"/>
      <c r="K116" s="408"/>
      <c r="L116" s="230">
        <f t="shared" si="7"/>
        <v>0</v>
      </c>
      <c r="M116" s="464"/>
      <c r="N116" s="118"/>
      <c r="O116" s="230">
        <f t="shared" si="8"/>
        <v>0</v>
      </c>
      <c r="P116" s="387"/>
      <c r="R116" s="346"/>
      <c r="S116" s="346"/>
      <c r="T116" s="346"/>
    </row>
    <row r="117" spans="1:20" ht="24" hidden="1" x14ac:dyDescent="0.25">
      <c r="A117" s="64">
        <v>2252</v>
      </c>
      <c r="B117" s="111" t="s">
        <v>132</v>
      </c>
      <c r="C117" s="405">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c r="R117" s="346"/>
      <c r="S117" s="346"/>
      <c r="T117" s="346"/>
    </row>
    <row r="118" spans="1:20" ht="24" hidden="1" x14ac:dyDescent="0.25">
      <c r="A118" s="64">
        <v>2259</v>
      </c>
      <c r="B118" s="111" t="s">
        <v>133</v>
      </c>
      <c r="C118" s="405">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c r="R118" s="346"/>
      <c r="S118" s="346"/>
      <c r="T118" s="346"/>
    </row>
    <row r="119" spans="1:20" x14ac:dyDescent="0.25">
      <c r="A119" s="224">
        <v>2260</v>
      </c>
      <c r="B119" s="111" t="s">
        <v>134</v>
      </c>
      <c r="C119" s="405">
        <f t="shared" si="9"/>
        <v>23</v>
      </c>
      <c r="D119" s="225">
        <f>SUM(D120:D124)</f>
        <v>23</v>
      </c>
      <c r="E119" s="226">
        <f>SUM(E120:E124)</f>
        <v>0</v>
      </c>
      <c r="F119" s="227">
        <f t="shared" si="10"/>
        <v>23</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c r="S119" s="346"/>
      <c r="T119" s="346"/>
    </row>
    <row r="120" spans="1:20" hidden="1" x14ac:dyDescent="0.25">
      <c r="A120" s="64">
        <v>2261</v>
      </c>
      <c r="B120" s="111" t="s">
        <v>135</v>
      </c>
      <c r="C120" s="405">
        <f t="shared" si="9"/>
        <v>0</v>
      </c>
      <c r="D120" s="116"/>
      <c r="E120" s="118"/>
      <c r="F120" s="229">
        <f t="shared" si="10"/>
        <v>0</v>
      </c>
      <c r="G120" s="116"/>
      <c r="H120" s="408"/>
      <c r="I120" s="230">
        <f t="shared" si="11"/>
        <v>0</v>
      </c>
      <c r="J120" s="116"/>
      <c r="K120" s="408"/>
      <c r="L120" s="230">
        <f t="shared" si="12"/>
        <v>0</v>
      </c>
      <c r="M120" s="464"/>
      <c r="N120" s="118"/>
      <c r="O120" s="230">
        <f t="shared" si="13"/>
        <v>0</v>
      </c>
      <c r="P120" s="387"/>
      <c r="R120" s="346"/>
      <c r="S120" s="346"/>
      <c r="T120" s="346"/>
    </row>
    <row r="121" spans="1:20" hidden="1" x14ac:dyDescent="0.25">
      <c r="A121" s="64">
        <v>2262</v>
      </c>
      <c r="B121" s="111" t="s">
        <v>136</v>
      </c>
      <c r="C121" s="405">
        <f t="shared" si="9"/>
        <v>0</v>
      </c>
      <c r="D121" s="116"/>
      <c r="E121" s="118"/>
      <c r="F121" s="229">
        <f t="shared" si="10"/>
        <v>0</v>
      </c>
      <c r="G121" s="116"/>
      <c r="H121" s="408"/>
      <c r="I121" s="230">
        <f t="shared" si="11"/>
        <v>0</v>
      </c>
      <c r="J121" s="116"/>
      <c r="K121" s="408"/>
      <c r="L121" s="230">
        <f t="shared" si="12"/>
        <v>0</v>
      </c>
      <c r="M121" s="464"/>
      <c r="N121" s="118"/>
      <c r="O121" s="230">
        <f t="shared" si="13"/>
        <v>0</v>
      </c>
      <c r="P121" s="387"/>
      <c r="R121" s="346"/>
      <c r="S121" s="346"/>
      <c r="T121" s="346"/>
    </row>
    <row r="122" spans="1:20" hidden="1" x14ac:dyDescent="0.25">
      <c r="A122" s="64">
        <v>2263</v>
      </c>
      <c r="B122" s="111" t="s">
        <v>137</v>
      </c>
      <c r="C122" s="405">
        <f t="shared" si="9"/>
        <v>0</v>
      </c>
      <c r="D122" s="116"/>
      <c r="E122" s="118"/>
      <c r="F122" s="229">
        <f t="shared" si="10"/>
        <v>0</v>
      </c>
      <c r="G122" s="116"/>
      <c r="H122" s="408"/>
      <c r="I122" s="230">
        <f t="shared" si="11"/>
        <v>0</v>
      </c>
      <c r="J122" s="116"/>
      <c r="K122" s="408"/>
      <c r="L122" s="230">
        <f t="shared" si="12"/>
        <v>0</v>
      </c>
      <c r="M122" s="464"/>
      <c r="N122" s="118"/>
      <c r="O122" s="230">
        <f t="shared" si="13"/>
        <v>0</v>
      </c>
      <c r="P122" s="387"/>
      <c r="R122" s="346"/>
      <c r="S122" s="346"/>
      <c r="T122" s="346"/>
    </row>
    <row r="123" spans="1:20" ht="24" hidden="1" x14ac:dyDescent="0.25">
      <c r="A123" s="64">
        <v>2264</v>
      </c>
      <c r="B123" s="111" t="s">
        <v>138</v>
      </c>
      <c r="C123" s="405">
        <f t="shared" si="9"/>
        <v>0</v>
      </c>
      <c r="D123" s="116"/>
      <c r="E123" s="118"/>
      <c r="F123" s="229">
        <f t="shared" si="10"/>
        <v>0</v>
      </c>
      <c r="G123" s="116"/>
      <c r="H123" s="408"/>
      <c r="I123" s="230">
        <f t="shared" si="11"/>
        <v>0</v>
      </c>
      <c r="J123" s="116"/>
      <c r="K123" s="408"/>
      <c r="L123" s="230">
        <f t="shared" si="12"/>
        <v>0</v>
      </c>
      <c r="M123" s="464"/>
      <c r="N123" s="118"/>
      <c r="O123" s="230">
        <f t="shared" si="13"/>
        <v>0</v>
      </c>
      <c r="P123" s="387"/>
      <c r="R123" s="346"/>
      <c r="S123" s="346"/>
      <c r="T123" s="346"/>
    </row>
    <row r="124" spans="1:20" x14ac:dyDescent="0.25">
      <c r="A124" s="64">
        <v>2269</v>
      </c>
      <c r="B124" s="111" t="s">
        <v>139</v>
      </c>
      <c r="C124" s="405">
        <f t="shared" si="9"/>
        <v>23</v>
      </c>
      <c r="D124" s="116">
        <v>23</v>
      </c>
      <c r="E124" s="117"/>
      <c r="F124" s="227">
        <f t="shared" si="10"/>
        <v>23</v>
      </c>
      <c r="G124" s="116"/>
      <c r="H124" s="408"/>
      <c r="I124" s="230">
        <f t="shared" si="11"/>
        <v>0</v>
      </c>
      <c r="J124" s="116"/>
      <c r="K124" s="408"/>
      <c r="L124" s="230">
        <f t="shared" si="12"/>
        <v>0</v>
      </c>
      <c r="M124" s="464"/>
      <c r="N124" s="118"/>
      <c r="O124" s="230">
        <f t="shared" si="13"/>
        <v>0</v>
      </c>
      <c r="P124" s="387"/>
      <c r="R124" s="346"/>
      <c r="S124" s="346"/>
      <c r="T124" s="346"/>
    </row>
    <row r="125" spans="1:20" x14ac:dyDescent="0.25">
      <c r="A125" s="224">
        <v>2270</v>
      </c>
      <c r="B125" s="111" t="s">
        <v>140</v>
      </c>
      <c r="C125" s="405">
        <f t="shared" si="9"/>
        <v>592</v>
      </c>
      <c r="D125" s="225">
        <f>SUM(D126:D130)</f>
        <v>70</v>
      </c>
      <c r="E125" s="226">
        <f>SUM(E126:E130)</f>
        <v>0</v>
      </c>
      <c r="F125" s="227">
        <f t="shared" si="10"/>
        <v>70</v>
      </c>
      <c r="G125" s="225">
        <f>SUM(G126:G130)</f>
        <v>0</v>
      </c>
      <c r="H125" s="465">
        <f>SUM(H126:H130)</f>
        <v>0</v>
      </c>
      <c r="I125" s="230">
        <f t="shared" si="11"/>
        <v>0</v>
      </c>
      <c r="J125" s="225">
        <f>SUM(J126:J130)</f>
        <v>522</v>
      </c>
      <c r="K125" s="465">
        <f>SUM(K126:K130)</f>
        <v>0</v>
      </c>
      <c r="L125" s="230">
        <f t="shared" si="12"/>
        <v>522</v>
      </c>
      <c r="M125" s="466">
        <f>SUM(M126:M130)</f>
        <v>0</v>
      </c>
      <c r="N125" s="228">
        <f>SUM(N126:N130)</f>
        <v>0</v>
      </c>
      <c r="O125" s="230">
        <f t="shared" si="13"/>
        <v>0</v>
      </c>
      <c r="P125" s="387"/>
      <c r="R125" s="346"/>
      <c r="S125" s="346"/>
      <c r="T125" s="346"/>
    </row>
    <row r="126" spans="1:20" hidden="1" x14ac:dyDescent="0.25">
      <c r="A126" s="64">
        <v>2272</v>
      </c>
      <c r="B126" s="4" t="s">
        <v>141</v>
      </c>
      <c r="C126" s="405">
        <f t="shared" si="9"/>
        <v>0</v>
      </c>
      <c r="D126" s="116"/>
      <c r="E126" s="118"/>
      <c r="F126" s="229">
        <f t="shared" si="10"/>
        <v>0</v>
      </c>
      <c r="G126" s="116"/>
      <c r="H126" s="408"/>
      <c r="I126" s="230">
        <f t="shared" si="11"/>
        <v>0</v>
      </c>
      <c r="J126" s="116"/>
      <c r="K126" s="408"/>
      <c r="L126" s="230">
        <f t="shared" si="12"/>
        <v>0</v>
      </c>
      <c r="M126" s="464"/>
      <c r="N126" s="118"/>
      <c r="O126" s="230">
        <f t="shared" si="13"/>
        <v>0</v>
      </c>
      <c r="P126" s="387"/>
      <c r="R126" s="346"/>
      <c r="S126" s="346"/>
      <c r="T126" s="346"/>
    </row>
    <row r="127" spans="1:20" ht="24" hidden="1" x14ac:dyDescent="0.25">
      <c r="A127" s="64">
        <v>2275</v>
      </c>
      <c r="B127" s="111" t="s">
        <v>142</v>
      </c>
      <c r="C127" s="405">
        <f t="shared" si="9"/>
        <v>0</v>
      </c>
      <c r="D127" s="116"/>
      <c r="E127" s="118"/>
      <c r="F127" s="229">
        <f t="shared" si="10"/>
        <v>0</v>
      </c>
      <c r="G127" s="116"/>
      <c r="H127" s="408"/>
      <c r="I127" s="230">
        <f t="shared" si="11"/>
        <v>0</v>
      </c>
      <c r="J127" s="116"/>
      <c r="K127" s="408"/>
      <c r="L127" s="230">
        <f t="shared" si="12"/>
        <v>0</v>
      </c>
      <c r="M127" s="464"/>
      <c r="N127" s="118"/>
      <c r="O127" s="230">
        <f t="shared" si="13"/>
        <v>0</v>
      </c>
      <c r="P127" s="387"/>
      <c r="R127" s="346"/>
      <c r="S127" s="346"/>
      <c r="T127" s="346"/>
    </row>
    <row r="128" spans="1:20" ht="36" hidden="1" x14ac:dyDescent="0.25">
      <c r="A128" s="64">
        <v>2276</v>
      </c>
      <c r="B128" s="111" t="s">
        <v>143</v>
      </c>
      <c r="C128" s="405">
        <f t="shared" si="9"/>
        <v>0</v>
      </c>
      <c r="D128" s="116"/>
      <c r="E128" s="118"/>
      <c r="F128" s="229">
        <f t="shared" si="10"/>
        <v>0</v>
      </c>
      <c r="G128" s="116"/>
      <c r="H128" s="408"/>
      <c r="I128" s="230">
        <f t="shared" si="11"/>
        <v>0</v>
      </c>
      <c r="J128" s="116"/>
      <c r="K128" s="408"/>
      <c r="L128" s="230">
        <f t="shared" si="12"/>
        <v>0</v>
      </c>
      <c r="M128" s="464"/>
      <c r="N128" s="118"/>
      <c r="O128" s="230">
        <f t="shared" si="13"/>
        <v>0</v>
      </c>
      <c r="P128" s="387"/>
      <c r="R128" s="346"/>
      <c r="S128" s="346"/>
      <c r="T128" s="346"/>
    </row>
    <row r="129" spans="1:20" ht="24" hidden="1" x14ac:dyDescent="0.25">
      <c r="A129" s="64">
        <v>2278</v>
      </c>
      <c r="B129" s="111" t="s">
        <v>144</v>
      </c>
      <c r="C129" s="405">
        <f t="shared" si="9"/>
        <v>0</v>
      </c>
      <c r="D129" s="116"/>
      <c r="E129" s="118"/>
      <c r="F129" s="229">
        <f t="shared" si="10"/>
        <v>0</v>
      </c>
      <c r="G129" s="116"/>
      <c r="H129" s="408"/>
      <c r="I129" s="230">
        <f t="shared" si="11"/>
        <v>0</v>
      </c>
      <c r="J129" s="116"/>
      <c r="K129" s="408"/>
      <c r="L129" s="230">
        <f t="shared" si="12"/>
        <v>0</v>
      </c>
      <c r="M129" s="464"/>
      <c r="N129" s="118"/>
      <c r="O129" s="230">
        <f t="shared" si="13"/>
        <v>0</v>
      </c>
      <c r="P129" s="387"/>
      <c r="R129" s="346"/>
      <c r="S129" s="346"/>
      <c r="T129" s="346"/>
    </row>
    <row r="130" spans="1:20" ht="24" x14ac:dyDescent="0.25">
      <c r="A130" s="64">
        <v>2279</v>
      </c>
      <c r="B130" s="111" t="s">
        <v>145</v>
      </c>
      <c r="C130" s="405">
        <f t="shared" si="9"/>
        <v>592</v>
      </c>
      <c r="D130" s="116">
        <v>70</v>
      </c>
      <c r="E130" s="117"/>
      <c r="F130" s="227">
        <f t="shared" si="10"/>
        <v>70</v>
      </c>
      <c r="G130" s="116"/>
      <c r="H130" s="408"/>
      <c r="I130" s="230">
        <f t="shared" si="11"/>
        <v>0</v>
      </c>
      <c r="J130" s="116">
        <v>522</v>
      </c>
      <c r="K130" s="408"/>
      <c r="L130" s="230">
        <f t="shared" si="12"/>
        <v>522</v>
      </c>
      <c r="M130" s="464"/>
      <c r="N130" s="118"/>
      <c r="O130" s="230">
        <f t="shared" si="13"/>
        <v>0</v>
      </c>
      <c r="P130" s="387"/>
      <c r="R130" s="346"/>
      <c r="S130" s="346"/>
      <c r="T130" s="346"/>
    </row>
    <row r="131" spans="1:20" ht="24" hidden="1" x14ac:dyDescent="0.25">
      <c r="A131" s="350">
        <v>2280</v>
      </c>
      <c r="B131" s="101" t="s">
        <v>146</v>
      </c>
      <c r="C131" s="405">
        <f t="shared" si="9"/>
        <v>0</v>
      </c>
      <c r="D131" s="238">
        <f t="shared" ref="D131:N131" si="14">SUM(D132)</f>
        <v>0</v>
      </c>
      <c r="E131" s="241">
        <f t="shared" si="14"/>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c r="R131" s="346"/>
      <c r="S131" s="346"/>
      <c r="T131" s="346"/>
    </row>
    <row r="132" spans="1:20" ht="24" hidden="1" x14ac:dyDescent="0.25">
      <c r="A132" s="64">
        <v>2283</v>
      </c>
      <c r="B132" s="111" t="s">
        <v>147</v>
      </c>
      <c r="C132" s="405">
        <f t="shared" si="9"/>
        <v>0</v>
      </c>
      <c r="D132" s="116"/>
      <c r="E132" s="118"/>
      <c r="F132" s="229">
        <f t="shared" si="10"/>
        <v>0</v>
      </c>
      <c r="G132" s="116"/>
      <c r="H132" s="408"/>
      <c r="I132" s="230">
        <f t="shared" si="11"/>
        <v>0</v>
      </c>
      <c r="J132" s="116"/>
      <c r="K132" s="408"/>
      <c r="L132" s="230">
        <f t="shared" si="12"/>
        <v>0</v>
      </c>
      <c r="M132" s="464"/>
      <c r="N132" s="118"/>
      <c r="O132" s="230">
        <f t="shared" si="13"/>
        <v>0</v>
      </c>
      <c r="P132" s="387"/>
      <c r="R132" s="346"/>
      <c r="S132" s="346"/>
      <c r="T132" s="346"/>
    </row>
    <row r="133" spans="1:20" ht="36" x14ac:dyDescent="0.25">
      <c r="A133" s="85">
        <v>2300</v>
      </c>
      <c r="B133" s="210" t="s">
        <v>148</v>
      </c>
      <c r="C133" s="393">
        <f t="shared" si="9"/>
        <v>4952</v>
      </c>
      <c r="D133" s="95">
        <f>SUM(D134,D139,D143,D144,D147,D154,D162,D163,D166)</f>
        <v>4642</v>
      </c>
      <c r="E133" s="96">
        <f>SUM(E134,E139,E143,E144,E147,E154,E162,E163,E166)</f>
        <v>-32</v>
      </c>
      <c r="F133" s="97">
        <f t="shared" si="10"/>
        <v>4610</v>
      </c>
      <c r="G133" s="95">
        <f>SUM(G134,G139,G143,G144,G147,G154,G162,G163,G166)</f>
        <v>342</v>
      </c>
      <c r="H133" s="399">
        <f>SUM(H134,H139,H143,H144,H147,H154,H162,H163,H166)</f>
        <v>0</v>
      </c>
      <c r="I133" s="99">
        <f t="shared" si="11"/>
        <v>342</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c r="R133" s="346"/>
      <c r="S133" s="346"/>
      <c r="T133" s="346"/>
    </row>
    <row r="134" spans="1:20" ht="24" x14ac:dyDescent="0.25">
      <c r="A134" s="350">
        <v>2310</v>
      </c>
      <c r="B134" s="101" t="s">
        <v>149</v>
      </c>
      <c r="C134" s="400">
        <f t="shared" si="9"/>
        <v>1556</v>
      </c>
      <c r="D134" s="251">
        <f>SUM(D135:D138)</f>
        <v>1556</v>
      </c>
      <c r="E134" s="471">
        <f>SUM(E135:E138)</f>
        <v>0</v>
      </c>
      <c r="F134" s="240">
        <f t="shared" si="10"/>
        <v>1556</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c r="R134" s="346"/>
      <c r="S134" s="346"/>
      <c r="T134" s="346"/>
    </row>
    <row r="135" spans="1:20" x14ac:dyDescent="0.25">
      <c r="A135" s="64">
        <v>2311</v>
      </c>
      <c r="B135" s="111" t="s">
        <v>150</v>
      </c>
      <c r="C135" s="405">
        <f t="shared" si="9"/>
        <v>300</v>
      </c>
      <c r="D135" s="116">
        <v>300</v>
      </c>
      <c r="E135" s="117"/>
      <c r="F135" s="227">
        <f t="shared" si="10"/>
        <v>300</v>
      </c>
      <c r="G135" s="116"/>
      <c r="H135" s="408"/>
      <c r="I135" s="230">
        <f t="shared" si="11"/>
        <v>0</v>
      </c>
      <c r="J135" s="116"/>
      <c r="K135" s="408"/>
      <c r="L135" s="230">
        <f t="shared" si="12"/>
        <v>0</v>
      </c>
      <c r="M135" s="464"/>
      <c r="N135" s="118"/>
      <c r="O135" s="230">
        <f t="shared" si="13"/>
        <v>0</v>
      </c>
      <c r="P135" s="387"/>
      <c r="R135" s="346"/>
      <c r="S135" s="346"/>
      <c r="T135" s="346"/>
    </row>
    <row r="136" spans="1:20" ht="52.5" customHeight="1" x14ac:dyDescent="0.25">
      <c r="A136" s="64">
        <v>2312</v>
      </c>
      <c r="B136" s="111" t="s">
        <v>151</v>
      </c>
      <c r="C136" s="405">
        <f t="shared" si="9"/>
        <v>1156</v>
      </c>
      <c r="D136" s="116">
        <v>1156</v>
      </c>
      <c r="E136" s="117"/>
      <c r="F136" s="227">
        <f t="shared" si="10"/>
        <v>1156</v>
      </c>
      <c r="G136" s="116"/>
      <c r="H136" s="408"/>
      <c r="I136" s="230">
        <f t="shared" si="11"/>
        <v>0</v>
      </c>
      <c r="J136" s="116"/>
      <c r="K136" s="408"/>
      <c r="L136" s="230">
        <f t="shared" si="12"/>
        <v>0</v>
      </c>
      <c r="M136" s="464"/>
      <c r="N136" s="118"/>
      <c r="O136" s="230">
        <f t="shared" si="13"/>
        <v>0</v>
      </c>
      <c r="P136" s="951"/>
      <c r="R136" s="346"/>
      <c r="S136" s="346"/>
      <c r="T136" s="346"/>
    </row>
    <row r="137" spans="1:20" x14ac:dyDescent="0.25">
      <c r="A137" s="64">
        <v>2313</v>
      </c>
      <c r="B137" s="111" t="s">
        <v>152</v>
      </c>
      <c r="C137" s="405">
        <f t="shared" si="9"/>
        <v>100</v>
      </c>
      <c r="D137" s="116">
        <v>100</v>
      </c>
      <c r="E137" s="117"/>
      <c r="F137" s="227">
        <f t="shared" si="10"/>
        <v>100</v>
      </c>
      <c r="G137" s="116"/>
      <c r="H137" s="408"/>
      <c r="I137" s="230">
        <f t="shared" si="11"/>
        <v>0</v>
      </c>
      <c r="J137" s="116"/>
      <c r="K137" s="408"/>
      <c r="L137" s="230">
        <f t="shared" si="12"/>
        <v>0</v>
      </c>
      <c r="M137" s="464"/>
      <c r="N137" s="118"/>
      <c r="O137" s="230">
        <f t="shared" si="13"/>
        <v>0</v>
      </c>
      <c r="P137" s="387"/>
      <c r="R137" s="346"/>
      <c r="S137" s="346"/>
      <c r="T137" s="346"/>
    </row>
    <row r="138" spans="1:20" ht="33.75" hidden="1" customHeight="1" x14ac:dyDescent="0.25">
      <c r="A138" s="64">
        <v>2314</v>
      </c>
      <c r="B138" s="111" t="s">
        <v>153</v>
      </c>
      <c r="C138" s="405">
        <f t="shared" si="9"/>
        <v>0</v>
      </c>
      <c r="D138" s="116"/>
      <c r="E138" s="118"/>
      <c r="F138" s="229">
        <f t="shared" si="10"/>
        <v>0</v>
      </c>
      <c r="G138" s="116"/>
      <c r="H138" s="408"/>
      <c r="I138" s="230">
        <f t="shared" si="11"/>
        <v>0</v>
      </c>
      <c r="J138" s="116"/>
      <c r="K138" s="408"/>
      <c r="L138" s="230">
        <f t="shared" si="12"/>
        <v>0</v>
      </c>
      <c r="M138" s="464"/>
      <c r="N138" s="118"/>
      <c r="O138" s="230">
        <f t="shared" si="13"/>
        <v>0</v>
      </c>
      <c r="P138" s="387"/>
      <c r="R138" s="346"/>
      <c r="S138" s="346"/>
      <c r="T138" s="346"/>
    </row>
    <row r="139" spans="1:20" x14ac:dyDescent="0.25">
      <c r="A139" s="224">
        <v>2320</v>
      </c>
      <c r="B139" s="111" t="s">
        <v>154</v>
      </c>
      <c r="C139" s="405">
        <f t="shared" si="9"/>
        <v>72</v>
      </c>
      <c r="D139" s="225">
        <f>SUM(D140:D142)</f>
        <v>72</v>
      </c>
      <c r="E139" s="226">
        <f>SUM(E140:E142)</f>
        <v>0</v>
      </c>
      <c r="F139" s="227">
        <f t="shared" si="10"/>
        <v>72</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c r="S139" s="346"/>
      <c r="T139" s="346"/>
    </row>
    <row r="140" spans="1:20" hidden="1" x14ac:dyDescent="0.25">
      <c r="A140" s="64">
        <v>2321</v>
      </c>
      <c r="B140" s="111" t="s">
        <v>155</v>
      </c>
      <c r="C140" s="405">
        <f t="shared" si="9"/>
        <v>0</v>
      </c>
      <c r="D140" s="116"/>
      <c r="E140" s="118"/>
      <c r="F140" s="229">
        <f t="shared" si="10"/>
        <v>0</v>
      </c>
      <c r="G140" s="116"/>
      <c r="H140" s="408"/>
      <c r="I140" s="230">
        <f t="shared" si="11"/>
        <v>0</v>
      </c>
      <c r="J140" s="116"/>
      <c r="K140" s="408"/>
      <c r="L140" s="230">
        <f t="shared" si="12"/>
        <v>0</v>
      </c>
      <c r="M140" s="464"/>
      <c r="N140" s="118"/>
      <c r="O140" s="230">
        <f t="shared" si="13"/>
        <v>0</v>
      </c>
      <c r="P140" s="387"/>
      <c r="R140" s="346"/>
      <c r="S140" s="346"/>
      <c r="T140" s="346"/>
    </row>
    <row r="141" spans="1:20" x14ac:dyDescent="0.25">
      <c r="A141" s="64">
        <v>2322</v>
      </c>
      <c r="B141" s="111" t="s">
        <v>156</v>
      </c>
      <c r="C141" s="405">
        <f t="shared" si="9"/>
        <v>72</v>
      </c>
      <c r="D141" s="116">
        <v>72</v>
      </c>
      <c r="E141" s="117"/>
      <c r="F141" s="227">
        <f t="shared" si="10"/>
        <v>72</v>
      </c>
      <c r="G141" s="116"/>
      <c r="H141" s="408"/>
      <c r="I141" s="230">
        <f t="shared" si="11"/>
        <v>0</v>
      </c>
      <c r="J141" s="116"/>
      <c r="K141" s="408"/>
      <c r="L141" s="230">
        <f t="shared" si="12"/>
        <v>0</v>
      </c>
      <c r="M141" s="464"/>
      <c r="N141" s="118"/>
      <c r="O141" s="230">
        <f t="shared" si="13"/>
        <v>0</v>
      </c>
      <c r="P141" s="387"/>
      <c r="R141" s="346"/>
      <c r="S141" s="346"/>
      <c r="T141" s="346"/>
    </row>
    <row r="142" spans="1:20" hidden="1" x14ac:dyDescent="0.25">
      <c r="A142" s="64">
        <v>2329</v>
      </c>
      <c r="B142" s="111" t="s">
        <v>157</v>
      </c>
      <c r="C142" s="405">
        <f t="shared" si="9"/>
        <v>0</v>
      </c>
      <c r="D142" s="116"/>
      <c r="E142" s="118"/>
      <c r="F142" s="229">
        <f t="shared" si="10"/>
        <v>0</v>
      </c>
      <c r="G142" s="116"/>
      <c r="H142" s="408"/>
      <c r="I142" s="230">
        <f t="shared" si="11"/>
        <v>0</v>
      </c>
      <c r="J142" s="116"/>
      <c r="K142" s="408"/>
      <c r="L142" s="230">
        <f t="shared" si="12"/>
        <v>0</v>
      </c>
      <c r="M142" s="464"/>
      <c r="N142" s="118"/>
      <c r="O142" s="230">
        <f t="shared" si="13"/>
        <v>0</v>
      </c>
      <c r="P142" s="387"/>
      <c r="R142" s="346"/>
      <c r="S142" s="346"/>
      <c r="T142" s="346"/>
    </row>
    <row r="143" spans="1:20" hidden="1" x14ac:dyDescent="0.25">
      <c r="A143" s="224">
        <v>2330</v>
      </c>
      <c r="B143" s="111" t="s">
        <v>158</v>
      </c>
      <c r="C143" s="405">
        <f t="shared" si="9"/>
        <v>0</v>
      </c>
      <c r="D143" s="116"/>
      <c r="E143" s="118"/>
      <c r="F143" s="229">
        <f t="shared" si="10"/>
        <v>0</v>
      </c>
      <c r="G143" s="116"/>
      <c r="H143" s="408"/>
      <c r="I143" s="230">
        <f t="shared" si="11"/>
        <v>0</v>
      </c>
      <c r="J143" s="116"/>
      <c r="K143" s="408"/>
      <c r="L143" s="230">
        <f t="shared" si="12"/>
        <v>0</v>
      </c>
      <c r="M143" s="464"/>
      <c r="N143" s="118"/>
      <c r="O143" s="230">
        <f t="shared" si="13"/>
        <v>0</v>
      </c>
      <c r="P143" s="387"/>
      <c r="R143" s="346"/>
      <c r="S143" s="346"/>
      <c r="T143" s="346"/>
    </row>
    <row r="144" spans="1:20" ht="48" x14ac:dyDescent="0.25">
      <c r="A144" s="224">
        <v>2340</v>
      </c>
      <c r="B144" s="111" t="s">
        <v>159</v>
      </c>
      <c r="C144" s="405">
        <f t="shared" si="9"/>
        <v>72</v>
      </c>
      <c r="D144" s="225">
        <f>SUM(D145:D146)</f>
        <v>72</v>
      </c>
      <c r="E144" s="226">
        <f>SUM(E145:E146)</f>
        <v>0</v>
      </c>
      <c r="F144" s="227">
        <f t="shared" si="10"/>
        <v>72</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c r="S144" s="346"/>
      <c r="T144" s="346"/>
    </row>
    <row r="145" spans="1:20" x14ac:dyDescent="0.25">
      <c r="A145" s="64">
        <v>2341</v>
      </c>
      <c r="B145" s="111" t="s">
        <v>160</v>
      </c>
      <c r="C145" s="405">
        <f t="shared" si="9"/>
        <v>72</v>
      </c>
      <c r="D145" s="116">
        <v>72</v>
      </c>
      <c r="E145" s="117"/>
      <c r="F145" s="227">
        <f t="shared" si="10"/>
        <v>72</v>
      </c>
      <c r="G145" s="116"/>
      <c r="H145" s="408"/>
      <c r="I145" s="230">
        <f t="shared" si="11"/>
        <v>0</v>
      </c>
      <c r="J145" s="116"/>
      <c r="K145" s="408"/>
      <c r="L145" s="230">
        <f t="shared" si="12"/>
        <v>0</v>
      </c>
      <c r="M145" s="464"/>
      <c r="N145" s="118"/>
      <c r="O145" s="230">
        <f t="shared" si="13"/>
        <v>0</v>
      </c>
      <c r="P145" s="387"/>
      <c r="R145" s="346"/>
      <c r="S145" s="346"/>
      <c r="T145" s="346"/>
    </row>
    <row r="146" spans="1:20" ht="24" hidden="1" x14ac:dyDescent="0.25">
      <c r="A146" s="64">
        <v>2344</v>
      </c>
      <c r="B146" s="111" t="s">
        <v>161</v>
      </c>
      <c r="C146" s="405">
        <f t="shared" si="9"/>
        <v>0</v>
      </c>
      <c r="D146" s="116"/>
      <c r="E146" s="118"/>
      <c r="F146" s="229">
        <f t="shared" si="10"/>
        <v>0</v>
      </c>
      <c r="G146" s="116"/>
      <c r="H146" s="408"/>
      <c r="I146" s="230">
        <f t="shared" si="11"/>
        <v>0</v>
      </c>
      <c r="J146" s="116"/>
      <c r="K146" s="408"/>
      <c r="L146" s="230">
        <f t="shared" si="12"/>
        <v>0</v>
      </c>
      <c r="M146" s="464"/>
      <c r="N146" s="118"/>
      <c r="O146" s="230">
        <f t="shared" si="13"/>
        <v>0</v>
      </c>
      <c r="P146" s="387"/>
      <c r="R146" s="346"/>
      <c r="S146" s="346"/>
      <c r="T146" s="346"/>
    </row>
    <row r="147" spans="1:20" ht="24" x14ac:dyDescent="0.25">
      <c r="A147" s="213">
        <v>2350</v>
      </c>
      <c r="B147" s="156" t="s">
        <v>162</v>
      </c>
      <c r="C147" s="405">
        <f t="shared" si="9"/>
        <v>1881</v>
      </c>
      <c r="D147" s="214">
        <f>SUM(D148:D153)</f>
        <v>1913</v>
      </c>
      <c r="E147" s="215">
        <f>SUM(E148:E153)</f>
        <v>-32</v>
      </c>
      <c r="F147" s="216">
        <f t="shared" si="10"/>
        <v>1881</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c r="S147" s="346"/>
      <c r="T147" s="346"/>
    </row>
    <row r="148" spans="1:20" x14ac:dyDescent="0.25">
      <c r="A148" s="55">
        <v>2351</v>
      </c>
      <c r="B148" s="101" t="s">
        <v>163</v>
      </c>
      <c r="C148" s="405">
        <f t="shared" si="9"/>
        <v>100</v>
      </c>
      <c r="D148" s="106">
        <v>100</v>
      </c>
      <c r="E148" s="107"/>
      <c r="F148" s="240">
        <f t="shared" si="10"/>
        <v>100</v>
      </c>
      <c r="G148" s="106"/>
      <c r="H148" s="403"/>
      <c r="I148" s="243">
        <f t="shared" si="11"/>
        <v>0</v>
      </c>
      <c r="J148" s="106"/>
      <c r="K148" s="403"/>
      <c r="L148" s="243">
        <f t="shared" si="12"/>
        <v>0</v>
      </c>
      <c r="M148" s="463"/>
      <c r="N148" s="108"/>
      <c r="O148" s="243">
        <f t="shared" si="13"/>
        <v>0</v>
      </c>
      <c r="P148" s="382"/>
      <c r="R148" s="346"/>
      <c r="S148" s="346"/>
      <c r="T148" s="346"/>
    </row>
    <row r="149" spans="1:20" ht="24" x14ac:dyDescent="0.25">
      <c r="A149" s="64">
        <v>2352</v>
      </c>
      <c r="B149" s="111" t="s">
        <v>164</v>
      </c>
      <c r="C149" s="405">
        <f t="shared" si="9"/>
        <v>1781</v>
      </c>
      <c r="D149" s="116">
        <v>1813</v>
      </c>
      <c r="E149" s="117">
        <v>-32</v>
      </c>
      <c r="F149" s="227">
        <f t="shared" si="10"/>
        <v>1781</v>
      </c>
      <c r="G149" s="116"/>
      <c r="H149" s="408"/>
      <c r="I149" s="230">
        <f t="shared" si="11"/>
        <v>0</v>
      </c>
      <c r="J149" s="116"/>
      <c r="K149" s="408"/>
      <c r="L149" s="230">
        <f t="shared" si="12"/>
        <v>0</v>
      </c>
      <c r="M149" s="464"/>
      <c r="N149" s="118"/>
      <c r="O149" s="230">
        <f t="shared" si="13"/>
        <v>0</v>
      </c>
      <c r="P149" s="387" t="s">
        <v>1299</v>
      </c>
      <c r="R149" s="346"/>
      <c r="S149" s="346"/>
      <c r="T149" s="346"/>
    </row>
    <row r="150" spans="1:20" ht="24" hidden="1" x14ac:dyDescent="0.25">
      <c r="A150" s="64">
        <v>2353</v>
      </c>
      <c r="B150" s="111" t="s">
        <v>165</v>
      </c>
      <c r="C150" s="405">
        <f t="shared" si="9"/>
        <v>0</v>
      </c>
      <c r="D150" s="116"/>
      <c r="E150" s="118"/>
      <c r="F150" s="229">
        <f t="shared" si="10"/>
        <v>0</v>
      </c>
      <c r="G150" s="116"/>
      <c r="H150" s="408"/>
      <c r="I150" s="230">
        <f t="shared" si="11"/>
        <v>0</v>
      </c>
      <c r="J150" s="116"/>
      <c r="K150" s="408"/>
      <c r="L150" s="230">
        <f t="shared" si="12"/>
        <v>0</v>
      </c>
      <c r="M150" s="464"/>
      <c r="N150" s="118"/>
      <c r="O150" s="230">
        <f t="shared" si="13"/>
        <v>0</v>
      </c>
      <c r="P150" s="387"/>
      <c r="R150" s="346"/>
      <c r="S150" s="346"/>
      <c r="T150" s="346"/>
    </row>
    <row r="151" spans="1:20" ht="24" hidden="1" x14ac:dyDescent="0.25">
      <c r="A151" s="64">
        <v>2354</v>
      </c>
      <c r="B151" s="111" t="s">
        <v>166</v>
      </c>
      <c r="C151" s="405">
        <f t="shared" si="9"/>
        <v>0</v>
      </c>
      <c r="D151" s="116"/>
      <c r="E151" s="118"/>
      <c r="F151" s="229">
        <f t="shared" si="10"/>
        <v>0</v>
      </c>
      <c r="G151" s="116"/>
      <c r="H151" s="408"/>
      <c r="I151" s="230">
        <f t="shared" si="11"/>
        <v>0</v>
      </c>
      <c r="J151" s="116"/>
      <c r="K151" s="408"/>
      <c r="L151" s="230">
        <f t="shared" si="12"/>
        <v>0</v>
      </c>
      <c r="M151" s="464"/>
      <c r="N151" s="118"/>
      <c r="O151" s="230">
        <f t="shared" si="13"/>
        <v>0</v>
      </c>
      <c r="P151" s="387"/>
      <c r="R151" s="346"/>
      <c r="S151" s="346"/>
      <c r="T151" s="346"/>
    </row>
    <row r="152" spans="1:20" ht="24" hidden="1" x14ac:dyDescent="0.25">
      <c r="A152" s="64">
        <v>2355</v>
      </c>
      <c r="B152" s="111" t="s">
        <v>167</v>
      </c>
      <c r="C152" s="405">
        <f t="shared" si="9"/>
        <v>0</v>
      </c>
      <c r="D152" s="116"/>
      <c r="E152" s="118"/>
      <c r="F152" s="229">
        <f t="shared" si="10"/>
        <v>0</v>
      </c>
      <c r="G152" s="116"/>
      <c r="H152" s="408"/>
      <c r="I152" s="230">
        <f t="shared" si="11"/>
        <v>0</v>
      </c>
      <c r="J152" s="116"/>
      <c r="K152" s="408"/>
      <c r="L152" s="230">
        <f t="shared" si="12"/>
        <v>0</v>
      </c>
      <c r="M152" s="464"/>
      <c r="N152" s="118"/>
      <c r="O152" s="230">
        <f t="shared" si="13"/>
        <v>0</v>
      </c>
      <c r="P152" s="387"/>
      <c r="R152" s="346"/>
      <c r="S152" s="346"/>
      <c r="T152" s="346"/>
    </row>
    <row r="153" spans="1:20" ht="24" hidden="1" x14ac:dyDescent="0.25">
      <c r="A153" s="64">
        <v>2359</v>
      </c>
      <c r="B153" s="111" t="s">
        <v>168</v>
      </c>
      <c r="C153" s="405">
        <f t="shared" si="9"/>
        <v>0</v>
      </c>
      <c r="D153" s="116"/>
      <c r="E153" s="118"/>
      <c r="F153" s="229">
        <f t="shared" si="10"/>
        <v>0</v>
      </c>
      <c r="G153" s="116"/>
      <c r="H153" s="408"/>
      <c r="I153" s="230">
        <f t="shared" si="11"/>
        <v>0</v>
      </c>
      <c r="J153" s="116"/>
      <c r="K153" s="408"/>
      <c r="L153" s="230">
        <f t="shared" si="12"/>
        <v>0</v>
      </c>
      <c r="M153" s="464"/>
      <c r="N153" s="118"/>
      <c r="O153" s="230">
        <f t="shared" si="13"/>
        <v>0</v>
      </c>
      <c r="P153" s="387"/>
      <c r="R153" s="346"/>
      <c r="S153" s="346"/>
      <c r="T153" s="346"/>
    </row>
    <row r="154" spans="1:20" ht="24" x14ac:dyDescent="0.25">
      <c r="A154" s="224">
        <v>2360</v>
      </c>
      <c r="B154" s="111" t="s">
        <v>169</v>
      </c>
      <c r="C154" s="405">
        <f t="shared" si="9"/>
        <v>100</v>
      </c>
      <c r="D154" s="225">
        <f>SUM(D155:D161)</f>
        <v>100</v>
      </c>
      <c r="E154" s="226">
        <f>SUM(E155:E161)</f>
        <v>0</v>
      </c>
      <c r="F154" s="227">
        <f t="shared" si="10"/>
        <v>100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c r="S154" s="346"/>
      <c r="T154" s="346"/>
    </row>
    <row r="155" spans="1:20" hidden="1" x14ac:dyDescent="0.25">
      <c r="A155" s="63">
        <v>2361</v>
      </c>
      <c r="B155" s="111" t="s">
        <v>170</v>
      </c>
      <c r="C155" s="405">
        <f t="shared" si="9"/>
        <v>0</v>
      </c>
      <c r="D155" s="116"/>
      <c r="E155" s="118"/>
      <c r="F155" s="229">
        <f t="shared" si="10"/>
        <v>0</v>
      </c>
      <c r="G155" s="116"/>
      <c r="H155" s="408"/>
      <c r="I155" s="230">
        <f t="shared" si="11"/>
        <v>0</v>
      </c>
      <c r="J155" s="116"/>
      <c r="K155" s="408"/>
      <c r="L155" s="230">
        <f t="shared" si="12"/>
        <v>0</v>
      </c>
      <c r="M155" s="464"/>
      <c r="N155" s="118"/>
      <c r="O155" s="230">
        <f t="shared" si="13"/>
        <v>0</v>
      </c>
      <c r="P155" s="387"/>
      <c r="R155" s="346"/>
      <c r="S155" s="346"/>
      <c r="T155" s="346"/>
    </row>
    <row r="156" spans="1:20" ht="24" x14ac:dyDescent="0.25">
      <c r="A156" s="63">
        <v>2362</v>
      </c>
      <c r="B156" s="111" t="s">
        <v>171</v>
      </c>
      <c r="C156" s="405">
        <f t="shared" si="9"/>
        <v>100</v>
      </c>
      <c r="D156" s="116">
        <v>100</v>
      </c>
      <c r="E156" s="117"/>
      <c r="F156" s="227">
        <f t="shared" si="10"/>
        <v>100</v>
      </c>
      <c r="G156" s="116"/>
      <c r="H156" s="408"/>
      <c r="I156" s="230">
        <f t="shared" si="11"/>
        <v>0</v>
      </c>
      <c r="J156" s="116"/>
      <c r="K156" s="408"/>
      <c r="L156" s="230">
        <f t="shared" si="12"/>
        <v>0</v>
      </c>
      <c r="M156" s="464"/>
      <c r="N156" s="118"/>
      <c r="O156" s="230">
        <f t="shared" si="13"/>
        <v>0</v>
      </c>
      <c r="P156" s="387"/>
      <c r="R156" s="346"/>
      <c r="S156" s="346"/>
      <c r="T156" s="346"/>
    </row>
    <row r="157" spans="1:20" hidden="1" x14ac:dyDescent="0.25">
      <c r="A157" s="63">
        <v>2363</v>
      </c>
      <c r="B157" s="111" t="s">
        <v>172</v>
      </c>
      <c r="C157" s="405">
        <f t="shared" si="9"/>
        <v>0</v>
      </c>
      <c r="D157" s="116"/>
      <c r="E157" s="118"/>
      <c r="F157" s="229">
        <f t="shared" si="10"/>
        <v>0</v>
      </c>
      <c r="G157" s="116"/>
      <c r="H157" s="408"/>
      <c r="I157" s="230">
        <f t="shared" si="11"/>
        <v>0</v>
      </c>
      <c r="J157" s="116"/>
      <c r="K157" s="408"/>
      <c r="L157" s="230">
        <f t="shared" si="12"/>
        <v>0</v>
      </c>
      <c r="M157" s="464"/>
      <c r="N157" s="118"/>
      <c r="O157" s="230">
        <f t="shared" si="13"/>
        <v>0</v>
      </c>
      <c r="P157" s="387"/>
      <c r="R157" s="346"/>
      <c r="S157" s="346"/>
      <c r="T157" s="346"/>
    </row>
    <row r="158" spans="1:20" hidden="1" x14ac:dyDescent="0.25">
      <c r="A158" s="63">
        <v>2364</v>
      </c>
      <c r="B158" s="111" t="s">
        <v>173</v>
      </c>
      <c r="C158" s="405">
        <f t="shared" si="9"/>
        <v>0</v>
      </c>
      <c r="D158" s="116"/>
      <c r="E158" s="118"/>
      <c r="F158" s="229">
        <f t="shared" si="10"/>
        <v>0</v>
      </c>
      <c r="G158" s="116"/>
      <c r="H158" s="408"/>
      <c r="I158" s="230">
        <f t="shared" si="11"/>
        <v>0</v>
      </c>
      <c r="J158" s="116"/>
      <c r="K158" s="408"/>
      <c r="L158" s="230">
        <f t="shared" si="12"/>
        <v>0</v>
      </c>
      <c r="M158" s="464"/>
      <c r="N158" s="118"/>
      <c r="O158" s="230">
        <f t="shared" si="13"/>
        <v>0</v>
      </c>
      <c r="P158" s="387"/>
      <c r="R158" s="346"/>
      <c r="S158" s="346"/>
      <c r="T158" s="346"/>
    </row>
    <row r="159" spans="1:20" hidden="1" x14ac:dyDescent="0.25">
      <c r="A159" s="63">
        <v>2365</v>
      </c>
      <c r="B159" s="111" t="s">
        <v>174</v>
      </c>
      <c r="C159" s="405">
        <f t="shared" si="9"/>
        <v>0</v>
      </c>
      <c r="D159" s="116"/>
      <c r="E159" s="118"/>
      <c r="F159" s="229">
        <f t="shared" si="10"/>
        <v>0</v>
      </c>
      <c r="G159" s="116"/>
      <c r="H159" s="408"/>
      <c r="I159" s="230">
        <f t="shared" si="11"/>
        <v>0</v>
      </c>
      <c r="J159" s="116"/>
      <c r="K159" s="408"/>
      <c r="L159" s="230">
        <f t="shared" si="12"/>
        <v>0</v>
      </c>
      <c r="M159" s="464"/>
      <c r="N159" s="118"/>
      <c r="O159" s="230">
        <f t="shared" si="13"/>
        <v>0</v>
      </c>
      <c r="P159" s="387"/>
      <c r="R159" s="346"/>
      <c r="S159" s="346"/>
      <c r="T159" s="346"/>
    </row>
    <row r="160" spans="1:20" ht="36" hidden="1" x14ac:dyDescent="0.25">
      <c r="A160" s="63">
        <v>2366</v>
      </c>
      <c r="B160" s="111" t="s">
        <v>175</v>
      </c>
      <c r="C160" s="405">
        <f t="shared" si="9"/>
        <v>0</v>
      </c>
      <c r="D160" s="116"/>
      <c r="E160" s="118"/>
      <c r="F160" s="229">
        <f t="shared" si="10"/>
        <v>0</v>
      </c>
      <c r="G160" s="116"/>
      <c r="H160" s="408"/>
      <c r="I160" s="230">
        <f t="shared" si="11"/>
        <v>0</v>
      </c>
      <c r="J160" s="116"/>
      <c r="K160" s="408"/>
      <c r="L160" s="230">
        <f t="shared" si="12"/>
        <v>0</v>
      </c>
      <c r="M160" s="464"/>
      <c r="N160" s="118"/>
      <c r="O160" s="230">
        <f t="shared" si="13"/>
        <v>0</v>
      </c>
      <c r="P160" s="387"/>
      <c r="R160" s="346"/>
      <c r="S160" s="346"/>
      <c r="T160" s="346"/>
    </row>
    <row r="161" spans="1:20" ht="48" hidden="1" x14ac:dyDescent="0.25">
      <c r="A161" s="63">
        <v>2369</v>
      </c>
      <c r="B161" s="111" t="s">
        <v>176</v>
      </c>
      <c r="C161" s="405">
        <f t="shared" si="9"/>
        <v>0</v>
      </c>
      <c r="D161" s="116"/>
      <c r="E161" s="118"/>
      <c r="F161" s="229">
        <f t="shared" si="10"/>
        <v>0</v>
      </c>
      <c r="G161" s="116"/>
      <c r="H161" s="408"/>
      <c r="I161" s="230">
        <f t="shared" si="11"/>
        <v>0</v>
      </c>
      <c r="J161" s="116"/>
      <c r="K161" s="408"/>
      <c r="L161" s="230">
        <f t="shared" si="12"/>
        <v>0</v>
      </c>
      <c r="M161" s="464"/>
      <c r="N161" s="118"/>
      <c r="O161" s="230">
        <f t="shared" si="13"/>
        <v>0</v>
      </c>
      <c r="P161" s="387"/>
      <c r="R161" s="346"/>
      <c r="S161" s="346"/>
      <c r="T161" s="346"/>
    </row>
    <row r="162" spans="1:20" x14ac:dyDescent="0.25">
      <c r="A162" s="213">
        <v>2370</v>
      </c>
      <c r="B162" s="156" t="s">
        <v>177</v>
      </c>
      <c r="C162" s="405">
        <f t="shared" si="9"/>
        <v>1271</v>
      </c>
      <c r="D162" s="231">
        <v>929</v>
      </c>
      <c r="E162" s="232"/>
      <c r="F162" s="216">
        <f t="shared" si="10"/>
        <v>929</v>
      </c>
      <c r="G162" s="231">
        <v>342</v>
      </c>
      <c r="H162" s="467"/>
      <c r="I162" s="219">
        <f t="shared" si="11"/>
        <v>342</v>
      </c>
      <c r="J162" s="231"/>
      <c r="K162" s="467"/>
      <c r="L162" s="219">
        <f t="shared" si="12"/>
        <v>0</v>
      </c>
      <c r="M162" s="468"/>
      <c r="N162" s="234"/>
      <c r="O162" s="219">
        <f t="shared" si="13"/>
        <v>0</v>
      </c>
      <c r="P162" s="434"/>
      <c r="R162" s="346"/>
      <c r="S162" s="346"/>
      <c r="T162" s="346"/>
    </row>
    <row r="163" spans="1:20"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c r="S163" s="346"/>
      <c r="T163" s="346"/>
    </row>
    <row r="164" spans="1:20" hidden="1" x14ac:dyDescent="0.25">
      <c r="A164" s="54">
        <v>2381</v>
      </c>
      <c r="B164" s="101" t="s">
        <v>179</v>
      </c>
      <c r="C164" s="405">
        <f t="shared" si="9"/>
        <v>0</v>
      </c>
      <c r="D164" s="106"/>
      <c r="E164" s="108"/>
      <c r="F164" s="242">
        <f t="shared" si="10"/>
        <v>0</v>
      </c>
      <c r="G164" s="106"/>
      <c r="H164" s="403"/>
      <c r="I164" s="243">
        <f t="shared" si="11"/>
        <v>0</v>
      </c>
      <c r="J164" s="106"/>
      <c r="K164" s="403"/>
      <c r="L164" s="243">
        <f t="shared" si="12"/>
        <v>0</v>
      </c>
      <c r="M164" s="463"/>
      <c r="N164" s="108"/>
      <c r="O164" s="243">
        <f t="shared" si="13"/>
        <v>0</v>
      </c>
      <c r="P164" s="382"/>
      <c r="R164" s="346"/>
      <c r="S164" s="346"/>
      <c r="T164" s="346"/>
    </row>
    <row r="165" spans="1:20" ht="24" hidden="1" x14ac:dyDescent="0.25">
      <c r="A165" s="63">
        <v>2389</v>
      </c>
      <c r="B165" s="111" t="s">
        <v>180</v>
      </c>
      <c r="C165" s="405">
        <f t="shared" si="9"/>
        <v>0</v>
      </c>
      <c r="D165" s="116"/>
      <c r="E165" s="118"/>
      <c r="F165" s="229">
        <f t="shared" si="10"/>
        <v>0</v>
      </c>
      <c r="G165" s="116"/>
      <c r="H165" s="408"/>
      <c r="I165" s="230">
        <f t="shared" si="11"/>
        <v>0</v>
      </c>
      <c r="J165" s="116"/>
      <c r="K165" s="408"/>
      <c r="L165" s="230">
        <f t="shared" si="12"/>
        <v>0</v>
      </c>
      <c r="M165" s="464"/>
      <c r="N165" s="118"/>
      <c r="O165" s="230">
        <f t="shared" si="13"/>
        <v>0</v>
      </c>
      <c r="P165" s="387"/>
      <c r="R165" s="346"/>
      <c r="S165" s="346"/>
      <c r="T165" s="346"/>
    </row>
    <row r="166" spans="1:20" hidden="1" x14ac:dyDescent="0.25">
      <c r="A166" s="213">
        <v>2390</v>
      </c>
      <c r="B166" s="156" t="s">
        <v>181</v>
      </c>
      <c r="C166" s="405">
        <f t="shared" si="9"/>
        <v>0</v>
      </c>
      <c r="D166" s="231"/>
      <c r="E166" s="234"/>
      <c r="F166" s="218">
        <f t="shared" si="10"/>
        <v>0</v>
      </c>
      <c r="G166" s="231"/>
      <c r="H166" s="467"/>
      <c r="I166" s="219">
        <f t="shared" si="11"/>
        <v>0</v>
      </c>
      <c r="J166" s="231"/>
      <c r="K166" s="467"/>
      <c r="L166" s="219">
        <f t="shared" si="12"/>
        <v>0</v>
      </c>
      <c r="M166" s="468"/>
      <c r="N166" s="234"/>
      <c r="O166" s="219">
        <f t="shared" si="13"/>
        <v>0</v>
      </c>
      <c r="P166" s="434"/>
      <c r="R166" s="346"/>
      <c r="S166" s="346"/>
      <c r="T166" s="346"/>
    </row>
    <row r="167" spans="1:20" hidden="1" x14ac:dyDescent="0.25">
      <c r="A167" s="85">
        <v>2400</v>
      </c>
      <c r="B167" s="210" t="s">
        <v>182</v>
      </c>
      <c r="C167" s="393">
        <f t="shared" si="9"/>
        <v>0</v>
      </c>
      <c r="D167" s="245"/>
      <c r="E167" s="248"/>
      <c r="F167" s="212">
        <f t="shared" si="10"/>
        <v>0</v>
      </c>
      <c r="G167" s="245"/>
      <c r="H167" s="474"/>
      <c r="I167" s="99">
        <f t="shared" si="11"/>
        <v>0</v>
      </c>
      <c r="J167" s="245"/>
      <c r="K167" s="474"/>
      <c r="L167" s="99">
        <f t="shared" si="12"/>
        <v>0</v>
      </c>
      <c r="M167" s="331"/>
      <c r="N167" s="248"/>
      <c r="O167" s="99">
        <f t="shared" si="13"/>
        <v>0</v>
      </c>
      <c r="P167" s="397"/>
      <c r="R167" s="346"/>
      <c r="S167" s="346"/>
      <c r="T167" s="346"/>
    </row>
    <row r="168" spans="1:20" ht="24" hidden="1" x14ac:dyDescent="0.25">
      <c r="A168" s="85">
        <v>2500</v>
      </c>
      <c r="B168" s="210" t="s">
        <v>183</v>
      </c>
      <c r="C168" s="393">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c r="R168" s="346"/>
      <c r="S168" s="346"/>
      <c r="T168" s="346"/>
    </row>
    <row r="169" spans="1:20" hidden="1" x14ac:dyDescent="0.25">
      <c r="A169" s="350">
        <v>2510</v>
      </c>
      <c r="B169" s="101" t="s">
        <v>184</v>
      </c>
      <c r="C169" s="40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c r="R169" s="346"/>
      <c r="S169" s="346"/>
      <c r="T169" s="346"/>
    </row>
    <row r="170" spans="1:20" ht="24" hidden="1" x14ac:dyDescent="0.25">
      <c r="A170" s="64">
        <v>2512</v>
      </c>
      <c r="B170" s="111" t="s">
        <v>185</v>
      </c>
      <c r="C170" s="405">
        <f t="shared" si="9"/>
        <v>0</v>
      </c>
      <c r="D170" s="116"/>
      <c r="E170" s="118"/>
      <c r="F170" s="229">
        <f t="shared" si="10"/>
        <v>0</v>
      </c>
      <c r="G170" s="116"/>
      <c r="H170" s="408"/>
      <c r="I170" s="230">
        <f t="shared" si="11"/>
        <v>0</v>
      </c>
      <c r="J170" s="116"/>
      <c r="K170" s="408"/>
      <c r="L170" s="230">
        <f t="shared" si="12"/>
        <v>0</v>
      </c>
      <c r="M170" s="464"/>
      <c r="N170" s="118"/>
      <c r="O170" s="230">
        <f t="shared" si="13"/>
        <v>0</v>
      </c>
      <c r="P170" s="387"/>
      <c r="R170" s="346"/>
      <c r="S170" s="346"/>
      <c r="T170" s="346"/>
    </row>
    <row r="171" spans="1:20" ht="36" hidden="1" x14ac:dyDescent="0.25">
      <c r="A171" s="64">
        <v>2513</v>
      </c>
      <c r="B171" s="111" t="s">
        <v>186</v>
      </c>
      <c r="C171" s="405">
        <f t="shared" si="9"/>
        <v>0</v>
      </c>
      <c r="D171" s="116"/>
      <c r="E171" s="118"/>
      <c r="F171" s="229">
        <f t="shared" si="10"/>
        <v>0</v>
      </c>
      <c r="G171" s="116"/>
      <c r="H171" s="408"/>
      <c r="I171" s="230">
        <f t="shared" si="11"/>
        <v>0</v>
      </c>
      <c r="J171" s="116"/>
      <c r="K171" s="408"/>
      <c r="L171" s="230">
        <f t="shared" si="12"/>
        <v>0</v>
      </c>
      <c r="M171" s="464"/>
      <c r="N171" s="118"/>
      <c r="O171" s="230">
        <f t="shared" si="13"/>
        <v>0</v>
      </c>
      <c r="P171" s="387"/>
      <c r="R171" s="346"/>
      <c r="S171" s="346"/>
      <c r="T171" s="346"/>
    </row>
    <row r="172" spans="1:20" ht="24" hidden="1" x14ac:dyDescent="0.25">
      <c r="A172" s="64">
        <v>2515</v>
      </c>
      <c r="B172" s="111" t="s">
        <v>187</v>
      </c>
      <c r="C172" s="405">
        <f t="shared" si="9"/>
        <v>0</v>
      </c>
      <c r="D172" s="116"/>
      <c r="E172" s="118"/>
      <c r="F172" s="229">
        <f t="shared" si="10"/>
        <v>0</v>
      </c>
      <c r="G172" s="116"/>
      <c r="H172" s="408"/>
      <c r="I172" s="230">
        <f t="shared" si="11"/>
        <v>0</v>
      </c>
      <c r="J172" s="116"/>
      <c r="K172" s="408"/>
      <c r="L172" s="230">
        <f t="shared" si="12"/>
        <v>0</v>
      </c>
      <c r="M172" s="464"/>
      <c r="N172" s="118"/>
      <c r="O172" s="230">
        <f t="shared" si="13"/>
        <v>0</v>
      </c>
      <c r="P172" s="387"/>
      <c r="R172" s="346"/>
      <c r="S172" s="346"/>
      <c r="T172" s="346"/>
    </row>
    <row r="173" spans="1:20" ht="24" hidden="1" x14ac:dyDescent="0.25">
      <c r="A173" s="64">
        <v>2519</v>
      </c>
      <c r="B173" s="111" t="s">
        <v>188</v>
      </c>
      <c r="C173" s="405">
        <f t="shared" si="9"/>
        <v>0</v>
      </c>
      <c r="D173" s="116"/>
      <c r="E173" s="118"/>
      <c r="F173" s="229">
        <f t="shared" si="10"/>
        <v>0</v>
      </c>
      <c r="G173" s="116"/>
      <c r="H173" s="408"/>
      <c r="I173" s="230">
        <f t="shared" si="11"/>
        <v>0</v>
      </c>
      <c r="J173" s="116"/>
      <c r="K173" s="408"/>
      <c r="L173" s="230">
        <f t="shared" si="12"/>
        <v>0</v>
      </c>
      <c r="M173" s="464"/>
      <c r="N173" s="118"/>
      <c r="O173" s="230">
        <f t="shared" si="13"/>
        <v>0</v>
      </c>
      <c r="P173" s="387"/>
      <c r="R173" s="346"/>
      <c r="S173" s="346"/>
      <c r="T173" s="346"/>
    </row>
    <row r="174" spans="1:20" ht="24" hidden="1" x14ac:dyDescent="0.25">
      <c r="A174" s="224">
        <v>2520</v>
      </c>
      <c r="B174" s="111" t="s">
        <v>189</v>
      </c>
      <c r="C174" s="405">
        <f t="shared" si="9"/>
        <v>0</v>
      </c>
      <c r="D174" s="116"/>
      <c r="E174" s="118"/>
      <c r="F174" s="229">
        <f t="shared" si="10"/>
        <v>0</v>
      </c>
      <c r="G174" s="116"/>
      <c r="H174" s="408"/>
      <c r="I174" s="230">
        <f t="shared" si="11"/>
        <v>0</v>
      </c>
      <c r="J174" s="116"/>
      <c r="K174" s="408"/>
      <c r="L174" s="230">
        <f t="shared" si="12"/>
        <v>0</v>
      </c>
      <c r="M174" s="464"/>
      <c r="N174" s="118"/>
      <c r="O174" s="230">
        <f t="shared" si="13"/>
        <v>0</v>
      </c>
      <c r="P174" s="387"/>
      <c r="R174" s="346"/>
      <c r="S174" s="346"/>
      <c r="T174" s="346"/>
    </row>
    <row r="175" spans="1:20" s="252" customFormat="1" ht="48" hidden="1" x14ac:dyDescent="0.25">
      <c r="A175" s="29">
        <v>2800</v>
      </c>
      <c r="B175" s="101" t="s">
        <v>190</v>
      </c>
      <c r="C175" s="400">
        <f t="shared" si="9"/>
        <v>0</v>
      </c>
      <c r="D175" s="57"/>
      <c r="E175" s="60"/>
      <c r="F175" s="56">
        <f t="shared" si="10"/>
        <v>0</v>
      </c>
      <c r="G175" s="57"/>
      <c r="H175" s="379"/>
      <c r="I175" s="380">
        <f t="shared" si="11"/>
        <v>0</v>
      </c>
      <c r="J175" s="57"/>
      <c r="K175" s="379"/>
      <c r="L175" s="380">
        <f t="shared" si="12"/>
        <v>0</v>
      </c>
      <c r="M175" s="381"/>
      <c r="N175" s="60"/>
      <c r="O175" s="380">
        <f t="shared" si="13"/>
        <v>0</v>
      </c>
      <c r="P175" s="382"/>
      <c r="R175" s="346"/>
      <c r="S175" s="346"/>
      <c r="T175" s="346"/>
    </row>
    <row r="176" spans="1:20"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c r="S176" s="346"/>
      <c r="T176" s="346"/>
    </row>
    <row r="177" spans="1:20" ht="24" hidden="1" x14ac:dyDescent="0.25">
      <c r="A177" s="85">
        <v>3200</v>
      </c>
      <c r="B177" s="253" t="s">
        <v>192</v>
      </c>
      <c r="C177" s="393">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c r="R177" s="346"/>
      <c r="S177" s="346"/>
      <c r="T177" s="346"/>
    </row>
    <row r="178" spans="1:20" ht="36" hidden="1" x14ac:dyDescent="0.25">
      <c r="A178" s="350">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c r="S178" s="346"/>
      <c r="T178" s="346"/>
    </row>
    <row r="179" spans="1:20" ht="24" hidden="1" x14ac:dyDescent="0.25">
      <c r="A179" s="64">
        <v>3261</v>
      </c>
      <c r="B179" s="111" t="s">
        <v>194</v>
      </c>
      <c r="C179" s="405">
        <f t="shared" si="9"/>
        <v>0</v>
      </c>
      <c r="D179" s="116"/>
      <c r="E179" s="118"/>
      <c r="F179" s="229">
        <f t="shared" si="10"/>
        <v>0</v>
      </c>
      <c r="G179" s="116"/>
      <c r="H179" s="408"/>
      <c r="I179" s="230">
        <f t="shared" si="11"/>
        <v>0</v>
      </c>
      <c r="J179" s="116"/>
      <c r="K179" s="408"/>
      <c r="L179" s="230">
        <f t="shared" si="12"/>
        <v>0</v>
      </c>
      <c r="M179" s="464"/>
      <c r="N179" s="118"/>
      <c r="O179" s="230">
        <f t="shared" si="13"/>
        <v>0</v>
      </c>
      <c r="P179" s="387"/>
      <c r="R179" s="346"/>
      <c r="S179" s="346"/>
      <c r="T179" s="346"/>
    </row>
    <row r="180" spans="1:20" ht="36" hidden="1" x14ac:dyDescent="0.25">
      <c r="A180" s="64">
        <v>3262</v>
      </c>
      <c r="B180" s="111" t="s">
        <v>195</v>
      </c>
      <c r="C180" s="405">
        <f t="shared" si="9"/>
        <v>0</v>
      </c>
      <c r="D180" s="116"/>
      <c r="E180" s="118"/>
      <c r="F180" s="229">
        <f t="shared" si="10"/>
        <v>0</v>
      </c>
      <c r="G180" s="116"/>
      <c r="H180" s="408"/>
      <c r="I180" s="230">
        <f t="shared" si="11"/>
        <v>0</v>
      </c>
      <c r="J180" s="116"/>
      <c r="K180" s="408"/>
      <c r="L180" s="230">
        <f t="shared" si="12"/>
        <v>0</v>
      </c>
      <c r="M180" s="464"/>
      <c r="N180" s="118"/>
      <c r="O180" s="230">
        <f t="shared" si="13"/>
        <v>0</v>
      </c>
      <c r="P180" s="387"/>
      <c r="R180" s="346"/>
      <c r="S180" s="346"/>
      <c r="T180" s="346"/>
    </row>
    <row r="181" spans="1:20" ht="24" hidden="1" x14ac:dyDescent="0.25">
      <c r="A181" s="64">
        <v>3263</v>
      </c>
      <c r="B181" s="111" t="s">
        <v>196</v>
      </c>
      <c r="C181" s="405">
        <f t="shared" si="9"/>
        <v>0</v>
      </c>
      <c r="D181" s="116"/>
      <c r="E181" s="118"/>
      <c r="F181" s="229">
        <f t="shared" si="10"/>
        <v>0</v>
      </c>
      <c r="G181" s="116"/>
      <c r="H181" s="408"/>
      <c r="I181" s="230">
        <f t="shared" si="11"/>
        <v>0</v>
      </c>
      <c r="J181" s="116"/>
      <c r="K181" s="408"/>
      <c r="L181" s="230">
        <f t="shared" si="12"/>
        <v>0</v>
      </c>
      <c r="M181" s="464"/>
      <c r="N181" s="118"/>
      <c r="O181" s="230">
        <f t="shared" si="13"/>
        <v>0</v>
      </c>
      <c r="P181" s="387"/>
      <c r="R181" s="346"/>
      <c r="S181" s="346"/>
      <c r="T181" s="346"/>
    </row>
    <row r="182" spans="1:20" ht="84" hidden="1" x14ac:dyDescent="0.25">
      <c r="A182" s="350">
        <v>3290</v>
      </c>
      <c r="B182" s="101" t="s">
        <v>341</v>
      </c>
      <c r="C182" s="405">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c r="R182" s="346"/>
      <c r="S182" s="346"/>
      <c r="T182" s="346"/>
    </row>
    <row r="183" spans="1:20" ht="72" hidden="1" x14ac:dyDescent="0.25">
      <c r="A183" s="64">
        <v>3291</v>
      </c>
      <c r="B183" s="111" t="s">
        <v>198</v>
      </c>
      <c r="C183" s="405">
        <f t="shared" si="26"/>
        <v>0</v>
      </c>
      <c r="D183" s="116"/>
      <c r="E183" s="118"/>
      <c r="F183" s="229">
        <f t="shared" ref="F183:F246" si="30">D183+E183</f>
        <v>0</v>
      </c>
      <c r="G183" s="116"/>
      <c r="H183" s="408"/>
      <c r="I183" s="230">
        <f t="shared" ref="I183:I246" si="31">G183+H183</f>
        <v>0</v>
      </c>
      <c r="J183" s="116"/>
      <c r="K183" s="408"/>
      <c r="L183" s="230">
        <f t="shared" ref="L183:L246" si="32">J183+K183</f>
        <v>0</v>
      </c>
      <c r="M183" s="464"/>
      <c r="N183" s="118"/>
      <c r="O183" s="230">
        <f t="shared" ref="O183:O246" si="33">M183+N183</f>
        <v>0</v>
      </c>
      <c r="P183" s="387"/>
      <c r="R183" s="346"/>
      <c r="S183" s="346"/>
      <c r="T183" s="346"/>
    </row>
    <row r="184" spans="1:20" ht="72" hidden="1" x14ac:dyDescent="0.25">
      <c r="A184" s="64">
        <v>3292</v>
      </c>
      <c r="B184" s="111" t="s">
        <v>199</v>
      </c>
      <c r="C184" s="405">
        <f t="shared" si="26"/>
        <v>0</v>
      </c>
      <c r="D184" s="116"/>
      <c r="E184" s="118"/>
      <c r="F184" s="229">
        <f t="shared" si="30"/>
        <v>0</v>
      </c>
      <c r="G184" s="116"/>
      <c r="H184" s="408"/>
      <c r="I184" s="230">
        <f t="shared" si="31"/>
        <v>0</v>
      </c>
      <c r="J184" s="116"/>
      <c r="K184" s="408"/>
      <c r="L184" s="230">
        <f t="shared" si="32"/>
        <v>0</v>
      </c>
      <c r="M184" s="464"/>
      <c r="N184" s="118"/>
      <c r="O184" s="230">
        <f t="shared" si="33"/>
        <v>0</v>
      </c>
      <c r="P184" s="387"/>
      <c r="R184" s="346"/>
      <c r="S184" s="346"/>
      <c r="T184" s="346"/>
    </row>
    <row r="185" spans="1:20" ht="72" hidden="1" x14ac:dyDescent="0.25">
      <c r="A185" s="64">
        <v>3293</v>
      </c>
      <c r="B185" s="111" t="s">
        <v>200</v>
      </c>
      <c r="C185" s="405">
        <f t="shared" si="26"/>
        <v>0</v>
      </c>
      <c r="D185" s="116"/>
      <c r="E185" s="118"/>
      <c r="F185" s="229">
        <f t="shared" si="30"/>
        <v>0</v>
      </c>
      <c r="G185" s="116"/>
      <c r="H185" s="408"/>
      <c r="I185" s="230">
        <f t="shared" si="31"/>
        <v>0</v>
      </c>
      <c r="J185" s="116"/>
      <c r="K185" s="408"/>
      <c r="L185" s="230">
        <f t="shared" si="32"/>
        <v>0</v>
      </c>
      <c r="M185" s="464"/>
      <c r="N185" s="118"/>
      <c r="O185" s="230">
        <f t="shared" si="33"/>
        <v>0</v>
      </c>
      <c r="P185" s="387"/>
      <c r="R185" s="346"/>
      <c r="S185" s="346"/>
      <c r="T185" s="346"/>
    </row>
    <row r="186" spans="1:20" ht="60" hidden="1" x14ac:dyDescent="0.25">
      <c r="A186" s="256">
        <v>3294</v>
      </c>
      <c r="B186" s="111" t="s">
        <v>201</v>
      </c>
      <c r="C186" s="481">
        <f t="shared" si="26"/>
        <v>0</v>
      </c>
      <c r="D186" s="257"/>
      <c r="E186" s="260"/>
      <c r="F186" s="482">
        <f t="shared" si="30"/>
        <v>0</v>
      </c>
      <c r="G186" s="257"/>
      <c r="H186" s="483"/>
      <c r="I186" s="479">
        <f t="shared" si="31"/>
        <v>0</v>
      </c>
      <c r="J186" s="257"/>
      <c r="K186" s="483"/>
      <c r="L186" s="479">
        <f t="shared" si="32"/>
        <v>0</v>
      </c>
      <c r="M186" s="484"/>
      <c r="N186" s="260"/>
      <c r="O186" s="479">
        <f t="shared" si="33"/>
        <v>0</v>
      </c>
      <c r="P186" s="480"/>
      <c r="R186" s="346"/>
      <c r="S186" s="346"/>
      <c r="T186" s="346"/>
    </row>
    <row r="187" spans="1:20" ht="48" hidden="1" x14ac:dyDescent="0.25">
      <c r="A187" s="137">
        <v>3300</v>
      </c>
      <c r="B187" s="253" t="s">
        <v>202</v>
      </c>
      <c r="C187" s="48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c r="R187" s="346"/>
      <c r="S187" s="346"/>
      <c r="T187" s="346"/>
    </row>
    <row r="188" spans="1:20" ht="42.75" hidden="1" customHeight="1" x14ac:dyDescent="0.25">
      <c r="A188" s="155">
        <v>3310</v>
      </c>
      <c r="B188" s="156" t="s">
        <v>203</v>
      </c>
      <c r="C188" s="435">
        <f t="shared" si="26"/>
        <v>0</v>
      </c>
      <c r="D188" s="231"/>
      <c r="E188" s="234"/>
      <c r="F188" s="218">
        <f t="shared" si="30"/>
        <v>0</v>
      </c>
      <c r="G188" s="231"/>
      <c r="H188" s="467"/>
      <c r="I188" s="219">
        <f t="shared" si="31"/>
        <v>0</v>
      </c>
      <c r="J188" s="231"/>
      <c r="K188" s="467"/>
      <c r="L188" s="219">
        <f t="shared" si="32"/>
        <v>0</v>
      </c>
      <c r="M188" s="468"/>
      <c r="N188" s="234"/>
      <c r="O188" s="219">
        <f t="shared" si="33"/>
        <v>0</v>
      </c>
      <c r="P188" s="434"/>
      <c r="R188" s="346"/>
      <c r="S188" s="346"/>
      <c r="T188" s="346"/>
    </row>
    <row r="189" spans="1:20" ht="60" hidden="1" x14ac:dyDescent="0.25">
      <c r="A189" s="55">
        <v>3320</v>
      </c>
      <c r="B189" s="101" t="s">
        <v>204</v>
      </c>
      <c r="C189" s="400">
        <f t="shared" si="26"/>
        <v>0</v>
      </c>
      <c r="D189" s="106"/>
      <c r="E189" s="108"/>
      <c r="F189" s="242">
        <f t="shared" si="30"/>
        <v>0</v>
      </c>
      <c r="G189" s="106"/>
      <c r="H189" s="403"/>
      <c r="I189" s="243">
        <f t="shared" si="31"/>
        <v>0</v>
      </c>
      <c r="J189" s="106"/>
      <c r="K189" s="403"/>
      <c r="L189" s="243">
        <f t="shared" si="32"/>
        <v>0</v>
      </c>
      <c r="M189" s="463"/>
      <c r="N189" s="108"/>
      <c r="O189" s="243">
        <f t="shared" si="33"/>
        <v>0</v>
      </c>
      <c r="P189" s="382"/>
      <c r="R189" s="346"/>
      <c r="S189" s="346"/>
      <c r="T189" s="346"/>
    </row>
    <row r="190" spans="1:20" hidden="1" x14ac:dyDescent="0.25">
      <c r="A190" s="269">
        <v>4000</v>
      </c>
      <c r="B190" s="200" t="s">
        <v>205</v>
      </c>
      <c r="C190" s="455">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c r="R190" s="346"/>
      <c r="S190" s="346"/>
      <c r="T190" s="346"/>
    </row>
    <row r="191" spans="1:20" ht="24" hidden="1" x14ac:dyDescent="0.25">
      <c r="A191" s="270">
        <v>4200</v>
      </c>
      <c r="B191" s="210" t="s">
        <v>206</v>
      </c>
      <c r="C191" s="393">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c r="R191" s="346"/>
      <c r="S191" s="346"/>
      <c r="T191" s="346"/>
    </row>
    <row r="192" spans="1:20" ht="36" hidden="1" x14ac:dyDescent="0.25">
      <c r="A192" s="350">
        <v>4240</v>
      </c>
      <c r="B192" s="101" t="s">
        <v>207</v>
      </c>
      <c r="C192" s="400">
        <f t="shared" si="26"/>
        <v>0</v>
      </c>
      <c r="D192" s="106"/>
      <c r="E192" s="108"/>
      <c r="F192" s="242">
        <f t="shared" si="30"/>
        <v>0</v>
      </c>
      <c r="G192" s="106"/>
      <c r="H192" s="403"/>
      <c r="I192" s="243">
        <f t="shared" si="31"/>
        <v>0</v>
      </c>
      <c r="J192" s="106"/>
      <c r="K192" s="403"/>
      <c r="L192" s="243">
        <f t="shared" si="32"/>
        <v>0</v>
      </c>
      <c r="M192" s="463"/>
      <c r="N192" s="108"/>
      <c r="O192" s="243">
        <f t="shared" si="33"/>
        <v>0</v>
      </c>
      <c r="P192" s="382"/>
      <c r="R192" s="346"/>
      <c r="S192" s="346"/>
      <c r="T192" s="346"/>
    </row>
    <row r="193" spans="1:20" ht="24" hidden="1" x14ac:dyDescent="0.25">
      <c r="A193" s="224">
        <v>4250</v>
      </c>
      <c r="B193" s="111" t="s">
        <v>208</v>
      </c>
      <c r="C193" s="405">
        <f t="shared" si="26"/>
        <v>0</v>
      </c>
      <c r="D193" s="116"/>
      <c r="E193" s="118"/>
      <c r="F193" s="229">
        <f t="shared" si="30"/>
        <v>0</v>
      </c>
      <c r="G193" s="116"/>
      <c r="H193" s="408"/>
      <c r="I193" s="230">
        <f t="shared" si="31"/>
        <v>0</v>
      </c>
      <c r="J193" s="116"/>
      <c r="K193" s="408"/>
      <c r="L193" s="230">
        <f t="shared" si="32"/>
        <v>0</v>
      </c>
      <c r="M193" s="464"/>
      <c r="N193" s="118"/>
      <c r="O193" s="230">
        <f t="shared" si="33"/>
        <v>0</v>
      </c>
      <c r="P193" s="387"/>
      <c r="R193" s="346"/>
      <c r="S193" s="346"/>
      <c r="T193" s="346"/>
    </row>
    <row r="194" spans="1:20" hidden="1" x14ac:dyDescent="0.25">
      <c r="A194" s="85">
        <v>4300</v>
      </c>
      <c r="B194" s="210" t="s">
        <v>209</v>
      </c>
      <c r="C194" s="393">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c r="R194" s="346"/>
      <c r="S194" s="346"/>
      <c r="T194" s="346"/>
    </row>
    <row r="195" spans="1:20" ht="24" hidden="1" x14ac:dyDescent="0.25">
      <c r="A195" s="350">
        <v>4310</v>
      </c>
      <c r="B195" s="101" t="s">
        <v>210</v>
      </c>
      <c r="C195" s="40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c r="R195" s="346"/>
      <c r="S195" s="346"/>
      <c r="T195" s="346"/>
    </row>
    <row r="196" spans="1:20" ht="36" hidden="1" x14ac:dyDescent="0.25">
      <c r="A196" s="64">
        <v>4311</v>
      </c>
      <c r="B196" s="111" t="s">
        <v>211</v>
      </c>
      <c r="C196" s="405">
        <f t="shared" si="26"/>
        <v>0</v>
      </c>
      <c r="D196" s="116"/>
      <c r="E196" s="118"/>
      <c r="F196" s="229">
        <f t="shared" si="30"/>
        <v>0</v>
      </c>
      <c r="G196" s="116"/>
      <c r="H196" s="408"/>
      <c r="I196" s="230">
        <f t="shared" si="31"/>
        <v>0</v>
      </c>
      <c r="J196" s="116"/>
      <c r="K196" s="408"/>
      <c r="L196" s="230">
        <f t="shared" si="32"/>
        <v>0</v>
      </c>
      <c r="M196" s="464"/>
      <c r="N196" s="118"/>
      <c r="O196" s="230">
        <f t="shared" si="33"/>
        <v>0</v>
      </c>
      <c r="P196" s="387"/>
      <c r="R196" s="346"/>
      <c r="S196" s="346"/>
      <c r="T196" s="346"/>
    </row>
    <row r="197" spans="1:20" s="37" customFormat="1" ht="24" x14ac:dyDescent="0.25">
      <c r="A197" s="271"/>
      <c r="B197" s="29" t="s">
        <v>212</v>
      </c>
      <c r="C197" s="452">
        <f t="shared" si="26"/>
        <v>1887</v>
      </c>
      <c r="D197" s="173">
        <f>SUM(D198,D233,D271)</f>
        <v>1737</v>
      </c>
      <c r="E197" s="174">
        <f>SUM(E198,E233,E271)</f>
        <v>0</v>
      </c>
      <c r="F197" s="175">
        <f t="shared" si="30"/>
        <v>1737</v>
      </c>
      <c r="G197" s="173">
        <f>SUM(G198,G233,G271)</f>
        <v>150</v>
      </c>
      <c r="H197" s="453">
        <f>SUM(H198,H233,H271)</f>
        <v>0</v>
      </c>
      <c r="I197" s="199">
        <f t="shared" si="31"/>
        <v>150</v>
      </c>
      <c r="J197" s="173">
        <f>SUM(J198,J233,J271)</f>
        <v>0</v>
      </c>
      <c r="K197" s="453">
        <f>SUM(K198,K233,K271)</f>
        <v>0</v>
      </c>
      <c r="L197" s="199">
        <f t="shared" si="32"/>
        <v>0</v>
      </c>
      <c r="M197" s="487">
        <f>SUM(M198,M233,M271)</f>
        <v>0</v>
      </c>
      <c r="N197" s="488">
        <f>SUM(N198,N233,N271)</f>
        <v>0</v>
      </c>
      <c r="O197" s="489">
        <f t="shared" si="33"/>
        <v>0</v>
      </c>
      <c r="P197" s="490"/>
      <c r="R197" s="346"/>
      <c r="S197" s="346"/>
      <c r="T197" s="346"/>
    </row>
    <row r="198" spans="1:20" x14ac:dyDescent="0.25">
      <c r="A198" s="200">
        <v>5000</v>
      </c>
      <c r="B198" s="200" t="s">
        <v>213</v>
      </c>
      <c r="C198" s="455">
        <f>F198+I198+L198+O198</f>
        <v>1887</v>
      </c>
      <c r="D198" s="206">
        <f>D199+D207</f>
        <v>1737</v>
      </c>
      <c r="E198" s="604">
        <f>E199+E207</f>
        <v>0</v>
      </c>
      <c r="F198" s="608">
        <f t="shared" si="30"/>
        <v>1737</v>
      </c>
      <c r="G198" s="206">
        <f>G199+G207</f>
        <v>150</v>
      </c>
      <c r="H198" s="456">
        <f>H199+H207</f>
        <v>0</v>
      </c>
      <c r="I198" s="209">
        <f t="shared" si="31"/>
        <v>150</v>
      </c>
      <c r="J198" s="206">
        <f>J199+J207</f>
        <v>0</v>
      </c>
      <c r="K198" s="456">
        <f>K199+K207</f>
        <v>0</v>
      </c>
      <c r="L198" s="209">
        <f t="shared" si="32"/>
        <v>0</v>
      </c>
      <c r="M198" s="457">
        <f>M199+M207</f>
        <v>0</v>
      </c>
      <c r="N198" s="207">
        <f>N199+N207</f>
        <v>0</v>
      </c>
      <c r="O198" s="209">
        <f t="shared" si="33"/>
        <v>0</v>
      </c>
      <c r="P198" s="458"/>
      <c r="R198" s="346"/>
      <c r="S198" s="346"/>
      <c r="T198" s="346"/>
    </row>
    <row r="199" spans="1:20" hidden="1" x14ac:dyDescent="0.25">
      <c r="A199" s="85">
        <v>5100</v>
      </c>
      <c r="B199" s="210" t="s">
        <v>214</v>
      </c>
      <c r="C199" s="393">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c r="R199" s="346"/>
      <c r="S199" s="346"/>
      <c r="T199" s="346"/>
    </row>
    <row r="200" spans="1:20" hidden="1" x14ac:dyDescent="0.25">
      <c r="A200" s="350">
        <v>5110</v>
      </c>
      <c r="B200" s="101" t="s">
        <v>215</v>
      </c>
      <c r="C200" s="400">
        <f t="shared" si="26"/>
        <v>0</v>
      </c>
      <c r="D200" s="106"/>
      <c r="E200" s="108"/>
      <c r="F200" s="242">
        <f t="shared" si="30"/>
        <v>0</v>
      </c>
      <c r="G200" s="106"/>
      <c r="H200" s="403"/>
      <c r="I200" s="243">
        <f t="shared" si="31"/>
        <v>0</v>
      </c>
      <c r="J200" s="106"/>
      <c r="K200" s="403"/>
      <c r="L200" s="243">
        <f t="shared" si="32"/>
        <v>0</v>
      </c>
      <c r="M200" s="463"/>
      <c r="N200" s="108"/>
      <c r="O200" s="243">
        <f t="shared" si="33"/>
        <v>0</v>
      </c>
      <c r="P200" s="382"/>
      <c r="R200" s="346"/>
      <c r="S200" s="346"/>
      <c r="T200" s="346"/>
    </row>
    <row r="201" spans="1:20" ht="24" hidden="1" x14ac:dyDescent="0.25">
      <c r="A201" s="224">
        <v>5120</v>
      </c>
      <c r="B201" s="111" t="s">
        <v>216</v>
      </c>
      <c r="C201" s="405">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c r="R201" s="346"/>
      <c r="S201" s="346"/>
      <c r="T201" s="346"/>
    </row>
    <row r="202" spans="1:20" hidden="1" x14ac:dyDescent="0.25">
      <c r="A202" s="64">
        <v>5121</v>
      </c>
      <c r="B202" s="111" t="s">
        <v>217</v>
      </c>
      <c r="C202" s="405">
        <f t="shared" si="26"/>
        <v>0</v>
      </c>
      <c r="D202" s="116"/>
      <c r="E202" s="118"/>
      <c r="F202" s="229">
        <f t="shared" si="30"/>
        <v>0</v>
      </c>
      <c r="G202" s="116"/>
      <c r="H202" s="408"/>
      <c r="I202" s="230">
        <f t="shared" si="31"/>
        <v>0</v>
      </c>
      <c r="J202" s="116"/>
      <c r="K202" s="408"/>
      <c r="L202" s="230">
        <f t="shared" si="32"/>
        <v>0</v>
      </c>
      <c r="M202" s="464"/>
      <c r="N202" s="118"/>
      <c r="O202" s="230">
        <f t="shared" si="33"/>
        <v>0</v>
      </c>
      <c r="P202" s="387"/>
      <c r="R202" s="346"/>
      <c r="S202" s="346"/>
      <c r="T202" s="346"/>
    </row>
    <row r="203" spans="1:20" ht="24" hidden="1" x14ac:dyDescent="0.25">
      <c r="A203" s="64">
        <v>5129</v>
      </c>
      <c r="B203" s="111" t="s">
        <v>218</v>
      </c>
      <c r="C203" s="405">
        <f t="shared" si="26"/>
        <v>0</v>
      </c>
      <c r="D203" s="116"/>
      <c r="E203" s="118"/>
      <c r="F203" s="229">
        <f t="shared" si="30"/>
        <v>0</v>
      </c>
      <c r="G203" s="116"/>
      <c r="H203" s="408"/>
      <c r="I203" s="230">
        <f t="shared" si="31"/>
        <v>0</v>
      </c>
      <c r="J203" s="116"/>
      <c r="K203" s="408"/>
      <c r="L203" s="230">
        <f t="shared" si="32"/>
        <v>0</v>
      </c>
      <c r="M203" s="464"/>
      <c r="N203" s="118"/>
      <c r="O203" s="230">
        <f t="shared" si="33"/>
        <v>0</v>
      </c>
      <c r="P203" s="387"/>
      <c r="R203" s="346"/>
      <c r="S203" s="346"/>
      <c r="T203" s="346"/>
    </row>
    <row r="204" spans="1:20" hidden="1" x14ac:dyDescent="0.25">
      <c r="A204" s="224">
        <v>5130</v>
      </c>
      <c r="B204" s="111" t="s">
        <v>219</v>
      </c>
      <c r="C204" s="405">
        <f t="shared" si="26"/>
        <v>0</v>
      </c>
      <c r="D204" s="116"/>
      <c r="E204" s="118"/>
      <c r="F204" s="229">
        <f t="shared" si="30"/>
        <v>0</v>
      </c>
      <c r="G204" s="116"/>
      <c r="H204" s="408"/>
      <c r="I204" s="230">
        <f t="shared" si="31"/>
        <v>0</v>
      </c>
      <c r="J204" s="116"/>
      <c r="K204" s="408"/>
      <c r="L204" s="230">
        <f t="shared" si="32"/>
        <v>0</v>
      </c>
      <c r="M204" s="464"/>
      <c r="N204" s="118"/>
      <c r="O204" s="230">
        <f t="shared" si="33"/>
        <v>0</v>
      </c>
      <c r="P204" s="387"/>
      <c r="R204" s="346"/>
      <c r="S204" s="346"/>
      <c r="T204" s="346"/>
    </row>
    <row r="205" spans="1:20" hidden="1" x14ac:dyDescent="0.25">
      <c r="A205" s="224">
        <v>5140</v>
      </c>
      <c r="B205" s="111" t="s">
        <v>220</v>
      </c>
      <c r="C205" s="405">
        <f t="shared" si="26"/>
        <v>0</v>
      </c>
      <c r="D205" s="116"/>
      <c r="E205" s="118"/>
      <c r="F205" s="229">
        <f t="shared" si="30"/>
        <v>0</v>
      </c>
      <c r="G205" s="116"/>
      <c r="H205" s="408"/>
      <c r="I205" s="230">
        <f t="shared" si="31"/>
        <v>0</v>
      </c>
      <c r="J205" s="116"/>
      <c r="K205" s="408"/>
      <c r="L205" s="230">
        <f t="shared" si="32"/>
        <v>0</v>
      </c>
      <c r="M205" s="464"/>
      <c r="N205" s="118"/>
      <c r="O205" s="230">
        <f t="shared" si="33"/>
        <v>0</v>
      </c>
      <c r="P205" s="387"/>
      <c r="R205" s="346"/>
      <c r="S205" s="346"/>
      <c r="T205" s="346"/>
    </row>
    <row r="206" spans="1:20" ht="24" hidden="1" x14ac:dyDescent="0.25">
      <c r="A206" s="224">
        <v>5170</v>
      </c>
      <c r="B206" s="111" t="s">
        <v>221</v>
      </c>
      <c r="C206" s="405">
        <f t="shared" si="26"/>
        <v>0</v>
      </c>
      <c r="D206" s="116"/>
      <c r="E206" s="118"/>
      <c r="F206" s="229">
        <f t="shared" si="30"/>
        <v>0</v>
      </c>
      <c r="G206" s="116"/>
      <c r="H206" s="408"/>
      <c r="I206" s="230">
        <f t="shared" si="31"/>
        <v>0</v>
      </c>
      <c r="J206" s="116"/>
      <c r="K206" s="408"/>
      <c r="L206" s="230">
        <f t="shared" si="32"/>
        <v>0</v>
      </c>
      <c r="M206" s="464"/>
      <c r="N206" s="118"/>
      <c r="O206" s="230">
        <f t="shared" si="33"/>
        <v>0</v>
      </c>
      <c r="P206" s="387"/>
      <c r="R206" s="346"/>
      <c r="S206" s="346"/>
      <c r="T206" s="346"/>
    </row>
    <row r="207" spans="1:20" x14ac:dyDescent="0.25">
      <c r="A207" s="85">
        <v>5200</v>
      </c>
      <c r="B207" s="210" t="s">
        <v>222</v>
      </c>
      <c r="C207" s="393">
        <f t="shared" si="26"/>
        <v>1887</v>
      </c>
      <c r="D207" s="95">
        <f>D208+D218+D219+D228+D229+D230+D232</f>
        <v>1737</v>
      </c>
      <c r="E207" s="96">
        <f>E208+E218+E219+E228+E229+E230+E232</f>
        <v>0</v>
      </c>
      <c r="F207" s="97">
        <f t="shared" si="30"/>
        <v>1737</v>
      </c>
      <c r="G207" s="95">
        <f>G208+G218+G219+G228+G229+G230+G232</f>
        <v>150</v>
      </c>
      <c r="H207" s="399">
        <f>H208+H218+H219+H228+H229+H230+H232</f>
        <v>0</v>
      </c>
      <c r="I207" s="99">
        <f t="shared" si="31"/>
        <v>150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c r="R207" s="346"/>
      <c r="S207" s="346"/>
      <c r="T207" s="346"/>
    </row>
    <row r="208" spans="1:20" hidden="1" x14ac:dyDescent="0.25">
      <c r="A208" s="213">
        <v>5210</v>
      </c>
      <c r="B208" s="156" t="s">
        <v>223</v>
      </c>
      <c r="C208" s="435">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c r="R208" s="346"/>
      <c r="S208" s="346"/>
      <c r="T208" s="346"/>
    </row>
    <row r="209" spans="1:20" hidden="1" x14ac:dyDescent="0.25">
      <c r="A209" s="55">
        <v>5211</v>
      </c>
      <c r="B209" s="101" t="s">
        <v>224</v>
      </c>
      <c r="C209" s="227">
        <f t="shared" si="26"/>
        <v>0</v>
      </c>
      <c r="D209" s="106"/>
      <c r="E209" s="108"/>
      <c r="F209" s="242">
        <f t="shared" si="30"/>
        <v>0</v>
      </c>
      <c r="G209" s="106"/>
      <c r="H209" s="403"/>
      <c r="I209" s="243">
        <f t="shared" si="31"/>
        <v>0</v>
      </c>
      <c r="J209" s="106"/>
      <c r="K209" s="403"/>
      <c r="L209" s="243">
        <f t="shared" si="32"/>
        <v>0</v>
      </c>
      <c r="M209" s="463"/>
      <c r="N209" s="108"/>
      <c r="O209" s="243">
        <f t="shared" si="33"/>
        <v>0</v>
      </c>
      <c r="P209" s="382"/>
      <c r="R209" s="346"/>
      <c r="S209" s="346"/>
      <c r="T209" s="346"/>
    </row>
    <row r="210" spans="1:20" hidden="1" x14ac:dyDescent="0.25">
      <c r="A210" s="64">
        <v>5212</v>
      </c>
      <c r="B210" s="111" t="s">
        <v>225</v>
      </c>
      <c r="C210" s="227">
        <f t="shared" si="26"/>
        <v>0</v>
      </c>
      <c r="D210" s="116"/>
      <c r="E210" s="118"/>
      <c r="F210" s="229">
        <f t="shared" si="30"/>
        <v>0</v>
      </c>
      <c r="G210" s="116"/>
      <c r="H210" s="408"/>
      <c r="I210" s="230">
        <f t="shared" si="31"/>
        <v>0</v>
      </c>
      <c r="J210" s="116"/>
      <c r="K210" s="408"/>
      <c r="L210" s="230">
        <f t="shared" si="32"/>
        <v>0</v>
      </c>
      <c r="M210" s="464"/>
      <c r="N210" s="118"/>
      <c r="O210" s="230">
        <f t="shared" si="33"/>
        <v>0</v>
      </c>
      <c r="P210" s="387"/>
      <c r="R210" s="346"/>
      <c r="S210" s="346"/>
      <c r="T210" s="346"/>
    </row>
    <row r="211" spans="1:20" hidden="1" x14ac:dyDescent="0.25">
      <c r="A211" s="64">
        <v>5213</v>
      </c>
      <c r="B211" s="111" t="s">
        <v>226</v>
      </c>
      <c r="C211" s="227">
        <f t="shared" si="26"/>
        <v>0</v>
      </c>
      <c r="D211" s="116"/>
      <c r="E211" s="118"/>
      <c r="F211" s="229">
        <f t="shared" si="30"/>
        <v>0</v>
      </c>
      <c r="G211" s="116"/>
      <c r="H211" s="408"/>
      <c r="I211" s="230">
        <f t="shared" si="31"/>
        <v>0</v>
      </c>
      <c r="J211" s="116"/>
      <c r="K211" s="408"/>
      <c r="L211" s="230">
        <f t="shared" si="32"/>
        <v>0</v>
      </c>
      <c r="M211" s="464"/>
      <c r="N211" s="118"/>
      <c r="O211" s="230">
        <f t="shared" si="33"/>
        <v>0</v>
      </c>
      <c r="P211" s="387"/>
      <c r="R211" s="346"/>
      <c r="S211" s="346"/>
      <c r="T211" s="346"/>
    </row>
    <row r="212" spans="1:20" hidden="1" x14ac:dyDescent="0.25">
      <c r="A212" s="64">
        <v>5214</v>
      </c>
      <c r="B212" s="111" t="s">
        <v>227</v>
      </c>
      <c r="C212" s="227">
        <f t="shared" si="26"/>
        <v>0</v>
      </c>
      <c r="D212" s="116"/>
      <c r="E212" s="118"/>
      <c r="F212" s="229">
        <f t="shared" si="30"/>
        <v>0</v>
      </c>
      <c r="G212" s="116"/>
      <c r="H212" s="408"/>
      <c r="I212" s="230">
        <f t="shared" si="31"/>
        <v>0</v>
      </c>
      <c r="J212" s="116"/>
      <c r="K212" s="408"/>
      <c r="L212" s="230">
        <f t="shared" si="32"/>
        <v>0</v>
      </c>
      <c r="M212" s="464"/>
      <c r="N212" s="118"/>
      <c r="O212" s="230">
        <f t="shared" si="33"/>
        <v>0</v>
      </c>
      <c r="P212" s="387"/>
      <c r="R212" s="346"/>
      <c r="S212" s="346"/>
      <c r="T212" s="346"/>
    </row>
    <row r="213" spans="1:20" hidden="1" x14ac:dyDescent="0.25">
      <c r="A213" s="64">
        <v>5215</v>
      </c>
      <c r="B213" s="111" t="s">
        <v>228</v>
      </c>
      <c r="C213" s="227">
        <f t="shared" si="26"/>
        <v>0</v>
      </c>
      <c r="D213" s="116"/>
      <c r="E213" s="118"/>
      <c r="F213" s="229">
        <f t="shared" si="30"/>
        <v>0</v>
      </c>
      <c r="G213" s="116"/>
      <c r="H213" s="408"/>
      <c r="I213" s="230">
        <f t="shared" si="31"/>
        <v>0</v>
      </c>
      <c r="J213" s="116"/>
      <c r="K213" s="408"/>
      <c r="L213" s="230">
        <f t="shared" si="32"/>
        <v>0</v>
      </c>
      <c r="M213" s="464"/>
      <c r="N213" s="118"/>
      <c r="O213" s="230">
        <f t="shared" si="33"/>
        <v>0</v>
      </c>
      <c r="P213" s="387"/>
      <c r="R213" s="346"/>
      <c r="S213" s="346"/>
      <c r="T213" s="346"/>
    </row>
    <row r="214" spans="1:20" ht="24" hidden="1" x14ac:dyDescent="0.25">
      <c r="A214" s="64">
        <v>5216</v>
      </c>
      <c r="B214" s="111" t="s">
        <v>229</v>
      </c>
      <c r="C214" s="227">
        <f t="shared" si="26"/>
        <v>0</v>
      </c>
      <c r="D214" s="116"/>
      <c r="E214" s="118"/>
      <c r="F214" s="229">
        <f t="shared" si="30"/>
        <v>0</v>
      </c>
      <c r="G214" s="116"/>
      <c r="H214" s="408"/>
      <c r="I214" s="230">
        <f t="shared" si="31"/>
        <v>0</v>
      </c>
      <c r="J214" s="116"/>
      <c r="K214" s="408"/>
      <c r="L214" s="230">
        <f t="shared" si="32"/>
        <v>0</v>
      </c>
      <c r="M214" s="464"/>
      <c r="N214" s="118"/>
      <c r="O214" s="230">
        <f t="shared" si="33"/>
        <v>0</v>
      </c>
      <c r="P214" s="387"/>
      <c r="R214" s="346"/>
      <c r="S214" s="346"/>
      <c r="T214" s="346"/>
    </row>
    <row r="215" spans="1:20" hidden="1" x14ac:dyDescent="0.25">
      <c r="A215" s="64">
        <v>5217</v>
      </c>
      <c r="B215" s="111" t="s">
        <v>230</v>
      </c>
      <c r="C215" s="227">
        <f t="shared" si="26"/>
        <v>0</v>
      </c>
      <c r="D215" s="116"/>
      <c r="E215" s="118"/>
      <c r="F215" s="229">
        <f t="shared" si="30"/>
        <v>0</v>
      </c>
      <c r="G215" s="116"/>
      <c r="H215" s="408"/>
      <c r="I215" s="230">
        <f t="shared" si="31"/>
        <v>0</v>
      </c>
      <c r="J215" s="116"/>
      <c r="K215" s="408"/>
      <c r="L215" s="230">
        <f t="shared" si="32"/>
        <v>0</v>
      </c>
      <c r="M215" s="464"/>
      <c r="N215" s="118"/>
      <c r="O215" s="230">
        <f t="shared" si="33"/>
        <v>0</v>
      </c>
      <c r="P215" s="387"/>
      <c r="R215" s="346"/>
      <c r="S215" s="346"/>
      <c r="T215" s="346"/>
    </row>
    <row r="216" spans="1:20" hidden="1" x14ac:dyDescent="0.25">
      <c r="A216" s="64">
        <v>5218</v>
      </c>
      <c r="B216" s="111" t="s">
        <v>231</v>
      </c>
      <c r="C216" s="227">
        <f t="shared" si="26"/>
        <v>0</v>
      </c>
      <c r="D216" s="116"/>
      <c r="E216" s="118"/>
      <c r="F216" s="229">
        <f t="shared" si="30"/>
        <v>0</v>
      </c>
      <c r="G216" s="116"/>
      <c r="H216" s="408"/>
      <c r="I216" s="230">
        <f t="shared" si="31"/>
        <v>0</v>
      </c>
      <c r="J216" s="116"/>
      <c r="K216" s="408"/>
      <c r="L216" s="230">
        <f t="shared" si="32"/>
        <v>0</v>
      </c>
      <c r="M216" s="464"/>
      <c r="N216" s="118"/>
      <c r="O216" s="230">
        <f t="shared" si="33"/>
        <v>0</v>
      </c>
      <c r="P216" s="387"/>
      <c r="R216" s="346"/>
      <c r="S216" s="346"/>
      <c r="T216" s="346"/>
    </row>
    <row r="217" spans="1:20" hidden="1" x14ac:dyDescent="0.25">
      <c r="A217" s="64">
        <v>5219</v>
      </c>
      <c r="B217" s="111" t="s">
        <v>232</v>
      </c>
      <c r="C217" s="227">
        <f t="shared" si="26"/>
        <v>0</v>
      </c>
      <c r="D217" s="116"/>
      <c r="E217" s="118"/>
      <c r="F217" s="229">
        <f t="shared" si="30"/>
        <v>0</v>
      </c>
      <c r="G217" s="116"/>
      <c r="H217" s="408"/>
      <c r="I217" s="230">
        <f t="shared" si="31"/>
        <v>0</v>
      </c>
      <c r="J217" s="116"/>
      <c r="K217" s="408"/>
      <c r="L217" s="230">
        <f t="shared" si="32"/>
        <v>0</v>
      </c>
      <c r="M217" s="464"/>
      <c r="N217" s="118"/>
      <c r="O217" s="230">
        <f t="shared" si="33"/>
        <v>0</v>
      </c>
      <c r="P217" s="387"/>
      <c r="R217" s="346"/>
      <c r="S217" s="346"/>
      <c r="T217" s="346"/>
    </row>
    <row r="218" spans="1:20" hidden="1" x14ac:dyDescent="0.25">
      <c r="A218" s="224">
        <v>5220</v>
      </c>
      <c r="B218" s="111" t="s">
        <v>233</v>
      </c>
      <c r="C218" s="227">
        <f t="shared" si="26"/>
        <v>0</v>
      </c>
      <c r="D218" s="116"/>
      <c r="E218" s="118"/>
      <c r="F218" s="229">
        <f t="shared" si="30"/>
        <v>0</v>
      </c>
      <c r="G218" s="116"/>
      <c r="H218" s="408"/>
      <c r="I218" s="230">
        <f t="shared" si="31"/>
        <v>0</v>
      </c>
      <c r="J218" s="116"/>
      <c r="K218" s="408"/>
      <c r="L218" s="230">
        <f t="shared" si="32"/>
        <v>0</v>
      </c>
      <c r="M218" s="464"/>
      <c r="N218" s="118"/>
      <c r="O218" s="230">
        <f t="shared" si="33"/>
        <v>0</v>
      </c>
      <c r="P218" s="387"/>
      <c r="R218" s="346"/>
      <c r="S218" s="346"/>
      <c r="T218" s="346"/>
    </row>
    <row r="219" spans="1:20" x14ac:dyDescent="0.25">
      <c r="A219" s="224">
        <v>5230</v>
      </c>
      <c r="B219" s="111" t="s">
        <v>234</v>
      </c>
      <c r="C219" s="227">
        <f t="shared" si="26"/>
        <v>1887</v>
      </c>
      <c r="D219" s="225">
        <f>SUM(D220:D227)</f>
        <v>1737</v>
      </c>
      <c r="E219" s="226">
        <f>SUM(E220:E227)</f>
        <v>0</v>
      </c>
      <c r="F219" s="227">
        <f t="shared" si="30"/>
        <v>1737</v>
      </c>
      <c r="G219" s="225">
        <f>SUM(G220:G227)</f>
        <v>150</v>
      </c>
      <c r="H219" s="465">
        <f>SUM(H220:H227)</f>
        <v>0</v>
      </c>
      <c r="I219" s="230">
        <f t="shared" si="31"/>
        <v>150</v>
      </c>
      <c r="J219" s="225">
        <f>SUM(J220:J227)</f>
        <v>0</v>
      </c>
      <c r="K219" s="465">
        <f>SUM(K220:K227)</f>
        <v>0</v>
      </c>
      <c r="L219" s="230">
        <f t="shared" si="32"/>
        <v>0</v>
      </c>
      <c r="M219" s="466">
        <f>SUM(M220:M227)</f>
        <v>0</v>
      </c>
      <c r="N219" s="228">
        <f>SUM(N220:N227)</f>
        <v>0</v>
      </c>
      <c r="O219" s="230">
        <f t="shared" si="33"/>
        <v>0</v>
      </c>
      <c r="P219" s="387"/>
      <c r="R219" s="346"/>
      <c r="S219" s="346"/>
      <c r="T219" s="346"/>
    </row>
    <row r="220" spans="1:20" hidden="1" x14ac:dyDescent="0.25">
      <c r="A220" s="64">
        <v>5231</v>
      </c>
      <c r="B220" s="111" t="s">
        <v>235</v>
      </c>
      <c r="C220" s="227">
        <f t="shared" si="26"/>
        <v>0</v>
      </c>
      <c r="D220" s="116"/>
      <c r="E220" s="118"/>
      <c r="F220" s="229">
        <f t="shared" si="30"/>
        <v>0</v>
      </c>
      <c r="G220" s="116"/>
      <c r="H220" s="408"/>
      <c r="I220" s="230">
        <f t="shared" si="31"/>
        <v>0</v>
      </c>
      <c r="J220" s="116"/>
      <c r="K220" s="408"/>
      <c r="L220" s="230">
        <f t="shared" si="32"/>
        <v>0</v>
      </c>
      <c r="M220" s="464"/>
      <c r="N220" s="118"/>
      <c r="O220" s="230">
        <f t="shared" si="33"/>
        <v>0</v>
      </c>
      <c r="P220" s="387"/>
      <c r="R220" s="346"/>
      <c r="S220" s="346"/>
      <c r="T220" s="346"/>
    </row>
    <row r="221" spans="1:20" x14ac:dyDescent="0.25">
      <c r="A221" s="64">
        <v>5232</v>
      </c>
      <c r="B221" s="111" t="s">
        <v>236</v>
      </c>
      <c r="C221" s="227">
        <f t="shared" si="26"/>
        <v>680</v>
      </c>
      <c r="D221" s="116">
        <v>680</v>
      </c>
      <c r="E221" s="117"/>
      <c r="F221" s="227">
        <f t="shared" si="30"/>
        <v>680</v>
      </c>
      <c r="G221" s="116"/>
      <c r="H221" s="408"/>
      <c r="I221" s="230">
        <f t="shared" si="31"/>
        <v>0</v>
      </c>
      <c r="J221" s="116"/>
      <c r="K221" s="408"/>
      <c r="L221" s="230">
        <f t="shared" si="32"/>
        <v>0</v>
      </c>
      <c r="M221" s="464"/>
      <c r="N221" s="118"/>
      <c r="O221" s="230">
        <f t="shared" si="33"/>
        <v>0</v>
      </c>
      <c r="P221" s="387"/>
      <c r="R221" s="346"/>
      <c r="S221" s="346"/>
      <c r="T221" s="346"/>
    </row>
    <row r="222" spans="1:20" x14ac:dyDescent="0.25">
      <c r="A222" s="64">
        <v>5233</v>
      </c>
      <c r="B222" s="111" t="s">
        <v>237</v>
      </c>
      <c r="C222" s="227">
        <f t="shared" si="26"/>
        <v>207</v>
      </c>
      <c r="D222" s="116">
        <v>57</v>
      </c>
      <c r="E222" s="117"/>
      <c r="F222" s="227">
        <f t="shared" si="30"/>
        <v>57</v>
      </c>
      <c r="G222" s="116">
        <v>150</v>
      </c>
      <c r="H222" s="408"/>
      <c r="I222" s="230">
        <f t="shared" si="31"/>
        <v>150</v>
      </c>
      <c r="J222" s="116"/>
      <c r="K222" s="408"/>
      <c r="L222" s="230">
        <f t="shared" si="32"/>
        <v>0</v>
      </c>
      <c r="M222" s="464"/>
      <c r="N222" s="118"/>
      <c r="O222" s="230">
        <f t="shared" si="33"/>
        <v>0</v>
      </c>
      <c r="P222" s="387"/>
      <c r="R222" s="346"/>
      <c r="S222" s="346"/>
      <c r="T222" s="346"/>
    </row>
    <row r="223" spans="1:20" ht="24" hidden="1" x14ac:dyDescent="0.25">
      <c r="A223" s="64">
        <v>5234</v>
      </c>
      <c r="B223" s="111" t="s">
        <v>238</v>
      </c>
      <c r="C223" s="227">
        <f t="shared" si="26"/>
        <v>0</v>
      </c>
      <c r="D223" s="116"/>
      <c r="E223" s="118"/>
      <c r="F223" s="229">
        <f t="shared" si="30"/>
        <v>0</v>
      </c>
      <c r="G223" s="116"/>
      <c r="H223" s="408"/>
      <c r="I223" s="230">
        <f t="shared" si="31"/>
        <v>0</v>
      </c>
      <c r="J223" s="116"/>
      <c r="K223" s="408"/>
      <c r="L223" s="230">
        <f t="shared" si="32"/>
        <v>0</v>
      </c>
      <c r="M223" s="464"/>
      <c r="N223" s="118"/>
      <c r="O223" s="230">
        <f t="shared" si="33"/>
        <v>0</v>
      </c>
      <c r="P223" s="387"/>
      <c r="R223" s="346"/>
      <c r="S223" s="346"/>
      <c r="T223" s="346"/>
    </row>
    <row r="224" spans="1:20" hidden="1" x14ac:dyDescent="0.25">
      <c r="A224" s="64">
        <v>5236</v>
      </c>
      <c r="B224" s="111" t="s">
        <v>239</v>
      </c>
      <c r="C224" s="227">
        <f t="shared" si="26"/>
        <v>0</v>
      </c>
      <c r="D224" s="116"/>
      <c r="E224" s="118"/>
      <c r="F224" s="229">
        <f t="shared" si="30"/>
        <v>0</v>
      </c>
      <c r="G224" s="116"/>
      <c r="H224" s="408"/>
      <c r="I224" s="230">
        <f t="shared" si="31"/>
        <v>0</v>
      </c>
      <c r="J224" s="116"/>
      <c r="K224" s="408"/>
      <c r="L224" s="230">
        <f t="shared" si="32"/>
        <v>0</v>
      </c>
      <c r="M224" s="464"/>
      <c r="N224" s="118"/>
      <c r="O224" s="230">
        <f t="shared" si="33"/>
        <v>0</v>
      </c>
      <c r="P224" s="387"/>
      <c r="R224" s="346"/>
      <c r="S224" s="346"/>
      <c r="T224" s="346"/>
    </row>
    <row r="225" spans="1:20" hidden="1" x14ac:dyDescent="0.25">
      <c r="A225" s="64">
        <v>5237</v>
      </c>
      <c r="B225" s="111" t="s">
        <v>240</v>
      </c>
      <c r="C225" s="227">
        <f t="shared" si="26"/>
        <v>0</v>
      </c>
      <c r="D225" s="116"/>
      <c r="E225" s="118"/>
      <c r="F225" s="229">
        <f t="shared" si="30"/>
        <v>0</v>
      </c>
      <c r="G225" s="116"/>
      <c r="H225" s="408"/>
      <c r="I225" s="230">
        <f t="shared" si="31"/>
        <v>0</v>
      </c>
      <c r="J225" s="116"/>
      <c r="K225" s="408"/>
      <c r="L225" s="230">
        <f t="shared" si="32"/>
        <v>0</v>
      </c>
      <c r="M225" s="464"/>
      <c r="N225" s="118"/>
      <c r="O225" s="230">
        <f t="shared" si="33"/>
        <v>0</v>
      </c>
      <c r="P225" s="387"/>
      <c r="R225" s="346"/>
      <c r="S225" s="346"/>
      <c r="T225" s="346"/>
    </row>
    <row r="226" spans="1:20" ht="24" x14ac:dyDescent="0.25">
      <c r="A226" s="64">
        <v>5238</v>
      </c>
      <c r="B226" s="111" t="s">
        <v>241</v>
      </c>
      <c r="C226" s="227">
        <f t="shared" si="26"/>
        <v>1000</v>
      </c>
      <c r="D226" s="116">
        <v>1000</v>
      </c>
      <c r="E226" s="117"/>
      <c r="F226" s="227">
        <f t="shared" si="30"/>
        <v>1000</v>
      </c>
      <c r="G226" s="116"/>
      <c r="H226" s="408"/>
      <c r="I226" s="230">
        <f t="shared" si="31"/>
        <v>0</v>
      </c>
      <c r="J226" s="116"/>
      <c r="K226" s="408"/>
      <c r="L226" s="230">
        <f t="shared" si="32"/>
        <v>0</v>
      </c>
      <c r="M226" s="464"/>
      <c r="N226" s="118"/>
      <c r="O226" s="230">
        <f t="shared" si="33"/>
        <v>0</v>
      </c>
      <c r="P226" s="387"/>
      <c r="R226" s="346"/>
      <c r="S226" s="346"/>
      <c r="T226" s="346"/>
    </row>
    <row r="227" spans="1:20" ht="24" hidden="1" x14ac:dyDescent="0.25">
      <c r="A227" s="64">
        <v>5239</v>
      </c>
      <c r="B227" s="111" t="s">
        <v>242</v>
      </c>
      <c r="C227" s="227">
        <f t="shared" si="26"/>
        <v>0</v>
      </c>
      <c r="D227" s="116"/>
      <c r="E227" s="118"/>
      <c r="F227" s="229">
        <f t="shared" si="30"/>
        <v>0</v>
      </c>
      <c r="G227" s="116"/>
      <c r="H227" s="408"/>
      <c r="I227" s="230">
        <f t="shared" si="31"/>
        <v>0</v>
      </c>
      <c r="J227" s="116"/>
      <c r="K227" s="408"/>
      <c r="L227" s="230">
        <f t="shared" si="32"/>
        <v>0</v>
      </c>
      <c r="M227" s="464"/>
      <c r="N227" s="118"/>
      <c r="O227" s="230">
        <f t="shared" si="33"/>
        <v>0</v>
      </c>
      <c r="P227" s="387"/>
      <c r="R227" s="346"/>
      <c r="S227" s="346"/>
      <c r="T227" s="346"/>
    </row>
    <row r="228" spans="1:20" ht="24" hidden="1" x14ac:dyDescent="0.25">
      <c r="A228" s="224">
        <v>5240</v>
      </c>
      <c r="B228" s="111" t="s">
        <v>243</v>
      </c>
      <c r="C228" s="227">
        <f t="shared" si="26"/>
        <v>0</v>
      </c>
      <c r="D228" s="116"/>
      <c r="E228" s="118"/>
      <c r="F228" s="229">
        <f t="shared" si="30"/>
        <v>0</v>
      </c>
      <c r="G228" s="116"/>
      <c r="H228" s="408"/>
      <c r="I228" s="230">
        <f t="shared" si="31"/>
        <v>0</v>
      </c>
      <c r="J228" s="116"/>
      <c r="K228" s="408"/>
      <c r="L228" s="230">
        <f t="shared" si="32"/>
        <v>0</v>
      </c>
      <c r="M228" s="464"/>
      <c r="N228" s="118"/>
      <c r="O228" s="230">
        <f t="shared" si="33"/>
        <v>0</v>
      </c>
      <c r="P228" s="387"/>
      <c r="R228" s="346"/>
      <c r="S228" s="346"/>
      <c r="T228" s="346"/>
    </row>
    <row r="229" spans="1:20" hidden="1" x14ac:dyDescent="0.25">
      <c r="A229" s="224">
        <v>5250</v>
      </c>
      <c r="B229" s="111" t="s">
        <v>244</v>
      </c>
      <c r="C229" s="227">
        <f t="shared" si="26"/>
        <v>0</v>
      </c>
      <c r="D229" s="116"/>
      <c r="E229" s="118"/>
      <c r="F229" s="229">
        <f t="shared" si="30"/>
        <v>0</v>
      </c>
      <c r="G229" s="116"/>
      <c r="H229" s="408"/>
      <c r="I229" s="230">
        <f t="shared" si="31"/>
        <v>0</v>
      </c>
      <c r="J229" s="116"/>
      <c r="K229" s="408"/>
      <c r="L229" s="230">
        <f t="shared" si="32"/>
        <v>0</v>
      </c>
      <c r="M229" s="464"/>
      <c r="N229" s="118"/>
      <c r="O229" s="230">
        <f t="shared" si="33"/>
        <v>0</v>
      </c>
      <c r="P229" s="387"/>
      <c r="R229" s="346"/>
      <c r="S229" s="346"/>
      <c r="T229" s="346"/>
    </row>
    <row r="230" spans="1:20"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c r="R230" s="346"/>
      <c r="S230" s="346"/>
      <c r="T230" s="346"/>
    </row>
    <row r="231" spans="1:20" ht="24" hidden="1" x14ac:dyDescent="0.25">
      <c r="A231" s="64">
        <v>5269</v>
      </c>
      <c r="B231" s="111" t="s">
        <v>246</v>
      </c>
      <c r="C231" s="227">
        <f t="shared" si="26"/>
        <v>0</v>
      </c>
      <c r="D231" s="116"/>
      <c r="E231" s="118"/>
      <c r="F231" s="229">
        <f t="shared" si="30"/>
        <v>0</v>
      </c>
      <c r="G231" s="116"/>
      <c r="H231" s="408"/>
      <c r="I231" s="230">
        <f t="shared" si="31"/>
        <v>0</v>
      </c>
      <c r="J231" s="116"/>
      <c r="K231" s="408"/>
      <c r="L231" s="230">
        <f t="shared" si="32"/>
        <v>0</v>
      </c>
      <c r="M231" s="464"/>
      <c r="N231" s="118"/>
      <c r="O231" s="230">
        <f t="shared" si="33"/>
        <v>0</v>
      </c>
      <c r="P231" s="387"/>
      <c r="R231" s="346"/>
      <c r="S231" s="346"/>
      <c r="T231" s="346"/>
    </row>
    <row r="232" spans="1:20" ht="24" hidden="1" x14ac:dyDescent="0.25">
      <c r="A232" s="213">
        <v>5270</v>
      </c>
      <c r="B232" s="156" t="s">
        <v>247</v>
      </c>
      <c r="C232" s="290">
        <f t="shared" si="26"/>
        <v>0</v>
      </c>
      <c r="D232" s="231"/>
      <c r="E232" s="234"/>
      <c r="F232" s="218">
        <f t="shared" si="30"/>
        <v>0</v>
      </c>
      <c r="G232" s="231"/>
      <c r="H232" s="467"/>
      <c r="I232" s="219">
        <f t="shared" si="31"/>
        <v>0</v>
      </c>
      <c r="J232" s="231"/>
      <c r="K232" s="467"/>
      <c r="L232" s="219">
        <f t="shared" si="32"/>
        <v>0</v>
      </c>
      <c r="M232" s="468"/>
      <c r="N232" s="234"/>
      <c r="O232" s="219">
        <f t="shared" si="33"/>
        <v>0</v>
      </c>
      <c r="P232" s="434"/>
      <c r="R232" s="346"/>
      <c r="S232" s="346"/>
      <c r="T232" s="346"/>
    </row>
    <row r="233" spans="1:20" hidden="1" x14ac:dyDescent="0.25">
      <c r="A233" s="200">
        <v>6000</v>
      </c>
      <c r="B233" s="200" t="s">
        <v>248</v>
      </c>
      <c r="C233" s="455">
        <f t="shared" si="26"/>
        <v>0</v>
      </c>
      <c r="D233" s="206">
        <f>D234+D254+D261</f>
        <v>0</v>
      </c>
      <c r="E233" s="207">
        <f>E234+E254+E261</f>
        <v>0</v>
      </c>
      <c r="F233" s="208">
        <f t="shared" si="30"/>
        <v>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c r="R233" s="346"/>
      <c r="S233" s="346"/>
      <c r="T233" s="346"/>
    </row>
    <row r="234" spans="1:20"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c r="R234" s="346"/>
      <c r="S234" s="346"/>
      <c r="T234" s="346"/>
    </row>
    <row r="235" spans="1:20" ht="24" hidden="1" x14ac:dyDescent="0.25">
      <c r="A235" s="350">
        <v>6220</v>
      </c>
      <c r="B235" s="101" t="s">
        <v>250</v>
      </c>
      <c r="C235" s="239">
        <f t="shared" si="26"/>
        <v>0</v>
      </c>
      <c r="D235" s="106"/>
      <c r="E235" s="108"/>
      <c r="F235" s="242">
        <f t="shared" si="30"/>
        <v>0</v>
      </c>
      <c r="G235" s="106"/>
      <c r="H235" s="403"/>
      <c r="I235" s="243">
        <f t="shared" si="31"/>
        <v>0</v>
      </c>
      <c r="J235" s="106"/>
      <c r="K235" s="403"/>
      <c r="L235" s="243">
        <f t="shared" si="32"/>
        <v>0</v>
      </c>
      <c r="M235" s="463"/>
      <c r="N235" s="108"/>
      <c r="O235" s="243">
        <f t="shared" si="33"/>
        <v>0</v>
      </c>
      <c r="P235" s="382"/>
      <c r="R235" s="346"/>
      <c r="S235" s="346"/>
      <c r="T235" s="346"/>
    </row>
    <row r="236" spans="1:20" hidden="1" x14ac:dyDescent="0.25">
      <c r="A236" s="224">
        <v>6230</v>
      </c>
      <c r="B236" s="111" t="s">
        <v>251</v>
      </c>
      <c r="C236" s="226">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c r="R236" s="346"/>
      <c r="S236" s="346"/>
      <c r="T236" s="346"/>
    </row>
    <row r="237" spans="1:20" ht="24" hidden="1" x14ac:dyDescent="0.25">
      <c r="A237" s="64">
        <v>6239</v>
      </c>
      <c r="B237" s="101" t="s">
        <v>252</v>
      </c>
      <c r="C237" s="226">
        <f t="shared" si="26"/>
        <v>0</v>
      </c>
      <c r="D237" s="116"/>
      <c r="E237" s="118"/>
      <c r="F237" s="229">
        <f t="shared" si="30"/>
        <v>0</v>
      </c>
      <c r="G237" s="116"/>
      <c r="H237" s="408"/>
      <c r="I237" s="230">
        <f t="shared" si="31"/>
        <v>0</v>
      </c>
      <c r="J237" s="116"/>
      <c r="K237" s="408"/>
      <c r="L237" s="230">
        <f t="shared" si="32"/>
        <v>0</v>
      </c>
      <c r="M237" s="464"/>
      <c r="N237" s="118"/>
      <c r="O237" s="230">
        <f t="shared" si="33"/>
        <v>0</v>
      </c>
      <c r="P237" s="387"/>
      <c r="R237" s="346"/>
      <c r="S237" s="346"/>
      <c r="T237" s="346"/>
    </row>
    <row r="238" spans="1:20" ht="24" hidden="1" x14ac:dyDescent="0.25">
      <c r="A238" s="224">
        <v>6240</v>
      </c>
      <c r="B238" s="111" t="s">
        <v>253</v>
      </c>
      <c r="C238" s="226">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c r="R238" s="346"/>
      <c r="S238" s="346"/>
      <c r="T238" s="346"/>
    </row>
    <row r="239" spans="1:20" hidden="1" x14ac:dyDescent="0.25">
      <c r="A239" s="64">
        <v>6241</v>
      </c>
      <c r="B239" s="111" t="s">
        <v>254</v>
      </c>
      <c r="C239" s="226">
        <f t="shared" si="26"/>
        <v>0</v>
      </c>
      <c r="D239" s="116"/>
      <c r="E239" s="118"/>
      <c r="F239" s="229">
        <f t="shared" si="30"/>
        <v>0</v>
      </c>
      <c r="G239" s="116"/>
      <c r="H239" s="408"/>
      <c r="I239" s="230">
        <f t="shared" si="31"/>
        <v>0</v>
      </c>
      <c r="J239" s="116"/>
      <c r="K239" s="408"/>
      <c r="L239" s="230">
        <f t="shared" si="32"/>
        <v>0</v>
      </c>
      <c r="M239" s="464"/>
      <c r="N239" s="118"/>
      <c r="O239" s="230">
        <f t="shared" si="33"/>
        <v>0</v>
      </c>
      <c r="P239" s="387"/>
      <c r="R239" s="346"/>
      <c r="S239" s="346"/>
      <c r="T239" s="346"/>
    </row>
    <row r="240" spans="1:20" hidden="1" x14ac:dyDescent="0.25">
      <c r="A240" s="64">
        <v>6242</v>
      </c>
      <c r="B240" s="111" t="s">
        <v>255</v>
      </c>
      <c r="C240" s="226">
        <f t="shared" si="26"/>
        <v>0</v>
      </c>
      <c r="D240" s="116"/>
      <c r="E240" s="118"/>
      <c r="F240" s="229">
        <f t="shared" si="30"/>
        <v>0</v>
      </c>
      <c r="G240" s="116"/>
      <c r="H240" s="408"/>
      <c r="I240" s="230">
        <f t="shared" si="31"/>
        <v>0</v>
      </c>
      <c r="J240" s="116"/>
      <c r="K240" s="408"/>
      <c r="L240" s="230">
        <f t="shared" si="32"/>
        <v>0</v>
      </c>
      <c r="M240" s="464"/>
      <c r="N240" s="118"/>
      <c r="O240" s="230">
        <f t="shared" si="33"/>
        <v>0</v>
      </c>
      <c r="P240" s="387"/>
      <c r="R240" s="346"/>
      <c r="S240" s="346"/>
      <c r="T240" s="346"/>
    </row>
    <row r="241" spans="1:20" ht="24" hidden="1" x14ac:dyDescent="0.25">
      <c r="A241" s="224">
        <v>6250</v>
      </c>
      <c r="B241" s="111" t="s">
        <v>256</v>
      </c>
      <c r="C241" s="226">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c r="R241" s="346"/>
      <c r="S241" s="346"/>
      <c r="T241" s="346"/>
    </row>
    <row r="242" spans="1:20" hidden="1" x14ac:dyDescent="0.25">
      <c r="A242" s="64">
        <v>6252</v>
      </c>
      <c r="B242" s="111" t="s">
        <v>257</v>
      </c>
      <c r="C242" s="226">
        <f t="shared" si="26"/>
        <v>0</v>
      </c>
      <c r="D242" s="116"/>
      <c r="E242" s="118"/>
      <c r="F242" s="229">
        <f t="shared" si="30"/>
        <v>0</v>
      </c>
      <c r="G242" s="116"/>
      <c r="H242" s="408"/>
      <c r="I242" s="230">
        <f t="shared" si="31"/>
        <v>0</v>
      </c>
      <c r="J242" s="116"/>
      <c r="K242" s="408"/>
      <c r="L242" s="230">
        <f t="shared" si="32"/>
        <v>0</v>
      </c>
      <c r="M242" s="464"/>
      <c r="N242" s="118"/>
      <c r="O242" s="230">
        <f t="shared" si="33"/>
        <v>0</v>
      </c>
      <c r="P242" s="387"/>
      <c r="R242" s="346"/>
      <c r="S242" s="346"/>
      <c r="T242" s="346"/>
    </row>
    <row r="243" spans="1:20" hidden="1" x14ac:dyDescent="0.25">
      <c r="A243" s="64">
        <v>6253</v>
      </c>
      <c r="B243" s="111" t="s">
        <v>258</v>
      </c>
      <c r="C243" s="226">
        <f t="shared" si="26"/>
        <v>0</v>
      </c>
      <c r="D243" s="116"/>
      <c r="E243" s="118"/>
      <c r="F243" s="229">
        <f t="shared" si="30"/>
        <v>0</v>
      </c>
      <c r="G243" s="116"/>
      <c r="H243" s="408"/>
      <c r="I243" s="230">
        <f t="shared" si="31"/>
        <v>0</v>
      </c>
      <c r="J243" s="116"/>
      <c r="K243" s="408"/>
      <c r="L243" s="230">
        <f t="shared" si="32"/>
        <v>0</v>
      </c>
      <c r="M243" s="464"/>
      <c r="N243" s="118"/>
      <c r="O243" s="230">
        <f t="shared" si="33"/>
        <v>0</v>
      </c>
      <c r="P243" s="387"/>
      <c r="R243" s="346"/>
      <c r="S243" s="346"/>
      <c r="T243" s="346"/>
    </row>
    <row r="244" spans="1:20" ht="24" hidden="1" x14ac:dyDescent="0.25">
      <c r="A244" s="64">
        <v>6254</v>
      </c>
      <c r="B244" s="111" t="s">
        <v>259</v>
      </c>
      <c r="C244" s="226">
        <f t="shared" si="26"/>
        <v>0</v>
      </c>
      <c r="D244" s="116"/>
      <c r="E244" s="118"/>
      <c r="F244" s="229">
        <f t="shared" si="30"/>
        <v>0</v>
      </c>
      <c r="G244" s="116"/>
      <c r="H244" s="408"/>
      <c r="I244" s="230">
        <f t="shared" si="31"/>
        <v>0</v>
      </c>
      <c r="J244" s="116"/>
      <c r="K244" s="408"/>
      <c r="L244" s="230">
        <f t="shared" si="32"/>
        <v>0</v>
      </c>
      <c r="M244" s="464"/>
      <c r="N244" s="118"/>
      <c r="O244" s="230">
        <f t="shared" si="33"/>
        <v>0</v>
      </c>
      <c r="P244" s="387"/>
      <c r="R244" s="346"/>
      <c r="S244" s="346"/>
      <c r="T244" s="346"/>
    </row>
    <row r="245" spans="1:20" ht="24" hidden="1" x14ac:dyDescent="0.25">
      <c r="A245" s="64">
        <v>6255</v>
      </c>
      <c r="B245" s="111" t="s">
        <v>260</v>
      </c>
      <c r="C245" s="226">
        <f t="shared" si="26"/>
        <v>0</v>
      </c>
      <c r="D245" s="116"/>
      <c r="E245" s="118"/>
      <c r="F245" s="229">
        <f t="shared" si="30"/>
        <v>0</v>
      </c>
      <c r="G245" s="116"/>
      <c r="H245" s="408"/>
      <c r="I245" s="230">
        <f t="shared" si="31"/>
        <v>0</v>
      </c>
      <c r="J245" s="116"/>
      <c r="K245" s="408"/>
      <c r="L245" s="230">
        <f t="shared" si="32"/>
        <v>0</v>
      </c>
      <c r="M245" s="464"/>
      <c r="N245" s="118"/>
      <c r="O245" s="230">
        <f t="shared" si="33"/>
        <v>0</v>
      </c>
      <c r="P245" s="387"/>
      <c r="R245" s="346"/>
      <c r="S245" s="346"/>
      <c r="T245" s="346"/>
    </row>
    <row r="246" spans="1:20" hidden="1" x14ac:dyDescent="0.25">
      <c r="A246" s="64">
        <v>6259</v>
      </c>
      <c r="B246" s="111" t="s">
        <v>261</v>
      </c>
      <c r="C246" s="226">
        <f t="shared" si="26"/>
        <v>0</v>
      </c>
      <c r="D246" s="116"/>
      <c r="E246" s="118"/>
      <c r="F246" s="229">
        <f t="shared" si="30"/>
        <v>0</v>
      </c>
      <c r="G246" s="116"/>
      <c r="H246" s="408"/>
      <c r="I246" s="230">
        <f t="shared" si="31"/>
        <v>0</v>
      </c>
      <c r="J246" s="116"/>
      <c r="K246" s="408"/>
      <c r="L246" s="230">
        <f t="shared" si="32"/>
        <v>0</v>
      </c>
      <c r="M246" s="464"/>
      <c r="N246" s="118"/>
      <c r="O246" s="230">
        <f t="shared" si="33"/>
        <v>0</v>
      </c>
      <c r="P246" s="387"/>
      <c r="R246" s="346"/>
      <c r="S246" s="346"/>
      <c r="T246" s="346"/>
    </row>
    <row r="247" spans="1:20" ht="24" hidden="1" x14ac:dyDescent="0.25">
      <c r="A247" s="224">
        <v>6260</v>
      </c>
      <c r="B247" s="111" t="s">
        <v>262</v>
      </c>
      <c r="C247" s="226">
        <f t="shared" si="26"/>
        <v>0</v>
      </c>
      <c r="D247" s="116"/>
      <c r="E247" s="118"/>
      <c r="F247" s="229">
        <f t="shared" ref="F247:F299" si="37">D247+E247</f>
        <v>0</v>
      </c>
      <c r="G247" s="116"/>
      <c r="H247" s="408"/>
      <c r="I247" s="230">
        <f t="shared" ref="I247:I299" si="38">G247+H247</f>
        <v>0</v>
      </c>
      <c r="J247" s="116"/>
      <c r="K247" s="408"/>
      <c r="L247" s="230">
        <f t="shared" ref="L247:L299" si="39">J247+K247</f>
        <v>0</v>
      </c>
      <c r="M247" s="464"/>
      <c r="N247" s="118"/>
      <c r="O247" s="230">
        <f t="shared" ref="O247:O276" si="40">M247+N247</f>
        <v>0</v>
      </c>
      <c r="P247" s="387"/>
      <c r="R247" s="346"/>
      <c r="S247" s="346"/>
      <c r="T247" s="346"/>
    </row>
    <row r="248" spans="1:20" hidden="1" x14ac:dyDescent="0.25">
      <c r="A248" s="224">
        <v>6270</v>
      </c>
      <c r="B248" s="111" t="s">
        <v>263</v>
      </c>
      <c r="C248" s="226">
        <f t="shared" si="26"/>
        <v>0</v>
      </c>
      <c r="D248" s="116"/>
      <c r="E248" s="118"/>
      <c r="F248" s="229">
        <f t="shared" si="37"/>
        <v>0</v>
      </c>
      <c r="G248" s="116"/>
      <c r="H248" s="408"/>
      <c r="I248" s="230">
        <f t="shared" si="38"/>
        <v>0</v>
      </c>
      <c r="J248" s="116"/>
      <c r="K248" s="408"/>
      <c r="L248" s="230">
        <f t="shared" si="39"/>
        <v>0</v>
      </c>
      <c r="M248" s="464"/>
      <c r="N248" s="118"/>
      <c r="O248" s="230">
        <f t="shared" si="40"/>
        <v>0</v>
      </c>
      <c r="P248" s="387"/>
      <c r="R248" s="346"/>
      <c r="S248" s="346"/>
      <c r="T248" s="346"/>
    </row>
    <row r="249" spans="1:20" ht="24" hidden="1" x14ac:dyDescent="0.25">
      <c r="A249" s="350">
        <v>6290</v>
      </c>
      <c r="B249" s="101" t="s">
        <v>264</v>
      </c>
      <c r="C249" s="226">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c r="R249" s="346"/>
      <c r="S249" s="346"/>
      <c r="T249" s="346"/>
    </row>
    <row r="250" spans="1:20" hidden="1" x14ac:dyDescent="0.25">
      <c r="A250" s="64">
        <v>6291</v>
      </c>
      <c r="B250" s="111" t="s">
        <v>265</v>
      </c>
      <c r="C250" s="226">
        <f t="shared" si="26"/>
        <v>0</v>
      </c>
      <c r="D250" s="116"/>
      <c r="E250" s="118"/>
      <c r="F250" s="229">
        <f t="shared" si="37"/>
        <v>0</v>
      </c>
      <c r="G250" s="116"/>
      <c r="H250" s="408"/>
      <c r="I250" s="230">
        <f t="shared" si="38"/>
        <v>0</v>
      </c>
      <c r="J250" s="116"/>
      <c r="K250" s="408"/>
      <c r="L250" s="230">
        <f t="shared" si="39"/>
        <v>0</v>
      </c>
      <c r="M250" s="464"/>
      <c r="N250" s="118"/>
      <c r="O250" s="230">
        <f t="shared" si="40"/>
        <v>0</v>
      </c>
      <c r="P250" s="387"/>
      <c r="R250" s="346"/>
      <c r="S250" s="346"/>
      <c r="T250" s="346"/>
    </row>
    <row r="251" spans="1:20" hidden="1" x14ac:dyDescent="0.25">
      <c r="A251" s="64">
        <v>6292</v>
      </c>
      <c r="B251" s="111" t="s">
        <v>266</v>
      </c>
      <c r="C251" s="226">
        <f t="shared" si="26"/>
        <v>0</v>
      </c>
      <c r="D251" s="116"/>
      <c r="E251" s="118"/>
      <c r="F251" s="229">
        <f t="shared" si="37"/>
        <v>0</v>
      </c>
      <c r="G251" s="116"/>
      <c r="H251" s="408"/>
      <c r="I251" s="230">
        <f t="shared" si="38"/>
        <v>0</v>
      </c>
      <c r="J251" s="116"/>
      <c r="K251" s="408"/>
      <c r="L251" s="230">
        <f t="shared" si="39"/>
        <v>0</v>
      </c>
      <c r="M251" s="464"/>
      <c r="N251" s="118"/>
      <c r="O251" s="230">
        <f t="shared" si="40"/>
        <v>0</v>
      </c>
      <c r="P251" s="387"/>
      <c r="R251" s="346"/>
      <c r="S251" s="346"/>
      <c r="T251" s="346"/>
    </row>
    <row r="252" spans="1:20" ht="72" hidden="1" x14ac:dyDescent="0.25">
      <c r="A252" s="64">
        <v>6296</v>
      </c>
      <c r="B252" s="111" t="s">
        <v>267</v>
      </c>
      <c r="C252" s="226">
        <f t="shared" si="26"/>
        <v>0</v>
      </c>
      <c r="D252" s="116"/>
      <c r="E252" s="118"/>
      <c r="F252" s="229">
        <f t="shared" si="37"/>
        <v>0</v>
      </c>
      <c r="G252" s="116"/>
      <c r="H252" s="408"/>
      <c r="I252" s="230">
        <f t="shared" si="38"/>
        <v>0</v>
      </c>
      <c r="J252" s="116"/>
      <c r="K252" s="408"/>
      <c r="L252" s="230">
        <f t="shared" si="39"/>
        <v>0</v>
      </c>
      <c r="M252" s="464"/>
      <c r="N252" s="118"/>
      <c r="O252" s="230">
        <f t="shared" si="40"/>
        <v>0</v>
      </c>
      <c r="P252" s="387"/>
      <c r="R252" s="346"/>
      <c r="S252" s="346"/>
      <c r="T252" s="346"/>
    </row>
    <row r="253" spans="1:20" ht="36" hidden="1" x14ac:dyDescent="0.25">
      <c r="A253" s="64">
        <v>6299</v>
      </c>
      <c r="B253" s="111" t="s">
        <v>268</v>
      </c>
      <c r="C253" s="226">
        <f t="shared" si="26"/>
        <v>0</v>
      </c>
      <c r="D253" s="116"/>
      <c r="E253" s="118"/>
      <c r="F253" s="229">
        <f t="shared" si="37"/>
        <v>0</v>
      </c>
      <c r="G253" s="116"/>
      <c r="H253" s="408"/>
      <c r="I253" s="230">
        <f t="shared" si="38"/>
        <v>0</v>
      </c>
      <c r="J253" s="116"/>
      <c r="K253" s="408"/>
      <c r="L253" s="230">
        <f t="shared" si="39"/>
        <v>0</v>
      </c>
      <c r="M253" s="464"/>
      <c r="N253" s="118"/>
      <c r="O253" s="230">
        <f t="shared" si="40"/>
        <v>0</v>
      </c>
      <c r="P253" s="387"/>
      <c r="R253" s="346"/>
      <c r="S253" s="346"/>
      <c r="T253" s="346"/>
    </row>
    <row r="254" spans="1:20" hidden="1" x14ac:dyDescent="0.25">
      <c r="A254" s="85">
        <v>6300</v>
      </c>
      <c r="B254" s="210" t="s">
        <v>269</v>
      </c>
      <c r="C254" s="393">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c r="R254" s="346"/>
      <c r="S254" s="346"/>
      <c r="T254" s="346"/>
    </row>
    <row r="255" spans="1:20" ht="24" hidden="1" x14ac:dyDescent="0.25">
      <c r="A255" s="350">
        <v>6320</v>
      </c>
      <c r="B255" s="101" t="s">
        <v>270</v>
      </c>
      <c r="C255" s="477">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c r="R255" s="346"/>
      <c r="S255" s="346"/>
      <c r="T255" s="346"/>
    </row>
    <row r="256" spans="1:20" hidden="1" x14ac:dyDescent="0.25">
      <c r="A256" s="64">
        <v>6322</v>
      </c>
      <c r="B256" s="111" t="s">
        <v>271</v>
      </c>
      <c r="C256" s="466">
        <f t="shared" si="26"/>
        <v>0</v>
      </c>
      <c r="D256" s="116"/>
      <c r="E256" s="118"/>
      <c r="F256" s="229">
        <f t="shared" si="37"/>
        <v>0</v>
      </c>
      <c r="G256" s="116"/>
      <c r="H256" s="408"/>
      <c r="I256" s="230">
        <f t="shared" si="38"/>
        <v>0</v>
      </c>
      <c r="J256" s="116"/>
      <c r="K256" s="408"/>
      <c r="L256" s="230">
        <f t="shared" si="39"/>
        <v>0</v>
      </c>
      <c r="M256" s="464"/>
      <c r="N256" s="118"/>
      <c r="O256" s="230">
        <f t="shared" si="40"/>
        <v>0</v>
      </c>
      <c r="P256" s="387"/>
      <c r="R256" s="346"/>
      <c r="S256" s="346"/>
      <c r="T256" s="346"/>
    </row>
    <row r="257" spans="1:20" ht="24" hidden="1" x14ac:dyDescent="0.25">
      <c r="A257" s="64">
        <v>6323</v>
      </c>
      <c r="B257" s="111" t="s">
        <v>272</v>
      </c>
      <c r="C257" s="466">
        <f t="shared" si="26"/>
        <v>0</v>
      </c>
      <c r="D257" s="116"/>
      <c r="E257" s="118"/>
      <c r="F257" s="229">
        <f t="shared" si="37"/>
        <v>0</v>
      </c>
      <c r="G257" s="116"/>
      <c r="H257" s="408"/>
      <c r="I257" s="230">
        <f t="shared" si="38"/>
        <v>0</v>
      </c>
      <c r="J257" s="116"/>
      <c r="K257" s="408"/>
      <c r="L257" s="230">
        <f t="shared" si="39"/>
        <v>0</v>
      </c>
      <c r="M257" s="464"/>
      <c r="N257" s="118"/>
      <c r="O257" s="230">
        <f t="shared" si="40"/>
        <v>0</v>
      </c>
      <c r="P257" s="387"/>
      <c r="R257" s="346"/>
      <c r="S257" s="346"/>
      <c r="T257" s="346"/>
    </row>
    <row r="258" spans="1:20" ht="24" hidden="1" x14ac:dyDescent="0.25">
      <c r="A258" s="55">
        <v>6324</v>
      </c>
      <c r="B258" s="101" t="s">
        <v>273</v>
      </c>
      <c r="C258" s="466">
        <f t="shared" si="26"/>
        <v>0</v>
      </c>
      <c r="D258" s="106"/>
      <c r="E258" s="108"/>
      <c r="F258" s="242">
        <f t="shared" si="37"/>
        <v>0</v>
      </c>
      <c r="G258" s="106"/>
      <c r="H258" s="403"/>
      <c r="I258" s="243">
        <f t="shared" si="38"/>
        <v>0</v>
      </c>
      <c r="J258" s="106"/>
      <c r="K258" s="403"/>
      <c r="L258" s="243">
        <f t="shared" si="39"/>
        <v>0</v>
      </c>
      <c r="M258" s="463"/>
      <c r="N258" s="108"/>
      <c r="O258" s="243">
        <f t="shared" si="40"/>
        <v>0</v>
      </c>
      <c r="P258" s="382"/>
      <c r="R258" s="346"/>
      <c r="S258" s="346"/>
      <c r="T258" s="346"/>
    </row>
    <row r="259" spans="1:20" ht="24" hidden="1" x14ac:dyDescent="0.25">
      <c r="A259" s="273">
        <v>6330</v>
      </c>
      <c r="B259" s="274" t="s">
        <v>274</v>
      </c>
      <c r="C259" s="466">
        <f t="shared" ref="C259:C286" si="50">F259+I259+L259+O259</f>
        <v>0</v>
      </c>
      <c r="D259" s="257"/>
      <c r="E259" s="260"/>
      <c r="F259" s="482">
        <f t="shared" si="37"/>
        <v>0</v>
      </c>
      <c r="G259" s="257"/>
      <c r="H259" s="483"/>
      <c r="I259" s="479">
        <f t="shared" si="38"/>
        <v>0</v>
      </c>
      <c r="J259" s="257"/>
      <c r="K259" s="483"/>
      <c r="L259" s="479">
        <f t="shared" si="39"/>
        <v>0</v>
      </c>
      <c r="M259" s="484"/>
      <c r="N259" s="260"/>
      <c r="O259" s="479">
        <f t="shared" si="40"/>
        <v>0</v>
      </c>
      <c r="P259" s="480"/>
      <c r="R259" s="346"/>
      <c r="S259" s="346"/>
      <c r="T259" s="346"/>
    </row>
    <row r="260" spans="1:20" hidden="1" x14ac:dyDescent="0.25">
      <c r="A260" s="224">
        <v>6360</v>
      </c>
      <c r="B260" s="111" t="s">
        <v>275</v>
      </c>
      <c r="C260" s="466">
        <f t="shared" si="50"/>
        <v>0</v>
      </c>
      <c r="D260" s="116"/>
      <c r="E260" s="118"/>
      <c r="F260" s="229">
        <f t="shared" si="37"/>
        <v>0</v>
      </c>
      <c r="G260" s="116"/>
      <c r="H260" s="408"/>
      <c r="I260" s="230">
        <f t="shared" si="38"/>
        <v>0</v>
      </c>
      <c r="J260" s="116"/>
      <c r="K260" s="408"/>
      <c r="L260" s="230">
        <f t="shared" si="39"/>
        <v>0</v>
      </c>
      <c r="M260" s="464"/>
      <c r="N260" s="118"/>
      <c r="O260" s="230">
        <f t="shared" si="40"/>
        <v>0</v>
      </c>
      <c r="P260" s="387"/>
      <c r="R260" s="346"/>
      <c r="S260" s="346"/>
      <c r="T260" s="346"/>
    </row>
    <row r="261" spans="1:20" ht="36" hidden="1" x14ac:dyDescent="0.25">
      <c r="A261" s="85">
        <v>6400</v>
      </c>
      <c r="B261" s="210" t="s">
        <v>276</v>
      </c>
      <c r="C261" s="393">
        <f t="shared" si="50"/>
        <v>0</v>
      </c>
      <c r="D261" s="95">
        <f>SUM(D262,D266)</f>
        <v>0</v>
      </c>
      <c r="E261" s="98">
        <f>SUM(E262,E266)</f>
        <v>0</v>
      </c>
      <c r="F261" s="212">
        <f t="shared" si="37"/>
        <v>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c r="R261" s="346"/>
      <c r="S261" s="346"/>
      <c r="T261" s="346"/>
    </row>
    <row r="262" spans="1:20" ht="24" hidden="1" x14ac:dyDescent="0.25">
      <c r="A262" s="350">
        <v>6410</v>
      </c>
      <c r="B262" s="101" t="s">
        <v>277</v>
      </c>
      <c r="C262" s="471">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c r="R262" s="346"/>
      <c r="S262" s="346"/>
      <c r="T262" s="346"/>
    </row>
    <row r="263" spans="1:20" hidden="1" x14ac:dyDescent="0.25">
      <c r="A263" s="64">
        <v>6411</v>
      </c>
      <c r="B263" s="275" t="s">
        <v>278</v>
      </c>
      <c r="C263" s="226">
        <f t="shared" si="50"/>
        <v>0</v>
      </c>
      <c r="D263" s="116"/>
      <c r="E263" s="118"/>
      <c r="F263" s="229">
        <f t="shared" si="37"/>
        <v>0</v>
      </c>
      <c r="G263" s="116"/>
      <c r="H263" s="408"/>
      <c r="I263" s="230">
        <f t="shared" si="38"/>
        <v>0</v>
      </c>
      <c r="J263" s="116"/>
      <c r="K263" s="408"/>
      <c r="L263" s="230">
        <f t="shared" si="39"/>
        <v>0</v>
      </c>
      <c r="M263" s="464"/>
      <c r="N263" s="118"/>
      <c r="O263" s="230">
        <f t="shared" si="40"/>
        <v>0</v>
      </c>
      <c r="P263" s="387"/>
      <c r="R263" s="346"/>
      <c r="S263" s="346"/>
      <c r="T263" s="346"/>
    </row>
    <row r="264" spans="1:20" ht="36" hidden="1" x14ac:dyDescent="0.25">
      <c r="A264" s="64">
        <v>6412</v>
      </c>
      <c r="B264" s="111" t="s">
        <v>279</v>
      </c>
      <c r="C264" s="226">
        <f t="shared" si="50"/>
        <v>0</v>
      </c>
      <c r="D264" s="116"/>
      <c r="E264" s="118"/>
      <c r="F264" s="229">
        <f t="shared" si="37"/>
        <v>0</v>
      </c>
      <c r="G264" s="116"/>
      <c r="H264" s="408"/>
      <c r="I264" s="230">
        <f t="shared" si="38"/>
        <v>0</v>
      </c>
      <c r="J264" s="116"/>
      <c r="K264" s="408"/>
      <c r="L264" s="230">
        <f t="shared" si="39"/>
        <v>0</v>
      </c>
      <c r="M264" s="464"/>
      <c r="N264" s="118"/>
      <c r="O264" s="230">
        <f t="shared" si="40"/>
        <v>0</v>
      </c>
      <c r="P264" s="387"/>
      <c r="R264" s="346"/>
      <c r="S264" s="346"/>
      <c r="T264" s="346"/>
    </row>
    <row r="265" spans="1:20" ht="36" hidden="1" x14ac:dyDescent="0.25">
      <c r="A265" s="64">
        <v>6419</v>
      </c>
      <c r="B265" s="111" t="s">
        <v>280</v>
      </c>
      <c r="C265" s="226">
        <f t="shared" si="50"/>
        <v>0</v>
      </c>
      <c r="D265" s="116"/>
      <c r="E265" s="118"/>
      <c r="F265" s="229">
        <f t="shared" si="37"/>
        <v>0</v>
      </c>
      <c r="G265" s="116"/>
      <c r="H265" s="408"/>
      <c r="I265" s="230">
        <f t="shared" si="38"/>
        <v>0</v>
      </c>
      <c r="J265" s="116"/>
      <c r="K265" s="408"/>
      <c r="L265" s="230">
        <f t="shared" si="39"/>
        <v>0</v>
      </c>
      <c r="M265" s="464"/>
      <c r="N265" s="118"/>
      <c r="O265" s="230">
        <f t="shared" si="40"/>
        <v>0</v>
      </c>
      <c r="P265" s="387"/>
      <c r="R265" s="346"/>
      <c r="S265" s="346"/>
      <c r="T265" s="346"/>
    </row>
    <row r="266" spans="1:20" ht="36" hidden="1" x14ac:dyDescent="0.25">
      <c r="A266" s="224">
        <v>6420</v>
      </c>
      <c r="B266" s="111" t="s">
        <v>281</v>
      </c>
      <c r="C266" s="226">
        <f t="shared" si="50"/>
        <v>0</v>
      </c>
      <c r="D266" s="225">
        <f>SUM(D267:D270)</f>
        <v>0</v>
      </c>
      <c r="E266" s="228">
        <f>SUM(E267:E270)</f>
        <v>0</v>
      </c>
      <c r="F266" s="229">
        <f t="shared" si="37"/>
        <v>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c r="R266" s="346"/>
      <c r="S266" s="346"/>
      <c r="T266" s="346"/>
    </row>
    <row r="267" spans="1:20" hidden="1" x14ac:dyDescent="0.25">
      <c r="A267" s="64">
        <v>6421</v>
      </c>
      <c r="B267" s="111" t="s">
        <v>282</v>
      </c>
      <c r="C267" s="226">
        <f t="shared" si="50"/>
        <v>0</v>
      </c>
      <c r="D267" s="116"/>
      <c r="E267" s="118"/>
      <c r="F267" s="229">
        <f t="shared" si="37"/>
        <v>0</v>
      </c>
      <c r="G267" s="116"/>
      <c r="H267" s="408"/>
      <c r="I267" s="230">
        <f t="shared" si="38"/>
        <v>0</v>
      </c>
      <c r="J267" s="116"/>
      <c r="K267" s="408"/>
      <c r="L267" s="230">
        <f t="shared" si="39"/>
        <v>0</v>
      </c>
      <c r="M267" s="464"/>
      <c r="N267" s="118"/>
      <c r="O267" s="230">
        <f t="shared" si="40"/>
        <v>0</v>
      </c>
      <c r="P267" s="387"/>
      <c r="R267" s="346"/>
      <c r="S267" s="346"/>
      <c r="T267" s="346"/>
    </row>
    <row r="268" spans="1:20" hidden="1" x14ac:dyDescent="0.25">
      <c r="A268" s="64">
        <v>6422</v>
      </c>
      <c r="B268" s="111" t="s">
        <v>283</v>
      </c>
      <c r="C268" s="226">
        <f t="shared" si="50"/>
        <v>0</v>
      </c>
      <c r="D268" s="116"/>
      <c r="E268" s="118"/>
      <c r="F268" s="229">
        <f t="shared" si="37"/>
        <v>0</v>
      </c>
      <c r="G268" s="116"/>
      <c r="H268" s="408"/>
      <c r="I268" s="230">
        <f t="shared" si="38"/>
        <v>0</v>
      </c>
      <c r="J268" s="116"/>
      <c r="K268" s="408"/>
      <c r="L268" s="230">
        <f t="shared" si="39"/>
        <v>0</v>
      </c>
      <c r="M268" s="464"/>
      <c r="N268" s="118"/>
      <c r="O268" s="230">
        <f t="shared" si="40"/>
        <v>0</v>
      </c>
      <c r="P268" s="387"/>
      <c r="R268" s="346"/>
      <c r="S268" s="346"/>
      <c r="T268" s="346"/>
    </row>
    <row r="269" spans="1:20" ht="24" hidden="1" x14ac:dyDescent="0.25">
      <c r="A269" s="64">
        <v>6423</v>
      </c>
      <c r="B269" s="111" t="s">
        <v>284</v>
      </c>
      <c r="C269" s="226">
        <f t="shared" si="50"/>
        <v>0</v>
      </c>
      <c r="D269" s="116"/>
      <c r="E269" s="118"/>
      <c r="F269" s="229">
        <f t="shared" si="37"/>
        <v>0</v>
      </c>
      <c r="G269" s="116"/>
      <c r="H269" s="408"/>
      <c r="I269" s="230">
        <f t="shared" si="38"/>
        <v>0</v>
      </c>
      <c r="J269" s="116"/>
      <c r="K269" s="408"/>
      <c r="L269" s="230">
        <f t="shared" si="39"/>
        <v>0</v>
      </c>
      <c r="M269" s="464"/>
      <c r="N269" s="118"/>
      <c r="O269" s="230">
        <f t="shared" si="40"/>
        <v>0</v>
      </c>
      <c r="P269" s="387"/>
      <c r="R269" s="346"/>
      <c r="S269" s="346"/>
      <c r="T269" s="346"/>
    </row>
    <row r="270" spans="1:20" ht="36" hidden="1" x14ac:dyDescent="0.25">
      <c r="A270" s="64">
        <v>6424</v>
      </c>
      <c r="B270" s="111" t="s">
        <v>285</v>
      </c>
      <c r="C270" s="226">
        <f t="shared" si="50"/>
        <v>0</v>
      </c>
      <c r="D270" s="116"/>
      <c r="E270" s="118"/>
      <c r="F270" s="229">
        <f t="shared" si="37"/>
        <v>0</v>
      </c>
      <c r="G270" s="116"/>
      <c r="H270" s="408"/>
      <c r="I270" s="230">
        <f t="shared" si="38"/>
        <v>0</v>
      </c>
      <c r="J270" s="116"/>
      <c r="K270" s="408"/>
      <c r="L270" s="230">
        <f t="shared" si="39"/>
        <v>0</v>
      </c>
      <c r="M270" s="464"/>
      <c r="N270" s="118"/>
      <c r="O270" s="230">
        <f t="shared" si="40"/>
        <v>0</v>
      </c>
      <c r="P270" s="387"/>
      <c r="R270" s="346"/>
      <c r="S270" s="346"/>
      <c r="T270" s="346"/>
    </row>
    <row r="271" spans="1:20" ht="36" hidden="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c r="R271" s="346"/>
      <c r="S271" s="346"/>
      <c r="T271" s="346"/>
    </row>
    <row r="272" spans="1:20"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c r="R272" s="346"/>
      <c r="S272" s="346"/>
      <c r="T272" s="346"/>
    </row>
    <row r="273" spans="1:20" ht="24" hidden="1" x14ac:dyDescent="0.25">
      <c r="A273" s="350">
        <v>7210</v>
      </c>
      <c r="B273" s="101" t="s">
        <v>288</v>
      </c>
      <c r="C273" s="400">
        <f t="shared" si="50"/>
        <v>0</v>
      </c>
      <c r="D273" s="106"/>
      <c r="E273" s="108"/>
      <c r="F273" s="242">
        <f t="shared" si="37"/>
        <v>0</v>
      </c>
      <c r="G273" s="106"/>
      <c r="H273" s="403"/>
      <c r="I273" s="243">
        <f t="shared" si="38"/>
        <v>0</v>
      </c>
      <c r="J273" s="106"/>
      <c r="K273" s="403"/>
      <c r="L273" s="243">
        <f t="shared" si="39"/>
        <v>0</v>
      </c>
      <c r="M273" s="463"/>
      <c r="N273" s="108"/>
      <c r="O273" s="243">
        <f t="shared" si="40"/>
        <v>0</v>
      </c>
      <c r="P273" s="382"/>
      <c r="R273" s="346"/>
      <c r="S273" s="346"/>
      <c r="T273" s="346"/>
    </row>
    <row r="274" spans="1:20"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c r="R274" s="346"/>
      <c r="S274" s="346"/>
      <c r="T274" s="346"/>
    </row>
    <row r="275" spans="1:20" s="286" customFormat="1" ht="36" hidden="1" x14ac:dyDescent="0.25">
      <c r="A275" s="64">
        <v>7221</v>
      </c>
      <c r="B275" s="111" t="s">
        <v>290</v>
      </c>
      <c r="C275" s="405">
        <f t="shared" si="50"/>
        <v>0</v>
      </c>
      <c r="D275" s="116"/>
      <c r="E275" s="118"/>
      <c r="F275" s="229">
        <f t="shared" si="37"/>
        <v>0</v>
      </c>
      <c r="G275" s="116"/>
      <c r="H275" s="408"/>
      <c r="I275" s="230">
        <f t="shared" si="38"/>
        <v>0</v>
      </c>
      <c r="J275" s="116"/>
      <c r="K275" s="408"/>
      <c r="L275" s="230">
        <f t="shared" si="39"/>
        <v>0</v>
      </c>
      <c r="M275" s="464"/>
      <c r="N275" s="118"/>
      <c r="O275" s="230">
        <f t="shared" si="40"/>
        <v>0</v>
      </c>
      <c r="P275" s="387"/>
      <c r="R275" s="346"/>
      <c r="S275" s="346"/>
      <c r="T275" s="346"/>
    </row>
    <row r="276" spans="1:20" s="286" customFormat="1" ht="36" hidden="1" x14ac:dyDescent="0.25">
      <c r="A276" s="64">
        <v>7222</v>
      </c>
      <c r="B276" s="111" t="s">
        <v>291</v>
      </c>
      <c r="C276" s="405">
        <f t="shared" si="50"/>
        <v>0</v>
      </c>
      <c r="D276" s="116"/>
      <c r="E276" s="118"/>
      <c r="F276" s="229">
        <f t="shared" si="37"/>
        <v>0</v>
      </c>
      <c r="G276" s="116"/>
      <c r="H276" s="408"/>
      <c r="I276" s="230">
        <f t="shared" si="38"/>
        <v>0</v>
      </c>
      <c r="J276" s="116"/>
      <c r="K276" s="408"/>
      <c r="L276" s="230">
        <f t="shared" si="39"/>
        <v>0</v>
      </c>
      <c r="M276" s="464"/>
      <c r="N276" s="118"/>
      <c r="O276" s="230">
        <f t="shared" si="40"/>
        <v>0</v>
      </c>
      <c r="P276" s="387"/>
      <c r="R276" s="346"/>
      <c r="S276" s="346"/>
      <c r="T276" s="346"/>
    </row>
    <row r="277" spans="1:20" s="286" customFormat="1" ht="24" hidden="1" x14ac:dyDescent="0.25">
      <c r="A277" s="224">
        <v>7230</v>
      </c>
      <c r="B277" s="111" t="s">
        <v>292</v>
      </c>
      <c r="C277" s="405">
        <f t="shared" si="50"/>
        <v>0</v>
      </c>
      <c r="D277" s="116"/>
      <c r="E277" s="118"/>
      <c r="F277" s="229">
        <f t="shared" si="37"/>
        <v>0</v>
      </c>
      <c r="G277" s="116"/>
      <c r="H277" s="408"/>
      <c r="I277" s="230">
        <f t="shared" si="38"/>
        <v>0</v>
      </c>
      <c r="J277" s="116"/>
      <c r="K277" s="408"/>
      <c r="L277" s="230">
        <f t="shared" si="39"/>
        <v>0</v>
      </c>
      <c r="M277" s="464"/>
      <c r="N277" s="118"/>
      <c r="O277" s="230">
        <f>M277+N277</f>
        <v>0</v>
      </c>
      <c r="P277" s="387"/>
      <c r="R277" s="346"/>
      <c r="S277" s="346"/>
      <c r="T277" s="346"/>
    </row>
    <row r="278" spans="1:20"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c r="R278" s="346"/>
      <c r="S278" s="346"/>
      <c r="T278" s="346"/>
    </row>
    <row r="279" spans="1:20" ht="48" hidden="1" x14ac:dyDescent="0.25">
      <c r="A279" s="64">
        <v>7245</v>
      </c>
      <c r="B279" s="111" t="s">
        <v>294</v>
      </c>
      <c r="C279" s="405">
        <f t="shared" si="50"/>
        <v>0</v>
      </c>
      <c r="D279" s="116"/>
      <c r="E279" s="118"/>
      <c r="F279" s="229">
        <f t="shared" si="37"/>
        <v>0</v>
      </c>
      <c r="G279" s="116"/>
      <c r="H279" s="408"/>
      <c r="I279" s="230">
        <f t="shared" si="38"/>
        <v>0</v>
      </c>
      <c r="J279" s="116"/>
      <c r="K279" s="408"/>
      <c r="L279" s="230">
        <f t="shared" si="39"/>
        <v>0</v>
      </c>
      <c r="M279" s="464"/>
      <c r="N279" s="118"/>
      <c r="O279" s="230">
        <f t="shared" ref="O279:O282" si="57">M279+N279</f>
        <v>0</v>
      </c>
      <c r="P279" s="387"/>
      <c r="R279" s="346"/>
      <c r="S279" s="346"/>
      <c r="T279" s="346"/>
    </row>
    <row r="280" spans="1:20" ht="96" hidden="1" x14ac:dyDescent="0.25">
      <c r="A280" s="64">
        <v>7246</v>
      </c>
      <c r="B280" s="111" t="s">
        <v>295</v>
      </c>
      <c r="C280" s="405">
        <f t="shared" si="50"/>
        <v>0</v>
      </c>
      <c r="D280" s="116"/>
      <c r="E280" s="118"/>
      <c r="F280" s="229">
        <f t="shared" si="37"/>
        <v>0</v>
      </c>
      <c r="G280" s="116"/>
      <c r="H280" s="408"/>
      <c r="I280" s="230">
        <f t="shared" si="38"/>
        <v>0</v>
      </c>
      <c r="J280" s="116"/>
      <c r="K280" s="408"/>
      <c r="L280" s="230">
        <f t="shared" si="39"/>
        <v>0</v>
      </c>
      <c r="M280" s="464"/>
      <c r="N280" s="118"/>
      <c r="O280" s="230">
        <f t="shared" si="57"/>
        <v>0</v>
      </c>
      <c r="P280" s="387"/>
      <c r="R280" s="346"/>
      <c r="S280" s="346"/>
      <c r="T280" s="346"/>
    </row>
    <row r="281" spans="1:20" ht="24" hidden="1" x14ac:dyDescent="0.25">
      <c r="A281" s="224">
        <v>7260</v>
      </c>
      <c r="B281" s="111" t="s">
        <v>296</v>
      </c>
      <c r="C281" s="405">
        <f t="shared" si="50"/>
        <v>0</v>
      </c>
      <c r="D281" s="106"/>
      <c r="E281" s="108"/>
      <c r="F281" s="242">
        <f t="shared" si="37"/>
        <v>0</v>
      </c>
      <c r="G281" s="106"/>
      <c r="H281" s="403"/>
      <c r="I281" s="243">
        <f t="shared" si="38"/>
        <v>0</v>
      </c>
      <c r="J281" s="106"/>
      <c r="K281" s="403"/>
      <c r="L281" s="243">
        <f t="shared" si="39"/>
        <v>0</v>
      </c>
      <c r="M281" s="463"/>
      <c r="N281" s="108"/>
      <c r="O281" s="243">
        <f t="shared" si="57"/>
        <v>0</v>
      </c>
      <c r="P281" s="382"/>
      <c r="R281" s="346"/>
      <c r="S281" s="346"/>
      <c r="T281" s="346"/>
    </row>
    <row r="282" spans="1:20"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c r="R282" s="346"/>
      <c r="S282" s="346"/>
      <c r="T282" s="346"/>
    </row>
    <row r="283" spans="1:20" hidden="1" x14ac:dyDescent="0.25">
      <c r="A283" s="121">
        <v>7720</v>
      </c>
      <c r="B283" s="122" t="s">
        <v>298</v>
      </c>
      <c r="C283" s="500">
        <f t="shared" si="50"/>
        <v>0</v>
      </c>
      <c r="D283" s="128"/>
      <c r="E283" s="131"/>
      <c r="F283" s="501">
        <f t="shared" si="37"/>
        <v>0</v>
      </c>
      <c r="G283" s="128"/>
      <c r="H283" s="413"/>
      <c r="I283" s="414">
        <f t="shared" si="38"/>
        <v>0</v>
      </c>
      <c r="J283" s="128"/>
      <c r="K283" s="413"/>
      <c r="L283" s="414">
        <f t="shared" si="39"/>
        <v>0</v>
      </c>
      <c r="M283" s="502"/>
      <c r="N283" s="131"/>
      <c r="O283" s="414">
        <f>M283+N283</f>
        <v>0</v>
      </c>
      <c r="P283" s="416"/>
      <c r="R283" s="346"/>
      <c r="S283" s="346"/>
      <c r="T283" s="346"/>
    </row>
    <row r="284" spans="1:20"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c r="R284" s="346"/>
      <c r="S284" s="346"/>
      <c r="T284" s="346"/>
    </row>
    <row r="285" spans="1:20"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c r="R285" s="346"/>
      <c r="S285" s="346"/>
      <c r="T285" s="346"/>
    </row>
    <row r="286" spans="1:20"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c r="R286" s="346"/>
      <c r="S286" s="346"/>
      <c r="T286" s="346"/>
    </row>
    <row r="287" spans="1:20" x14ac:dyDescent="0.25">
      <c r="A287" s="503"/>
      <c r="B287" s="504" t="s">
        <v>304</v>
      </c>
      <c r="C287" s="505">
        <f>SUM(C284,C271,C233,C198,C190,C176,C78,C56)</f>
        <v>277960</v>
      </c>
      <c r="D287" s="506">
        <f>SUM(D284,D271,D233,D198,D190,D176,D78,D56)</f>
        <v>265882</v>
      </c>
      <c r="E287" s="605">
        <f>SUM(E284,E271,E233,E198,E190,E176,E78,E56)</f>
        <v>0</v>
      </c>
      <c r="F287" s="609">
        <f t="shared" si="37"/>
        <v>265882</v>
      </c>
      <c r="G287" s="506">
        <f>SUM(G284,G271,G233,G198,G190,G176,G78,G56)</f>
        <v>11556</v>
      </c>
      <c r="H287" s="507">
        <f>SUM(H284,H271,H233,H198,H190,H176,H78,H56)</f>
        <v>0</v>
      </c>
      <c r="I287" s="508">
        <f t="shared" si="38"/>
        <v>11556</v>
      </c>
      <c r="J287" s="506">
        <f>SUM(J284,J271,J233,J198,J190,J176,J78,J56)</f>
        <v>522</v>
      </c>
      <c r="K287" s="507">
        <f>SUM(K284,K271,K233,K198,K190,K176,K78,K56)</f>
        <v>0</v>
      </c>
      <c r="L287" s="508">
        <f t="shared" si="39"/>
        <v>522</v>
      </c>
      <c r="M287" s="459">
        <f>SUM(M284,M271,M233,M198,M190,M176,M78,M56)</f>
        <v>0</v>
      </c>
      <c r="N287" s="266">
        <f>SUM(N284,N271,N233,N198,N190,N176,N78,N56)</f>
        <v>0</v>
      </c>
      <c r="O287" s="268">
        <f t="shared" si="58"/>
        <v>0</v>
      </c>
      <c r="P287" s="460"/>
      <c r="R287" s="346"/>
      <c r="S287" s="346"/>
      <c r="T287" s="346"/>
    </row>
    <row r="288" spans="1:20" x14ac:dyDescent="0.25">
      <c r="A288" s="509" t="s">
        <v>305</v>
      </c>
      <c r="B288" s="510"/>
      <c r="C288" s="511">
        <f t="shared" ref="C288" si="59">F288+I288+L288+O288</f>
        <v>-522</v>
      </c>
      <c r="D288" s="512">
        <f>SUM(D28,D29,D45)-D54</f>
        <v>0</v>
      </c>
      <c r="E288" s="518">
        <f>SUM(E28,E29,E45)-E54</f>
        <v>0</v>
      </c>
      <c r="F288" s="622">
        <f t="shared" si="37"/>
        <v>0</v>
      </c>
      <c r="G288" s="512">
        <f>SUM(G28,G29,G45)-G54</f>
        <v>0</v>
      </c>
      <c r="H288" s="515">
        <f>SUM(H28,H29,H45)-H54</f>
        <v>0</v>
      </c>
      <c r="I288" s="516">
        <f t="shared" si="38"/>
        <v>0</v>
      </c>
      <c r="J288" s="512">
        <f>(J30+J46)-J54</f>
        <v>-522</v>
      </c>
      <c r="K288" s="515">
        <f>(K30+K46)-K54</f>
        <v>0</v>
      </c>
      <c r="L288" s="516">
        <f t="shared" si="39"/>
        <v>-522</v>
      </c>
      <c r="M288" s="511">
        <f>M48-M54</f>
        <v>0</v>
      </c>
      <c r="N288" s="513">
        <f>N48-N54</f>
        <v>0</v>
      </c>
      <c r="O288" s="516">
        <f t="shared" si="58"/>
        <v>0</v>
      </c>
      <c r="P288" s="517"/>
      <c r="R288" s="346"/>
      <c r="S288" s="346"/>
      <c r="T288" s="346"/>
    </row>
    <row r="289" spans="1:20" s="37" customFormat="1" x14ac:dyDescent="0.25">
      <c r="A289" s="509" t="s">
        <v>306</v>
      </c>
      <c r="B289" s="510"/>
      <c r="C289" s="518">
        <f>SUM(C290,C291)-C298+C299</f>
        <v>522</v>
      </c>
      <c r="D289" s="512">
        <f>SUM(D290,D291)-D298+D299</f>
        <v>0</v>
      </c>
      <c r="E289" s="518">
        <f>SUM(E290,E291)-E298+E299</f>
        <v>0</v>
      </c>
      <c r="F289" s="622">
        <f t="shared" si="37"/>
        <v>0</v>
      </c>
      <c r="G289" s="512">
        <f>SUM(G290,G291)-G298+G299</f>
        <v>0</v>
      </c>
      <c r="H289" s="515">
        <f>SUM(H290,H291)-H298+H299</f>
        <v>0</v>
      </c>
      <c r="I289" s="516">
        <f t="shared" si="38"/>
        <v>0</v>
      </c>
      <c r="J289" s="512">
        <f>SUM(J290,J291)-J298+J299</f>
        <v>522</v>
      </c>
      <c r="K289" s="515">
        <f>SUM(K290,K291)-K298+K299</f>
        <v>0</v>
      </c>
      <c r="L289" s="516">
        <f t="shared" si="39"/>
        <v>522</v>
      </c>
      <c r="M289" s="511">
        <f>SUM(M290,M291)-M298+M299</f>
        <v>0</v>
      </c>
      <c r="N289" s="513">
        <f>SUM(N290,N291)-N298+N299</f>
        <v>0</v>
      </c>
      <c r="O289" s="516">
        <f t="shared" si="58"/>
        <v>0</v>
      </c>
      <c r="P289" s="517"/>
      <c r="R289" s="346"/>
      <c r="S289" s="346"/>
      <c r="T289" s="346"/>
    </row>
    <row r="290" spans="1:20" s="37" customFormat="1" x14ac:dyDescent="0.25">
      <c r="A290" s="519" t="s">
        <v>307</v>
      </c>
      <c r="B290" s="519" t="s">
        <v>308</v>
      </c>
      <c r="C290" s="518">
        <f>C25-C284</f>
        <v>522</v>
      </c>
      <c r="D290" s="512">
        <f>D25-D284</f>
        <v>0</v>
      </c>
      <c r="E290" s="518">
        <f>E25-E284</f>
        <v>0</v>
      </c>
      <c r="F290" s="622">
        <f t="shared" si="37"/>
        <v>0</v>
      </c>
      <c r="G290" s="512">
        <f>G25-G284</f>
        <v>0</v>
      </c>
      <c r="H290" s="515">
        <f>H25-H284</f>
        <v>0</v>
      </c>
      <c r="I290" s="516">
        <f t="shared" si="38"/>
        <v>0</v>
      </c>
      <c r="J290" s="512">
        <f>J25-J284</f>
        <v>522</v>
      </c>
      <c r="K290" s="515">
        <f>K25-K284</f>
        <v>0</v>
      </c>
      <c r="L290" s="516">
        <f t="shared" si="39"/>
        <v>522</v>
      </c>
      <c r="M290" s="511">
        <f>M25-M284</f>
        <v>0</v>
      </c>
      <c r="N290" s="513">
        <f>N25-N284</f>
        <v>0</v>
      </c>
      <c r="O290" s="516">
        <f t="shared" si="58"/>
        <v>0</v>
      </c>
      <c r="P290" s="517"/>
      <c r="R290" s="346"/>
      <c r="S290" s="346"/>
      <c r="T290" s="346"/>
    </row>
    <row r="291" spans="1:20" s="37" customFormat="1" hidden="1" x14ac:dyDescent="0.25">
      <c r="A291" s="520" t="s">
        <v>309</v>
      </c>
      <c r="B291" s="520" t="s">
        <v>310</v>
      </c>
      <c r="C291" s="518">
        <f>SUM(C292,C294,C296)-SUM(C293,C295,C297)</f>
        <v>0</v>
      </c>
      <c r="D291" s="512">
        <f t="shared" ref="D291:E291" si="60">SUM(D292,D294,D296)-SUM(D293,D295,D297)</f>
        <v>0</v>
      </c>
      <c r="E291" s="513">
        <f t="shared" si="60"/>
        <v>0</v>
      </c>
      <c r="F291" s="514">
        <f t="shared" si="37"/>
        <v>0</v>
      </c>
      <c r="G291" s="512">
        <f t="shared" ref="G291:H291" si="61">SUM(G292,G294,G296)-SUM(G293,G295,G297)</f>
        <v>0</v>
      </c>
      <c r="H291" s="515">
        <f t="shared" si="61"/>
        <v>0</v>
      </c>
      <c r="I291" s="516">
        <f t="shared" si="38"/>
        <v>0</v>
      </c>
      <c r="J291" s="512">
        <f t="shared" ref="J291:K291" si="62">SUM(J292,J294,J296)-SUM(J293,J295,J297)</f>
        <v>0</v>
      </c>
      <c r="K291" s="515">
        <f t="shared" si="62"/>
        <v>0</v>
      </c>
      <c r="L291" s="516">
        <f t="shared" si="39"/>
        <v>0</v>
      </c>
      <c r="M291" s="511">
        <f t="shared" ref="M291:N291" si="63">SUM(M292,M294,M296)-SUM(M293,M295,M297)</f>
        <v>0</v>
      </c>
      <c r="N291" s="513">
        <f t="shared" si="63"/>
        <v>0</v>
      </c>
      <c r="O291" s="516">
        <f t="shared" si="58"/>
        <v>0</v>
      </c>
      <c r="P291" s="517"/>
      <c r="R291" s="346"/>
      <c r="S291" s="346"/>
      <c r="T291" s="346"/>
    </row>
    <row r="292" spans="1:20" s="37" customFormat="1" hidden="1" x14ac:dyDescent="0.25">
      <c r="A292" s="320" t="s">
        <v>311</v>
      </c>
      <c r="B292" s="164" t="s">
        <v>312</v>
      </c>
      <c r="C292" s="410">
        <f t="shared" ref="C292:C299" si="64">F292+I292+L292+O292</f>
        <v>0</v>
      </c>
      <c r="D292" s="128"/>
      <c r="E292" s="131"/>
      <c r="F292" s="501">
        <f t="shared" si="37"/>
        <v>0</v>
      </c>
      <c r="G292" s="128"/>
      <c r="H292" s="413"/>
      <c r="I292" s="414">
        <f t="shared" si="38"/>
        <v>0</v>
      </c>
      <c r="J292" s="128"/>
      <c r="K292" s="413"/>
      <c r="L292" s="414">
        <f t="shared" si="39"/>
        <v>0</v>
      </c>
      <c r="M292" s="502"/>
      <c r="N292" s="131"/>
      <c r="O292" s="414">
        <f t="shared" si="58"/>
        <v>0</v>
      </c>
      <c r="P292" s="416"/>
      <c r="R292" s="346"/>
      <c r="S292" s="346"/>
      <c r="T292" s="346"/>
    </row>
    <row r="293" spans="1:20" ht="24" hidden="1" x14ac:dyDescent="0.25">
      <c r="A293" s="275" t="s">
        <v>313</v>
      </c>
      <c r="B293" s="63" t="s">
        <v>314</v>
      </c>
      <c r="C293" s="405">
        <f t="shared" si="64"/>
        <v>0</v>
      </c>
      <c r="D293" s="116"/>
      <c r="E293" s="118"/>
      <c r="F293" s="229">
        <f t="shared" si="37"/>
        <v>0</v>
      </c>
      <c r="G293" s="116"/>
      <c r="H293" s="408"/>
      <c r="I293" s="230">
        <f t="shared" si="38"/>
        <v>0</v>
      </c>
      <c r="J293" s="116"/>
      <c r="K293" s="408"/>
      <c r="L293" s="230">
        <f t="shared" si="39"/>
        <v>0</v>
      </c>
      <c r="M293" s="464"/>
      <c r="N293" s="118"/>
      <c r="O293" s="230">
        <f t="shared" si="58"/>
        <v>0</v>
      </c>
      <c r="P293" s="387"/>
      <c r="R293" s="346"/>
      <c r="S293" s="346"/>
      <c r="T293" s="346"/>
    </row>
    <row r="294" spans="1:20" hidden="1" x14ac:dyDescent="0.25">
      <c r="A294" s="275" t="s">
        <v>315</v>
      </c>
      <c r="B294" s="63" t="s">
        <v>316</v>
      </c>
      <c r="C294" s="405">
        <f t="shared" si="64"/>
        <v>0</v>
      </c>
      <c r="D294" s="116"/>
      <c r="E294" s="118"/>
      <c r="F294" s="229">
        <f t="shared" si="37"/>
        <v>0</v>
      </c>
      <c r="G294" s="116"/>
      <c r="H294" s="408"/>
      <c r="I294" s="230">
        <f t="shared" si="38"/>
        <v>0</v>
      </c>
      <c r="J294" s="116"/>
      <c r="K294" s="408"/>
      <c r="L294" s="230">
        <f t="shared" si="39"/>
        <v>0</v>
      </c>
      <c r="M294" s="464"/>
      <c r="N294" s="118"/>
      <c r="O294" s="230">
        <f t="shared" si="58"/>
        <v>0</v>
      </c>
      <c r="P294" s="387"/>
      <c r="R294" s="346"/>
      <c r="S294" s="346"/>
      <c r="T294" s="346"/>
    </row>
    <row r="295" spans="1:20" ht="24" hidden="1" x14ac:dyDescent="0.25">
      <c r="A295" s="275" t="s">
        <v>317</v>
      </c>
      <c r="B295" s="63" t="s">
        <v>318</v>
      </c>
      <c r="C295" s="405">
        <f t="shared" si="64"/>
        <v>0</v>
      </c>
      <c r="D295" s="116"/>
      <c r="E295" s="118"/>
      <c r="F295" s="229">
        <f t="shared" si="37"/>
        <v>0</v>
      </c>
      <c r="G295" s="116"/>
      <c r="H295" s="408"/>
      <c r="I295" s="230">
        <f t="shared" si="38"/>
        <v>0</v>
      </c>
      <c r="J295" s="116"/>
      <c r="K295" s="408"/>
      <c r="L295" s="230">
        <f t="shared" si="39"/>
        <v>0</v>
      </c>
      <c r="M295" s="464"/>
      <c r="N295" s="118"/>
      <c r="O295" s="230">
        <f t="shared" si="58"/>
        <v>0</v>
      </c>
      <c r="P295" s="387"/>
      <c r="R295" s="346"/>
      <c r="S295" s="346"/>
      <c r="T295" s="346"/>
    </row>
    <row r="296" spans="1:20" hidden="1" x14ac:dyDescent="0.25">
      <c r="A296" s="275" t="s">
        <v>319</v>
      </c>
      <c r="B296" s="63" t="s">
        <v>320</v>
      </c>
      <c r="C296" s="405">
        <f t="shared" si="64"/>
        <v>0</v>
      </c>
      <c r="D296" s="116"/>
      <c r="E296" s="118"/>
      <c r="F296" s="229">
        <f t="shared" si="37"/>
        <v>0</v>
      </c>
      <c r="G296" s="116"/>
      <c r="H296" s="408"/>
      <c r="I296" s="230">
        <f t="shared" si="38"/>
        <v>0</v>
      </c>
      <c r="J296" s="116"/>
      <c r="K296" s="408"/>
      <c r="L296" s="230">
        <f t="shared" si="39"/>
        <v>0</v>
      </c>
      <c r="M296" s="464"/>
      <c r="N296" s="118"/>
      <c r="O296" s="230">
        <f t="shared" si="58"/>
        <v>0</v>
      </c>
      <c r="P296" s="387"/>
      <c r="R296" s="346"/>
      <c r="S296" s="346"/>
      <c r="T296" s="346"/>
    </row>
    <row r="297" spans="1:20" ht="24" hidden="1" x14ac:dyDescent="0.25">
      <c r="A297" s="321" t="s">
        <v>321</v>
      </c>
      <c r="B297" s="322" t="s">
        <v>322</v>
      </c>
      <c r="C297" s="481">
        <f t="shared" si="64"/>
        <v>0</v>
      </c>
      <c r="D297" s="257"/>
      <c r="E297" s="260"/>
      <c r="F297" s="482">
        <f t="shared" si="37"/>
        <v>0</v>
      </c>
      <c r="G297" s="257"/>
      <c r="H297" s="483"/>
      <c r="I297" s="479">
        <f t="shared" si="38"/>
        <v>0</v>
      </c>
      <c r="J297" s="257"/>
      <c r="K297" s="483"/>
      <c r="L297" s="479">
        <f t="shared" si="39"/>
        <v>0</v>
      </c>
      <c r="M297" s="484"/>
      <c r="N297" s="260"/>
      <c r="O297" s="479">
        <f t="shared" si="58"/>
        <v>0</v>
      </c>
      <c r="P297" s="480"/>
      <c r="R297" s="346"/>
      <c r="S297" s="346"/>
      <c r="T297" s="346"/>
    </row>
    <row r="298" spans="1:20" hidden="1" x14ac:dyDescent="0.25">
      <c r="A298" s="520" t="s">
        <v>323</v>
      </c>
      <c r="B298" s="520" t="s">
        <v>324</v>
      </c>
      <c r="C298" s="521">
        <f t="shared" si="64"/>
        <v>0</v>
      </c>
      <c r="D298" s="522"/>
      <c r="E298" s="523"/>
      <c r="F298" s="514">
        <f t="shared" si="37"/>
        <v>0</v>
      </c>
      <c r="G298" s="522"/>
      <c r="H298" s="524"/>
      <c r="I298" s="516">
        <f t="shared" si="38"/>
        <v>0</v>
      </c>
      <c r="J298" s="522"/>
      <c r="K298" s="524"/>
      <c r="L298" s="516">
        <f t="shared" si="39"/>
        <v>0</v>
      </c>
      <c r="M298" s="525"/>
      <c r="N298" s="523"/>
      <c r="O298" s="516">
        <f t="shared" si="58"/>
        <v>0</v>
      </c>
      <c r="P298" s="517"/>
      <c r="R298" s="346"/>
      <c r="S298" s="346"/>
      <c r="T298" s="346"/>
    </row>
    <row r="299" spans="1:20" s="37" customFormat="1" ht="48" hidden="1" x14ac:dyDescent="0.25">
      <c r="A299" s="520" t="s">
        <v>325</v>
      </c>
      <c r="B299" s="330" t="s">
        <v>326</v>
      </c>
      <c r="C299" s="526">
        <f t="shared" si="64"/>
        <v>0</v>
      </c>
      <c r="D299" s="527"/>
      <c r="E299" s="528"/>
      <c r="F299" s="317">
        <f t="shared" si="37"/>
        <v>0</v>
      </c>
      <c r="G299" s="522"/>
      <c r="H299" s="524"/>
      <c r="I299" s="516">
        <f t="shared" si="38"/>
        <v>0</v>
      </c>
      <c r="J299" s="522"/>
      <c r="K299" s="524"/>
      <c r="L299" s="516">
        <f t="shared" si="39"/>
        <v>0</v>
      </c>
      <c r="M299" s="525"/>
      <c r="N299" s="523"/>
      <c r="O299" s="516">
        <f t="shared" si="58"/>
        <v>0</v>
      </c>
      <c r="P299" s="517"/>
      <c r="R299" s="346"/>
      <c r="S299" s="346"/>
      <c r="T299" s="346"/>
    </row>
    <row r="300" spans="1:20"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20" x14ac:dyDescent="0.25">
      <c r="A301" s="336" t="s">
        <v>1287</v>
      </c>
      <c r="B301" s="337"/>
      <c r="C301" s="337"/>
      <c r="D301" s="337"/>
      <c r="E301" s="337"/>
      <c r="F301" s="337"/>
      <c r="G301" s="337"/>
      <c r="H301" s="337"/>
      <c r="I301" s="337"/>
      <c r="J301" s="337"/>
      <c r="K301" s="337"/>
      <c r="L301" s="337"/>
      <c r="M301" s="337"/>
      <c r="N301" s="337"/>
      <c r="O301" s="337"/>
      <c r="P301" s="338"/>
      <c r="Q301" s="9"/>
    </row>
    <row r="302" spans="1:20" x14ac:dyDescent="0.25">
      <c r="A302" s="336" t="s">
        <v>1288</v>
      </c>
      <c r="B302" s="337"/>
      <c r="C302" s="337"/>
      <c r="D302" s="337"/>
      <c r="E302" s="337"/>
      <c r="F302" s="337"/>
      <c r="G302" s="337"/>
      <c r="H302" s="337"/>
      <c r="I302" s="337"/>
      <c r="J302" s="337"/>
      <c r="K302" s="337"/>
      <c r="L302" s="337"/>
      <c r="M302" s="337"/>
      <c r="N302" s="337"/>
      <c r="O302" s="337"/>
      <c r="P302" s="338"/>
      <c r="Q302" s="9"/>
    </row>
    <row r="303" spans="1:20" x14ac:dyDescent="0.25">
      <c r="A303" s="336" t="s">
        <v>1289</v>
      </c>
      <c r="B303" s="337"/>
      <c r="C303" s="337"/>
      <c r="D303" s="337"/>
      <c r="E303" s="337"/>
      <c r="F303" s="337"/>
      <c r="G303" s="337"/>
      <c r="H303" s="337"/>
      <c r="I303" s="337"/>
      <c r="J303" s="337"/>
      <c r="K303" s="337"/>
      <c r="L303" s="337"/>
      <c r="M303" s="337"/>
      <c r="N303" s="337"/>
      <c r="O303" s="337"/>
      <c r="P303" s="338"/>
      <c r="Q303" s="9"/>
    </row>
    <row r="304" spans="1:20" x14ac:dyDescent="0.25">
      <c r="A304" s="336" t="s">
        <v>1290</v>
      </c>
      <c r="B304" s="691"/>
      <c r="C304" s="952"/>
      <c r="D304" s="337"/>
      <c r="E304" s="337" t="s">
        <v>1300</v>
      </c>
      <c r="F304" s="337"/>
      <c r="G304" s="337"/>
      <c r="H304" s="337"/>
      <c r="I304" s="337"/>
      <c r="J304" s="337"/>
      <c r="K304" s="337"/>
      <c r="L304" s="337"/>
      <c r="M304" s="337"/>
      <c r="N304" s="337"/>
      <c r="O304" s="337"/>
      <c r="P304" s="338"/>
      <c r="Q304" s="9"/>
    </row>
    <row r="305" spans="1:17" x14ac:dyDescent="0.25">
      <c r="A305" s="336" t="s">
        <v>330</v>
      </c>
      <c r="B305" s="337"/>
      <c r="C305" s="952"/>
      <c r="D305" s="337"/>
      <c r="E305" s="337"/>
      <c r="F305" s="337"/>
      <c r="G305" s="337"/>
      <c r="H305" s="337"/>
      <c r="I305" s="337"/>
      <c r="J305" s="337"/>
      <c r="K305" s="337"/>
      <c r="L305" s="337"/>
      <c r="M305" s="337"/>
      <c r="N305" s="337"/>
      <c r="O305" s="337"/>
      <c r="P305" s="338"/>
      <c r="Q305" s="9"/>
    </row>
    <row r="306" spans="1:17" ht="12.75" thickBot="1" x14ac:dyDescent="0.3">
      <c r="A306" s="530"/>
      <c r="B306" s="531"/>
      <c r="C306" s="531"/>
      <c r="D306" s="531"/>
      <c r="E306" s="531"/>
      <c r="F306" s="531"/>
      <c r="G306" s="531"/>
      <c r="H306" s="531"/>
      <c r="I306" s="531"/>
      <c r="J306" s="531"/>
      <c r="K306" s="531"/>
      <c r="L306" s="531"/>
      <c r="M306" s="531"/>
      <c r="N306" s="531"/>
      <c r="O306" s="531"/>
      <c r="P306" s="532"/>
      <c r="Q306" s="9"/>
    </row>
    <row r="307" spans="1:17" x14ac:dyDescent="0.25">
      <c r="A307" s="4"/>
      <c r="B307" s="4"/>
      <c r="C307" s="4"/>
      <c r="D307" s="4"/>
      <c r="E307" s="4"/>
      <c r="F307" s="4"/>
      <c r="G307" s="4"/>
      <c r="H307" s="4"/>
      <c r="I307" s="4"/>
      <c r="J307" s="4"/>
      <c r="K307" s="4"/>
      <c r="L307" s="4"/>
      <c r="M307" s="4"/>
      <c r="N307" s="4"/>
      <c r="O307" s="4"/>
    </row>
    <row r="308" spans="1:17" x14ac:dyDescent="0.25">
      <c r="A308" s="4"/>
      <c r="B308" s="4"/>
      <c r="C308" s="4"/>
      <c r="D308" s="4"/>
      <c r="E308" s="4"/>
      <c r="F308" s="4"/>
      <c r="G308" s="4"/>
      <c r="H308" s="4"/>
      <c r="I308" s="4"/>
      <c r="J308" s="4"/>
      <c r="K308" s="4"/>
      <c r="L308" s="4"/>
      <c r="M308" s="4"/>
      <c r="N308" s="4"/>
      <c r="O308" s="4"/>
    </row>
    <row r="309" spans="1:17" x14ac:dyDescent="0.25">
      <c r="A309" s="4"/>
      <c r="B309" s="4"/>
      <c r="C309" s="4"/>
      <c r="D309" s="4"/>
      <c r="E309" s="4"/>
      <c r="F309" s="4"/>
      <c r="G309" s="4"/>
      <c r="H309" s="4"/>
      <c r="I309" s="4"/>
      <c r="J309" s="4"/>
      <c r="K309" s="4"/>
      <c r="L309" s="4"/>
      <c r="M309" s="4"/>
      <c r="N309" s="4"/>
      <c r="O309" s="4"/>
    </row>
    <row r="310" spans="1:17" x14ac:dyDescent="0.25">
      <c r="A310" s="4"/>
      <c r="B310" s="4"/>
      <c r="C310" s="4"/>
      <c r="D310" s="4"/>
      <c r="E310" s="4"/>
      <c r="F310" s="4"/>
      <c r="G310" s="4"/>
      <c r="H310" s="4"/>
      <c r="I310" s="4"/>
      <c r="J310" s="4"/>
      <c r="K310" s="4"/>
      <c r="L310" s="4"/>
      <c r="M310" s="4"/>
      <c r="N310" s="4"/>
      <c r="O310" s="4"/>
    </row>
    <row r="311" spans="1:17" x14ac:dyDescent="0.25">
      <c r="A311" s="4"/>
      <c r="B311" s="4"/>
      <c r="C311" s="4"/>
      <c r="D311" s="4"/>
      <c r="E311" s="4"/>
      <c r="F311" s="4"/>
      <c r="G311" s="4"/>
      <c r="H311" s="4"/>
      <c r="I311" s="4"/>
      <c r="J311" s="4"/>
      <c r="K311" s="4"/>
      <c r="L311" s="4"/>
      <c r="M311" s="4"/>
      <c r="N311" s="4"/>
      <c r="O311" s="4"/>
    </row>
    <row r="312" spans="1:17" x14ac:dyDescent="0.25">
      <c r="A312" s="4"/>
      <c r="B312" s="4"/>
      <c r="C312" s="4"/>
      <c r="D312" s="4"/>
      <c r="E312" s="4"/>
      <c r="F312" s="4"/>
      <c r="G312" s="4"/>
      <c r="H312" s="4"/>
      <c r="I312" s="4"/>
      <c r="J312" s="4"/>
      <c r="K312" s="4"/>
      <c r="L312" s="4"/>
      <c r="M312" s="4"/>
      <c r="N312" s="4"/>
      <c r="O312" s="4"/>
    </row>
    <row r="313" spans="1:17" x14ac:dyDescent="0.25">
      <c r="A313" s="4"/>
      <c r="B313" s="4"/>
      <c r="C313" s="4"/>
      <c r="D313" s="4"/>
      <c r="E313" s="4"/>
      <c r="F313" s="4"/>
      <c r="G313" s="4"/>
      <c r="H313" s="4"/>
      <c r="I313" s="4"/>
      <c r="J313" s="4"/>
      <c r="K313" s="4"/>
      <c r="L313" s="4"/>
      <c r="M313" s="4"/>
      <c r="N313" s="4"/>
      <c r="O313" s="4"/>
    </row>
    <row r="314" spans="1:17" x14ac:dyDescent="0.25">
      <c r="A314" s="4"/>
      <c r="B314" s="4"/>
      <c r="C314" s="4"/>
      <c r="D314" s="4"/>
      <c r="E314" s="4"/>
      <c r="F314" s="4"/>
      <c r="G314" s="4"/>
      <c r="H314" s="4"/>
      <c r="I314" s="4"/>
      <c r="J314" s="4"/>
      <c r="K314" s="4"/>
      <c r="L314" s="4"/>
      <c r="M314" s="4"/>
      <c r="N314" s="4"/>
      <c r="O314" s="4"/>
    </row>
    <row r="315" spans="1:17" x14ac:dyDescent="0.25">
      <c r="A315" s="4"/>
      <c r="B315" s="4"/>
      <c r="C315" s="4"/>
      <c r="D315" s="4"/>
      <c r="E315" s="4"/>
      <c r="F315" s="4"/>
      <c r="G315" s="4"/>
      <c r="H315" s="4"/>
      <c r="I315" s="4"/>
      <c r="J315" s="4"/>
      <c r="K315" s="4"/>
      <c r="L315" s="4"/>
      <c r="M315" s="4"/>
      <c r="N315" s="4"/>
      <c r="O315" s="4"/>
    </row>
    <row r="316" spans="1:17" x14ac:dyDescent="0.25">
      <c r="A316" s="4"/>
      <c r="B316" s="4"/>
      <c r="C316" s="4"/>
      <c r="D316" s="4"/>
      <c r="E316" s="4"/>
      <c r="F316" s="4"/>
      <c r="G316" s="4"/>
      <c r="H316" s="4"/>
      <c r="I316" s="4"/>
      <c r="J316" s="4"/>
      <c r="K316" s="4"/>
      <c r="L316" s="4"/>
      <c r="M316" s="4"/>
      <c r="N316" s="4"/>
      <c r="O316" s="4"/>
    </row>
    <row r="317" spans="1:17" x14ac:dyDescent="0.25">
      <c r="A317" s="4"/>
      <c r="B317" s="4"/>
      <c r="C317" s="4"/>
      <c r="D317" s="4"/>
      <c r="E317" s="4"/>
      <c r="F317" s="4"/>
      <c r="G317" s="4"/>
      <c r="H317" s="4"/>
      <c r="I317" s="4"/>
      <c r="J317" s="4"/>
      <c r="K317" s="4"/>
      <c r="L317" s="4"/>
      <c r="M317" s="4"/>
      <c r="N317" s="4"/>
      <c r="O317" s="4"/>
    </row>
    <row r="318" spans="1:17" x14ac:dyDescent="0.25">
      <c r="A318" s="4"/>
      <c r="B318" s="4"/>
      <c r="C318" s="4"/>
      <c r="D318" s="4"/>
      <c r="E318" s="4"/>
      <c r="F318" s="4"/>
      <c r="G318" s="4"/>
      <c r="H318" s="4"/>
      <c r="I318" s="4"/>
      <c r="J318" s="4"/>
      <c r="K318" s="4"/>
      <c r="L318" s="4"/>
      <c r="M318" s="4"/>
      <c r="N318" s="4"/>
      <c r="O318" s="4"/>
    </row>
    <row r="319" spans="1:17" x14ac:dyDescent="0.25">
      <c r="A319" s="4"/>
      <c r="B319" s="4"/>
      <c r="C319" s="4"/>
      <c r="D319" s="4"/>
      <c r="E319" s="4"/>
      <c r="F319" s="4"/>
      <c r="G319" s="4"/>
      <c r="H319" s="4"/>
      <c r="I319" s="4"/>
      <c r="J319" s="4"/>
      <c r="K319" s="4"/>
      <c r="L319" s="4"/>
      <c r="M319" s="4"/>
      <c r="N319" s="4"/>
      <c r="O319" s="4"/>
    </row>
    <row r="320" spans="1:17"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row r="322" spans="1:15" x14ac:dyDescent="0.25">
      <c r="A322" s="4"/>
      <c r="B322" s="4"/>
      <c r="C322" s="4"/>
      <c r="D322" s="4"/>
      <c r="E322" s="4"/>
      <c r="F322" s="4"/>
      <c r="G322" s="4"/>
      <c r="H322" s="4"/>
      <c r="I322" s="4"/>
      <c r="J322" s="4"/>
      <c r="K322" s="4"/>
      <c r="L322" s="4"/>
      <c r="M322" s="4"/>
      <c r="N322" s="4"/>
      <c r="O322" s="4"/>
    </row>
    <row r="323" spans="1:15" x14ac:dyDescent="0.25">
      <c r="A323" s="4"/>
      <c r="B323" s="4"/>
      <c r="C323" s="4"/>
      <c r="D323" s="4"/>
      <c r="E323" s="4"/>
      <c r="F323" s="4"/>
      <c r="G323" s="4"/>
      <c r="H323" s="4"/>
      <c r="I323" s="4"/>
      <c r="J323" s="4"/>
      <c r="K323" s="4"/>
      <c r="L323" s="4"/>
      <c r="M323" s="4"/>
      <c r="N323" s="4"/>
      <c r="O323" s="4"/>
    </row>
    <row r="324" spans="1:15" x14ac:dyDescent="0.25">
      <c r="A324" s="4"/>
      <c r="B324" s="4"/>
      <c r="C324" s="4"/>
      <c r="D324" s="4"/>
      <c r="E324" s="4"/>
      <c r="F324" s="4"/>
      <c r="G324" s="4"/>
      <c r="H324" s="4"/>
      <c r="I324" s="4"/>
      <c r="J324" s="4"/>
      <c r="K324" s="4"/>
      <c r="L324" s="4"/>
      <c r="M324" s="4"/>
      <c r="N324" s="4"/>
      <c r="O324" s="4"/>
    </row>
    <row r="325" spans="1:15" x14ac:dyDescent="0.25">
      <c r="A325" s="4"/>
      <c r="B325" s="4"/>
      <c r="C325" s="4"/>
      <c r="D325" s="4"/>
      <c r="E325" s="4"/>
      <c r="F325" s="4"/>
      <c r="G325" s="4"/>
      <c r="H325" s="4"/>
      <c r="I325" s="4"/>
      <c r="J325" s="4"/>
      <c r="K325" s="4"/>
      <c r="L325" s="4"/>
      <c r="M325" s="4"/>
      <c r="N325" s="4"/>
      <c r="O325" s="4"/>
    </row>
    <row r="326" spans="1:15" x14ac:dyDescent="0.25">
      <c r="A326" s="4"/>
      <c r="B326" s="4"/>
      <c r="C326" s="4"/>
      <c r="D326" s="4"/>
      <c r="E326" s="4"/>
      <c r="F326" s="4"/>
      <c r="G326" s="4"/>
      <c r="H326" s="4"/>
      <c r="I326" s="4"/>
      <c r="J326" s="4"/>
      <c r="K326" s="4"/>
      <c r="L326" s="4"/>
      <c r="M326" s="4"/>
      <c r="N326" s="4"/>
      <c r="O326" s="4"/>
    </row>
  </sheetData>
  <sheetProtection algorithmName="SHA-512" hashValue="nc4eOZd88fbzAM8bzv0C3iEko3w5aFLl6vW/ZLz2hSAeZp+iOQWTGUT89w1hVABdiAWKbg1zSK6ajRH+U1gEHg==" saltValue="0hqkl+cV39AMeyHiOALMCA==" spinCount="100000" sheet="1" objects="1" scenarios="1" formatCells="0" formatColumns="0" formatRows="0"/>
  <autoFilter ref="A22:P305">
    <filterColumn colId="2">
      <filters blank="1">
        <filter val="1 000"/>
        <filter val="1 156"/>
        <filter val="1 271"/>
        <filter val="1 275"/>
        <filter val="1 556"/>
        <filter val="1 583"/>
        <filter val="1 781"/>
        <filter val="1 881"/>
        <filter val="1 887"/>
        <filter val="100"/>
        <filter val="13 047"/>
        <filter val="13 079"/>
        <filter val="142"/>
        <filter val="160 175"/>
        <filter val="166"/>
        <filter val="18 974"/>
        <filter val="180 424"/>
        <filter val="2 964"/>
        <filter val="207"/>
        <filter val="23"/>
        <filter val="237 992"/>
        <filter val="24 602"/>
        <filter val="276 073"/>
        <filter val="277 438"/>
        <filter val="277 960"/>
        <filter val="3 593"/>
        <filter val="3 748"/>
        <filter val="300"/>
        <filter val="32"/>
        <filter val="33 129"/>
        <filter val="373"/>
        <filter val="38 081"/>
        <filter val="4 483"/>
        <filter val="4 952"/>
        <filter val="428"/>
        <filter val="44 489"/>
        <filter val="455"/>
        <filter val="5 478"/>
        <filter val="5 933"/>
        <filter val="522"/>
        <filter val="-522"/>
        <filter val="57 568"/>
        <filter val="592"/>
        <filter val="680"/>
        <filter val="694"/>
        <filter val="72"/>
        <filter val="8 168"/>
        <filter val="8 218"/>
        <filter val="836"/>
        <filter val="9 128"/>
        <filter val="922"/>
        <filter val="945"/>
        <filter val="977"/>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56.pielikums Jūrmalas pilsētas domes
2016.gada 19.maija saistošajiem noteikumiem Nr.13
(protokols Nr.6, 8.punkts)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3"/>
  <sheetViews>
    <sheetView showGridLines="0" view="pageLayout" zoomScaleNormal="100" workbookViewId="0">
      <selection activeCell="U10" sqref="U10"/>
    </sheetView>
  </sheetViews>
  <sheetFormatPr defaultRowHeight="12" outlineLevelCol="1" x14ac:dyDescent="0.25"/>
  <cols>
    <col min="1" max="1" width="10.85546875" style="1" customWidth="1"/>
    <col min="2" max="2" width="29.85546875" style="1" customWidth="1"/>
    <col min="3" max="3" width="8.7109375" style="1" customWidth="1"/>
    <col min="4" max="4" width="8.7109375" style="1" hidden="1" customWidth="1" outlineLevel="1"/>
    <col min="5" max="5" width="7" style="1" hidden="1" customWidth="1" outlineLevel="1"/>
    <col min="6" max="6" width="8.140625" style="1" customWidth="1" collapsed="1"/>
    <col min="7" max="7" width="11.28515625" style="1" hidden="1" customWidth="1" outlineLevel="1"/>
    <col min="8" max="8" width="9.42578125" style="1" hidden="1" customWidth="1" outlineLevel="1"/>
    <col min="9" max="9" width="7.140625" style="1" customWidth="1" collapsed="1"/>
    <col min="10" max="10" width="8.7109375" style="1" hidden="1" customWidth="1" outlineLevel="1"/>
    <col min="11" max="11" width="6.5703125" style="1" hidden="1" customWidth="1" outlineLevel="1"/>
    <col min="12" max="12" width="6.5703125" style="1" customWidth="1" collapsed="1"/>
    <col min="13" max="14" width="6.5703125" style="1" hidden="1" customWidth="1" outlineLevel="1"/>
    <col min="15" max="15" width="6.5703125" style="1" customWidth="1" collapsed="1"/>
    <col min="16" max="16" width="34.7109375" style="1" hidden="1" customWidth="1" outlineLevel="1"/>
    <col min="17" max="17" width="9.140625" style="4" collapsed="1"/>
    <col min="18" max="16384" width="9.140625" style="4"/>
  </cols>
  <sheetData>
    <row r="1" spans="1:17" x14ac:dyDescent="0.25">
      <c r="B1" s="2"/>
      <c r="C1" s="2"/>
      <c r="D1" s="2"/>
      <c r="E1" s="2"/>
      <c r="F1" s="2"/>
      <c r="G1" s="2"/>
      <c r="H1" s="2"/>
      <c r="I1" s="2"/>
      <c r="J1" s="2"/>
      <c r="K1" s="2"/>
      <c r="L1" s="2"/>
      <c r="M1" s="2"/>
      <c r="N1" s="2"/>
      <c r="O1" s="3" t="s">
        <v>506</v>
      </c>
      <c r="P1" s="2"/>
      <c r="Q1" s="286"/>
    </row>
    <row r="2" spans="1:17" x14ac:dyDescent="0.25">
      <c r="B2" s="2"/>
      <c r="C2" s="2"/>
      <c r="D2" s="2"/>
      <c r="E2" s="2"/>
      <c r="F2" s="2"/>
      <c r="G2" s="2"/>
      <c r="H2" s="2"/>
      <c r="I2" s="2"/>
      <c r="J2" s="2"/>
      <c r="K2" s="2"/>
      <c r="L2" s="2"/>
      <c r="M2" s="2"/>
      <c r="N2" s="2"/>
      <c r="O2" s="3"/>
      <c r="P2" s="2"/>
    </row>
    <row r="3" spans="1:17" x14ac:dyDescent="0.25">
      <c r="A3" s="5"/>
      <c r="B3" s="6"/>
      <c r="C3" s="6"/>
      <c r="D3" s="6"/>
      <c r="E3" s="6"/>
      <c r="F3" s="6"/>
      <c r="G3" s="6"/>
      <c r="H3" s="6"/>
      <c r="I3" s="6"/>
      <c r="J3" s="6"/>
      <c r="K3" s="6"/>
      <c r="L3" s="6"/>
      <c r="M3" s="6"/>
      <c r="N3" s="6"/>
      <c r="O3" s="7"/>
      <c r="P3" s="8"/>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customHeight="1" x14ac:dyDescent="0.25">
      <c r="A6" s="12" t="s">
        <v>2</v>
      </c>
      <c r="B6" s="13"/>
      <c r="C6" s="1049" t="s">
        <v>453</v>
      </c>
      <c r="D6" s="1049"/>
      <c r="E6" s="1049"/>
      <c r="F6" s="1049"/>
      <c r="G6" s="1049"/>
      <c r="H6" s="1049"/>
      <c r="I6" s="1049"/>
      <c r="J6" s="1049"/>
      <c r="K6" s="1049"/>
      <c r="L6" s="1049"/>
      <c r="M6" s="1049"/>
      <c r="N6" s="1049"/>
      <c r="O6" s="1049"/>
      <c r="P6" s="1049"/>
      <c r="Q6" s="9"/>
    </row>
    <row r="7" spans="1:17" ht="12.75" customHeight="1" x14ac:dyDescent="0.25">
      <c r="A7" s="12" t="s">
        <v>4</v>
      </c>
      <c r="B7" s="13"/>
      <c r="C7" s="1049" t="s">
        <v>507</v>
      </c>
      <c r="D7" s="1049"/>
      <c r="E7" s="1049"/>
      <c r="F7" s="1049"/>
      <c r="G7" s="1049"/>
      <c r="H7" s="1049"/>
      <c r="I7" s="1049"/>
      <c r="J7" s="1049"/>
      <c r="K7" s="1049"/>
      <c r="L7" s="1049"/>
      <c r="M7" s="1049"/>
      <c r="N7" s="1049"/>
      <c r="O7" s="1049"/>
      <c r="P7" s="1049"/>
      <c r="Q7" s="9"/>
    </row>
    <row r="8" spans="1:17" ht="12.75" customHeight="1" x14ac:dyDescent="0.25">
      <c r="A8" s="14" t="s">
        <v>6</v>
      </c>
      <c r="B8" s="15"/>
      <c r="C8" s="1044" t="s">
        <v>508</v>
      </c>
      <c r="D8" s="1044"/>
      <c r="E8" s="1044"/>
      <c r="F8" s="1044"/>
      <c r="G8" s="1044"/>
      <c r="H8" s="1044"/>
      <c r="I8" s="1044"/>
      <c r="J8" s="1044"/>
      <c r="K8" s="1044"/>
      <c r="L8" s="1044"/>
      <c r="M8" s="1044"/>
      <c r="N8" s="1044"/>
      <c r="O8" s="1044"/>
      <c r="P8" s="1044"/>
      <c r="Q8" s="9"/>
    </row>
    <row r="9" spans="1:17" ht="12.75" customHeight="1" x14ac:dyDescent="0.25">
      <c r="A9" s="14" t="s">
        <v>8</v>
      </c>
      <c r="B9" s="15"/>
      <c r="C9" s="1044" t="s">
        <v>497</v>
      </c>
      <c r="D9" s="1044"/>
      <c r="E9" s="1044"/>
      <c r="F9" s="1044"/>
      <c r="G9" s="1044"/>
      <c r="H9" s="1044"/>
      <c r="I9" s="1044"/>
      <c r="J9" s="1044"/>
      <c r="K9" s="1044"/>
      <c r="L9" s="1044"/>
      <c r="M9" s="1044"/>
      <c r="N9" s="1044"/>
      <c r="O9" s="1044"/>
      <c r="P9" s="1044"/>
      <c r="Q9" s="9"/>
    </row>
    <row r="10" spans="1:17" ht="24.75" customHeight="1" x14ac:dyDescent="0.25">
      <c r="A10" s="14" t="s">
        <v>10</v>
      </c>
      <c r="B10" s="15"/>
      <c r="C10" s="1049" t="s">
        <v>509</v>
      </c>
      <c r="D10" s="1049"/>
      <c r="E10" s="1049"/>
      <c r="F10" s="1049"/>
      <c r="G10" s="1049"/>
      <c r="H10" s="1049"/>
      <c r="I10" s="1049"/>
      <c r="J10" s="1049"/>
      <c r="K10" s="1049"/>
      <c r="L10" s="1049"/>
      <c r="M10" s="1049"/>
      <c r="N10" s="1049"/>
      <c r="O10" s="1049"/>
      <c r="P10" s="1049"/>
      <c r="Q10" s="9"/>
    </row>
    <row r="11" spans="1:17" ht="26.25" customHeight="1" x14ac:dyDescent="0.25">
      <c r="A11" s="14" t="s">
        <v>12</v>
      </c>
      <c r="B11" s="637"/>
      <c r="C11" s="1049" t="s">
        <v>510</v>
      </c>
      <c r="D11" s="1049"/>
      <c r="E11" s="1049"/>
      <c r="F11" s="1049"/>
      <c r="G11" s="1049"/>
      <c r="H11" s="1049"/>
      <c r="I11" s="1049"/>
      <c r="J11" s="1049"/>
      <c r="K11" s="1049"/>
      <c r="L11" s="1049"/>
      <c r="M11" s="1049"/>
      <c r="N11" s="1049"/>
      <c r="O11" s="1049"/>
      <c r="P11" s="1049"/>
      <c r="Q11" s="9"/>
    </row>
    <row r="12" spans="1:17" ht="12.75" customHeight="1" x14ac:dyDescent="0.25">
      <c r="A12" s="16" t="s">
        <v>14</v>
      </c>
      <c r="B12" s="15"/>
      <c r="C12" s="1084"/>
      <c r="D12" s="1084"/>
      <c r="E12" s="1084"/>
      <c r="F12" s="1084"/>
      <c r="G12" s="1084"/>
      <c r="H12" s="1084"/>
      <c r="I12" s="1084"/>
      <c r="J12" s="1084"/>
      <c r="K12" s="1084"/>
      <c r="L12" s="1084"/>
      <c r="M12" s="1084"/>
      <c r="N12" s="1084"/>
      <c r="O12" s="1084"/>
      <c r="P12" s="1084"/>
      <c r="Q12" s="9"/>
    </row>
    <row r="13" spans="1:17" ht="12.75" customHeight="1" x14ac:dyDescent="0.25">
      <c r="A13" s="14"/>
      <c r="B13" s="15" t="s">
        <v>15</v>
      </c>
      <c r="C13" s="1044" t="s">
        <v>511</v>
      </c>
      <c r="D13" s="1044"/>
      <c r="E13" s="1044"/>
      <c r="F13" s="1044"/>
      <c r="G13" s="1044"/>
      <c r="H13" s="1044"/>
      <c r="I13" s="1044"/>
      <c r="J13" s="1044"/>
      <c r="K13" s="1044"/>
      <c r="L13" s="1044"/>
      <c r="M13" s="1044"/>
      <c r="N13" s="1044"/>
      <c r="O13" s="1044"/>
      <c r="P13" s="1044"/>
      <c r="Q13" s="9"/>
    </row>
    <row r="14" spans="1:17" ht="12.75" customHeight="1" x14ac:dyDescent="0.25">
      <c r="A14" s="14"/>
      <c r="B14" s="15" t="s">
        <v>17</v>
      </c>
      <c r="C14" s="1044" t="s">
        <v>512</v>
      </c>
      <c r="D14" s="1044"/>
      <c r="E14" s="1044"/>
      <c r="F14" s="1044"/>
      <c r="G14" s="1044"/>
      <c r="H14" s="1044"/>
      <c r="I14" s="1044"/>
      <c r="J14" s="1044"/>
      <c r="K14" s="1044"/>
      <c r="L14" s="1044"/>
      <c r="M14" s="1044"/>
      <c r="N14" s="1044"/>
      <c r="O14" s="1044"/>
      <c r="P14" s="1044"/>
      <c r="Q14" s="9"/>
    </row>
    <row r="15" spans="1:17" ht="12.75" customHeight="1" x14ac:dyDescent="0.25">
      <c r="A15" s="14"/>
      <c r="B15" s="15" t="s">
        <v>19</v>
      </c>
      <c r="C15" s="1084"/>
      <c r="D15" s="1084"/>
      <c r="E15" s="1084"/>
      <c r="F15" s="1084"/>
      <c r="G15" s="1084"/>
      <c r="H15" s="1084"/>
      <c r="I15" s="1084"/>
      <c r="J15" s="1084"/>
      <c r="K15" s="1084"/>
      <c r="L15" s="1084"/>
      <c r="M15" s="1084"/>
      <c r="N15" s="1084"/>
      <c r="O15" s="1084"/>
      <c r="P15" s="1084"/>
      <c r="Q15" s="9"/>
    </row>
    <row r="16" spans="1:17" ht="12.75" customHeight="1" x14ac:dyDescent="0.25">
      <c r="A16" s="14"/>
      <c r="B16" s="15" t="s">
        <v>20</v>
      </c>
      <c r="C16" s="1084" t="s">
        <v>513</v>
      </c>
      <c r="D16" s="1084"/>
      <c r="E16" s="1084"/>
      <c r="F16" s="1084"/>
      <c r="G16" s="1084"/>
      <c r="H16" s="1084"/>
      <c r="I16" s="1084"/>
      <c r="J16" s="1084"/>
      <c r="K16" s="1084"/>
      <c r="L16" s="1084"/>
      <c r="M16" s="1084"/>
      <c r="N16" s="1084"/>
      <c r="O16" s="1084"/>
      <c r="P16" s="1084"/>
      <c r="Q16" s="9"/>
    </row>
    <row r="17" spans="1:20" ht="12.75" customHeight="1" x14ac:dyDescent="0.25">
      <c r="A17" s="14"/>
      <c r="B17" s="15" t="s">
        <v>22</v>
      </c>
      <c r="C17" s="1044"/>
      <c r="D17" s="1044"/>
      <c r="E17" s="1044"/>
      <c r="F17" s="1044"/>
      <c r="G17" s="1044"/>
      <c r="H17" s="1044"/>
      <c r="I17" s="1044"/>
      <c r="J17" s="1044"/>
      <c r="K17" s="1044"/>
      <c r="L17" s="1044"/>
      <c r="M17" s="1044"/>
      <c r="N17" s="1044"/>
      <c r="O17" s="1044"/>
      <c r="P17" s="1044"/>
      <c r="Q17" s="9"/>
    </row>
    <row r="18" spans="1:20" ht="12.75" customHeight="1" x14ac:dyDescent="0.25">
      <c r="A18" s="17"/>
      <c r="B18" s="18"/>
      <c r="C18" s="19"/>
      <c r="D18" s="19"/>
      <c r="E18" s="19"/>
      <c r="F18" s="19"/>
      <c r="G18" s="19"/>
      <c r="H18" s="19"/>
      <c r="I18" s="19"/>
      <c r="J18" s="19"/>
      <c r="K18" s="19"/>
      <c r="L18" s="19"/>
      <c r="M18" s="19"/>
      <c r="N18" s="19"/>
      <c r="O18" s="19"/>
      <c r="P18" s="19"/>
      <c r="Q18" s="9"/>
    </row>
    <row r="19" spans="1:20" s="20" customFormat="1" ht="12.75" customHeight="1" x14ac:dyDescent="0.25">
      <c r="A19" s="1027" t="s">
        <v>23</v>
      </c>
      <c r="B19" s="1030" t="s">
        <v>24</v>
      </c>
      <c r="C19" s="1076" t="s">
        <v>25</v>
      </c>
      <c r="D19" s="1077"/>
      <c r="E19" s="1077"/>
      <c r="F19" s="1077"/>
      <c r="G19" s="1077"/>
      <c r="H19" s="1077"/>
      <c r="I19" s="1077"/>
      <c r="J19" s="1077"/>
      <c r="K19" s="1077"/>
      <c r="L19" s="1077"/>
      <c r="M19" s="1077"/>
      <c r="N19" s="1077"/>
      <c r="O19" s="1078"/>
      <c r="P19" s="1079" t="s">
        <v>26</v>
      </c>
    </row>
    <row r="20" spans="1:20" s="20" customFormat="1" ht="12.75" customHeight="1" x14ac:dyDescent="0.25">
      <c r="A20" s="1075"/>
      <c r="B20" s="1031"/>
      <c r="C20" s="1036" t="s">
        <v>27</v>
      </c>
      <c r="D20" s="1082" t="s">
        <v>28</v>
      </c>
      <c r="E20" s="1038" t="s">
        <v>29</v>
      </c>
      <c r="F20" s="1040" t="s">
        <v>30</v>
      </c>
      <c r="G20" s="1073" t="s">
        <v>31</v>
      </c>
      <c r="H20" s="1042" t="s">
        <v>32</v>
      </c>
      <c r="I20" s="1023" t="s">
        <v>33</v>
      </c>
      <c r="J20" s="1073" t="s">
        <v>34</v>
      </c>
      <c r="K20" s="1038" t="s">
        <v>35</v>
      </c>
      <c r="L20" s="1040" t="s">
        <v>36</v>
      </c>
      <c r="M20" s="1073" t="s">
        <v>37</v>
      </c>
      <c r="N20" s="1042" t="s">
        <v>38</v>
      </c>
      <c r="O20" s="1021" t="s">
        <v>39</v>
      </c>
      <c r="P20" s="1080"/>
    </row>
    <row r="21" spans="1:20" s="21" customFormat="1" ht="53.25" customHeight="1" thickBot="1" x14ac:dyDescent="0.3">
      <c r="A21" s="1029"/>
      <c r="B21" s="1031"/>
      <c r="C21" s="1037"/>
      <c r="D21" s="1083"/>
      <c r="E21" s="1039"/>
      <c r="F21" s="1041"/>
      <c r="G21" s="1074"/>
      <c r="H21" s="1043"/>
      <c r="I21" s="1024"/>
      <c r="J21" s="1074"/>
      <c r="K21" s="1039"/>
      <c r="L21" s="1041"/>
      <c r="M21" s="1074"/>
      <c r="N21" s="1043"/>
      <c r="O21" s="1022"/>
      <c r="P21" s="1081"/>
    </row>
    <row r="22" spans="1:20" s="21" customFormat="1" ht="9.75" customHeight="1" thickTop="1" x14ac:dyDescent="0.25">
      <c r="A22" s="22">
        <v>1</v>
      </c>
      <c r="B22" s="22">
        <v>2</v>
      </c>
      <c r="C22" s="22">
        <v>3</v>
      </c>
      <c r="D22" s="363">
        <v>4</v>
      </c>
      <c r="E22" s="363">
        <v>5</v>
      </c>
      <c r="F22" s="22">
        <v>6</v>
      </c>
      <c r="G22" s="24">
        <v>7</v>
      </c>
      <c r="H22" s="26">
        <v>8</v>
      </c>
      <c r="I22" s="25">
        <v>9</v>
      </c>
      <c r="J22" s="24">
        <v>10</v>
      </c>
      <c r="K22" s="25">
        <v>11</v>
      </c>
      <c r="L22" s="22">
        <v>12</v>
      </c>
      <c r="M22" s="24">
        <v>13</v>
      </c>
      <c r="N22" s="26">
        <v>14</v>
      </c>
      <c r="O22" s="23">
        <v>15</v>
      </c>
      <c r="P22" s="27">
        <v>16</v>
      </c>
    </row>
    <row r="23" spans="1:20" s="37" customFormat="1" x14ac:dyDescent="0.25">
      <c r="A23" s="28"/>
      <c r="B23" s="29" t="s">
        <v>40</v>
      </c>
      <c r="C23" s="197"/>
      <c r="D23" s="638"/>
      <c r="E23" s="638"/>
      <c r="F23" s="33"/>
      <c r="G23" s="31"/>
      <c r="H23" s="34"/>
      <c r="I23" s="32"/>
      <c r="J23" s="31"/>
      <c r="K23" s="32"/>
      <c r="L23" s="33"/>
      <c r="M23" s="31"/>
      <c r="N23" s="34"/>
      <c r="O23" s="35"/>
      <c r="P23" s="36"/>
    </row>
    <row r="24" spans="1:20" s="37" customFormat="1" ht="12.75" thickBot="1" x14ac:dyDescent="0.3">
      <c r="A24" s="38"/>
      <c r="B24" s="39" t="s">
        <v>41</v>
      </c>
      <c r="C24" s="43">
        <f>SUM(F24,I24,L24,O24)</f>
        <v>1059260</v>
      </c>
      <c r="D24" s="370">
        <f t="shared" ref="D24:I24" si="0">SUM(D25,D28,D29,D45,D46)</f>
        <v>426038</v>
      </c>
      <c r="E24" s="370">
        <f t="shared" si="0"/>
        <v>0</v>
      </c>
      <c r="F24" s="43">
        <f t="shared" si="0"/>
        <v>426038</v>
      </c>
      <c r="G24" s="41">
        <f t="shared" si="0"/>
        <v>611430</v>
      </c>
      <c r="H24" s="44">
        <f t="shared" si="0"/>
        <v>0</v>
      </c>
      <c r="I24" s="42">
        <f t="shared" si="0"/>
        <v>611430</v>
      </c>
      <c r="J24" s="41">
        <f>SUM(J25,J30,J46)</f>
        <v>21792</v>
      </c>
      <c r="K24" s="42">
        <f>SUM(K25,K30,K46)</f>
        <v>0</v>
      </c>
      <c r="L24" s="43">
        <f>SUM(L25,L30,L46)</f>
        <v>21792</v>
      </c>
      <c r="M24" s="41">
        <f>SUM(M25,M48)</f>
        <v>0</v>
      </c>
      <c r="N24" s="44">
        <f>SUM(N25,N48)</f>
        <v>0</v>
      </c>
      <c r="O24" s="45">
        <f>SUM(O25,O48)</f>
        <v>0</v>
      </c>
      <c r="P24" s="45"/>
      <c r="R24" s="346"/>
      <c r="S24" s="346"/>
      <c r="T24" s="346"/>
    </row>
    <row r="25" spans="1:20" ht="12.75" thickTop="1" x14ac:dyDescent="0.25">
      <c r="A25" s="46"/>
      <c r="B25" s="47" t="s">
        <v>42</v>
      </c>
      <c r="C25" s="51">
        <f t="shared" ref="C25:C50" si="1">SUM(F25,I25,L25,O25)</f>
        <v>4441</v>
      </c>
      <c r="D25" s="374">
        <f t="shared" ref="D25:O25" si="2">SUM(D26:D27)</f>
        <v>0</v>
      </c>
      <c r="E25" s="374">
        <f t="shared" si="2"/>
        <v>0</v>
      </c>
      <c r="F25" s="51">
        <f t="shared" si="2"/>
        <v>0</v>
      </c>
      <c r="G25" s="49">
        <f t="shared" si="2"/>
        <v>0</v>
      </c>
      <c r="H25" s="52">
        <f t="shared" si="2"/>
        <v>0</v>
      </c>
      <c r="I25" s="50">
        <f t="shared" si="2"/>
        <v>0</v>
      </c>
      <c r="J25" s="49">
        <f t="shared" si="2"/>
        <v>4441</v>
      </c>
      <c r="K25" s="50">
        <f t="shared" si="2"/>
        <v>0</v>
      </c>
      <c r="L25" s="51">
        <f t="shared" si="2"/>
        <v>4441</v>
      </c>
      <c r="M25" s="49">
        <f t="shared" si="2"/>
        <v>0</v>
      </c>
      <c r="N25" s="52">
        <f t="shared" si="2"/>
        <v>0</v>
      </c>
      <c r="O25" s="53">
        <f t="shared" si="2"/>
        <v>0</v>
      </c>
      <c r="P25" s="53"/>
      <c r="R25" s="346"/>
      <c r="S25" s="346"/>
      <c r="T25" s="346"/>
    </row>
    <row r="26" spans="1:20" hidden="1" x14ac:dyDescent="0.25">
      <c r="A26" s="54"/>
      <c r="B26" s="55" t="s">
        <v>43</v>
      </c>
      <c r="C26" s="610">
        <f t="shared" si="1"/>
        <v>0</v>
      </c>
      <c r="D26" s="639"/>
      <c r="E26" s="639"/>
      <c r="F26" s="59">
        <f>D26+E26</f>
        <v>0</v>
      </c>
      <c r="G26" s="57"/>
      <c r="H26" s="60"/>
      <c r="I26" s="58">
        <f>G26+H26</f>
        <v>0</v>
      </c>
      <c r="J26" s="57"/>
      <c r="K26" s="58"/>
      <c r="L26" s="59">
        <f>J26+K26</f>
        <v>0</v>
      </c>
      <c r="M26" s="57"/>
      <c r="N26" s="60"/>
      <c r="O26" s="61">
        <f>N26+M26</f>
        <v>0</v>
      </c>
      <c r="P26" s="62"/>
      <c r="R26" s="346"/>
      <c r="S26" s="346"/>
      <c r="T26" s="346"/>
    </row>
    <row r="27" spans="1:20" x14ac:dyDescent="0.25">
      <c r="A27" s="63"/>
      <c r="B27" s="64" t="s">
        <v>44</v>
      </c>
      <c r="C27" s="611">
        <f t="shared" si="1"/>
        <v>4441</v>
      </c>
      <c r="D27" s="640"/>
      <c r="E27" s="640"/>
      <c r="F27" s="68">
        <f>D27+E27</f>
        <v>0</v>
      </c>
      <c r="G27" s="66"/>
      <c r="H27" s="69"/>
      <c r="I27" s="67">
        <f>G27+H27</f>
        <v>0</v>
      </c>
      <c r="J27" s="66">
        <v>4441</v>
      </c>
      <c r="K27" s="67"/>
      <c r="L27" s="68">
        <f>J27+K27</f>
        <v>4441</v>
      </c>
      <c r="M27" s="70"/>
      <c r="N27" s="69"/>
      <c r="O27" s="71">
        <f>N27+M27</f>
        <v>0</v>
      </c>
      <c r="P27" s="72"/>
      <c r="R27" s="346"/>
      <c r="S27" s="346"/>
      <c r="T27" s="346"/>
    </row>
    <row r="28" spans="1:20" s="37" customFormat="1" ht="24.75" thickBot="1" x14ac:dyDescent="0.3">
      <c r="A28" s="73">
        <v>19300</v>
      </c>
      <c r="B28" s="73" t="s">
        <v>45</v>
      </c>
      <c r="C28" s="606">
        <f t="shared" si="1"/>
        <v>1037468</v>
      </c>
      <c r="D28" s="641">
        <f>433641-7603</f>
        <v>426038</v>
      </c>
      <c r="E28" s="641"/>
      <c r="F28" s="77">
        <f>D28+E28</f>
        <v>426038</v>
      </c>
      <c r="G28" s="75">
        <f>601402+10028</f>
        <v>611430</v>
      </c>
      <c r="H28" s="78"/>
      <c r="I28" s="79">
        <f>G28+H28</f>
        <v>611430</v>
      </c>
      <c r="J28" s="80" t="s">
        <v>46</v>
      </c>
      <c r="K28" s="81" t="s">
        <v>46</v>
      </c>
      <c r="L28" s="82" t="s">
        <v>46</v>
      </c>
      <c r="M28" s="80" t="s">
        <v>46</v>
      </c>
      <c r="N28" s="83"/>
      <c r="O28" s="84" t="s">
        <v>46</v>
      </c>
      <c r="P28" s="84"/>
      <c r="R28" s="346"/>
      <c r="S28" s="346"/>
      <c r="T28" s="346"/>
    </row>
    <row r="29" spans="1:20" s="37" customFormat="1" ht="24.75" hidden="1" thickTop="1" x14ac:dyDescent="0.25">
      <c r="A29" s="85"/>
      <c r="B29" s="85" t="s">
        <v>47</v>
      </c>
      <c r="C29" s="97">
        <f t="shared" si="1"/>
        <v>0</v>
      </c>
      <c r="D29" s="642"/>
      <c r="E29" s="642"/>
      <c r="F29" s="89">
        <f>D29+E29</f>
        <v>0</v>
      </c>
      <c r="G29" s="90" t="s">
        <v>46</v>
      </c>
      <c r="H29" s="91" t="s">
        <v>46</v>
      </c>
      <c r="I29" s="92" t="s">
        <v>46</v>
      </c>
      <c r="J29" s="90" t="s">
        <v>46</v>
      </c>
      <c r="K29" s="92" t="s">
        <v>46</v>
      </c>
      <c r="L29" s="93" t="s">
        <v>46</v>
      </c>
      <c r="M29" s="90" t="s">
        <v>46</v>
      </c>
      <c r="N29" s="91"/>
      <c r="O29" s="94" t="s">
        <v>46</v>
      </c>
      <c r="P29" s="94"/>
      <c r="R29" s="346"/>
      <c r="S29" s="346"/>
      <c r="T29" s="346"/>
    </row>
    <row r="30" spans="1:20" s="37" customFormat="1" ht="24.75" customHeight="1" thickTop="1" x14ac:dyDescent="0.25">
      <c r="A30" s="85">
        <v>21300</v>
      </c>
      <c r="B30" s="85" t="s">
        <v>48</v>
      </c>
      <c r="C30" s="97">
        <f t="shared" si="1"/>
        <v>17351</v>
      </c>
      <c r="D30" s="643" t="s">
        <v>46</v>
      </c>
      <c r="E30" s="643" t="s">
        <v>46</v>
      </c>
      <c r="F30" s="93" t="s">
        <v>46</v>
      </c>
      <c r="G30" s="90" t="s">
        <v>46</v>
      </c>
      <c r="H30" s="91" t="s">
        <v>46</v>
      </c>
      <c r="I30" s="92" t="s">
        <v>46</v>
      </c>
      <c r="J30" s="95">
        <f>SUM(J31,J35,J37,J40)</f>
        <v>17351</v>
      </c>
      <c r="K30" s="96">
        <f>SUM(K31,K35,K37,K40)</f>
        <v>0</v>
      </c>
      <c r="L30" s="97">
        <f>SUM(L31,L35,L37,L40)</f>
        <v>17351</v>
      </c>
      <c r="M30" s="90" t="s">
        <v>46</v>
      </c>
      <c r="N30" s="98"/>
      <c r="O30" s="94" t="s">
        <v>46</v>
      </c>
      <c r="P30" s="99"/>
      <c r="R30" s="346"/>
      <c r="S30" s="346"/>
      <c r="T30" s="346"/>
    </row>
    <row r="31" spans="1:20" s="37" customFormat="1" hidden="1" x14ac:dyDescent="0.25">
      <c r="A31" s="100">
        <v>21350</v>
      </c>
      <c r="B31" s="85" t="s">
        <v>49</v>
      </c>
      <c r="C31" s="97">
        <f t="shared" si="1"/>
        <v>0</v>
      </c>
      <c r="D31" s="643" t="s">
        <v>46</v>
      </c>
      <c r="E31" s="643" t="s">
        <v>46</v>
      </c>
      <c r="F31" s="93" t="s">
        <v>46</v>
      </c>
      <c r="G31" s="90" t="s">
        <v>46</v>
      </c>
      <c r="H31" s="91" t="s">
        <v>46</v>
      </c>
      <c r="I31" s="92" t="s">
        <v>46</v>
      </c>
      <c r="J31" s="95">
        <f>SUM(J32:J34)</f>
        <v>0</v>
      </c>
      <c r="K31" s="96">
        <f>SUM(K32:K34)</f>
        <v>0</v>
      </c>
      <c r="L31" s="97">
        <f>SUM(L32:L34)</f>
        <v>0</v>
      </c>
      <c r="M31" s="90" t="s">
        <v>46</v>
      </c>
      <c r="N31" s="98"/>
      <c r="O31" s="94" t="s">
        <v>46</v>
      </c>
      <c r="P31" s="99"/>
      <c r="R31" s="346"/>
      <c r="S31" s="346"/>
      <c r="T31" s="346"/>
    </row>
    <row r="32" spans="1:20" hidden="1" x14ac:dyDescent="0.25">
      <c r="A32" s="54">
        <v>21351</v>
      </c>
      <c r="B32" s="101" t="s">
        <v>50</v>
      </c>
      <c r="C32" s="240">
        <f t="shared" si="1"/>
        <v>0</v>
      </c>
      <c r="D32" s="644" t="s">
        <v>46</v>
      </c>
      <c r="E32" s="644" t="s">
        <v>46</v>
      </c>
      <c r="F32" s="104" t="s">
        <v>46</v>
      </c>
      <c r="G32" s="102" t="s">
        <v>46</v>
      </c>
      <c r="H32" s="105" t="s">
        <v>46</v>
      </c>
      <c r="I32" s="103" t="s">
        <v>46</v>
      </c>
      <c r="J32" s="106"/>
      <c r="K32" s="107"/>
      <c r="L32" s="59">
        <f>J32+K32</f>
        <v>0</v>
      </c>
      <c r="M32" s="102" t="s">
        <v>46</v>
      </c>
      <c r="N32" s="108"/>
      <c r="O32" s="109" t="s">
        <v>46</v>
      </c>
      <c r="P32" s="110"/>
      <c r="R32" s="346"/>
      <c r="S32" s="346"/>
      <c r="T32" s="346"/>
    </row>
    <row r="33" spans="1:20" hidden="1" x14ac:dyDescent="0.25">
      <c r="A33" s="63">
        <v>21352</v>
      </c>
      <c r="B33" s="111" t="s">
        <v>51</v>
      </c>
      <c r="C33" s="227">
        <f t="shared" si="1"/>
        <v>0</v>
      </c>
      <c r="D33" s="645" t="s">
        <v>46</v>
      </c>
      <c r="E33" s="645" t="s">
        <v>46</v>
      </c>
      <c r="F33" s="114" t="s">
        <v>46</v>
      </c>
      <c r="G33" s="112" t="s">
        <v>46</v>
      </c>
      <c r="H33" s="115" t="s">
        <v>46</v>
      </c>
      <c r="I33" s="113" t="s">
        <v>46</v>
      </c>
      <c r="J33" s="116"/>
      <c r="K33" s="117"/>
      <c r="L33" s="68">
        <f>J33+K33</f>
        <v>0</v>
      </c>
      <c r="M33" s="112" t="s">
        <v>46</v>
      </c>
      <c r="N33" s="118"/>
      <c r="O33" s="119" t="s">
        <v>46</v>
      </c>
      <c r="P33" s="120"/>
      <c r="R33" s="346"/>
      <c r="S33" s="346"/>
      <c r="T33" s="346"/>
    </row>
    <row r="34" spans="1:20" ht="24" hidden="1" x14ac:dyDescent="0.25">
      <c r="A34" s="63">
        <v>21359</v>
      </c>
      <c r="B34" s="111" t="s">
        <v>52</v>
      </c>
      <c r="C34" s="227">
        <f t="shared" si="1"/>
        <v>0</v>
      </c>
      <c r="D34" s="645" t="s">
        <v>46</v>
      </c>
      <c r="E34" s="645" t="s">
        <v>46</v>
      </c>
      <c r="F34" s="114" t="s">
        <v>46</v>
      </c>
      <c r="G34" s="112" t="s">
        <v>46</v>
      </c>
      <c r="H34" s="115" t="s">
        <v>46</v>
      </c>
      <c r="I34" s="113" t="s">
        <v>46</v>
      </c>
      <c r="J34" s="116"/>
      <c r="K34" s="117"/>
      <c r="L34" s="68">
        <f>J34+K34</f>
        <v>0</v>
      </c>
      <c r="M34" s="112" t="s">
        <v>46</v>
      </c>
      <c r="N34" s="118"/>
      <c r="O34" s="119" t="s">
        <v>46</v>
      </c>
      <c r="P34" s="120"/>
      <c r="R34" s="346"/>
      <c r="S34" s="346"/>
      <c r="T34" s="346"/>
    </row>
    <row r="35" spans="1:20" s="37" customFormat="1" ht="36" hidden="1" x14ac:dyDescent="0.25">
      <c r="A35" s="100">
        <v>21370</v>
      </c>
      <c r="B35" s="85" t="s">
        <v>53</v>
      </c>
      <c r="C35" s="97">
        <f t="shared" si="1"/>
        <v>0</v>
      </c>
      <c r="D35" s="643" t="s">
        <v>46</v>
      </c>
      <c r="E35" s="643" t="s">
        <v>46</v>
      </c>
      <c r="F35" s="93" t="s">
        <v>46</v>
      </c>
      <c r="G35" s="90" t="s">
        <v>46</v>
      </c>
      <c r="H35" s="91" t="s">
        <v>46</v>
      </c>
      <c r="I35" s="92" t="s">
        <v>46</v>
      </c>
      <c r="J35" s="95">
        <f>SUM(J36)</f>
        <v>0</v>
      </c>
      <c r="K35" s="96">
        <f>SUM(K36)</f>
        <v>0</v>
      </c>
      <c r="L35" s="97">
        <f>SUM(L36)</f>
        <v>0</v>
      </c>
      <c r="M35" s="90" t="s">
        <v>46</v>
      </c>
      <c r="N35" s="98"/>
      <c r="O35" s="94" t="s">
        <v>46</v>
      </c>
      <c r="P35" s="99"/>
      <c r="R35" s="346"/>
      <c r="S35" s="346"/>
      <c r="T35" s="346"/>
    </row>
    <row r="36" spans="1:20" ht="36" hidden="1" x14ac:dyDescent="0.25">
      <c r="A36" s="121">
        <v>21379</v>
      </c>
      <c r="B36" s="122" t="s">
        <v>54</v>
      </c>
      <c r="C36" s="500">
        <f t="shared" si="1"/>
        <v>0</v>
      </c>
      <c r="D36" s="646" t="s">
        <v>46</v>
      </c>
      <c r="E36" s="646" t="s">
        <v>46</v>
      </c>
      <c r="F36" s="126" t="s">
        <v>46</v>
      </c>
      <c r="G36" s="124" t="s">
        <v>46</v>
      </c>
      <c r="H36" s="127" t="s">
        <v>46</v>
      </c>
      <c r="I36" s="125" t="s">
        <v>46</v>
      </c>
      <c r="J36" s="128"/>
      <c r="K36" s="129"/>
      <c r="L36" s="130">
        <f>J36+K36</f>
        <v>0</v>
      </c>
      <c r="M36" s="124" t="s">
        <v>46</v>
      </c>
      <c r="N36" s="131"/>
      <c r="O36" s="132" t="s">
        <v>46</v>
      </c>
      <c r="P36" s="133"/>
      <c r="R36" s="346"/>
      <c r="S36" s="346"/>
      <c r="T36" s="346"/>
    </row>
    <row r="37" spans="1:20" s="37" customFormat="1" x14ac:dyDescent="0.25">
      <c r="A37" s="100">
        <v>21380</v>
      </c>
      <c r="B37" s="85" t="s">
        <v>55</v>
      </c>
      <c r="C37" s="97">
        <f t="shared" si="1"/>
        <v>13658</v>
      </c>
      <c r="D37" s="643" t="s">
        <v>46</v>
      </c>
      <c r="E37" s="643" t="s">
        <v>46</v>
      </c>
      <c r="F37" s="93" t="s">
        <v>46</v>
      </c>
      <c r="G37" s="90" t="s">
        <v>46</v>
      </c>
      <c r="H37" s="91" t="s">
        <v>46</v>
      </c>
      <c r="I37" s="92" t="s">
        <v>46</v>
      </c>
      <c r="J37" s="95">
        <f>SUM(J38:J39)</f>
        <v>13658</v>
      </c>
      <c r="K37" s="96">
        <f>SUM(K38:K39)</f>
        <v>0</v>
      </c>
      <c r="L37" s="97">
        <f>SUM(L38:L39)</f>
        <v>13658</v>
      </c>
      <c r="M37" s="90" t="s">
        <v>46</v>
      </c>
      <c r="N37" s="98"/>
      <c r="O37" s="94" t="s">
        <v>46</v>
      </c>
      <c r="P37" s="99"/>
      <c r="R37" s="346"/>
      <c r="S37" s="346"/>
      <c r="T37" s="346"/>
    </row>
    <row r="38" spans="1:20" x14ac:dyDescent="0.25">
      <c r="A38" s="55">
        <v>21381</v>
      </c>
      <c r="B38" s="101" t="s">
        <v>56</v>
      </c>
      <c r="C38" s="240">
        <f t="shared" si="1"/>
        <v>13658</v>
      </c>
      <c r="D38" s="644" t="s">
        <v>46</v>
      </c>
      <c r="E38" s="644" t="s">
        <v>46</v>
      </c>
      <c r="F38" s="104" t="s">
        <v>46</v>
      </c>
      <c r="G38" s="102" t="s">
        <v>46</v>
      </c>
      <c r="H38" s="105" t="s">
        <v>46</v>
      </c>
      <c r="I38" s="103" t="s">
        <v>46</v>
      </c>
      <c r="J38" s="106">
        <v>13658</v>
      </c>
      <c r="K38" s="107"/>
      <c r="L38" s="59">
        <f>J38+K38</f>
        <v>13658</v>
      </c>
      <c r="M38" s="102" t="s">
        <v>46</v>
      </c>
      <c r="N38" s="108"/>
      <c r="O38" s="109" t="s">
        <v>46</v>
      </c>
      <c r="P38" s="110"/>
      <c r="R38" s="346"/>
      <c r="S38" s="346"/>
      <c r="T38" s="346"/>
    </row>
    <row r="39" spans="1:20" ht="24" hidden="1" x14ac:dyDescent="0.25">
      <c r="A39" s="64">
        <v>21383</v>
      </c>
      <c r="B39" s="111" t="s">
        <v>57</v>
      </c>
      <c r="C39" s="227">
        <f t="shared" si="1"/>
        <v>0</v>
      </c>
      <c r="D39" s="645" t="s">
        <v>46</v>
      </c>
      <c r="E39" s="645" t="s">
        <v>46</v>
      </c>
      <c r="F39" s="114" t="s">
        <v>46</v>
      </c>
      <c r="G39" s="112" t="s">
        <v>46</v>
      </c>
      <c r="H39" s="115" t="s">
        <v>46</v>
      </c>
      <c r="I39" s="113" t="s">
        <v>46</v>
      </c>
      <c r="J39" s="116"/>
      <c r="K39" s="117"/>
      <c r="L39" s="68">
        <f>J39+K39</f>
        <v>0</v>
      </c>
      <c r="M39" s="112" t="s">
        <v>46</v>
      </c>
      <c r="N39" s="118"/>
      <c r="O39" s="119" t="s">
        <v>46</v>
      </c>
      <c r="P39" s="120"/>
      <c r="R39" s="346"/>
      <c r="S39" s="346"/>
      <c r="T39" s="346"/>
    </row>
    <row r="40" spans="1:20" s="37" customFormat="1" ht="24" x14ac:dyDescent="0.25">
      <c r="A40" s="100">
        <v>21390</v>
      </c>
      <c r="B40" s="85" t="s">
        <v>58</v>
      </c>
      <c r="C40" s="97">
        <f t="shared" si="1"/>
        <v>3693</v>
      </c>
      <c r="D40" s="643" t="s">
        <v>46</v>
      </c>
      <c r="E40" s="643" t="s">
        <v>46</v>
      </c>
      <c r="F40" s="93" t="s">
        <v>46</v>
      </c>
      <c r="G40" s="90" t="s">
        <v>46</v>
      </c>
      <c r="H40" s="91" t="s">
        <v>46</v>
      </c>
      <c r="I40" s="92" t="s">
        <v>46</v>
      </c>
      <c r="J40" s="95">
        <f>SUM(J41:J44)</f>
        <v>3693</v>
      </c>
      <c r="K40" s="96">
        <f>SUM(K41:K44)</f>
        <v>0</v>
      </c>
      <c r="L40" s="97">
        <f>SUM(L41:L44)</f>
        <v>3693</v>
      </c>
      <c r="M40" s="90" t="s">
        <v>46</v>
      </c>
      <c r="N40" s="98"/>
      <c r="O40" s="94" t="s">
        <v>46</v>
      </c>
      <c r="P40" s="99"/>
      <c r="R40" s="346"/>
      <c r="S40" s="346"/>
      <c r="T40" s="346"/>
    </row>
    <row r="41" spans="1:20" ht="24" hidden="1" x14ac:dyDescent="0.25">
      <c r="A41" s="55">
        <v>21391</v>
      </c>
      <c r="B41" s="101" t="s">
        <v>59</v>
      </c>
      <c r="C41" s="240">
        <f t="shared" si="1"/>
        <v>0</v>
      </c>
      <c r="D41" s="644" t="s">
        <v>46</v>
      </c>
      <c r="E41" s="644" t="s">
        <v>46</v>
      </c>
      <c r="F41" s="104" t="s">
        <v>46</v>
      </c>
      <c r="G41" s="102" t="s">
        <v>46</v>
      </c>
      <c r="H41" s="105" t="s">
        <v>46</v>
      </c>
      <c r="I41" s="103" t="s">
        <v>46</v>
      </c>
      <c r="J41" s="106"/>
      <c r="K41" s="107"/>
      <c r="L41" s="59">
        <f>J41+K41</f>
        <v>0</v>
      </c>
      <c r="M41" s="102" t="s">
        <v>46</v>
      </c>
      <c r="N41" s="108"/>
      <c r="O41" s="109" t="s">
        <v>46</v>
      </c>
      <c r="P41" s="110"/>
      <c r="R41" s="346"/>
      <c r="S41" s="346"/>
      <c r="T41" s="346"/>
    </row>
    <row r="42" spans="1:20" hidden="1" x14ac:dyDescent="0.25">
      <c r="A42" s="64">
        <v>21393</v>
      </c>
      <c r="B42" s="111" t="s">
        <v>60</v>
      </c>
      <c r="C42" s="227">
        <f t="shared" si="1"/>
        <v>0</v>
      </c>
      <c r="D42" s="645" t="s">
        <v>46</v>
      </c>
      <c r="E42" s="645" t="s">
        <v>46</v>
      </c>
      <c r="F42" s="114" t="s">
        <v>46</v>
      </c>
      <c r="G42" s="112" t="s">
        <v>46</v>
      </c>
      <c r="H42" s="115" t="s">
        <v>46</v>
      </c>
      <c r="I42" s="113" t="s">
        <v>46</v>
      </c>
      <c r="J42" s="116"/>
      <c r="K42" s="117"/>
      <c r="L42" s="68">
        <f>J42+K42</f>
        <v>0</v>
      </c>
      <c r="M42" s="112" t="s">
        <v>46</v>
      </c>
      <c r="N42" s="118"/>
      <c r="O42" s="119" t="s">
        <v>46</v>
      </c>
      <c r="P42" s="120"/>
      <c r="R42" s="346"/>
      <c r="S42" s="346"/>
      <c r="T42" s="346"/>
    </row>
    <row r="43" spans="1:20" hidden="1" x14ac:dyDescent="0.25">
      <c r="A43" s="64">
        <v>21395</v>
      </c>
      <c r="B43" s="111" t="s">
        <v>61</v>
      </c>
      <c r="C43" s="227">
        <f t="shared" si="1"/>
        <v>0</v>
      </c>
      <c r="D43" s="645" t="s">
        <v>46</v>
      </c>
      <c r="E43" s="645" t="s">
        <v>46</v>
      </c>
      <c r="F43" s="114" t="s">
        <v>46</v>
      </c>
      <c r="G43" s="112" t="s">
        <v>46</v>
      </c>
      <c r="H43" s="115" t="s">
        <v>46</v>
      </c>
      <c r="I43" s="113" t="s">
        <v>46</v>
      </c>
      <c r="J43" s="116"/>
      <c r="K43" s="117"/>
      <c r="L43" s="68">
        <f>J43+K43</f>
        <v>0</v>
      </c>
      <c r="M43" s="112" t="s">
        <v>46</v>
      </c>
      <c r="N43" s="118"/>
      <c r="O43" s="119" t="s">
        <v>46</v>
      </c>
      <c r="P43" s="120"/>
      <c r="R43" s="346"/>
      <c r="S43" s="346"/>
      <c r="T43" s="346"/>
    </row>
    <row r="44" spans="1:20" ht="24" x14ac:dyDescent="0.25">
      <c r="A44" s="64">
        <v>21399</v>
      </c>
      <c r="B44" s="111" t="s">
        <v>62</v>
      </c>
      <c r="C44" s="227">
        <f t="shared" si="1"/>
        <v>3693</v>
      </c>
      <c r="D44" s="645" t="s">
        <v>46</v>
      </c>
      <c r="E44" s="645" t="s">
        <v>46</v>
      </c>
      <c r="F44" s="114" t="s">
        <v>46</v>
      </c>
      <c r="G44" s="112" t="s">
        <v>46</v>
      </c>
      <c r="H44" s="115" t="s">
        <v>46</v>
      </c>
      <c r="I44" s="113" t="s">
        <v>46</v>
      </c>
      <c r="J44" s="116">
        <v>3693</v>
      </c>
      <c r="K44" s="117"/>
      <c r="L44" s="68">
        <f>J44+K44</f>
        <v>3693</v>
      </c>
      <c r="M44" s="112" t="s">
        <v>46</v>
      </c>
      <c r="N44" s="118"/>
      <c r="O44" s="119" t="s">
        <v>46</v>
      </c>
      <c r="P44" s="120"/>
      <c r="R44" s="346"/>
      <c r="S44" s="346"/>
      <c r="T44" s="346"/>
    </row>
    <row r="45" spans="1:20" s="37" customFormat="1" ht="36.75" hidden="1" customHeight="1" x14ac:dyDescent="0.25">
      <c r="A45" s="100">
        <v>21420</v>
      </c>
      <c r="B45" s="85" t="s">
        <v>63</v>
      </c>
      <c r="C45" s="143">
        <f t="shared" si="1"/>
        <v>0</v>
      </c>
      <c r="D45" s="647"/>
      <c r="E45" s="647"/>
      <c r="F45" s="89">
        <f>D45+E45</f>
        <v>0</v>
      </c>
      <c r="G45" s="90" t="s">
        <v>46</v>
      </c>
      <c r="H45" s="91" t="s">
        <v>46</v>
      </c>
      <c r="I45" s="92" t="s">
        <v>46</v>
      </c>
      <c r="J45" s="90" t="s">
        <v>46</v>
      </c>
      <c r="K45" s="92" t="s">
        <v>46</v>
      </c>
      <c r="L45" s="93" t="s">
        <v>46</v>
      </c>
      <c r="M45" s="90" t="s">
        <v>46</v>
      </c>
      <c r="N45" s="91"/>
      <c r="O45" s="94" t="s">
        <v>46</v>
      </c>
      <c r="P45" s="94"/>
      <c r="R45" s="346"/>
      <c r="S45" s="346"/>
      <c r="T45" s="346"/>
    </row>
    <row r="46" spans="1:20" s="37" customFormat="1" ht="24" hidden="1" x14ac:dyDescent="0.25">
      <c r="A46" s="136">
        <v>21490</v>
      </c>
      <c r="B46" s="137" t="s">
        <v>64</v>
      </c>
      <c r="C46" s="143">
        <f t="shared" si="1"/>
        <v>0</v>
      </c>
      <c r="D46" s="648">
        <f t="shared" ref="D46:L46" si="3">D47</f>
        <v>0</v>
      </c>
      <c r="E46" s="648">
        <f t="shared" si="3"/>
        <v>0</v>
      </c>
      <c r="F46" s="140">
        <f t="shared" si="3"/>
        <v>0</v>
      </c>
      <c r="G46" s="138">
        <f t="shared" si="3"/>
        <v>0</v>
      </c>
      <c r="H46" s="141">
        <f t="shared" si="3"/>
        <v>0</v>
      </c>
      <c r="I46" s="139">
        <f t="shared" si="3"/>
        <v>0</v>
      </c>
      <c r="J46" s="138">
        <f t="shared" si="3"/>
        <v>0</v>
      </c>
      <c r="K46" s="142">
        <f t="shared" si="3"/>
        <v>0</v>
      </c>
      <c r="L46" s="143">
        <f t="shared" si="3"/>
        <v>0</v>
      </c>
      <c r="M46" s="90" t="s">
        <v>46</v>
      </c>
      <c r="N46" s="144"/>
      <c r="O46" s="94" t="s">
        <v>46</v>
      </c>
      <c r="P46" s="145"/>
      <c r="R46" s="346"/>
      <c r="S46" s="346"/>
      <c r="T46" s="346"/>
    </row>
    <row r="47" spans="1:20" s="37" customFormat="1" ht="24" hidden="1" x14ac:dyDescent="0.25">
      <c r="A47" s="64">
        <v>21499</v>
      </c>
      <c r="B47" s="111" t="s">
        <v>65</v>
      </c>
      <c r="C47" s="614">
        <f t="shared" si="1"/>
        <v>0</v>
      </c>
      <c r="D47" s="649"/>
      <c r="E47" s="649"/>
      <c r="F47" s="130">
        <f>D47+E47</f>
        <v>0</v>
      </c>
      <c r="G47" s="148"/>
      <c r="H47" s="149"/>
      <c r="I47" s="147">
        <f>G47+H47</f>
        <v>0</v>
      </c>
      <c r="J47" s="146"/>
      <c r="K47" s="150"/>
      <c r="L47" s="130">
        <f>J47+K47</f>
        <v>0</v>
      </c>
      <c r="M47" s="124" t="s">
        <v>46</v>
      </c>
      <c r="N47" s="149"/>
      <c r="O47" s="132" t="s">
        <v>46</v>
      </c>
      <c r="P47" s="151"/>
      <c r="R47" s="346"/>
      <c r="S47" s="346"/>
      <c r="T47" s="346"/>
    </row>
    <row r="48" spans="1:20" hidden="1" x14ac:dyDescent="0.25">
      <c r="A48" s="152">
        <v>23000</v>
      </c>
      <c r="B48" s="153" t="s">
        <v>66</v>
      </c>
      <c r="C48" s="143">
        <f t="shared" si="1"/>
        <v>0</v>
      </c>
      <c r="D48" s="643" t="s">
        <v>46</v>
      </c>
      <c r="E48" s="643" t="s">
        <v>46</v>
      </c>
      <c r="F48" s="93" t="s">
        <v>46</v>
      </c>
      <c r="G48" s="90" t="s">
        <v>46</v>
      </c>
      <c r="H48" s="91" t="s">
        <v>46</v>
      </c>
      <c r="I48" s="92" t="s">
        <v>46</v>
      </c>
      <c r="J48" s="90" t="s">
        <v>46</v>
      </c>
      <c r="K48" s="92" t="s">
        <v>46</v>
      </c>
      <c r="L48" s="93" t="s">
        <v>46</v>
      </c>
      <c r="M48" s="154">
        <f>SUM(M49:M50)</f>
        <v>0</v>
      </c>
      <c r="N48" s="144">
        <f>SUM(N49:N50)</f>
        <v>0</v>
      </c>
      <c r="O48" s="145">
        <f>SUM(O49:O50)</f>
        <v>0</v>
      </c>
      <c r="P48" s="94"/>
      <c r="R48" s="346"/>
      <c r="S48" s="346"/>
      <c r="T48" s="346"/>
    </row>
    <row r="49" spans="1:20" ht="24" hidden="1" x14ac:dyDescent="0.25">
      <c r="A49" s="155">
        <v>23410</v>
      </c>
      <c r="B49" s="156" t="s">
        <v>67</v>
      </c>
      <c r="C49" s="167">
        <f t="shared" si="1"/>
        <v>0</v>
      </c>
      <c r="D49" s="650" t="s">
        <v>46</v>
      </c>
      <c r="E49" s="650" t="s">
        <v>46</v>
      </c>
      <c r="F49" s="160" t="s">
        <v>46</v>
      </c>
      <c r="G49" s="158" t="s">
        <v>46</v>
      </c>
      <c r="H49" s="161" t="s">
        <v>46</v>
      </c>
      <c r="I49" s="159" t="s">
        <v>46</v>
      </c>
      <c r="J49" s="158" t="s">
        <v>46</v>
      </c>
      <c r="K49" s="159" t="s">
        <v>46</v>
      </c>
      <c r="L49" s="160" t="s">
        <v>46</v>
      </c>
      <c r="M49" s="162"/>
      <c r="N49" s="161"/>
      <c r="O49" s="157">
        <f>N49+M49</f>
        <v>0</v>
      </c>
      <c r="P49" s="163"/>
      <c r="R49" s="346"/>
      <c r="S49" s="346"/>
      <c r="T49" s="346"/>
    </row>
    <row r="50" spans="1:20" ht="24" hidden="1" x14ac:dyDescent="0.25">
      <c r="A50" s="155">
        <v>23510</v>
      </c>
      <c r="B50" s="156" t="s">
        <v>68</v>
      </c>
      <c r="C50" s="167">
        <f t="shared" si="1"/>
        <v>0</v>
      </c>
      <c r="D50" s="650" t="s">
        <v>46</v>
      </c>
      <c r="E50" s="650" t="s">
        <v>46</v>
      </c>
      <c r="F50" s="160" t="s">
        <v>46</v>
      </c>
      <c r="G50" s="158" t="s">
        <v>46</v>
      </c>
      <c r="H50" s="161" t="s">
        <v>46</v>
      </c>
      <c r="I50" s="159" t="s">
        <v>46</v>
      </c>
      <c r="J50" s="158" t="s">
        <v>46</v>
      </c>
      <c r="K50" s="159" t="s">
        <v>46</v>
      </c>
      <c r="L50" s="160" t="s">
        <v>46</v>
      </c>
      <c r="M50" s="162"/>
      <c r="N50" s="161"/>
      <c r="O50" s="157">
        <f>N50+M50</f>
        <v>0</v>
      </c>
      <c r="P50" s="163"/>
      <c r="R50" s="346"/>
      <c r="S50" s="346"/>
      <c r="T50" s="346"/>
    </row>
    <row r="51" spans="1:20" x14ac:dyDescent="0.25">
      <c r="A51" s="164"/>
      <c r="B51" s="156"/>
      <c r="C51" s="216"/>
      <c r="D51" s="650"/>
      <c r="E51" s="650"/>
      <c r="F51" s="160"/>
      <c r="G51" s="158"/>
      <c r="H51" s="161"/>
      <c r="I51" s="159"/>
      <c r="J51" s="165"/>
      <c r="K51" s="166"/>
      <c r="L51" s="167"/>
      <c r="M51" s="165"/>
      <c r="N51" s="168"/>
      <c r="O51" s="157"/>
      <c r="P51" s="169"/>
      <c r="R51" s="346"/>
      <c r="S51" s="346"/>
      <c r="T51" s="346"/>
    </row>
    <row r="52" spans="1:20" s="37" customFormat="1" x14ac:dyDescent="0.25">
      <c r="A52" s="170"/>
      <c r="B52" s="171" t="s">
        <v>69</v>
      </c>
      <c r="C52" s="175"/>
      <c r="D52" s="452"/>
      <c r="E52" s="452"/>
      <c r="F52" s="175"/>
      <c r="G52" s="173"/>
      <c r="H52" s="176"/>
      <c r="I52" s="174"/>
      <c r="J52" s="173"/>
      <c r="K52" s="174"/>
      <c r="L52" s="175"/>
      <c r="M52" s="173"/>
      <c r="N52" s="176"/>
      <c r="O52" s="198"/>
      <c r="P52" s="180"/>
      <c r="R52" s="346"/>
      <c r="S52" s="346"/>
      <c r="T52" s="346"/>
    </row>
    <row r="53" spans="1:20" s="37" customFormat="1" ht="12.75" thickBot="1" x14ac:dyDescent="0.3">
      <c r="A53" s="181"/>
      <c r="B53" s="38" t="s">
        <v>70</v>
      </c>
      <c r="C53" s="184">
        <f t="shared" ref="C53:C116" si="4">SUM(F53,I53,L53,O53)</f>
        <v>1059260</v>
      </c>
      <c r="D53" s="445">
        <f t="shared" ref="D53:O53" si="5">SUM(D54,D284)</f>
        <v>426038</v>
      </c>
      <c r="E53" s="445">
        <f t="shared" si="5"/>
        <v>0</v>
      </c>
      <c r="F53" s="184">
        <f t="shared" si="5"/>
        <v>426038</v>
      </c>
      <c r="G53" s="182">
        <f t="shared" si="5"/>
        <v>611430</v>
      </c>
      <c r="H53" s="185">
        <f t="shared" si="5"/>
        <v>0</v>
      </c>
      <c r="I53" s="183">
        <f t="shared" si="5"/>
        <v>611430</v>
      </c>
      <c r="J53" s="182">
        <f t="shared" si="5"/>
        <v>21792</v>
      </c>
      <c r="K53" s="183">
        <f t="shared" si="5"/>
        <v>0</v>
      </c>
      <c r="L53" s="184">
        <f t="shared" si="5"/>
        <v>21792</v>
      </c>
      <c r="M53" s="182">
        <f t="shared" si="5"/>
        <v>0</v>
      </c>
      <c r="N53" s="185">
        <f t="shared" si="5"/>
        <v>0</v>
      </c>
      <c r="O53" s="186">
        <f t="shared" si="5"/>
        <v>0</v>
      </c>
      <c r="P53" s="187"/>
      <c r="R53" s="346"/>
      <c r="S53" s="346"/>
      <c r="T53" s="346"/>
    </row>
    <row r="54" spans="1:20" s="37" customFormat="1" ht="36.75" thickTop="1" x14ac:dyDescent="0.25">
      <c r="A54" s="188"/>
      <c r="B54" s="189" t="s">
        <v>71</v>
      </c>
      <c r="C54" s="193">
        <f t="shared" si="4"/>
        <v>1059260</v>
      </c>
      <c r="D54" s="448">
        <f t="shared" ref="D54:O54" si="6">SUM(D55,D197)</f>
        <v>426038</v>
      </c>
      <c r="E54" s="448">
        <f t="shared" si="6"/>
        <v>0</v>
      </c>
      <c r="F54" s="193">
        <f t="shared" si="6"/>
        <v>426038</v>
      </c>
      <c r="G54" s="191">
        <f t="shared" si="6"/>
        <v>611430</v>
      </c>
      <c r="H54" s="194">
        <f t="shared" si="6"/>
        <v>0</v>
      </c>
      <c r="I54" s="192">
        <f t="shared" si="6"/>
        <v>611430</v>
      </c>
      <c r="J54" s="191">
        <f t="shared" si="6"/>
        <v>21792</v>
      </c>
      <c r="K54" s="192">
        <f t="shared" si="6"/>
        <v>0</v>
      </c>
      <c r="L54" s="193">
        <f t="shared" si="6"/>
        <v>21792</v>
      </c>
      <c r="M54" s="191">
        <f t="shared" si="6"/>
        <v>0</v>
      </c>
      <c r="N54" s="194">
        <f t="shared" si="6"/>
        <v>0</v>
      </c>
      <c r="O54" s="195">
        <f t="shared" si="6"/>
        <v>0</v>
      </c>
      <c r="P54" s="196"/>
      <c r="R54" s="346"/>
      <c r="S54" s="346"/>
      <c r="T54" s="346"/>
    </row>
    <row r="55" spans="1:20" s="37" customFormat="1" ht="24" x14ac:dyDescent="0.25">
      <c r="A55" s="197"/>
      <c r="B55" s="28" t="s">
        <v>72</v>
      </c>
      <c r="C55" s="175">
        <f t="shared" si="4"/>
        <v>1033612</v>
      </c>
      <c r="D55" s="452">
        <f t="shared" ref="D55:O55" si="7">SUM(D56,D78,D176,D190)</f>
        <v>408829</v>
      </c>
      <c r="E55" s="452">
        <f t="shared" si="7"/>
        <v>0</v>
      </c>
      <c r="F55" s="175">
        <f t="shared" si="7"/>
        <v>408829</v>
      </c>
      <c r="G55" s="173">
        <f t="shared" si="7"/>
        <v>603402</v>
      </c>
      <c r="H55" s="176">
        <f t="shared" si="7"/>
        <v>0</v>
      </c>
      <c r="I55" s="174">
        <f t="shared" si="7"/>
        <v>603402</v>
      </c>
      <c r="J55" s="173">
        <f t="shared" si="7"/>
        <v>21381</v>
      </c>
      <c r="K55" s="174">
        <f t="shared" si="7"/>
        <v>0</v>
      </c>
      <c r="L55" s="175">
        <f t="shared" si="7"/>
        <v>21381</v>
      </c>
      <c r="M55" s="173">
        <f t="shared" si="7"/>
        <v>0</v>
      </c>
      <c r="N55" s="176">
        <f t="shared" si="7"/>
        <v>0</v>
      </c>
      <c r="O55" s="198">
        <f t="shared" si="7"/>
        <v>0</v>
      </c>
      <c r="P55" s="199"/>
      <c r="R55" s="346"/>
      <c r="S55" s="346"/>
      <c r="T55" s="346"/>
    </row>
    <row r="56" spans="1:20" s="37" customFormat="1" x14ac:dyDescent="0.25">
      <c r="A56" s="651">
        <v>1000</v>
      </c>
      <c r="B56" s="651" t="s">
        <v>73</v>
      </c>
      <c r="C56" s="204">
        <f t="shared" si="4"/>
        <v>911921</v>
      </c>
      <c r="D56" s="652">
        <f t="shared" ref="D56:O56" si="8">SUM(D57,D70)</f>
        <v>310519</v>
      </c>
      <c r="E56" s="652">
        <f t="shared" si="8"/>
        <v>0</v>
      </c>
      <c r="F56" s="204">
        <f t="shared" si="8"/>
        <v>310519</v>
      </c>
      <c r="G56" s="202">
        <f t="shared" si="8"/>
        <v>601402</v>
      </c>
      <c r="H56" s="205">
        <f t="shared" si="8"/>
        <v>0</v>
      </c>
      <c r="I56" s="203">
        <f t="shared" si="8"/>
        <v>601402</v>
      </c>
      <c r="J56" s="202">
        <f t="shared" si="8"/>
        <v>0</v>
      </c>
      <c r="K56" s="203">
        <f t="shared" si="8"/>
        <v>0</v>
      </c>
      <c r="L56" s="204">
        <f t="shared" si="8"/>
        <v>0</v>
      </c>
      <c r="M56" s="202">
        <f t="shared" si="8"/>
        <v>0</v>
      </c>
      <c r="N56" s="205">
        <f t="shared" si="8"/>
        <v>0</v>
      </c>
      <c r="O56" s="653">
        <f t="shared" si="8"/>
        <v>0</v>
      </c>
      <c r="P56" s="654"/>
      <c r="R56" s="346"/>
      <c r="S56" s="346"/>
      <c r="T56" s="346"/>
    </row>
    <row r="57" spans="1:20" x14ac:dyDescent="0.25">
      <c r="A57" s="85">
        <v>1100</v>
      </c>
      <c r="B57" s="210" t="s">
        <v>74</v>
      </c>
      <c r="C57" s="97">
        <f t="shared" si="4"/>
        <v>700008</v>
      </c>
      <c r="D57" s="393">
        <f t="shared" ref="D57:O57" si="9">SUM(D58,D61,D69)</f>
        <v>215827</v>
      </c>
      <c r="E57" s="393">
        <f t="shared" si="9"/>
        <v>-214</v>
      </c>
      <c r="F57" s="97">
        <f t="shared" si="9"/>
        <v>215613</v>
      </c>
      <c r="G57" s="95">
        <f t="shared" si="9"/>
        <v>484395</v>
      </c>
      <c r="H57" s="98">
        <f t="shared" si="9"/>
        <v>0</v>
      </c>
      <c r="I57" s="96">
        <f t="shared" si="9"/>
        <v>484395</v>
      </c>
      <c r="J57" s="95">
        <f t="shared" si="9"/>
        <v>0</v>
      </c>
      <c r="K57" s="96">
        <f t="shared" si="9"/>
        <v>0</v>
      </c>
      <c r="L57" s="97">
        <f t="shared" si="9"/>
        <v>0</v>
      </c>
      <c r="M57" s="211">
        <f t="shared" si="9"/>
        <v>0</v>
      </c>
      <c r="N57" s="98">
        <f t="shared" si="9"/>
        <v>0</v>
      </c>
      <c r="O57" s="212">
        <f t="shared" si="9"/>
        <v>0</v>
      </c>
      <c r="P57" s="99"/>
      <c r="R57" s="346"/>
      <c r="S57" s="346"/>
      <c r="T57" s="346"/>
    </row>
    <row r="58" spans="1:20" x14ac:dyDescent="0.25">
      <c r="A58" s="213">
        <v>1110</v>
      </c>
      <c r="B58" s="156" t="s">
        <v>75</v>
      </c>
      <c r="C58" s="216">
        <f t="shared" si="4"/>
        <v>625673</v>
      </c>
      <c r="D58" s="435">
        <f t="shared" ref="D58:O58" si="10">SUM(D59:D60)</f>
        <v>179771</v>
      </c>
      <c r="E58" s="435">
        <f t="shared" si="10"/>
        <v>-214</v>
      </c>
      <c r="F58" s="216">
        <f t="shared" si="10"/>
        <v>179557</v>
      </c>
      <c r="G58" s="214">
        <f t="shared" si="10"/>
        <v>446116</v>
      </c>
      <c r="H58" s="217">
        <f t="shared" si="10"/>
        <v>0</v>
      </c>
      <c r="I58" s="215">
        <f t="shared" si="10"/>
        <v>446116</v>
      </c>
      <c r="J58" s="214">
        <f t="shared" si="10"/>
        <v>0</v>
      </c>
      <c r="K58" s="215">
        <f t="shared" si="10"/>
        <v>0</v>
      </c>
      <c r="L58" s="216">
        <f t="shared" si="10"/>
        <v>0</v>
      </c>
      <c r="M58" s="214">
        <f t="shared" si="10"/>
        <v>0</v>
      </c>
      <c r="N58" s="217">
        <f t="shared" si="10"/>
        <v>0</v>
      </c>
      <c r="O58" s="218">
        <f t="shared" si="10"/>
        <v>0</v>
      </c>
      <c r="P58" s="219"/>
      <c r="R58" s="346"/>
      <c r="S58" s="346"/>
      <c r="T58" s="346"/>
    </row>
    <row r="59" spans="1:20" hidden="1" x14ac:dyDescent="0.25">
      <c r="A59" s="55">
        <v>1111</v>
      </c>
      <c r="B59" s="101" t="s">
        <v>76</v>
      </c>
      <c r="C59" s="240">
        <f t="shared" si="4"/>
        <v>0</v>
      </c>
      <c r="D59" s="655"/>
      <c r="E59" s="655"/>
      <c r="F59" s="220">
        <f>D59+E59</f>
        <v>0</v>
      </c>
      <c r="G59" s="106"/>
      <c r="H59" s="108"/>
      <c r="I59" s="107">
        <f>G59+H59</f>
        <v>0</v>
      </c>
      <c r="J59" s="106"/>
      <c r="K59" s="107"/>
      <c r="L59" s="220">
        <f>J59+K59</f>
        <v>0</v>
      </c>
      <c r="M59" s="106"/>
      <c r="N59" s="108"/>
      <c r="O59" s="221">
        <f>N59+M59</f>
        <v>0</v>
      </c>
      <c r="P59" s="110"/>
      <c r="R59" s="346"/>
      <c r="S59" s="346"/>
      <c r="T59" s="346"/>
    </row>
    <row r="60" spans="1:20" ht="24" customHeight="1" x14ac:dyDescent="0.25">
      <c r="A60" s="64">
        <v>1119</v>
      </c>
      <c r="B60" s="111" t="s">
        <v>77</v>
      </c>
      <c r="C60" s="227">
        <f t="shared" si="4"/>
        <v>625673</v>
      </c>
      <c r="D60" s="656">
        <f>179305+466</f>
        <v>179771</v>
      </c>
      <c r="E60" s="656">
        <v>-214</v>
      </c>
      <c r="F60" s="222">
        <f>D60+E60</f>
        <v>179557</v>
      </c>
      <c r="G60" s="116">
        <f>3202+414236-1880+16854+14583-879</f>
        <v>446116</v>
      </c>
      <c r="H60" s="118"/>
      <c r="I60" s="117">
        <f>G60+H60</f>
        <v>446116</v>
      </c>
      <c r="J60" s="116"/>
      <c r="K60" s="117"/>
      <c r="L60" s="222">
        <f>J60+K60</f>
        <v>0</v>
      </c>
      <c r="M60" s="116"/>
      <c r="N60" s="118"/>
      <c r="O60" s="223">
        <f>N60+M60</f>
        <v>0</v>
      </c>
      <c r="P60" s="657" t="s">
        <v>514</v>
      </c>
      <c r="R60" s="346"/>
      <c r="S60" s="346"/>
      <c r="T60" s="346"/>
    </row>
    <row r="61" spans="1:20" ht="23.25" customHeight="1" x14ac:dyDescent="0.25">
      <c r="A61" s="224">
        <v>1140</v>
      </c>
      <c r="B61" s="111" t="s">
        <v>78</v>
      </c>
      <c r="C61" s="227">
        <f t="shared" si="4"/>
        <v>73060</v>
      </c>
      <c r="D61" s="405">
        <f t="shared" ref="D61:O61" si="11">SUM(D62:D68)</f>
        <v>34781</v>
      </c>
      <c r="E61" s="405">
        <f t="shared" si="11"/>
        <v>0</v>
      </c>
      <c r="F61" s="227">
        <f t="shared" si="11"/>
        <v>34781</v>
      </c>
      <c r="G61" s="225">
        <f t="shared" si="11"/>
        <v>38279</v>
      </c>
      <c r="H61" s="228">
        <f t="shared" si="11"/>
        <v>0</v>
      </c>
      <c r="I61" s="226">
        <f t="shared" si="11"/>
        <v>38279</v>
      </c>
      <c r="J61" s="225">
        <f t="shared" si="11"/>
        <v>0</v>
      </c>
      <c r="K61" s="226">
        <f t="shared" si="11"/>
        <v>0</v>
      </c>
      <c r="L61" s="227">
        <f t="shared" si="11"/>
        <v>0</v>
      </c>
      <c r="M61" s="225">
        <f t="shared" si="11"/>
        <v>0</v>
      </c>
      <c r="N61" s="228">
        <f t="shared" si="11"/>
        <v>0</v>
      </c>
      <c r="O61" s="229">
        <f t="shared" si="11"/>
        <v>0</v>
      </c>
      <c r="P61" s="658"/>
      <c r="R61" s="346"/>
      <c r="S61" s="346"/>
      <c r="T61" s="346"/>
    </row>
    <row r="62" spans="1:20" x14ac:dyDescent="0.25">
      <c r="A62" s="64">
        <v>1141</v>
      </c>
      <c r="B62" s="111" t="s">
        <v>79</v>
      </c>
      <c r="C62" s="227">
        <f t="shared" si="4"/>
        <v>3748</v>
      </c>
      <c r="D62" s="656">
        <v>3748</v>
      </c>
      <c r="E62" s="656"/>
      <c r="F62" s="222">
        <f t="shared" ref="F62:F69" si="12">D62+E62</f>
        <v>3748</v>
      </c>
      <c r="G62" s="116"/>
      <c r="H62" s="118"/>
      <c r="I62" s="117">
        <f t="shared" ref="I62:I69" si="13">G62+H62</f>
        <v>0</v>
      </c>
      <c r="J62" s="116"/>
      <c r="K62" s="117"/>
      <c r="L62" s="222">
        <f t="shared" ref="L62:L69" si="14">J62+K62</f>
        <v>0</v>
      </c>
      <c r="M62" s="116"/>
      <c r="N62" s="118"/>
      <c r="O62" s="223">
        <f t="shared" ref="O62:O69" si="15">N62+M62</f>
        <v>0</v>
      </c>
      <c r="P62" s="657"/>
      <c r="R62" s="346"/>
      <c r="S62" s="346"/>
      <c r="T62" s="346"/>
    </row>
    <row r="63" spans="1:20" ht="24.75" customHeight="1" x14ac:dyDescent="0.25">
      <c r="A63" s="64">
        <v>1142</v>
      </c>
      <c r="B63" s="111" t="s">
        <v>80</v>
      </c>
      <c r="C63" s="227">
        <f t="shared" si="4"/>
        <v>922</v>
      </c>
      <c r="D63" s="656">
        <v>922</v>
      </c>
      <c r="E63" s="656"/>
      <c r="F63" s="222">
        <f t="shared" si="12"/>
        <v>922</v>
      </c>
      <c r="G63" s="116"/>
      <c r="H63" s="118"/>
      <c r="I63" s="117">
        <f t="shared" si="13"/>
        <v>0</v>
      </c>
      <c r="J63" s="116"/>
      <c r="K63" s="117"/>
      <c r="L63" s="222">
        <f t="shared" si="14"/>
        <v>0</v>
      </c>
      <c r="M63" s="116"/>
      <c r="N63" s="118"/>
      <c r="O63" s="223">
        <f t="shared" si="15"/>
        <v>0</v>
      </c>
      <c r="P63" s="657"/>
      <c r="R63" s="346"/>
      <c r="S63" s="346"/>
      <c r="T63" s="346"/>
    </row>
    <row r="64" spans="1:20" ht="24" hidden="1" x14ac:dyDescent="0.25">
      <c r="A64" s="64">
        <v>1145</v>
      </c>
      <c r="B64" s="111" t="s">
        <v>81</v>
      </c>
      <c r="C64" s="227">
        <f t="shared" si="4"/>
        <v>0</v>
      </c>
      <c r="D64" s="656"/>
      <c r="E64" s="656"/>
      <c r="F64" s="222">
        <f t="shared" si="12"/>
        <v>0</v>
      </c>
      <c r="G64" s="116"/>
      <c r="H64" s="118"/>
      <c r="I64" s="117">
        <f t="shared" si="13"/>
        <v>0</v>
      </c>
      <c r="J64" s="116"/>
      <c r="K64" s="117"/>
      <c r="L64" s="222">
        <f t="shared" si="14"/>
        <v>0</v>
      </c>
      <c r="M64" s="116"/>
      <c r="N64" s="118"/>
      <c r="O64" s="223">
        <f t="shared" si="15"/>
        <v>0</v>
      </c>
      <c r="P64" s="657"/>
      <c r="R64" s="346"/>
      <c r="S64" s="346"/>
      <c r="T64" s="346"/>
    </row>
    <row r="65" spans="1:20" ht="27.75" hidden="1" customHeight="1" x14ac:dyDescent="0.25">
      <c r="A65" s="64">
        <v>1146</v>
      </c>
      <c r="B65" s="111" t="s">
        <v>82</v>
      </c>
      <c r="C65" s="227">
        <f t="shared" si="4"/>
        <v>0</v>
      </c>
      <c r="D65" s="656">
        <v>0</v>
      </c>
      <c r="E65" s="656"/>
      <c r="F65" s="222">
        <f t="shared" si="12"/>
        <v>0</v>
      </c>
      <c r="G65" s="116"/>
      <c r="H65" s="118"/>
      <c r="I65" s="117">
        <f t="shared" si="13"/>
        <v>0</v>
      </c>
      <c r="J65" s="116"/>
      <c r="K65" s="117"/>
      <c r="L65" s="222">
        <f t="shared" si="14"/>
        <v>0</v>
      </c>
      <c r="M65" s="116"/>
      <c r="N65" s="118"/>
      <c r="O65" s="223">
        <f t="shared" si="15"/>
        <v>0</v>
      </c>
      <c r="P65" s="657"/>
      <c r="R65" s="346"/>
      <c r="S65" s="346"/>
      <c r="T65" s="346"/>
    </row>
    <row r="66" spans="1:20" x14ac:dyDescent="0.25">
      <c r="A66" s="64">
        <v>1147</v>
      </c>
      <c r="B66" s="111" t="s">
        <v>83</v>
      </c>
      <c r="C66" s="227">
        <f t="shared" si="4"/>
        <v>5779</v>
      </c>
      <c r="D66" s="656">
        <v>3020</v>
      </c>
      <c r="E66" s="656"/>
      <c r="F66" s="222">
        <f t="shared" si="12"/>
        <v>3020</v>
      </c>
      <c r="G66" s="116">
        <f>1880+879</f>
        <v>2759</v>
      </c>
      <c r="H66" s="118"/>
      <c r="I66" s="117">
        <f t="shared" si="13"/>
        <v>2759</v>
      </c>
      <c r="J66" s="116"/>
      <c r="K66" s="117"/>
      <c r="L66" s="222">
        <f t="shared" si="14"/>
        <v>0</v>
      </c>
      <c r="M66" s="116"/>
      <c r="N66" s="118"/>
      <c r="O66" s="223">
        <f t="shared" si="15"/>
        <v>0</v>
      </c>
      <c r="P66" s="657"/>
      <c r="R66" s="346"/>
      <c r="S66" s="346"/>
      <c r="T66" s="346"/>
    </row>
    <row r="67" spans="1:20" x14ac:dyDescent="0.25">
      <c r="A67" s="64">
        <v>1148</v>
      </c>
      <c r="B67" s="111" t="s">
        <v>84</v>
      </c>
      <c r="C67" s="227">
        <f t="shared" si="4"/>
        <v>23929</v>
      </c>
      <c r="D67" s="656">
        <v>23929</v>
      </c>
      <c r="E67" s="656"/>
      <c r="F67" s="222">
        <f t="shared" si="12"/>
        <v>23929</v>
      </c>
      <c r="G67" s="116"/>
      <c r="H67" s="118"/>
      <c r="I67" s="117">
        <f t="shared" si="13"/>
        <v>0</v>
      </c>
      <c r="J67" s="116"/>
      <c r="K67" s="117"/>
      <c r="L67" s="222">
        <f t="shared" si="14"/>
        <v>0</v>
      </c>
      <c r="M67" s="116"/>
      <c r="N67" s="118"/>
      <c r="O67" s="223">
        <f t="shared" si="15"/>
        <v>0</v>
      </c>
      <c r="P67" s="657"/>
      <c r="R67" s="346"/>
      <c r="S67" s="346"/>
      <c r="T67" s="346"/>
    </row>
    <row r="68" spans="1:20" ht="25.5" customHeight="1" x14ac:dyDescent="0.25">
      <c r="A68" s="64">
        <v>1149</v>
      </c>
      <c r="B68" s="111" t="s">
        <v>85</v>
      </c>
      <c r="C68" s="227">
        <f t="shared" si="4"/>
        <v>38682</v>
      </c>
      <c r="D68" s="656">
        <v>3162</v>
      </c>
      <c r="E68" s="656"/>
      <c r="F68" s="222">
        <f t="shared" si="12"/>
        <v>3162</v>
      </c>
      <c r="G68" s="116">
        <f>31644+2364+1512</f>
        <v>35520</v>
      </c>
      <c r="H68" s="118"/>
      <c r="I68" s="117">
        <f t="shared" si="13"/>
        <v>35520</v>
      </c>
      <c r="J68" s="116"/>
      <c r="K68" s="117"/>
      <c r="L68" s="222">
        <f t="shared" si="14"/>
        <v>0</v>
      </c>
      <c r="M68" s="116"/>
      <c r="N68" s="118"/>
      <c r="O68" s="223">
        <f t="shared" si="15"/>
        <v>0</v>
      </c>
      <c r="P68" s="657"/>
      <c r="R68" s="346"/>
      <c r="S68" s="346"/>
      <c r="T68" s="346"/>
    </row>
    <row r="69" spans="1:20" ht="36" x14ac:dyDescent="0.25">
      <c r="A69" s="213">
        <v>1150</v>
      </c>
      <c r="B69" s="156" t="s">
        <v>86</v>
      </c>
      <c r="C69" s="216">
        <f t="shared" si="4"/>
        <v>1275</v>
      </c>
      <c r="D69" s="659">
        <v>1275</v>
      </c>
      <c r="E69" s="659"/>
      <c r="F69" s="233">
        <f t="shared" si="12"/>
        <v>1275</v>
      </c>
      <c r="G69" s="231"/>
      <c r="H69" s="234"/>
      <c r="I69" s="232">
        <f t="shared" si="13"/>
        <v>0</v>
      </c>
      <c r="J69" s="231"/>
      <c r="K69" s="232"/>
      <c r="L69" s="233">
        <f t="shared" si="14"/>
        <v>0</v>
      </c>
      <c r="M69" s="231"/>
      <c r="N69" s="234"/>
      <c r="O69" s="235">
        <f t="shared" si="15"/>
        <v>0</v>
      </c>
      <c r="P69" s="660"/>
      <c r="R69" s="346"/>
      <c r="S69" s="346"/>
      <c r="T69" s="346"/>
    </row>
    <row r="70" spans="1:20" ht="36" x14ac:dyDescent="0.25">
      <c r="A70" s="85">
        <v>1200</v>
      </c>
      <c r="B70" s="210" t="s">
        <v>87</v>
      </c>
      <c r="C70" s="97">
        <f t="shared" si="4"/>
        <v>211913</v>
      </c>
      <c r="D70" s="393">
        <f t="shared" ref="D70:O70" si="16">SUM(D71:D72)</f>
        <v>94692</v>
      </c>
      <c r="E70" s="393">
        <f t="shared" si="16"/>
        <v>214</v>
      </c>
      <c r="F70" s="97">
        <f t="shared" si="16"/>
        <v>94906</v>
      </c>
      <c r="G70" s="95">
        <f t="shared" si="16"/>
        <v>117007</v>
      </c>
      <c r="H70" s="98">
        <f t="shared" si="16"/>
        <v>0</v>
      </c>
      <c r="I70" s="96">
        <f t="shared" si="16"/>
        <v>117007</v>
      </c>
      <c r="J70" s="95">
        <f t="shared" si="16"/>
        <v>0</v>
      </c>
      <c r="K70" s="96">
        <f t="shared" si="16"/>
        <v>0</v>
      </c>
      <c r="L70" s="97">
        <f t="shared" si="16"/>
        <v>0</v>
      </c>
      <c r="M70" s="95">
        <f t="shared" si="16"/>
        <v>0</v>
      </c>
      <c r="N70" s="98">
        <f t="shared" si="16"/>
        <v>0</v>
      </c>
      <c r="O70" s="212">
        <f t="shared" si="16"/>
        <v>0</v>
      </c>
      <c r="P70" s="661"/>
      <c r="R70" s="346"/>
      <c r="S70" s="346"/>
      <c r="T70" s="346"/>
    </row>
    <row r="71" spans="1:20" ht="24" x14ac:dyDescent="0.25">
      <c r="A71" s="350">
        <v>1210</v>
      </c>
      <c r="B71" s="101" t="s">
        <v>88</v>
      </c>
      <c r="C71" s="240">
        <f t="shared" si="4"/>
        <v>170279</v>
      </c>
      <c r="D71" s="655">
        <f>58248+110-1451-214-214</f>
        <v>56479</v>
      </c>
      <c r="E71" s="655"/>
      <c r="F71" s="220">
        <f>D71+E71</f>
        <v>56479</v>
      </c>
      <c r="G71" s="106">
        <f>756+105631+4541+3864-992</f>
        <v>113800</v>
      </c>
      <c r="H71" s="108"/>
      <c r="I71" s="107">
        <f>G71+H71</f>
        <v>113800</v>
      </c>
      <c r="J71" s="106"/>
      <c r="K71" s="107"/>
      <c r="L71" s="220">
        <f>J71+K71</f>
        <v>0</v>
      </c>
      <c r="M71" s="106"/>
      <c r="N71" s="108"/>
      <c r="O71" s="221">
        <f>N71+M71</f>
        <v>0</v>
      </c>
      <c r="P71" s="662"/>
      <c r="R71" s="346"/>
      <c r="S71" s="346"/>
      <c r="T71" s="346"/>
    </row>
    <row r="72" spans="1:20" ht="24" x14ac:dyDescent="0.25">
      <c r="A72" s="224">
        <v>1220</v>
      </c>
      <c r="B72" s="111" t="s">
        <v>89</v>
      </c>
      <c r="C72" s="227">
        <f t="shared" si="4"/>
        <v>41634</v>
      </c>
      <c r="D72" s="405">
        <f t="shared" ref="D72:O72" si="17">SUM(D73:D77)</f>
        <v>38213</v>
      </c>
      <c r="E72" s="405">
        <f t="shared" si="17"/>
        <v>214</v>
      </c>
      <c r="F72" s="227">
        <f t="shared" si="17"/>
        <v>38427</v>
      </c>
      <c r="G72" s="225">
        <f t="shared" si="17"/>
        <v>3207</v>
      </c>
      <c r="H72" s="228">
        <f t="shared" si="17"/>
        <v>0</v>
      </c>
      <c r="I72" s="226">
        <f t="shared" si="17"/>
        <v>3207</v>
      </c>
      <c r="J72" s="225">
        <f t="shared" si="17"/>
        <v>0</v>
      </c>
      <c r="K72" s="226">
        <f t="shared" si="17"/>
        <v>0</v>
      </c>
      <c r="L72" s="227">
        <f t="shared" si="17"/>
        <v>0</v>
      </c>
      <c r="M72" s="225">
        <f t="shared" si="17"/>
        <v>0</v>
      </c>
      <c r="N72" s="228">
        <f t="shared" si="17"/>
        <v>0</v>
      </c>
      <c r="O72" s="229">
        <f t="shared" si="17"/>
        <v>0</v>
      </c>
      <c r="P72" s="658"/>
      <c r="R72" s="346"/>
      <c r="S72" s="346"/>
      <c r="T72" s="346"/>
    </row>
    <row r="73" spans="1:20" ht="48" x14ac:dyDescent="0.25">
      <c r="A73" s="64">
        <v>1221</v>
      </c>
      <c r="B73" s="111" t="s">
        <v>90</v>
      </c>
      <c r="C73" s="227">
        <f t="shared" si="4"/>
        <v>28612</v>
      </c>
      <c r="D73" s="656">
        <v>25405</v>
      </c>
      <c r="E73" s="656"/>
      <c r="F73" s="222">
        <f>D73+E73</f>
        <v>25405</v>
      </c>
      <c r="G73" s="116">
        <f>1900+30+285+992</f>
        <v>3207</v>
      </c>
      <c r="H73" s="118"/>
      <c r="I73" s="117">
        <f>G73+H73</f>
        <v>3207</v>
      </c>
      <c r="J73" s="116"/>
      <c r="K73" s="117"/>
      <c r="L73" s="222">
        <f>J73+K73</f>
        <v>0</v>
      </c>
      <c r="M73" s="116"/>
      <c r="N73" s="118"/>
      <c r="O73" s="223">
        <f>N73+M73</f>
        <v>0</v>
      </c>
      <c r="P73" s="657"/>
      <c r="R73" s="346"/>
      <c r="S73" s="346"/>
      <c r="T73" s="346"/>
    </row>
    <row r="74" spans="1:20" hidden="1" x14ac:dyDescent="0.25">
      <c r="A74" s="64">
        <v>1223</v>
      </c>
      <c r="B74" s="111" t="s">
        <v>91</v>
      </c>
      <c r="C74" s="227">
        <f t="shared" si="4"/>
        <v>0</v>
      </c>
      <c r="D74" s="656"/>
      <c r="E74" s="656"/>
      <c r="F74" s="222">
        <f>D74+E74</f>
        <v>0</v>
      </c>
      <c r="G74" s="116"/>
      <c r="H74" s="118"/>
      <c r="I74" s="117">
        <f>G74+H74</f>
        <v>0</v>
      </c>
      <c r="J74" s="116"/>
      <c r="K74" s="117"/>
      <c r="L74" s="222">
        <f>J74+K74</f>
        <v>0</v>
      </c>
      <c r="M74" s="116"/>
      <c r="N74" s="118"/>
      <c r="O74" s="223">
        <f>N74+M74</f>
        <v>0</v>
      </c>
      <c r="P74" s="657"/>
      <c r="R74" s="346"/>
      <c r="S74" s="346"/>
      <c r="T74" s="346"/>
    </row>
    <row r="75" spans="1:20" hidden="1" x14ac:dyDescent="0.25">
      <c r="A75" s="64">
        <v>1225</v>
      </c>
      <c r="B75" s="111" t="s">
        <v>92</v>
      </c>
      <c r="C75" s="227">
        <f t="shared" si="4"/>
        <v>0</v>
      </c>
      <c r="D75" s="656"/>
      <c r="E75" s="656"/>
      <c r="F75" s="222">
        <f>D75+E75</f>
        <v>0</v>
      </c>
      <c r="G75" s="116"/>
      <c r="H75" s="118"/>
      <c r="I75" s="117">
        <f>G75+H75</f>
        <v>0</v>
      </c>
      <c r="J75" s="116"/>
      <c r="K75" s="117"/>
      <c r="L75" s="222">
        <f>J75+K75</f>
        <v>0</v>
      </c>
      <c r="M75" s="116"/>
      <c r="N75" s="118"/>
      <c r="O75" s="223">
        <f>N75+M75</f>
        <v>0</v>
      </c>
      <c r="P75" s="657"/>
      <c r="R75" s="346"/>
      <c r="S75" s="346"/>
      <c r="T75" s="346"/>
    </row>
    <row r="76" spans="1:20" ht="36" x14ac:dyDescent="0.25">
      <c r="A76" s="64">
        <v>1227</v>
      </c>
      <c r="B76" s="111" t="s">
        <v>93</v>
      </c>
      <c r="C76" s="227">
        <f t="shared" si="4"/>
        <v>11952</v>
      </c>
      <c r="D76" s="656">
        <v>11952</v>
      </c>
      <c r="E76" s="656"/>
      <c r="F76" s="222">
        <f>D76+E76</f>
        <v>11952</v>
      </c>
      <c r="G76" s="116"/>
      <c r="H76" s="118"/>
      <c r="I76" s="117">
        <f>G76+H76</f>
        <v>0</v>
      </c>
      <c r="J76" s="116"/>
      <c r="K76" s="117"/>
      <c r="L76" s="222">
        <f>J76+K76</f>
        <v>0</v>
      </c>
      <c r="M76" s="116"/>
      <c r="N76" s="118"/>
      <c r="O76" s="223">
        <f>N76+M76</f>
        <v>0</v>
      </c>
      <c r="P76" s="657"/>
      <c r="R76" s="346"/>
      <c r="S76" s="346"/>
      <c r="T76" s="346"/>
    </row>
    <row r="77" spans="1:20" ht="48" x14ac:dyDescent="0.25">
      <c r="A77" s="64">
        <v>1228</v>
      </c>
      <c r="B77" s="111" t="s">
        <v>94</v>
      </c>
      <c r="C77" s="227">
        <f t="shared" si="4"/>
        <v>1070</v>
      </c>
      <c r="D77" s="656">
        <f>428+214+214</f>
        <v>856</v>
      </c>
      <c r="E77" s="656">
        <v>214</v>
      </c>
      <c r="F77" s="222">
        <f>D77+E77</f>
        <v>1070</v>
      </c>
      <c r="G77" s="116"/>
      <c r="H77" s="118"/>
      <c r="I77" s="117">
        <f>G77+H77</f>
        <v>0</v>
      </c>
      <c r="J77" s="116"/>
      <c r="K77" s="117"/>
      <c r="L77" s="222">
        <f>J77+K77</f>
        <v>0</v>
      </c>
      <c r="M77" s="116"/>
      <c r="N77" s="118"/>
      <c r="O77" s="223">
        <f>N77+M77</f>
        <v>0</v>
      </c>
      <c r="P77" s="657" t="s">
        <v>515</v>
      </c>
      <c r="R77" s="346"/>
      <c r="S77" s="346"/>
      <c r="T77" s="346"/>
    </row>
    <row r="78" spans="1:20" x14ac:dyDescent="0.25">
      <c r="A78" s="651">
        <v>2000</v>
      </c>
      <c r="B78" s="651" t="s">
        <v>95</v>
      </c>
      <c r="C78" s="204">
        <f t="shared" si="4"/>
        <v>121691</v>
      </c>
      <c r="D78" s="652">
        <f t="shared" ref="D78:O78" si="18">SUM(D79,D86,D133,D167,D168,D175)</f>
        <v>98310</v>
      </c>
      <c r="E78" s="652">
        <f t="shared" si="18"/>
        <v>0</v>
      </c>
      <c r="F78" s="204">
        <f t="shared" si="18"/>
        <v>98310</v>
      </c>
      <c r="G78" s="202">
        <f t="shared" si="18"/>
        <v>2000</v>
      </c>
      <c r="H78" s="205">
        <f t="shared" si="18"/>
        <v>0</v>
      </c>
      <c r="I78" s="203">
        <f t="shared" si="18"/>
        <v>2000</v>
      </c>
      <c r="J78" s="202">
        <f t="shared" si="18"/>
        <v>21381</v>
      </c>
      <c r="K78" s="203">
        <f t="shared" si="18"/>
        <v>0</v>
      </c>
      <c r="L78" s="204">
        <f t="shared" si="18"/>
        <v>21381</v>
      </c>
      <c r="M78" s="202">
        <f t="shared" si="18"/>
        <v>0</v>
      </c>
      <c r="N78" s="205">
        <f t="shared" si="18"/>
        <v>0</v>
      </c>
      <c r="O78" s="653">
        <f t="shared" si="18"/>
        <v>0</v>
      </c>
      <c r="P78" s="654"/>
      <c r="R78" s="346"/>
      <c r="S78" s="346"/>
      <c r="T78" s="346"/>
    </row>
    <row r="79" spans="1:20" ht="24" hidden="1" x14ac:dyDescent="0.25">
      <c r="A79" s="85">
        <v>2100</v>
      </c>
      <c r="B79" s="210" t="s">
        <v>96</v>
      </c>
      <c r="C79" s="97">
        <f t="shared" si="4"/>
        <v>0</v>
      </c>
      <c r="D79" s="393">
        <f t="shared" ref="D79:O79" si="19">SUM(D80,D83)</f>
        <v>0</v>
      </c>
      <c r="E79" s="393">
        <f t="shared" si="19"/>
        <v>0</v>
      </c>
      <c r="F79" s="97">
        <f t="shared" si="19"/>
        <v>0</v>
      </c>
      <c r="G79" s="95">
        <f t="shared" si="19"/>
        <v>0</v>
      </c>
      <c r="H79" s="98">
        <f t="shared" si="19"/>
        <v>0</v>
      </c>
      <c r="I79" s="96">
        <f t="shared" si="19"/>
        <v>0</v>
      </c>
      <c r="J79" s="95">
        <f t="shared" si="19"/>
        <v>0</v>
      </c>
      <c r="K79" s="96">
        <f t="shared" si="19"/>
        <v>0</v>
      </c>
      <c r="L79" s="97">
        <f t="shared" si="19"/>
        <v>0</v>
      </c>
      <c r="M79" s="95">
        <f t="shared" si="19"/>
        <v>0</v>
      </c>
      <c r="N79" s="98">
        <f t="shared" si="19"/>
        <v>0</v>
      </c>
      <c r="O79" s="212">
        <f t="shared" si="19"/>
        <v>0</v>
      </c>
      <c r="P79" s="99"/>
      <c r="R79" s="346"/>
      <c r="S79" s="346"/>
      <c r="T79" s="346"/>
    </row>
    <row r="80" spans="1:20" ht="24" hidden="1" x14ac:dyDescent="0.25">
      <c r="A80" s="350">
        <v>2110</v>
      </c>
      <c r="B80" s="101" t="s">
        <v>97</v>
      </c>
      <c r="C80" s="240">
        <f t="shared" si="4"/>
        <v>0</v>
      </c>
      <c r="D80" s="400">
        <f t="shared" ref="D80:O80" si="20">SUM(D81:D82)</f>
        <v>0</v>
      </c>
      <c r="E80" s="400">
        <f t="shared" si="20"/>
        <v>0</v>
      </c>
      <c r="F80" s="240">
        <f t="shared" si="20"/>
        <v>0</v>
      </c>
      <c r="G80" s="238">
        <f t="shared" si="20"/>
        <v>0</v>
      </c>
      <c r="H80" s="241">
        <f t="shared" si="20"/>
        <v>0</v>
      </c>
      <c r="I80" s="239">
        <f t="shared" si="20"/>
        <v>0</v>
      </c>
      <c r="J80" s="238">
        <f t="shared" si="20"/>
        <v>0</v>
      </c>
      <c r="K80" s="239">
        <f t="shared" si="20"/>
        <v>0</v>
      </c>
      <c r="L80" s="240">
        <f t="shared" si="20"/>
        <v>0</v>
      </c>
      <c r="M80" s="238">
        <f t="shared" si="20"/>
        <v>0</v>
      </c>
      <c r="N80" s="241">
        <f t="shared" si="20"/>
        <v>0</v>
      </c>
      <c r="O80" s="242">
        <f t="shared" si="20"/>
        <v>0</v>
      </c>
      <c r="P80" s="243"/>
      <c r="R80" s="346"/>
      <c r="S80" s="346"/>
      <c r="T80" s="346"/>
    </row>
    <row r="81" spans="1:20" hidden="1" x14ac:dyDescent="0.25">
      <c r="A81" s="64">
        <v>2111</v>
      </c>
      <c r="B81" s="111" t="s">
        <v>98</v>
      </c>
      <c r="C81" s="227">
        <f t="shared" si="4"/>
        <v>0</v>
      </c>
      <c r="D81" s="656"/>
      <c r="E81" s="656"/>
      <c r="F81" s="222">
        <f>D81+E81</f>
        <v>0</v>
      </c>
      <c r="G81" s="116"/>
      <c r="H81" s="118"/>
      <c r="I81" s="117">
        <f>G81+H81</f>
        <v>0</v>
      </c>
      <c r="J81" s="116"/>
      <c r="K81" s="117"/>
      <c r="L81" s="222">
        <f>J81+K81</f>
        <v>0</v>
      </c>
      <c r="M81" s="116"/>
      <c r="N81" s="118"/>
      <c r="O81" s="223">
        <f>N81+M81</f>
        <v>0</v>
      </c>
      <c r="P81" s="120"/>
      <c r="R81" s="346"/>
      <c r="S81" s="346"/>
      <c r="T81" s="346"/>
    </row>
    <row r="82" spans="1:20" ht="24" hidden="1" x14ac:dyDescent="0.25">
      <c r="A82" s="64">
        <v>2112</v>
      </c>
      <c r="B82" s="111" t="s">
        <v>99</v>
      </c>
      <c r="C82" s="227">
        <f t="shared" si="4"/>
        <v>0</v>
      </c>
      <c r="D82" s="656"/>
      <c r="E82" s="656"/>
      <c r="F82" s="222">
        <f>D82+E82</f>
        <v>0</v>
      </c>
      <c r="G82" s="116"/>
      <c r="H82" s="118"/>
      <c r="I82" s="117">
        <f>G82+H82</f>
        <v>0</v>
      </c>
      <c r="J82" s="116"/>
      <c r="K82" s="117"/>
      <c r="L82" s="222">
        <f>J82+K82</f>
        <v>0</v>
      </c>
      <c r="M82" s="116"/>
      <c r="N82" s="118"/>
      <c r="O82" s="223">
        <f>N82+M82</f>
        <v>0</v>
      </c>
      <c r="P82" s="120"/>
      <c r="R82" s="346"/>
      <c r="S82" s="346"/>
      <c r="T82" s="346"/>
    </row>
    <row r="83" spans="1:20" ht="24" hidden="1" x14ac:dyDescent="0.25">
      <c r="A83" s="224">
        <v>2120</v>
      </c>
      <c r="B83" s="111" t="s">
        <v>100</v>
      </c>
      <c r="C83" s="227">
        <f t="shared" si="4"/>
        <v>0</v>
      </c>
      <c r="D83" s="405">
        <f t="shared" ref="D83:O83" si="21">SUM(D84:D85)</f>
        <v>0</v>
      </c>
      <c r="E83" s="405">
        <f t="shared" si="21"/>
        <v>0</v>
      </c>
      <c r="F83" s="227">
        <f t="shared" si="21"/>
        <v>0</v>
      </c>
      <c r="G83" s="225">
        <f t="shared" si="21"/>
        <v>0</v>
      </c>
      <c r="H83" s="228">
        <f t="shared" si="21"/>
        <v>0</v>
      </c>
      <c r="I83" s="226">
        <f t="shared" si="21"/>
        <v>0</v>
      </c>
      <c r="J83" s="225">
        <f t="shared" si="21"/>
        <v>0</v>
      </c>
      <c r="K83" s="226">
        <f t="shared" si="21"/>
        <v>0</v>
      </c>
      <c r="L83" s="227">
        <f t="shared" si="21"/>
        <v>0</v>
      </c>
      <c r="M83" s="225">
        <f t="shared" si="21"/>
        <v>0</v>
      </c>
      <c r="N83" s="228">
        <f t="shared" si="21"/>
        <v>0</v>
      </c>
      <c r="O83" s="229">
        <f t="shared" si="21"/>
        <v>0</v>
      </c>
      <c r="P83" s="230"/>
      <c r="R83" s="346"/>
      <c r="S83" s="346"/>
      <c r="T83" s="346"/>
    </row>
    <row r="84" spans="1:20" hidden="1" x14ac:dyDescent="0.25">
      <c r="A84" s="64">
        <v>2121</v>
      </c>
      <c r="B84" s="111" t="s">
        <v>98</v>
      </c>
      <c r="C84" s="227">
        <f t="shared" si="4"/>
        <v>0</v>
      </c>
      <c r="D84" s="656"/>
      <c r="E84" s="656"/>
      <c r="F84" s="222">
        <f>D84+E84</f>
        <v>0</v>
      </c>
      <c r="G84" s="116"/>
      <c r="H84" s="118"/>
      <c r="I84" s="117">
        <f>G84+H84</f>
        <v>0</v>
      </c>
      <c r="J84" s="116"/>
      <c r="K84" s="117"/>
      <c r="L84" s="222">
        <f>J84+K84</f>
        <v>0</v>
      </c>
      <c r="M84" s="116"/>
      <c r="N84" s="118"/>
      <c r="O84" s="223">
        <f>N84+M84</f>
        <v>0</v>
      </c>
      <c r="P84" s="120"/>
      <c r="R84" s="346"/>
      <c r="S84" s="346"/>
      <c r="T84" s="346"/>
    </row>
    <row r="85" spans="1:20" ht="24" hidden="1" x14ac:dyDescent="0.25">
      <c r="A85" s="64">
        <v>2122</v>
      </c>
      <c r="B85" s="111" t="s">
        <v>99</v>
      </c>
      <c r="C85" s="227">
        <f t="shared" si="4"/>
        <v>0</v>
      </c>
      <c r="D85" s="656"/>
      <c r="E85" s="656"/>
      <c r="F85" s="222">
        <f>D85+E85</f>
        <v>0</v>
      </c>
      <c r="G85" s="116"/>
      <c r="H85" s="118"/>
      <c r="I85" s="117">
        <f>G85+H85</f>
        <v>0</v>
      </c>
      <c r="J85" s="116"/>
      <c r="K85" s="117"/>
      <c r="L85" s="222">
        <f>J85+K85</f>
        <v>0</v>
      </c>
      <c r="M85" s="116"/>
      <c r="N85" s="118"/>
      <c r="O85" s="223">
        <f>N85+M85</f>
        <v>0</v>
      </c>
      <c r="P85" s="120"/>
      <c r="R85" s="346"/>
      <c r="S85" s="346"/>
      <c r="T85" s="346"/>
    </row>
    <row r="86" spans="1:20" x14ac:dyDescent="0.25">
      <c r="A86" s="85">
        <v>2200</v>
      </c>
      <c r="B86" s="210" t="s">
        <v>101</v>
      </c>
      <c r="C86" s="97">
        <f t="shared" si="4"/>
        <v>87052</v>
      </c>
      <c r="D86" s="393">
        <f t="shared" ref="D86:O86" si="22">SUM(D87,D92,D98,D106,D115,D119,D125,D131)</f>
        <v>70431</v>
      </c>
      <c r="E86" s="393">
        <f t="shared" si="22"/>
        <v>0</v>
      </c>
      <c r="F86" s="97">
        <f t="shared" si="22"/>
        <v>70431</v>
      </c>
      <c r="G86" s="95">
        <f t="shared" si="22"/>
        <v>0</v>
      </c>
      <c r="H86" s="98">
        <f t="shared" si="22"/>
        <v>0</v>
      </c>
      <c r="I86" s="96">
        <f t="shared" si="22"/>
        <v>0</v>
      </c>
      <c r="J86" s="95">
        <f t="shared" si="22"/>
        <v>16621</v>
      </c>
      <c r="K86" s="96">
        <f t="shared" si="22"/>
        <v>0</v>
      </c>
      <c r="L86" s="97">
        <f t="shared" si="22"/>
        <v>16621</v>
      </c>
      <c r="M86" s="244">
        <f t="shared" si="22"/>
        <v>0</v>
      </c>
      <c r="N86" s="98">
        <f t="shared" si="22"/>
        <v>0</v>
      </c>
      <c r="O86" s="212">
        <f t="shared" si="22"/>
        <v>0</v>
      </c>
      <c r="P86" s="99"/>
      <c r="R86" s="346"/>
      <c r="S86" s="346"/>
      <c r="T86" s="346"/>
    </row>
    <row r="87" spans="1:20" ht="24" x14ac:dyDescent="0.25">
      <c r="A87" s="213">
        <v>2210</v>
      </c>
      <c r="B87" s="156" t="s">
        <v>102</v>
      </c>
      <c r="C87" s="216">
        <f t="shared" si="4"/>
        <v>1634</v>
      </c>
      <c r="D87" s="435">
        <f t="shared" ref="D87:O87" si="23">SUM(D88:D91)</f>
        <v>1598</v>
      </c>
      <c r="E87" s="435">
        <f t="shared" si="23"/>
        <v>0</v>
      </c>
      <c r="F87" s="216">
        <f t="shared" si="23"/>
        <v>1598</v>
      </c>
      <c r="G87" s="214">
        <f t="shared" si="23"/>
        <v>0</v>
      </c>
      <c r="H87" s="217">
        <f t="shared" si="23"/>
        <v>0</v>
      </c>
      <c r="I87" s="215">
        <f t="shared" si="23"/>
        <v>0</v>
      </c>
      <c r="J87" s="214">
        <f t="shared" si="23"/>
        <v>36</v>
      </c>
      <c r="K87" s="215">
        <f t="shared" si="23"/>
        <v>0</v>
      </c>
      <c r="L87" s="216">
        <f t="shared" si="23"/>
        <v>36</v>
      </c>
      <c r="M87" s="214">
        <f t="shared" si="23"/>
        <v>0</v>
      </c>
      <c r="N87" s="217">
        <f t="shared" si="23"/>
        <v>0</v>
      </c>
      <c r="O87" s="218">
        <f t="shared" si="23"/>
        <v>0</v>
      </c>
      <c r="P87" s="219"/>
      <c r="R87" s="346"/>
      <c r="S87" s="346"/>
      <c r="T87" s="346"/>
    </row>
    <row r="88" spans="1:20" ht="24" hidden="1" x14ac:dyDescent="0.25">
      <c r="A88" s="55">
        <v>2211</v>
      </c>
      <c r="B88" s="101" t="s">
        <v>103</v>
      </c>
      <c r="C88" s="240">
        <f t="shared" si="4"/>
        <v>0</v>
      </c>
      <c r="D88" s="655"/>
      <c r="E88" s="655"/>
      <c r="F88" s="220">
        <f>D88+E88</f>
        <v>0</v>
      </c>
      <c r="G88" s="106"/>
      <c r="H88" s="108"/>
      <c r="I88" s="107">
        <f>G88+H88</f>
        <v>0</v>
      </c>
      <c r="J88" s="106"/>
      <c r="K88" s="107"/>
      <c r="L88" s="220">
        <f>J88+K88</f>
        <v>0</v>
      </c>
      <c r="M88" s="106"/>
      <c r="N88" s="108"/>
      <c r="O88" s="221">
        <f>N88+M88</f>
        <v>0</v>
      </c>
      <c r="P88" s="110"/>
      <c r="R88" s="346"/>
      <c r="S88" s="346"/>
      <c r="T88" s="346"/>
    </row>
    <row r="89" spans="1:20" ht="36" x14ac:dyDescent="0.25">
      <c r="A89" s="64">
        <v>2212</v>
      </c>
      <c r="B89" s="111" t="s">
        <v>104</v>
      </c>
      <c r="C89" s="227">
        <f t="shared" si="4"/>
        <v>1271</v>
      </c>
      <c r="D89" s="656">
        <v>1271</v>
      </c>
      <c r="E89" s="656"/>
      <c r="F89" s="222">
        <f>D89+E89</f>
        <v>1271</v>
      </c>
      <c r="G89" s="116"/>
      <c r="H89" s="118"/>
      <c r="I89" s="117">
        <f>G89+H89</f>
        <v>0</v>
      </c>
      <c r="J89" s="116"/>
      <c r="K89" s="117"/>
      <c r="L89" s="222">
        <f>J89+K89</f>
        <v>0</v>
      </c>
      <c r="M89" s="116"/>
      <c r="N89" s="118"/>
      <c r="O89" s="223">
        <f>N89+M89</f>
        <v>0</v>
      </c>
      <c r="P89" s="120"/>
      <c r="R89" s="346"/>
      <c r="S89" s="346"/>
      <c r="T89" s="346"/>
    </row>
    <row r="90" spans="1:20" ht="24" x14ac:dyDescent="0.25">
      <c r="A90" s="64">
        <v>2214</v>
      </c>
      <c r="B90" s="111" t="s">
        <v>105</v>
      </c>
      <c r="C90" s="227">
        <f t="shared" si="4"/>
        <v>291</v>
      </c>
      <c r="D90" s="656">
        <v>291</v>
      </c>
      <c r="E90" s="656"/>
      <c r="F90" s="222">
        <f>D90+E90</f>
        <v>291</v>
      </c>
      <c r="G90" s="116"/>
      <c r="H90" s="118"/>
      <c r="I90" s="117">
        <f>G90+H90</f>
        <v>0</v>
      </c>
      <c r="J90" s="116"/>
      <c r="K90" s="117"/>
      <c r="L90" s="222">
        <f>J90+K90</f>
        <v>0</v>
      </c>
      <c r="M90" s="116"/>
      <c r="N90" s="118"/>
      <c r="O90" s="223">
        <f>N90+M90</f>
        <v>0</v>
      </c>
      <c r="P90" s="120"/>
      <c r="R90" s="346"/>
      <c r="S90" s="346"/>
      <c r="T90" s="346"/>
    </row>
    <row r="91" spans="1:20" x14ac:dyDescent="0.25">
      <c r="A91" s="64">
        <v>2219</v>
      </c>
      <c r="B91" s="111" t="s">
        <v>106</v>
      </c>
      <c r="C91" s="227">
        <f t="shared" si="4"/>
        <v>72</v>
      </c>
      <c r="D91" s="656">
        <v>36</v>
      </c>
      <c r="E91" s="656"/>
      <c r="F91" s="222">
        <f>D91+E91</f>
        <v>36</v>
      </c>
      <c r="G91" s="116"/>
      <c r="H91" s="118"/>
      <c r="I91" s="117">
        <f>G91+H91</f>
        <v>0</v>
      </c>
      <c r="J91" s="116">
        <v>36</v>
      </c>
      <c r="K91" s="117"/>
      <c r="L91" s="222">
        <f>J91+K91</f>
        <v>36</v>
      </c>
      <c r="M91" s="116"/>
      <c r="N91" s="118"/>
      <c r="O91" s="223">
        <f>N91+M91</f>
        <v>0</v>
      </c>
      <c r="P91" s="120"/>
      <c r="R91" s="346"/>
      <c r="S91" s="346"/>
      <c r="T91" s="346"/>
    </row>
    <row r="92" spans="1:20" ht="24" x14ac:dyDescent="0.25">
      <c r="A92" s="224">
        <v>2220</v>
      </c>
      <c r="B92" s="111" t="s">
        <v>107</v>
      </c>
      <c r="C92" s="227">
        <f t="shared" si="4"/>
        <v>72717</v>
      </c>
      <c r="D92" s="405">
        <f t="shared" ref="D92:O92" si="24">SUM(D93:D97)</f>
        <v>56340</v>
      </c>
      <c r="E92" s="405">
        <f t="shared" si="24"/>
        <v>0</v>
      </c>
      <c r="F92" s="227">
        <f t="shared" si="24"/>
        <v>56340</v>
      </c>
      <c r="G92" s="225">
        <f t="shared" si="24"/>
        <v>0</v>
      </c>
      <c r="H92" s="228">
        <f t="shared" si="24"/>
        <v>0</v>
      </c>
      <c r="I92" s="226">
        <f t="shared" si="24"/>
        <v>0</v>
      </c>
      <c r="J92" s="225">
        <f t="shared" si="24"/>
        <v>16377</v>
      </c>
      <c r="K92" s="226">
        <f t="shared" si="24"/>
        <v>0</v>
      </c>
      <c r="L92" s="227">
        <f t="shared" si="24"/>
        <v>16377</v>
      </c>
      <c r="M92" s="225">
        <f t="shared" si="24"/>
        <v>0</v>
      </c>
      <c r="N92" s="228">
        <f t="shared" si="24"/>
        <v>0</v>
      </c>
      <c r="O92" s="229">
        <f t="shared" si="24"/>
        <v>0</v>
      </c>
      <c r="P92" s="230"/>
      <c r="R92" s="346"/>
      <c r="S92" s="346"/>
      <c r="T92" s="346"/>
    </row>
    <row r="93" spans="1:20" x14ac:dyDescent="0.25">
      <c r="A93" s="64">
        <v>2221</v>
      </c>
      <c r="B93" s="111" t="s">
        <v>108</v>
      </c>
      <c r="C93" s="227">
        <f t="shared" si="4"/>
        <v>45771</v>
      </c>
      <c r="D93" s="656">
        <v>40363</v>
      </c>
      <c r="E93" s="656"/>
      <c r="F93" s="222">
        <f>D93+E93</f>
        <v>40363</v>
      </c>
      <c r="G93" s="116"/>
      <c r="H93" s="118"/>
      <c r="I93" s="117">
        <f>G93+H93</f>
        <v>0</v>
      </c>
      <c r="J93" s="116">
        <f>5041+367</f>
        <v>5408</v>
      </c>
      <c r="K93" s="117"/>
      <c r="L93" s="222">
        <f>J93+K93</f>
        <v>5408</v>
      </c>
      <c r="M93" s="116"/>
      <c r="N93" s="118"/>
      <c r="O93" s="223">
        <f>N93+M93</f>
        <v>0</v>
      </c>
      <c r="P93" s="120"/>
      <c r="R93" s="346"/>
      <c r="S93" s="346"/>
      <c r="T93" s="346"/>
    </row>
    <row r="94" spans="1:20" x14ac:dyDescent="0.25">
      <c r="A94" s="64">
        <v>2222</v>
      </c>
      <c r="B94" s="111" t="s">
        <v>109</v>
      </c>
      <c r="C94" s="227">
        <f t="shared" si="4"/>
        <v>7210</v>
      </c>
      <c r="D94" s="656">
        <v>4434</v>
      </c>
      <c r="E94" s="656"/>
      <c r="F94" s="222">
        <f>D94+E94</f>
        <v>4434</v>
      </c>
      <c r="G94" s="116"/>
      <c r="H94" s="118"/>
      <c r="I94" s="117">
        <f>G94+H94</f>
        <v>0</v>
      </c>
      <c r="J94" s="116">
        <v>2776</v>
      </c>
      <c r="K94" s="117"/>
      <c r="L94" s="222">
        <f>J94+K94</f>
        <v>2776</v>
      </c>
      <c r="M94" s="116"/>
      <c r="N94" s="118"/>
      <c r="O94" s="223">
        <f>N94+M94</f>
        <v>0</v>
      </c>
      <c r="P94" s="120"/>
      <c r="R94" s="346"/>
      <c r="S94" s="346"/>
      <c r="T94" s="346"/>
    </row>
    <row r="95" spans="1:20" x14ac:dyDescent="0.25">
      <c r="A95" s="64">
        <v>2223</v>
      </c>
      <c r="B95" s="111" t="s">
        <v>110</v>
      </c>
      <c r="C95" s="227">
        <f t="shared" si="4"/>
        <v>19000</v>
      </c>
      <c r="D95" s="656">
        <v>10807</v>
      </c>
      <c r="E95" s="656"/>
      <c r="F95" s="222">
        <f>D95+E95</f>
        <v>10807</v>
      </c>
      <c r="G95" s="116"/>
      <c r="H95" s="118"/>
      <c r="I95" s="117">
        <f>G95+H95</f>
        <v>0</v>
      </c>
      <c r="J95" s="116">
        <f>7640+553</f>
        <v>8193</v>
      </c>
      <c r="K95" s="117"/>
      <c r="L95" s="222">
        <f>J95+K95</f>
        <v>8193</v>
      </c>
      <c r="M95" s="116"/>
      <c r="N95" s="118"/>
      <c r="O95" s="223">
        <f>N95+M95</f>
        <v>0</v>
      </c>
      <c r="P95" s="120"/>
      <c r="R95" s="346"/>
      <c r="S95" s="346"/>
      <c r="T95" s="346"/>
    </row>
    <row r="96" spans="1:20" ht="48" x14ac:dyDescent="0.25">
      <c r="A96" s="64">
        <v>2224</v>
      </c>
      <c r="B96" s="111" t="s">
        <v>111</v>
      </c>
      <c r="C96" s="227">
        <f t="shared" si="4"/>
        <v>736</v>
      </c>
      <c r="D96" s="656">
        <v>736</v>
      </c>
      <c r="E96" s="656"/>
      <c r="F96" s="222">
        <f>D96+E96</f>
        <v>736</v>
      </c>
      <c r="G96" s="116"/>
      <c r="H96" s="118"/>
      <c r="I96" s="117">
        <f>G96+H96</f>
        <v>0</v>
      </c>
      <c r="J96" s="116"/>
      <c r="K96" s="117"/>
      <c r="L96" s="222">
        <f>J96+K96</f>
        <v>0</v>
      </c>
      <c r="M96" s="116"/>
      <c r="N96" s="118"/>
      <c r="O96" s="223">
        <f>N96+M96</f>
        <v>0</v>
      </c>
      <c r="P96" s="120"/>
      <c r="R96" s="346"/>
      <c r="S96" s="346"/>
      <c r="T96" s="346"/>
    </row>
    <row r="97" spans="1:20" ht="24" hidden="1" x14ac:dyDescent="0.25">
      <c r="A97" s="64">
        <v>2229</v>
      </c>
      <c r="B97" s="111" t="s">
        <v>112</v>
      </c>
      <c r="C97" s="227">
        <f t="shared" si="4"/>
        <v>0</v>
      </c>
      <c r="D97" s="656"/>
      <c r="E97" s="656"/>
      <c r="F97" s="222">
        <f>D97+E97</f>
        <v>0</v>
      </c>
      <c r="G97" s="116"/>
      <c r="H97" s="118"/>
      <c r="I97" s="117">
        <f>G97+H97</f>
        <v>0</v>
      </c>
      <c r="J97" s="116"/>
      <c r="K97" s="117"/>
      <c r="L97" s="222">
        <f>J97+K97</f>
        <v>0</v>
      </c>
      <c r="M97" s="116"/>
      <c r="N97" s="118"/>
      <c r="O97" s="223">
        <f>N97+M97</f>
        <v>0</v>
      </c>
      <c r="P97" s="120"/>
      <c r="R97" s="346"/>
      <c r="S97" s="346"/>
      <c r="T97" s="346"/>
    </row>
    <row r="98" spans="1:20" ht="36" x14ac:dyDescent="0.25">
      <c r="A98" s="224">
        <v>2230</v>
      </c>
      <c r="B98" s="111" t="s">
        <v>113</v>
      </c>
      <c r="C98" s="227">
        <f t="shared" si="4"/>
        <v>1546</v>
      </c>
      <c r="D98" s="405">
        <f t="shared" ref="D98:O98" si="25">SUM(D99:D105)</f>
        <v>1546</v>
      </c>
      <c r="E98" s="405">
        <f t="shared" si="25"/>
        <v>0</v>
      </c>
      <c r="F98" s="227">
        <f t="shared" si="25"/>
        <v>1546</v>
      </c>
      <c r="G98" s="225">
        <f t="shared" si="25"/>
        <v>0</v>
      </c>
      <c r="H98" s="228">
        <f t="shared" si="25"/>
        <v>0</v>
      </c>
      <c r="I98" s="226">
        <f t="shared" si="25"/>
        <v>0</v>
      </c>
      <c r="J98" s="225">
        <f t="shared" si="25"/>
        <v>0</v>
      </c>
      <c r="K98" s="226">
        <f t="shared" si="25"/>
        <v>0</v>
      </c>
      <c r="L98" s="227">
        <f t="shared" si="25"/>
        <v>0</v>
      </c>
      <c r="M98" s="225">
        <f t="shared" si="25"/>
        <v>0</v>
      </c>
      <c r="N98" s="228">
        <f t="shared" si="25"/>
        <v>0</v>
      </c>
      <c r="O98" s="229">
        <f t="shared" si="25"/>
        <v>0</v>
      </c>
      <c r="P98" s="230"/>
      <c r="R98" s="346"/>
      <c r="S98" s="346"/>
      <c r="T98" s="346"/>
    </row>
    <row r="99" spans="1:20" ht="24" hidden="1" x14ac:dyDescent="0.25">
      <c r="A99" s="64">
        <v>2231</v>
      </c>
      <c r="B99" s="111" t="s">
        <v>114</v>
      </c>
      <c r="C99" s="227">
        <f t="shared" si="4"/>
        <v>0</v>
      </c>
      <c r="D99" s="656"/>
      <c r="E99" s="656"/>
      <c r="F99" s="222">
        <f t="shared" ref="F99:F105" si="26">D99+E99</f>
        <v>0</v>
      </c>
      <c r="G99" s="116"/>
      <c r="H99" s="118"/>
      <c r="I99" s="117">
        <f t="shared" ref="I99:I105" si="27">G99+H99</f>
        <v>0</v>
      </c>
      <c r="J99" s="116"/>
      <c r="K99" s="117"/>
      <c r="L99" s="222">
        <f t="shared" ref="L99:L105" si="28">J99+K99</f>
        <v>0</v>
      </c>
      <c r="M99" s="116"/>
      <c r="N99" s="118"/>
      <c r="O99" s="223">
        <f t="shared" ref="O99:O105" si="29">N99+M99</f>
        <v>0</v>
      </c>
      <c r="P99" s="120"/>
      <c r="R99" s="346"/>
      <c r="S99" s="346"/>
      <c r="T99" s="346"/>
    </row>
    <row r="100" spans="1:20" ht="24" hidden="1" x14ac:dyDescent="0.25">
      <c r="A100" s="64">
        <v>2232</v>
      </c>
      <c r="B100" s="111" t="s">
        <v>115</v>
      </c>
      <c r="C100" s="227">
        <f t="shared" si="4"/>
        <v>0</v>
      </c>
      <c r="D100" s="656"/>
      <c r="E100" s="656"/>
      <c r="F100" s="222">
        <f t="shared" si="26"/>
        <v>0</v>
      </c>
      <c r="G100" s="116"/>
      <c r="H100" s="118"/>
      <c r="I100" s="117">
        <f t="shared" si="27"/>
        <v>0</v>
      </c>
      <c r="J100" s="116"/>
      <c r="K100" s="117"/>
      <c r="L100" s="222">
        <f t="shared" si="28"/>
        <v>0</v>
      </c>
      <c r="M100" s="116"/>
      <c r="N100" s="118"/>
      <c r="O100" s="223">
        <f t="shared" si="29"/>
        <v>0</v>
      </c>
      <c r="P100" s="120"/>
      <c r="R100" s="346"/>
      <c r="S100" s="346"/>
      <c r="T100" s="346"/>
    </row>
    <row r="101" spans="1:20" hidden="1" x14ac:dyDescent="0.25">
      <c r="A101" s="55">
        <v>2233</v>
      </c>
      <c r="B101" s="101" t="s">
        <v>116</v>
      </c>
      <c r="C101" s="240">
        <f t="shared" si="4"/>
        <v>0</v>
      </c>
      <c r="D101" s="655"/>
      <c r="E101" s="655"/>
      <c r="F101" s="220">
        <f t="shared" si="26"/>
        <v>0</v>
      </c>
      <c r="G101" s="106"/>
      <c r="H101" s="108"/>
      <c r="I101" s="107">
        <f t="shared" si="27"/>
        <v>0</v>
      </c>
      <c r="J101" s="106"/>
      <c r="K101" s="107"/>
      <c r="L101" s="220">
        <f t="shared" si="28"/>
        <v>0</v>
      </c>
      <c r="M101" s="106"/>
      <c r="N101" s="108"/>
      <c r="O101" s="221">
        <f t="shared" si="29"/>
        <v>0</v>
      </c>
      <c r="P101" s="110"/>
      <c r="R101" s="346"/>
      <c r="S101" s="346"/>
      <c r="T101" s="346"/>
    </row>
    <row r="102" spans="1:20" ht="36" hidden="1" x14ac:dyDescent="0.25">
      <c r="A102" s="64">
        <v>2234</v>
      </c>
      <c r="B102" s="111" t="s">
        <v>117</v>
      </c>
      <c r="C102" s="227">
        <f t="shared" si="4"/>
        <v>0</v>
      </c>
      <c r="D102" s="656"/>
      <c r="E102" s="656"/>
      <c r="F102" s="222">
        <f t="shared" si="26"/>
        <v>0</v>
      </c>
      <c r="G102" s="116"/>
      <c r="H102" s="118"/>
      <c r="I102" s="117">
        <f t="shared" si="27"/>
        <v>0</v>
      </c>
      <c r="J102" s="116"/>
      <c r="K102" s="117"/>
      <c r="L102" s="222">
        <f t="shared" si="28"/>
        <v>0</v>
      </c>
      <c r="M102" s="116"/>
      <c r="N102" s="118"/>
      <c r="O102" s="223">
        <f t="shared" si="29"/>
        <v>0</v>
      </c>
      <c r="P102" s="120"/>
      <c r="R102" s="346"/>
      <c r="S102" s="346"/>
      <c r="T102" s="346"/>
    </row>
    <row r="103" spans="1:20" ht="24" hidden="1" x14ac:dyDescent="0.25">
      <c r="A103" s="64">
        <v>2235</v>
      </c>
      <c r="B103" s="111" t="s">
        <v>118</v>
      </c>
      <c r="C103" s="227">
        <f t="shared" si="4"/>
        <v>0</v>
      </c>
      <c r="D103" s="656"/>
      <c r="E103" s="656"/>
      <c r="F103" s="222">
        <f t="shared" si="26"/>
        <v>0</v>
      </c>
      <c r="G103" s="116"/>
      <c r="H103" s="118"/>
      <c r="I103" s="117">
        <f t="shared" si="27"/>
        <v>0</v>
      </c>
      <c r="J103" s="116"/>
      <c r="K103" s="117"/>
      <c r="L103" s="222">
        <f t="shared" si="28"/>
        <v>0</v>
      </c>
      <c r="M103" s="116"/>
      <c r="N103" s="118"/>
      <c r="O103" s="223">
        <f t="shared" si="29"/>
        <v>0</v>
      </c>
      <c r="P103" s="120"/>
      <c r="R103" s="346"/>
      <c r="S103" s="346"/>
      <c r="T103" s="346"/>
    </row>
    <row r="104" spans="1:20" hidden="1" x14ac:dyDescent="0.25">
      <c r="A104" s="64">
        <v>2236</v>
      </c>
      <c r="B104" s="111" t="s">
        <v>119</v>
      </c>
      <c r="C104" s="227">
        <f t="shared" si="4"/>
        <v>0</v>
      </c>
      <c r="D104" s="656"/>
      <c r="E104" s="656"/>
      <c r="F104" s="222">
        <f t="shared" si="26"/>
        <v>0</v>
      </c>
      <c r="G104" s="116"/>
      <c r="H104" s="118"/>
      <c r="I104" s="117">
        <f t="shared" si="27"/>
        <v>0</v>
      </c>
      <c r="J104" s="116"/>
      <c r="K104" s="117"/>
      <c r="L104" s="222">
        <f t="shared" si="28"/>
        <v>0</v>
      </c>
      <c r="M104" s="116"/>
      <c r="N104" s="118"/>
      <c r="O104" s="223">
        <f t="shared" si="29"/>
        <v>0</v>
      </c>
      <c r="P104" s="120"/>
      <c r="R104" s="346"/>
      <c r="S104" s="346"/>
      <c r="T104" s="346"/>
    </row>
    <row r="105" spans="1:20" x14ac:dyDescent="0.25">
      <c r="A105" s="64">
        <v>2239</v>
      </c>
      <c r="B105" s="111" t="s">
        <v>120</v>
      </c>
      <c r="C105" s="227">
        <f t="shared" si="4"/>
        <v>1546</v>
      </c>
      <c r="D105" s="656">
        <v>1546</v>
      </c>
      <c r="E105" s="656"/>
      <c r="F105" s="222">
        <f t="shared" si="26"/>
        <v>1546</v>
      </c>
      <c r="G105" s="116"/>
      <c r="H105" s="118"/>
      <c r="I105" s="117">
        <f t="shared" si="27"/>
        <v>0</v>
      </c>
      <c r="J105" s="116"/>
      <c r="K105" s="117"/>
      <c r="L105" s="222">
        <f t="shared" si="28"/>
        <v>0</v>
      </c>
      <c r="M105" s="116"/>
      <c r="N105" s="118"/>
      <c r="O105" s="223">
        <f t="shared" si="29"/>
        <v>0</v>
      </c>
      <c r="P105" s="120"/>
      <c r="R105" s="346"/>
      <c r="S105" s="346"/>
      <c r="T105" s="346"/>
    </row>
    <row r="106" spans="1:20" ht="24" x14ac:dyDescent="0.25">
      <c r="A106" s="224">
        <v>2240</v>
      </c>
      <c r="B106" s="111" t="s">
        <v>121</v>
      </c>
      <c r="C106" s="227">
        <f t="shared" si="4"/>
        <v>7135</v>
      </c>
      <c r="D106" s="405">
        <f t="shared" ref="D106:O106" si="30">SUM(D107:D114)</f>
        <v>6927</v>
      </c>
      <c r="E106" s="405">
        <f t="shared" si="30"/>
        <v>0</v>
      </c>
      <c r="F106" s="227">
        <f t="shared" si="30"/>
        <v>6927</v>
      </c>
      <c r="G106" s="225">
        <f t="shared" si="30"/>
        <v>0</v>
      </c>
      <c r="H106" s="228">
        <f t="shared" si="30"/>
        <v>0</v>
      </c>
      <c r="I106" s="226">
        <f t="shared" si="30"/>
        <v>0</v>
      </c>
      <c r="J106" s="225">
        <f t="shared" si="30"/>
        <v>208</v>
      </c>
      <c r="K106" s="226">
        <f t="shared" si="30"/>
        <v>0</v>
      </c>
      <c r="L106" s="227">
        <f t="shared" si="30"/>
        <v>208</v>
      </c>
      <c r="M106" s="225">
        <f t="shared" si="30"/>
        <v>0</v>
      </c>
      <c r="N106" s="228">
        <f t="shared" si="30"/>
        <v>0</v>
      </c>
      <c r="O106" s="229">
        <f t="shared" si="30"/>
        <v>0</v>
      </c>
      <c r="P106" s="230"/>
      <c r="R106" s="346"/>
      <c r="S106" s="346"/>
      <c r="T106" s="346"/>
    </row>
    <row r="107" spans="1:20" hidden="1" x14ac:dyDescent="0.25">
      <c r="A107" s="64">
        <v>2241</v>
      </c>
      <c r="B107" s="111" t="s">
        <v>122</v>
      </c>
      <c r="C107" s="227">
        <f t="shared" si="4"/>
        <v>0</v>
      </c>
      <c r="D107" s="656"/>
      <c r="E107" s="656"/>
      <c r="F107" s="222">
        <f t="shared" ref="F107:F114" si="31">D107+E107</f>
        <v>0</v>
      </c>
      <c r="G107" s="116"/>
      <c r="H107" s="118"/>
      <c r="I107" s="117">
        <f t="shared" ref="I107:I114" si="32">G107+H107</f>
        <v>0</v>
      </c>
      <c r="J107" s="116"/>
      <c r="K107" s="117"/>
      <c r="L107" s="222">
        <f t="shared" ref="L107:L114" si="33">J107+K107</f>
        <v>0</v>
      </c>
      <c r="M107" s="116"/>
      <c r="N107" s="118"/>
      <c r="O107" s="223">
        <f t="shared" ref="O107:O114" si="34">N107+M107</f>
        <v>0</v>
      </c>
      <c r="P107" s="120"/>
      <c r="R107" s="346"/>
      <c r="S107" s="346"/>
      <c r="T107" s="346"/>
    </row>
    <row r="108" spans="1:20" ht="24" hidden="1" x14ac:dyDescent="0.25">
      <c r="A108" s="64">
        <v>2242</v>
      </c>
      <c r="B108" s="111" t="s">
        <v>123</v>
      </c>
      <c r="C108" s="227">
        <f t="shared" si="4"/>
        <v>0</v>
      </c>
      <c r="D108" s="656"/>
      <c r="E108" s="656"/>
      <c r="F108" s="222">
        <f t="shared" si="31"/>
        <v>0</v>
      </c>
      <c r="G108" s="116"/>
      <c r="H108" s="118"/>
      <c r="I108" s="117">
        <f t="shared" si="32"/>
        <v>0</v>
      </c>
      <c r="J108" s="116"/>
      <c r="K108" s="117"/>
      <c r="L108" s="222">
        <f t="shared" si="33"/>
        <v>0</v>
      </c>
      <c r="M108" s="116"/>
      <c r="N108" s="118"/>
      <c r="O108" s="223">
        <f t="shared" si="34"/>
        <v>0</v>
      </c>
      <c r="P108" s="120"/>
      <c r="R108" s="346"/>
      <c r="S108" s="346"/>
      <c r="T108" s="346"/>
    </row>
    <row r="109" spans="1:20" ht="24" x14ac:dyDescent="0.25">
      <c r="A109" s="64">
        <v>2243</v>
      </c>
      <c r="B109" s="111" t="s">
        <v>124</v>
      </c>
      <c r="C109" s="227">
        <f t="shared" si="4"/>
        <v>819</v>
      </c>
      <c r="D109" s="656">
        <v>819</v>
      </c>
      <c r="E109" s="656"/>
      <c r="F109" s="222">
        <f t="shared" si="31"/>
        <v>819</v>
      </c>
      <c r="G109" s="116"/>
      <c r="H109" s="118"/>
      <c r="I109" s="117">
        <f t="shared" si="32"/>
        <v>0</v>
      </c>
      <c r="J109" s="116"/>
      <c r="K109" s="117"/>
      <c r="L109" s="222">
        <f t="shared" si="33"/>
        <v>0</v>
      </c>
      <c r="M109" s="116"/>
      <c r="N109" s="118"/>
      <c r="O109" s="223">
        <f t="shared" si="34"/>
        <v>0</v>
      </c>
      <c r="P109" s="120"/>
      <c r="R109" s="346"/>
      <c r="S109" s="346"/>
      <c r="T109" s="346"/>
    </row>
    <row r="110" spans="1:20" x14ac:dyDescent="0.25">
      <c r="A110" s="64">
        <v>2244</v>
      </c>
      <c r="B110" s="111" t="s">
        <v>125</v>
      </c>
      <c r="C110" s="227">
        <f t="shared" si="4"/>
        <v>5544</v>
      </c>
      <c r="D110" s="656">
        <v>5544</v>
      </c>
      <c r="E110" s="656"/>
      <c r="F110" s="222">
        <f t="shared" si="31"/>
        <v>5544</v>
      </c>
      <c r="G110" s="116"/>
      <c r="H110" s="118"/>
      <c r="I110" s="117">
        <f t="shared" si="32"/>
        <v>0</v>
      </c>
      <c r="J110" s="116"/>
      <c r="K110" s="117"/>
      <c r="L110" s="222">
        <f t="shared" si="33"/>
        <v>0</v>
      </c>
      <c r="M110" s="116"/>
      <c r="N110" s="118"/>
      <c r="O110" s="223">
        <f t="shared" si="34"/>
        <v>0</v>
      </c>
      <c r="P110" s="120"/>
      <c r="R110" s="346"/>
      <c r="S110" s="346"/>
      <c r="T110" s="346"/>
    </row>
    <row r="111" spans="1:20" ht="24" hidden="1" x14ac:dyDescent="0.25">
      <c r="A111" s="64">
        <v>2246</v>
      </c>
      <c r="B111" s="111" t="s">
        <v>126</v>
      </c>
      <c r="C111" s="227">
        <f t="shared" si="4"/>
        <v>0</v>
      </c>
      <c r="D111" s="656"/>
      <c r="E111" s="656"/>
      <c r="F111" s="222">
        <f t="shared" si="31"/>
        <v>0</v>
      </c>
      <c r="G111" s="116"/>
      <c r="H111" s="118"/>
      <c r="I111" s="117">
        <f t="shared" si="32"/>
        <v>0</v>
      </c>
      <c r="J111" s="116"/>
      <c r="K111" s="117"/>
      <c r="L111" s="222">
        <f t="shared" si="33"/>
        <v>0</v>
      </c>
      <c r="M111" s="116"/>
      <c r="N111" s="118"/>
      <c r="O111" s="223">
        <f t="shared" si="34"/>
        <v>0</v>
      </c>
      <c r="P111" s="120"/>
      <c r="R111" s="346"/>
      <c r="S111" s="346"/>
      <c r="T111" s="346"/>
    </row>
    <row r="112" spans="1:20" hidden="1" x14ac:dyDescent="0.25">
      <c r="A112" s="64">
        <v>2247</v>
      </c>
      <c r="B112" s="111" t="s">
        <v>127</v>
      </c>
      <c r="C112" s="227">
        <f t="shared" si="4"/>
        <v>0</v>
      </c>
      <c r="D112" s="656"/>
      <c r="E112" s="656"/>
      <c r="F112" s="222">
        <f t="shared" si="31"/>
        <v>0</v>
      </c>
      <c r="G112" s="116"/>
      <c r="H112" s="118"/>
      <c r="I112" s="117">
        <f t="shared" si="32"/>
        <v>0</v>
      </c>
      <c r="J112" s="116"/>
      <c r="K112" s="117"/>
      <c r="L112" s="222">
        <f t="shared" si="33"/>
        <v>0</v>
      </c>
      <c r="M112" s="116"/>
      <c r="N112" s="118"/>
      <c r="O112" s="223">
        <f t="shared" si="34"/>
        <v>0</v>
      </c>
      <c r="P112" s="120"/>
      <c r="R112" s="346"/>
      <c r="S112" s="346"/>
      <c r="T112" s="346"/>
    </row>
    <row r="113" spans="1:20" ht="24" hidden="1" x14ac:dyDescent="0.25">
      <c r="A113" s="64">
        <v>2248</v>
      </c>
      <c r="B113" s="111" t="s">
        <v>128</v>
      </c>
      <c r="C113" s="227">
        <f t="shared" si="4"/>
        <v>0</v>
      </c>
      <c r="D113" s="656"/>
      <c r="E113" s="656"/>
      <c r="F113" s="222">
        <f t="shared" si="31"/>
        <v>0</v>
      </c>
      <c r="G113" s="116"/>
      <c r="H113" s="118"/>
      <c r="I113" s="117">
        <f t="shared" si="32"/>
        <v>0</v>
      </c>
      <c r="J113" s="116"/>
      <c r="K113" s="117"/>
      <c r="L113" s="222">
        <f t="shared" si="33"/>
        <v>0</v>
      </c>
      <c r="M113" s="116"/>
      <c r="N113" s="118"/>
      <c r="O113" s="223">
        <f t="shared" si="34"/>
        <v>0</v>
      </c>
      <c r="P113" s="120"/>
      <c r="R113" s="346"/>
      <c r="S113" s="346"/>
      <c r="T113" s="346"/>
    </row>
    <row r="114" spans="1:20" ht="24" x14ac:dyDescent="0.25">
      <c r="A114" s="64">
        <v>2249</v>
      </c>
      <c r="B114" s="111" t="s">
        <v>129</v>
      </c>
      <c r="C114" s="227">
        <f t="shared" si="4"/>
        <v>772</v>
      </c>
      <c r="D114" s="656">
        <v>564</v>
      </c>
      <c r="E114" s="656"/>
      <c r="F114" s="222">
        <f t="shared" si="31"/>
        <v>564</v>
      </c>
      <c r="G114" s="116"/>
      <c r="H114" s="118"/>
      <c r="I114" s="117">
        <f t="shared" si="32"/>
        <v>0</v>
      </c>
      <c r="J114" s="116">
        <v>208</v>
      </c>
      <c r="K114" s="117"/>
      <c r="L114" s="222">
        <f t="shared" si="33"/>
        <v>208</v>
      </c>
      <c r="M114" s="116"/>
      <c r="N114" s="118"/>
      <c r="O114" s="223">
        <f t="shared" si="34"/>
        <v>0</v>
      </c>
      <c r="P114" s="120"/>
      <c r="R114" s="346"/>
      <c r="S114" s="346"/>
      <c r="T114" s="346"/>
    </row>
    <row r="115" spans="1:20" x14ac:dyDescent="0.25">
      <c r="A115" s="224">
        <v>2250</v>
      </c>
      <c r="B115" s="111" t="s">
        <v>130</v>
      </c>
      <c r="C115" s="227">
        <f t="shared" si="4"/>
        <v>414</v>
      </c>
      <c r="D115" s="405">
        <f t="shared" ref="D115:O115" si="35">SUM(D116:D118)</f>
        <v>414</v>
      </c>
      <c r="E115" s="405">
        <f t="shared" si="35"/>
        <v>0</v>
      </c>
      <c r="F115" s="227">
        <f t="shared" si="35"/>
        <v>414</v>
      </c>
      <c r="G115" s="225">
        <f t="shared" si="35"/>
        <v>0</v>
      </c>
      <c r="H115" s="228">
        <f t="shared" si="35"/>
        <v>0</v>
      </c>
      <c r="I115" s="226">
        <f t="shared" si="35"/>
        <v>0</v>
      </c>
      <c r="J115" s="225">
        <f t="shared" si="35"/>
        <v>0</v>
      </c>
      <c r="K115" s="226">
        <f t="shared" si="35"/>
        <v>0</v>
      </c>
      <c r="L115" s="227">
        <f t="shared" si="35"/>
        <v>0</v>
      </c>
      <c r="M115" s="225">
        <f t="shared" si="35"/>
        <v>0</v>
      </c>
      <c r="N115" s="228">
        <f t="shared" si="35"/>
        <v>0</v>
      </c>
      <c r="O115" s="229">
        <f t="shared" si="35"/>
        <v>0</v>
      </c>
      <c r="P115" s="230"/>
      <c r="R115" s="346"/>
      <c r="S115" s="346"/>
      <c r="T115" s="346"/>
    </row>
    <row r="116" spans="1:20" hidden="1" x14ac:dyDescent="0.25">
      <c r="A116" s="64">
        <v>2251</v>
      </c>
      <c r="B116" s="111" t="s">
        <v>131</v>
      </c>
      <c r="C116" s="227">
        <f t="shared" si="4"/>
        <v>0</v>
      </c>
      <c r="D116" s="656"/>
      <c r="E116" s="656"/>
      <c r="F116" s="222">
        <f>D116+E116</f>
        <v>0</v>
      </c>
      <c r="G116" s="116"/>
      <c r="H116" s="118"/>
      <c r="I116" s="117">
        <f>G116+H116</f>
        <v>0</v>
      </c>
      <c r="J116" s="116"/>
      <c r="K116" s="117"/>
      <c r="L116" s="222">
        <f>J116+K116</f>
        <v>0</v>
      </c>
      <c r="M116" s="116"/>
      <c r="N116" s="118"/>
      <c r="O116" s="223">
        <f>N116+M116</f>
        <v>0</v>
      </c>
      <c r="P116" s="120"/>
      <c r="R116" s="346"/>
      <c r="S116" s="346"/>
      <c r="T116" s="346"/>
    </row>
    <row r="117" spans="1:20" ht="24" hidden="1" x14ac:dyDescent="0.25">
      <c r="A117" s="64">
        <v>2252</v>
      </c>
      <c r="B117" s="111" t="s">
        <v>132</v>
      </c>
      <c r="C117" s="227">
        <f t="shared" ref="C117:C180" si="36">SUM(F117,I117,L117,O117)</f>
        <v>0</v>
      </c>
      <c r="D117" s="656"/>
      <c r="E117" s="656"/>
      <c r="F117" s="222">
        <f>D117+E117</f>
        <v>0</v>
      </c>
      <c r="G117" s="116"/>
      <c r="H117" s="118"/>
      <c r="I117" s="117">
        <f>G117+H117</f>
        <v>0</v>
      </c>
      <c r="J117" s="116"/>
      <c r="K117" s="117"/>
      <c r="L117" s="222">
        <f>J117+K117</f>
        <v>0</v>
      </c>
      <c r="M117" s="116"/>
      <c r="N117" s="118"/>
      <c r="O117" s="223">
        <f>N117+M117</f>
        <v>0</v>
      </c>
      <c r="P117" s="120"/>
      <c r="R117" s="346"/>
      <c r="S117" s="346"/>
      <c r="T117" s="346"/>
    </row>
    <row r="118" spans="1:20" ht="24" x14ac:dyDescent="0.25">
      <c r="A118" s="64">
        <v>2259</v>
      </c>
      <c r="B118" s="111" t="s">
        <v>133</v>
      </c>
      <c r="C118" s="227">
        <f t="shared" si="36"/>
        <v>414</v>
      </c>
      <c r="D118" s="656">
        <v>414</v>
      </c>
      <c r="E118" s="656"/>
      <c r="F118" s="222">
        <f>D118+E118</f>
        <v>414</v>
      </c>
      <c r="G118" s="116"/>
      <c r="H118" s="118"/>
      <c r="I118" s="117">
        <f>G118+H118</f>
        <v>0</v>
      </c>
      <c r="J118" s="116"/>
      <c r="K118" s="117"/>
      <c r="L118" s="222">
        <f>J118+K118</f>
        <v>0</v>
      </c>
      <c r="M118" s="116"/>
      <c r="N118" s="118"/>
      <c r="O118" s="223">
        <f>N118+M118</f>
        <v>0</v>
      </c>
      <c r="P118" s="120"/>
      <c r="R118" s="346"/>
      <c r="S118" s="346"/>
      <c r="T118" s="346"/>
    </row>
    <row r="119" spans="1:20" x14ac:dyDescent="0.25">
      <c r="A119" s="224">
        <v>2260</v>
      </c>
      <c r="B119" s="111" t="s">
        <v>134</v>
      </c>
      <c r="C119" s="227">
        <f t="shared" si="36"/>
        <v>3247</v>
      </c>
      <c r="D119" s="405">
        <f t="shared" ref="D119:O119" si="37">SUM(D120:D124)</f>
        <v>3247</v>
      </c>
      <c r="E119" s="405">
        <f t="shared" si="37"/>
        <v>0</v>
      </c>
      <c r="F119" s="227">
        <f t="shared" si="37"/>
        <v>3247</v>
      </c>
      <c r="G119" s="225">
        <f t="shared" si="37"/>
        <v>0</v>
      </c>
      <c r="H119" s="228">
        <f t="shared" si="37"/>
        <v>0</v>
      </c>
      <c r="I119" s="226">
        <f t="shared" si="37"/>
        <v>0</v>
      </c>
      <c r="J119" s="225">
        <f t="shared" si="37"/>
        <v>0</v>
      </c>
      <c r="K119" s="226">
        <f t="shared" si="37"/>
        <v>0</v>
      </c>
      <c r="L119" s="227">
        <f t="shared" si="37"/>
        <v>0</v>
      </c>
      <c r="M119" s="225">
        <f t="shared" si="37"/>
        <v>0</v>
      </c>
      <c r="N119" s="228">
        <f t="shared" si="37"/>
        <v>0</v>
      </c>
      <c r="O119" s="229">
        <f t="shared" si="37"/>
        <v>0</v>
      </c>
      <c r="P119" s="230"/>
      <c r="R119" s="346"/>
      <c r="S119" s="346"/>
      <c r="T119" s="346"/>
    </row>
    <row r="120" spans="1:20" x14ac:dyDescent="0.25">
      <c r="A120" s="64">
        <v>2261</v>
      </c>
      <c r="B120" s="111" t="s">
        <v>135</v>
      </c>
      <c r="C120" s="227">
        <f t="shared" si="36"/>
        <v>1280</v>
      </c>
      <c r="D120" s="656">
        <v>1280</v>
      </c>
      <c r="E120" s="656"/>
      <c r="F120" s="222">
        <f>D120+E120</f>
        <v>1280</v>
      </c>
      <c r="G120" s="116"/>
      <c r="H120" s="118"/>
      <c r="I120" s="117">
        <f>G120+H120</f>
        <v>0</v>
      </c>
      <c r="J120" s="116"/>
      <c r="K120" s="117"/>
      <c r="L120" s="222">
        <f>J120+K120</f>
        <v>0</v>
      </c>
      <c r="M120" s="116"/>
      <c r="N120" s="118"/>
      <c r="O120" s="223">
        <f>N120+M120</f>
        <v>0</v>
      </c>
      <c r="P120" s="120"/>
      <c r="R120" s="346"/>
      <c r="S120" s="346"/>
      <c r="T120" s="346"/>
    </row>
    <row r="121" spans="1:20" x14ac:dyDescent="0.25">
      <c r="A121" s="64">
        <v>2262</v>
      </c>
      <c r="B121" s="111" t="s">
        <v>136</v>
      </c>
      <c r="C121" s="227">
        <f t="shared" si="36"/>
        <v>1920</v>
      </c>
      <c r="D121" s="656">
        <v>1920</v>
      </c>
      <c r="E121" s="656"/>
      <c r="F121" s="222">
        <f>D121+E121</f>
        <v>1920</v>
      </c>
      <c r="G121" s="116"/>
      <c r="H121" s="118"/>
      <c r="I121" s="117">
        <f>G121+H121</f>
        <v>0</v>
      </c>
      <c r="J121" s="116"/>
      <c r="K121" s="117"/>
      <c r="L121" s="222">
        <f>J121+K121</f>
        <v>0</v>
      </c>
      <c r="M121" s="116"/>
      <c r="N121" s="118"/>
      <c r="O121" s="223">
        <f>N121+M121</f>
        <v>0</v>
      </c>
      <c r="P121" s="120"/>
      <c r="R121" s="346"/>
      <c r="S121" s="346"/>
      <c r="T121" s="346"/>
    </row>
    <row r="122" spans="1:20" hidden="1" x14ac:dyDescent="0.25">
      <c r="A122" s="64">
        <v>2263</v>
      </c>
      <c r="B122" s="111" t="s">
        <v>137</v>
      </c>
      <c r="C122" s="227">
        <f t="shared" si="36"/>
        <v>0</v>
      </c>
      <c r="D122" s="656"/>
      <c r="E122" s="656"/>
      <c r="F122" s="222">
        <f>D122+E122</f>
        <v>0</v>
      </c>
      <c r="G122" s="116"/>
      <c r="H122" s="118"/>
      <c r="I122" s="117">
        <f>G122+H122</f>
        <v>0</v>
      </c>
      <c r="J122" s="116"/>
      <c r="K122" s="117"/>
      <c r="L122" s="222">
        <f>J122+K122</f>
        <v>0</v>
      </c>
      <c r="M122" s="116"/>
      <c r="N122" s="118"/>
      <c r="O122" s="223">
        <f>N122+M122</f>
        <v>0</v>
      </c>
      <c r="P122" s="120"/>
      <c r="R122" s="346"/>
      <c r="S122" s="346"/>
      <c r="T122" s="346"/>
    </row>
    <row r="123" spans="1:20" ht="24" hidden="1" x14ac:dyDescent="0.25">
      <c r="A123" s="64">
        <v>2264</v>
      </c>
      <c r="B123" s="111" t="s">
        <v>138</v>
      </c>
      <c r="C123" s="227">
        <f t="shared" si="36"/>
        <v>0</v>
      </c>
      <c r="D123" s="656"/>
      <c r="E123" s="656"/>
      <c r="F123" s="222">
        <f>D123+E123</f>
        <v>0</v>
      </c>
      <c r="G123" s="116"/>
      <c r="H123" s="118"/>
      <c r="I123" s="117">
        <f>G123+H123</f>
        <v>0</v>
      </c>
      <c r="J123" s="116"/>
      <c r="K123" s="117"/>
      <c r="L123" s="222">
        <f>J123+K123</f>
        <v>0</v>
      </c>
      <c r="M123" s="116"/>
      <c r="N123" s="118"/>
      <c r="O123" s="223">
        <f>N123+M123</f>
        <v>0</v>
      </c>
      <c r="P123" s="120"/>
      <c r="R123" s="346"/>
      <c r="S123" s="346"/>
      <c r="T123" s="346"/>
    </row>
    <row r="124" spans="1:20" x14ac:dyDescent="0.25">
      <c r="A124" s="64">
        <v>2269</v>
      </c>
      <c r="B124" s="111" t="s">
        <v>139</v>
      </c>
      <c r="C124" s="227">
        <f t="shared" si="36"/>
        <v>47</v>
      </c>
      <c r="D124" s="656">
        <v>47</v>
      </c>
      <c r="E124" s="656"/>
      <c r="F124" s="222">
        <f>D124+E124</f>
        <v>47</v>
      </c>
      <c r="G124" s="116"/>
      <c r="H124" s="118"/>
      <c r="I124" s="117">
        <f>G124+H124</f>
        <v>0</v>
      </c>
      <c r="J124" s="116"/>
      <c r="K124" s="117"/>
      <c r="L124" s="222">
        <f>J124+K124</f>
        <v>0</v>
      </c>
      <c r="M124" s="116"/>
      <c r="N124" s="118"/>
      <c r="O124" s="223">
        <f>N124+M124</f>
        <v>0</v>
      </c>
      <c r="P124" s="120"/>
      <c r="R124" s="346"/>
      <c r="S124" s="346"/>
      <c r="T124" s="346"/>
    </row>
    <row r="125" spans="1:20" x14ac:dyDescent="0.25">
      <c r="A125" s="224">
        <v>2270</v>
      </c>
      <c r="B125" s="111" t="s">
        <v>140</v>
      </c>
      <c r="C125" s="227">
        <f t="shared" si="36"/>
        <v>359</v>
      </c>
      <c r="D125" s="405">
        <f t="shared" ref="D125:O125" si="38">SUM(D126:D130)</f>
        <v>359</v>
      </c>
      <c r="E125" s="405">
        <f t="shared" si="38"/>
        <v>0</v>
      </c>
      <c r="F125" s="227">
        <f t="shared" si="38"/>
        <v>359</v>
      </c>
      <c r="G125" s="225">
        <f t="shared" si="38"/>
        <v>0</v>
      </c>
      <c r="H125" s="228">
        <f t="shared" si="38"/>
        <v>0</v>
      </c>
      <c r="I125" s="226">
        <f t="shared" si="38"/>
        <v>0</v>
      </c>
      <c r="J125" s="225">
        <f t="shared" si="38"/>
        <v>0</v>
      </c>
      <c r="K125" s="226">
        <f t="shared" si="38"/>
        <v>0</v>
      </c>
      <c r="L125" s="227">
        <f t="shared" si="38"/>
        <v>0</v>
      </c>
      <c r="M125" s="225">
        <f t="shared" si="38"/>
        <v>0</v>
      </c>
      <c r="N125" s="228">
        <f t="shared" si="38"/>
        <v>0</v>
      </c>
      <c r="O125" s="229">
        <f t="shared" si="38"/>
        <v>0</v>
      </c>
      <c r="P125" s="230"/>
      <c r="R125" s="346"/>
      <c r="S125" s="346"/>
      <c r="T125" s="346"/>
    </row>
    <row r="126" spans="1:20" hidden="1" x14ac:dyDescent="0.25">
      <c r="A126" s="64">
        <v>2272</v>
      </c>
      <c r="B126" s="4" t="s">
        <v>141</v>
      </c>
      <c r="C126" s="227">
        <f t="shared" si="36"/>
        <v>0</v>
      </c>
      <c r="D126" s="656"/>
      <c r="E126" s="656"/>
      <c r="F126" s="222">
        <f>D126+E126</f>
        <v>0</v>
      </c>
      <c r="G126" s="116"/>
      <c r="H126" s="118"/>
      <c r="I126" s="117">
        <f>G126+H126</f>
        <v>0</v>
      </c>
      <c r="J126" s="116"/>
      <c r="K126" s="117"/>
      <c r="L126" s="222">
        <f>J126+K126</f>
        <v>0</v>
      </c>
      <c r="M126" s="116"/>
      <c r="N126" s="118"/>
      <c r="O126" s="223">
        <f>N126+M126</f>
        <v>0</v>
      </c>
      <c r="P126" s="120"/>
      <c r="R126" s="346"/>
      <c r="S126" s="346"/>
      <c r="T126" s="346"/>
    </row>
    <row r="127" spans="1:20" ht="24" hidden="1" x14ac:dyDescent="0.25">
      <c r="A127" s="64">
        <v>2275</v>
      </c>
      <c r="B127" s="111" t="s">
        <v>142</v>
      </c>
      <c r="C127" s="227">
        <f t="shared" si="36"/>
        <v>0</v>
      </c>
      <c r="D127" s="656"/>
      <c r="E127" s="656"/>
      <c r="F127" s="222">
        <f>D127+E127</f>
        <v>0</v>
      </c>
      <c r="G127" s="116"/>
      <c r="H127" s="118"/>
      <c r="I127" s="117">
        <f>G127+H127</f>
        <v>0</v>
      </c>
      <c r="J127" s="116"/>
      <c r="K127" s="117"/>
      <c r="L127" s="222">
        <f>J127+K127</f>
        <v>0</v>
      </c>
      <c r="M127" s="116"/>
      <c r="N127" s="118"/>
      <c r="O127" s="223">
        <f>N127+M127</f>
        <v>0</v>
      </c>
      <c r="P127" s="120"/>
      <c r="R127" s="346"/>
      <c r="S127" s="346"/>
      <c r="T127" s="346"/>
    </row>
    <row r="128" spans="1:20" ht="36" hidden="1" x14ac:dyDescent="0.25">
      <c r="A128" s="64">
        <v>2276</v>
      </c>
      <c r="B128" s="111" t="s">
        <v>143</v>
      </c>
      <c r="C128" s="227">
        <f t="shared" si="36"/>
        <v>0</v>
      </c>
      <c r="D128" s="656"/>
      <c r="E128" s="656"/>
      <c r="F128" s="222">
        <f>D128+E128</f>
        <v>0</v>
      </c>
      <c r="G128" s="116"/>
      <c r="H128" s="118"/>
      <c r="I128" s="117">
        <f>G128+H128</f>
        <v>0</v>
      </c>
      <c r="J128" s="116"/>
      <c r="K128" s="117"/>
      <c r="L128" s="222">
        <f>J128+K128</f>
        <v>0</v>
      </c>
      <c r="M128" s="116"/>
      <c r="N128" s="118"/>
      <c r="O128" s="223">
        <f>N128+M128</f>
        <v>0</v>
      </c>
      <c r="P128" s="120"/>
      <c r="R128" s="346"/>
      <c r="S128" s="346"/>
      <c r="T128" s="346"/>
    </row>
    <row r="129" spans="1:20" ht="24" hidden="1" customHeight="1" x14ac:dyDescent="0.25">
      <c r="A129" s="64">
        <v>2278</v>
      </c>
      <c r="B129" s="111" t="s">
        <v>144</v>
      </c>
      <c r="C129" s="227">
        <f t="shared" si="36"/>
        <v>0</v>
      </c>
      <c r="D129" s="656"/>
      <c r="E129" s="656"/>
      <c r="F129" s="222">
        <f>D129+E129</f>
        <v>0</v>
      </c>
      <c r="G129" s="116"/>
      <c r="H129" s="118"/>
      <c r="I129" s="117">
        <f>G129+H129</f>
        <v>0</v>
      </c>
      <c r="J129" s="116"/>
      <c r="K129" s="117"/>
      <c r="L129" s="222">
        <f>J129+K129</f>
        <v>0</v>
      </c>
      <c r="M129" s="116"/>
      <c r="N129" s="118"/>
      <c r="O129" s="223">
        <f>N129+M129</f>
        <v>0</v>
      </c>
      <c r="P129" s="120"/>
      <c r="R129" s="346"/>
      <c r="S129" s="346"/>
      <c r="T129" s="346"/>
    </row>
    <row r="130" spans="1:20" ht="24" x14ac:dyDescent="0.25">
      <c r="A130" s="64">
        <v>2279</v>
      </c>
      <c r="B130" s="111" t="s">
        <v>145</v>
      </c>
      <c r="C130" s="227">
        <f t="shared" si="36"/>
        <v>359</v>
      </c>
      <c r="D130" s="656">
        <v>359</v>
      </c>
      <c r="E130" s="656"/>
      <c r="F130" s="222">
        <f>D130+E130</f>
        <v>359</v>
      </c>
      <c r="G130" s="116"/>
      <c r="H130" s="118"/>
      <c r="I130" s="117">
        <f>G130+H130</f>
        <v>0</v>
      </c>
      <c r="J130" s="116"/>
      <c r="K130" s="117"/>
      <c r="L130" s="222">
        <f>J130+K130</f>
        <v>0</v>
      </c>
      <c r="M130" s="116"/>
      <c r="N130" s="118"/>
      <c r="O130" s="223">
        <f>N130+M130</f>
        <v>0</v>
      </c>
      <c r="P130" s="120"/>
      <c r="R130" s="346"/>
      <c r="S130" s="346"/>
      <c r="T130" s="346"/>
    </row>
    <row r="131" spans="1:20" ht="24" hidden="1" x14ac:dyDescent="0.25">
      <c r="A131" s="350">
        <v>2280</v>
      </c>
      <c r="B131" s="101" t="s">
        <v>146</v>
      </c>
      <c r="C131" s="240">
        <f t="shared" si="36"/>
        <v>0</v>
      </c>
      <c r="D131" s="400">
        <f t="shared" ref="D131:O131" si="39">SUM(D132)</f>
        <v>0</v>
      </c>
      <c r="E131" s="400">
        <f t="shared" si="39"/>
        <v>0</v>
      </c>
      <c r="F131" s="240">
        <f t="shared" si="39"/>
        <v>0</v>
      </c>
      <c r="G131" s="238">
        <f t="shared" si="39"/>
        <v>0</v>
      </c>
      <c r="H131" s="241">
        <f t="shared" si="39"/>
        <v>0</v>
      </c>
      <c r="I131" s="239">
        <f t="shared" si="39"/>
        <v>0</v>
      </c>
      <c r="J131" s="238">
        <f t="shared" si="39"/>
        <v>0</v>
      </c>
      <c r="K131" s="239">
        <f t="shared" si="39"/>
        <v>0</v>
      </c>
      <c r="L131" s="240">
        <f t="shared" si="39"/>
        <v>0</v>
      </c>
      <c r="M131" s="225">
        <f t="shared" si="39"/>
        <v>0</v>
      </c>
      <c r="N131" s="241">
        <f t="shared" si="39"/>
        <v>0</v>
      </c>
      <c r="O131" s="242">
        <f t="shared" si="39"/>
        <v>0</v>
      </c>
      <c r="P131" s="243"/>
      <c r="R131" s="346"/>
      <c r="S131" s="346"/>
      <c r="T131" s="346"/>
    </row>
    <row r="132" spans="1:20" ht="24" hidden="1" x14ac:dyDescent="0.25">
      <c r="A132" s="64">
        <v>2283</v>
      </c>
      <c r="B132" s="111" t="s">
        <v>147</v>
      </c>
      <c r="C132" s="227">
        <f t="shared" si="36"/>
        <v>0</v>
      </c>
      <c r="D132" s="656"/>
      <c r="E132" s="656"/>
      <c r="F132" s="222">
        <f>D132+E132</f>
        <v>0</v>
      </c>
      <c r="G132" s="116"/>
      <c r="H132" s="118"/>
      <c r="I132" s="117">
        <f>G132+H132</f>
        <v>0</v>
      </c>
      <c r="J132" s="116"/>
      <c r="K132" s="117"/>
      <c r="L132" s="222">
        <f>J132+K132</f>
        <v>0</v>
      </c>
      <c r="M132" s="116"/>
      <c r="N132" s="118"/>
      <c r="O132" s="223">
        <f>N132+M132</f>
        <v>0</v>
      </c>
      <c r="P132" s="120"/>
      <c r="R132" s="346"/>
      <c r="S132" s="346"/>
      <c r="T132" s="346"/>
    </row>
    <row r="133" spans="1:20" ht="38.25" customHeight="1" x14ac:dyDescent="0.25">
      <c r="A133" s="85">
        <v>2300</v>
      </c>
      <c r="B133" s="210" t="s">
        <v>148</v>
      </c>
      <c r="C133" s="97">
        <f t="shared" si="36"/>
        <v>34504</v>
      </c>
      <c r="D133" s="393">
        <f t="shared" ref="D133:O133" si="40">SUM(D134,D139,D143,D144,D147,D154,D162,D163,D166)</f>
        <v>27755</v>
      </c>
      <c r="E133" s="393">
        <f t="shared" si="40"/>
        <v>0</v>
      </c>
      <c r="F133" s="97">
        <f t="shared" si="40"/>
        <v>27755</v>
      </c>
      <c r="G133" s="95">
        <f t="shared" si="40"/>
        <v>2000</v>
      </c>
      <c r="H133" s="98">
        <f t="shared" si="40"/>
        <v>0</v>
      </c>
      <c r="I133" s="96">
        <f t="shared" si="40"/>
        <v>2000</v>
      </c>
      <c r="J133" s="95">
        <f t="shared" si="40"/>
        <v>4749</v>
      </c>
      <c r="K133" s="96">
        <f t="shared" si="40"/>
        <v>0</v>
      </c>
      <c r="L133" s="97">
        <f t="shared" si="40"/>
        <v>4749</v>
      </c>
      <c r="M133" s="95">
        <f t="shared" si="40"/>
        <v>0</v>
      </c>
      <c r="N133" s="98">
        <f t="shared" si="40"/>
        <v>0</v>
      </c>
      <c r="O133" s="212">
        <f t="shared" si="40"/>
        <v>0</v>
      </c>
      <c r="P133" s="99"/>
      <c r="R133" s="346"/>
      <c r="S133" s="346"/>
      <c r="T133" s="346"/>
    </row>
    <row r="134" spans="1:20" ht="24" x14ac:dyDescent="0.25">
      <c r="A134" s="350">
        <v>2310</v>
      </c>
      <c r="B134" s="101" t="s">
        <v>149</v>
      </c>
      <c r="C134" s="240">
        <f t="shared" si="36"/>
        <v>13561</v>
      </c>
      <c r="D134" s="400">
        <f t="shared" ref="D134:O134" si="41">SUM(D135:D138)</f>
        <v>11702</v>
      </c>
      <c r="E134" s="400">
        <f t="shared" si="41"/>
        <v>0</v>
      </c>
      <c r="F134" s="240">
        <f t="shared" si="41"/>
        <v>11702</v>
      </c>
      <c r="G134" s="238">
        <f t="shared" si="41"/>
        <v>0</v>
      </c>
      <c r="H134" s="241">
        <f t="shared" si="41"/>
        <v>0</v>
      </c>
      <c r="I134" s="239">
        <f t="shared" si="41"/>
        <v>0</v>
      </c>
      <c r="J134" s="238">
        <f t="shared" si="41"/>
        <v>1859</v>
      </c>
      <c r="K134" s="239">
        <f t="shared" si="41"/>
        <v>0</v>
      </c>
      <c r="L134" s="240">
        <f t="shared" si="41"/>
        <v>1859</v>
      </c>
      <c r="M134" s="238">
        <f t="shared" si="41"/>
        <v>0</v>
      </c>
      <c r="N134" s="241">
        <f t="shared" si="41"/>
        <v>0</v>
      </c>
      <c r="O134" s="242">
        <f t="shared" si="41"/>
        <v>0</v>
      </c>
      <c r="P134" s="243"/>
      <c r="R134" s="346"/>
      <c r="S134" s="346"/>
      <c r="T134" s="346"/>
    </row>
    <row r="135" spans="1:20" x14ac:dyDescent="0.25">
      <c r="A135" s="64">
        <v>2311</v>
      </c>
      <c r="B135" s="111" t="s">
        <v>150</v>
      </c>
      <c r="C135" s="227">
        <f t="shared" si="36"/>
        <v>1895</v>
      </c>
      <c r="D135" s="656">
        <v>1715</v>
      </c>
      <c r="E135" s="656"/>
      <c r="F135" s="222">
        <f>D135+E135</f>
        <v>1715</v>
      </c>
      <c r="G135" s="116"/>
      <c r="H135" s="118"/>
      <c r="I135" s="117">
        <f>G135+H135</f>
        <v>0</v>
      </c>
      <c r="J135" s="116">
        <v>180</v>
      </c>
      <c r="K135" s="117"/>
      <c r="L135" s="222">
        <f>J135+K135</f>
        <v>180</v>
      </c>
      <c r="M135" s="116"/>
      <c r="N135" s="118"/>
      <c r="O135" s="223">
        <f>N135+M135</f>
        <v>0</v>
      </c>
      <c r="P135" s="120"/>
      <c r="R135" s="346"/>
      <c r="S135" s="346"/>
      <c r="T135" s="346"/>
    </row>
    <row r="136" spans="1:20" x14ac:dyDescent="0.25">
      <c r="A136" s="64">
        <v>2312</v>
      </c>
      <c r="B136" s="111" t="s">
        <v>151</v>
      </c>
      <c r="C136" s="227">
        <f t="shared" si="36"/>
        <v>11299</v>
      </c>
      <c r="D136" s="656">
        <f>9539+240</f>
        <v>9779</v>
      </c>
      <c r="E136" s="656"/>
      <c r="F136" s="222">
        <f>D136+E136</f>
        <v>9779</v>
      </c>
      <c r="G136" s="116"/>
      <c r="H136" s="118"/>
      <c r="I136" s="117">
        <f>G136+H136</f>
        <v>0</v>
      </c>
      <c r="J136" s="116">
        <v>1520</v>
      </c>
      <c r="K136" s="117"/>
      <c r="L136" s="222">
        <f>J136+K136</f>
        <v>1520</v>
      </c>
      <c r="M136" s="116"/>
      <c r="N136" s="118"/>
      <c r="O136" s="223">
        <f>N136+M136</f>
        <v>0</v>
      </c>
      <c r="P136" s="120"/>
      <c r="R136" s="346"/>
      <c r="S136" s="346"/>
      <c r="T136" s="346"/>
    </row>
    <row r="137" spans="1:20" x14ac:dyDescent="0.25">
      <c r="A137" s="64">
        <v>2313</v>
      </c>
      <c r="B137" s="111" t="s">
        <v>152</v>
      </c>
      <c r="C137" s="227">
        <f t="shared" si="36"/>
        <v>150</v>
      </c>
      <c r="D137" s="656">
        <v>150</v>
      </c>
      <c r="E137" s="656"/>
      <c r="F137" s="222">
        <f>D137+E137</f>
        <v>150</v>
      </c>
      <c r="G137" s="116"/>
      <c r="H137" s="118"/>
      <c r="I137" s="117">
        <f>G137+H137</f>
        <v>0</v>
      </c>
      <c r="J137" s="116"/>
      <c r="K137" s="117"/>
      <c r="L137" s="222">
        <f>J137+K137</f>
        <v>0</v>
      </c>
      <c r="M137" s="116"/>
      <c r="N137" s="118"/>
      <c r="O137" s="223">
        <f>N137+M137</f>
        <v>0</v>
      </c>
      <c r="P137" s="120"/>
      <c r="R137" s="346"/>
      <c r="S137" s="346"/>
      <c r="T137" s="346"/>
    </row>
    <row r="138" spans="1:20" ht="29.25" customHeight="1" x14ac:dyDescent="0.25">
      <c r="A138" s="64">
        <v>2314</v>
      </c>
      <c r="B138" s="111" t="s">
        <v>153</v>
      </c>
      <c r="C138" s="227">
        <f t="shared" si="36"/>
        <v>217</v>
      </c>
      <c r="D138" s="656">
        <v>58</v>
      </c>
      <c r="E138" s="656"/>
      <c r="F138" s="222">
        <f>D138+E138</f>
        <v>58</v>
      </c>
      <c r="G138" s="116"/>
      <c r="H138" s="118"/>
      <c r="I138" s="117">
        <f>G138+H138</f>
        <v>0</v>
      </c>
      <c r="J138" s="116">
        <v>159</v>
      </c>
      <c r="K138" s="117"/>
      <c r="L138" s="222">
        <f>J138+K138</f>
        <v>159</v>
      </c>
      <c r="M138" s="116"/>
      <c r="N138" s="118"/>
      <c r="O138" s="223">
        <f>N138+M138</f>
        <v>0</v>
      </c>
      <c r="P138" s="120"/>
      <c r="R138" s="346"/>
      <c r="S138" s="346"/>
      <c r="T138" s="346"/>
    </row>
    <row r="139" spans="1:20" x14ac:dyDescent="0.25">
      <c r="A139" s="224">
        <v>2320</v>
      </c>
      <c r="B139" s="111" t="s">
        <v>154</v>
      </c>
      <c r="C139" s="227">
        <f t="shared" si="36"/>
        <v>2139</v>
      </c>
      <c r="D139" s="405">
        <f t="shared" ref="D139:O139" si="42">SUM(D140:D142)</f>
        <v>292</v>
      </c>
      <c r="E139" s="405">
        <f t="shared" si="42"/>
        <v>0</v>
      </c>
      <c r="F139" s="227">
        <f t="shared" si="42"/>
        <v>292</v>
      </c>
      <c r="G139" s="225">
        <f t="shared" si="42"/>
        <v>0</v>
      </c>
      <c r="H139" s="228">
        <f t="shared" si="42"/>
        <v>0</v>
      </c>
      <c r="I139" s="226">
        <f t="shared" si="42"/>
        <v>0</v>
      </c>
      <c r="J139" s="225">
        <f t="shared" si="42"/>
        <v>1847</v>
      </c>
      <c r="K139" s="226">
        <f t="shared" si="42"/>
        <v>0</v>
      </c>
      <c r="L139" s="227">
        <f t="shared" si="42"/>
        <v>1847</v>
      </c>
      <c r="M139" s="225">
        <f t="shared" si="42"/>
        <v>0</v>
      </c>
      <c r="N139" s="228">
        <f t="shared" si="42"/>
        <v>0</v>
      </c>
      <c r="O139" s="229">
        <f t="shared" si="42"/>
        <v>0</v>
      </c>
      <c r="P139" s="230"/>
      <c r="R139" s="346"/>
      <c r="S139" s="346"/>
      <c r="T139" s="346"/>
    </row>
    <row r="140" spans="1:20" hidden="1" x14ac:dyDescent="0.25">
      <c r="A140" s="64">
        <v>2321</v>
      </c>
      <c r="B140" s="111" t="s">
        <v>155</v>
      </c>
      <c r="C140" s="227">
        <f t="shared" si="36"/>
        <v>0</v>
      </c>
      <c r="D140" s="656"/>
      <c r="E140" s="656"/>
      <c r="F140" s="222">
        <f>D140+E140</f>
        <v>0</v>
      </c>
      <c r="G140" s="116"/>
      <c r="H140" s="118"/>
      <c r="I140" s="117">
        <f>G140+H140</f>
        <v>0</v>
      </c>
      <c r="J140" s="116"/>
      <c r="K140" s="117"/>
      <c r="L140" s="222">
        <f>J140+K140</f>
        <v>0</v>
      </c>
      <c r="M140" s="116"/>
      <c r="N140" s="118"/>
      <c r="O140" s="223">
        <f>N140+M140</f>
        <v>0</v>
      </c>
      <c r="P140" s="120"/>
      <c r="R140" s="346"/>
      <c r="S140" s="346"/>
      <c r="T140" s="346"/>
    </row>
    <row r="141" spans="1:20" x14ac:dyDescent="0.25">
      <c r="A141" s="64">
        <v>2322</v>
      </c>
      <c r="B141" s="111" t="s">
        <v>156</v>
      </c>
      <c r="C141" s="227">
        <f t="shared" si="36"/>
        <v>2080</v>
      </c>
      <c r="D141" s="656">
        <v>292</v>
      </c>
      <c r="E141" s="656"/>
      <c r="F141" s="222">
        <f>D141+E141</f>
        <v>292</v>
      </c>
      <c r="G141" s="116"/>
      <c r="H141" s="118"/>
      <c r="I141" s="117">
        <f>G141+H141</f>
        <v>0</v>
      </c>
      <c r="J141" s="116">
        <v>1788</v>
      </c>
      <c r="K141" s="117"/>
      <c r="L141" s="222">
        <f>J141+K141</f>
        <v>1788</v>
      </c>
      <c r="M141" s="116"/>
      <c r="N141" s="118"/>
      <c r="O141" s="223">
        <f>N141+M141</f>
        <v>0</v>
      </c>
      <c r="P141" s="120"/>
      <c r="R141" s="346"/>
      <c r="S141" s="346"/>
      <c r="T141" s="346"/>
    </row>
    <row r="142" spans="1:20" ht="10.5" customHeight="1" x14ac:dyDescent="0.25">
      <c r="A142" s="64">
        <v>2329</v>
      </c>
      <c r="B142" s="111" t="s">
        <v>157</v>
      </c>
      <c r="C142" s="227">
        <f t="shared" si="36"/>
        <v>59</v>
      </c>
      <c r="D142" s="656"/>
      <c r="E142" s="656"/>
      <c r="F142" s="222">
        <f>D142+E142</f>
        <v>0</v>
      </c>
      <c r="G142" s="116"/>
      <c r="H142" s="118"/>
      <c r="I142" s="117">
        <f>G142+H142</f>
        <v>0</v>
      </c>
      <c r="J142" s="116">
        <v>59</v>
      </c>
      <c r="K142" s="117"/>
      <c r="L142" s="222">
        <f>J142+K142</f>
        <v>59</v>
      </c>
      <c r="M142" s="116"/>
      <c r="N142" s="118"/>
      <c r="O142" s="223">
        <f>N142+M142</f>
        <v>0</v>
      </c>
      <c r="P142" s="120"/>
      <c r="R142" s="346"/>
      <c r="S142" s="346"/>
      <c r="T142" s="346"/>
    </row>
    <row r="143" spans="1:20" hidden="1" x14ac:dyDescent="0.25">
      <c r="A143" s="224">
        <v>2330</v>
      </c>
      <c r="B143" s="111" t="s">
        <v>158</v>
      </c>
      <c r="C143" s="227">
        <f t="shared" si="36"/>
        <v>0</v>
      </c>
      <c r="D143" s="656"/>
      <c r="E143" s="656"/>
      <c r="F143" s="222">
        <f>D143+E143</f>
        <v>0</v>
      </c>
      <c r="G143" s="116"/>
      <c r="H143" s="118"/>
      <c r="I143" s="117">
        <f>G143+H143</f>
        <v>0</v>
      </c>
      <c r="J143" s="116"/>
      <c r="K143" s="117"/>
      <c r="L143" s="222">
        <f>J143+K143</f>
        <v>0</v>
      </c>
      <c r="M143" s="116"/>
      <c r="N143" s="118"/>
      <c r="O143" s="223">
        <f>N143+M143</f>
        <v>0</v>
      </c>
      <c r="P143" s="120"/>
      <c r="R143" s="346"/>
      <c r="S143" s="346"/>
      <c r="T143" s="346"/>
    </row>
    <row r="144" spans="1:20" ht="39" customHeight="1" x14ac:dyDescent="0.25">
      <c r="A144" s="224">
        <v>2340</v>
      </c>
      <c r="B144" s="111" t="s">
        <v>159</v>
      </c>
      <c r="C144" s="227">
        <f t="shared" si="36"/>
        <v>294</v>
      </c>
      <c r="D144" s="405">
        <f t="shared" ref="D144:O144" si="43">SUM(D145:D146)</f>
        <v>294</v>
      </c>
      <c r="E144" s="405">
        <f t="shared" si="43"/>
        <v>0</v>
      </c>
      <c r="F144" s="227">
        <f t="shared" si="43"/>
        <v>294</v>
      </c>
      <c r="G144" s="225">
        <f t="shared" si="43"/>
        <v>0</v>
      </c>
      <c r="H144" s="228">
        <f t="shared" si="43"/>
        <v>0</v>
      </c>
      <c r="I144" s="226">
        <f t="shared" si="43"/>
        <v>0</v>
      </c>
      <c r="J144" s="225">
        <f t="shared" si="43"/>
        <v>0</v>
      </c>
      <c r="K144" s="226">
        <f t="shared" si="43"/>
        <v>0</v>
      </c>
      <c r="L144" s="227">
        <f t="shared" si="43"/>
        <v>0</v>
      </c>
      <c r="M144" s="225">
        <f t="shared" si="43"/>
        <v>0</v>
      </c>
      <c r="N144" s="228">
        <f t="shared" si="43"/>
        <v>0</v>
      </c>
      <c r="O144" s="229">
        <f t="shared" si="43"/>
        <v>0</v>
      </c>
      <c r="P144" s="230"/>
      <c r="R144" s="346"/>
      <c r="S144" s="346"/>
      <c r="T144" s="346"/>
    </row>
    <row r="145" spans="1:20" x14ac:dyDescent="0.25">
      <c r="A145" s="64">
        <v>2341</v>
      </c>
      <c r="B145" s="111" t="s">
        <v>160</v>
      </c>
      <c r="C145" s="227">
        <f t="shared" si="36"/>
        <v>294</v>
      </c>
      <c r="D145" s="656">
        <v>294</v>
      </c>
      <c r="E145" s="656"/>
      <c r="F145" s="222">
        <f>D145+E145</f>
        <v>294</v>
      </c>
      <c r="G145" s="116"/>
      <c r="H145" s="118"/>
      <c r="I145" s="117">
        <f>G145+H145</f>
        <v>0</v>
      </c>
      <c r="J145" s="116"/>
      <c r="K145" s="117"/>
      <c r="L145" s="222">
        <f>J145+K145</f>
        <v>0</v>
      </c>
      <c r="M145" s="116"/>
      <c r="N145" s="118"/>
      <c r="O145" s="223">
        <f>N145+M145</f>
        <v>0</v>
      </c>
      <c r="P145" s="120"/>
      <c r="R145" s="346"/>
      <c r="S145" s="346"/>
      <c r="T145" s="346"/>
    </row>
    <row r="146" spans="1:20" ht="24" hidden="1" x14ac:dyDescent="0.25">
      <c r="A146" s="64">
        <v>2344</v>
      </c>
      <c r="B146" s="111" t="s">
        <v>161</v>
      </c>
      <c r="C146" s="227">
        <f t="shared" si="36"/>
        <v>0</v>
      </c>
      <c r="D146" s="656"/>
      <c r="E146" s="656"/>
      <c r="F146" s="222">
        <f>D146+E146</f>
        <v>0</v>
      </c>
      <c r="G146" s="116"/>
      <c r="H146" s="118"/>
      <c r="I146" s="117">
        <f>G146+H146</f>
        <v>0</v>
      </c>
      <c r="J146" s="116"/>
      <c r="K146" s="117"/>
      <c r="L146" s="222">
        <f>J146+K146</f>
        <v>0</v>
      </c>
      <c r="M146" s="116"/>
      <c r="N146" s="118"/>
      <c r="O146" s="223">
        <f>N146+M146</f>
        <v>0</v>
      </c>
      <c r="P146" s="120"/>
      <c r="R146" s="346"/>
      <c r="S146" s="346"/>
      <c r="T146" s="346"/>
    </row>
    <row r="147" spans="1:20" ht="24" x14ac:dyDescent="0.25">
      <c r="A147" s="213">
        <v>2350</v>
      </c>
      <c r="B147" s="156" t="s">
        <v>162</v>
      </c>
      <c r="C147" s="216">
        <f t="shared" si="36"/>
        <v>6230</v>
      </c>
      <c r="D147" s="435">
        <f t="shared" ref="D147:O147" si="44">SUM(D148:D153)</f>
        <v>5247</v>
      </c>
      <c r="E147" s="435">
        <f t="shared" si="44"/>
        <v>0</v>
      </c>
      <c r="F147" s="216">
        <f t="shared" si="44"/>
        <v>5247</v>
      </c>
      <c r="G147" s="214">
        <f t="shared" si="44"/>
        <v>0</v>
      </c>
      <c r="H147" s="217">
        <f t="shared" si="44"/>
        <v>0</v>
      </c>
      <c r="I147" s="215">
        <f t="shared" si="44"/>
        <v>0</v>
      </c>
      <c r="J147" s="214">
        <f t="shared" si="44"/>
        <v>983</v>
      </c>
      <c r="K147" s="215">
        <f t="shared" si="44"/>
        <v>0</v>
      </c>
      <c r="L147" s="216">
        <f t="shared" si="44"/>
        <v>983</v>
      </c>
      <c r="M147" s="214">
        <f t="shared" si="44"/>
        <v>0</v>
      </c>
      <c r="N147" s="217">
        <f t="shared" si="44"/>
        <v>0</v>
      </c>
      <c r="O147" s="218">
        <f t="shared" si="44"/>
        <v>0</v>
      </c>
      <c r="P147" s="219"/>
      <c r="R147" s="346"/>
      <c r="S147" s="346"/>
      <c r="T147" s="346"/>
    </row>
    <row r="148" spans="1:20" x14ac:dyDescent="0.25">
      <c r="A148" s="55">
        <v>2351</v>
      </c>
      <c r="B148" s="101" t="s">
        <v>163</v>
      </c>
      <c r="C148" s="240">
        <f t="shared" si="36"/>
        <v>1314</v>
      </c>
      <c r="D148" s="655">
        <v>1074</v>
      </c>
      <c r="E148" s="655"/>
      <c r="F148" s="220">
        <f t="shared" ref="F148:F153" si="45">D148+E148</f>
        <v>1074</v>
      </c>
      <c r="G148" s="106"/>
      <c r="H148" s="108"/>
      <c r="I148" s="107">
        <f t="shared" ref="I148:I153" si="46">G148+H148</f>
        <v>0</v>
      </c>
      <c r="J148" s="106">
        <v>240</v>
      </c>
      <c r="K148" s="107"/>
      <c r="L148" s="220">
        <f t="shared" ref="L148:L153" si="47">J148+K148</f>
        <v>240</v>
      </c>
      <c r="M148" s="106"/>
      <c r="N148" s="108"/>
      <c r="O148" s="221">
        <f t="shared" ref="O148:O153" si="48">N148+M148</f>
        <v>0</v>
      </c>
      <c r="P148" s="110"/>
      <c r="R148" s="346"/>
      <c r="S148" s="346"/>
      <c r="T148" s="346"/>
    </row>
    <row r="149" spans="1:20" x14ac:dyDescent="0.25">
      <c r="A149" s="64">
        <v>2352</v>
      </c>
      <c r="B149" s="111" t="s">
        <v>164</v>
      </c>
      <c r="C149" s="227">
        <f t="shared" si="36"/>
        <v>3652</v>
      </c>
      <c r="D149" s="656">
        <v>3062</v>
      </c>
      <c r="E149" s="656"/>
      <c r="F149" s="222">
        <f t="shared" si="45"/>
        <v>3062</v>
      </c>
      <c r="G149" s="116"/>
      <c r="H149" s="118"/>
      <c r="I149" s="117">
        <f t="shared" si="46"/>
        <v>0</v>
      </c>
      <c r="J149" s="116">
        <v>590</v>
      </c>
      <c r="K149" s="117"/>
      <c r="L149" s="222">
        <f t="shared" si="47"/>
        <v>590</v>
      </c>
      <c r="M149" s="116"/>
      <c r="N149" s="118"/>
      <c r="O149" s="223">
        <f t="shared" si="48"/>
        <v>0</v>
      </c>
      <c r="P149" s="120"/>
      <c r="R149" s="346"/>
      <c r="S149" s="346"/>
      <c r="T149" s="346"/>
    </row>
    <row r="150" spans="1:20" ht="24" x14ac:dyDescent="0.25">
      <c r="A150" s="64">
        <v>2353</v>
      </c>
      <c r="B150" s="111" t="s">
        <v>165</v>
      </c>
      <c r="C150" s="227">
        <f t="shared" si="36"/>
        <v>605</v>
      </c>
      <c r="D150" s="656">
        <v>452</v>
      </c>
      <c r="E150" s="656"/>
      <c r="F150" s="222">
        <f t="shared" si="45"/>
        <v>452</v>
      </c>
      <c r="G150" s="116"/>
      <c r="H150" s="118"/>
      <c r="I150" s="117">
        <f t="shared" si="46"/>
        <v>0</v>
      </c>
      <c r="J150" s="116">
        <v>153</v>
      </c>
      <c r="K150" s="117"/>
      <c r="L150" s="222">
        <f t="shared" si="47"/>
        <v>153</v>
      </c>
      <c r="M150" s="116"/>
      <c r="N150" s="118"/>
      <c r="O150" s="223">
        <f t="shared" si="48"/>
        <v>0</v>
      </c>
      <c r="P150" s="120"/>
      <c r="R150" s="346"/>
      <c r="S150" s="346"/>
      <c r="T150" s="346"/>
    </row>
    <row r="151" spans="1:20" ht="24" hidden="1" x14ac:dyDescent="0.25">
      <c r="A151" s="64">
        <v>2354</v>
      </c>
      <c r="B151" s="111" t="s">
        <v>166</v>
      </c>
      <c r="C151" s="227">
        <f t="shared" si="36"/>
        <v>0</v>
      </c>
      <c r="D151" s="656"/>
      <c r="E151" s="656"/>
      <c r="F151" s="222">
        <f t="shared" si="45"/>
        <v>0</v>
      </c>
      <c r="G151" s="116"/>
      <c r="H151" s="118"/>
      <c r="I151" s="117">
        <f t="shared" si="46"/>
        <v>0</v>
      </c>
      <c r="J151" s="116"/>
      <c r="K151" s="117"/>
      <c r="L151" s="222">
        <f t="shared" si="47"/>
        <v>0</v>
      </c>
      <c r="M151" s="116"/>
      <c r="N151" s="118"/>
      <c r="O151" s="223">
        <f t="shared" si="48"/>
        <v>0</v>
      </c>
      <c r="P151" s="120"/>
      <c r="R151" s="346"/>
      <c r="S151" s="346"/>
      <c r="T151" s="346"/>
    </row>
    <row r="152" spans="1:20" ht="24" x14ac:dyDescent="0.25">
      <c r="A152" s="64">
        <v>2355</v>
      </c>
      <c r="B152" s="111" t="s">
        <v>167</v>
      </c>
      <c r="C152" s="227">
        <f t="shared" si="36"/>
        <v>659</v>
      </c>
      <c r="D152" s="656">
        <v>659</v>
      </c>
      <c r="E152" s="656"/>
      <c r="F152" s="222">
        <f t="shared" si="45"/>
        <v>659</v>
      </c>
      <c r="G152" s="116"/>
      <c r="H152" s="118"/>
      <c r="I152" s="117">
        <f t="shared" si="46"/>
        <v>0</v>
      </c>
      <c r="J152" s="116"/>
      <c r="K152" s="117"/>
      <c r="L152" s="222">
        <f t="shared" si="47"/>
        <v>0</v>
      </c>
      <c r="M152" s="116"/>
      <c r="N152" s="118"/>
      <c r="O152" s="223">
        <f t="shared" si="48"/>
        <v>0</v>
      </c>
      <c r="P152" s="120"/>
      <c r="R152" s="346"/>
      <c r="S152" s="346"/>
      <c r="T152" s="346"/>
    </row>
    <row r="153" spans="1:20" ht="24" hidden="1" x14ac:dyDescent="0.25">
      <c r="A153" s="64">
        <v>2359</v>
      </c>
      <c r="B153" s="111" t="s">
        <v>168</v>
      </c>
      <c r="C153" s="227">
        <f t="shared" si="36"/>
        <v>0</v>
      </c>
      <c r="D153" s="656"/>
      <c r="E153" s="656"/>
      <c r="F153" s="222">
        <f t="shared" si="45"/>
        <v>0</v>
      </c>
      <c r="G153" s="116"/>
      <c r="H153" s="118"/>
      <c r="I153" s="117">
        <f t="shared" si="46"/>
        <v>0</v>
      </c>
      <c r="J153" s="116"/>
      <c r="K153" s="117"/>
      <c r="L153" s="222">
        <f t="shared" si="47"/>
        <v>0</v>
      </c>
      <c r="M153" s="116"/>
      <c r="N153" s="118"/>
      <c r="O153" s="223">
        <f t="shared" si="48"/>
        <v>0</v>
      </c>
      <c r="P153" s="120"/>
      <c r="R153" s="346"/>
      <c r="S153" s="346"/>
      <c r="T153" s="346"/>
    </row>
    <row r="154" spans="1:20" ht="24.75" customHeight="1" x14ac:dyDescent="0.25">
      <c r="A154" s="224">
        <v>2360</v>
      </c>
      <c r="B154" s="111" t="s">
        <v>169</v>
      </c>
      <c r="C154" s="227">
        <f t="shared" si="36"/>
        <v>240</v>
      </c>
      <c r="D154" s="405">
        <f t="shared" ref="D154:O154" si="49">SUM(D155:D161)</f>
        <v>240</v>
      </c>
      <c r="E154" s="405">
        <f t="shared" si="49"/>
        <v>0</v>
      </c>
      <c r="F154" s="227">
        <f t="shared" si="49"/>
        <v>240</v>
      </c>
      <c r="G154" s="225">
        <f t="shared" si="49"/>
        <v>0</v>
      </c>
      <c r="H154" s="228">
        <f t="shared" si="49"/>
        <v>0</v>
      </c>
      <c r="I154" s="226">
        <f t="shared" si="49"/>
        <v>0</v>
      </c>
      <c r="J154" s="225">
        <f t="shared" si="49"/>
        <v>0</v>
      </c>
      <c r="K154" s="226">
        <f t="shared" si="49"/>
        <v>0</v>
      </c>
      <c r="L154" s="227">
        <f t="shared" si="49"/>
        <v>0</v>
      </c>
      <c r="M154" s="225">
        <f t="shared" si="49"/>
        <v>0</v>
      </c>
      <c r="N154" s="228">
        <f t="shared" si="49"/>
        <v>0</v>
      </c>
      <c r="O154" s="229">
        <f t="shared" si="49"/>
        <v>0</v>
      </c>
      <c r="P154" s="230"/>
      <c r="R154" s="346"/>
      <c r="S154" s="346"/>
      <c r="T154" s="346"/>
    </row>
    <row r="155" spans="1:20" x14ac:dyDescent="0.25">
      <c r="A155" s="63">
        <v>2361</v>
      </c>
      <c r="B155" s="111" t="s">
        <v>170</v>
      </c>
      <c r="C155" s="227">
        <f t="shared" si="36"/>
        <v>240</v>
      </c>
      <c r="D155" s="656">
        <v>240</v>
      </c>
      <c r="E155" s="656"/>
      <c r="F155" s="222">
        <f t="shared" ref="F155:F162" si="50">D155+E155</f>
        <v>240</v>
      </c>
      <c r="G155" s="116"/>
      <c r="H155" s="118"/>
      <c r="I155" s="117">
        <f t="shared" ref="I155:I162" si="51">G155+H155</f>
        <v>0</v>
      </c>
      <c r="J155" s="116"/>
      <c r="K155" s="117"/>
      <c r="L155" s="222">
        <f t="shared" ref="L155:L162" si="52">J155+K155</f>
        <v>0</v>
      </c>
      <c r="M155" s="116"/>
      <c r="N155" s="118"/>
      <c r="O155" s="223">
        <f t="shared" ref="O155:O162" si="53">N155+M155</f>
        <v>0</v>
      </c>
      <c r="P155" s="120"/>
      <c r="R155" s="346"/>
      <c r="S155" s="346"/>
      <c r="T155" s="346"/>
    </row>
    <row r="156" spans="1:20" ht="24" hidden="1" x14ac:dyDescent="0.25">
      <c r="A156" s="63">
        <v>2362</v>
      </c>
      <c r="B156" s="111" t="s">
        <v>171</v>
      </c>
      <c r="C156" s="227">
        <f t="shared" si="36"/>
        <v>0</v>
      </c>
      <c r="D156" s="656"/>
      <c r="E156" s="656"/>
      <c r="F156" s="222">
        <f t="shared" si="50"/>
        <v>0</v>
      </c>
      <c r="G156" s="116"/>
      <c r="H156" s="118"/>
      <c r="I156" s="117">
        <f t="shared" si="51"/>
        <v>0</v>
      </c>
      <c r="J156" s="116"/>
      <c r="K156" s="117"/>
      <c r="L156" s="222">
        <f t="shared" si="52"/>
        <v>0</v>
      </c>
      <c r="M156" s="116"/>
      <c r="N156" s="118"/>
      <c r="O156" s="223">
        <f t="shared" si="53"/>
        <v>0</v>
      </c>
      <c r="P156" s="120"/>
      <c r="R156" s="346"/>
      <c r="S156" s="346"/>
      <c r="T156" s="346"/>
    </row>
    <row r="157" spans="1:20" hidden="1" x14ac:dyDescent="0.25">
      <c r="A157" s="63">
        <v>2363</v>
      </c>
      <c r="B157" s="111" t="s">
        <v>172</v>
      </c>
      <c r="C157" s="227">
        <f t="shared" si="36"/>
        <v>0</v>
      </c>
      <c r="D157" s="656"/>
      <c r="E157" s="656"/>
      <c r="F157" s="222">
        <f t="shared" si="50"/>
        <v>0</v>
      </c>
      <c r="G157" s="116"/>
      <c r="H157" s="118"/>
      <c r="I157" s="117">
        <f t="shared" si="51"/>
        <v>0</v>
      </c>
      <c r="J157" s="116"/>
      <c r="K157" s="117"/>
      <c r="L157" s="222">
        <f t="shared" si="52"/>
        <v>0</v>
      </c>
      <c r="M157" s="116"/>
      <c r="N157" s="118"/>
      <c r="O157" s="223">
        <f t="shared" si="53"/>
        <v>0</v>
      </c>
      <c r="P157" s="120"/>
      <c r="R157" s="346"/>
      <c r="S157" s="346"/>
      <c r="T157" s="346"/>
    </row>
    <row r="158" spans="1:20" hidden="1" x14ac:dyDescent="0.25">
      <c r="A158" s="63">
        <v>2364</v>
      </c>
      <c r="B158" s="111" t="s">
        <v>173</v>
      </c>
      <c r="C158" s="227">
        <f t="shared" si="36"/>
        <v>0</v>
      </c>
      <c r="D158" s="656"/>
      <c r="E158" s="656"/>
      <c r="F158" s="222">
        <f t="shared" si="50"/>
        <v>0</v>
      </c>
      <c r="G158" s="116"/>
      <c r="H158" s="118"/>
      <c r="I158" s="117">
        <f t="shared" si="51"/>
        <v>0</v>
      </c>
      <c r="J158" s="116"/>
      <c r="K158" s="117"/>
      <c r="L158" s="222">
        <f t="shared" si="52"/>
        <v>0</v>
      </c>
      <c r="M158" s="116"/>
      <c r="N158" s="118"/>
      <c r="O158" s="223">
        <f t="shared" si="53"/>
        <v>0</v>
      </c>
      <c r="P158" s="120"/>
      <c r="R158" s="346"/>
      <c r="S158" s="346"/>
      <c r="T158" s="346"/>
    </row>
    <row r="159" spans="1:20" ht="12.75" hidden="1" customHeight="1" x14ac:dyDescent="0.25">
      <c r="A159" s="63">
        <v>2365</v>
      </c>
      <c r="B159" s="111" t="s">
        <v>174</v>
      </c>
      <c r="C159" s="227">
        <f t="shared" si="36"/>
        <v>0</v>
      </c>
      <c r="D159" s="656"/>
      <c r="E159" s="656"/>
      <c r="F159" s="222">
        <f t="shared" si="50"/>
        <v>0</v>
      </c>
      <c r="G159" s="116"/>
      <c r="H159" s="118"/>
      <c r="I159" s="117">
        <f t="shared" si="51"/>
        <v>0</v>
      </c>
      <c r="J159" s="116"/>
      <c r="K159" s="117"/>
      <c r="L159" s="222">
        <f t="shared" si="52"/>
        <v>0</v>
      </c>
      <c r="M159" s="116"/>
      <c r="N159" s="118"/>
      <c r="O159" s="223">
        <f t="shared" si="53"/>
        <v>0</v>
      </c>
      <c r="P159" s="120"/>
      <c r="R159" s="346"/>
      <c r="S159" s="346"/>
      <c r="T159" s="346"/>
    </row>
    <row r="160" spans="1:20" ht="36" hidden="1" x14ac:dyDescent="0.25">
      <c r="A160" s="63">
        <v>2366</v>
      </c>
      <c r="B160" s="111" t="s">
        <v>175</v>
      </c>
      <c r="C160" s="227">
        <f t="shared" si="36"/>
        <v>0</v>
      </c>
      <c r="D160" s="656"/>
      <c r="E160" s="656"/>
      <c r="F160" s="222">
        <f t="shared" si="50"/>
        <v>0</v>
      </c>
      <c r="G160" s="116"/>
      <c r="H160" s="118"/>
      <c r="I160" s="117">
        <f t="shared" si="51"/>
        <v>0</v>
      </c>
      <c r="J160" s="116"/>
      <c r="K160" s="117"/>
      <c r="L160" s="222">
        <f t="shared" si="52"/>
        <v>0</v>
      </c>
      <c r="M160" s="116"/>
      <c r="N160" s="118"/>
      <c r="O160" s="223">
        <f t="shared" si="53"/>
        <v>0</v>
      </c>
      <c r="P160" s="120"/>
      <c r="R160" s="346"/>
      <c r="S160" s="346"/>
      <c r="T160" s="346"/>
    </row>
    <row r="161" spans="1:20" ht="48" hidden="1" x14ac:dyDescent="0.25">
      <c r="A161" s="63">
        <v>2369</v>
      </c>
      <c r="B161" s="111" t="s">
        <v>176</v>
      </c>
      <c r="C161" s="227">
        <f t="shared" si="36"/>
        <v>0</v>
      </c>
      <c r="D161" s="656"/>
      <c r="E161" s="656"/>
      <c r="F161" s="222">
        <f t="shared" si="50"/>
        <v>0</v>
      </c>
      <c r="G161" s="116"/>
      <c r="H161" s="118"/>
      <c r="I161" s="117">
        <f t="shared" si="51"/>
        <v>0</v>
      </c>
      <c r="J161" s="116"/>
      <c r="K161" s="117"/>
      <c r="L161" s="222">
        <f t="shared" si="52"/>
        <v>0</v>
      </c>
      <c r="M161" s="116"/>
      <c r="N161" s="118"/>
      <c r="O161" s="223">
        <f t="shared" si="53"/>
        <v>0</v>
      </c>
      <c r="P161" s="120"/>
      <c r="R161" s="346"/>
      <c r="S161" s="346"/>
      <c r="T161" s="346"/>
    </row>
    <row r="162" spans="1:20" x14ac:dyDescent="0.25">
      <c r="A162" s="213">
        <v>2370</v>
      </c>
      <c r="B162" s="156" t="s">
        <v>177</v>
      </c>
      <c r="C162" s="216">
        <f t="shared" si="36"/>
        <v>11980</v>
      </c>
      <c r="D162" s="659">
        <v>9980</v>
      </c>
      <c r="E162" s="659"/>
      <c r="F162" s="233">
        <f t="shared" si="50"/>
        <v>9980</v>
      </c>
      <c r="G162" s="231">
        <v>2000</v>
      </c>
      <c r="H162" s="234"/>
      <c r="I162" s="232">
        <f t="shared" si="51"/>
        <v>2000</v>
      </c>
      <c r="J162" s="231"/>
      <c r="K162" s="232"/>
      <c r="L162" s="233">
        <f t="shared" si="52"/>
        <v>0</v>
      </c>
      <c r="M162" s="231"/>
      <c r="N162" s="234"/>
      <c r="O162" s="235">
        <f t="shared" si="53"/>
        <v>0</v>
      </c>
      <c r="P162" s="236"/>
      <c r="R162" s="346"/>
      <c r="S162" s="346"/>
      <c r="T162" s="346"/>
    </row>
    <row r="163" spans="1:20" hidden="1" x14ac:dyDescent="0.25">
      <c r="A163" s="213">
        <v>2380</v>
      </c>
      <c r="B163" s="156" t="s">
        <v>178</v>
      </c>
      <c r="C163" s="216">
        <f t="shared" si="36"/>
        <v>0</v>
      </c>
      <c r="D163" s="435">
        <f t="shared" ref="D163:O163" si="54">SUM(D164:D165)</f>
        <v>0</v>
      </c>
      <c r="E163" s="435">
        <f t="shared" si="54"/>
        <v>0</v>
      </c>
      <c r="F163" s="216">
        <f t="shared" si="54"/>
        <v>0</v>
      </c>
      <c r="G163" s="214">
        <f t="shared" si="54"/>
        <v>0</v>
      </c>
      <c r="H163" s="217">
        <f t="shared" si="54"/>
        <v>0</v>
      </c>
      <c r="I163" s="215">
        <f t="shared" si="54"/>
        <v>0</v>
      </c>
      <c r="J163" s="214">
        <f t="shared" si="54"/>
        <v>0</v>
      </c>
      <c r="K163" s="215">
        <f t="shared" si="54"/>
        <v>0</v>
      </c>
      <c r="L163" s="216">
        <f t="shared" si="54"/>
        <v>0</v>
      </c>
      <c r="M163" s="214">
        <f t="shared" si="54"/>
        <v>0</v>
      </c>
      <c r="N163" s="217">
        <f t="shared" si="54"/>
        <v>0</v>
      </c>
      <c r="O163" s="218">
        <f t="shared" si="54"/>
        <v>0</v>
      </c>
      <c r="P163" s="219"/>
      <c r="R163" s="346"/>
      <c r="S163" s="346"/>
      <c r="T163" s="346"/>
    </row>
    <row r="164" spans="1:20" hidden="1" x14ac:dyDescent="0.25">
      <c r="A164" s="54">
        <v>2381</v>
      </c>
      <c r="B164" s="101" t="s">
        <v>179</v>
      </c>
      <c r="C164" s="240">
        <f t="shared" si="36"/>
        <v>0</v>
      </c>
      <c r="D164" s="655"/>
      <c r="E164" s="655"/>
      <c r="F164" s="220">
        <f>D164+E164</f>
        <v>0</v>
      </c>
      <c r="G164" s="106"/>
      <c r="H164" s="108"/>
      <c r="I164" s="107">
        <f>G164+H164</f>
        <v>0</v>
      </c>
      <c r="J164" s="106"/>
      <c r="K164" s="107"/>
      <c r="L164" s="220">
        <f>J164+K164</f>
        <v>0</v>
      </c>
      <c r="M164" s="106"/>
      <c r="N164" s="108"/>
      <c r="O164" s="221">
        <f>N164+M164</f>
        <v>0</v>
      </c>
      <c r="P164" s="110"/>
      <c r="R164" s="346"/>
      <c r="S164" s="346"/>
      <c r="T164" s="346"/>
    </row>
    <row r="165" spans="1:20" ht="24" hidden="1" x14ac:dyDescent="0.25">
      <c r="A165" s="63">
        <v>2389</v>
      </c>
      <c r="B165" s="111" t="s">
        <v>180</v>
      </c>
      <c r="C165" s="227">
        <f t="shared" si="36"/>
        <v>0</v>
      </c>
      <c r="D165" s="656"/>
      <c r="E165" s="656"/>
      <c r="F165" s="222">
        <f>D165+E165</f>
        <v>0</v>
      </c>
      <c r="G165" s="116"/>
      <c r="H165" s="118"/>
      <c r="I165" s="117">
        <f>G165+H165</f>
        <v>0</v>
      </c>
      <c r="J165" s="116"/>
      <c r="K165" s="117"/>
      <c r="L165" s="222">
        <f>J165+K165</f>
        <v>0</v>
      </c>
      <c r="M165" s="116"/>
      <c r="N165" s="118"/>
      <c r="O165" s="223">
        <f>N165+M165</f>
        <v>0</v>
      </c>
      <c r="P165" s="120"/>
      <c r="R165" s="346"/>
      <c r="S165" s="346"/>
      <c r="T165" s="346"/>
    </row>
    <row r="166" spans="1:20" x14ac:dyDescent="0.25">
      <c r="A166" s="213">
        <v>2390</v>
      </c>
      <c r="B166" s="156" t="s">
        <v>181</v>
      </c>
      <c r="C166" s="216">
        <f t="shared" si="36"/>
        <v>60</v>
      </c>
      <c r="D166" s="659"/>
      <c r="E166" s="659"/>
      <c r="F166" s="233">
        <f>D166+E166</f>
        <v>0</v>
      </c>
      <c r="G166" s="231"/>
      <c r="H166" s="234"/>
      <c r="I166" s="232">
        <f>G166+H166</f>
        <v>0</v>
      </c>
      <c r="J166" s="231">
        <v>60</v>
      </c>
      <c r="K166" s="232"/>
      <c r="L166" s="233">
        <f>J166+K166</f>
        <v>60</v>
      </c>
      <c r="M166" s="231"/>
      <c r="N166" s="234"/>
      <c r="O166" s="235">
        <f>N166+M166</f>
        <v>0</v>
      </c>
      <c r="P166" s="236"/>
      <c r="R166" s="346"/>
      <c r="S166" s="346"/>
      <c r="T166" s="346"/>
    </row>
    <row r="167" spans="1:20" x14ac:dyDescent="0.25">
      <c r="A167" s="85">
        <v>2400</v>
      </c>
      <c r="B167" s="210" t="s">
        <v>182</v>
      </c>
      <c r="C167" s="97">
        <f t="shared" si="36"/>
        <v>124</v>
      </c>
      <c r="D167" s="663">
        <v>124</v>
      </c>
      <c r="E167" s="663"/>
      <c r="F167" s="247">
        <f>D167+E167</f>
        <v>124</v>
      </c>
      <c r="G167" s="245"/>
      <c r="H167" s="248"/>
      <c r="I167" s="246">
        <f>G167+H167</f>
        <v>0</v>
      </c>
      <c r="J167" s="245"/>
      <c r="K167" s="246"/>
      <c r="L167" s="247">
        <f>J167+K167</f>
        <v>0</v>
      </c>
      <c r="M167" s="245"/>
      <c r="N167" s="248"/>
      <c r="O167" s="249">
        <f>N167+M167</f>
        <v>0</v>
      </c>
      <c r="P167" s="250"/>
      <c r="R167" s="346"/>
      <c r="S167" s="346"/>
      <c r="T167" s="346"/>
    </row>
    <row r="168" spans="1:20" ht="24" x14ac:dyDescent="0.25">
      <c r="A168" s="85">
        <v>2500</v>
      </c>
      <c r="B168" s="210" t="s">
        <v>183</v>
      </c>
      <c r="C168" s="97">
        <f t="shared" si="36"/>
        <v>11</v>
      </c>
      <c r="D168" s="393">
        <f t="shared" ref="D168:O168" si="55">SUM(D169,D174)</f>
        <v>0</v>
      </c>
      <c r="E168" s="393">
        <f t="shared" si="55"/>
        <v>0</v>
      </c>
      <c r="F168" s="97">
        <f t="shared" si="55"/>
        <v>0</v>
      </c>
      <c r="G168" s="95">
        <f t="shared" si="55"/>
        <v>0</v>
      </c>
      <c r="H168" s="98">
        <f t="shared" si="55"/>
        <v>0</v>
      </c>
      <c r="I168" s="96">
        <f t="shared" si="55"/>
        <v>0</v>
      </c>
      <c r="J168" s="95">
        <f t="shared" si="55"/>
        <v>11</v>
      </c>
      <c r="K168" s="96">
        <f t="shared" si="55"/>
        <v>0</v>
      </c>
      <c r="L168" s="97">
        <f t="shared" si="55"/>
        <v>11</v>
      </c>
      <c r="M168" s="211">
        <f t="shared" si="55"/>
        <v>0</v>
      </c>
      <c r="N168" s="98">
        <f t="shared" si="55"/>
        <v>0</v>
      </c>
      <c r="O168" s="212">
        <f t="shared" si="55"/>
        <v>0</v>
      </c>
      <c r="P168" s="99"/>
      <c r="R168" s="346"/>
      <c r="S168" s="346"/>
      <c r="T168" s="346"/>
    </row>
    <row r="169" spans="1:20" ht="16.5" hidden="1" customHeight="1" x14ac:dyDescent="0.25">
      <c r="A169" s="350">
        <v>2510</v>
      </c>
      <c r="B169" s="101" t="s">
        <v>184</v>
      </c>
      <c r="C169" s="240">
        <f t="shared" si="36"/>
        <v>0</v>
      </c>
      <c r="D169" s="400">
        <f t="shared" ref="D169:O169" si="56">SUM(D170:D173)</f>
        <v>0</v>
      </c>
      <c r="E169" s="400">
        <f t="shared" si="56"/>
        <v>0</v>
      </c>
      <c r="F169" s="240">
        <f t="shared" si="56"/>
        <v>0</v>
      </c>
      <c r="G169" s="238">
        <f t="shared" si="56"/>
        <v>0</v>
      </c>
      <c r="H169" s="241">
        <f t="shared" si="56"/>
        <v>0</v>
      </c>
      <c r="I169" s="239">
        <f t="shared" si="56"/>
        <v>0</v>
      </c>
      <c r="J169" s="238">
        <f t="shared" si="56"/>
        <v>0</v>
      </c>
      <c r="K169" s="239">
        <f t="shared" si="56"/>
        <v>0</v>
      </c>
      <c r="L169" s="240">
        <f t="shared" si="56"/>
        <v>0</v>
      </c>
      <c r="M169" s="251">
        <f t="shared" si="56"/>
        <v>0</v>
      </c>
      <c r="N169" s="241">
        <f t="shared" si="56"/>
        <v>0</v>
      </c>
      <c r="O169" s="242">
        <f t="shared" si="56"/>
        <v>0</v>
      </c>
      <c r="P169" s="243"/>
      <c r="R169" s="346"/>
      <c r="S169" s="346"/>
      <c r="T169" s="346"/>
    </row>
    <row r="170" spans="1:20" ht="24" hidden="1" x14ac:dyDescent="0.25">
      <c r="A170" s="64">
        <v>2512</v>
      </c>
      <c r="B170" s="111" t="s">
        <v>185</v>
      </c>
      <c r="C170" s="227">
        <f t="shared" si="36"/>
        <v>0</v>
      </c>
      <c r="D170" s="656"/>
      <c r="E170" s="656"/>
      <c r="F170" s="222">
        <f t="shared" ref="F170:F175" si="57">D170+E170</f>
        <v>0</v>
      </c>
      <c r="G170" s="116"/>
      <c r="H170" s="118"/>
      <c r="I170" s="117">
        <f t="shared" ref="I170:I175" si="58">G170+H170</f>
        <v>0</v>
      </c>
      <c r="J170" s="116"/>
      <c r="K170" s="117"/>
      <c r="L170" s="222">
        <f t="shared" ref="L170:L175" si="59">J170+K170</f>
        <v>0</v>
      </c>
      <c r="M170" s="116"/>
      <c r="N170" s="118"/>
      <c r="O170" s="223">
        <f t="shared" ref="O170:O175" si="60">N170+M170</f>
        <v>0</v>
      </c>
      <c r="P170" s="120"/>
      <c r="R170" s="346"/>
      <c r="S170" s="346"/>
      <c r="T170" s="346"/>
    </row>
    <row r="171" spans="1:20" ht="36" hidden="1" x14ac:dyDescent="0.25">
      <c r="A171" s="64">
        <v>2513</v>
      </c>
      <c r="B171" s="111" t="s">
        <v>186</v>
      </c>
      <c r="C171" s="227">
        <f t="shared" si="36"/>
        <v>0</v>
      </c>
      <c r="D171" s="656"/>
      <c r="E171" s="656"/>
      <c r="F171" s="222">
        <f t="shared" si="57"/>
        <v>0</v>
      </c>
      <c r="G171" s="116"/>
      <c r="H171" s="118"/>
      <c r="I171" s="117">
        <f t="shared" si="58"/>
        <v>0</v>
      </c>
      <c r="J171" s="116"/>
      <c r="K171" s="117"/>
      <c r="L171" s="222">
        <f t="shared" si="59"/>
        <v>0</v>
      </c>
      <c r="M171" s="116"/>
      <c r="N171" s="118"/>
      <c r="O171" s="223">
        <f t="shared" si="60"/>
        <v>0</v>
      </c>
      <c r="P171" s="120"/>
      <c r="R171" s="346"/>
      <c r="S171" s="346"/>
      <c r="T171" s="346"/>
    </row>
    <row r="172" spans="1:20" ht="24" hidden="1" x14ac:dyDescent="0.25">
      <c r="A172" s="64">
        <v>2515</v>
      </c>
      <c r="B172" s="111" t="s">
        <v>187</v>
      </c>
      <c r="C172" s="227">
        <f t="shared" si="36"/>
        <v>0</v>
      </c>
      <c r="D172" s="656"/>
      <c r="E172" s="656"/>
      <c r="F172" s="222">
        <f t="shared" si="57"/>
        <v>0</v>
      </c>
      <c r="G172" s="116"/>
      <c r="H172" s="118"/>
      <c r="I172" s="117">
        <f t="shared" si="58"/>
        <v>0</v>
      </c>
      <c r="J172" s="116"/>
      <c r="K172" s="117"/>
      <c r="L172" s="222">
        <f t="shared" si="59"/>
        <v>0</v>
      </c>
      <c r="M172" s="116"/>
      <c r="N172" s="118"/>
      <c r="O172" s="223">
        <f t="shared" si="60"/>
        <v>0</v>
      </c>
      <c r="P172" s="120"/>
      <c r="R172" s="346"/>
      <c r="S172" s="346"/>
      <c r="T172" s="346"/>
    </row>
    <row r="173" spans="1:20" ht="24" hidden="1" x14ac:dyDescent="0.25">
      <c r="A173" s="64">
        <v>2519</v>
      </c>
      <c r="B173" s="111" t="s">
        <v>188</v>
      </c>
      <c r="C173" s="227">
        <f t="shared" si="36"/>
        <v>0</v>
      </c>
      <c r="D173" s="656"/>
      <c r="E173" s="656"/>
      <c r="F173" s="222">
        <f t="shared" si="57"/>
        <v>0</v>
      </c>
      <c r="G173" s="116"/>
      <c r="H173" s="118"/>
      <c r="I173" s="117">
        <f t="shared" si="58"/>
        <v>0</v>
      </c>
      <c r="J173" s="116"/>
      <c r="K173" s="117"/>
      <c r="L173" s="222">
        <f t="shared" si="59"/>
        <v>0</v>
      </c>
      <c r="M173" s="116"/>
      <c r="N173" s="118"/>
      <c r="O173" s="223">
        <f t="shared" si="60"/>
        <v>0</v>
      </c>
      <c r="P173" s="120"/>
      <c r="R173" s="346"/>
      <c r="S173" s="346"/>
      <c r="T173" s="346"/>
    </row>
    <row r="174" spans="1:20" ht="13.5" customHeight="1" x14ac:dyDescent="0.25">
      <c r="A174" s="224">
        <v>2520</v>
      </c>
      <c r="B174" s="111" t="s">
        <v>189</v>
      </c>
      <c r="C174" s="227">
        <f t="shared" si="36"/>
        <v>11</v>
      </c>
      <c r="D174" s="656"/>
      <c r="E174" s="656"/>
      <c r="F174" s="222">
        <f t="shared" si="57"/>
        <v>0</v>
      </c>
      <c r="G174" s="116"/>
      <c r="H174" s="118"/>
      <c r="I174" s="117">
        <f t="shared" si="58"/>
        <v>0</v>
      </c>
      <c r="J174" s="116">
        <v>11</v>
      </c>
      <c r="K174" s="117"/>
      <c r="L174" s="222">
        <f t="shared" si="59"/>
        <v>11</v>
      </c>
      <c r="M174" s="116"/>
      <c r="N174" s="118"/>
      <c r="O174" s="223">
        <f t="shared" si="60"/>
        <v>0</v>
      </c>
      <c r="P174" s="120"/>
      <c r="R174" s="346"/>
      <c r="S174" s="346"/>
      <c r="T174" s="346"/>
    </row>
    <row r="175" spans="1:20" s="252" customFormat="1" ht="36" hidden="1" x14ac:dyDescent="0.25">
      <c r="A175" s="29">
        <v>2800</v>
      </c>
      <c r="B175" s="101" t="s">
        <v>190</v>
      </c>
      <c r="C175" s="240">
        <f t="shared" si="36"/>
        <v>0</v>
      </c>
      <c r="D175" s="639"/>
      <c r="E175" s="639"/>
      <c r="F175" s="59">
        <f t="shared" si="57"/>
        <v>0</v>
      </c>
      <c r="G175" s="57"/>
      <c r="H175" s="60"/>
      <c r="I175" s="58">
        <f t="shared" si="58"/>
        <v>0</v>
      </c>
      <c r="J175" s="57"/>
      <c r="K175" s="58"/>
      <c r="L175" s="59">
        <f t="shared" si="59"/>
        <v>0</v>
      </c>
      <c r="M175" s="57"/>
      <c r="N175" s="60"/>
      <c r="O175" s="61">
        <f t="shared" si="60"/>
        <v>0</v>
      </c>
      <c r="P175" s="62"/>
      <c r="R175" s="346"/>
      <c r="S175" s="346"/>
      <c r="T175" s="346"/>
    </row>
    <row r="176" spans="1:20" hidden="1" x14ac:dyDescent="0.25">
      <c r="A176" s="651">
        <v>3000</v>
      </c>
      <c r="B176" s="651" t="s">
        <v>191</v>
      </c>
      <c r="C176" s="204">
        <f t="shared" si="36"/>
        <v>0</v>
      </c>
      <c r="D176" s="652">
        <f t="shared" ref="D176:O176" si="61">SUM(D177,D187)</f>
        <v>0</v>
      </c>
      <c r="E176" s="652">
        <f t="shared" si="61"/>
        <v>0</v>
      </c>
      <c r="F176" s="204">
        <f t="shared" si="61"/>
        <v>0</v>
      </c>
      <c r="G176" s="202">
        <f t="shared" si="61"/>
        <v>0</v>
      </c>
      <c r="H176" s="205">
        <f t="shared" si="61"/>
        <v>0</v>
      </c>
      <c r="I176" s="203">
        <f t="shared" si="61"/>
        <v>0</v>
      </c>
      <c r="J176" s="202">
        <f t="shared" si="61"/>
        <v>0</v>
      </c>
      <c r="K176" s="203">
        <f t="shared" si="61"/>
        <v>0</v>
      </c>
      <c r="L176" s="204">
        <f t="shared" si="61"/>
        <v>0</v>
      </c>
      <c r="M176" s="202">
        <f t="shared" si="61"/>
        <v>0</v>
      </c>
      <c r="N176" s="205">
        <f t="shared" si="61"/>
        <v>0</v>
      </c>
      <c r="O176" s="653">
        <f t="shared" si="61"/>
        <v>0</v>
      </c>
      <c r="P176" s="654"/>
      <c r="R176" s="346"/>
      <c r="S176" s="346"/>
      <c r="T176" s="346"/>
    </row>
    <row r="177" spans="1:20" ht="24" hidden="1" x14ac:dyDescent="0.25">
      <c r="A177" s="85">
        <v>3200</v>
      </c>
      <c r="B177" s="253" t="s">
        <v>192</v>
      </c>
      <c r="C177" s="97">
        <f t="shared" si="36"/>
        <v>0</v>
      </c>
      <c r="D177" s="393">
        <f t="shared" ref="D177:O177" si="62">SUM(D178,D182)</f>
        <v>0</v>
      </c>
      <c r="E177" s="393">
        <f t="shared" si="62"/>
        <v>0</v>
      </c>
      <c r="F177" s="97">
        <f t="shared" si="62"/>
        <v>0</v>
      </c>
      <c r="G177" s="95">
        <f t="shared" si="62"/>
        <v>0</v>
      </c>
      <c r="H177" s="98">
        <f t="shared" si="62"/>
        <v>0</v>
      </c>
      <c r="I177" s="96">
        <f t="shared" si="62"/>
        <v>0</v>
      </c>
      <c r="J177" s="95">
        <f t="shared" si="62"/>
        <v>0</v>
      </c>
      <c r="K177" s="96">
        <f t="shared" si="62"/>
        <v>0</v>
      </c>
      <c r="L177" s="97">
        <f t="shared" si="62"/>
        <v>0</v>
      </c>
      <c r="M177" s="211">
        <f t="shared" si="62"/>
        <v>0</v>
      </c>
      <c r="N177" s="98">
        <f t="shared" si="62"/>
        <v>0</v>
      </c>
      <c r="O177" s="212">
        <f t="shared" si="62"/>
        <v>0</v>
      </c>
      <c r="P177" s="99"/>
      <c r="R177" s="346"/>
      <c r="S177" s="346"/>
      <c r="T177" s="346"/>
    </row>
    <row r="178" spans="1:20" ht="36" hidden="1" x14ac:dyDescent="0.25">
      <c r="A178" s="350">
        <v>3260</v>
      </c>
      <c r="B178" s="101" t="s">
        <v>193</v>
      </c>
      <c r="C178" s="240">
        <f t="shared" si="36"/>
        <v>0</v>
      </c>
      <c r="D178" s="400">
        <f t="shared" ref="D178:O178" si="63">SUM(D179:D181)</f>
        <v>0</v>
      </c>
      <c r="E178" s="400">
        <f t="shared" si="63"/>
        <v>0</v>
      </c>
      <c r="F178" s="240">
        <f t="shared" si="63"/>
        <v>0</v>
      </c>
      <c r="G178" s="238">
        <f t="shared" si="63"/>
        <v>0</v>
      </c>
      <c r="H178" s="241">
        <f t="shared" si="63"/>
        <v>0</v>
      </c>
      <c r="I178" s="239">
        <f t="shared" si="63"/>
        <v>0</v>
      </c>
      <c r="J178" s="238">
        <f t="shared" si="63"/>
        <v>0</v>
      </c>
      <c r="K178" s="239">
        <f t="shared" si="63"/>
        <v>0</v>
      </c>
      <c r="L178" s="240">
        <f t="shared" si="63"/>
        <v>0</v>
      </c>
      <c r="M178" s="238">
        <f t="shared" si="63"/>
        <v>0</v>
      </c>
      <c r="N178" s="241">
        <f t="shared" si="63"/>
        <v>0</v>
      </c>
      <c r="O178" s="242">
        <f t="shared" si="63"/>
        <v>0</v>
      </c>
      <c r="P178" s="243"/>
      <c r="R178" s="346"/>
      <c r="S178" s="346"/>
      <c r="T178" s="346"/>
    </row>
    <row r="179" spans="1:20" ht="24" hidden="1" x14ac:dyDescent="0.25">
      <c r="A179" s="64">
        <v>3261</v>
      </c>
      <c r="B179" s="111" t="s">
        <v>194</v>
      </c>
      <c r="C179" s="227">
        <f t="shared" si="36"/>
        <v>0</v>
      </c>
      <c r="D179" s="656"/>
      <c r="E179" s="656"/>
      <c r="F179" s="222">
        <f>D179+E179</f>
        <v>0</v>
      </c>
      <c r="G179" s="116"/>
      <c r="H179" s="118"/>
      <c r="I179" s="117">
        <f>G179+H179</f>
        <v>0</v>
      </c>
      <c r="J179" s="116"/>
      <c r="K179" s="117"/>
      <c r="L179" s="222">
        <f>J179+K179</f>
        <v>0</v>
      </c>
      <c r="M179" s="116"/>
      <c r="N179" s="118"/>
      <c r="O179" s="223">
        <f>N179+M179</f>
        <v>0</v>
      </c>
      <c r="P179" s="120"/>
      <c r="R179" s="346"/>
      <c r="S179" s="346"/>
      <c r="T179" s="346"/>
    </row>
    <row r="180" spans="1:20" ht="36" hidden="1" x14ac:dyDescent="0.25">
      <c r="A180" s="64">
        <v>3262</v>
      </c>
      <c r="B180" s="111" t="s">
        <v>195</v>
      </c>
      <c r="C180" s="227">
        <f t="shared" si="36"/>
        <v>0</v>
      </c>
      <c r="D180" s="656"/>
      <c r="E180" s="656"/>
      <c r="F180" s="222">
        <f>D180+E180</f>
        <v>0</v>
      </c>
      <c r="G180" s="116"/>
      <c r="H180" s="118"/>
      <c r="I180" s="117">
        <f>G180+H180</f>
        <v>0</v>
      </c>
      <c r="J180" s="116"/>
      <c r="K180" s="117"/>
      <c r="L180" s="222">
        <f>J180+K180</f>
        <v>0</v>
      </c>
      <c r="M180" s="116"/>
      <c r="N180" s="118"/>
      <c r="O180" s="223">
        <f>N180+M180</f>
        <v>0</v>
      </c>
      <c r="P180" s="120"/>
      <c r="R180" s="346"/>
      <c r="S180" s="346"/>
      <c r="T180" s="346"/>
    </row>
    <row r="181" spans="1:20" ht="24" hidden="1" x14ac:dyDescent="0.25">
      <c r="A181" s="64">
        <v>3263</v>
      </c>
      <c r="B181" s="111" t="s">
        <v>196</v>
      </c>
      <c r="C181" s="227">
        <f t="shared" ref="C181:C244" si="64">SUM(F181,I181,L181,O181)</f>
        <v>0</v>
      </c>
      <c r="D181" s="656"/>
      <c r="E181" s="656"/>
      <c r="F181" s="222">
        <f>D181+E181</f>
        <v>0</v>
      </c>
      <c r="G181" s="116"/>
      <c r="H181" s="118"/>
      <c r="I181" s="117">
        <f>G181+H181</f>
        <v>0</v>
      </c>
      <c r="J181" s="116"/>
      <c r="K181" s="117"/>
      <c r="L181" s="222">
        <f>J181+K181</f>
        <v>0</v>
      </c>
      <c r="M181" s="116"/>
      <c r="N181" s="118"/>
      <c r="O181" s="223">
        <f>N181+M181</f>
        <v>0</v>
      </c>
      <c r="P181" s="120"/>
      <c r="R181" s="346"/>
      <c r="S181" s="346"/>
      <c r="T181" s="346"/>
    </row>
    <row r="182" spans="1:20" ht="84" hidden="1" x14ac:dyDescent="0.25">
      <c r="A182" s="350">
        <v>3290</v>
      </c>
      <c r="B182" s="101" t="s">
        <v>197</v>
      </c>
      <c r="C182" s="618">
        <f t="shared" si="64"/>
        <v>0</v>
      </c>
      <c r="D182" s="400">
        <f t="shared" ref="D182:O182" si="65">SUM(D183:D186)</f>
        <v>0</v>
      </c>
      <c r="E182" s="400">
        <f t="shared" si="65"/>
        <v>0</v>
      </c>
      <c r="F182" s="240">
        <f t="shared" si="65"/>
        <v>0</v>
      </c>
      <c r="G182" s="238">
        <f t="shared" si="65"/>
        <v>0</v>
      </c>
      <c r="H182" s="241">
        <f t="shared" si="65"/>
        <v>0</v>
      </c>
      <c r="I182" s="239">
        <f t="shared" si="65"/>
        <v>0</v>
      </c>
      <c r="J182" s="238">
        <f t="shared" si="65"/>
        <v>0</v>
      </c>
      <c r="K182" s="239">
        <f t="shared" si="65"/>
        <v>0</v>
      </c>
      <c r="L182" s="240">
        <f t="shared" si="65"/>
        <v>0</v>
      </c>
      <c r="M182" s="255">
        <f t="shared" si="65"/>
        <v>0</v>
      </c>
      <c r="N182" s="241">
        <f t="shared" si="65"/>
        <v>0</v>
      </c>
      <c r="O182" s="242">
        <f t="shared" si="65"/>
        <v>0</v>
      </c>
      <c r="P182" s="243"/>
      <c r="R182" s="346"/>
      <c r="S182" s="346"/>
      <c r="T182" s="346"/>
    </row>
    <row r="183" spans="1:20" ht="60" hidden="1" x14ac:dyDescent="0.25">
      <c r="A183" s="64">
        <v>3291</v>
      </c>
      <c r="B183" s="111" t="s">
        <v>198</v>
      </c>
      <c r="C183" s="227">
        <f t="shared" si="64"/>
        <v>0</v>
      </c>
      <c r="D183" s="656"/>
      <c r="E183" s="656"/>
      <c r="F183" s="222">
        <f>D183+E183</f>
        <v>0</v>
      </c>
      <c r="G183" s="116"/>
      <c r="H183" s="118"/>
      <c r="I183" s="117">
        <f>G183+H183</f>
        <v>0</v>
      </c>
      <c r="J183" s="116"/>
      <c r="K183" s="117"/>
      <c r="L183" s="222">
        <f>J183+K183</f>
        <v>0</v>
      </c>
      <c r="M183" s="116"/>
      <c r="N183" s="118"/>
      <c r="O183" s="223">
        <f>N183+M183</f>
        <v>0</v>
      </c>
      <c r="P183" s="120"/>
      <c r="R183" s="346"/>
      <c r="S183" s="346"/>
      <c r="T183" s="346"/>
    </row>
    <row r="184" spans="1:20" ht="72" hidden="1" x14ac:dyDescent="0.25">
      <c r="A184" s="64">
        <v>3292</v>
      </c>
      <c r="B184" s="111" t="s">
        <v>199</v>
      </c>
      <c r="C184" s="227">
        <f t="shared" si="64"/>
        <v>0</v>
      </c>
      <c r="D184" s="656"/>
      <c r="E184" s="656"/>
      <c r="F184" s="222">
        <f>D184+E184</f>
        <v>0</v>
      </c>
      <c r="G184" s="116"/>
      <c r="H184" s="118"/>
      <c r="I184" s="117">
        <f>G184+H184</f>
        <v>0</v>
      </c>
      <c r="J184" s="116"/>
      <c r="K184" s="117"/>
      <c r="L184" s="222">
        <f>J184+K184</f>
        <v>0</v>
      </c>
      <c r="M184" s="116"/>
      <c r="N184" s="118"/>
      <c r="O184" s="223">
        <f>N184+M184</f>
        <v>0</v>
      </c>
      <c r="P184" s="120"/>
      <c r="R184" s="346"/>
      <c r="S184" s="346"/>
      <c r="T184" s="346"/>
    </row>
    <row r="185" spans="1:20" ht="60" hidden="1" x14ac:dyDescent="0.25">
      <c r="A185" s="64">
        <v>3293</v>
      </c>
      <c r="B185" s="111" t="s">
        <v>200</v>
      </c>
      <c r="C185" s="227">
        <f t="shared" si="64"/>
        <v>0</v>
      </c>
      <c r="D185" s="656"/>
      <c r="E185" s="656"/>
      <c r="F185" s="222">
        <f>D185+E185</f>
        <v>0</v>
      </c>
      <c r="G185" s="116"/>
      <c r="H185" s="118"/>
      <c r="I185" s="117">
        <f>G185+H185</f>
        <v>0</v>
      </c>
      <c r="J185" s="116"/>
      <c r="K185" s="117"/>
      <c r="L185" s="222">
        <f>J185+K185</f>
        <v>0</v>
      </c>
      <c r="M185" s="116"/>
      <c r="N185" s="118"/>
      <c r="O185" s="223">
        <f>N185+M185</f>
        <v>0</v>
      </c>
      <c r="P185" s="120"/>
      <c r="R185" s="346"/>
      <c r="S185" s="346"/>
      <c r="T185" s="346"/>
    </row>
    <row r="186" spans="1:20" ht="60" hidden="1" x14ac:dyDescent="0.25">
      <c r="A186" s="256">
        <v>3294</v>
      </c>
      <c r="B186" s="111" t="s">
        <v>201</v>
      </c>
      <c r="C186" s="618">
        <f t="shared" si="64"/>
        <v>0</v>
      </c>
      <c r="D186" s="664"/>
      <c r="E186" s="664"/>
      <c r="F186" s="259">
        <f>D186+E186</f>
        <v>0</v>
      </c>
      <c r="G186" s="257"/>
      <c r="H186" s="260"/>
      <c r="I186" s="258">
        <f>G186+H186</f>
        <v>0</v>
      </c>
      <c r="J186" s="257"/>
      <c r="K186" s="258"/>
      <c r="L186" s="259">
        <f>J186+K186</f>
        <v>0</v>
      </c>
      <c r="M186" s="257"/>
      <c r="N186" s="260"/>
      <c r="O186" s="261">
        <f>N186+M186</f>
        <v>0</v>
      </c>
      <c r="P186" s="262"/>
      <c r="R186" s="346"/>
      <c r="S186" s="346"/>
      <c r="T186" s="346"/>
    </row>
    <row r="187" spans="1:20" ht="48" hidden="1" x14ac:dyDescent="0.25">
      <c r="A187" s="137">
        <v>3300</v>
      </c>
      <c r="B187" s="253" t="s">
        <v>202</v>
      </c>
      <c r="C187" s="265">
        <f t="shared" si="64"/>
        <v>0</v>
      </c>
      <c r="D187" s="485">
        <f t="shared" ref="D187:O187" si="66">SUM(D188:D189)</f>
        <v>0</v>
      </c>
      <c r="E187" s="485">
        <f t="shared" si="66"/>
        <v>0</v>
      </c>
      <c r="F187" s="265">
        <f t="shared" si="66"/>
        <v>0</v>
      </c>
      <c r="G187" s="211">
        <f t="shared" si="66"/>
        <v>0</v>
      </c>
      <c r="H187" s="266">
        <f t="shared" si="66"/>
        <v>0</v>
      </c>
      <c r="I187" s="264">
        <f t="shared" si="66"/>
        <v>0</v>
      </c>
      <c r="J187" s="211">
        <f t="shared" si="66"/>
        <v>0</v>
      </c>
      <c r="K187" s="264">
        <f t="shared" si="66"/>
        <v>0</v>
      </c>
      <c r="L187" s="265">
        <f t="shared" si="66"/>
        <v>0</v>
      </c>
      <c r="M187" s="211">
        <f t="shared" si="66"/>
        <v>0</v>
      </c>
      <c r="N187" s="266">
        <f t="shared" si="66"/>
        <v>0</v>
      </c>
      <c r="O187" s="267">
        <f t="shared" si="66"/>
        <v>0</v>
      </c>
      <c r="P187" s="268"/>
      <c r="R187" s="346"/>
      <c r="S187" s="346"/>
      <c r="T187" s="346"/>
    </row>
    <row r="188" spans="1:20" ht="48" hidden="1" x14ac:dyDescent="0.25">
      <c r="A188" s="155">
        <v>3310</v>
      </c>
      <c r="B188" s="156" t="s">
        <v>203</v>
      </c>
      <c r="C188" s="216">
        <f t="shared" si="64"/>
        <v>0</v>
      </c>
      <c r="D188" s="659"/>
      <c r="E188" s="659"/>
      <c r="F188" s="233">
        <f>D188+E188</f>
        <v>0</v>
      </c>
      <c r="G188" s="231"/>
      <c r="H188" s="234"/>
      <c r="I188" s="232">
        <f>G188+H188</f>
        <v>0</v>
      </c>
      <c r="J188" s="231"/>
      <c r="K188" s="232"/>
      <c r="L188" s="233">
        <f>J188+K188</f>
        <v>0</v>
      </c>
      <c r="M188" s="231"/>
      <c r="N188" s="234"/>
      <c r="O188" s="235">
        <f>N188+M188</f>
        <v>0</v>
      </c>
      <c r="P188" s="236"/>
      <c r="R188" s="346"/>
      <c r="S188" s="346"/>
      <c r="T188" s="346"/>
    </row>
    <row r="189" spans="1:20" ht="48" hidden="1" x14ac:dyDescent="0.25">
      <c r="A189" s="55">
        <v>3320</v>
      </c>
      <c r="B189" s="101" t="s">
        <v>204</v>
      </c>
      <c r="C189" s="240">
        <f t="shared" si="64"/>
        <v>0</v>
      </c>
      <c r="D189" s="655"/>
      <c r="E189" s="655"/>
      <c r="F189" s="220">
        <f>D189+E189</f>
        <v>0</v>
      </c>
      <c r="G189" s="106"/>
      <c r="H189" s="108"/>
      <c r="I189" s="107">
        <f>G189+H189</f>
        <v>0</v>
      </c>
      <c r="J189" s="106"/>
      <c r="K189" s="107"/>
      <c r="L189" s="220">
        <f>J189+K189</f>
        <v>0</v>
      </c>
      <c r="M189" s="106"/>
      <c r="N189" s="108"/>
      <c r="O189" s="221">
        <f>N189+M189</f>
        <v>0</v>
      </c>
      <c r="P189" s="110"/>
      <c r="R189" s="346"/>
      <c r="S189" s="346"/>
      <c r="T189" s="346"/>
    </row>
    <row r="190" spans="1:20" hidden="1" x14ac:dyDescent="0.25">
      <c r="A190" s="665">
        <v>4000</v>
      </c>
      <c r="B190" s="651" t="s">
        <v>205</v>
      </c>
      <c r="C190" s="204">
        <f t="shared" si="64"/>
        <v>0</v>
      </c>
      <c r="D190" s="652">
        <f t="shared" ref="D190:O190" si="67">SUM(D191,D194)</f>
        <v>0</v>
      </c>
      <c r="E190" s="652">
        <f t="shared" si="67"/>
        <v>0</v>
      </c>
      <c r="F190" s="204">
        <f t="shared" si="67"/>
        <v>0</v>
      </c>
      <c r="G190" s="202">
        <f t="shared" si="67"/>
        <v>0</v>
      </c>
      <c r="H190" s="205">
        <f t="shared" si="67"/>
        <v>0</v>
      </c>
      <c r="I190" s="203">
        <f t="shared" si="67"/>
        <v>0</v>
      </c>
      <c r="J190" s="202">
        <f t="shared" si="67"/>
        <v>0</v>
      </c>
      <c r="K190" s="203">
        <f t="shared" si="67"/>
        <v>0</v>
      </c>
      <c r="L190" s="204">
        <f t="shared" si="67"/>
        <v>0</v>
      </c>
      <c r="M190" s="202">
        <f t="shared" si="67"/>
        <v>0</v>
      </c>
      <c r="N190" s="205">
        <f t="shared" si="67"/>
        <v>0</v>
      </c>
      <c r="O190" s="653">
        <f t="shared" si="67"/>
        <v>0</v>
      </c>
      <c r="P190" s="654"/>
      <c r="R190" s="346"/>
      <c r="S190" s="346"/>
      <c r="T190" s="346"/>
    </row>
    <row r="191" spans="1:20" ht="24" hidden="1" x14ac:dyDescent="0.25">
      <c r="A191" s="270">
        <v>4200</v>
      </c>
      <c r="B191" s="210" t="s">
        <v>206</v>
      </c>
      <c r="C191" s="97">
        <f t="shared" si="64"/>
        <v>0</v>
      </c>
      <c r="D191" s="393">
        <f t="shared" ref="D191:O191" si="68">SUM(D192,D193)</f>
        <v>0</v>
      </c>
      <c r="E191" s="393">
        <f t="shared" si="68"/>
        <v>0</v>
      </c>
      <c r="F191" s="97">
        <f t="shared" si="68"/>
        <v>0</v>
      </c>
      <c r="G191" s="95">
        <f t="shared" si="68"/>
        <v>0</v>
      </c>
      <c r="H191" s="98">
        <f t="shared" si="68"/>
        <v>0</v>
      </c>
      <c r="I191" s="96">
        <f t="shared" si="68"/>
        <v>0</v>
      </c>
      <c r="J191" s="95">
        <f t="shared" si="68"/>
        <v>0</v>
      </c>
      <c r="K191" s="96">
        <f t="shared" si="68"/>
        <v>0</v>
      </c>
      <c r="L191" s="97">
        <f t="shared" si="68"/>
        <v>0</v>
      </c>
      <c r="M191" s="95">
        <f t="shared" si="68"/>
        <v>0</v>
      </c>
      <c r="N191" s="98">
        <f t="shared" si="68"/>
        <v>0</v>
      </c>
      <c r="O191" s="212">
        <f t="shared" si="68"/>
        <v>0</v>
      </c>
      <c r="P191" s="99"/>
      <c r="R191" s="346"/>
      <c r="S191" s="346"/>
      <c r="T191" s="346"/>
    </row>
    <row r="192" spans="1:20" ht="36" hidden="1" x14ac:dyDescent="0.25">
      <c r="A192" s="350">
        <v>4240</v>
      </c>
      <c r="B192" s="101" t="s">
        <v>207</v>
      </c>
      <c r="C192" s="240">
        <f t="shared" si="64"/>
        <v>0</v>
      </c>
      <c r="D192" s="655"/>
      <c r="E192" s="655"/>
      <c r="F192" s="220"/>
      <c r="G192" s="106"/>
      <c r="H192" s="108"/>
      <c r="I192" s="107">
        <f>G192+H192</f>
        <v>0</v>
      </c>
      <c r="J192" s="106"/>
      <c r="K192" s="107"/>
      <c r="L192" s="220">
        <f>J192+K192</f>
        <v>0</v>
      </c>
      <c r="M192" s="106"/>
      <c r="N192" s="108"/>
      <c r="O192" s="221">
        <f>N192+M192</f>
        <v>0</v>
      </c>
      <c r="P192" s="110"/>
      <c r="R192" s="346"/>
      <c r="S192" s="346"/>
      <c r="T192" s="346"/>
    </row>
    <row r="193" spans="1:20" ht="24" hidden="1" x14ac:dyDescent="0.25">
      <c r="A193" s="224">
        <v>4250</v>
      </c>
      <c r="B193" s="111" t="s">
        <v>208</v>
      </c>
      <c r="C193" s="227">
        <f t="shared" si="64"/>
        <v>0</v>
      </c>
      <c r="D193" s="656"/>
      <c r="E193" s="656"/>
      <c r="F193" s="222"/>
      <c r="G193" s="116"/>
      <c r="H193" s="118"/>
      <c r="I193" s="117">
        <f>G193+H193</f>
        <v>0</v>
      </c>
      <c r="J193" s="116"/>
      <c r="K193" s="117"/>
      <c r="L193" s="222">
        <f>J193+K193</f>
        <v>0</v>
      </c>
      <c r="M193" s="116"/>
      <c r="N193" s="118"/>
      <c r="O193" s="223">
        <f>N193+M193</f>
        <v>0</v>
      </c>
      <c r="P193" s="120"/>
      <c r="R193" s="346"/>
      <c r="S193" s="346"/>
      <c r="T193" s="346"/>
    </row>
    <row r="194" spans="1:20" hidden="1" x14ac:dyDescent="0.25">
      <c r="A194" s="85">
        <v>4300</v>
      </c>
      <c r="B194" s="210" t="s">
        <v>209</v>
      </c>
      <c r="C194" s="97">
        <f t="shared" si="64"/>
        <v>0</v>
      </c>
      <c r="D194" s="393">
        <f t="shared" ref="D194:O194" si="69">SUM(D195)</f>
        <v>0</v>
      </c>
      <c r="E194" s="393">
        <f t="shared" si="69"/>
        <v>0</v>
      </c>
      <c r="F194" s="97">
        <f t="shared" si="69"/>
        <v>0</v>
      </c>
      <c r="G194" s="95">
        <f t="shared" si="69"/>
        <v>0</v>
      </c>
      <c r="H194" s="98">
        <f t="shared" si="69"/>
        <v>0</v>
      </c>
      <c r="I194" s="96">
        <f t="shared" si="69"/>
        <v>0</v>
      </c>
      <c r="J194" s="95">
        <f t="shared" si="69"/>
        <v>0</v>
      </c>
      <c r="K194" s="96">
        <f t="shared" si="69"/>
        <v>0</v>
      </c>
      <c r="L194" s="97">
        <f t="shared" si="69"/>
        <v>0</v>
      </c>
      <c r="M194" s="95">
        <f t="shared" si="69"/>
        <v>0</v>
      </c>
      <c r="N194" s="98">
        <f t="shared" si="69"/>
        <v>0</v>
      </c>
      <c r="O194" s="212">
        <f t="shared" si="69"/>
        <v>0</v>
      </c>
      <c r="P194" s="99"/>
      <c r="R194" s="346"/>
      <c r="S194" s="346"/>
      <c r="T194" s="346"/>
    </row>
    <row r="195" spans="1:20" ht="24" hidden="1" x14ac:dyDescent="0.25">
      <c r="A195" s="350">
        <v>4310</v>
      </c>
      <c r="B195" s="101" t="s">
        <v>210</v>
      </c>
      <c r="C195" s="240">
        <f t="shared" si="64"/>
        <v>0</v>
      </c>
      <c r="D195" s="400">
        <f t="shared" ref="D195:O195" si="70">SUM(D196:D196)</f>
        <v>0</v>
      </c>
      <c r="E195" s="400">
        <f t="shared" si="70"/>
        <v>0</v>
      </c>
      <c r="F195" s="240">
        <f t="shared" si="70"/>
        <v>0</v>
      </c>
      <c r="G195" s="238">
        <f t="shared" si="70"/>
        <v>0</v>
      </c>
      <c r="H195" s="241">
        <f t="shared" si="70"/>
        <v>0</v>
      </c>
      <c r="I195" s="239">
        <f t="shared" si="70"/>
        <v>0</v>
      </c>
      <c r="J195" s="238">
        <f t="shared" si="70"/>
        <v>0</v>
      </c>
      <c r="K195" s="239">
        <f t="shared" si="70"/>
        <v>0</v>
      </c>
      <c r="L195" s="240">
        <f t="shared" si="70"/>
        <v>0</v>
      </c>
      <c r="M195" s="238">
        <f t="shared" si="70"/>
        <v>0</v>
      </c>
      <c r="N195" s="241">
        <f t="shared" si="70"/>
        <v>0</v>
      </c>
      <c r="O195" s="242">
        <f t="shared" si="70"/>
        <v>0</v>
      </c>
      <c r="P195" s="243"/>
      <c r="R195" s="346"/>
      <c r="S195" s="346"/>
      <c r="T195" s="346"/>
    </row>
    <row r="196" spans="1:20" ht="36" hidden="1" x14ac:dyDescent="0.25">
      <c r="A196" s="64">
        <v>4311</v>
      </c>
      <c r="B196" s="111" t="s">
        <v>211</v>
      </c>
      <c r="C196" s="227">
        <f t="shared" si="64"/>
        <v>0</v>
      </c>
      <c r="D196" s="656"/>
      <c r="E196" s="656"/>
      <c r="F196" s="222"/>
      <c r="G196" s="116"/>
      <c r="H196" s="118"/>
      <c r="I196" s="117">
        <f>G196+H196</f>
        <v>0</v>
      </c>
      <c r="J196" s="116"/>
      <c r="K196" s="117"/>
      <c r="L196" s="222">
        <f>J196+K196</f>
        <v>0</v>
      </c>
      <c r="M196" s="116"/>
      <c r="N196" s="118"/>
      <c r="O196" s="223">
        <f>N196+M196</f>
        <v>0</v>
      </c>
      <c r="P196" s="120"/>
      <c r="R196" s="346"/>
      <c r="S196" s="346"/>
      <c r="T196" s="346"/>
    </row>
    <row r="197" spans="1:20" s="37" customFormat="1" ht="14.25" customHeight="1" x14ac:dyDescent="0.25">
      <c r="A197" s="271"/>
      <c r="B197" s="29" t="s">
        <v>212</v>
      </c>
      <c r="C197" s="175">
        <f t="shared" si="64"/>
        <v>25648</v>
      </c>
      <c r="D197" s="452">
        <f t="shared" ref="D197:O197" si="71">SUM(D198,D233,D271)</f>
        <v>17209</v>
      </c>
      <c r="E197" s="452">
        <f t="shared" si="71"/>
        <v>0</v>
      </c>
      <c r="F197" s="175">
        <f t="shared" si="71"/>
        <v>17209</v>
      </c>
      <c r="G197" s="173">
        <f t="shared" si="71"/>
        <v>8028</v>
      </c>
      <c r="H197" s="176">
        <f t="shared" si="71"/>
        <v>0</v>
      </c>
      <c r="I197" s="174">
        <f t="shared" si="71"/>
        <v>8028</v>
      </c>
      <c r="J197" s="173">
        <f t="shared" si="71"/>
        <v>411</v>
      </c>
      <c r="K197" s="174">
        <f t="shared" si="71"/>
        <v>0</v>
      </c>
      <c r="L197" s="175">
        <f t="shared" si="71"/>
        <v>411</v>
      </c>
      <c r="M197" s="272">
        <f t="shared" si="71"/>
        <v>0</v>
      </c>
      <c r="N197" s="176">
        <f t="shared" si="71"/>
        <v>0</v>
      </c>
      <c r="O197" s="198">
        <f t="shared" si="71"/>
        <v>0</v>
      </c>
      <c r="P197" s="199"/>
      <c r="R197" s="346"/>
      <c r="S197" s="346"/>
      <c r="T197" s="346"/>
    </row>
    <row r="198" spans="1:20" x14ac:dyDescent="0.25">
      <c r="A198" s="651">
        <v>5000</v>
      </c>
      <c r="B198" s="651" t="s">
        <v>213</v>
      </c>
      <c r="C198" s="204">
        <f t="shared" si="64"/>
        <v>25648</v>
      </c>
      <c r="D198" s="652">
        <f t="shared" ref="D198:O198" si="72">D199+D207</f>
        <v>17209</v>
      </c>
      <c r="E198" s="652">
        <f t="shared" si="72"/>
        <v>0</v>
      </c>
      <c r="F198" s="204">
        <f t="shared" si="72"/>
        <v>17209</v>
      </c>
      <c r="G198" s="202">
        <f t="shared" si="72"/>
        <v>8028</v>
      </c>
      <c r="H198" s="205">
        <f t="shared" si="72"/>
        <v>0</v>
      </c>
      <c r="I198" s="203">
        <f t="shared" si="72"/>
        <v>8028</v>
      </c>
      <c r="J198" s="202">
        <f t="shared" si="72"/>
        <v>411</v>
      </c>
      <c r="K198" s="203">
        <f t="shared" si="72"/>
        <v>0</v>
      </c>
      <c r="L198" s="204">
        <f t="shared" si="72"/>
        <v>411</v>
      </c>
      <c r="M198" s="202">
        <f t="shared" si="72"/>
        <v>0</v>
      </c>
      <c r="N198" s="205">
        <f t="shared" si="72"/>
        <v>0</v>
      </c>
      <c r="O198" s="653">
        <f t="shared" si="72"/>
        <v>0</v>
      </c>
      <c r="P198" s="654"/>
      <c r="R198" s="346"/>
      <c r="S198" s="346"/>
      <c r="T198" s="346"/>
    </row>
    <row r="199" spans="1:20" x14ac:dyDescent="0.25">
      <c r="A199" s="85">
        <v>5100</v>
      </c>
      <c r="B199" s="210" t="s">
        <v>214</v>
      </c>
      <c r="C199" s="97">
        <f t="shared" si="64"/>
        <v>865</v>
      </c>
      <c r="D199" s="393">
        <f t="shared" ref="D199:O199" si="73">D200+D201+D204+D205+D206</f>
        <v>865</v>
      </c>
      <c r="E199" s="393">
        <f t="shared" si="73"/>
        <v>0</v>
      </c>
      <c r="F199" s="97">
        <f t="shared" si="73"/>
        <v>865</v>
      </c>
      <c r="G199" s="95">
        <f t="shared" si="73"/>
        <v>0</v>
      </c>
      <c r="H199" s="98">
        <f t="shared" si="73"/>
        <v>0</v>
      </c>
      <c r="I199" s="96">
        <f t="shared" si="73"/>
        <v>0</v>
      </c>
      <c r="J199" s="95">
        <f t="shared" si="73"/>
        <v>0</v>
      </c>
      <c r="K199" s="96">
        <f t="shared" si="73"/>
        <v>0</v>
      </c>
      <c r="L199" s="97">
        <f t="shared" si="73"/>
        <v>0</v>
      </c>
      <c r="M199" s="95">
        <f t="shared" si="73"/>
        <v>0</v>
      </c>
      <c r="N199" s="98">
        <f t="shared" si="73"/>
        <v>0</v>
      </c>
      <c r="O199" s="212">
        <f t="shared" si="73"/>
        <v>0</v>
      </c>
      <c r="P199" s="99"/>
      <c r="R199" s="346"/>
      <c r="S199" s="346"/>
      <c r="T199" s="346"/>
    </row>
    <row r="200" spans="1:20" hidden="1" x14ac:dyDescent="0.25">
      <c r="A200" s="350">
        <v>5110</v>
      </c>
      <c r="B200" s="101" t="s">
        <v>215</v>
      </c>
      <c r="C200" s="240">
        <f t="shared" si="64"/>
        <v>0</v>
      </c>
      <c r="D200" s="655"/>
      <c r="E200" s="655"/>
      <c r="F200" s="220">
        <f>D200+E200</f>
        <v>0</v>
      </c>
      <c r="G200" s="106"/>
      <c r="H200" s="108"/>
      <c r="I200" s="107">
        <f>G200+H200</f>
        <v>0</v>
      </c>
      <c r="J200" s="106"/>
      <c r="K200" s="107"/>
      <c r="L200" s="220">
        <f>J200+K200</f>
        <v>0</v>
      </c>
      <c r="M200" s="106"/>
      <c r="N200" s="108"/>
      <c r="O200" s="221">
        <f>N200+M200</f>
        <v>0</v>
      </c>
      <c r="P200" s="110"/>
      <c r="R200" s="346"/>
      <c r="S200" s="346"/>
      <c r="T200" s="346"/>
    </row>
    <row r="201" spans="1:20" ht="24" x14ac:dyDescent="0.25">
      <c r="A201" s="224">
        <v>5120</v>
      </c>
      <c r="B201" s="111" t="s">
        <v>216</v>
      </c>
      <c r="C201" s="227">
        <f t="shared" si="64"/>
        <v>865</v>
      </c>
      <c r="D201" s="405">
        <f t="shared" ref="D201:O201" si="74">D202+D203</f>
        <v>865</v>
      </c>
      <c r="E201" s="405">
        <f t="shared" si="74"/>
        <v>0</v>
      </c>
      <c r="F201" s="227">
        <f t="shared" si="74"/>
        <v>865</v>
      </c>
      <c r="G201" s="225">
        <f t="shared" si="74"/>
        <v>0</v>
      </c>
      <c r="H201" s="228">
        <f t="shared" si="74"/>
        <v>0</v>
      </c>
      <c r="I201" s="226">
        <f t="shared" si="74"/>
        <v>0</v>
      </c>
      <c r="J201" s="225">
        <f t="shared" si="74"/>
        <v>0</v>
      </c>
      <c r="K201" s="226">
        <f t="shared" si="74"/>
        <v>0</v>
      </c>
      <c r="L201" s="227">
        <f t="shared" si="74"/>
        <v>0</v>
      </c>
      <c r="M201" s="225">
        <f t="shared" si="74"/>
        <v>0</v>
      </c>
      <c r="N201" s="228">
        <f t="shared" si="74"/>
        <v>0</v>
      </c>
      <c r="O201" s="229">
        <f t="shared" si="74"/>
        <v>0</v>
      </c>
      <c r="P201" s="230"/>
      <c r="R201" s="346"/>
      <c r="S201" s="346"/>
      <c r="T201" s="346"/>
    </row>
    <row r="202" spans="1:20" x14ac:dyDescent="0.25">
      <c r="A202" s="64">
        <v>5121</v>
      </c>
      <c r="B202" s="111" t="s">
        <v>217</v>
      </c>
      <c r="C202" s="227">
        <f t="shared" si="64"/>
        <v>865</v>
      </c>
      <c r="D202" s="656">
        <f>255+610</f>
        <v>865</v>
      </c>
      <c r="E202" s="656"/>
      <c r="F202" s="222">
        <f>D202+E202</f>
        <v>865</v>
      </c>
      <c r="G202" s="116"/>
      <c r="H202" s="118"/>
      <c r="I202" s="117">
        <f>G202+H202</f>
        <v>0</v>
      </c>
      <c r="J202" s="116"/>
      <c r="K202" s="117"/>
      <c r="L202" s="222">
        <f>J202+K202</f>
        <v>0</v>
      </c>
      <c r="M202" s="116"/>
      <c r="N202" s="118"/>
      <c r="O202" s="223">
        <f>N202+M202</f>
        <v>0</v>
      </c>
      <c r="P202" s="120"/>
      <c r="R202" s="346"/>
      <c r="S202" s="346"/>
      <c r="T202" s="346"/>
    </row>
    <row r="203" spans="1:20" ht="24" hidden="1" x14ac:dyDescent="0.25">
      <c r="A203" s="64">
        <v>5129</v>
      </c>
      <c r="B203" s="111" t="s">
        <v>218</v>
      </c>
      <c r="C203" s="227">
        <f t="shared" si="64"/>
        <v>0</v>
      </c>
      <c r="D203" s="656"/>
      <c r="E203" s="656"/>
      <c r="F203" s="222">
        <f>D203+E203</f>
        <v>0</v>
      </c>
      <c r="G203" s="116"/>
      <c r="H203" s="118"/>
      <c r="I203" s="117">
        <f>G203+H203</f>
        <v>0</v>
      </c>
      <c r="J203" s="116"/>
      <c r="K203" s="117"/>
      <c r="L203" s="222">
        <f>J203+K203</f>
        <v>0</v>
      </c>
      <c r="M203" s="116"/>
      <c r="N203" s="118"/>
      <c r="O203" s="223">
        <f>N203+M203</f>
        <v>0</v>
      </c>
      <c r="P203" s="120"/>
      <c r="R203" s="346"/>
      <c r="S203" s="346"/>
      <c r="T203" s="346"/>
    </row>
    <row r="204" spans="1:20" hidden="1" x14ac:dyDescent="0.25">
      <c r="A204" s="224">
        <v>5130</v>
      </c>
      <c r="B204" s="111" t="s">
        <v>219</v>
      </c>
      <c r="C204" s="227">
        <f t="shared" si="64"/>
        <v>0</v>
      </c>
      <c r="D204" s="656"/>
      <c r="E204" s="656"/>
      <c r="F204" s="222">
        <f>D204+E204</f>
        <v>0</v>
      </c>
      <c r="G204" s="116"/>
      <c r="H204" s="118"/>
      <c r="I204" s="117">
        <f>G204+H204</f>
        <v>0</v>
      </c>
      <c r="J204" s="116"/>
      <c r="K204" s="117"/>
      <c r="L204" s="222">
        <f>J204+K204</f>
        <v>0</v>
      </c>
      <c r="M204" s="116"/>
      <c r="N204" s="118"/>
      <c r="O204" s="223">
        <f>N204+M204</f>
        <v>0</v>
      </c>
      <c r="P204" s="120"/>
      <c r="R204" s="346"/>
      <c r="S204" s="346"/>
      <c r="T204" s="346"/>
    </row>
    <row r="205" spans="1:20" hidden="1" x14ac:dyDescent="0.25">
      <c r="A205" s="224">
        <v>5140</v>
      </c>
      <c r="B205" s="111" t="s">
        <v>220</v>
      </c>
      <c r="C205" s="227">
        <f t="shared" si="64"/>
        <v>0</v>
      </c>
      <c r="D205" s="656"/>
      <c r="E205" s="656"/>
      <c r="F205" s="222">
        <f>D205+E205</f>
        <v>0</v>
      </c>
      <c r="G205" s="116"/>
      <c r="H205" s="118"/>
      <c r="I205" s="117">
        <f>G205+H205</f>
        <v>0</v>
      </c>
      <c r="J205" s="116"/>
      <c r="K205" s="117"/>
      <c r="L205" s="222">
        <f>J205+K205</f>
        <v>0</v>
      </c>
      <c r="M205" s="116"/>
      <c r="N205" s="118"/>
      <c r="O205" s="223">
        <f>N205+M205</f>
        <v>0</v>
      </c>
      <c r="P205" s="120"/>
      <c r="R205" s="346"/>
      <c r="S205" s="346"/>
      <c r="T205" s="346"/>
    </row>
    <row r="206" spans="1:20" ht="24" hidden="1" x14ac:dyDescent="0.25">
      <c r="A206" s="224">
        <v>5170</v>
      </c>
      <c r="B206" s="111" t="s">
        <v>221</v>
      </c>
      <c r="C206" s="227">
        <f t="shared" si="64"/>
        <v>0</v>
      </c>
      <c r="D206" s="656"/>
      <c r="E206" s="656"/>
      <c r="F206" s="222">
        <f>D206+E206</f>
        <v>0</v>
      </c>
      <c r="G206" s="116"/>
      <c r="H206" s="118"/>
      <c r="I206" s="117">
        <f>G206+H206</f>
        <v>0</v>
      </c>
      <c r="J206" s="116"/>
      <c r="K206" s="117"/>
      <c r="L206" s="222">
        <f>J206+K206</f>
        <v>0</v>
      </c>
      <c r="M206" s="116"/>
      <c r="N206" s="118"/>
      <c r="O206" s="223">
        <f>N206+M206</f>
        <v>0</v>
      </c>
      <c r="P206" s="120"/>
      <c r="R206" s="346"/>
      <c r="S206" s="346"/>
      <c r="T206" s="346"/>
    </row>
    <row r="207" spans="1:20" x14ac:dyDescent="0.25">
      <c r="A207" s="85">
        <v>5200</v>
      </c>
      <c r="B207" s="210" t="s">
        <v>222</v>
      </c>
      <c r="C207" s="97">
        <f t="shared" si="64"/>
        <v>24783</v>
      </c>
      <c r="D207" s="393">
        <f t="shared" ref="D207:O207" si="75">D208+D218+D219+D228+D229+D230+D232</f>
        <v>16344</v>
      </c>
      <c r="E207" s="393">
        <f t="shared" si="75"/>
        <v>0</v>
      </c>
      <c r="F207" s="97">
        <f t="shared" si="75"/>
        <v>16344</v>
      </c>
      <c r="G207" s="95">
        <f t="shared" si="75"/>
        <v>8028</v>
      </c>
      <c r="H207" s="98">
        <f t="shared" si="75"/>
        <v>0</v>
      </c>
      <c r="I207" s="96">
        <f t="shared" si="75"/>
        <v>8028</v>
      </c>
      <c r="J207" s="95">
        <f t="shared" si="75"/>
        <v>411</v>
      </c>
      <c r="K207" s="96">
        <f t="shared" si="75"/>
        <v>0</v>
      </c>
      <c r="L207" s="97">
        <f t="shared" si="75"/>
        <v>411</v>
      </c>
      <c r="M207" s="95">
        <f t="shared" si="75"/>
        <v>0</v>
      </c>
      <c r="N207" s="98">
        <f t="shared" si="75"/>
        <v>0</v>
      </c>
      <c r="O207" s="212">
        <f t="shared" si="75"/>
        <v>0</v>
      </c>
      <c r="P207" s="99"/>
      <c r="R207" s="346"/>
      <c r="S207" s="346"/>
      <c r="T207" s="346"/>
    </row>
    <row r="208" spans="1:20" hidden="1" x14ac:dyDescent="0.25">
      <c r="A208" s="213">
        <v>5210</v>
      </c>
      <c r="B208" s="156" t="s">
        <v>223</v>
      </c>
      <c r="C208" s="216">
        <f t="shared" si="64"/>
        <v>0</v>
      </c>
      <c r="D208" s="435">
        <f t="shared" ref="D208:O208" si="76">SUM(D209:D217)</f>
        <v>0</v>
      </c>
      <c r="E208" s="435">
        <f t="shared" si="76"/>
        <v>0</v>
      </c>
      <c r="F208" s="216">
        <f t="shared" si="76"/>
        <v>0</v>
      </c>
      <c r="G208" s="214">
        <f t="shared" si="76"/>
        <v>0</v>
      </c>
      <c r="H208" s="217">
        <f t="shared" si="76"/>
        <v>0</v>
      </c>
      <c r="I208" s="215">
        <f t="shared" si="76"/>
        <v>0</v>
      </c>
      <c r="J208" s="214">
        <f t="shared" si="76"/>
        <v>0</v>
      </c>
      <c r="K208" s="215">
        <f t="shared" si="76"/>
        <v>0</v>
      </c>
      <c r="L208" s="216">
        <f t="shared" si="76"/>
        <v>0</v>
      </c>
      <c r="M208" s="214">
        <f t="shared" si="76"/>
        <v>0</v>
      </c>
      <c r="N208" s="217">
        <f t="shared" si="76"/>
        <v>0</v>
      </c>
      <c r="O208" s="218">
        <f t="shared" si="76"/>
        <v>0</v>
      </c>
      <c r="P208" s="219"/>
      <c r="R208" s="346"/>
      <c r="S208" s="346"/>
      <c r="T208" s="346"/>
    </row>
    <row r="209" spans="1:20" hidden="1" x14ac:dyDescent="0.25">
      <c r="A209" s="55">
        <v>5211</v>
      </c>
      <c r="B209" s="101" t="s">
        <v>224</v>
      </c>
      <c r="C209" s="240">
        <f t="shared" si="64"/>
        <v>0</v>
      </c>
      <c r="D209" s="655"/>
      <c r="E209" s="655"/>
      <c r="F209" s="220">
        <f t="shared" ref="F209:F218" si="77">D209+E209</f>
        <v>0</v>
      </c>
      <c r="G209" s="106"/>
      <c r="H209" s="108"/>
      <c r="I209" s="107">
        <f t="shared" ref="I209:I218" si="78">G209+H209</f>
        <v>0</v>
      </c>
      <c r="J209" s="106"/>
      <c r="K209" s="107"/>
      <c r="L209" s="220">
        <f t="shared" ref="L209:L218" si="79">J209+K209</f>
        <v>0</v>
      </c>
      <c r="M209" s="106"/>
      <c r="N209" s="108"/>
      <c r="O209" s="221">
        <f t="shared" ref="O209:O218" si="80">N209+M209</f>
        <v>0</v>
      </c>
      <c r="P209" s="110"/>
      <c r="R209" s="346"/>
      <c r="S209" s="346"/>
      <c r="T209" s="346"/>
    </row>
    <row r="210" spans="1:20" hidden="1" x14ac:dyDescent="0.25">
      <c r="A210" s="64">
        <v>5212</v>
      </c>
      <c r="B210" s="111" t="s">
        <v>225</v>
      </c>
      <c r="C210" s="227">
        <f t="shared" si="64"/>
        <v>0</v>
      </c>
      <c r="D210" s="656"/>
      <c r="E210" s="656"/>
      <c r="F210" s="222">
        <f t="shared" si="77"/>
        <v>0</v>
      </c>
      <c r="G210" s="116"/>
      <c r="H210" s="118"/>
      <c r="I210" s="117">
        <f t="shared" si="78"/>
        <v>0</v>
      </c>
      <c r="J210" s="116"/>
      <c r="K210" s="117"/>
      <c r="L210" s="222">
        <f t="shared" si="79"/>
        <v>0</v>
      </c>
      <c r="M210" s="116"/>
      <c r="N210" s="118"/>
      <c r="O210" s="223">
        <f t="shared" si="80"/>
        <v>0</v>
      </c>
      <c r="P210" s="120"/>
      <c r="R210" s="346"/>
      <c r="S210" s="346"/>
      <c r="T210" s="346"/>
    </row>
    <row r="211" spans="1:20" hidden="1" x14ac:dyDescent="0.25">
      <c r="A211" s="64">
        <v>5213</v>
      </c>
      <c r="B211" s="111" t="s">
        <v>226</v>
      </c>
      <c r="C211" s="227">
        <f t="shared" si="64"/>
        <v>0</v>
      </c>
      <c r="D211" s="656"/>
      <c r="E211" s="656"/>
      <c r="F211" s="222">
        <f t="shared" si="77"/>
        <v>0</v>
      </c>
      <c r="G211" s="116"/>
      <c r="H211" s="118"/>
      <c r="I211" s="117">
        <f t="shared" si="78"/>
        <v>0</v>
      </c>
      <c r="J211" s="116"/>
      <c r="K211" s="117"/>
      <c r="L211" s="222">
        <f t="shared" si="79"/>
        <v>0</v>
      </c>
      <c r="M211" s="116"/>
      <c r="N211" s="118"/>
      <c r="O211" s="223">
        <f t="shared" si="80"/>
        <v>0</v>
      </c>
      <c r="P211" s="120"/>
      <c r="R211" s="346"/>
      <c r="S211" s="346"/>
      <c r="T211" s="346"/>
    </row>
    <row r="212" spans="1:20" hidden="1" x14ac:dyDescent="0.25">
      <c r="A212" s="64">
        <v>5214</v>
      </c>
      <c r="B212" s="111" t="s">
        <v>227</v>
      </c>
      <c r="C212" s="227">
        <f t="shared" si="64"/>
        <v>0</v>
      </c>
      <c r="D212" s="656"/>
      <c r="E212" s="656"/>
      <c r="F212" s="222">
        <f t="shared" si="77"/>
        <v>0</v>
      </c>
      <c r="G212" s="116"/>
      <c r="H212" s="118"/>
      <c r="I212" s="117">
        <f t="shared" si="78"/>
        <v>0</v>
      </c>
      <c r="J212" s="116"/>
      <c r="K212" s="117"/>
      <c r="L212" s="222">
        <f t="shared" si="79"/>
        <v>0</v>
      </c>
      <c r="M212" s="116"/>
      <c r="N212" s="118"/>
      <c r="O212" s="223">
        <f t="shared" si="80"/>
        <v>0</v>
      </c>
      <c r="P212" s="120"/>
      <c r="R212" s="346"/>
      <c r="S212" s="346"/>
      <c r="T212" s="346"/>
    </row>
    <row r="213" spans="1:20" hidden="1" x14ac:dyDescent="0.25">
      <c r="A213" s="64">
        <v>5215</v>
      </c>
      <c r="B213" s="111" t="s">
        <v>228</v>
      </c>
      <c r="C213" s="227">
        <f t="shared" si="64"/>
        <v>0</v>
      </c>
      <c r="D213" s="656"/>
      <c r="E213" s="656"/>
      <c r="F213" s="222">
        <f t="shared" si="77"/>
        <v>0</v>
      </c>
      <c r="G213" s="116"/>
      <c r="H213" s="118"/>
      <c r="I213" s="117">
        <f t="shared" si="78"/>
        <v>0</v>
      </c>
      <c r="J213" s="116"/>
      <c r="K213" s="117"/>
      <c r="L213" s="222">
        <f t="shared" si="79"/>
        <v>0</v>
      </c>
      <c r="M213" s="116"/>
      <c r="N213" s="118"/>
      <c r="O213" s="223">
        <f t="shared" si="80"/>
        <v>0</v>
      </c>
      <c r="P213" s="120"/>
      <c r="R213" s="346"/>
      <c r="S213" s="346"/>
      <c r="T213" s="346"/>
    </row>
    <row r="214" spans="1:20" hidden="1" x14ac:dyDescent="0.25">
      <c r="A214" s="64">
        <v>5216</v>
      </c>
      <c r="B214" s="111" t="s">
        <v>229</v>
      </c>
      <c r="C214" s="227">
        <f t="shared" si="64"/>
        <v>0</v>
      </c>
      <c r="D214" s="656"/>
      <c r="E214" s="656"/>
      <c r="F214" s="222">
        <f t="shared" si="77"/>
        <v>0</v>
      </c>
      <c r="G214" s="116"/>
      <c r="H214" s="118"/>
      <c r="I214" s="117">
        <f t="shared" si="78"/>
        <v>0</v>
      </c>
      <c r="J214" s="116"/>
      <c r="K214" s="117"/>
      <c r="L214" s="222">
        <f t="shared" si="79"/>
        <v>0</v>
      </c>
      <c r="M214" s="116"/>
      <c r="N214" s="118"/>
      <c r="O214" s="223">
        <f t="shared" si="80"/>
        <v>0</v>
      </c>
      <c r="P214" s="120"/>
      <c r="R214" s="346"/>
      <c r="S214" s="346"/>
      <c r="T214" s="346"/>
    </row>
    <row r="215" spans="1:20" hidden="1" x14ac:dyDescent="0.25">
      <c r="A215" s="64">
        <v>5217</v>
      </c>
      <c r="B215" s="111" t="s">
        <v>230</v>
      </c>
      <c r="C215" s="227">
        <f t="shared" si="64"/>
        <v>0</v>
      </c>
      <c r="D215" s="656"/>
      <c r="E215" s="656"/>
      <c r="F215" s="222">
        <f t="shared" si="77"/>
        <v>0</v>
      </c>
      <c r="G215" s="116"/>
      <c r="H215" s="118"/>
      <c r="I215" s="117">
        <f t="shared" si="78"/>
        <v>0</v>
      </c>
      <c r="J215" s="116"/>
      <c r="K215" s="117"/>
      <c r="L215" s="222">
        <f t="shared" si="79"/>
        <v>0</v>
      </c>
      <c r="M215" s="116"/>
      <c r="N215" s="118"/>
      <c r="O215" s="223">
        <f t="shared" si="80"/>
        <v>0</v>
      </c>
      <c r="P215" s="120"/>
      <c r="R215" s="346"/>
      <c r="S215" s="346"/>
      <c r="T215" s="346"/>
    </row>
    <row r="216" spans="1:20" hidden="1" x14ac:dyDescent="0.25">
      <c r="A216" s="64">
        <v>5218</v>
      </c>
      <c r="B216" s="111" t="s">
        <v>231</v>
      </c>
      <c r="C216" s="227">
        <f t="shared" si="64"/>
        <v>0</v>
      </c>
      <c r="D216" s="656"/>
      <c r="E216" s="656"/>
      <c r="F216" s="222">
        <f t="shared" si="77"/>
        <v>0</v>
      </c>
      <c r="G216" s="116"/>
      <c r="H216" s="118"/>
      <c r="I216" s="117">
        <f t="shared" si="78"/>
        <v>0</v>
      </c>
      <c r="J216" s="116"/>
      <c r="K216" s="117"/>
      <c r="L216" s="222">
        <f t="shared" si="79"/>
        <v>0</v>
      </c>
      <c r="M216" s="116"/>
      <c r="N216" s="118"/>
      <c r="O216" s="223">
        <f t="shared" si="80"/>
        <v>0</v>
      </c>
      <c r="P216" s="120"/>
      <c r="R216" s="346"/>
      <c r="S216" s="346"/>
      <c r="T216" s="346"/>
    </row>
    <row r="217" spans="1:20" hidden="1" x14ac:dyDescent="0.25">
      <c r="A217" s="64">
        <v>5219</v>
      </c>
      <c r="B217" s="111" t="s">
        <v>232</v>
      </c>
      <c r="C217" s="227">
        <f t="shared" si="64"/>
        <v>0</v>
      </c>
      <c r="D217" s="656"/>
      <c r="E217" s="656"/>
      <c r="F217" s="222">
        <f t="shared" si="77"/>
        <v>0</v>
      </c>
      <c r="G217" s="116"/>
      <c r="H217" s="118"/>
      <c r="I217" s="117">
        <f t="shared" si="78"/>
        <v>0</v>
      </c>
      <c r="J217" s="116"/>
      <c r="K217" s="117"/>
      <c r="L217" s="222">
        <f t="shared" si="79"/>
        <v>0</v>
      </c>
      <c r="M217" s="116"/>
      <c r="N217" s="118"/>
      <c r="O217" s="223">
        <f t="shared" si="80"/>
        <v>0</v>
      </c>
      <c r="P217" s="120"/>
      <c r="R217" s="346"/>
      <c r="S217" s="346"/>
      <c r="T217" s="346"/>
    </row>
    <row r="218" spans="1:20" ht="13.5" hidden="1" customHeight="1" x14ac:dyDescent="0.25">
      <c r="A218" s="224">
        <v>5220</v>
      </c>
      <c r="B218" s="111" t="s">
        <v>233</v>
      </c>
      <c r="C218" s="227">
        <f t="shared" si="64"/>
        <v>0</v>
      </c>
      <c r="D218" s="656"/>
      <c r="E218" s="656"/>
      <c r="F218" s="222">
        <f t="shared" si="77"/>
        <v>0</v>
      </c>
      <c r="G218" s="116"/>
      <c r="H218" s="118"/>
      <c r="I218" s="117">
        <f t="shared" si="78"/>
        <v>0</v>
      </c>
      <c r="J218" s="116"/>
      <c r="K218" s="117"/>
      <c r="L218" s="222">
        <f t="shared" si="79"/>
        <v>0</v>
      </c>
      <c r="M218" s="116"/>
      <c r="N218" s="118"/>
      <c r="O218" s="223">
        <f t="shared" si="80"/>
        <v>0</v>
      </c>
      <c r="P218" s="120"/>
      <c r="R218" s="346"/>
      <c r="S218" s="346"/>
      <c r="T218" s="346"/>
    </row>
    <row r="219" spans="1:20" x14ac:dyDescent="0.25">
      <c r="A219" s="224">
        <v>5230</v>
      </c>
      <c r="B219" s="111" t="s">
        <v>234</v>
      </c>
      <c r="C219" s="227">
        <f t="shared" si="64"/>
        <v>24783</v>
      </c>
      <c r="D219" s="405">
        <f t="shared" ref="D219:O219" si="81">SUM(D220:D227)</f>
        <v>16344</v>
      </c>
      <c r="E219" s="405">
        <f t="shared" si="81"/>
        <v>0</v>
      </c>
      <c r="F219" s="227">
        <f t="shared" si="81"/>
        <v>16344</v>
      </c>
      <c r="G219" s="225">
        <f t="shared" si="81"/>
        <v>8028</v>
      </c>
      <c r="H219" s="228">
        <f t="shared" si="81"/>
        <v>0</v>
      </c>
      <c r="I219" s="226">
        <f t="shared" si="81"/>
        <v>8028</v>
      </c>
      <c r="J219" s="225">
        <f t="shared" si="81"/>
        <v>411</v>
      </c>
      <c r="K219" s="226">
        <f t="shared" si="81"/>
        <v>0</v>
      </c>
      <c r="L219" s="227">
        <f t="shared" si="81"/>
        <v>411</v>
      </c>
      <c r="M219" s="225">
        <f t="shared" si="81"/>
        <v>0</v>
      </c>
      <c r="N219" s="228">
        <f t="shared" si="81"/>
        <v>0</v>
      </c>
      <c r="O219" s="229">
        <f t="shared" si="81"/>
        <v>0</v>
      </c>
      <c r="P219" s="230"/>
      <c r="R219" s="346"/>
      <c r="S219" s="346"/>
      <c r="T219" s="346"/>
    </row>
    <row r="220" spans="1:20" hidden="1" x14ac:dyDescent="0.25">
      <c r="A220" s="64">
        <v>5231</v>
      </c>
      <c r="B220" s="111" t="s">
        <v>235</v>
      </c>
      <c r="C220" s="227">
        <f t="shared" si="64"/>
        <v>0</v>
      </c>
      <c r="D220" s="656"/>
      <c r="E220" s="656"/>
      <c r="F220" s="222">
        <f t="shared" ref="F220:F229" si="82">D220+E220</f>
        <v>0</v>
      </c>
      <c r="G220" s="116"/>
      <c r="H220" s="118"/>
      <c r="I220" s="117">
        <f t="shared" ref="I220:I229" si="83">G220+H220</f>
        <v>0</v>
      </c>
      <c r="J220" s="116"/>
      <c r="K220" s="117"/>
      <c r="L220" s="222">
        <f t="shared" ref="L220:L229" si="84">J220+K220</f>
        <v>0</v>
      </c>
      <c r="M220" s="116"/>
      <c r="N220" s="118"/>
      <c r="O220" s="223">
        <f t="shared" ref="O220:O229" si="85">N220+M220</f>
        <v>0</v>
      </c>
      <c r="P220" s="120"/>
      <c r="R220" s="346"/>
      <c r="S220" s="346"/>
      <c r="T220" s="346"/>
    </row>
    <row r="221" spans="1:20" x14ac:dyDescent="0.25">
      <c r="A221" s="64">
        <v>5232</v>
      </c>
      <c r="B221" s="111" t="s">
        <v>236</v>
      </c>
      <c r="C221" s="227">
        <f t="shared" si="64"/>
        <v>1080</v>
      </c>
      <c r="D221" s="656">
        <v>1080</v>
      </c>
      <c r="E221" s="656"/>
      <c r="F221" s="222">
        <f t="shared" si="82"/>
        <v>1080</v>
      </c>
      <c r="G221" s="116"/>
      <c r="H221" s="118"/>
      <c r="I221" s="117">
        <f t="shared" si="83"/>
        <v>0</v>
      </c>
      <c r="J221" s="116"/>
      <c r="K221" s="117"/>
      <c r="L221" s="222">
        <f t="shared" si="84"/>
        <v>0</v>
      </c>
      <c r="M221" s="116"/>
      <c r="N221" s="118"/>
      <c r="O221" s="223">
        <f t="shared" si="85"/>
        <v>0</v>
      </c>
      <c r="P221" s="120"/>
      <c r="R221" s="346"/>
      <c r="S221" s="346"/>
      <c r="T221" s="346"/>
    </row>
    <row r="222" spans="1:20" x14ac:dyDescent="0.25">
      <c r="A222" s="64">
        <v>5233</v>
      </c>
      <c r="B222" s="111" t="s">
        <v>237</v>
      </c>
      <c r="C222" s="227">
        <f t="shared" si="64"/>
        <v>12411</v>
      </c>
      <c r="D222" s="656">
        <v>4383</v>
      </c>
      <c r="E222" s="656"/>
      <c r="F222" s="222">
        <f t="shared" si="82"/>
        <v>4383</v>
      </c>
      <c r="G222" s="116">
        <v>8028</v>
      </c>
      <c r="H222" s="118"/>
      <c r="I222" s="117">
        <f t="shared" si="83"/>
        <v>8028</v>
      </c>
      <c r="J222" s="116"/>
      <c r="K222" s="117"/>
      <c r="L222" s="222">
        <f t="shared" si="84"/>
        <v>0</v>
      </c>
      <c r="M222" s="116"/>
      <c r="N222" s="118"/>
      <c r="O222" s="223">
        <f t="shared" si="85"/>
        <v>0</v>
      </c>
      <c r="P222" s="120"/>
      <c r="R222" s="346"/>
      <c r="S222" s="346"/>
      <c r="T222" s="346"/>
    </row>
    <row r="223" spans="1:20" ht="24" hidden="1" x14ac:dyDescent="0.25">
      <c r="A223" s="64">
        <v>5234</v>
      </c>
      <c r="B223" s="111" t="s">
        <v>238</v>
      </c>
      <c r="C223" s="227">
        <f t="shared" si="64"/>
        <v>0</v>
      </c>
      <c r="D223" s="656"/>
      <c r="E223" s="656"/>
      <c r="F223" s="222">
        <f t="shared" si="82"/>
        <v>0</v>
      </c>
      <c r="G223" s="116"/>
      <c r="H223" s="118"/>
      <c r="I223" s="117">
        <f t="shared" si="83"/>
        <v>0</v>
      </c>
      <c r="J223" s="116"/>
      <c r="K223" s="117"/>
      <c r="L223" s="222">
        <f t="shared" si="84"/>
        <v>0</v>
      </c>
      <c r="M223" s="116"/>
      <c r="N223" s="118"/>
      <c r="O223" s="223">
        <f t="shared" si="85"/>
        <v>0</v>
      </c>
      <c r="P223" s="120"/>
      <c r="R223" s="346"/>
      <c r="S223" s="346"/>
      <c r="T223" s="346"/>
    </row>
    <row r="224" spans="1:20" ht="14.25" hidden="1" customHeight="1" x14ac:dyDescent="0.25">
      <c r="A224" s="64">
        <v>5236</v>
      </c>
      <c r="B224" s="111" t="s">
        <v>239</v>
      </c>
      <c r="C224" s="227">
        <f t="shared" si="64"/>
        <v>0</v>
      </c>
      <c r="D224" s="656"/>
      <c r="E224" s="656"/>
      <c r="F224" s="222">
        <f t="shared" si="82"/>
        <v>0</v>
      </c>
      <c r="G224" s="116"/>
      <c r="H224" s="118"/>
      <c r="I224" s="117">
        <f t="shared" si="83"/>
        <v>0</v>
      </c>
      <c r="J224" s="116"/>
      <c r="K224" s="117"/>
      <c r="L224" s="222">
        <f t="shared" si="84"/>
        <v>0</v>
      </c>
      <c r="M224" s="116"/>
      <c r="N224" s="118"/>
      <c r="O224" s="223">
        <f t="shared" si="85"/>
        <v>0</v>
      </c>
      <c r="P224" s="120"/>
      <c r="R224" s="346"/>
      <c r="S224" s="346"/>
      <c r="T224" s="346"/>
    </row>
    <row r="225" spans="1:20" ht="14.25" hidden="1" customHeight="1" x14ac:dyDescent="0.25">
      <c r="A225" s="64">
        <v>5237</v>
      </c>
      <c r="B225" s="111" t="s">
        <v>240</v>
      </c>
      <c r="C225" s="227">
        <f t="shared" si="64"/>
        <v>0</v>
      </c>
      <c r="D225" s="656"/>
      <c r="E225" s="656"/>
      <c r="F225" s="222">
        <f t="shared" si="82"/>
        <v>0</v>
      </c>
      <c r="G225" s="116"/>
      <c r="H225" s="118"/>
      <c r="I225" s="117">
        <f t="shared" si="83"/>
        <v>0</v>
      </c>
      <c r="J225" s="116"/>
      <c r="K225" s="117"/>
      <c r="L225" s="222">
        <f t="shared" si="84"/>
        <v>0</v>
      </c>
      <c r="M225" s="116"/>
      <c r="N225" s="118"/>
      <c r="O225" s="223">
        <f t="shared" si="85"/>
        <v>0</v>
      </c>
      <c r="P225" s="120"/>
      <c r="R225" s="346"/>
      <c r="S225" s="346"/>
      <c r="T225" s="346"/>
    </row>
    <row r="226" spans="1:20" ht="14.25" customHeight="1" x14ac:dyDescent="0.25">
      <c r="A226" s="64">
        <v>5238</v>
      </c>
      <c r="B226" s="111" t="s">
        <v>241</v>
      </c>
      <c r="C226" s="227">
        <f t="shared" si="64"/>
        <v>6900</v>
      </c>
      <c r="D226" s="656">
        <f>2400+2000+2500</f>
        <v>6900</v>
      </c>
      <c r="E226" s="656"/>
      <c r="F226" s="222">
        <f t="shared" si="82"/>
        <v>6900</v>
      </c>
      <c r="G226" s="116"/>
      <c r="H226" s="118"/>
      <c r="I226" s="117">
        <f t="shared" si="83"/>
        <v>0</v>
      </c>
      <c r="J226" s="116"/>
      <c r="K226" s="117"/>
      <c r="L226" s="222">
        <f t="shared" si="84"/>
        <v>0</v>
      </c>
      <c r="M226" s="116"/>
      <c r="N226" s="118"/>
      <c r="O226" s="223">
        <f t="shared" si="85"/>
        <v>0</v>
      </c>
      <c r="P226" s="120"/>
      <c r="R226" s="346"/>
      <c r="S226" s="346"/>
      <c r="T226" s="346"/>
    </row>
    <row r="227" spans="1:20" ht="24" x14ac:dyDescent="0.25">
      <c r="A227" s="64">
        <v>5239</v>
      </c>
      <c r="B227" s="111" t="s">
        <v>242</v>
      </c>
      <c r="C227" s="227">
        <f t="shared" si="64"/>
        <v>4392</v>
      </c>
      <c r="D227" s="656">
        <v>3981</v>
      </c>
      <c r="E227" s="656"/>
      <c r="F227" s="222">
        <f t="shared" si="82"/>
        <v>3981</v>
      </c>
      <c r="G227" s="116"/>
      <c r="H227" s="118"/>
      <c r="I227" s="117">
        <f t="shared" si="83"/>
        <v>0</v>
      </c>
      <c r="J227" s="116">
        <v>411</v>
      </c>
      <c r="K227" s="117"/>
      <c r="L227" s="222">
        <f t="shared" si="84"/>
        <v>411</v>
      </c>
      <c r="M227" s="116"/>
      <c r="N227" s="118"/>
      <c r="O227" s="223">
        <f t="shared" si="85"/>
        <v>0</v>
      </c>
      <c r="P227" s="120"/>
      <c r="R227" s="346"/>
      <c r="S227" s="346"/>
      <c r="T227" s="346"/>
    </row>
    <row r="228" spans="1:20" ht="24" hidden="1" x14ac:dyDescent="0.25">
      <c r="A228" s="224">
        <v>5240</v>
      </c>
      <c r="B228" s="111" t="s">
        <v>243</v>
      </c>
      <c r="C228" s="227">
        <f t="shared" si="64"/>
        <v>0</v>
      </c>
      <c r="D228" s="656"/>
      <c r="E228" s="656"/>
      <c r="F228" s="222">
        <f t="shared" si="82"/>
        <v>0</v>
      </c>
      <c r="G228" s="116"/>
      <c r="H228" s="118"/>
      <c r="I228" s="117">
        <f t="shared" si="83"/>
        <v>0</v>
      </c>
      <c r="J228" s="116"/>
      <c r="K228" s="117"/>
      <c r="L228" s="222">
        <f t="shared" si="84"/>
        <v>0</v>
      </c>
      <c r="M228" s="116"/>
      <c r="N228" s="118"/>
      <c r="O228" s="223">
        <f t="shared" si="85"/>
        <v>0</v>
      </c>
      <c r="P228" s="120"/>
      <c r="R228" s="346"/>
      <c r="S228" s="346"/>
      <c r="T228" s="346"/>
    </row>
    <row r="229" spans="1:20" hidden="1" x14ac:dyDescent="0.25">
      <c r="A229" s="224">
        <v>5250</v>
      </c>
      <c r="B229" s="111" t="s">
        <v>244</v>
      </c>
      <c r="C229" s="227">
        <f t="shared" si="64"/>
        <v>0</v>
      </c>
      <c r="D229" s="656"/>
      <c r="E229" s="656"/>
      <c r="F229" s="222">
        <f t="shared" si="82"/>
        <v>0</v>
      </c>
      <c r="G229" s="116"/>
      <c r="H229" s="118"/>
      <c r="I229" s="117">
        <f t="shared" si="83"/>
        <v>0</v>
      </c>
      <c r="J229" s="116"/>
      <c r="K229" s="117"/>
      <c r="L229" s="222">
        <f t="shared" si="84"/>
        <v>0</v>
      </c>
      <c r="M229" s="116"/>
      <c r="N229" s="118"/>
      <c r="O229" s="223">
        <f t="shared" si="85"/>
        <v>0</v>
      </c>
      <c r="P229" s="120"/>
      <c r="R229" s="346"/>
      <c r="S229" s="346"/>
      <c r="T229" s="346"/>
    </row>
    <row r="230" spans="1:20" hidden="1" x14ac:dyDescent="0.25">
      <c r="A230" s="224">
        <v>5260</v>
      </c>
      <c r="B230" s="111" t="s">
        <v>245</v>
      </c>
      <c r="C230" s="227">
        <f t="shared" si="64"/>
        <v>0</v>
      </c>
      <c r="D230" s="405">
        <f t="shared" ref="D230:O230" si="86">SUM(D231)</f>
        <v>0</v>
      </c>
      <c r="E230" s="405">
        <f t="shared" si="86"/>
        <v>0</v>
      </c>
      <c r="F230" s="227">
        <f t="shared" si="86"/>
        <v>0</v>
      </c>
      <c r="G230" s="225">
        <f t="shared" si="86"/>
        <v>0</v>
      </c>
      <c r="H230" s="228">
        <f t="shared" si="86"/>
        <v>0</v>
      </c>
      <c r="I230" s="226">
        <f t="shared" si="86"/>
        <v>0</v>
      </c>
      <c r="J230" s="225">
        <f t="shared" si="86"/>
        <v>0</v>
      </c>
      <c r="K230" s="226">
        <f t="shared" si="86"/>
        <v>0</v>
      </c>
      <c r="L230" s="227">
        <f t="shared" si="86"/>
        <v>0</v>
      </c>
      <c r="M230" s="225">
        <f t="shared" si="86"/>
        <v>0</v>
      </c>
      <c r="N230" s="228">
        <f t="shared" si="86"/>
        <v>0</v>
      </c>
      <c r="O230" s="229">
        <f t="shared" si="86"/>
        <v>0</v>
      </c>
      <c r="P230" s="230"/>
      <c r="R230" s="346"/>
      <c r="S230" s="346"/>
      <c r="T230" s="346"/>
    </row>
    <row r="231" spans="1:20" ht="24" hidden="1" x14ac:dyDescent="0.25">
      <c r="A231" s="64">
        <v>5269</v>
      </c>
      <c r="B231" s="111" t="s">
        <v>246</v>
      </c>
      <c r="C231" s="227">
        <f t="shared" si="64"/>
        <v>0</v>
      </c>
      <c r="D231" s="656"/>
      <c r="E231" s="656"/>
      <c r="F231" s="222">
        <f>D231+E231</f>
        <v>0</v>
      </c>
      <c r="G231" s="116"/>
      <c r="H231" s="118"/>
      <c r="I231" s="117">
        <f>G231+H231</f>
        <v>0</v>
      </c>
      <c r="J231" s="116"/>
      <c r="K231" s="117"/>
      <c r="L231" s="222">
        <f>J231+K231</f>
        <v>0</v>
      </c>
      <c r="M231" s="116"/>
      <c r="N231" s="118"/>
      <c r="O231" s="223">
        <f>N231+M231</f>
        <v>0</v>
      </c>
      <c r="P231" s="120"/>
      <c r="R231" s="346"/>
      <c r="S231" s="346"/>
      <c r="T231" s="346"/>
    </row>
    <row r="232" spans="1:20" ht="24" hidden="1" x14ac:dyDescent="0.25">
      <c r="A232" s="213">
        <v>5270</v>
      </c>
      <c r="B232" s="156" t="s">
        <v>247</v>
      </c>
      <c r="C232" s="216">
        <f t="shared" si="64"/>
        <v>0</v>
      </c>
      <c r="D232" s="659"/>
      <c r="E232" s="659"/>
      <c r="F232" s="233">
        <f>D232+E232</f>
        <v>0</v>
      </c>
      <c r="G232" s="231"/>
      <c r="H232" s="234"/>
      <c r="I232" s="232">
        <f>G232+H232</f>
        <v>0</v>
      </c>
      <c r="J232" s="231"/>
      <c r="K232" s="232"/>
      <c r="L232" s="233">
        <f>J232+K232</f>
        <v>0</v>
      </c>
      <c r="M232" s="231"/>
      <c r="N232" s="234"/>
      <c r="O232" s="235">
        <f>N232+M232</f>
        <v>0</v>
      </c>
      <c r="P232" s="236"/>
      <c r="R232" s="346"/>
      <c r="S232" s="346"/>
      <c r="T232" s="346"/>
    </row>
    <row r="233" spans="1:20" hidden="1" x14ac:dyDescent="0.25">
      <c r="A233" s="651">
        <v>6000</v>
      </c>
      <c r="B233" s="651" t="s">
        <v>248</v>
      </c>
      <c r="C233" s="204">
        <f t="shared" si="64"/>
        <v>0</v>
      </c>
      <c r="D233" s="652">
        <f t="shared" ref="D233:O233" si="87">D234+D254+D261</f>
        <v>0</v>
      </c>
      <c r="E233" s="652">
        <f t="shared" si="87"/>
        <v>0</v>
      </c>
      <c r="F233" s="204">
        <f t="shared" si="87"/>
        <v>0</v>
      </c>
      <c r="G233" s="202">
        <f t="shared" si="87"/>
        <v>0</v>
      </c>
      <c r="H233" s="205">
        <f t="shared" si="87"/>
        <v>0</v>
      </c>
      <c r="I233" s="203">
        <f t="shared" si="87"/>
        <v>0</v>
      </c>
      <c r="J233" s="202">
        <f t="shared" si="87"/>
        <v>0</v>
      </c>
      <c r="K233" s="203">
        <f t="shared" si="87"/>
        <v>0</v>
      </c>
      <c r="L233" s="204">
        <f t="shared" si="87"/>
        <v>0</v>
      </c>
      <c r="M233" s="202">
        <f t="shared" si="87"/>
        <v>0</v>
      </c>
      <c r="N233" s="205">
        <f t="shared" si="87"/>
        <v>0</v>
      </c>
      <c r="O233" s="653">
        <f t="shared" si="87"/>
        <v>0</v>
      </c>
      <c r="P233" s="654"/>
      <c r="R233" s="346"/>
      <c r="S233" s="346"/>
      <c r="T233" s="346"/>
    </row>
    <row r="234" spans="1:20" ht="14.25" hidden="1" customHeight="1" x14ac:dyDescent="0.25">
      <c r="A234" s="137">
        <v>6200</v>
      </c>
      <c r="B234" s="253" t="s">
        <v>249</v>
      </c>
      <c r="C234" s="265">
        <f t="shared" si="64"/>
        <v>0</v>
      </c>
      <c r="D234" s="485">
        <f t="shared" ref="D234:O234" si="88">SUM(D235,D236,D238,D241,D247,D248,D249)</f>
        <v>0</v>
      </c>
      <c r="E234" s="485">
        <f t="shared" si="88"/>
        <v>0</v>
      </c>
      <c r="F234" s="265">
        <f t="shared" si="88"/>
        <v>0</v>
      </c>
      <c r="G234" s="211">
        <f t="shared" si="88"/>
        <v>0</v>
      </c>
      <c r="H234" s="266">
        <f t="shared" si="88"/>
        <v>0</v>
      </c>
      <c r="I234" s="264">
        <f t="shared" si="88"/>
        <v>0</v>
      </c>
      <c r="J234" s="211">
        <f t="shared" si="88"/>
        <v>0</v>
      </c>
      <c r="K234" s="264">
        <f t="shared" si="88"/>
        <v>0</v>
      </c>
      <c r="L234" s="265">
        <f t="shared" si="88"/>
        <v>0</v>
      </c>
      <c r="M234" s="211">
        <f t="shared" si="88"/>
        <v>0</v>
      </c>
      <c r="N234" s="266">
        <f t="shared" si="88"/>
        <v>0</v>
      </c>
      <c r="O234" s="267">
        <f t="shared" si="88"/>
        <v>0</v>
      </c>
      <c r="P234" s="268"/>
      <c r="R234" s="346"/>
      <c r="S234" s="346"/>
      <c r="T234" s="346"/>
    </row>
    <row r="235" spans="1:20" ht="24" hidden="1" x14ac:dyDescent="0.25">
      <c r="A235" s="350">
        <v>6220</v>
      </c>
      <c r="B235" s="666" t="s">
        <v>250</v>
      </c>
      <c r="C235" s="243">
        <f t="shared" si="64"/>
        <v>0</v>
      </c>
      <c r="D235" s="655"/>
      <c r="E235" s="655"/>
      <c r="F235" s="220">
        <f>D235+E235</f>
        <v>0</v>
      </c>
      <c r="G235" s="106"/>
      <c r="H235" s="108"/>
      <c r="I235" s="107">
        <f>G235+H235</f>
        <v>0</v>
      </c>
      <c r="J235" s="106"/>
      <c r="K235" s="107"/>
      <c r="L235" s="220">
        <f>J235+K235</f>
        <v>0</v>
      </c>
      <c r="M235" s="106"/>
      <c r="N235" s="108"/>
      <c r="O235" s="221">
        <f>N235+M235</f>
        <v>0</v>
      </c>
      <c r="P235" s="110"/>
      <c r="R235" s="346"/>
      <c r="S235" s="346"/>
      <c r="T235" s="346"/>
    </row>
    <row r="236" spans="1:20" hidden="1" x14ac:dyDescent="0.25">
      <c r="A236" s="224">
        <v>6230</v>
      </c>
      <c r="B236" s="667" t="s">
        <v>251</v>
      </c>
      <c r="C236" s="230">
        <f t="shared" si="64"/>
        <v>0</v>
      </c>
      <c r="D236" s="405">
        <f t="shared" ref="D236:O236" si="89">SUM(D237)</f>
        <v>0</v>
      </c>
      <c r="E236" s="405">
        <f t="shared" si="89"/>
        <v>0</v>
      </c>
      <c r="F236" s="227">
        <f t="shared" si="89"/>
        <v>0</v>
      </c>
      <c r="G236" s="225">
        <f t="shared" si="89"/>
        <v>0</v>
      </c>
      <c r="H236" s="228">
        <f t="shared" si="89"/>
        <v>0</v>
      </c>
      <c r="I236" s="226">
        <f t="shared" si="89"/>
        <v>0</v>
      </c>
      <c r="J236" s="225">
        <f t="shared" si="89"/>
        <v>0</v>
      </c>
      <c r="K236" s="226">
        <f t="shared" si="89"/>
        <v>0</v>
      </c>
      <c r="L236" s="227">
        <f t="shared" si="89"/>
        <v>0</v>
      </c>
      <c r="M236" s="225">
        <f t="shared" si="89"/>
        <v>0</v>
      </c>
      <c r="N236" s="228">
        <f t="shared" si="89"/>
        <v>0</v>
      </c>
      <c r="O236" s="229">
        <f t="shared" si="89"/>
        <v>0</v>
      </c>
      <c r="P236" s="230"/>
      <c r="R236" s="346"/>
      <c r="S236" s="346"/>
      <c r="T236" s="346"/>
    </row>
    <row r="237" spans="1:20" hidden="1" x14ac:dyDescent="0.25">
      <c r="A237" s="64">
        <v>6239</v>
      </c>
      <c r="B237" s="666" t="s">
        <v>252</v>
      </c>
      <c r="C237" s="230">
        <f t="shared" si="64"/>
        <v>0</v>
      </c>
      <c r="D237" s="655"/>
      <c r="E237" s="655"/>
      <c r="F237" s="220">
        <f>D237+E237</f>
        <v>0</v>
      </c>
      <c r="G237" s="106"/>
      <c r="H237" s="108"/>
      <c r="I237" s="107">
        <f>G237+H237</f>
        <v>0</v>
      </c>
      <c r="J237" s="106"/>
      <c r="K237" s="107"/>
      <c r="L237" s="220">
        <f>J237+K237</f>
        <v>0</v>
      </c>
      <c r="M237" s="106"/>
      <c r="N237" s="108"/>
      <c r="O237" s="221">
        <f>N237+M237</f>
        <v>0</v>
      </c>
      <c r="P237" s="110"/>
      <c r="R237" s="346"/>
      <c r="S237" s="346"/>
      <c r="T237" s="346"/>
    </row>
    <row r="238" spans="1:20" ht="24" hidden="1" x14ac:dyDescent="0.25">
      <c r="A238" s="224">
        <v>6240</v>
      </c>
      <c r="B238" s="667" t="s">
        <v>253</v>
      </c>
      <c r="C238" s="230">
        <f t="shared" si="64"/>
        <v>0</v>
      </c>
      <c r="D238" s="405">
        <f t="shared" ref="D238:O238" si="90">SUM(D239:D240)</f>
        <v>0</v>
      </c>
      <c r="E238" s="405">
        <f t="shared" si="90"/>
        <v>0</v>
      </c>
      <c r="F238" s="227">
        <f t="shared" si="90"/>
        <v>0</v>
      </c>
      <c r="G238" s="225">
        <f t="shared" si="90"/>
        <v>0</v>
      </c>
      <c r="H238" s="228">
        <f t="shared" si="90"/>
        <v>0</v>
      </c>
      <c r="I238" s="226">
        <f t="shared" si="90"/>
        <v>0</v>
      </c>
      <c r="J238" s="225">
        <f t="shared" si="90"/>
        <v>0</v>
      </c>
      <c r="K238" s="226">
        <f t="shared" si="90"/>
        <v>0</v>
      </c>
      <c r="L238" s="227">
        <f t="shared" si="90"/>
        <v>0</v>
      </c>
      <c r="M238" s="225">
        <f t="shared" si="90"/>
        <v>0</v>
      </c>
      <c r="N238" s="228">
        <f t="shared" si="90"/>
        <v>0</v>
      </c>
      <c r="O238" s="229">
        <f t="shared" si="90"/>
        <v>0</v>
      </c>
      <c r="P238" s="230"/>
      <c r="R238" s="346"/>
      <c r="S238" s="346"/>
      <c r="T238" s="346"/>
    </row>
    <row r="239" spans="1:20" hidden="1" x14ac:dyDescent="0.25">
      <c r="A239" s="64">
        <v>6241</v>
      </c>
      <c r="B239" s="667" t="s">
        <v>254</v>
      </c>
      <c r="C239" s="230">
        <f t="shared" si="64"/>
        <v>0</v>
      </c>
      <c r="D239" s="656"/>
      <c r="E239" s="656"/>
      <c r="F239" s="222">
        <f>D239+E239</f>
        <v>0</v>
      </c>
      <c r="G239" s="116"/>
      <c r="H239" s="118"/>
      <c r="I239" s="117">
        <f>G239+H239</f>
        <v>0</v>
      </c>
      <c r="J239" s="116"/>
      <c r="K239" s="117"/>
      <c r="L239" s="222">
        <f>J239+K239</f>
        <v>0</v>
      </c>
      <c r="M239" s="116"/>
      <c r="N239" s="118"/>
      <c r="O239" s="223">
        <f>N239+M239</f>
        <v>0</v>
      </c>
      <c r="P239" s="120"/>
      <c r="R239" s="346"/>
      <c r="S239" s="346"/>
      <c r="T239" s="346"/>
    </row>
    <row r="240" spans="1:20" hidden="1" x14ac:dyDescent="0.25">
      <c r="A240" s="64">
        <v>6242</v>
      </c>
      <c r="B240" s="667" t="s">
        <v>255</v>
      </c>
      <c r="C240" s="230">
        <f t="shared" si="64"/>
        <v>0</v>
      </c>
      <c r="D240" s="656"/>
      <c r="E240" s="656"/>
      <c r="F240" s="222">
        <f>D240+E240</f>
        <v>0</v>
      </c>
      <c r="G240" s="116"/>
      <c r="H240" s="118"/>
      <c r="I240" s="117">
        <f>G240+H240</f>
        <v>0</v>
      </c>
      <c r="J240" s="116"/>
      <c r="K240" s="117"/>
      <c r="L240" s="222">
        <f>J240+K240</f>
        <v>0</v>
      </c>
      <c r="M240" s="116"/>
      <c r="N240" s="118"/>
      <c r="O240" s="223">
        <f>N240+M240</f>
        <v>0</v>
      </c>
      <c r="P240" s="120"/>
      <c r="R240" s="346"/>
      <c r="S240" s="346"/>
      <c r="T240" s="346"/>
    </row>
    <row r="241" spans="1:20" ht="25.5" hidden="1" customHeight="1" x14ac:dyDescent="0.25">
      <c r="A241" s="224">
        <v>6250</v>
      </c>
      <c r="B241" s="667" t="s">
        <v>256</v>
      </c>
      <c r="C241" s="230">
        <f t="shared" si="64"/>
        <v>0</v>
      </c>
      <c r="D241" s="405">
        <f t="shared" ref="D241:O241" si="91">SUM(D242:D246)</f>
        <v>0</v>
      </c>
      <c r="E241" s="405">
        <f t="shared" si="91"/>
        <v>0</v>
      </c>
      <c r="F241" s="227">
        <f t="shared" si="91"/>
        <v>0</v>
      </c>
      <c r="G241" s="225">
        <f t="shared" si="91"/>
        <v>0</v>
      </c>
      <c r="H241" s="228">
        <f t="shared" si="91"/>
        <v>0</v>
      </c>
      <c r="I241" s="226">
        <f t="shared" si="91"/>
        <v>0</v>
      </c>
      <c r="J241" s="225">
        <f t="shared" si="91"/>
        <v>0</v>
      </c>
      <c r="K241" s="226">
        <f t="shared" si="91"/>
        <v>0</v>
      </c>
      <c r="L241" s="227">
        <f t="shared" si="91"/>
        <v>0</v>
      </c>
      <c r="M241" s="225">
        <f t="shared" si="91"/>
        <v>0</v>
      </c>
      <c r="N241" s="228">
        <f t="shared" si="91"/>
        <v>0</v>
      </c>
      <c r="O241" s="229">
        <f t="shared" si="91"/>
        <v>0</v>
      </c>
      <c r="P241" s="230"/>
      <c r="R241" s="346"/>
      <c r="S241" s="346"/>
      <c r="T241" s="346"/>
    </row>
    <row r="242" spans="1:20" ht="14.25" hidden="1" customHeight="1" x14ac:dyDescent="0.25">
      <c r="A242" s="64">
        <v>6252</v>
      </c>
      <c r="B242" s="667" t="s">
        <v>257</v>
      </c>
      <c r="C242" s="230">
        <f t="shared" si="64"/>
        <v>0</v>
      </c>
      <c r="D242" s="656"/>
      <c r="E242" s="656"/>
      <c r="F242" s="222">
        <f t="shared" ref="F242:F248" si="92">D242+E242</f>
        <v>0</v>
      </c>
      <c r="G242" s="116"/>
      <c r="H242" s="118"/>
      <c r="I242" s="117">
        <f t="shared" ref="I242:I248" si="93">G242+H242</f>
        <v>0</v>
      </c>
      <c r="J242" s="116"/>
      <c r="K242" s="117"/>
      <c r="L242" s="222">
        <f t="shared" ref="L242:L248" si="94">J242+K242</f>
        <v>0</v>
      </c>
      <c r="M242" s="116"/>
      <c r="N242" s="118"/>
      <c r="O242" s="223">
        <f t="shared" ref="O242:O248" si="95">N242+M242</f>
        <v>0</v>
      </c>
      <c r="P242" s="120"/>
      <c r="R242" s="346"/>
      <c r="S242" s="346"/>
      <c r="T242" s="346"/>
    </row>
    <row r="243" spans="1:20" ht="14.25" hidden="1" customHeight="1" x14ac:dyDescent="0.25">
      <c r="A243" s="64">
        <v>6253</v>
      </c>
      <c r="B243" s="667" t="s">
        <v>258</v>
      </c>
      <c r="C243" s="230">
        <f t="shared" si="64"/>
        <v>0</v>
      </c>
      <c r="D243" s="656"/>
      <c r="E243" s="656"/>
      <c r="F243" s="222">
        <f t="shared" si="92"/>
        <v>0</v>
      </c>
      <c r="G243" s="116"/>
      <c r="H243" s="118"/>
      <c r="I243" s="117">
        <f t="shared" si="93"/>
        <v>0</v>
      </c>
      <c r="J243" s="116"/>
      <c r="K243" s="117"/>
      <c r="L243" s="222">
        <f t="shared" si="94"/>
        <v>0</v>
      </c>
      <c r="M243" s="116"/>
      <c r="N243" s="118"/>
      <c r="O243" s="223">
        <f t="shared" si="95"/>
        <v>0</v>
      </c>
      <c r="P243" s="120"/>
      <c r="R243" s="346"/>
      <c r="S243" s="346"/>
      <c r="T243" s="346"/>
    </row>
    <row r="244" spans="1:20" ht="24" hidden="1" x14ac:dyDescent="0.25">
      <c r="A244" s="64">
        <v>6254</v>
      </c>
      <c r="B244" s="667" t="s">
        <v>259</v>
      </c>
      <c r="C244" s="230">
        <f t="shared" si="64"/>
        <v>0</v>
      </c>
      <c r="D244" s="656"/>
      <c r="E244" s="656"/>
      <c r="F244" s="222">
        <f t="shared" si="92"/>
        <v>0</v>
      </c>
      <c r="G244" s="116"/>
      <c r="H244" s="118"/>
      <c r="I244" s="117">
        <f t="shared" si="93"/>
        <v>0</v>
      </c>
      <c r="J244" s="116"/>
      <c r="K244" s="117"/>
      <c r="L244" s="222">
        <f t="shared" si="94"/>
        <v>0</v>
      </c>
      <c r="M244" s="116"/>
      <c r="N244" s="118"/>
      <c r="O244" s="223">
        <f t="shared" si="95"/>
        <v>0</v>
      </c>
      <c r="P244" s="120"/>
      <c r="R244" s="346"/>
      <c r="S244" s="346"/>
      <c r="T244" s="346"/>
    </row>
    <row r="245" spans="1:20" ht="24" hidden="1" x14ac:dyDescent="0.25">
      <c r="A245" s="64">
        <v>6255</v>
      </c>
      <c r="B245" s="667" t="s">
        <v>260</v>
      </c>
      <c r="C245" s="230">
        <f t="shared" ref="C245:C299" si="96">SUM(F245,I245,L245,O245)</f>
        <v>0</v>
      </c>
      <c r="D245" s="656"/>
      <c r="E245" s="656"/>
      <c r="F245" s="222">
        <f t="shared" si="92"/>
        <v>0</v>
      </c>
      <c r="G245" s="116"/>
      <c r="H245" s="118"/>
      <c r="I245" s="117">
        <f t="shared" si="93"/>
        <v>0</v>
      </c>
      <c r="J245" s="116"/>
      <c r="K245" s="117"/>
      <c r="L245" s="222">
        <f t="shared" si="94"/>
        <v>0</v>
      </c>
      <c r="M245" s="116"/>
      <c r="N245" s="118"/>
      <c r="O245" s="223">
        <f t="shared" si="95"/>
        <v>0</v>
      </c>
      <c r="P245" s="120"/>
      <c r="R245" s="346"/>
      <c r="S245" s="346"/>
      <c r="T245" s="346"/>
    </row>
    <row r="246" spans="1:20" hidden="1" x14ac:dyDescent="0.25">
      <c r="A246" s="64">
        <v>6259</v>
      </c>
      <c r="B246" s="667" t="s">
        <v>261</v>
      </c>
      <c r="C246" s="230">
        <f t="shared" si="96"/>
        <v>0</v>
      </c>
      <c r="D246" s="656"/>
      <c r="E246" s="656"/>
      <c r="F246" s="222">
        <f t="shared" si="92"/>
        <v>0</v>
      </c>
      <c r="G246" s="116"/>
      <c r="H246" s="118"/>
      <c r="I246" s="117">
        <f t="shared" si="93"/>
        <v>0</v>
      </c>
      <c r="J246" s="116"/>
      <c r="K246" s="117"/>
      <c r="L246" s="222">
        <f t="shared" si="94"/>
        <v>0</v>
      </c>
      <c r="M246" s="116"/>
      <c r="N246" s="118"/>
      <c r="O246" s="223">
        <f t="shared" si="95"/>
        <v>0</v>
      </c>
      <c r="P246" s="120"/>
      <c r="R246" s="346"/>
      <c r="S246" s="346"/>
      <c r="T246" s="346"/>
    </row>
    <row r="247" spans="1:20" ht="24" hidden="1" x14ac:dyDescent="0.25">
      <c r="A247" s="224">
        <v>6260</v>
      </c>
      <c r="B247" s="667" t="s">
        <v>262</v>
      </c>
      <c r="C247" s="230">
        <f t="shared" si="96"/>
        <v>0</v>
      </c>
      <c r="D247" s="656"/>
      <c r="E247" s="656"/>
      <c r="F247" s="222">
        <f t="shared" si="92"/>
        <v>0</v>
      </c>
      <c r="G247" s="116"/>
      <c r="H247" s="118"/>
      <c r="I247" s="117">
        <f t="shared" si="93"/>
        <v>0</v>
      </c>
      <c r="J247" s="116"/>
      <c r="K247" s="117"/>
      <c r="L247" s="222">
        <f t="shared" si="94"/>
        <v>0</v>
      </c>
      <c r="M247" s="116"/>
      <c r="N247" s="118"/>
      <c r="O247" s="223">
        <f t="shared" si="95"/>
        <v>0</v>
      </c>
      <c r="P247" s="120"/>
      <c r="R247" s="346"/>
      <c r="S247" s="346"/>
      <c r="T247" s="346"/>
    </row>
    <row r="248" spans="1:20" hidden="1" x14ac:dyDescent="0.25">
      <c r="A248" s="224">
        <v>6270</v>
      </c>
      <c r="B248" s="667" t="s">
        <v>263</v>
      </c>
      <c r="C248" s="230">
        <f t="shared" si="96"/>
        <v>0</v>
      </c>
      <c r="D248" s="656"/>
      <c r="E248" s="656"/>
      <c r="F248" s="222">
        <f t="shared" si="92"/>
        <v>0</v>
      </c>
      <c r="G248" s="116"/>
      <c r="H248" s="118"/>
      <c r="I248" s="117">
        <f t="shared" si="93"/>
        <v>0</v>
      </c>
      <c r="J248" s="116"/>
      <c r="K248" s="117"/>
      <c r="L248" s="222">
        <f t="shared" si="94"/>
        <v>0</v>
      </c>
      <c r="M248" s="116"/>
      <c r="N248" s="118"/>
      <c r="O248" s="223">
        <f t="shared" si="95"/>
        <v>0</v>
      </c>
      <c r="P248" s="120"/>
      <c r="R248" s="346"/>
      <c r="S248" s="346"/>
      <c r="T248" s="346"/>
    </row>
    <row r="249" spans="1:20" hidden="1" x14ac:dyDescent="0.25">
      <c r="A249" s="350">
        <v>6290</v>
      </c>
      <c r="B249" s="666" t="s">
        <v>264</v>
      </c>
      <c r="C249" s="479">
        <f t="shared" si="96"/>
        <v>0</v>
      </c>
      <c r="D249" s="400">
        <f t="shared" ref="D249:O249" si="97">SUM(D250:D253)</f>
        <v>0</v>
      </c>
      <c r="E249" s="400">
        <f t="shared" si="97"/>
        <v>0</v>
      </c>
      <c r="F249" s="240">
        <f t="shared" si="97"/>
        <v>0</v>
      </c>
      <c r="G249" s="238">
        <f t="shared" si="97"/>
        <v>0</v>
      </c>
      <c r="H249" s="241">
        <f t="shared" si="97"/>
        <v>0</v>
      </c>
      <c r="I249" s="239">
        <f t="shared" si="97"/>
        <v>0</v>
      </c>
      <c r="J249" s="238">
        <f t="shared" si="97"/>
        <v>0</v>
      </c>
      <c r="K249" s="239">
        <f t="shared" si="97"/>
        <v>0</v>
      </c>
      <c r="L249" s="240">
        <f t="shared" si="97"/>
        <v>0</v>
      </c>
      <c r="M249" s="255">
        <f t="shared" si="97"/>
        <v>0</v>
      </c>
      <c r="N249" s="241">
        <f t="shared" si="97"/>
        <v>0</v>
      </c>
      <c r="O249" s="242">
        <f t="shared" si="97"/>
        <v>0</v>
      </c>
      <c r="P249" s="243"/>
      <c r="R249" s="346"/>
      <c r="S249" s="346"/>
      <c r="T249" s="346"/>
    </row>
    <row r="250" spans="1:20" hidden="1" x14ac:dyDescent="0.25">
      <c r="A250" s="64">
        <v>6291</v>
      </c>
      <c r="B250" s="667" t="s">
        <v>265</v>
      </c>
      <c r="C250" s="230">
        <f t="shared" si="96"/>
        <v>0</v>
      </c>
      <c r="D250" s="656"/>
      <c r="E250" s="656"/>
      <c r="F250" s="222">
        <f>D250+E250</f>
        <v>0</v>
      </c>
      <c r="G250" s="116"/>
      <c r="H250" s="118"/>
      <c r="I250" s="117">
        <f>G250+H250</f>
        <v>0</v>
      </c>
      <c r="J250" s="116"/>
      <c r="K250" s="117"/>
      <c r="L250" s="222">
        <f>J250+K250</f>
        <v>0</v>
      </c>
      <c r="M250" s="116"/>
      <c r="N250" s="118"/>
      <c r="O250" s="223">
        <f>N250+M250</f>
        <v>0</v>
      </c>
      <c r="P250" s="120"/>
      <c r="R250" s="346"/>
      <c r="S250" s="346"/>
      <c r="T250" s="346"/>
    </row>
    <row r="251" spans="1:20" hidden="1" x14ac:dyDescent="0.25">
      <c r="A251" s="64">
        <v>6292</v>
      </c>
      <c r="B251" s="667" t="s">
        <v>266</v>
      </c>
      <c r="C251" s="230">
        <f t="shared" si="96"/>
        <v>0</v>
      </c>
      <c r="D251" s="656"/>
      <c r="E251" s="656"/>
      <c r="F251" s="222">
        <f>D251+E251</f>
        <v>0</v>
      </c>
      <c r="G251" s="116"/>
      <c r="H251" s="118"/>
      <c r="I251" s="117">
        <f>G251+H251</f>
        <v>0</v>
      </c>
      <c r="J251" s="116"/>
      <c r="K251" s="117"/>
      <c r="L251" s="222">
        <f>J251+K251</f>
        <v>0</v>
      </c>
      <c r="M251" s="116"/>
      <c r="N251" s="118"/>
      <c r="O251" s="223">
        <f>N251+M251</f>
        <v>0</v>
      </c>
      <c r="P251" s="120"/>
      <c r="R251" s="346"/>
      <c r="S251" s="346"/>
      <c r="T251" s="346"/>
    </row>
    <row r="252" spans="1:20" ht="72" hidden="1" x14ac:dyDescent="0.25">
      <c r="A252" s="64">
        <v>6296</v>
      </c>
      <c r="B252" s="667" t="s">
        <v>267</v>
      </c>
      <c r="C252" s="230">
        <f t="shared" si="96"/>
        <v>0</v>
      </c>
      <c r="D252" s="656"/>
      <c r="E252" s="656"/>
      <c r="F252" s="222">
        <f>D252+E252</f>
        <v>0</v>
      </c>
      <c r="G252" s="116"/>
      <c r="H252" s="118"/>
      <c r="I252" s="117">
        <f>G252+H252</f>
        <v>0</v>
      </c>
      <c r="J252" s="116"/>
      <c r="K252" s="117"/>
      <c r="L252" s="222">
        <f>J252+K252</f>
        <v>0</v>
      </c>
      <c r="M252" s="116"/>
      <c r="N252" s="118"/>
      <c r="O252" s="223">
        <f>N252+M252</f>
        <v>0</v>
      </c>
      <c r="P252" s="120"/>
      <c r="R252" s="346"/>
      <c r="S252" s="346"/>
      <c r="T252" s="346"/>
    </row>
    <row r="253" spans="1:20" ht="39.75" hidden="1" customHeight="1" x14ac:dyDescent="0.25">
      <c r="A253" s="64">
        <v>6299</v>
      </c>
      <c r="B253" s="667" t="s">
        <v>268</v>
      </c>
      <c r="C253" s="230">
        <f t="shared" si="96"/>
        <v>0</v>
      </c>
      <c r="D253" s="656"/>
      <c r="E253" s="656"/>
      <c r="F253" s="222">
        <f>D253+E253</f>
        <v>0</v>
      </c>
      <c r="G253" s="116"/>
      <c r="H253" s="118"/>
      <c r="I253" s="117">
        <f>G253+H253</f>
        <v>0</v>
      </c>
      <c r="J253" s="116"/>
      <c r="K253" s="117"/>
      <c r="L253" s="222">
        <f>J253+K253</f>
        <v>0</v>
      </c>
      <c r="M253" s="116"/>
      <c r="N253" s="118"/>
      <c r="O253" s="223">
        <f>N253+M253</f>
        <v>0</v>
      </c>
      <c r="P253" s="120"/>
      <c r="R253" s="346"/>
      <c r="S253" s="346"/>
      <c r="T253" s="346"/>
    </row>
    <row r="254" spans="1:20" hidden="1" x14ac:dyDescent="0.25">
      <c r="A254" s="85">
        <v>6300</v>
      </c>
      <c r="B254" s="668" t="s">
        <v>269</v>
      </c>
      <c r="C254" s="99">
        <f t="shared" si="96"/>
        <v>0</v>
      </c>
      <c r="D254" s="393">
        <f t="shared" ref="D254:O254" si="98">SUM(D255,D259,D260)</f>
        <v>0</v>
      </c>
      <c r="E254" s="393">
        <f t="shared" si="98"/>
        <v>0</v>
      </c>
      <c r="F254" s="97">
        <f t="shared" si="98"/>
        <v>0</v>
      </c>
      <c r="G254" s="95">
        <f t="shared" si="98"/>
        <v>0</v>
      </c>
      <c r="H254" s="98">
        <f t="shared" si="98"/>
        <v>0</v>
      </c>
      <c r="I254" s="96">
        <f t="shared" si="98"/>
        <v>0</v>
      </c>
      <c r="J254" s="95">
        <f t="shared" si="98"/>
        <v>0</v>
      </c>
      <c r="K254" s="96">
        <f t="shared" si="98"/>
        <v>0</v>
      </c>
      <c r="L254" s="97">
        <f t="shared" si="98"/>
        <v>0</v>
      </c>
      <c r="M254" s="244">
        <f t="shared" si="98"/>
        <v>0</v>
      </c>
      <c r="N254" s="98">
        <f t="shared" si="98"/>
        <v>0</v>
      </c>
      <c r="O254" s="212">
        <f t="shared" si="98"/>
        <v>0</v>
      </c>
      <c r="P254" s="99"/>
      <c r="R254" s="346"/>
      <c r="S254" s="346"/>
      <c r="T254" s="346"/>
    </row>
    <row r="255" spans="1:20" ht="24" hidden="1" x14ac:dyDescent="0.25">
      <c r="A255" s="350">
        <v>6320</v>
      </c>
      <c r="B255" s="666" t="s">
        <v>270</v>
      </c>
      <c r="C255" s="479">
        <f t="shared" si="96"/>
        <v>0</v>
      </c>
      <c r="D255" s="400">
        <f t="shared" ref="D255:O255" si="99">SUM(D256:D258)</f>
        <v>0</v>
      </c>
      <c r="E255" s="400">
        <f t="shared" si="99"/>
        <v>0</v>
      </c>
      <c r="F255" s="240">
        <f t="shared" si="99"/>
        <v>0</v>
      </c>
      <c r="G255" s="238">
        <f t="shared" si="99"/>
        <v>0</v>
      </c>
      <c r="H255" s="241">
        <f t="shared" si="99"/>
        <v>0</v>
      </c>
      <c r="I255" s="239">
        <f t="shared" si="99"/>
        <v>0</v>
      </c>
      <c r="J255" s="238">
        <f t="shared" si="99"/>
        <v>0</v>
      </c>
      <c r="K255" s="239">
        <f t="shared" si="99"/>
        <v>0</v>
      </c>
      <c r="L255" s="240">
        <f t="shared" si="99"/>
        <v>0</v>
      </c>
      <c r="M255" s="238">
        <f t="shared" si="99"/>
        <v>0</v>
      </c>
      <c r="N255" s="241">
        <f t="shared" si="99"/>
        <v>0</v>
      </c>
      <c r="O255" s="242">
        <f t="shared" si="99"/>
        <v>0</v>
      </c>
      <c r="P255" s="243"/>
      <c r="R255" s="346"/>
      <c r="S255" s="346"/>
      <c r="T255" s="346"/>
    </row>
    <row r="256" spans="1:20" hidden="1" x14ac:dyDescent="0.25">
      <c r="A256" s="64">
        <v>6322</v>
      </c>
      <c r="B256" s="667" t="s">
        <v>271</v>
      </c>
      <c r="C256" s="230">
        <f t="shared" si="96"/>
        <v>0</v>
      </c>
      <c r="D256" s="656"/>
      <c r="E256" s="656"/>
      <c r="F256" s="222">
        <f>D256+E256</f>
        <v>0</v>
      </c>
      <c r="G256" s="116"/>
      <c r="H256" s="118"/>
      <c r="I256" s="117">
        <f>G256+H256</f>
        <v>0</v>
      </c>
      <c r="J256" s="116"/>
      <c r="K256" s="117"/>
      <c r="L256" s="222">
        <f>J256+K256</f>
        <v>0</v>
      </c>
      <c r="M256" s="116"/>
      <c r="N256" s="118"/>
      <c r="O256" s="223">
        <f>N256+M256</f>
        <v>0</v>
      </c>
      <c r="P256" s="120"/>
      <c r="R256" s="346"/>
      <c r="S256" s="346"/>
      <c r="T256" s="346"/>
    </row>
    <row r="257" spans="1:20" ht="24" hidden="1" x14ac:dyDescent="0.25">
      <c r="A257" s="64">
        <v>6323</v>
      </c>
      <c r="B257" s="667" t="s">
        <v>272</v>
      </c>
      <c r="C257" s="230">
        <f t="shared" si="96"/>
        <v>0</v>
      </c>
      <c r="D257" s="656"/>
      <c r="E257" s="656"/>
      <c r="F257" s="222">
        <f>D257+E257</f>
        <v>0</v>
      </c>
      <c r="G257" s="116"/>
      <c r="H257" s="118"/>
      <c r="I257" s="117">
        <f>G257+H257</f>
        <v>0</v>
      </c>
      <c r="J257" s="116"/>
      <c r="K257" s="117"/>
      <c r="L257" s="222">
        <f>J257+K257</f>
        <v>0</v>
      </c>
      <c r="M257" s="116"/>
      <c r="N257" s="118"/>
      <c r="O257" s="223">
        <f>N257+M257</f>
        <v>0</v>
      </c>
      <c r="P257" s="120"/>
      <c r="R257" s="346"/>
      <c r="S257" s="346"/>
      <c r="T257" s="346"/>
    </row>
    <row r="258" spans="1:20" ht="24" hidden="1" x14ac:dyDescent="0.25">
      <c r="A258" s="55">
        <v>6324</v>
      </c>
      <c r="B258" s="666" t="s">
        <v>273</v>
      </c>
      <c r="C258" s="243">
        <f t="shared" si="96"/>
        <v>0</v>
      </c>
      <c r="D258" s="655"/>
      <c r="E258" s="655"/>
      <c r="F258" s="220">
        <f>D258+E258</f>
        <v>0</v>
      </c>
      <c r="G258" s="106"/>
      <c r="H258" s="108"/>
      <c r="I258" s="107">
        <f>G258+H258</f>
        <v>0</v>
      </c>
      <c r="J258" s="106"/>
      <c r="K258" s="107"/>
      <c r="L258" s="220">
        <f>J258+K258</f>
        <v>0</v>
      </c>
      <c r="M258" s="106"/>
      <c r="N258" s="108"/>
      <c r="O258" s="221">
        <f>N258+M258</f>
        <v>0</v>
      </c>
      <c r="P258" s="110"/>
      <c r="R258" s="346"/>
      <c r="S258" s="346"/>
      <c r="T258" s="346"/>
    </row>
    <row r="259" spans="1:20" ht="24" hidden="1" x14ac:dyDescent="0.25">
      <c r="A259" s="273">
        <v>6330</v>
      </c>
      <c r="B259" s="669" t="s">
        <v>274</v>
      </c>
      <c r="C259" s="479">
        <f t="shared" si="96"/>
        <v>0</v>
      </c>
      <c r="D259" s="664"/>
      <c r="E259" s="664"/>
      <c r="F259" s="259">
        <f>D259+E259</f>
        <v>0</v>
      </c>
      <c r="G259" s="257"/>
      <c r="H259" s="260"/>
      <c r="I259" s="258">
        <f>G259+H259</f>
        <v>0</v>
      </c>
      <c r="J259" s="257"/>
      <c r="K259" s="258"/>
      <c r="L259" s="259">
        <f>J259+K259</f>
        <v>0</v>
      </c>
      <c r="M259" s="257"/>
      <c r="N259" s="260"/>
      <c r="O259" s="261">
        <f>N259+M259</f>
        <v>0</v>
      </c>
      <c r="P259" s="262"/>
      <c r="R259" s="346"/>
      <c r="S259" s="346"/>
      <c r="T259" s="346"/>
    </row>
    <row r="260" spans="1:20" hidden="1" x14ac:dyDescent="0.25">
      <c r="A260" s="224">
        <v>6360</v>
      </c>
      <c r="B260" s="667" t="s">
        <v>275</v>
      </c>
      <c r="C260" s="230">
        <f t="shared" si="96"/>
        <v>0</v>
      </c>
      <c r="D260" s="656"/>
      <c r="E260" s="656"/>
      <c r="F260" s="222">
        <f>D260+E260</f>
        <v>0</v>
      </c>
      <c r="G260" s="116"/>
      <c r="H260" s="118"/>
      <c r="I260" s="117">
        <f>G260+H260</f>
        <v>0</v>
      </c>
      <c r="J260" s="116"/>
      <c r="K260" s="117"/>
      <c r="L260" s="222">
        <f>J260+K260</f>
        <v>0</v>
      </c>
      <c r="M260" s="116"/>
      <c r="N260" s="118"/>
      <c r="O260" s="223">
        <f>N260+M260</f>
        <v>0</v>
      </c>
      <c r="P260" s="120"/>
      <c r="R260" s="346"/>
      <c r="S260" s="346"/>
      <c r="T260" s="346"/>
    </row>
    <row r="261" spans="1:20" ht="24" hidden="1" x14ac:dyDescent="0.25">
      <c r="A261" s="85">
        <v>6400</v>
      </c>
      <c r="B261" s="668" t="s">
        <v>276</v>
      </c>
      <c r="C261" s="99">
        <f t="shared" si="96"/>
        <v>0</v>
      </c>
      <c r="D261" s="393">
        <f t="shared" ref="D261:O261" si="100">SUM(D262,D266)</f>
        <v>0</v>
      </c>
      <c r="E261" s="393">
        <f t="shared" si="100"/>
        <v>0</v>
      </c>
      <c r="F261" s="97">
        <f t="shared" si="100"/>
        <v>0</v>
      </c>
      <c r="G261" s="95">
        <f t="shared" si="100"/>
        <v>0</v>
      </c>
      <c r="H261" s="98">
        <f t="shared" si="100"/>
        <v>0</v>
      </c>
      <c r="I261" s="96">
        <f t="shared" si="100"/>
        <v>0</v>
      </c>
      <c r="J261" s="95">
        <f t="shared" si="100"/>
        <v>0</v>
      </c>
      <c r="K261" s="96">
        <f t="shared" si="100"/>
        <v>0</v>
      </c>
      <c r="L261" s="97">
        <f t="shared" si="100"/>
        <v>0</v>
      </c>
      <c r="M261" s="244">
        <f t="shared" si="100"/>
        <v>0</v>
      </c>
      <c r="N261" s="98">
        <f t="shared" si="100"/>
        <v>0</v>
      </c>
      <c r="O261" s="212">
        <f t="shared" si="100"/>
        <v>0</v>
      </c>
      <c r="P261" s="99"/>
      <c r="R261" s="346"/>
      <c r="S261" s="346"/>
      <c r="T261" s="346"/>
    </row>
    <row r="262" spans="1:20" ht="24" hidden="1" x14ac:dyDescent="0.25">
      <c r="A262" s="350">
        <v>6410</v>
      </c>
      <c r="B262" s="666" t="s">
        <v>277</v>
      </c>
      <c r="C262" s="243">
        <f t="shared" si="96"/>
        <v>0</v>
      </c>
      <c r="D262" s="400">
        <f t="shared" ref="D262:O262" si="101">SUM(D263:D265)</f>
        <v>0</v>
      </c>
      <c r="E262" s="400">
        <f t="shared" si="101"/>
        <v>0</v>
      </c>
      <c r="F262" s="240">
        <f t="shared" si="101"/>
        <v>0</v>
      </c>
      <c r="G262" s="238">
        <f t="shared" si="101"/>
        <v>0</v>
      </c>
      <c r="H262" s="241">
        <f t="shared" si="101"/>
        <v>0</v>
      </c>
      <c r="I262" s="239">
        <f t="shared" si="101"/>
        <v>0</v>
      </c>
      <c r="J262" s="238">
        <f t="shared" si="101"/>
        <v>0</v>
      </c>
      <c r="K262" s="239">
        <f t="shared" si="101"/>
        <v>0</v>
      </c>
      <c r="L262" s="240">
        <f t="shared" si="101"/>
        <v>0</v>
      </c>
      <c r="M262" s="251">
        <f t="shared" si="101"/>
        <v>0</v>
      </c>
      <c r="N262" s="241">
        <f t="shared" si="101"/>
        <v>0</v>
      </c>
      <c r="O262" s="242">
        <f t="shared" si="101"/>
        <v>0</v>
      </c>
      <c r="P262" s="243"/>
      <c r="R262" s="346"/>
      <c r="S262" s="346"/>
      <c r="T262" s="346"/>
    </row>
    <row r="263" spans="1:20" hidden="1" x14ac:dyDescent="0.25">
      <c r="A263" s="64">
        <v>6411</v>
      </c>
      <c r="B263" s="670" t="s">
        <v>278</v>
      </c>
      <c r="C263" s="230">
        <f t="shared" si="96"/>
        <v>0</v>
      </c>
      <c r="D263" s="656"/>
      <c r="E263" s="656"/>
      <c r="F263" s="222">
        <f>D263+E263</f>
        <v>0</v>
      </c>
      <c r="G263" s="116"/>
      <c r="H263" s="118"/>
      <c r="I263" s="117">
        <f>G263+H263</f>
        <v>0</v>
      </c>
      <c r="J263" s="116"/>
      <c r="K263" s="117"/>
      <c r="L263" s="222">
        <f>J263+K263</f>
        <v>0</v>
      </c>
      <c r="M263" s="116"/>
      <c r="N263" s="118"/>
      <c r="O263" s="223">
        <f>N263+M263</f>
        <v>0</v>
      </c>
      <c r="P263" s="120"/>
      <c r="R263" s="346"/>
      <c r="S263" s="346"/>
      <c r="T263" s="346"/>
    </row>
    <row r="264" spans="1:20" ht="36" hidden="1" x14ac:dyDescent="0.25">
      <c r="A264" s="64">
        <v>6412</v>
      </c>
      <c r="B264" s="667" t="s">
        <v>279</v>
      </c>
      <c r="C264" s="230">
        <f t="shared" si="96"/>
        <v>0</v>
      </c>
      <c r="D264" s="656"/>
      <c r="E264" s="656"/>
      <c r="F264" s="222">
        <f>D264+E264</f>
        <v>0</v>
      </c>
      <c r="G264" s="116"/>
      <c r="H264" s="118"/>
      <c r="I264" s="117">
        <f>G264+H264</f>
        <v>0</v>
      </c>
      <c r="J264" s="116"/>
      <c r="K264" s="117"/>
      <c r="L264" s="222">
        <f>J264+K264</f>
        <v>0</v>
      </c>
      <c r="M264" s="116"/>
      <c r="N264" s="118"/>
      <c r="O264" s="223">
        <f>N264+M264</f>
        <v>0</v>
      </c>
      <c r="P264" s="120"/>
      <c r="R264" s="346"/>
      <c r="S264" s="346"/>
      <c r="T264" s="346"/>
    </row>
    <row r="265" spans="1:20" ht="36" hidden="1" x14ac:dyDescent="0.25">
      <c r="A265" s="64">
        <v>6419</v>
      </c>
      <c r="B265" s="667" t="s">
        <v>280</v>
      </c>
      <c r="C265" s="230">
        <f t="shared" si="96"/>
        <v>0</v>
      </c>
      <c r="D265" s="656"/>
      <c r="E265" s="656"/>
      <c r="F265" s="222">
        <f>D265+E265</f>
        <v>0</v>
      </c>
      <c r="G265" s="116"/>
      <c r="H265" s="118"/>
      <c r="I265" s="117">
        <f>G265+H265</f>
        <v>0</v>
      </c>
      <c r="J265" s="116"/>
      <c r="K265" s="117"/>
      <c r="L265" s="222">
        <f>J265+K265</f>
        <v>0</v>
      </c>
      <c r="M265" s="116"/>
      <c r="N265" s="118"/>
      <c r="O265" s="223">
        <f>N265+M265</f>
        <v>0</v>
      </c>
      <c r="P265" s="120"/>
      <c r="R265" s="346"/>
      <c r="S265" s="346"/>
      <c r="T265" s="346"/>
    </row>
    <row r="266" spans="1:20" ht="36" hidden="1" x14ac:dyDescent="0.25">
      <c r="A266" s="224">
        <v>6420</v>
      </c>
      <c r="B266" s="667" t="s">
        <v>281</v>
      </c>
      <c r="C266" s="230">
        <f t="shared" si="96"/>
        <v>0</v>
      </c>
      <c r="D266" s="405">
        <f t="shared" ref="D266:O266" si="102">SUM(D267:D270)</f>
        <v>0</v>
      </c>
      <c r="E266" s="405">
        <f t="shared" si="102"/>
        <v>0</v>
      </c>
      <c r="F266" s="227">
        <f t="shared" si="102"/>
        <v>0</v>
      </c>
      <c r="G266" s="225">
        <f t="shared" si="102"/>
        <v>0</v>
      </c>
      <c r="H266" s="228">
        <f t="shared" si="102"/>
        <v>0</v>
      </c>
      <c r="I266" s="226">
        <f t="shared" si="102"/>
        <v>0</v>
      </c>
      <c r="J266" s="225">
        <f t="shared" si="102"/>
        <v>0</v>
      </c>
      <c r="K266" s="226">
        <f t="shared" si="102"/>
        <v>0</v>
      </c>
      <c r="L266" s="227">
        <f t="shared" si="102"/>
        <v>0</v>
      </c>
      <c r="M266" s="225">
        <f t="shared" si="102"/>
        <v>0</v>
      </c>
      <c r="N266" s="228">
        <f t="shared" si="102"/>
        <v>0</v>
      </c>
      <c r="O266" s="229">
        <f t="shared" si="102"/>
        <v>0</v>
      </c>
      <c r="P266" s="230"/>
      <c r="R266" s="346"/>
      <c r="S266" s="346"/>
      <c r="T266" s="346"/>
    </row>
    <row r="267" spans="1:20" hidden="1" x14ac:dyDescent="0.25">
      <c r="A267" s="64">
        <v>6421</v>
      </c>
      <c r="B267" s="667" t="s">
        <v>282</v>
      </c>
      <c r="C267" s="230">
        <f t="shared" si="96"/>
        <v>0</v>
      </c>
      <c r="D267" s="656"/>
      <c r="E267" s="656"/>
      <c r="F267" s="222">
        <f>D267+E267</f>
        <v>0</v>
      </c>
      <c r="G267" s="116"/>
      <c r="H267" s="118"/>
      <c r="I267" s="117">
        <f>G267+H267</f>
        <v>0</v>
      </c>
      <c r="J267" s="116"/>
      <c r="K267" s="117"/>
      <c r="L267" s="222">
        <f>J267+K267</f>
        <v>0</v>
      </c>
      <c r="M267" s="116"/>
      <c r="N267" s="118"/>
      <c r="O267" s="223">
        <f>N267+M267</f>
        <v>0</v>
      </c>
      <c r="P267" s="120"/>
      <c r="R267" s="346"/>
      <c r="S267" s="346"/>
      <c r="T267" s="346"/>
    </row>
    <row r="268" spans="1:20" hidden="1" x14ac:dyDescent="0.25">
      <c r="A268" s="64">
        <v>6422</v>
      </c>
      <c r="B268" s="667" t="s">
        <v>283</v>
      </c>
      <c r="C268" s="230">
        <f t="shared" si="96"/>
        <v>0</v>
      </c>
      <c r="D268" s="656"/>
      <c r="E268" s="656"/>
      <c r="F268" s="222">
        <f>D268+E268</f>
        <v>0</v>
      </c>
      <c r="G268" s="116"/>
      <c r="H268" s="118"/>
      <c r="I268" s="117">
        <f>G268+H268</f>
        <v>0</v>
      </c>
      <c r="J268" s="116"/>
      <c r="K268" s="117"/>
      <c r="L268" s="222">
        <f>J268+K268</f>
        <v>0</v>
      </c>
      <c r="M268" s="116"/>
      <c r="N268" s="118"/>
      <c r="O268" s="223">
        <f>N268+M268</f>
        <v>0</v>
      </c>
      <c r="P268" s="120"/>
      <c r="R268" s="346"/>
      <c r="S268" s="346"/>
      <c r="T268" s="346"/>
    </row>
    <row r="269" spans="1:20" hidden="1" x14ac:dyDescent="0.25">
      <c r="A269" s="64">
        <v>6423</v>
      </c>
      <c r="B269" s="667" t="s">
        <v>284</v>
      </c>
      <c r="C269" s="230">
        <f t="shared" si="96"/>
        <v>0</v>
      </c>
      <c r="D269" s="656"/>
      <c r="E269" s="656"/>
      <c r="F269" s="222">
        <f>D269+E269</f>
        <v>0</v>
      </c>
      <c r="G269" s="116"/>
      <c r="H269" s="118"/>
      <c r="I269" s="117">
        <f>G269+H269</f>
        <v>0</v>
      </c>
      <c r="J269" s="116"/>
      <c r="K269" s="117"/>
      <c r="L269" s="222">
        <f>J269+K269</f>
        <v>0</v>
      </c>
      <c r="M269" s="116"/>
      <c r="N269" s="118"/>
      <c r="O269" s="223">
        <f>N269+M269</f>
        <v>0</v>
      </c>
      <c r="P269" s="120"/>
      <c r="R269" s="346"/>
      <c r="S269" s="346"/>
      <c r="T269" s="346"/>
    </row>
    <row r="270" spans="1:20" ht="36" hidden="1" x14ac:dyDescent="0.25">
      <c r="A270" s="64">
        <v>6424</v>
      </c>
      <c r="B270" s="667" t="s">
        <v>285</v>
      </c>
      <c r="C270" s="230">
        <f t="shared" si="96"/>
        <v>0</v>
      </c>
      <c r="D270" s="656"/>
      <c r="E270" s="656"/>
      <c r="F270" s="222">
        <f>D270+E270</f>
        <v>0</v>
      </c>
      <c r="G270" s="116"/>
      <c r="H270" s="118"/>
      <c r="I270" s="117">
        <f>G270+H270</f>
        <v>0</v>
      </c>
      <c r="J270" s="116"/>
      <c r="K270" s="117"/>
      <c r="L270" s="222">
        <f>J270+K270</f>
        <v>0</v>
      </c>
      <c r="M270" s="116"/>
      <c r="N270" s="118"/>
      <c r="O270" s="223">
        <f>N270+M270</f>
        <v>0</v>
      </c>
      <c r="P270" s="120"/>
      <c r="R270" s="346"/>
      <c r="S270" s="346"/>
      <c r="T270" s="346"/>
    </row>
    <row r="271" spans="1:20" ht="36" hidden="1" x14ac:dyDescent="0.25">
      <c r="A271" s="671">
        <v>7000</v>
      </c>
      <c r="B271" s="672" t="s">
        <v>286</v>
      </c>
      <c r="C271" s="673">
        <f t="shared" si="96"/>
        <v>0</v>
      </c>
      <c r="D271" s="674">
        <f t="shared" ref="D271:O271" si="103">SUM(D272,D282)</f>
        <v>0</v>
      </c>
      <c r="E271" s="674">
        <f t="shared" si="103"/>
        <v>0</v>
      </c>
      <c r="F271" s="280">
        <f t="shared" si="103"/>
        <v>0</v>
      </c>
      <c r="G271" s="278">
        <f t="shared" si="103"/>
        <v>0</v>
      </c>
      <c r="H271" s="281">
        <f t="shared" si="103"/>
        <v>0</v>
      </c>
      <c r="I271" s="279">
        <f t="shared" si="103"/>
        <v>0</v>
      </c>
      <c r="J271" s="278">
        <f t="shared" si="103"/>
        <v>0</v>
      </c>
      <c r="K271" s="279">
        <f t="shared" si="103"/>
        <v>0</v>
      </c>
      <c r="L271" s="280">
        <f t="shared" si="103"/>
        <v>0</v>
      </c>
      <c r="M271" s="675">
        <f t="shared" si="103"/>
        <v>0</v>
      </c>
      <c r="N271" s="281">
        <f t="shared" si="103"/>
        <v>0</v>
      </c>
      <c r="O271" s="676">
        <f t="shared" si="103"/>
        <v>0</v>
      </c>
      <c r="P271" s="673"/>
      <c r="R271" s="346"/>
      <c r="S271" s="346"/>
      <c r="T271" s="346"/>
    </row>
    <row r="272" spans="1:20" ht="24" hidden="1" x14ac:dyDescent="0.25">
      <c r="A272" s="85">
        <v>7200</v>
      </c>
      <c r="B272" s="668" t="s">
        <v>287</v>
      </c>
      <c r="C272" s="99">
        <f t="shared" si="96"/>
        <v>0</v>
      </c>
      <c r="D272" s="393">
        <f t="shared" ref="D272:O272" si="104">SUM(D273,D274,D277,D278,D281)</f>
        <v>0</v>
      </c>
      <c r="E272" s="393">
        <f t="shared" si="104"/>
        <v>0</v>
      </c>
      <c r="F272" s="97">
        <f t="shared" si="104"/>
        <v>0</v>
      </c>
      <c r="G272" s="95">
        <f t="shared" si="104"/>
        <v>0</v>
      </c>
      <c r="H272" s="98">
        <f t="shared" si="104"/>
        <v>0</v>
      </c>
      <c r="I272" s="96">
        <f t="shared" si="104"/>
        <v>0</v>
      </c>
      <c r="J272" s="95">
        <f t="shared" si="104"/>
        <v>0</v>
      </c>
      <c r="K272" s="96">
        <f t="shared" si="104"/>
        <v>0</v>
      </c>
      <c r="L272" s="97">
        <f t="shared" si="104"/>
        <v>0</v>
      </c>
      <c r="M272" s="211">
        <f t="shared" si="104"/>
        <v>0</v>
      </c>
      <c r="N272" s="98">
        <f t="shared" si="104"/>
        <v>0</v>
      </c>
      <c r="O272" s="212">
        <f t="shared" si="104"/>
        <v>0</v>
      </c>
      <c r="P272" s="99"/>
      <c r="R272" s="346"/>
      <c r="S272" s="346"/>
      <c r="T272" s="346"/>
    </row>
    <row r="273" spans="1:20" ht="24" hidden="1" x14ac:dyDescent="0.25">
      <c r="A273" s="350">
        <v>7210</v>
      </c>
      <c r="B273" s="666" t="s">
        <v>288</v>
      </c>
      <c r="C273" s="243">
        <f t="shared" si="96"/>
        <v>0</v>
      </c>
      <c r="D273" s="655"/>
      <c r="E273" s="655"/>
      <c r="F273" s="220">
        <f>D273+E273</f>
        <v>0</v>
      </c>
      <c r="G273" s="106"/>
      <c r="H273" s="108"/>
      <c r="I273" s="107">
        <f>G273+H273</f>
        <v>0</v>
      </c>
      <c r="J273" s="106"/>
      <c r="K273" s="107"/>
      <c r="L273" s="220">
        <f>J273+K273</f>
        <v>0</v>
      </c>
      <c r="M273" s="106"/>
      <c r="N273" s="108"/>
      <c r="O273" s="221">
        <f>N273+M273</f>
        <v>0</v>
      </c>
      <c r="P273" s="110"/>
      <c r="R273" s="346"/>
      <c r="S273" s="346"/>
      <c r="T273" s="346"/>
    </row>
    <row r="274" spans="1:20" s="286" customFormat="1" ht="36" hidden="1" x14ac:dyDescent="0.25">
      <c r="A274" s="224">
        <v>7220</v>
      </c>
      <c r="B274" s="667" t="s">
        <v>289</v>
      </c>
      <c r="C274" s="230">
        <f t="shared" si="96"/>
        <v>0</v>
      </c>
      <c r="D274" s="405">
        <f t="shared" ref="D274:O274" si="105">SUM(D275:D276)</f>
        <v>0</v>
      </c>
      <c r="E274" s="405">
        <f t="shared" si="105"/>
        <v>0</v>
      </c>
      <c r="F274" s="227">
        <f t="shared" si="105"/>
        <v>0</v>
      </c>
      <c r="G274" s="225">
        <f t="shared" si="105"/>
        <v>0</v>
      </c>
      <c r="H274" s="228">
        <f t="shared" si="105"/>
        <v>0</v>
      </c>
      <c r="I274" s="226">
        <f t="shared" si="105"/>
        <v>0</v>
      </c>
      <c r="J274" s="225">
        <f t="shared" si="105"/>
        <v>0</v>
      </c>
      <c r="K274" s="226">
        <f t="shared" si="105"/>
        <v>0</v>
      </c>
      <c r="L274" s="227">
        <f t="shared" si="105"/>
        <v>0</v>
      </c>
      <c r="M274" s="225">
        <f t="shared" si="105"/>
        <v>0</v>
      </c>
      <c r="N274" s="228">
        <f t="shared" si="105"/>
        <v>0</v>
      </c>
      <c r="O274" s="229">
        <f t="shared" si="105"/>
        <v>0</v>
      </c>
      <c r="P274" s="230"/>
      <c r="R274" s="346"/>
      <c r="S274" s="346"/>
      <c r="T274" s="346"/>
    </row>
    <row r="275" spans="1:20" s="286" customFormat="1" ht="36" hidden="1" x14ac:dyDescent="0.25">
      <c r="A275" s="64">
        <v>7221</v>
      </c>
      <c r="B275" s="667" t="s">
        <v>290</v>
      </c>
      <c r="C275" s="230">
        <f t="shared" si="96"/>
        <v>0</v>
      </c>
      <c r="D275" s="656"/>
      <c r="E275" s="656"/>
      <c r="F275" s="222">
        <f>D275+E275</f>
        <v>0</v>
      </c>
      <c r="G275" s="116"/>
      <c r="H275" s="118"/>
      <c r="I275" s="117">
        <f>G275+H275</f>
        <v>0</v>
      </c>
      <c r="J275" s="116"/>
      <c r="K275" s="117"/>
      <c r="L275" s="222">
        <f>J275+K275</f>
        <v>0</v>
      </c>
      <c r="M275" s="116"/>
      <c r="N275" s="118"/>
      <c r="O275" s="223">
        <f>N275+M275</f>
        <v>0</v>
      </c>
      <c r="P275" s="120"/>
      <c r="R275" s="346"/>
      <c r="S275" s="346"/>
      <c r="T275" s="346"/>
    </row>
    <row r="276" spans="1:20" s="286" customFormat="1" ht="36" hidden="1" x14ac:dyDescent="0.25">
      <c r="A276" s="64">
        <v>7222</v>
      </c>
      <c r="B276" s="667" t="s">
        <v>291</v>
      </c>
      <c r="C276" s="230">
        <f t="shared" si="96"/>
        <v>0</v>
      </c>
      <c r="D276" s="656"/>
      <c r="E276" s="656"/>
      <c r="F276" s="222">
        <f>D276+E276</f>
        <v>0</v>
      </c>
      <c r="G276" s="116"/>
      <c r="H276" s="118"/>
      <c r="I276" s="117">
        <f>G276+H276</f>
        <v>0</v>
      </c>
      <c r="J276" s="116"/>
      <c r="K276" s="117"/>
      <c r="L276" s="222">
        <f>J276+K276</f>
        <v>0</v>
      </c>
      <c r="M276" s="116"/>
      <c r="N276" s="118"/>
      <c r="O276" s="223">
        <f>N276+M276</f>
        <v>0</v>
      </c>
      <c r="P276" s="120"/>
      <c r="R276" s="346"/>
      <c r="S276" s="346"/>
      <c r="T276" s="346"/>
    </row>
    <row r="277" spans="1:20" ht="24" hidden="1" x14ac:dyDescent="0.25">
      <c r="A277" s="224">
        <v>7230</v>
      </c>
      <c r="B277" s="667" t="s">
        <v>292</v>
      </c>
      <c r="C277" s="230">
        <f t="shared" si="96"/>
        <v>0</v>
      </c>
      <c r="D277" s="656"/>
      <c r="E277" s="656"/>
      <c r="F277" s="222">
        <f>D277+E277</f>
        <v>0</v>
      </c>
      <c r="G277" s="116"/>
      <c r="H277" s="118"/>
      <c r="I277" s="117">
        <f>G277+H277</f>
        <v>0</v>
      </c>
      <c r="J277" s="116"/>
      <c r="K277" s="117"/>
      <c r="L277" s="222">
        <f>J277+K277</f>
        <v>0</v>
      </c>
      <c r="M277" s="116"/>
      <c r="N277" s="118"/>
      <c r="O277" s="223">
        <f>N277+M277</f>
        <v>0</v>
      </c>
      <c r="P277" s="120"/>
      <c r="R277" s="346"/>
      <c r="S277" s="346"/>
      <c r="T277" s="346"/>
    </row>
    <row r="278" spans="1:20" ht="24" hidden="1" x14ac:dyDescent="0.25">
      <c r="A278" s="224">
        <v>7240</v>
      </c>
      <c r="B278" s="667" t="s">
        <v>293</v>
      </c>
      <c r="C278" s="230">
        <f t="shared" si="96"/>
        <v>0</v>
      </c>
      <c r="D278" s="405">
        <f t="shared" ref="D278:O278" si="106">SUM(D279:D280)</f>
        <v>0</v>
      </c>
      <c r="E278" s="405">
        <f t="shared" si="106"/>
        <v>0</v>
      </c>
      <c r="F278" s="227">
        <f t="shared" si="106"/>
        <v>0</v>
      </c>
      <c r="G278" s="225">
        <f t="shared" si="106"/>
        <v>0</v>
      </c>
      <c r="H278" s="228">
        <f t="shared" si="106"/>
        <v>0</v>
      </c>
      <c r="I278" s="226">
        <f t="shared" si="106"/>
        <v>0</v>
      </c>
      <c r="J278" s="225">
        <f t="shared" si="106"/>
        <v>0</v>
      </c>
      <c r="K278" s="226">
        <f t="shared" si="106"/>
        <v>0</v>
      </c>
      <c r="L278" s="227">
        <f t="shared" si="106"/>
        <v>0</v>
      </c>
      <c r="M278" s="225">
        <f t="shared" si="106"/>
        <v>0</v>
      </c>
      <c r="N278" s="228">
        <f t="shared" si="106"/>
        <v>0</v>
      </c>
      <c r="O278" s="229">
        <f t="shared" si="106"/>
        <v>0</v>
      </c>
      <c r="P278" s="230"/>
      <c r="R278" s="346"/>
      <c r="S278" s="346"/>
      <c r="T278" s="346"/>
    </row>
    <row r="279" spans="1:20" ht="48" hidden="1" x14ac:dyDescent="0.25">
      <c r="A279" s="64">
        <v>7245</v>
      </c>
      <c r="B279" s="667" t="s">
        <v>294</v>
      </c>
      <c r="C279" s="230">
        <f t="shared" si="96"/>
        <v>0</v>
      </c>
      <c r="D279" s="656"/>
      <c r="E279" s="656"/>
      <c r="F279" s="222">
        <f>D279+E279</f>
        <v>0</v>
      </c>
      <c r="G279" s="116"/>
      <c r="H279" s="118"/>
      <c r="I279" s="117">
        <f>G279+H279</f>
        <v>0</v>
      </c>
      <c r="J279" s="116"/>
      <c r="K279" s="117"/>
      <c r="L279" s="222">
        <f>J279+K279</f>
        <v>0</v>
      </c>
      <c r="M279" s="116"/>
      <c r="N279" s="118"/>
      <c r="O279" s="223">
        <f>N279+M279</f>
        <v>0</v>
      </c>
      <c r="P279" s="120"/>
      <c r="R279" s="346"/>
      <c r="S279" s="346"/>
      <c r="T279" s="346"/>
    </row>
    <row r="280" spans="1:20" ht="84" hidden="1" x14ac:dyDescent="0.25">
      <c r="A280" s="64">
        <v>7246</v>
      </c>
      <c r="B280" s="667" t="s">
        <v>295</v>
      </c>
      <c r="C280" s="230">
        <f t="shared" si="96"/>
        <v>0</v>
      </c>
      <c r="D280" s="656"/>
      <c r="E280" s="656"/>
      <c r="F280" s="222">
        <f>D280+E280</f>
        <v>0</v>
      </c>
      <c r="G280" s="116"/>
      <c r="H280" s="118"/>
      <c r="I280" s="117">
        <f>G280+H280</f>
        <v>0</v>
      </c>
      <c r="J280" s="116"/>
      <c r="K280" s="117"/>
      <c r="L280" s="222">
        <f>J280+K280</f>
        <v>0</v>
      </c>
      <c r="M280" s="116"/>
      <c r="N280" s="118"/>
      <c r="O280" s="223">
        <f>N280+M280</f>
        <v>0</v>
      </c>
      <c r="P280" s="120"/>
      <c r="R280" s="346"/>
      <c r="S280" s="346"/>
      <c r="T280" s="346"/>
    </row>
    <row r="281" spans="1:20" ht="24" hidden="1" x14ac:dyDescent="0.25">
      <c r="A281" s="273">
        <v>7260</v>
      </c>
      <c r="B281" s="666" t="s">
        <v>296</v>
      </c>
      <c r="C281" s="243">
        <f t="shared" si="96"/>
        <v>0</v>
      </c>
      <c r="D281" s="655"/>
      <c r="E281" s="655"/>
      <c r="F281" s="220">
        <f>D281+E281</f>
        <v>0</v>
      </c>
      <c r="G281" s="106"/>
      <c r="H281" s="108"/>
      <c r="I281" s="107">
        <f>G281+H281</f>
        <v>0</v>
      </c>
      <c r="J281" s="106"/>
      <c r="K281" s="107"/>
      <c r="L281" s="220">
        <f>J281+K281</f>
        <v>0</v>
      </c>
      <c r="M281" s="106"/>
      <c r="N281" s="108"/>
      <c r="O281" s="221">
        <f>N281+M281</f>
        <v>0</v>
      </c>
      <c r="P281" s="110"/>
      <c r="R281" s="346"/>
      <c r="S281" s="346"/>
      <c r="T281" s="346"/>
    </row>
    <row r="282" spans="1:20" hidden="1" x14ac:dyDescent="0.25">
      <c r="A282" s="153">
        <v>7700</v>
      </c>
      <c r="B282" s="677" t="s">
        <v>297</v>
      </c>
      <c r="C282" s="293">
        <f t="shared" si="96"/>
        <v>0</v>
      </c>
      <c r="D282" s="498">
        <f t="shared" ref="D282:O282" si="107">D283</f>
        <v>0</v>
      </c>
      <c r="E282" s="498">
        <f t="shared" si="107"/>
        <v>0</v>
      </c>
      <c r="F282" s="290">
        <f t="shared" si="107"/>
        <v>0</v>
      </c>
      <c r="G282" s="244">
        <f t="shared" si="107"/>
        <v>0</v>
      </c>
      <c r="H282" s="291">
        <f t="shared" si="107"/>
        <v>0</v>
      </c>
      <c r="I282" s="289">
        <f t="shared" si="107"/>
        <v>0</v>
      </c>
      <c r="J282" s="244">
        <f t="shared" si="107"/>
        <v>0</v>
      </c>
      <c r="K282" s="289">
        <f t="shared" si="107"/>
        <v>0</v>
      </c>
      <c r="L282" s="290">
        <f t="shared" si="107"/>
        <v>0</v>
      </c>
      <c r="M282" s="244">
        <f t="shared" si="107"/>
        <v>0</v>
      </c>
      <c r="N282" s="291">
        <f t="shared" si="107"/>
        <v>0</v>
      </c>
      <c r="O282" s="292">
        <f t="shared" si="107"/>
        <v>0</v>
      </c>
      <c r="P282" s="293"/>
      <c r="R282" s="346"/>
      <c r="S282" s="346"/>
      <c r="T282" s="346"/>
    </row>
    <row r="283" spans="1:20" hidden="1" x14ac:dyDescent="0.25">
      <c r="A283" s="213">
        <v>7720</v>
      </c>
      <c r="B283" s="666" t="s">
        <v>298</v>
      </c>
      <c r="C283" s="414">
        <f t="shared" si="96"/>
        <v>0</v>
      </c>
      <c r="D283" s="678"/>
      <c r="E283" s="678"/>
      <c r="F283" s="294">
        <f>D283+E283</f>
        <v>0</v>
      </c>
      <c r="G283" s="128"/>
      <c r="H283" s="131"/>
      <c r="I283" s="129">
        <f>G283+H283</f>
        <v>0</v>
      </c>
      <c r="J283" s="128"/>
      <c r="K283" s="129"/>
      <c r="L283" s="294">
        <f>J283+K283</f>
        <v>0</v>
      </c>
      <c r="M283" s="128"/>
      <c r="N283" s="131"/>
      <c r="O283" s="295">
        <f>N283+M283</f>
        <v>0</v>
      </c>
      <c r="P283" s="133"/>
      <c r="R283" s="346"/>
      <c r="S283" s="346"/>
      <c r="T283" s="346"/>
    </row>
    <row r="284" spans="1:20" hidden="1" x14ac:dyDescent="0.25">
      <c r="A284" s="275"/>
      <c r="B284" s="667" t="s">
        <v>299</v>
      </c>
      <c r="C284" s="230">
        <f t="shared" si="96"/>
        <v>0</v>
      </c>
      <c r="D284" s="405">
        <f t="shared" ref="D284:O284" si="108">SUM(D285:D286)</f>
        <v>0</v>
      </c>
      <c r="E284" s="405">
        <f t="shared" si="108"/>
        <v>0</v>
      </c>
      <c r="F284" s="227">
        <f t="shared" si="108"/>
        <v>0</v>
      </c>
      <c r="G284" s="225">
        <f t="shared" si="108"/>
        <v>0</v>
      </c>
      <c r="H284" s="228">
        <f t="shared" si="108"/>
        <v>0</v>
      </c>
      <c r="I284" s="226">
        <f t="shared" si="108"/>
        <v>0</v>
      </c>
      <c r="J284" s="225">
        <f t="shared" si="108"/>
        <v>0</v>
      </c>
      <c r="K284" s="226">
        <f t="shared" si="108"/>
        <v>0</v>
      </c>
      <c r="L284" s="227">
        <f t="shared" si="108"/>
        <v>0</v>
      </c>
      <c r="M284" s="225">
        <f t="shared" si="108"/>
        <v>0</v>
      </c>
      <c r="N284" s="228">
        <f t="shared" si="108"/>
        <v>0</v>
      </c>
      <c r="O284" s="229">
        <f t="shared" si="108"/>
        <v>0</v>
      </c>
      <c r="P284" s="230"/>
      <c r="R284" s="346"/>
      <c r="S284" s="346"/>
      <c r="T284" s="346"/>
    </row>
    <row r="285" spans="1:20" hidden="1" x14ac:dyDescent="0.25">
      <c r="A285" s="275" t="s">
        <v>300</v>
      </c>
      <c r="B285" s="679" t="s">
        <v>301</v>
      </c>
      <c r="C285" s="230">
        <f t="shared" si="96"/>
        <v>0</v>
      </c>
      <c r="D285" s="656"/>
      <c r="E285" s="656"/>
      <c r="F285" s="222">
        <f>D285+E285</f>
        <v>0</v>
      </c>
      <c r="G285" s="116"/>
      <c r="H285" s="118"/>
      <c r="I285" s="117">
        <f>G285+H285</f>
        <v>0</v>
      </c>
      <c r="J285" s="116"/>
      <c r="K285" s="117"/>
      <c r="L285" s="222">
        <f>J285+K285</f>
        <v>0</v>
      </c>
      <c r="M285" s="116"/>
      <c r="N285" s="118"/>
      <c r="O285" s="223">
        <f>N285+M285</f>
        <v>0</v>
      </c>
      <c r="P285" s="120"/>
      <c r="R285" s="346"/>
      <c r="S285" s="346"/>
      <c r="T285" s="346"/>
    </row>
    <row r="286" spans="1:20" ht="24" hidden="1" x14ac:dyDescent="0.25">
      <c r="A286" s="275" t="s">
        <v>302</v>
      </c>
      <c r="B286" s="680" t="s">
        <v>303</v>
      </c>
      <c r="C286" s="243">
        <f t="shared" si="96"/>
        <v>0</v>
      </c>
      <c r="D286" s="655"/>
      <c r="E286" s="655"/>
      <c r="F286" s="220">
        <f>D286+E286</f>
        <v>0</v>
      </c>
      <c r="G286" s="106"/>
      <c r="H286" s="108"/>
      <c r="I286" s="107">
        <f>G286+H286</f>
        <v>0</v>
      </c>
      <c r="J286" s="106"/>
      <c r="K286" s="107"/>
      <c r="L286" s="220">
        <f>J286+K286</f>
        <v>0</v>
      </c>
      <c r="M286" s="106"/>
      <c r="N286" s="108"/>
      <c r="O286" s="221">
        <f>N286+M286</f>
        <v>0</v>
      </c>
      <c r="P286" s="110"/>
      <c r="R286" s="346"/>
      <c r="S286" s="346"/>
      <c r="T286" s="346"/>
    </row>
    <row r="287" spans="1:20" ht="12.75" thickBot="1" x14ac:dyDescent="0.3">
      <c r="A287" s="297"/>
      <c r="B287" s="681" t="s">
        <v>304</v>
      </c>
      <c r="C287" s="304">
        <f t="shared" si="96"/>
        <v>1059260</v>
      </c>
      <c r="D287" s="682">
        <f t="shared" ref="D287:O287" si="109">SUM(D284,D271,D233,D198,D190,D176,D78,D56)</f>
        <v>426038</v>
      </c>
      <c r="E287" s="682">
        <f t="shared" si="109"/>
        <v>0</v>
      </c>
      <c r="F287" s="301">
        <f t="shared" si="109"/>
        <v>426038</v>
      </c>
      <c r="G287" s="299">
        <f t="shared" si="109"/>
        <v>611430</v>
      </c>
      <c r="H287" s="302">
        <f t="shared" si="109"/>
        <v>0</v>
      </c>
      <c r="I287" s="300">
        <f t="shared" si="109"/>
        <v>611430</v>
      </c>
      <c r="J287" s="299">
        <f t="shared" si="109"/>
        <v>21792</v>
      </c>
      <c r="K287" s="300">
        <f t="shared" si="109"/>
        <v>0</v>
      </c>
      <c r="L287" s="301">
        <f t="shared" si="109"/>
        <v>21792</v>
      </c>
      <c r="M287" s="299">
        <f t="shared" si="109"/>
        <v>0</v>
      </c>
      <c r="N287" s="302">
        <f t="shared" si="109"/>
        <v>0</v>
      </c>
      <c r="O287" s="303">
        <f t="shared" si="109"/>
        <v>0</v>
      </c>
      <c r="P287" s="304"/>
      <c r="R287" s="346"/>
      <c r="S287" s="346"/>
      <c r="T287" s="346"/>
    </row>
    <row r="288" spans="1:20" s="37" customFormat="1" ht="13.5" thickTop="1" thickBot="1" x14ac:dyDescent="0.3">
      <c r="A288" s="1064" t="s">
        <v>305</v>
      </c>
      <c r="B288" s="1098"/>
      <c r="C288" s="311">
        <f t="shared" si="96"/>
        <v>-4441</v>
      </c>
      <c r="D288" s="683">
        <f t="shared" ref="D288:I288" si="110">SUM(D28,D29,D45)-D54</f>
        <v>0</v>
      </c>
      <c r="E288" s="683">
        <f t="shared" si="110"/>
        <v>0</v>
      </c>
      <c r="F288" s="308">
        <f t="shared" si="110"/>
        <v>0</v>
      </c>
      <c r="G288" s="306">
        <f t="shared" si="110"/>
        <v>0</v>
      </c>
      <c r="H288" s="309">
        <f t="shared" si="110"/>
        <v>0</v>
      </c>
      <c r="I288" s="307">
        <f t="shared" si="110"/>
        <v>0</v>
      </c>
      <c r="J288" s="306">
        <f>(J30+J46)-J54</f>
        <v>-4441</v>
      </c>
      <c r="K288" s="307">
        <f>(K30+K46)-K54</f>
        <v>0</v>
      </c>
      <c r="L288" s="308">
        <f>(L30+L46)-L54</f>
        <v>-4441</v>
      </c>
      <c r="M288" s="306">
        <f>M48-M54</f>
        <v>0</v>
      </c>
      <c r="N288" s="309">
        <f>N48-N54</f>
        <v>0</v>
      </c>
      <c r="O288" s="310">
        <f>O48-O54</f>
        <v>0</v>
      </c>
      <c r="P288" s="311"/>
      <c r="R288" s="346"/>
      <c r="S288" s="346"/>
      <c r="T288" s="346"/>
    </row>
    <row r="289" spans="1:20" s="37" customFormat="1" ht="12.75" thickTop="1" x14ac:dyDescent="0.25">
      <c r="A289" s="1066" t="s">
        <v>306</v>
      </c>
      <c r="B289" s="1099"/>
      <c r="C289" s="318">
        <f t="shared" si="96"/>
        <v>4441</v>
      </c>
      <c r="D289" s="526">
        <f t="shared" ref="D289:O289" si="111">SUM(D290,D291)-D298+D299</f>
        <v>0</v>
      </c>
      <c r="E289" s="526">
        <f t="shared" si="111"/>
        <v>0</v>
      </c>
      <c r="F289" s="315">
        <f t="shared" si="111"/>
        <v>0</v>
      </c>
      <c r="G289" s="313">
        <f t="shared" si="111"/>
        <v>0</v>
      </c>
      <c r="H289" s="316">
        <f t="shared" si="111"/>
        <v>0</v>
      </c>
      <c r="I289" s="314">
        <f t="shared" si="111"/>
        <v>0</v>
      </c>
      <c r="J289" s="313">
        <f t="shared" si="111"/>
        <v>4441</v>
      </c>
      <c r="K289" s="314">
        <f t="shared" si="111"/>
        <v>0</v>
      </c>
      <c r="L289" s="315">
        <f t="shared" si="111"/>
        <v>4441</v>
      </c>
      <c r="M289" s="313">
        <f t="shared" si="111"/>
        <v>0</v>
      </c>
      <c r="N289" s="316">
        <f t="shared" si="111"/>
        <v>0</v>
      </c>
      <c r="O289" s="317">
        <f t="shared" si="111"/>
        <v>0</v>
      </c>
      <c r="P289" s="318"/>
      <c r="R289" s="346"/>
      <c r="S289" s="346"/>
      <c r="T289" s="346"/>
    </row>
    <row r="290" spans="1:20" s="37" customFormat="1" ht="12.75" thickBot="1" x14ac:dyDescent="0.3">
      <c r="A290" s="181" t="s">
        <v>307</v>
      </c>
      <c r="B290" s="684" t="s">
        <v>308</v>
      </c>
      <c r="C290" s="187">
        <f t="shared" si="96"/>
        <v>4441</v>
      </c>
      <c r="D290" s="445">
        <f t="shared" ref="D290:O290" si="112">D25-D284</f>
        <v>0</v>
      </c>
      <c r="E290" s="445">
        <f t="shared" si="112"/>
        <v>0</v>
      </c>
      <c r="F290" s="184">
        <f t="shared" si="112"/>
        <v>0</v>
      </c>
      <c r="G290" s="182">
        <f t="shared" si="112"/>
        <v>0</v>
      </c>
      <c r="H290" s="185">
        <f t="shared" si="112"/>
        <v>0</v>
      </c>
      <c r="I290" s="183">
        <f t="shared" si="112"/>
        <v>0</v>
      </c>
      <c r="J290" s="182">
        <f t="shared" si="112"/>
        <v>4441</v>
      </c>
      <c r="K290" s="183">
        <f t="shared" si="112"/>
        <v>0</v>
      </c>
      <c r="L290" s="184">
        <f t="shared" si="112"/>
        <v>4441</v>
      </c>
      <c r="M290" s="182">
        <f t="shared" si="112"/>
        <v>0</v>
      </c>
      <c r="N290" s="185">
        <f t="shared" si="112"/>
        <v>0</v>
      </c>
      <c r="O290" s="186">
        <f t="shared" si="112"/>
        <v>0</v>
      </c>
      <c r="P290" s="187"/>
      <c r="R290" s="346"/>
      <c r="S290" s="346"/>
      <c r="T290" s="346"/>
    </row>
    <row r="291" spans="1:20" s="37" customFormat="1" ht="12.75" hidden="1" thickTop="1" x14ac:dyDescent="0.25">
      <c r="A291" s="319" t="s">
        <v>309</v>
      </c>
      <c r="B291" s="685" t="s">
        <v>310</v>
      </c>
      <c r="C291" s="318">
        <f t="shared" si="96"/>
        <v>0</v>
      </c>
      <c r="D291" s="526">
        <f t="shared" ref="D291:O291" si="113">SUM(D292,D294,D296)-SUM(D293,D295,D297)</f>
        <v>0</v>
      </c>
      <c r="E291" s="526">
        <f t="shared" si="113"/>
        <v>0</v>
      </c>
      <c r="F291" s="315">
        <f t="shared" si="113"/>
        <v>0</v>
      </c>
      <c r="G291" s="313">
        <f t="shared" si="113"/>
        <v>0</v>
      </c>
      <c r="H291" s="316">
        <f t="shared" si="113"/>
        <v>0</v>
      </c>
      <c r="I291" s="314">
        <f t="shared" si="113"/>
        <v>0</v>
      </c>
      <c r="J291" s="313">
        <f t="shared" si="113"/>
        <v>0</v>
      </c>
      <c r="K291" s="314">
        <f t="shared" si="113"/>
        <v>0</v>
      </c>
      <c r="L291" s="315">
        <f t="shared" si="113"/>
        <v>0</v>
      </c>
      <c r="M291" s="313">
        <f t="shared" si="113"/>
        <v>0</v>
      </c>
      <c r="N291" s="316">
        <f t="shared" si="113"/>
        <v>0</v>
      </c>
      <c r="O291" s="317">
        <f t="shared" si="113"/>
        <v>0</v>
      </c>
      <c r="P291" s="318"/>
      <c r="R291" s="346"/>
      <c r="S291" s="346"/>
      <c r="T291" s="346"/>
    </row>
    <row r="292" spans="1:20" ht="12.75" hidden="1" thickTop="1" x14ac:dyDescent="0.25">
      <c r="A292" s="320" t="s">
        <v>311</v>
      </c>
      <c r="B292" s="686" t="s">
        <v>312</v>
      </c>
      <c r="C292" s="414">
        <f t="shared" si="96"/>
        <v>0</v>
      </c>
      <c r="D292" s="678"/>
      <c r="E292" s="678"/>
      <c r="F292" s="294">
        <f t="shared" ref="F292:F299" si="114">D292+E292</f>
        <v>0</v>
      </c>
      <c r="G292" s="128"/>
      <c r="H292" s="131"/>
      <c r="I292" s="129">
        <f t="shared" ref="I292:I299" si="115">G292+H292</f>
        <v>0</v>
      </c>
      <c r="J292" s="128"/>
      <c r="K292" s="129"/>
      <c r="L292" s="294">
        <f t="shared" ref="L292:L299" si="116">J292+K292</f>
        <v>0</v>
      </c>
      <c r="M292" s="128"/>
      <c r="N292" s="131"/>
      <c r="O292" s="295">
        <f t="shared" ref="O292:O299" si="117">N292+M292</f>
        <v>0</v>
      </c>
      <c r="P292" s="133"/>
      <c r="R292" s="346"/>
      <c r="S292" s="346"/>
      <c r="T292" s="346"/>
    </row>
    <row r="293" spans="1:20" ht="12.75" hidden="1" thickTop="1" x14ac:dyDescent="0.25">
      <c r="A293" s="275" t="s">
        <v>313</v>
      </c>
      <c r="B293" s="687" t="s">
        <v>314</v>
      </c>
      <c r="C293" s="230">
        <f t="shared" si="96"/>
        <v>0</v>
      </c>
      <c r="D293" s="656"/>
      <c r="E293" s="656"/>
      <c r="F293" s="222">
        <f t="shared" si="114"/>
        <v>0</v>
      </c>
      <c r="G293" s="116"/>
      <c r="H293" s="118"/>
      <c r="I293" s="117">
        <f t="shared" si="115"/>
        <v>0</v>
      </c>
      <c r="J293" s="116"/>
      <c r="K293" s="117"/>
      <c r="L293" s="222">
        <f t="shared" si="116"/>
        <v>0</v>
      </c>
      <c r="M293" s="116"/>
      <c r="N293" s="118"/>
      <c r="O293" s="223">
        <f t="shared" si="117"/>
        <v>0</v>
      </c>
      <c r="P293" s="120"/>
      <c r="R293" s="346"/>
      <c r="S293" s="346"/>
      <c r="T293" s="346"/>
    </row>
    <row r="294" spans="1:20" ht="12.75" hidden="1" thickTop="1" x14ac:dyDescent="0.25">
      <c r="A294" s="275" t="s">
        <v>315</v>
      </c>
      <c r="B294" s="687" t="s">
        <v>316</v>
      </c>
      <c r="C294" s="230">
        <f t="shared" si="96"/>
        <v>0</v>
      </c>
      <c r="D294" s="656"/>
      <c r="E294" s="656"/>
      <c r="F294" s="222">
        <f t="shared" si="114"/>
        <v>0</v>
      </c>
      <c r="G294" s="116"/>
      <c r="H294" s="118"/>
      <c r="I294" s="117">
        <f t="shared" si="115"/>
        <v>0</v>
      </c>
      <c r="J294" s="116"/>
      <c r="K294" s="117"/>
      <c r="L294" s="222">
        <f t="shared" si="116"/>
        <v>0</v>
      </c>
      <c r="M294" s="116"/>
      <c r="N294" s="118"/>
      <c r="O294" s="223">
        <f t="shared" si="117"/>
        <v>0</v>
      </c>
      <c r="P294" s="120"/>
      <c r="R294" s="346"/>
      <c r="S294" s="346"/>
      <c r="T294" s="346"/>
    </row>
    <row r="295" spans="1:20" ht="24.75" hidden="1" thickTop="1" x14ac:dyDescent="0.25">
      <c r="A295" s="275" t="s">
        <v>317</v>
      </c>
      <c r="B295" s="687" t="s">
        <v>318</v>
      </c>
      <c r="C295" s="230">
        <f t="shared" si="96"/>
        <v>0</v>
      </c>
      <c r="D295" s="656"/>
      <c r="E295" s="656"/>
      <c r="F295" s="222">
        <f t="shared" si="114"/>
        <v>0</v>
      </c>
      <c r="G295" s="116"/>
      <c r="H295" s="118"/>
      <c r="I295" s="117">
        <f t="shared" si="115"/>
        <v>0</v>
      </c>
      <c r="J295" s="116"/>
      <c r="K295" s="117"/>
      <c r="L295" s="222">
        <f t="shared" si="116"/>
        <v>0</v>
      </c>
      <c r="M295" s="116"/>
      <c r="N295" s="118"/>
      <c r="O295" s="223">
        <f t="shared" si="117"/>
        <v>0</v>
      </c>
      <c r="P295" s="120"/>
      <c r="R295" s="346"/>
      <c r="S295" s="346"/>
      <c r="T295" s="346"/>
    </row>
    <row r="296" spans="1:20" ht="12.75" hidden="1" thickTop="1" x14ac:dyDescent="0.25">
      <c r="A296" s="275" t="s">
        <v>319</v>
      </c>
      <c r="B296" s="687" t="s">
        <v>320</v>
      </c>
      <c r="C296" s="230">
        <f t="shared" si="96"/>
        <v>0</v>
      </c>
      <c r="D296" s="656"/>
      <c r="E296" s="656"/>
      <c r="F296" s="222">
        <f t="shared" si="114"/>
        <v>0</v>
      </c>
      <c r="G296" s="116"/>
      <c r="H296" s="118"/>
      <c r="I296" s="117">
        <f t="shared" si="115"/>
        <v>0</v>
      </c>
      <c r="J296" s="116"/>
      <c r="K296" s="117"/>
      <c r="L296" s="222">
        <f t="shared" si="116"/>
        <v>0</v>
      </c>
      <c r="M296" s="116"/>
      <c r="N296" s="118"/>
      <c r="O296" s="223">
        <f t="shared" si="117"/>
        <v>0</v>
      </c>
      <c r="P296" s="120"/>
      <c r="R296" s="346"/>
      <c r="S296" s="346"/>
      <c r="T296" s="346"/>
    </row>
    <row r="297" spans="1:20" ht="12.75" hidden="1" thickTop="1" x14ac:dyDescent="0.25">
      <c r="A297" s="321" t="s">
        <v>321</v>
      </c>
      <c r="B297" s="688" t="s">
        <v>322</v>
      </c>
      <c r="C297" s="479">
        <f t="shared" si="96"/>
        <v>0</v>
      </c>
      <c r="D297" s="664"/>
      <c r="E297" s="664"/>
      <c r="F297" s="259">
        <f t="shared" si="114"/>
        <v>0</v>
      </c>
      <c r="G297" s="257"/>
      <c r="H297" s="260"/>
      <c r="I297" s="258">
        <f t="shared" si="115"/>
        <v>0</v>
      </c>
      <c r="J297" s="257"/>
      <c r="K297" s="258"/>
      <c r="L297" s="259">
        <f t="shared" si="116"/>
        <v>0</v>
      </c>
      <c r="M297" s="257"/>
      <c r="N297" s="260"/>
      <c r="O297" s="261">
        <f t="shared" si="117"/>
        <v>0</v>
      </c>
      <c r="P297" s="262"/>
      <c r="R297" s="346"/>
      <c r="S297" s="346"/>
      <c r="T297" s="346"/>
    </row>
    <row r="298" spans="1:20" s="37" customFormat="1" ht="13.5" hidden="1" thickTop="1" thickBot="1" x14ac:dyDescent="0.3">
      <c r="A298" s="323" t="s">
        <v>323</v>
      </c>
      <c r="B298" s="689" t="s">
        <v>324</v>
      </c>
      <c r="C298" s="311">
        <f t="shared" si="96"/>
        <v>0</v>
      </c>
      <c r="D298" s="690"/>
      <c r="E298" s="690"/>
      <c r="F298" s="326">
        <f t="shared" si="114"/>
        <v>0</v>
      </c>
      <c r="G298" s="324"/>
      <c r="H298" s="327"/>
      <c r="I298" s="325">
        <f t="shared" si="115"/>
        <v>0</v>
      </c>
      <c r="J298" s="324"/>
      <c r="K298" s="325"/>
      <c r="L298" s="326">
        <f t="shared" si="116"/>
        <v>0</v>
      </c>
      <c r="M298" s="324"/>
      <c r="N298" s="327"/>
      <c r="O298" s="328">
        <f t="shared" si="117"/>
        <v>0</v>
      </c>
      <c r="P298" s="329"/>
      <c r="R298" s="346"/>
      <c r="S298" s="346"/>
      <c r="T298" s="346"/>
    </row>
    <row r="299" spans="1:20" s="37" customFormat="1" ht="36.75" hidden="1" thickTop="1" x14ac:dyDescent="0.25">
      <c r="A299" s="319" t="s">
        <v>325</v>
      </c>
      <c r="B299" s="330" t="s">
        <v>326</v>
      </c>
      <c r="C299" s="318">
        <f t="shared" si="96"/>
        <v>0</v>
      </c>
      <c r="D299" s="663"/>
      <c r="E299" s="663"/>
      <c r="F299" s="247">
        <f t="shared" si="114"/>
        <v>0</v>
      </c>
      <c r="G299" s="245"/>
      <c r="H299" s="248"/>
      <c r="I299" s="246">
        <f t="shared" si="115"/>
        <v>0</v>
      </c>
      <c r="J299" s="245"/>
      <c r="K299" s="246"/>
      <c r="L299" s="247">
        <f t="shared" si="116"/>
        <v>0</v>
      </c>
      <c r="M299" s="245"/>
      <c r="N299" s="248"/>
      <c r="O299" s="249">
        <f t="shared" si="117"/>
        <v>0</v>
      </c>
      <c r="P299" s="331"/>
      <c r="Q299" s="332"/>
      <c r="R299" s="346"/>
      <c r="S299" s="346"/>
      <c r="T299" s="346"/>
    </row>
    <row r="300" spans="1:20" ht="12.75" thickTop="1" x14ac:dyDescent="0.2">
      <c r="A300" s="333" t="s">
        <v>327</v>
      </c>
      <c r="B300" s="334"/>
      <c r="C300" s="334"/>
      <c r="D300" s="334"/>
      <c r="E300" s="334"/>
      <c r="F300" s="334"/>
      <c r="G300" s="334"/>
      <c r="H300" s="334"/>
      <c r="I300" s="334"/>
      <c r="J300" s="334"/>
      <c r="K300" s="334"/>
      <c r="L300" s="334"/>
      <c r="M300" s="334"/>
      <c r="N300" s="334"/>
      <c r="O300" s="334"/>
      <c r="P300" s="334"/>
      <c r="Q300" s="9"/>
    </row>
    <row r="301" spans="1:20" x14ac:dyDescent="0.25">
      <c r="A301" s="336" t="s">
        <v>505</v>
      </c>
      <c r="B301" s="337"/>
      <c r="C301" s="337"/>
      <c r="D301" s="337"/>
      <c r="E301" s="337"/>
      <c r="F301" s="337"/>
      <c r="G301" s="337"/>
      <c r="H301" s="337"/>
      <c r="I301" s="337"/>
      <c r="J301" s="337"/>
      <c r="K301" s="337"/>
      <c r="L301" s="337"/>
      <c r="M301" s="337"/>
      <c r="N301" s="337"/>
      <c r="O301" s="337"/>
      <c r="P301" s="337"/>
      <c r="Q301" s="9"/>
    </row>
    <row r="302" spans="1:20" hidden="1" x14ac:dyDescent="0.25">
      <c r="A302" s="336"/>
      <c r="B302" s="337"/>
      <c r="C302" s="337"/>
      <c r="D302" s="337"/>
      <c r="E302" s="337"/>
      <c r="F302" s="337"/>
      <c r="G302" s="337"/>
      <c r="H302" s="337"/>
      <c r="I302" s="337"/>
      <c r="J302" s="337"/>
      <c r="K302" s="337"/>
      <c r="L302" s="337"/>
      <c r="M302" s="337"/>
      <c r="N302" s="337"/>
      <c r="O302" s="337"/>
      <c r="P302" s="338"/>
    </row>
    <row r="303" spans="1:20" hidden="1" x14ac:dyDescent="0.25">
      <c r="A303" s="336" t="s">
        <v>331</v>
      </c>
      <c r="B303" s="691"/>
      <c r="C303" s="337"/>
      <c r="D303" s="337"/>
      <c r="E303" s="337"/>
      <c r="F303" s="337"/>
      <c r="G303" s="337"/>
      <c r="H303" s="337"/>
      <c r="I303" s="337"/>
      <c r="J303" s="337"/>
      <c r="K303" s="337"/>
      <c r="L303" s="337"/>
      <c r="M303" s="337"/>
      <c r="N303" s="337"/>
      <c r="O303" s="337"/>
      <c r="P303" s="338"/>
    </row>
    <row r="304" spans="1:20" ht="12.75" thickBot="1" x14ac:dyDescent="0.3">
      <c r="A304" s="343"/>
      <c r="B304" s="344"/>
      <c r="C304" s="344"/>
      <c r="D304" s="344"/>
      <c r="E304" s="344"/>
      <c r="F304" s="344"/>
      <c r="G304" s="344"/>
      <c r="H304" s="344"/>
      <c r="I304" s="344"/>
      <c r="J304" s="344"/>
      <c r="K304" s="344"/>
      <c r="L304" s="344"/>
      <c r="M304" s="344"/>
      <c r="N304" s="344"/>
      <c r="O304" s="344"/>
      <c r="P304" s="345"/>
      <c r="Q304" s="9"/>
    </row>
    <row r="305" spans="1:16" x14ac:dyDescent="0.25">
      <c r="A305" s="4"/>
      <c r="B305" s="4"/>
      <c r="C305" s="4"/>
      <c r="D305" s="4"/>
      <c r="E305" s="4"/>
      <c r="F305" s="4"/>
      <c r="G305" s="4"/>
      <c r="H305" s="4"/>
      <c r="I305" s="4"/>
      <c r="J305" s="4"/>
      <c r="K305" s="4"/>
      <c r="L305" s="4"/>
      <c r="M305" s="4"/>
      <c r="N305" s="4"/>
      <c r="O305" s="692"/>
      <c r="P305" s="692"/>
    </row>
    <row r="306" spans="1:16" x14ac:dyDescent="0.25">
      <c r="A306" s="4"/>
      <c r="B306" s="4"/>
      <c r="C306" s="4"/>
      <c r="D306" s="4"/>
      <c r="E306" s="4"/>
      <c r="F306" s="4"/>
      <c r="G306" s="4"/>
      <c r="H306" s="4"/>
      <c r="I306" s="4"/>
      <c r="J306" s="4"/>
      <c r="K306" s="4"/>
      <c r="L306" s="4"/>
      <c r="M306" s="4"/>
      <c r="N306" s="4"/>
      <c r="O306" s="4"/>
      <c r="P306" s="4"/>
    </row>
    <row r="307" spans="1:16" x14ac:dyDescent="0.25">
      <c r="A307" s="4"/>
      <c r="B307" s="4"/>
      <c r="C307" s="4"/>
      <c r="D307" s="4"/>
      <c r="E307" s="4"/>
      <c r="F307" s="4"/>
      <c r="G307" s="4"/>
      <c r="H307" s="4"/>
      <c r="I307" s="4"/>
      <c r="J307" s="4"/>
      <c r="K307" s="4"/>
      <c r="L307" s="4"/>
      <c r="M307" s="4"/>
      <c r="N307" s="4"/>
      <c r="O307" s="4"/>
      <c r="P307" s="4"/>
    </row>
    <row r="308" spans="1:16" x14ac:dyDescent="0.25">
      <c r="A308" s="4"/>
      <c r="B308" s="4"/>
      <c r="C308" s="4"/>
      <c r="D308" s="4"/>
      <c r="E308" s="4"/>
      <c r="F308" s="4"/>
      <c r="G308" s="4"/>
      <c r="H308" s="4"/>
      <c r="I308" s="4"/>
      <c r="J308" s="4"/>
      <c r="K308" s="4"/>
      <c r="L308" s="4"/>
      <c r="M308" s="4"/>
      <c r="N308" s="4"/>
      <c r="O308" s="4"/>
      <c r="P308" s="4"/>
    </row>
    <row r="309" spans="1:16" x14ac:dyDescent="0.25">
      <c r="A309" s="4"/>
      <c r="B309" s="4"/>
      <c r="C309" s="4"/>
      <c r="D309" s="4"/>
      <c r="E309" s="4"/>
      <c r="F309" s="4"/>
      <c r="G309" s="4"/>
      <c r="H309" s="4"/>
      <c r="I309" s="4"/>
      <c r="J309" s="4"/>
      <c r="K309" s="4"/>
      <c r="L309" s="4"/>
      <c r="M309" s="4"/>
      <c r="N309" s="4"/>
      <c r="O309" s="4"/>
      <c r="P309" s="4"/>
    </row>
    <row r="310" spans="1:16" x14ac:dyDescent="0.25">
      <c r="A310" s="4"/>
      <c r="B310" s="4"/>
      <c r="C310" s="4"/>
      <c r="D310" s="4"/>
      <c r="E310" s="4"/>
      <c r="F310" s="4"/>
      <c r="G310" s="4"/>
      <c r="H310" s="4"/>
      <c r="I310" s="4"/>
      <c r="J310" s="4"/>
      <c r="K310" s="4"/>
      <c r="L310" s="4"/>
      <c r="M310" s="4"/>
      <c r="N310" s="4"/>
      <c r="O310" s="4"/>
      <c r="P310" s="4"/>
    </row>
    <row r="311" spans="1:16" x14ac:dyDescent="0.25">
      <c r="A311" s="4"/>
      <c r="B311" s="4"/>
      <c r="C311" s="4"/>
      <c r="D311" s="4"/>
      <c r="E311" s="4"/>
      <c r="F311" s="4"/>
      <c r="G311" s="4"/>
      <c r="H311" s="4"/>
      <c r="I311" s="4"/>
      <c r="J311" s="4"/>
      <c r="K311" s="4"/>
      <c r="L311" s="4"/>
      <c r="M311" s="4"/>
      <c r="N311" s="4"/>
      <c r="O311" s="4"/>
      <c r="P311" s="4"/>
    </row>
    <row r="312" spans="1:16" x14ac:dyDescent="0.25">
      <c r="A312" s="4"/>
      <c r="B312" s="4"/>
      <c r="C312" s="4"/>
      <c r="D312" s="4"/>
      <c r="E312" s="4"/>
      <c r="F312" s="4"/>
      <c r="G312" s="4"/>
      <c r="H312" s="4"/>
      <c r="I312" s="4"/>
      <c r="J312" s="4"/>
      <c r="K312" s="4"/>
      <c r="L312" s="4"/>
      <c r="M312" s="4"/>
      <c r="N312" s="4"/>
      <c r="O312" s="4"/>
      <c r="P312" s="4"/>
    </row>
    <row r="313" spans="1:16" x14ac:dyDescent="0.25">
      <c r="A313" s="4"/>
      <c r="B313" s="4"/>
      <c r="C313" s="4"/>
      <c r="D313" s="4"/>
      <c r="E313" s="4"/>
      <c r="F313" s="4"/>
      <c r="G313" s="4"/>
      <c r="H313" s="4"/>
      <c r="I313" s="4"/>
      <c r="J313" s="4"/>
      <c r="K313" s="4"/>
      <c r="L313" s="4"/>
      <c r="M313" s="4"/>
      <c r="N313" s="4"/>
      <c r="O313" s="4"/>
      <c r="P313" s="4"/>
    </row>
    <row r="314" spans="1:16" x14ac:dyDescent="0.25">
      <c r="A314" s="4"/>
      <c r="B314" s="4"/>
      <c r="C314" s="4"/>
      <c r="D314" s="4"/>
      <c r="E314" s="4"/>
      <c r="F314" s="4"/>
      <c r="G314" s="4"/>
      <c r="H314" s="4"/>
      <c r="I314" s="4"/>
      <c r="J314" s="4"/>
      <c r="K314" s="4"/>
      <c r="L314" s="4"/>
      <c r="M314" s="4"/>
      <c r="N314" s="4"/>
      <c r="O314" s="4"/>
      <c r="P314" s="4"/>
    </row>
    <row r="315" spans="1:16" x14ac:dyDescent="0.25">
      <c r="A315" s="4"/>
      <c r="B315" s="4"/>
      <c r="C315" s="4"/>
      <c r="D315" s="4"/>
      <c r="E315" s="4"/>
      <c r="F315" s="4"/>
      <c r="G315" s="4"/>
      <c r="H315" s="4"/>
      <c r="I315" s="4"/>
      <c r="J315" s="4"/>
      <c r="K315" s="4"/>
      <c r="L315" s="4"/>
      <c r="M315" s="4"/>
      <c r="N315" s="4"/>
      <c r="O315" s="4"/>
      <c r="P315" s="4"/>
    </row>
    <row r="316" spans="1:16" x14ac:dyDescent="0.25">
      <c r="A316" s="4"/>
      <c r="B316" s="4"/>
      <c r="C316" s="4"/>
      <c r="D316" s="4"/>
      <c r="E316" s="4"/>
      <c r="F316" s="4"/>
      <c r="G316" s="4"/>
      <c r="H316" s="4"/>
      <c r="I316" s="4"/>
      <c r="J316" s="4"/>
      <c r="K316" s="4"/>
      <c r="L316" s="4"/>
      <c r="M316" s="4"/>
      <c r="N316" s="4"/>
      <c r="O316" s="4"/>
      <c r="P316" s="4"/>
    </row>
    <row r="317" spans="1:16" x14ac:dyDescent="0.25">
      <c r="A317" s="4"/>
      <c r="B317" s="4"/>
      <c r="C317" s="4"/>
      <c r="D317" s="4"/>
      <c r="E317" s="4"/>
      <c r="F317" s="4"/>
      <c r="G317" s="4"/>
      <c r="H317" s="4"/>
      <c r="I317" s="4"/>
      <c r="J317" s="4"/>
      <c r="K317" s="4"/>
      <c r="L317" s="4"/>
      <c r="M317" s="4"/>
      <c r="N317" s="4"/>
      <c r="O317" s="4"/>
      <c r="P317" s="4"/>
    </row>
    <row r="318" spans="1:16" x14ac:dyDescent="0.25">
      <c r="A318" s="4"/>
      <c r="B318" s="4"/>
      <c r="C318" s="4"/>
      <c r="D318" s="4"/>
      <c r="E318" s="4"/>
      <c r="F318" s="4"/>
      <c r="G318" s="4"/>
      <c r="H318" s="4"/>
      <c r="I318" s="4"/>
      <c r="J318" s="4"/>
      <c r="K318" s="4"/>
      <c r="L318" s="4"/>
      <c r="M318" s="4"/>
      <c r="N318" s="4"/>
      <c r="O318" s="4"/>
      <c r="P318" s="4"/>
    </row>
    <row r="319" spans="1:16" x14ac:dyDescent="0.25">
      <c r="A319" s="4"/>
      <c r="B319" s="4"/>
      <c r="C319" s="4"/>
      <c r="D319" s="4"/>
      <c r="E319" s="4"/>
      <c r="F319" s="4"/>
      <c r="G319" s="4"/>
      <c r="H319" s="4"/>
      <c r="I319" s="4"/>
      <c r="J319" s="4"/>
      <c r="K319" s="4"/>
      <c r="L319" s="4"/>
      <c r="M319" s="4"/>
      <c r="N319" s="4"/>
      <c r="O319" s="4"/>
      <c r="P319" s="4"/>
    </row>
    <row r="320" spans="1:16" x14ac:dyDescent="0.25">
      <c r="A320" s="4"/>
      <c r="B320" s="4"/>
      <c r="C320" s="4"/>
      <c r="D320" s="4"/>
      <c r="E320" s="4"/>
      <c r="F320" s="4"/>
      <c r="G320" s="4"/>
      <c r="H320" s="4"/>
      <c r="I320" s="4"/>
      <c r="J320" s="4"/>
      <c r="K320" s="4"/>
      <c r="L320" s="4"/>
      <c r="M320" s="4"/>
      <c r="N320" s="4"/>
      <c r="O320" s="4"/>
      <c r="P320" s="4"/>
    </row>
    <row r="321" spans="1:16" x14ac:dyDescent="0.25">
      <c r="A321" s="4"/>
      <c r="B321" s="4"/>
      <c r="C321" s="4"/>
      <c r="D321" s="4"/>
      <c r="E321" s="4"/>
      <c r="F321" s="4"/>
      <c r="G321" s="4"/>
      <c r="H321" s="4"/>
      <c r="I321" s="4"/>
      <c r="J321" s="4"/>
      <c r="K321" s="4"/>
      <c r="L321" s="4"/>
      <c r="M321" s="4"/>
      <c r="N321" s="4"/>
      <c r="O321" s="4"/>
      <c r="P321" s="4"/>
    </row>
    <row r="322" spans="1:16" x14ac:dyDescent="0.25">
      <c r="A322" s="4"/>
      <c r="B322" s="4"/>
      <c r="C322" s="4"/>
      <c r="D322" s="4"/>
      <c r="E322" s="4"/>
      <c r="F322" s="4"/>
      <c r="G322" s="4"/>
      <c r="H322" s="4"/>
      <c r="I322" s="4"/>
      <c r="J322" s="4"/>
      <c r="K322" s="4"/>
      <c r="L322" s="4"/>
      <c r="M322" s="4"/>
      <c r="N322" s="4"/>
      <c r="O322" s="4"/>
      <c r="P322" s="4"/>
    </row>
    <row r="323" spans="1:16" x14ac:dyDescent="0.25">
      <c r="A323" s="4"/>
      <c r="B323" s="4"/>
      <c r="C323" s="4"/>
      <c r="D323" s="4"/>
      <c r="E323" s="4"/>
      <c r="F323" s="4"/>
      <c r="G323" s="4"/>
      <c r="H323" s="4"/>
      <c r="I323" s="4"/>
      <c r="J323" s="4"/>
      <c r="K323" s="4"/>
      <c r="L323" s="4"/>
      <c r="M323" s="4"/>
      <c r="N323" s="4"/>
      <c r="O323" s="4"/>
      <c r="P323" s="4"/>
    </row>
  </sheetData>
  <sheetProtection algorithmName="SHA-512" hashValue="eLkNr/KJbPe4uq4VaaaFG/o05DHrbhpkaxy9bguoEe/TFFWznxo0q8zxUG/baW/CfPCd+y8NdcHP3Qwk3Pzi9g==" saltValue="tTP9EqMQgyy/ZjdDcQww/w==" spinCount="100000" sheet="1" objects="1" scenarios="1" formatCells="0" formatColumns="0" formatRows="0"/>
  <autoFilter ref="A22:P301">
    <filterColumn colId="2">
      <filters blank="1">
        <filter val="1 033 612"/>
        <filter val="1 037 468"/>
        <filter val="1 059 260"/>
        <filter val="1 070"/>
        <filter val="1 080"/>
        <filter val="1 271"/>
        <filter val="1 275"/>
        <filter val="1 280"/>
        <filter val="1 314"/>
        <filter val="1 546"/>
        <filter val="1 634"/>
        <filter val="1 895"/>
        <filter val="1 920"/>
        <filter val="11"/>
        <filter val="11 299"/>
        <filter val="11 952"/>
        <filter val="11 980"/>
        <filter val="12 411"/>
        <filter val="121 691"/>
        <filter val="124"/>
        <filter val="13 561"/>
        <filter val="13 658"/>
        <filter val="150"/>
        <filter val="17 351"/>
        <filter val="170 279"/>
        <filter val="19 000"/>
        <filter val="2 080"/>
        <filter val="2 139"/>
        <filter val="211 913"/>
        <filter val="217"/>
        <filter val="23 929"/>
        <filter val="24 783"/>
        <filter val="240"/>
        <filter val="25 648"/>
        <filter val="28 612"/>
        <filter val="291"/>
        <filter val="294"/>
        <filter val="3 247"/>
        <filter val="3 652"/>
        <filter val="3 693"/>
        <filter val="3 748"/>
        <filter val="34 504"/>
        <filter val="359"/>
        <filter val="38 682"/>
        <filter val="4 392"/>
        <filter val="4 441"/>
        <filter val="-4 441"/>
        <filter val="41 634"/>
        <filter val="414"/>
        <filter val="45 771"/>
        <filter val="47"/>
        <filter val="5 544"/>
        <filter val="5 779"/>
        <filter val="59"/>
        <filter val="6 230"/>
        <filter val="6 900"/>
        <filter val="60"/>
        <filter val="605"/>
        <filter val="625 673"/>
        <filter val="659"/>
        <filter val="7 135"/>
        <filter val="7 210"/>
        <filter val="700 008"/>
        <filter val="72"/>
        <filter val="72 717"/>
        <filter val="73 060"/>
        <filter val="736"/>
        <filter val="772"/>
        <filter val="819"/>
        <filter val="865"/>
        <filter val="87 052"/>
        <filter val="911 921"/>
        <filter val="922"/>
      </filters>
    </filterColumn>
  </autoFilter>
  <mergeCells count="32">
    <mergeCell ref="C16:P16"/>
    <mergeCell ref="A4:P4"/>
    <mergeCell ref="C6:P6"/>
    <mergeCell ref="C7:P7"/>
    <mergeCell ref="C8:P8"/>
    <mergeCell ref="C9:P9"/>
    <mergeCell ref="C10:P10"/>
    <mergeCell ref="C11:P11"/>
    <mergeCell ref="C12:P12"/>
    <mergeCell ref="C13:P13"/>
    <mergeCell ref="C14:P14"/>
    <mergeCell ref="C15:P15"/>
    <mergeCell ref="C17:P17"/>
    <mergeCell ref="A19:A21"/>
    <mergeCell ref="B19:B21"/>
    <mergeCell ref="C19:O19"/>
    <mergeCell ref="P19:P21"/>
    <mergeCell ref="C20:C21"/>
    <mergeCell ref="D20:D21"/>
    <mergeCell ref="E20:E21"/>
    <mergeCell ref="F20:F21"/>
    <mergeCell ref="G20:G21"/>
    <mergeCell ref="N20:N21"/>
    <mergeCell ref="O20:O21"/>
    <mergeCell ref="K20:K21"/>
    <mergeCell ref="L20:L21"/>
    <mergeCell ref="M20:M21"/>
    <mergeCell ref="A288:B288"/>
    <mergeCell ref="A289:B289"/>
    <mergeCell ref="H20:H21"/>
    <mergeCell ref="I20:I21"/>
    <mergeCell ref="J20:J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57.pielikums Jūrmalas pilsētas domes
2016.gada 19.maija saistošajiem noteikumiem Nr.13
(protokols Nr.6, 8.punkts)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showGridLines="0" view="pageLayout" zoomScaleNormal="90" workbookViewId="0">
      <selection activeCell="R17" sqref="R17"/>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1301</v>
      </c>
    </row>
    <row r="2" spans="1:17" x14ac:dyDescent="0.25">
      <c r="B2" s="354"/>
      <c r="C2" s="354"/>
      <c r="D2" s="354"/>
      <c r="E2" s="354"/>
      <c r="F2" s="354"/>
      <c r="G2" s="354"/>
      <c r="H2" s="354"/>
      <c r="I2" s="354"/>
      <c r="J2" s="354"/>
      <c r="K2" s="354"/>
      <c r="L2" s="354"/>
      <c r="M2" s="355"/>
      <c r="N2" s="355"/>
      <c r="O2" s="356"/>
      <c r="Q2" s="286"/>
    </row>
    <row r="3" spans="1:17" x14ac:dyDescent="0.25">
      <c r="A3" s="5"/>
      <c r="B3" s="626"/>
      <c r="C3" s="626"/>
      <c r="D3" s="626"/>
      <c r="E3" s="626"/>
      <c r="F3" s="626"/>
      <c r="G3" s="626"/>
      <c r="H3" s="626"/>
      <c r="I3" s="626"/>
      <c r="J3" s="626"/>
      <c r="K3" s="626"/>
      <c r="L3" s="626"/>
      <c r="M3" s="627"/>
      <c r="N3" s="627"/>
      <c r="O3" s="628"/>
      <c r="P3" s="629"/>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x14ac:dyDescent="0.25">
      <c r="A6" s="12" t="s">
        <v>2</v>
      </c>
      <c r="B6" s="13"/>
      <c r="C6" s="1096" t="s">
        <v>1302</v>
      </c>
      <c r="D6" s="1049"/>
      <c r="E6" s="1049"/>
      <c r="F6" s="1049"/>
      <c r="G6" s="1049"/>
      <c r="H6" s="1049"/>
      <c r="I6" s="1049"/>
      <c r="J6" s="1049"/>
      <c r="K6" s="1049"/>
      <c r="L6" s="1049"/>
      <c r="M6" s="1049"/>
      <c r="N6" s="1049"/>
      <c r="O6" s="1049"/>
      <c r="P6" s="1049"/>
      <c r="Q6" s="9"/>
    </row>
    <row r="7" spans="1:17" ht="12.75" x14ac:dyDescent="0.25">
      <c r="A7" s="12" t="s">
        <v>4</v>
      </c>
      <c r="B7" s="13"/>
      <c r="C7" s="1096" t="s">
        <v>1303</v>
      </c>
      <c r="D7" s="1049"/>
      <c r="E7" s="1049"/>
      <c r="F7" s="1049"/>
      <c r="G7" s="1049"/>
      <c r="H7" s="1049"/>
      <c r="I7" s="1049"/>
      <c r="J7" s="1049"/>
      <c r="K7" s="1049"/>
      <c r="L7" s="1049"/>
      <c r="M7" s="1049"/>
      <c r="N7" s="1049"/>
      <c r="O7" s="1049"/>
      <c r="P7" s="1049"/>
      <c r="Q7" s="9"/>
    </row>
    <row r="8" spans="1:17" ht="15" customHeight="1" x14ac:dyDescent="0.25">
      <c r="A8" s="14" t="s">
        <v>6</v>
      </c>
      <c r="B8" s="15"/>
      <c r="C8" s="1095" t="s">
        <v>1304</v>
      </c>
      <c r="D8" s="1044"/>
      <c r="E8" s="1044"/>
      <c r="F8" s="1044"/>
      <c r="G8" s="1044"/>
      <c r="H8" s="1044"/>
      <c r="I8" s="1044"/>
      <c r="J8" s="1044"/>
      <c r="K8" s="1044"/>
      <c r="L8" s="1044"/>
      <c r="M8" s="1044"/>
      <c r="N8" s="1044"/>
      <c r="O8" s="1044"/>
      <c r="P8" s="1044"/>
      <c r="Q8" s="9"/>
    </row>
    <row r="9" spans="1:17" x14ac:dyDescent="0.25">
      <c r="A9" s="14" t="s">
        <v>8</v>
      </c>
      <c r="B9" s="15"/>
      <c r="C9" s="1095" t="s">
        <v>497</v>
      </c>
      <c r="D9" s="1044"/>
      <c r="E9" s="1044"/>
      <c r="F9" s="1044"/>
      <c r="G9" s="1044"/>
      <c r="H9" s="1044"/>
      <c r="I9" s="1044"/>
      <c r="J9" s="1044"/>
      <c r="K9" s="1044"/>
      <c r="L9" s="1044"/>
      <c r="M9" s="1044"/>
      <c r="N9" s="1044"/>
      <c r="O9" s="1044"/>
      <c r="P9" s="1044"/>
      <c r="Q9" s="9"/>
    </row>
    <row r="10" spans="1:17" ht="27.75" customHeight="1" x14ac:dyDescent="0.25">
      <c r="A10" s="14" t="s">
        <v>10</v>
      </c>
      <c r="B10" s="15"/>
      <c r="C10" s="1096" t="s">
        <v>1305</v>
      </c>
      <c r="D10" s="1049"/>
      <c r="E10" s="1049"/>
      <c r="F10" s="1049"/>
      <c r="G10" s="1049"/>
      <c r="H10" s="1049"/>
      <c r="I10" s="1049"/>
      <c r="J10" s="1049"/>
      <c r="K10" s="1049"/>
      <c r="L10" s="1049"/>
      <c r="M10" s="1049"/>
      <c r="N10" s="1049"/>
      <c r="O10" s="1049"/>
      <c r="P10" s="1049"/>
      <c r="Q10" s="9"/>
    </row>
    <row r="11" spans="1:17" ht="15" customHeight="1" x14ac:dyDescent="0.25">
      <c r="A11" s="14" t="s">
        <v>12</v>
      </c>
      <c r="B11" s="15"/>
      <c r="C11" s="1049" t="s">
        <v>1306</v>
      </c>
      <c r="D11" s="1049"/>
      <c r="E11" s="1049"/>
      <c r="F11" s="1049"/>
      <c r="G11" s="1049"/>
      <c r="H11" s="1049"/>
      <c r="I11" s="1049"/>
      <c r="J11" s="1049"/>
      <c r="K11" s="1049"/>
      <c r="L11" s="1049"/>
      <c r="M11" s="1049"/>
      <c r="N11" s="1049"/>
      <c r="O11" s="1049"/>
      <c r="P11" s="1049"/>
      <c r="Q11" s="9"/>
    </row>
    <row r="12" spans="1:17" x14ac:dyDescent="0.25">
      <c r="A12" s="16" t="s">
        <v>14</v>
      </c>
      <c r="B12" s="15"/>
      <c r="C12" s="953"/>
      <c r="D12" s="361"/>
      <c r="E12" s="361"/>
      <c r="F12" s="361"/>
      <c r="G12" s="361"/>
      <c r="H12" s="361"/>
      <c r="I12" s="361"/>
      <c r="J12" s="361"/>
      <c r="K12" s="361"/>
      <c r="L12" s="361"/>
      <c r="M12" s="361"/>
      <c r="N12" s="361"/>
      <c r="O12" s="361"/>
      <c r="P12" s="630"/>
      <c r="Q12" s="9"/>
    </row>
    <row r="13" spans="1:17" ht="15" customHeight="1" x14ac:dyDescent="0.25">
      <c r="A13" s="14"/>
      <c r="B13" s="15" t="s">
        <v>15</v>
      </c>
      <c r="C13" s="1095" t="s">
        <v>1307</v>
      </c>
      <c r="D13" s="1044"/>
      <c r="E13" s="1044"/>
      <c r="F13" s="1044"/>
      <c r="G13" s="1044"/>
      <c r="H13" s="1044"/>
      <c r="I13" s="1044"/>
      <c r="J13" s="1044"/>
      <c r="K13" s="1044"/>
      <c r="L13" s="1044"/>
      <c r="M13" s="1044"/>
      <c r="N13" s="1044"/>
      <c r="O13" s="1044"/>
      <c r="P13" s="1044"/>
      <c r="Q13" s="9"/>
    </row>
    <row r="14" spans="1:17" ht="15" customHeight="1" x14ac:dyDescent="0.25">
      <c r="A14" s="14"/>
      <c r="B14" s="15" t="s">
        <v>17</v>
      </c>
      <c r="C14" s="1095" t="s">
        <v>1308</v>
      </c>
      <c r="D14" s="1044"/>
      <c r="E14" s="1044"/>
      <c r="F14" s="1044"/>
      <c r="G14" s="1044"/>
      <c r="H14" s="1044"/>
      <c r="I14" s="1044"/>
      <c r="J14" s="1044"/>
      <c r="K14" s="1044"/>
      <c r="L14" s="1044"/>
      <c r="M14" s="1044"/>
      <c r="N14" s="1044"/>
      <c r="O14" s="1044"/>
      <c r="P14" s="1044"/>
      <c r="Q14" s="9"/>
    </row>
    <row r="15" spans="1:17" x14ac:dyDescent="0.25">
      <c r="A15" s="14"/>
      <c r="B15" s="15" t="s">
        <v>19</v>
      </c>
      <c r="C15" s="954"/>
      <c r="D15" s="361"/>
      <c r="E15" s="361"/>
      <c r="F15" s="361"/>
      <c r="G15" s="361"/>
      <c r="H15" s="361"/>
      <c r="I15" s="361"/>
      <c r="J15" s="361"/>
      <c r="K15" s="361"/>
      <c r="L15" s="361"/>
      <c r="M15" s="361"/>
      <c r="N15" s="361"/>
      <c r="O15" s="361"/>
      <c r="P15" s="361"/>
      <c r="Q15" s="9"/>
    </row>
    <row r="16" spans="1:17" ht="15" customHeight="1" x14ac:dyDescent="0.25">
      <c r="A16" s="14"/>
      <c r="B16" s="15" t="s">
        <v>20</v>
      </c>
      <c r="C16" s="1095" t="s">
        <v>1309</v>
      </c>
      <c r="D16" s="1044"/>
      <c r="E16" s="1044"/>
      <c r="F16" s="1044"/>
      <c r="G16" s="1044"/>
      <c r="H16" s="1044"/>
      <c r="I16" s="1044"/>
      <c r="J16" s="1044"/>
      <c r="K16" s="1044"/>
      <c r="L16" s="1044"/>
      <c r="M16" s="1044"/>
      <c r="N16" s="1044"/>
      <c r="O16" s="1044"/>
      <c r="P16" s="1044"/>
      <c r="Q16" s="9"/>
    </row>
    <row r="17" spans="1:20" x14ac:dyDescent="0.25">
      <c r="A17" s="14"/>
      <c r="B17" s="15" t="s">
        <v>22</v>
      </c>
      <c r="C17" s="1044"/>
      <c r="D17" s="1044"/>
      <c r="E17" s="1044"/>
      <c r="F17" s="1044"/>
      <c r="G17" s="1044"/>
      <c r="H17" s="1044"/>
      <c r="I17" s="1044"/>
      <c r="J17" s="1044"/>
      <c r="K17" s="1044"/>
      <c r="L17" s="1044"/>
      <c r="M17" s="1044"/>
      <c r="N17" s="1044"/>
      <c r="O17" s="1044"/>
      <c r="P17" s="1044"/>
      <c r="Q17" s="9"/>
    </row>
    <row r="18" spans="1:20" x14ac:dyDescent="0.25">
      <c r="A18" s="17"/>
      <c r="B18" s="18"/>
      <c r="C18" s="1025"/>
      <c r="D18" s="1025"/>
      <c r="E18" s="1025"/>
      <c r="F18" s="1025"/>
      <c r="G18" s="1025"/>
      <c r="H18" s="1025"/>
      <c r="I18" s="1025"/>
      <c r="J18" s="1025"/>
      <c r="K18" s="1025"/>
      <c r="L18" s="1025"/>
      <c r="M18" s="1025"/>
      <c r="N18" s="1025"/>
      <c r="O18" s="1025"/>
      <c r="P18" s="1025"/>
      <c r="Q18" s="9"/>
    </row>
    <row r="19" spans="1:20"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20" s="20" customFormat="1" x14ac:dyDescent="0.25">
      <c r="A20" s="1028"/>
      <c r="B20" s="1031"/>
      <c r="C20" s="1036" t="s">
        <v>27</v>
      </c>
      <c r="D20" s="1023" t="s">
        <v>28</v>
      </c>
      <c r="E20" s="1038" t="s">
        <v>29</v>
      </c>
      <c r="F20" s="1040" t="s">
        <v>30</v>
      </c>
      <c r="G20" s="1023" t="s">
        <v>31</v>
      </c>
      <c r="H20" s="1042" t="s">
        <v>32</v>
      </c>
      <c r="I20" s="1021" t="s">
        <v>33</v>
      </c>
      <c r="J20" s="1023" t="s">
        <v>34</v>
      </c>
      <c r="K20" s="1042" t="s">
        <v>35</v>
      </c>
      <c r="L20" s="1021" t="s">
        <v>36</v>
      </c>
      <c r="M20" s="1023" t="s">
        <v>37</v>
      </c>
      <c r="N20" s="1042" t="s">
        <v>38</v>
      </c>
      <c r="O20" s="1021" t="s">
        <v>39</v>
      </c>
      <c r="P20" s="1031"/>
    </row>
    <row r="21" spans="1:20" s="21" customFormat="1" ht="70.5" customHeight="1" thickBot="1" x14ac:dyDescent="0.3">
      <c r="A21" s="1029"/>
      <c r="B21" s="1032"/>
      <c r="C21" s="1037"/>
      <c r="D21" s="1024"/>
      <c r="E21" s="1039"/>
      <c r="F21" s="1041"/>
      <c r="G21" s="1024"/>
      <c r="H21" s="1043"/>
      <c r="I21" s="1022"/>
      <c r="J21" s="1024"/>
      <c r="K21" s="1043"/>
      <c r="L21" s="1022"/>
      <c r="M21" s="1024"/>
      <c r="N21" s="1043"/>
      <c r="O21" s="1022"/>
      <c r="P21" s="1032"/>
    </row>
    <row r="22" spans="1:20" s="21" customFormat="1" ht="9" thickTop="1" x14ac:dyDescent="0.25">
      <c r="A22" s="22">
        <v>1</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20" s="37" customFormat="1" x14ac:dyDescent="0.25">
      <c r="A23" s="28"/>
      <c r="B23" s="29" t="s">
        <v>40</v>
      </c>
      <c r="C23" s="332"/>
      <c r="D23" s="31"/>
      <c r="E23" s="32"/>
      <c r="F23" s="197"/>
      <c r="G23" s="31"/>
      <c r="H23" s="366"/>
      <c r="I23" s="367"/>
      <c r="J23" s="31"/>
      <c r="K23" s="368"/>
      <c r="L23" s="367"/>
      <c r="M23" s="368"/>
      <c r="N23" s="34"/>
      <c r="O23" s="367"/>
      <c r="P23" s="369"/>
    </row>
    <row r="24" spans="1:20" s="37" customFormat="1" ht="12.75" thickBot="1" x14ac:dyDescent="0.3">
      <c r="A24" s="38"/>
      <c r="B24" s="39" t="s">
        <v>41</v>
      </c>
      <c r="C24" s="370">
        <f>SUM(F24,I24,L24,O24)</f>
        <v>616856</v>
      </c>
      <c r="D24" s="41">
        <f>SUM(D25,D28,D29,D45,D46)</f>
        <v>431845</v>
      </c>
      <c r="E24" s="42">
        <f>SUM(E25,E28,E29,E45,E46)</f>
        <v>0</v>
      </c>
      <c r="F24" s="43">
        <f t="shared" ref="F24:F29" si="0">D24+E24</f>
        <v>431845</v>
      </c>
      <c r="G24" s="41">
        <f>SUM(G25,G28,G29,G45,G46)</f>
        <v>163515</v>
      </c>
      <c r="H24" s="371">
        <f>SUM(H25,H28,H46)</f>
        <v>0</v>
      </c>
      <c r="I24" s="45">
        <f>G24+H24</f>
        <v>163515</v>
      </c>
      <c r="J24" s="41">
        <f>SUM(J25,J30,J46)</f>
        <v>21496</v>
      </c>
      <c r="K24" s="371">
        <f>SUM(K25,K30,K46)</f>
        <v>0</v>
      </c>
      <c r="L24" s="45">
        <f>J24+K24</f>
        <v>21496</v>
      </c>
      <c r="M24" s="372">
        <f>SUM(M25,M48)</f>
        <v>0</v>
      </c>
      <c r="N24" s="44">
        <f>SUM(N25,N48)</f>
        <v>0</v>
      </c>
      <c r="O24" s="45">
        <f>M24+N24</f>
        <v>0</v>
      </c>
      <c r="P24" s="373"/>
      <c r="R24" s="346"/>
      <c r="S24" s="346"/>
      <c r="T24" s="346"/>
    </row>
    <row r="25" spans="1:20" ht="12.75" thickTop="1" x14ac:dyDescent="0.25">
      <c r="A25" s="46"/>
      <c r="B25" s="47" t="s">
        <v>42</v>
      </c>
      <c r="C25" s="374">
        <f t="shared" ref="C25:C50" si="1">SUM(F25,I25,L25,O25)</f>
        <v>2000</v>
      </c>
      <c r="D25" s="49">
        <f>SUM(D26:D27)</f>
        <v>0</v>
      </c>
      <c r="E25" s="50">
        <f>SUM(E26:E27)</f>
        <v>0</v>
      </c>
      <c r="F25" s="51">
        <f t="shared" si="0"/>
        <v>0</v>
      </c>
      <c r="G25" s="49">
        <f>SUM(G26:G27)</f>
        <v>0</v>
      </c>
      <c r="H25" s="375">
        <f>SUM(H26:H27)</f>
        <v>0</v>
      </c>
      <c r="I25" s="53">
        <f>G25+H25</f>
        <v>0</v>
      </c>
      <c r="J25" s="49">
        <f>SUM(J26:J27)</f>
        <v>2000</v>
      </c>
      <c r="K25" s="375">
        <f>SUM(K26:K27)</f>
        <v>0</v>
      </c>
      <c r="L25" s="53">
        <f>J25+K25</f>
        <v>2000</v>
      </c>
      <c r="M25" s="376">
        <f>SUM(M26:M27)</f>
        <v>0</v>
      </c>
      <c r="N25" s="52">
        <f>SUM(N26:N27)</f>
        <v>0</v>
      </c>
      <c r="O25" s="53">
        <f>M25+N25</f>
        <v>0</v>
      </c>
      <c r="P25" s="377"/>
      <c r="R25" s="346"/>
      <c r="S25" s="346"/>
      <c r="T25" s="346"/>
    </row>
    <row r="26" spans="1:20" hidden="1" x14ac:dyDescent="0.25">
      <c r="A26" s="54"/>
      <c r="B26" s="55" t="s">
        <v>43</v>
      </c>
      <c r="C26" s="378">
        <f t="shared" si="1"/>
        <v>0</v>
      </c>
      <c r="D26" s="57"/>
      <c r="E26" s="58"/>
      <c r="F26" s="610">
        <f t="shared" si="0"/>
        <v>0</v>
      </c>
      <c r="G26" s="57"/>
      <c r="H26" s="379"/>
      <c r="I26" s="380">
        <f>G26+H26</f>
        <v>0</v>
      </c>
      <c r="J26" s="57"/>
      <c r="K26" s="379"/>
      <c r="L26" s="380">
        <f>J26+K26</f>
        <v>0</v>
      </c>
      <c r="M26" s="381"/>
      <c r="N26" s="60"/>
      <c r="O26" s="380">
        <f>M26+N26</f>
        <v>0</v>
      </c>
      <c r="P26" s="382"/>
      <c r="R26" s="346"/>
      <c r="S26" s="346"/>
      <c r="T26" s="346"/>
    </row>
    <row r="27" spans="1:20" x14ac:dyDescent="0.25">
      <c r="A27" s="63"/>
      <c r="B27" s="64" t="s">
        <v>44</v>
      </c>
      <c r="C27" s="383">
        <f t="shared" si="1"/>
        <v>2000</v>
      </c>
      <c r="D27" s="66"/>
      <c r="E27" s="67"/>
      <c r="F27" s="611">
        <f t="shared" si="0"/>
        <v>0</v>
      </c>
      <c r="G27" s="66"/>
      <c r="H27" s="384"/>
      <c r="I27" s="385">
        <f>G27+H27</f>
        <v>0</v>
      </c>
      <c r="J27" s="66">
        <v>2000</v>
      </c>
      <c r="K27" s="384"/>
      <c r="L27" s="385">
        <f>J27+K27</f>
        <v>2000</v>
      </c>
      <c r="M27" s="386"/>
      <c r="N27" s="69"/>
      <c r="O27" s="385">
        <f>M27+N27</f>
        <v>0</v>
      </c>
      <c r="P27" s="387"/>
      <c r="R27" s="346"/>
      <c r="S27" s="346"/>
      <c r="T27" s="346"/>
    </row>
    <row r="28" spans="1:20" s="37" customFormat="1" ht="24.75" thickBot="1" x14ac:dyDescent="0.3">
      <c r="A28" s="73">
        <v>19300</v>
      </c>
      <c r="B28" s="73" t="s">
        <v>45</v>
      </c>
      <c r="C28" s="388">
        <f t="shared" si="1"/>
        <v>595360</v>
      </c>
      <c r="D28" s="75">
        <f>440657-8812</f>
        <v>431845</v>
      </c>
      <c r="E28" s="76"/>
      <c r="F28" s="606">
        <f t="shared" si="0"/>
        <v>431845</v>
      </c>
      <c r="G28" s="75">
        <f>160184+3331</f>
        <v>163515</v>
      </c>
      <c r="H28" s="389"/>
      <c r="I28" s="390">
        <f>G28+H28</f>
        <v>163515</v>
      </c>
      <c r="J28" s="80" t="s">
        <v>46</v>
      </c>
      <c r="K28" s="391" t="s">
        <v>46</v>
      </c>
      <c r="L28" s="84" t="s">
        <v>46</v>
      </c>
      <c r="M28" s="613" t="s">
        <v>46</v>
      </c>
      <c r="N28" s="83" t="s">
        <v>46</v>
      </c>
      <c r="O28" s="84" t="s">
        <v>46</v>
      </c>
      <c r="P28" s="392"/>
      <c r="R28" s="346"/>
      <c r="S28" s="346"/>
      <c r="T28" s="346"/>
    </row>
    <row r="29" spans="1:20" s="37" customFormat="1" ht="24.75" hidden="1" thickTop="1" x14ac:dyDescent="0.25">
      <c r="A29" s="85"/>
      <c r="B29" s="85" t="s">
        <v>47</v>
      </c>
      <c r="C29" s="393">
        <f t="shared" si="1"/>
        <v>0</v>
      </c>
      <c r="D29" s="87"/>
      <c r="E29" s="88"/>
      <c r="F29" s="143">
        <f t="shared" si="0"/>
        <v>0</v>
      </c>
      <c r="G29" s="90" t="s">
        <v>46</v>
      </c>
      <c r="H29" s="395" t="s">
        <v>46</v>
      </c>
      <c r="I29" s="94" t="s">
        <v>46</v>
      </c>
      <c r="J29" s="90" t="s">
        <v>46</v>
      </c>
      <c r="K29" s="395" t="s">
        <v>46</v>
      </c>
      <c r="L29" s="94" t="s">
        <v>46</v>
      </c>
      <c r="M29" s="396" t="s">
        <v>46</v>
      </c>
      <c r="N29" s="91" t="s">
        <v>46</v>
      </c>
      <c r="O29" s="94" t="s">
        <v>46</v>
      </c>
      <c r="P29" s="397"/>
      <c r="R29" s="346"/>
      <c r="S29" s="346"/>
      <c r="T29" s="346"/>
    </row>
    <row r="30" spans="1:20" s="37" customFormat="1" ht="36.75" thickTop="1" x14ac:dyDescent="0.25">
      <c r="A30" s="85">
        <v>21300</v>
      </c>
      <c r="B30" s="85" t="s">
        <v>48</v>
      </c>
      <c r="C30" s="393">
        <f t="shared" si="1"/>
        <v>19496</v>
      </c>
      <c r="D30" s="90" t="s">
        <v>46</v>
      </c>
      <c r="E30" s="92" t="s">
        <v>46</v>
      </c>
      <c r="F30" s="93" t="s">
        <v>46</v>
      </c>
      <c r="G30" s="90" t="s">
        <v>46</v>
      </c>
      <c r="H30" s="395" t="s">
        <v>46</v>
      </c>
      <c r="I30" s="94" t="s">
        <v>46</v>
      </c>
      <c r="J30" s="95">
        <f>SUM(J31,J35,J37,J40)</f>
        <v>19496</v>
      </c>
      <c r="K30" s="399">
        <f>SUM(K31,K35,K37,K40)</f>
        <v>0</v>
      </c>
      <c r="L30" s="99">
        <f t="shared" ref="L30:L44" si="2">J30+K30</f>
        <v>19496</v>
      </c>
      <c r="M30" s="396" t="s">
        <v>46</v>
      </c>
      <c r="N30" s="91" t="s">
        <v>46</v>
      </c>
      <c r="O30" s="94" t="s">
        <v>46</v>
      </c>
      <c r="P30" s="397"/>
      <c r="R30" s="346"/>
      <c r="S30" s="346"/>
      <c r="T30" s="346"/>
    </row>
    <row r="31" spans="1:20" s="37" customFormat="1" ht="24" hidden="1" x14ac:dyDescent="0.25">
      <c r="A31" s="100">
        <v>21350</v>
      </c>
      <c r="B31" s="85" t="s">
        <v>49</v>
      </c>
      <c r="C31" s="393">
        <f t="shared" si="1"/>
        <v>0</v>
      </c>
      <c r="D31" s="90" t="s">
        <v>46</v>
      </c>
      <c r="E31" s="92" t="s">
        <v>46</v>
      </c>
      <c r="F31" s="93" t="s">
        <v>46</v>
      </c>
      <c r="G31" s="90" t="s">
        <v>46</v>
      </c>
      <c r="H31" s="395" t="s">
        <v>46</v>
      </c>
      <c r="I31" s="94" t="s">
        <v>46</v>
      </c>
      <c r="J31" s="95">
        <f>SUM(J32:J34)</f>
        <v>0</v>
      </c>
      <c r="K31" s="399">
        <f>SUM(K32:K34)</f>
        <v>0</v>
      </c>
      <c r="L31" s="99">
        <f t="shared" si="2"/>
        <v>0</v>
      </c>
      <c r="M31" s="396" t="s">
        <v>46</v>
      </c>
      <c r="N31" s="91" t="s">
        <v>46</v>
      </c>
      <c r="O31" s="94" t="s">
        <v>46</v>
      </c>
      <c r="P31" s="397"/>
      <c r="R31" s="346"/>
      <c r="S31" s="346"/>
      <c r="T31" s="346"/>
    </row>
    <row r="32" spans="1:20" hidden="1" x14ac:dyDescent="0.25">
      <c r="A32" s="54">
        <v>21351</v>
      </c>
      <c r="B32" s="101" t="s">
        <v>50</v>
      </c>
      <c r="C32" s="400">
        <f t="shared" si="1"/>
        <v>0</v>
      </c>
      <c r="D32" s="102" t="s">
        <v>46</v>
      </c>
      <c r="E32" s="103" t="s">
        <v>46</v>
      </c>
      <c r="F32" s="104" t="s">
        <v>46</v>
      </c>
      <c r="G32" s="102" t="s">
        <v>46</v>
      </c>
      <c r="H32" s="402" t="s">
        <v>46</v>
      </c>
      <c r="I32" s="109" t="s">
        <v>46</v>
      </c>
      <c r="J32" s="106"/>
      <c r="K32" s="403"/>
      <c r="L32" s="243">
        <f t="shared" si="2"/>
        <v>0</v>
      </c>
      <c r="M32" s="404" t="s">
        <v>46</v>
      </c>
      <c r="N32" s="105" t="s">
        <v>46</v>
      </c>
      <c r="O32" s="109" t="s">
        <v>46</v>
      </c>
      <c r="P32" s="382"/>
      <c r="R32" s="346"/>
      <c r="S32" s="346"/>
      <c r="T32" s="346"/>
    </row>
    <row r="33" spans="1:20" hidden="1" x14ac:dyDescent="0.25">
      <c r="A33" s="63">
        <v>21352</v>
      </c>
      <c r="B33" s="111" t="s">
        <v>51</v>
      </c>
      <c r="C33" s="405">
        <f t="shared" si="1"/>
        <v>0</v>
      </c>
      <c r="D33" s="112" t="s">
        <v>46</v>
      </c>
      <c r="E33" s="113" t="s">
        <v>46</v>
      </c>
      <c r="F33" s="114" t="s">
        <v>46</v>
      </c>
      <c r="G33" s="112" t="s">
        <v>46</v>
      </c>
      <c r="H33" s="407" t="s">
        <v>46</v>
      </c>
      <c r="I33" s="119" t="s">
        <v>46</v>
      </c>
      <c r="J33" s="116"/>
      <c r="K33" s="408"/>
      <c r="L33" s="230">
        <f t="shared" si="2"/>
        <v>0</v>
      </c>
      <c r="M33" s="409" t="s">
        <v>46</v>
      </c>
      <c r="N33" s="115" t="s">
        <v>46</v>
      </c>
      <c r="O33" s="119" t="s">
        <v>46</v>
      </c>
      <c r="P33" s="387"/>
      <c r="R33" s="346"/>
      <c r="S33" s="346"/>
      <c r="T33" s="346"/>
    </row>
    <row r="34" spans="1:20" ht="24" hidden="1" x14ac:dyDescent="0.25">
      <c r="A34" s="63">
        <v>21359</v>
      </c>
      <c r="B34" s="111" t="s">
        <v>52</v>
      </c>
      <c r="C34" s="405">
        <f t="shared" si="1"/>
        <v>0</v>
      </c>
      <c r="D34" s="112" t="s">
        <v>46</v>
      </c>
      <c r="E34" s="113" t="s">
        <v>46</v>
      </c>
      <c r="F34" s="114" t="s">
        <v>46</v>
      </c>
      <c r="G34" s="112" t="s">
        <v>46</v>
      </c>
      <c r="H34" s="407" t="s">
        <v>46</v>
      </c>
      <c r="I34" s="119" t="s">
        <v>46</v>
      </c>
      <c r="J34" s="116"/>
      <c r="K34" s="408"/>
      <c r="L34" s="230">
        <f t="shared" si="2"/>
        <v>0</v>
      </c>
      <c r="M34" s="409" t="s">
        <v>46</v>
      </c>
      <c r="N34" s="115" t="s">
        <v>46</v>
      </c>
      <c r="O34" s="119" t="s">
        <v>46</v>
      </c>
      <c r="P34" s="387"/>
      <c r="R34" s="346"/>
      <c r="S34" s="346"/>
      <c r="T34" s="346"/>
    </row>
    <row r="35" spans="1:20" s="37" customFormat="1" ht="36" hidden="1" x14ac:dyDescent="0.25">
      <c r="A35" s="100">
        <v>21370</v>
      </c>
      <c r="B35" s="85" t="s">
        <v>53</v>
      </c>
      <c r="C35" s="393">
        <f t="shared" si="1"/>
        <v>0</v>
      </c>
      <c r="D35" s="90" t="s">
        <v>46</v>
      </c>
      <c r="E35" s="92" t="s">
        <v>46</v>
      </c>
      <c r="F35" s="93" t="s">
        <v>46</v>
      </c>
      <c r="G35" s="90" t="s">
        <v>46</v>
      </c>
      <c r="H35" s="395" t="s">
        <v>46</v>
      </c>
      <c r="I35" s="94" t="s">
        <v>46</v>
      </c>
      <c r="J35" s="95">
        <f>SUM(J36)</f>
        <v>0</v>
      </c>
      <c r="K35" s="399">
        <f>SUM(K36)</f>
        <v>0</v>
      </c>
      <c r="L35" s="99">
        <f t="shared" si="2"/>
        <v>0</v>
      </c>
      <c r="M35" s="396" t="s">
        <v>46</v>
      </c>
      <c r="N35" s="91" t="s">
        <v>46</v>
      </c>
      <c r="O35" s="94" t="s">
        <v>46</v>
      </c>
      <c r="P35" s="397"/>
      <c r="R35" s="346"/>
      <c r="S35" s="346"/>
      <c r="T35" s="346"/>
    </row>
    <row r="36" spans="1:20" ht="36" hidden="1" x14ac:dyDescent="0.25">
      <c r="A36" s="121">
        <v>21379</v>
      </c>
      <c r="B36" s="122" t="s">
        <v>54</v>
      </c>
      <c r="C36" s="410">
        <f t="shared" si="1"/>
        <v>0</v>
      </c>
      <c r="D36" s="124" t="s">
        <v>46</v>
      </c>
      <c r="E36" s="125" t="s">
        <v>46</v>
      </c>
      <c r="F36" s="126" t="s">
        <v>46</v>
      </c>
      <c r="G36" s="124" t="s">
        <v>46</v>
      </c>
      <c r="H36" s="412" t="s">
        <v>46</v>
      </c>
      <c r="I36" s="132" t="s">
        <v>46</v>
      </c>
      <c r="J36" s="128"/>
      <c r="K36" s="413"/>
      <c r="L36" s="414">
        <f t="shared" si="2"/>
        <v>0</v>
      </c>
      <c r="M36" s="415" t="s">
        <v>46</v>
      </c>
      <c r="N36" s="127" t="s">
        <v>46</v>
      </c>
      <c r="O36" s="132" t="s">
        <v>46</v>
      </c>
      <c r="P36" s="416"/>
      <c r="R36" s="346"/>
      <c r="S36" s="346"/>
      <c r="T36" s="346"/>
    </row>
    <row r="37" spans="1:20" s="37" customFormat="1" hidden="1" x14ac:dyDescent="0.25">
      <c r="A37" s="100">
        <v>21380</v>
      </c>
      <c r="B37" s="85" t="s">
        <v>55</v>
      </c>
      <c r="C37" s="393">
        <f t="shared" si="1"/>
        <v>0</v>
      </c>
      <c r="D37" s="90" t="s">
        <v>46</v>
      </c>
      <c r="E37" s="92" t="s">
        <v>46</v>
      </c>
      <c r="F37" s="93" t="s">
        <v>46</v>
      </c>
      <c r="G37" s="90" t="s">
        <v>46</v>
      </c>
      <c r="H37" s="395" t="s">
        <v>46</v>
      </c>
      <c r="I37" s="94" t="s">
        <v>46</v>
      </c>
      <c r="J37" s="95">
        <f>SUM(J38:J39)</f>
        <v>0</v>
      </c>
      <c r="K37" s="399">
        <f>SUM(K38:K39)</f>
        <v>0</v>
      </c>
      <c r="L37" s="99">
        <f t="shared" si="2"/>
        <v>0</v>
      </c>
      <c r="M37" s="396" t="s">
        <v>46</v>
      </c>
      <c r="N37" s="91" t="s">
        <v>46</v>
      </c>
      <c r="O37" s="94" t="s">
        <v>46</v>
      </c>
      <c r="P37" s="397"/>
      <c r="R37" s="346"/>
      <c r="S37" s="346"/>
      <c r="T37" s="346"/>
    </row>
    <row r="38" spans="1:20" hidden="1" x14ac:dyDescent="0.25">
      <c r="A38" s="55">
        <v>21381</v>
      </c>
      <c r="B38" s="101" t="s">
        <v>56</v>
      </c>
      <c r="C38" s="400">
        <f t="shared" si="1"/>
        <v>0</v>
      </c>
      <c r="D38" s="102" t="s">
        <v>46</v>
      </c>
      <c r="E38" s="103" t="s">
        <v>46</v>
      </c>
      <c r="F38" s="104" t="s">
        <v>46</v>
      </c>
      <c r="G38" s="102" t="s">
        <v>46</v>
      </c>
      <c r="H38" s="402" t="s">
        <v>46</v>
      </c>
      <c r="I38" s="109" t="s">
        <v>46</v>
      </c>
      <c r="J38" s="106"/>
      <c r="K38" s="403"/>
      <c r="L38" s="243">
        <f t="shared" si="2"/>
        <v>0</v>
      </c>
      <c r="M38" s="404" t="s">
        <v>46</v>
      </c>
      <c r="N38" s="105" t="s">
        <v>46</v>
      </c>
      <c r="O38" s="109" t="s">
        <v>46</v>
      </c>
      <c r="P38" s="382"/>
      <c r="R38" s="346"/>
      <c r="S38" s="346"/>
      <c r="T38" s="346"/>
    </row>
    <row r="39" spans="1:20" ht="24" hidden="1" x14ac:dyDescent="0.25">
      <c r="A39" s="64">
        <v>21383</v>
      </c>
      <c r="B39" s="111" t="s">
        <v>57</v>
      </c>
      <c r="C39" s="405">
        <f t="shared" si="1"/>
        <v>0</v>
      </c>
      <c r="D39" s="112" t="s">
        <v>46</v>
      </c>
      <c r="E39" s="113" t="s">
        <v>46</v>
      </c>
      <c r="F39" s="114" t="s">
        <v>46</v>
      </c>
      <c r="G39" s="112" t="s">
        <v>46</v>
      </c>
      <c r="H39" s="407" t="s">
        <v>46</v>
      </c>
      <c r="I39" s="119" t="s">
        <v>46</v>
      </c>
      <c r="J39" s="116"/>
      <c r="K39" s="408"/>
      <c r="L39" s="230">
        <f t="shared" si="2"/>
        <v>0</v>
      </c>
      <c r="M39" s="409" t="s">
        <v>46</v>
      </c>
      <c r="N39" s="115" t="s">
        <v>46</v>
      </c>
      <c r="O39" s="119" t="s">
        <v>46</v>
      </c>
      <c r="P39" s="387"/>
      <c r="R39" s="346"/>
      <c r="S39" s="346"/>
      <c r="T39" s="346"/>
    </row>
    <row r="40" spans="1:20" s="37" customFormat="1" ht="24" x14ac:dyDescent="0.25">
      <c r="A40" s="100">
        <v>21390</v>
      </c>
      <c r="B40" s="85" t="s">
        <v>58</v>
      </c>
      <c r="C40" s="393">
        <f t="shared" si="1"/>
        <v>19496</v>
      </c>
      <c r="D40" s="90" t="s">
        <v>46</v>
      </c>
      <c r="E40" s="92" t="s">
        <v>46</v>
      </c>
      <c r="F40" s="93" t="s">
        <v>46</v>
      </c>
      <c r="G40" s="90" t="s">
        <v>46</v>
      </c>
      <c r="H40" s="395" t="s">
        <v>46</v>
      </c>
      <c r="I40" s="94" t="s">
        <v>46</v>
      </c>
      <c r="J40" s="95">
        <f>SUM(J41:J44)</f>
        <v>19496</v>
      </c>
      <c r="K40" s="399">
        <f>SUM(K41:K44)</f>
        <v>0</v>
      </c>
      <c r="L40" s="99">
        <f t="shared" si="2"/>
        <v>19496</v>
      </c>
      <c r="M40" s="396" t="s">
        <v>46</v>
      </c>
      <c r="N40" s="91" t="s">
        <v>46</v>
      </c>
      <c r="O40" s="94" t="s">
        <v>46</v>
      </c>
      <c r="P40" s="397"/>
      <c r="R40" s="346"/>
      <c r="S40" s="346"/>
      <c r="T40" s="346"/>
    </row>
    <row r="41" spans="1:20" ht="24" hidden="1" x14ac:dyDescent="0.25">
      <c r="A41" s="55">
        <v>21391</v>
      </c>
      <c r="B41" s="101" t="s">
        <v>59</v>
      </c>
      <c r="C41" s="400">
        <f t="shared" si="1"/>
        <v>0</v>
      </c>
      <c r="D41" s="102" t="s">
        <v>46</v>
      </c>
      <c r="E41" s="103" t="s">
        <v>46</v>
      </c>
      <c r="F41" s="104" t="s">
        <v>46</v>
      </c>
      <c r="G41" s="102" t="s">
        <v>46</v>
      </c>
      <c r="H41" s="402" t="s">
        <v>46</v>
      </c>
      <c r="I41" s="109" t="s">
        <v>46</v>
      </c>
      <c r="J41" s="106"/>
      <c r="K41" s="403"/>
      <c r="L41" s="243">
        <f t="shared" si="2"/>
        <v>0</v>
      </c>
      <c r="M41" s="404" t="s">
        <v>46</v>
      </c>
      <c r="N41" s="105" t="s">
        <v>46</v>
      </c>
      <c r="O41" s="109" t="s">
        <v>46</v>
      </c>
      <c r="P41" s="382"/>
      <c r="R41" s="346"/>
      <c r="S41" s="346"/>
      <c r="T41" s="346"/>
    </row>
    <row r="42" spans="1:20" hidden="1" x14ac:dyDescent="0.25">
      <c r="A42" s="64">
        <v>21393</v>
      </c>
      <c r="B42" s="111" t="s">
        <v>60</v>
      </c>
      <c r="C42" s="405">
        <f t="shared" si="1"/>
        <v>0</v>
      </c>
      <c r="D42" s="112" t="s">
        <v>46</v>
      </c>
      <c r="E42" s="113" t="s">
        <v>46</v>
      </c>
      <c r="F42" s="114" t="s">
        <v>46</v>
      </c>
      <c r="G42" s="112" t="s">
        <v>46</v>
      </c>
      <c r="H42" s="407" t="s">
        <v>46</v>
      </c>
      <c r="I42" s="119" t="s">
        <v>46</v>
      </c>
      <c r="J42" s="116"/>
      <c r="K42" s="408"/>
      <c r="L42" s="230">
        <f t="shared" si="2"/>
        <v>0</v>
      </c>
      <c r="M42" s="409" t="s">
        <v>46</v>
      </c>
      <c r="N42" s="115" t="s">
        <v>46</v>
      </c>
      <c r="O42" s="119" t="s">
        <v>46</v>
      </c>
      <c r="P42" s="387"/>
      <c r="R42" s="346"/>
      <c r="S42" s="346"/>
      <c r="T42" s="346"/>
    </row>
    <row r="43" spans="1:20" hidden="1" x14ac:dyDescent="0.25">
      <c r="A43" s="64">
        <v>21395</v>
      </c>
      <c r="B43" s="111" t="s">
        <v>61</v>
      </c>
      <c r="C43" s="405">
        <f t="shared" si="1"/>
        <v>0</v>
      </c>
      <c r="D43" s="112" t="s">
        <v>46</v>
      </c>
      <c r="E43" s="113" t="s">
        <v>46</v>
      </c>
      <c r="F43" s="114" t="s">
        <v>46</v>
      </c>
      <c r="G43" s="112" t="s">
        <v>46</v>
      </c>
      <c r="H43" s="407" t="s">
        <v>46</v>
      </c>
      <c r="I43" s="119" t="s">
        <v>46</v>
      </c>
      <c r="J43" s="116"/>
      <c r="K43" s="408"/>
      <c r="L43" s="230">
        <f t="shared" si="2"/>
        <v>0</v>
      </c>
      <c r="M43" s="409" t="s">
        <v>46</v>
      </c>
      <c r="N43" s="115" t="s">
        <v>46</v>
      </c>
      <c r="O43" s="119" t="s">
        <v>46</v>
      </c>
      <c r="P43" s="387"/>
      <c r="R43" s="346"/>
      <c r="S43" s="346"/>
      <c r="T43" s="346"/>
    </row>
    <row r="44" spans="1:20" ht="24" x14ac:dyDescent="0.25">
      <c r="A44" s="64">
        <v>21399</v>
      </c>
      <c r="B44" s="111" t="s">
        <v>62</v>
      </c>
      <c r="C44" s="405">
        <f t="shared" si="1"/>
        <v>19496</v>
      </c>
      <c r="D44" s="112" t="s">
        <v>46</v>
      </c>
      <c r="E44" s="113" t="s">
        <v>46</v>
      </c>
      <c r="F44" s="114" t="s">
        <v>46</v>
      </c>
      <c r="G44" s="112" t="s">
        <v>46</v>
      </c>
      <c r="H44" s="407" t="s">
        <v>46</v>
      </c>
      <c r="I44" s="119" t="s">
        <v>46</v>
      </c>
      <c r="J44" s="116">
        <v>19496</v>
      </c>
      <c r="K44" s="408"/>
      <c r="L44" s="230">
        <f t="shared" si="2"/>
        <v>19496</v>
      </c>
      <c r="M44" s="409" t="s">
        <v>46</v>
      </c>
      <c r="N44" s="115" t="s">
        <v>46</v>
      </c>
      <c r="O44" s="119" t="s">
        <v>46</v>
      </c>
      <c r="P44" s="387"/>
      <c r="R44" s="346"/>
      <c r="S44" s="346"/>
      <c r="T44" s="346"/>
    </row>
    <row r="45" spans="1:20" s="37" customFormat="1" ht="24" hidden="1" x14ac:dyDescent="0.25">
      <c r="A45" s="100">
        <v>21420</v>
      </c>
      <c r="B45" s="85" t="s">
        <v>63</v>
      </c>
      <c r="C45" s="417">
        <f t="shared" si="1"/>
        <v>0</v>
      </c>
      <c r="D45" s="134"/>
      <c r="E45" s="135"/>
      <c r="F45" s="143">
        <f>D45+E45</f>
        <v>0</v>
      </c>
      <c r="G45" s="90" t="s">
        <v>46</v>
      </c>
      <c r="H45" s="395" t="s">
        <v>46</v>
      </c>
      <c r="I45" s="94" t="s">
        <v>46</v>
      </c>
      <c r="J45" s="90" t="s">
        <v>46</v>
      </c>
      <c r="K45" s="395" t="s">
        <v>46</v>
      </c>
      <c r="L45" s="94" t="s">
        <v>46</v>
      </c>
      <c r="M45" s="396" t="s">
        <v>46</v>
      </c>
      <c r="N45" s="91" t="s">
        <v>46</v>
      </c>
      <c r="O45" s="94" t="s">
        <v>46</v>
      </c>
      <c r="P45" s="397"/>
      <c r="R45" s="346"/>
      <c r="S45" s="346"/>
      <c r="T45" s="346"/>
    </row>
    <row r="46" spans="1:20" s="37" customFormat="1" ht="24" hidden="1" x14ac:dyDescent="0.25">
      <c r="A46" s="136">
        <v>21490</v>
      </c>
      <c r="B46" s="137" t="s">
        <v>64</v>
      </c>
      <c r="C46" s="417">
        <f t="shared" si="1"/>
        <v>0</v>
      </c>
      <c r="D46" s="138">
        <f>D47</f>
        <v>0</v>
      </c>
      <c r="E46" s="139">
        <f>E47</f>
        <v>0</v>
      </c>
      <c r="F46" s="140">
        <f>D46+E46</f>
        <v>0</v>
      </c>
      <c r="G46" s="138">
        <f>G47</f>
        <v>0</v>
      </c>
      <c r="H46" s="419">
        <f>H47</f>
        <v>0</v>
      </c>
      <c r="I46" s="420">
        <f>G46+H46</f>
        <v>0</v>
      </c>
      <c r="J46" s="138">
        <f>J47</f>
        <v>0</v>
      </c>
      <c r="K46" s="419">
        <f>K47</f>
        <v>0</v>
      </c>
      <c r="L46" s="420">
        <f>J46+K46</f>
        <v>0</v>
      </c>
      <c r="M46" s="396" t="s">
        <v>46</v>
      </c>
      <c r="N46" s="91" t="s">
        <v>46</v>
      </c>
      <c r="O46" s="94" t="s">
        <v>46</v>
      </c>
      <c r="P46" s="397"/>
      <c r="R46" s="346"/>
      <c r="S46" s="346"/>
      <c r="T46" s="346"/>
    </row>
    <row r="47" spans="1:20" s="37" customFormat="1" ht="24" hidden="1" x14ac:dyDescent="0.25">
      <c r="A47" s="64">
        <v>21499</v>
      </c>
      <c r="B47" s="111" t="s">
        <v>65</v>
      </c>
      <c r="C47" s="421">
        <f t="shared" si="1"/>
        <v>0</v>
      </c>
      <c r="D47" s="57"/>
      <c r="E47" s="58"/>
      <c r="F47" s="610">
        <f>D47+E47</f>
        <v>0</v>
      </c>
      <c r="G47" s="422"/>
      <c r="H47" s="379"/>
      <c r="I47" s="380">
        <f>G47+H47</f>
        <v>0</v>
      </c>
      <c r="J47" s="57"/>
      <c r="K47" s="379"/>
      <c r="L47" s="380">
        <f>J47+K47</f>
        <v>0</v>
      </c>
      <c r="M47" s="415" t="s">
        <v>46</v>
      </c>
      <c r="N47" s="127" t="s">
        <v>46</v>
      </c>
      <c r="O47" s="132" t="s">
        <v>46</v>
      </c>
      <c r="P47" s="416"/>
      <c r="R47" s="346"/>
      <c r="S47" s="346"/>
      <c r="T47" s="346"/>
    </row>
    <row r="48" spans="1:20" ht="24" hidden="1" x14ac:dyDescent="0.25">
      <c r="A48" s="152">
        <v>23000</v>
      </c>
      <c r="B48" s="153" t="s">
        <v>66</v>
      </c>
      <c r="C48" s="417">
        <f t="shared" si="1"/>
        <v>0</v>
      </c>
      <c r="D48" s="423" t="s">
        <v>46</v>
      </c>
      <c r="E48" s="631" t="s">
        <v>46</v>
      </c>
      <c r="F48" s="632" t="s">
        <v>46</v>
      </c>
      <c r="G48" s="423" t="s">
        <v>46</v>
      </c>
      <c r="H48" s="426" t="s">
        <v>46</v>
      </c>
      <c r="I48" s="427" t="s">
        <v>46</v>
      </c>
      <c r="J48" s="423" t="s">
        <v>46</v>
      </c>
      <c r="K48" s="426" t="s">
        <v>46</v>
      </c>
      <c r="L48" s="427" t="s">
        <v>46</v>
      </c>
      <c r="M48" s="428">
        <f>SUM(M49:M50)</f>
        <v>0</v>
      </c>
      <c r="N48" s="144">
        <f>SUM(N49:N50)</f>
        <v>0</v>
      </c>
      <c r="O48" s="145">
        <f>M48+N48</f>
        <v>0</v>
      </c>
      <c r="P48" s="397"/>
      <c r="R48" s="346"/>
      <c r="S48" s="346"/>
      <c r="T48" s="346"/>
    </row>
    <row r="49" spans="1:20" ht="24" hidden="1" x14ac:dyDescent="0.25">
      <c r="A49" s="155">
        <v>23410</v>
      </c>
      <c r="B49" s="156" t="s">
        <v>67</v>
      </c>
      <c r="C49" s="429">
        <f t="shared" si="1"/>
        <v>0</v>
      </c>
      <c r="D49" s="158" t="s">
        <v>46</v>
      </c>
      <c r="E49" s="159" t="s">
        <v>46</v>
      </c>
      <c r="F49" s="160" t="s">
        <v>46</v>
      </c>
      <c r="G49" s="158" t="s">
        <v>46</v>
      </c>
      <c r="H49" s="431" t="s">
        <v>46</v>
      </c>
      <c r="I49" s="163" t="s">
        <v>46</v>
      </c>
      <c r="J49" s="158" t="s">
        <v>46</v>
      </c>
      <c r="K49" s="431" t="s">
        <v>46</v>
      </c>
      <c r="L49" s="163" t="s">
        <v>46</v>
      </c>
      <c r="M49" s="432"/>
      <c r="N49" s="433"/>
      <c r="O49" s="169">
        <f>M49+N49</f>
        <v>0</v>
      </c>
      <c r="P49" s="434"/>
      <c r="R49" s="346"/>
      <c r="S49" s="346"/>
      <c r="T49" s="346"/>
    </row>
    <row r="50" spans="1:20" ht="24" hidden="1" x14ac:dyDescent="0.25">
      <c r="A50" s="155">
        <v>23510</v>
      </c>
      <c r="B50" s="156" t="s">
        <v>68</v>
      </c>
      <c r="C50" s="429">
        <f t="shared" si="1"/>
        <v>0</v>
      </c>
      <c r="D50" s="158" t="s">
        <v>46</v>
      </c>
      <c r="E50" s="159" t="s">
        <v>46</v>
      </c>
      <c r="F50" s="160" t="s">
        <v>46</v>
      </c>
      <c r="G50" s="158" t="s">
        <v>46</v>
      </c>
      <c r="H50" s="431" t="s">
        <v>46</v>
      </c>
      <c r="I50" s="163" t="s">
        <v>46</v>
      </c>
      <c r="J50" s="158" t="s">
        <v>46</v>
      </c>
      <c r="K50" s="431" t="s">
        <v>46</v>
      </c>
      <c r="L50" s="163" t="s">
        <v>46</v>
      </c>
      <c r="M50" s="432"/>
      <c r="N50" s="433"/>
      <c r="O50" s="169">
        <f>M50+N50</f>
        <v>0</v>
      </c>
      <c r="P50" s="434"/>
      <c r="R50" s="346"/>
      <c r="S50" s="346"/>
      <c r="T50" s="346"/>
    </row>
    <row r="51" spans="1:20" x14ac:dyDescent="0.25">
      <c r="A51" s="164"/>
      <c r="B51" s="156"/>
      <c r="C51" s="435"/>
      <c r="D51" s="436"/>
      <c r="E51" s="602"/>
      <c r="F51" s="167"/>
      <c r="G51" s="436"/>
      <c r="H51" s="437"/>
      <c r="I51" s="163"/>
      <c r="J51" s="162"/>
      <c r="K51" s="438"/>
      <c r="L51" s="169"/>
      <c r="M51" s="432"/>
      <c r="N51" s="433"/>
      <c r="O51" s="169"/>
      <c r="P51" s="434"/>
      <c r="R51" s="346"/>
      <c r="S51" s="346"/>
      <c r="T51" s="346"/>
    </row>
    <row r="52" spans="1:20" s="37" customFormat="1" x14ac:dyDescent="0.25">
      <c r="A52" s="170"/>
      <c r="B52" s="171" t="s">
        <v>69</v>
      </c>
      <c r="C52" s="439"/>
      <c r="D52" s="440"/>
      <c r="E52" s="603"/>
      <c r="F52" s="607"/>
      <c r="G52" s="440"/>
      <c r="H52" s="442"/>
      <c r="I52" s="180"/>
      <c r="J52" s="440"/>
      <c r="K52" s="442"/>
      <c r="L52" s="180"/>
      <c r="M52" s="443"/>
      <c r="N52" s="441"/>
      <c r="O52" s="180"/>
      <c r="P52" s="444"/>
      <c r="R52" s="346"/>
      <c r="S52" s="346"/>
      <c r="T52" s="346"/>
    </row>
    <row r="53" spans="1:20" s="37" customFormat="1" ht="12.75" thickBot="1" x14ac:dyDescent="0.3">
      <c r="A53" s="181"/>
      <c r="B53" s="38" t="s">
        <v>70</v>
      </c>
      <c r="C53" s="445">
        <f t="shared" ref="C53:C116" si="3">SUM(F53,I53,L53,O53)</f>
        <v>616856</v>
      </c>
      <c r="D53" s="182">
        <f>SUM(D54,D284)</f>
        <v>431845</v>
      </c>
      <c r="E53" s="183">
        <f>SUM(E54,E284)</f>
        <v>0</v>
      </c>
      <c r="F53" s="184">
        <f t="shared" ref="F53:F116" si="4">D53+E53</f>
        <v>431845</v>
      </c>
      <c r="G53" s="182">
        <f>SUM(G54,G284)</f>
        <v>163515</v>
      </c>
      <c r="H53" s="446">
        <f>SUM(H54,H284)</f>
        <v>0</v>
      </c>
      <c r="I53" s="187">
        <f t="shared" ref="I53:I116" si="5">G53+H53</f>
        <v>163515</v>
      </c>
      <c r="J53" s="182">
        <f>SUM(J54,J284)</f>
        <v>21496</v>
      </c>
      <c r="K53" s="446">
        <f>SUM(K54,K284)</f>
        <v>0</v>
      </c>
      <c r="L53" s="187">
        <f t="shared" ref="L53:L116" si="6">J53+K53</f>
        <v>21496</v>
      </c>
      <c r="M53" s="447">
        <f>SUM(M54,M284)</f>
        <v>0</v>
      </c>
      <c r="N53" s="185">
        <f>SUM(N54,N284)</f>
        <v>0</v>
      </c>
      <c r="O53" s="187">
        <f t="shared" ref="O53:O116" si="7">M53+N53</f>
        <v>0</v>
      </c>
      <c r="P53" s="373"/>
      <c r="R53" s="346"/>
      <c r="S53" s="346"/>
      <c r="T53" s="346"/>
    </row>
    <row r="54" spans="1:20" s="37" customFormat="1" ht="36.75" thickTop="1" x14ac:dyDescent="0.25">
      <c r="A54" s="188"/>
      <c r="B54" s="189" t="s">
        <v>71</v>
      </c>
      <c r="C54" s="448">
        <f t="shared" si="3"/>
        <v>616856</v>
      </c>
      <c r="D54" s="191">
        <f>SUM(D55,D197)</f>
        <v>431845</v>
      </c>
      <c r="E54" s="192">
        <f>SUM(E55,E197)</f>
        <v>0</v>
      </c>
      <c r="F54" s="193">
        <f t="shared" si="4"/>
        <v>431845</v>
      </c>
      <c r="G54" s="191">
        <f>SUM(G55,G197)</f>
        <v>163515</v>
      </c>
      <c r="H54" s="449">
        <f>SUM(H55,H197)</f>
        <v>0</v>
      </c>
      <c r="I54" s="196">
        <f t="shared" si="5"/>
        <v>163515</v>
      </c>
      <c r="J54" s="191">
        <f>SUM(J55,J197)</f>
        <v>21496</v>
      </c>
      <c r="K54" s="449">
        <f>SUM(K55,K197)</f>
        <v>0</v>
      </c>
      <c r="L54" s="196">
        <f t="shared" si="6"/>
        <v>21496</v>
      </c>
      <c r="M54" s="450">
        <f>SUM(M55,M197)</f>
        <v>0</v>
      </c>
      <c r="N54" s="194">
        <f>SUM(N55,N197)</f>
        <v>0</v>
      </c>
      <c r="O54" s="196">
        <f t="shared" si="7"/>
        <v>0</v>
      </c>
      <c r="P54" s="451"/>
      <c r="R54" s="346"/>
      <c r="S54" s="346"/>
      <c r="T54" s="346"/>
    </row>
    <row r="55" spans="1:20" s="37" customFormat="1" ht="24" x14ac:dyDescent="0.25">
      <c r="A55" s="197"/>
      <c r="B55" s="28" t="s">
        <v>72</v>
      </c>
      <c r="C55" s="452">
        <f t="shared" si="3"/>
        <v>611781</v>
      </c>
      <c r="D55" s="173">
        <f>SUM(D56,D78,D176,D190)</f>
        <v>427270</v>
      </c>
      <c r="E55" s="174">
        <f>SUM(E56,E78,E176,E190)</f>
        <v>0</v>
      </c>
      <c r="F55" s="175">
        <f t="shared" si="4"/>
        <v>427270</v>
      </c>
      <c r="G55" s="173">
        <f>SUM(G56,G78,G176,G190)</f>
        <v>163015</v>
      </c>
      <c r="H55" s="453">
        <f>SUM(H56,H78,H176,H190)</f>
        <v>0</v>
      </c>
      <c r="I55" s="199">
        <f t="shared" si="5"/>
        <v>163015</v>
      </c>
      <c r="J55" s="173">
        <f>SUM(J56,J78,J176,J190)</f>
        <v>21496</v>
      </c>
      <c r="K55" s="453">
        <f>SUM(K56,K78,K176,K190)</f>
        <v>0</v>
      </c>
      <c r="L55" s="199">
        <f t="shared" si="6"/>
        <v>21496</v>
      </c>
      <c r="M55" s="346">
        <f>SUM(M56,M78,M176,M190)</f>
        <v>0</v>
      </c>
      <c r="N55" s="176">
        <f>SUM(N56,N78,N176,N190)</f>
        <v>0</v>
      </c>
      <c r="O55" s="199">
        <f t="shared" si="7"/>
        <v>0</v>
      </c>
      <c r="P55" s="454"/>
      <c r="R55" s="346"/>
      <c r="S55" s="346"/>
      <c r="T55" s="346"/>
    </row>
    <row r="56" spans="1:20" s="37" customFormat="1" x14ac:dyDescent="0.25">
      <c r="A56" s="200">
        <v>1000</v>
      </c>
      <c r="B56" s="200" t="s">
        <v>73</v>
      </c>
      <c r="C56" s="455">
        <f t="shared" si="3"/>
        <v>515844</v>
      </c>
      <c r="D56" s="206">
        <f>SUM(D57,D70)</f>
        <v>355660</v>
      </c>
      <c r="E56" s="604">
        <f>SUM(E57,E70)</f>
        <v>0</v>
      </c>
      <c r="F56" s="608">
        <f t="shared" si="4"/>
        <v>355660</v>
      </c>
      <c r="G56" s="206">
        <f>SUM(G57,G70)</f>
        <v>160184</v>
      </c>
      <c r="H56" s="456">
        <f>SUM(H57,H70)</f>
        <v>0</v>
      </c>
      <c r="I56" s="209">
        <f t="shared" si="5"/>
        <v>160184</v>
      </c>
      <c r="J56" s="206">
        <f>SUM(J57,J70)</f>
        <v>0</v>
      </c>
      <c r="K56" s="456">
        <f>SUM(K57,K70)</f>
        <v>0</v>
      </c>
      <c r="L56" s="209">
        <f t="shared" si="6"/>
        <v>0</v>
      </c>
      <c r="M56" s="457">
        <f>SUM(M57,M70)</f>
        <v>0</v>
      </c>
      <c r="N56" s="207">
        <f>SUM(N57,N70)</f>
        <v>0</v>
      </c>
      <c r="O56" s="209">
        <f t="shared" si="7"/>
        <v>0</v>
      </c>
      <c r="P56" s="458"/>
      <c r="R56" s="346"/>
      <c r="S56" s="346"/>
      <c r="T56" s="346"/>
    </row>
    <row r="57" spans="1:20" x14ac:dyDescent="0.25">
      <c r="A57" s="85">
        <v>1100</v>
      </c>
      <c r="B57" s="210" t="s">
        <v>74</v>
      </c>
      <c r="C57" s="393">
        <f t="shared" si="3"/>
        <v>389914</v>
      </c>
      <c r="D57" s="95">
        <f>SUM(D58,D61,D69)</f>
        <v>261340</v>
      </c>
      <c r="E57" s="96">
        <f>SUM(E58,E61,E69)</f>
        <v>0</v>
      </c>
      <c r="F57" s="97">
        <f t="shared" si="4"/>
        <v>261340</v>
      </c>
      <c r="G57" s="95">
        <f>SUM(G58,G61,G69)</f>
        <v>128574</v>
      </c>
      <c r="H57" s="399">
        <f>SUM(H58,H61,H69)</f>
        <v>0</v>
      </c>
      <c r="I57" s="99">
        <f t="shared" si="5"/>
        <v>128574</v>
      </c>
      <c r="J57" s="95">
        <f>SUM(J58,J61,J69)</f>
        <v>0</v>
      </c>
      <c r="K57" s="399">
        <f>SUM(K58,K61,K69)</f>
        <v>0</v>
      </c>
      <c r="L57" s="99">
        <f t="shared" si="6"/>
        <v>0</v>
      </c>
      <c r="M57" s="459">
        <f>SUM(M58,M61,M69)</f>
        <v>0</v>
      </c>
      <c r="N57" s="266">
        <f>SUM(N58,N61,N69)</f>
        <v>0</v>
      </c>
      <c r="O57" s="268">
        <f t="shared" si="7"/>
        <v>0</v>
      </c>
      <c r="P57" s="460"/>
      <c r="R57" s="346"/>
      <c r="S57" s="346"/>
      <c r="T57" s="346"/>
    </row>
    <row r="58" spans="1:20" x14ac:dyDescent="0.25">
      <c r="A58" s="213">
        <v>1110</v>
      </c>
      <c r="B58" s="156" t="s">
        <v>75</v>
      </c>
      <c r="C58" s="435">
        <f t="shared" si="3"/>
        <v>350774</v>
      </c>
      <c r="D58" s="214">
        <f>SUM(D59:D60)</f>
        <v>230358</v>
      </c>
      <c r="E58" s="215">
        <f>SUM(E59:E60)</f>
        <v>0</v>
      </c>
      <c r="F58" s="216">
        <f t="shared" si="4"/>
        <v>230358</v>
      </c>
      <c r="G58" s="214">
        <f>SUM(G59:G60)</f>
        <v>120416</v>
      </c>
      <c r="H58" s="461">
        <f>SUM(H59:H60)</f>
        <v>0</v>
      </c>
      <c r="I58" s="219">
        <f t="shared" si="5"/>
        <v>120416</v>
      </c>
      <c r="J58" s="214">
        <f>SUM(J59:J60)</f>
        <v>0</v>
      </c>
      <c r="K58" s="461">
        <f>SUM(K59:K60)</f>
        <v>0</v>
      </c>
      <c r="L58" s="219">
        <f t="shared" si="6"/>
        <v>0</v>
      </c>
      <c r="M58" s="462">
        <f>SUM(M59:M60)</f>
        <v>0</v>
      </c>
      <c r="N58" s="217">
        <f>SUM(N59:N60)</f>
        <v>0</v>
      </c>
      <c r="O58" s="219">
        <f t="shared" si="7"/>
        <v>0</v>
      </c>
      <c r="P58" s="434"/>
      <c r="R58" s="346"/>
      <c r="S58" s="346"/>
      <c r="T58" s="346"/>
    </row>
    <row r="59" spans="1:20" hidden="1" x14ac:dyDescent="0.25">
      <c r="A59" s="55">
        <v>1111</v>
      </c>
      <c r="B59" s="101" t="s">
        <v>76</v>
      </c>
      <c r="C59" s="400">
        <f t="shared" si="3"/>
        <v>0</v>
      </c>
      <c r="D59" s="106"/>
      <c r="E59" s="107"/>
      <c r="F59" s="240">
        <f t="shared" si="4"/>
        <v>0</v>
      </c>
      <c r="G59" s="106"/>
      <c r="H59" s="403"/>
      <c r="I59" s="243">
        <f t="shared" si="5"/>
        <v>0</v>
      </c>
      <c r="J59" s="106"/>
      <c r="K59" s="403"/>
      <c r="L59" s="243">
        <f t="shared" si="6"/>
        <v>0</v>
      </c>
      <c r="M59" s="463"/>
      <c r="N59" s="108"/>
      <c r="O59" s="243">
        <f t="shared" si="7"/>
        <v>0</v>
      </c>
      <c r="P59" s="382"/>
      <c r="R59" s="346"/>
      <c r="S59" s="346"/>
      <c r="T59" s="346"/>
    </row>
    <row r="60" spans="1:20" ht="24" x14ac:dyDescent="0.25">
      <c r="A60" s="64">
        <v>1119</v>
      </c>
      <c r="B60" s="111" t="s">
        <v>77</v>
      </c>
      <c r="C60" s="405">
        <f t="shared" si="3"/>
        <v>350774</v>
      </c>
      <c r="D60" s="116">
        <f>229892+466</f>
        <v>230358</v>
      </c>
      <c r="E60" s="117"/>
      <c r="F60" s="227">
        <f t="shared" si="4"/>
        <v>230358</v>
      </c>
      <c r="G60" s="116">
        <f>3202+74480-2146+2016+43364-500</f>
        <v>120416</v>
      </c>
      <c r="H60" s="408"/>
      <c r="I60" s="230">
        <f t="shared" si="5"/>
        <v>120416</v>
      </c>
      <c r="J60" s="116"/>
      <c r="K60" s="408"/>
      <c r="L60" s="230">
        <f t="shared" si="6"/>
        <v>0</v>
      </c>
      <c r="M60" s="464"/>
      <c r="N60" s="118"/>
      <c r="O60" s="230">
        <f t="shared" si="7"/>
        <v>0</v>
      </c>
      <c r="P60" s="387"/>
      <c r="R60" s="346"/>
      <c r="S60" s="346"/>
      <c r="T60" s="346"/>
    </row>
    <row r="61" spans="1:20" ht="24" x14ac:dyDescent="0.25">
      <c r="A61" s="224">
        <v>1140</v>
      </c>
      <c r="B61" s="111" t="s">
        <v>78</v>
      </c>
      <c r="C61" s="405">
        <f t="shared" si="3"/>
        <v>37865</v>
      </c>
      <c r="D61" s="225">
        <f>SUM(D62:D68)</f>
        <v>29707</v>
      </c>
      <c r="E61" s="226">
        <f>SUM(E62:E68)</f>
        <v>0</v>
      </c>
      <c r="F61" s="227">
        <f t="shared" si="4"/>
        <v>29707</v>
      </c>
      <c r="G61" s="225">
        <f>SUM(G62:G68)</f>
        <v>8158</v>
      </c>
      <c r="H61" s="465">
        <f>SUM(H62:H68)</f>
        <v>0</v>
      </c>
      <c r="I61" s="230">
        <f t="shared" si="5"/>
        <v>8158</v>
      </c>
      <c r="J61" s="225">
        <f>SUM(J62:J68)</f>
        <v>0</v>
      </c>
      <c r="K61" s="465">
        <f>SUM(K62:K68)</f>
        <v>0</v>
      </c>
      <c r="L61" s="230">
        <f t="shared" si="6"/>
        <v>0</v>
      </c>
      <c r="M61" s="466">
        <f>SUM(M62:M68)</f>
        <v>0</v>
      </c>
      <c r="N61" s="228">
        <f>SUM(N62:N68)</f>
        <v>0</v>
      </c>
      <c r="O61" s="230">
        <f t="shared" si="7"/>
        <v>0</v>
      </c>
      <c r="P61" s="387"/>
      <c r="R61" s="346"/>
      <c r="S61" s="346"/>
      <c r="T61" s="346"/>
    </row>
    <row r="62" spans="1:20" x14ac:dyDescent="0.25">
      <c r="A62" s="64">
        <v>1141</v>
      </c>
      <c r="B62" s="111" t="s">
        <v>79</v>
      </c>
      <c r="C62" s="405">
        <f t="shared" si="3"/>
        <v>3748</v>
      </c>
      <c r="D62" s="116">
        <v>3748</v>
      </c>
      <c r="E62" s="117"/>
      <c r="F62" s="227">
        <f t="shared" si="4"/>
        <v>3748</v>
      </c>
      <c r="G62" s="116"/>
      <c r="H62" s="408"/>
      <c r="I62" s="230">
        <f t="shared" si="5"/>
        <v>0</v>
      </c>
      <c r="J62" s="116"/>
      <c r="K62" s="408"/>
      <c r="L62" s="230">
        <f t="shared" si="6"/>
        <v>0</v>
      </c>
      <c r="M62" s="464"/>
      <c r="N62" s="118"/>
      <c r="O62" s="230">
        <f t="shared" si="7"/>
        <v>0</v>
      </c>
      <c r="P62" s="387"/>
      <c r="R62" s="346"/>
      <c r="S62" s="346"/>
      <c r="T62" s="346"/>
    </row>
    <row r="63" spans="1:20" ht="24" x14ac:dyDescent="0.25">
      <c r="A63" s="64">
        <v>1142</v>
      </c>
      <c r="B63" s="111" t="s">
        <v>80</v>
      </c>
      <c r="C63" s="405">
        <f t="shared" si="3"/>
        <v>922</v>
      </c>
      <c r="D63" s="116">
        <v>922</v>
      </c>
      <c r="E63" s="117"/>
      <c r="F63" s="227">
        <f t="shared" si="4"/>
        <v>922</v>
      </c>
      <c r="G63" s="116"/>
      <c r="H63" s="408"/>
      <c r="I63" s="230">
        <f t="shared" si="5"/>
        <v>0</v>
      </c>
      <c r="J63" s="116"/>
      <c r="K63" s="408"/>
      <c r="L63" s="230">
        <f t="shared" si="6"/>
        <v>0</v>
      </c>
      <c r="M63" s="464"/>
      <c r="N63" s="118"/>
      <c r="O63" s="230">
        <f t="shared" si="7"/>
        <v>0</v>
      </c>
      <c r="P63" s="387"/>
      <c r="R63" s="346"/>
      <c r="S63" s="346"/>
      <c r="T63" s="346"/>
    </row>
    <row r="64" spans="1:20" ht="24" x14ac:dyDescent="0.25">
      <c r="A64" s="64">
        <v>1145</v>
      </c>
      <c r="B64" s="111" t="s">
        <v>81</v>
      </c>
      <c r="C64" s="405">
        <f t="shared" si="3"/>
        <v>3973</v>
      </c>
      <c r="D64" s="116">
        <v>1827</v>
      </c>
      <c r="E64" s="117"/>
      <c r="F64" s="227">
        <f t="shared" si="4"/>
        <v>1827</v>
      </c>
      <c r="G64" s="116">
        <v>2146</v>
      </c>
      <c r="H64" s="408"/>
      <c r="I64" s="230">
        <f t="shared" si="5"/>
        <v>2146</v>
      </c>
      <c r="J64" s="116"/>
      <c r="K64" s="408"/>
      <c r="L64" s="230">
        <f t="shared" si="6"/>
        <v>0</v>
      </c>
      <c r="M64" s="464"/>
      <c r="N64" s="118"/>
      <c r="O64" s="230">
        <f t="shared" si="7"/>
        <v>0</v>
      </c>
      <c r="P64" s="387"/>
      <c r="R64" s="346"/>
      <c r="S64" s="346"/>
      <c r="T64" s="346"/>
    </row>
    <row r="65" spans="1:20" ht="24" hidden="1" x14ac:dyDescent="0.25">
      <c r="A65" s="64">
        <v>1146</v>
      </c>
      <c r="B65" s="111" t="s">
        <v>82</v>
      </c>
      <c r="C65" s="405">
        <f t="shared" si="3"/>
        <v>0</v>
      </c>
      <c r="D65" s="116">
        <v>0</v>
      </c>
      <c r="E65" s="117"/>
      <c r="F65" s="227">
        <f t="shared" si="4"/>
        <v>0</v>
      </c>
      <c r="G65" s="116"/>
      <c r="H65" s="408"/>
      <c r="I65" s="230">
        <f t="shared" si="5"/>
        <v>0</v>
      </c>
      <c r="J65" s="116"/>
      <c r="K65" s="408"/>
      <c r="L65" s="230">
        <f t="shared" si="6"/>
        <v>0</v>
      </c>
      <c r="M65" s="464"/>
      <c r="N65" s="118"/>
      <c r="O65" s="230">
        <f t="shared" si="7"/>
        <v>0</v>
      </c>
      <c r="P65" s="387"/>
      <c r="R65" s="346"/>
      <c r="S65" s="346"/>
      <c r="T65" s="346"/>
    </row>
    <row r="66" spans="1:20" x14ac:dyDescent="0.25">
      <c r="A66" s="64">
        <v>1147</v>
      </c>
      <c r="B66" s="111" t="s">
        <v>83</v>
      </c>
      <c r="C66" s="405">
        <f t="shared" si="3"/>
        <v>2886</v>
      </c>
      <c r="D66" s="116">
        <v>2886</v>
      </c>
      <c r="E66" s="117"/>
      <c r="F66" s="227">
        <f t="shared" si="4"/>
        <v>2886</v>
      </c>
      <c r="G66" s="116"/>
      <c r="H66" s="408"/>
      <c r="I66" s="230">
        <f t="shared" si="5"/>
        <v>0</v>
      </c>
      <c r="J66" s="116"/>
      <c r="K66" s="408"/>
      <c r="L66" s="230">
        <f t="shared" si="6"/>
        <v>0</v>
      </c>
      <c r="M66" s="464"/>
      <c r="N66" s="118"/>
      <c r="O66" s="230">
        <f t="shared" si="7"/>
        <v>0</v>
      </c>
      <c r="P66" s="387"/>
      <c r="R66" s="346"/>
      <c r="S66" s="346"/>
      <c r="T66" s="346"/>
    </row>
    <row r="67" spans="1:20" x14ac:dyDescent="0.25">
      <c r="A67" s="64">
        <v>1148</v>
      </c>
      <c r="B67" s="111" t="s">
        <v>84</v>
      </c>
      <c r="C67" s="405">
        <f t="shared" si="3"/>
        <v>19387</v>
      </c>
      <c r="D67" s="116">
        <v>19387</v>
      </c>
      <c r="E67" s="117"/>
      <c r="F67" s="227">
        <f t="shared" si="4"/>
        <v>19387</v>
      </c>
      <c r="G67" s="116"/>
      <c r="H67" s="408"/>
      <c r="I67" s="230">
        <f t="shared" si="5"/>
        <v>0</v>
      </c>
      <c r="J67" s="116"/>
      <c r="K67" s="408"/>
      <c r="L67" s="230">
        <f t="shared" si="6"/>
        <v>0</v>
      </c>
      <c r="M67" s="464"/>
      <c r="N67" s="118"/>
      <c r="O67" s="230">
        <f t="shared" si="7"/>
        <v>0</v>
      </c>
      <c r="P67" s="387"/>
      <c r="R67" s="346"/>
      <c r="S67" s="346"/>
      <c r="T67" s="346"/>
    </row>
    <row r="68" spans="1:20" ht="36" x14ac:dyDescent="0.25">
      <c r="A68" s="64">
        <v>1149</v>
      </c>
      <c r="B68" s="111" t="s">
        <v>85</v>
      </c>
      <c r="C68" s="405">
        <f t="shared" si="3"/>
        <v>6949</v>
      </c>
      <c r="D68" s="116">
        <v>937</v>
      </c>
      <c r="E68" s="117"/>
      <c r="F68" s="227">
        <f t="shared" si="4"/>
        <v>937</v>
      </c>
      <c r="G68" s="116">
        <f>2916+72+3024</f>
        <v>6012</v>
      </c>
      <c r="H68" s="408"/>
      <c r="I68" s="230">
        <f t="shared" si="5"/>
        <v>6012</v>
      </c>
      <c r="J68" s="116"/>
      <c r="K68" s="408"/>
      <c r="L68" s="230">
        <f t="shared" si="6"/>
        <v>0</v>
      </c>
      <c r="M68" s="464"/>
      <c r="N68" s="118"/>
      <c r="O68" s="230">
        <f t="shared" si="7"/>
        <v>0</v>
      </c>
      <c r="P68" s="387"/>
      <c r="R68" s="346"/>
      <c r="S68" s="346"/>
      <c r="T68" s="346"/>
    </row>
    <row r="69" spans="1:20" ht="36" x14ac:dyDescent="0.25">
      <c r="A69" s="213">
        <v>1150</v>
      </c>
      <c r="B69" s="156" t="s">
        <v>86</v>
      </c>
      <c r="C69" s="405">
        <f t="shared" si="3"/>
        <v>1275</v>
      </c>
      <c r="D69" s="231">
        <v>1275</v>
      </c>
      <c r="E69" s="232"/>
      <c r="F69" s="216">
        <f t="shared" si="4"/>
        <v>1275</v>
      </c>
      <c r="G69" s="231"/>
      <c r="H69" s="467"/>
      <c r="I69" s="219">
        <f t="shared" si="5"/>
        <v>0</v>
      </c>
      <c r="J69" s="231"/>
      <c r="K69" s="467"/>
      <c r="L69" s="219">
        <f t="shared" si="6"/>
        <v>0</v>
      </c>
      <c r="M69" s="468"/>
      <c r="N69" s="234"/>
      <c r="O69" s="219">
        <f t="shared" si="7"/>
        <v>0</v>
      </c>
      <c r="P69" s="434"/>
      <c r="R69" s="346"/>
      <c r="S69" s="346"/>
      <c r="T69" s="346"/>
    </row>
    <row r="70" spans="1:20" ht="36" x14ac:dyDescent="0.25">
      <c r="A70" s="85">
        <v>1200</v>
      </c>
      <c r="B70" s="210" t="s">
        <v>87</v>
      </c>
      <c r="C70" s="393">
        <f t="shared" si="3"/>
        <v>125930</v>
      </c>
      <c r="D70" s="95">
        <f>SUM(D71:D72)</f>
        <v>94320</v>
      </c>
      <c r="E70" s="96">
        <f>SUM(E71:E72)</f>
        <v>0</v>
      </c>
      <c r="F70" s="97">
        <f t="shared" si="4"/>
        <v>94320</v>
      </c>
      <c r="G70" s="95">
        <f>SUM(G71:G72)</f>
        <v>31610</v>
      </c>
      <c r="H70" s="399">
        <f>SUM(H71:H72)</f>
        <v>0</v>
      </c>
      <c r="I70" s="99">
        <f t="shared" si="5"/>
        <v>31610</v>
      </c>
      <c r="J70" s="95">
        <f>SUM(J71:J72)</f>
        <v>0</v>
      </c>
      <c r="K70" s="399">
        <f>SUM(K71:K72)</f>
        <v>0</v>
      </c>
      <c r="L70" s="99">
        <f t="shared" si="6"/>
        <v>0</v>
      </c>
      <c r="M70" s="469">
        <f>SUM(M71:M72)</f>
        <v>0</v>
      </c>
      <c r="N70" s="98">
        <f>SUM(N71:N72)</f>
        <v>0</v>
      </c>
      <c r="O70" s="99">
        <f t="shared" si="7"/>
        <v>0</v>
      </c>
      <c r="P70" s="397"/>
      <c r="R70" s="346"/>
      <c r="S70" s="346"/>
      <c r="T70" s="346"/>
    </row>
    <row r="71" spans="1:20" ht="24" x14ac:dyDescent="0.25">
      <c r="A71" s="350">
        <v>1210</v>
      </c>
      <c r="B71" s="101" t="s">
        <v>88</v>
      </c>
      <c r="C71" s="400">
        <f t="shared" si="3"/>
        <v>96270</v>
      </c>
      <c r="D71" s="106">
        <f>66932+110-1682</f>
        <v>65360</v>
      </c>
      <c r="E71" s="107"/>
      <c r="F71" s="240">
        <f t="shared" si="4"/>
        <v>65360</v>
      </c>
      <c r="G71" s="106">
        <f>756+18281+493+11380</f>
        <v>30910</v>
      </c>
      <c r="H71" s="403"/>
      <c r="I71" s="243">
        <f t="shared" si="5"/>
        <v>30910</v>
      </c>
      <c r="J71" s="106"/>
      <c r="K71" s="403"/>
      <c r="L71" s="243">
        <f t="shared" si="6"/>
        <v>0</v>
      </c>
      <c r="M71" s="463"/>
      <c r="N71" s="108"/>
      <c r="O71" s="243">
        <f t="shared" si="7"/>
        <v>0</v>
      </c>
      <c r="P71" s="382"/>
      <c r="R71" s="346"/>
      <c r="S71" s="346"/>
      <c r="T71" s="346"/>
    </row>
    <row r="72" spans="1:20" ht="24" x14ac:dyDescent="0.25">
      <c r="A72" s="224">
        <v>1220</v>
      </c>
      <c r="B72" s="111" t="s">
        <v>89</v>
      </c>
      <c r="C72" s="405">
        <f t="shared" si="3"/>
        <v>29660</v>
      </c>
      <c r="D72" s="225">
        <f>SUM(D73:D77)</f>
        <v>28960</v>
      </c>
      <c r="E72" s="226">
        <f>SUM(E73:E77)</f>
        <v>0</v>
      </c>
      <c r="F72" s="227">
        <f t="shared" si="4"/>
        <v>28960</v>
      </c>
      <c r="G72" s="225">
        <f>SUM(G73:G77)</f>
        <v>700</v>
      </c>
      <c r="H72" s="465">
        <f>SUM(H73:H77)</f>
        <v>0</v>
      </c>
      <c r="I72" s="230">
        <f t="shared" si="5"/>
        <v>700</v>
      </c>
      <c r="J72" s="225">
        <f>SUM(J73:J77)</f>
        <v>0</v>
      </c>
      <c r="K72" s="465">
        <f>SUM(K73:K77)</f>
        <v>0</v>
      </c>
      <c r="L72" s="230">
        <f t="shared" si="6"/>
        <v>0</v>
      </c>
      <c r="M72" s="466">
        <f>SUM(M73:M77)</f>
        <v>0</v>
      </c>
      <c r="N72" s="228">
        <f>SUM(N73:N77)</f>
        <v>0</v>
      </c>
      <c r="O72" s="230">
        <f t="shared" si="7"/>
        <v>0</v>
      </c>
      <c r="P72" s="387"/>
      <c r="R72" s="346"/>
      <c r="S72" s="346"/>
      <c r="T72" s="346"/>
    </row>
    <row r="73" spans="1:20" ht="60" x14ac:dyDescent="0.25">
      <c r="A73" s="64">
        <v>1221</v>
      </c>
      <c r="B73" s="111" t="s">
        <v>90</v>
      </c>
      <c r="C73" s="405">
        <f t="shared" si="3"/>
        <v>16426</v>
      </c>
      <c r="D73" s="116">
        <f>10736+4990</f>
        <v>15726</v>
      </c>
      <c r="E73" s="117"/>
      <c r="F73" s="227">
        <f t="shared" si="4"/>
        <v>15726</v>
      </c>
      <c r="G73" s="116">
        <f>100+100+500</f>
        <v>700</v>
      </c>
      <c r="H73" s="408"/>
      <c r="I73" s="230">
        <f t="shared" si="5"/>
        <v>700</v>
      </c>
      <c r="J73" s="116"/>
      <c r="K73" s="408"/>
      <c r="L73" s="230">
        <f t="shared" si="6"/>
        <v>0</v>
      </c>
      <c r="M73" s="464"/>
      <c r="N73" s="118"/>
      <c r="O73" s="230">
        <f t="shared" si="7"/>
        <v>0</v>
      </c>
      <c r="P73" s="387"/>
      <c r="R73" s="346"/>
      <c r="S73" s="346"/>
      <c r="T73" s="346"/>
    </row>
    <row r="74" spans="1:20" hidden="1" x14ac:dyDescent="0.25">
      <c r="A74" s="64">
        <v>1223</v>
      </c>
      <c r="B74" s="111" t="s">
        <v>91</v>
      </c>
      <c r="C74" s="405">
        <f t="shared" si="3"/>
        <v>0</v>
      </c>
      <c r="D74" s="116"/>
      <c r="E74" s="117"/>
      <c r="F74" s="227">
        <f t="shared" si="4"/>
        <v>0</v>
      </c>
      <c r="G74" s="116"/>
      <c r="H74" s="408"/>
      <c r="I74" s="230">
        <f t="shared" si="5"/>
        <v>0</v>
      </c>
      <c r="J74" s="116"/>
      <c r="K74" s="408"/>
      <c r="L74" s="230">
        <f t="shared" si="6"/>
        <v>0</v>
      </c>
      <c r="M74" s="464"/>
      <c r="N74" s="118"/>
      <c r="O74" s="230">
        <f t="shared" si="7"/>
        <v>0</v>
      </c>
      <c r="P74" s="387"/>
      <c r="R74" s="346"/>
      <c r="S74" s="346"/>
      <c r="T74" s="346"/>
    </row>
    <row r="75" spans="1:20" hidden="1" x14ac:dyDescent="0.25">
      <c r="A75" s="64">
        <v>1225</v>
      </c>
      <c r="B75" s="111" t="s">
        <v>92</v>
      </c>
      <c r="C75" s="405">
        <f t="shared" si="3"/>
        <v>0</v>
      </c>
      <c r="D75" s="116"/>
      <c r="E75" s="117"/>
      <c r="F75" s="227">
        <f t="shared" si="4"/>
        <v>0</v>
      </c>
      <c r="G75" s="116"/>
      <c r="H75" s="408"/>
      <c r="I75" s="230">
        <f t="shared" si="5"/>
        <v>0</v>
      </c>
      <c r="J75" s="116"/>
      <c r="K75" s="408"/>
      <c r="L75" s="230">
        <f t="shared" si="6"/>
        <v>0</v>
      </c>
      <c r="M75" s="464"/>
      <c r="N75" s="118"/>
      <c r="O75" s="230">
        <f t="shared" si="7"/>
        <v>0</v>
      </c>
      <c r="P75" s="387"/>
      <c r="R75" s="346"/>
      <c r="S75" s="346"/>
      <c r="T75" s="346"/>
    </row>
    <row r="76" spans="1:20" ht="36" x14ac:dyDescent="0.25">
      <c r="A76" s="64">
        <v>1227</v>
      </c>
      <c r="B76" s="111" t="s">
        <v>93</v>
      </c>
      <c r="C76" s="405">
        <f t="shared" si="3"/>
        <v>12806</v>
      </c>
      <c r="D76" s="116">
        <v>12806</v>
      </c>
      <c r="E76" s="117"/>
      <c r="F76" s="227">
        <f t="shared" si="4"/>
        <v>12806</v>
      </c>
      <c r="G76" s="116"/>
      <c r="H76" s="408"/>
      <c r="I76" s="230">
        <f t="shared" si="5"/>
        <v>0</v>
      </c>
      <c r="J76" s="116"/>
      <c r="K76" s="408"/>
      <c r="L76" s="230">
        <f t="shared" si="6"/>
        <v>0</v>
      </c>
      <c r="M76" s="464"/>
      <c r="N76" s="118"/>
      <c r="O76" s="230">
        <f t="shared" si="7"/>
        <v>0</v>
      </c>
      <c r="P76" s="387"/>
      <c r="R76" s="346"/>
      <c r="S76" s="346"/>
      <c r="T76" s="346"/>
    </row>
    <row r="77" spans="1:20" ht="60" x14ac:dyDescent="0.25">
      <c r="A77" s="64">
        <v>1228</v>
      </c>
      <c r="B77" s="111" t="s">
        <v>94</v>
      </c>
      <c r="C77" s="405">
        <f t="shared" si="3"/>
        <v>428</v>
      </c>
      <c r="D77" s="116">
        <v>428</v>
      </c>
      <c r="E77" s="117"/>
      <c r="F77" s="227">
        <f t="shared" si="4"/>
        <v>428</v>
      </c>
      <c r="G77" s="116"/>
      <c r="H77" s="408"/>
      <c r="I77" s="230">
        <f t="shared" si="5"/>
        <v>0</v>
      </c>
      <c r="J77" s="116"/>
      <c r="K77" s="408"/>
      <c r="L77" s="230">
        <f t="shared" si="6"/>
        <v>0</v>
      </c>
      <c r="M77" s="464"/>
      <c r="N77" s="118"/>
      <c r="O77" s="230">
        <f t="shared" si="7"/>
        <v>0</v>
      </c>
      <c r="P77" s="387"/>
      <c r="R77" s="346"/>
      <c r="S77" s="346"/>
      <c r="T77" s="346"/>
    </row>
    <row r="78" spans="1:20" x14ac:dyDescent="0.25">
      <c r="A78" s="200">
        <v>2000</v>
      </c>
      <c r="B78" s="200" t="s">
        <v>95</v>
      </c>
      <c r="C78" s="455">
        <f t="shared" si="3"/>
        <v>95937</v>
      </c>
      <c r="D78" s="206">
        <f>SUM(D79,D86,D133,D167,D168,D175)</f>
        <v>71610</v>
      </c>
      <c r="E78" s="604">
        <f>SUM(E79,E86,E133,E167,E168,E175)</f>
        <v>0</v>
      </c>
      <c r="F78" s="608">
        <f t="shared" si="4"/>
        <v>71610</v>
      </c>
      <c r="G78" s="206">
        <f>SUM(G79,G86,G133,G167,G168,G175)</f>
        <v>2831</v>
      </c>
      <c r="H78" s="456">
        <f>SUM(H79,H86,H133,H167,H168,H175)</f>
        <v>0</v>
      </c>
      <c r="I78" s="209">
        <f t="shared" si="5"/>
        <v>2831</v>
      </c>
      <c r="J78" s="206">
        <f>SUM(J79,J86,J133,J167,J168,J175)</f>
        <v>21496</v>
      </c>
      <c r="K78" s="456">
        <f>SUM(K79,K86,K133,K167,K168,K175)</f>
        <v>0</v>
      </c>
      <c r="L78" s="209">
        <f t="shared" si="6"/>
        <v>21496</v>
      </c>
      <c r="M78" s="457">
        <f>SUM(M79,M86,M133,M167,M168,M175)</f>
        <v>0</v>
      </c>
      <c r="N78" s="207">
        <f>SUM(N79,N86,N133,N167,N168,N175)</f>
        <v>0</v>
      </c>
      <c r="O78" s="209">
        <f t="shared" si="7"/>
        <v>0</v>
      </c>
      <c r="P78" s="458"/>
      <c r="R78" s="346"/>
      <c r="S78" s="346"/>
      <c r="T78" s="346"/>
    </row>
    <row r="79" spans="1:20" ht="24" hidden="1" x14ac:dyDescent="0.25">
      <c r="A79" s="85">
        <v>2100</v>
      </c>
      <c r="B79" s="210" t="s">
        <v>96</v>
      </c>
      <c r="C79" s="393">
        <f t="shared" si="3"/>
        <v>0</v>
      </c>
      <c r="D79" s="95">
        <f>SUM(D80,D83)</f>
        <v>0</v>
      </c>
      <c r="E79" s="96">
        <f>SUM(E80,E83)</f>
        <v>0</v>
      </c>
      <c r="F79" s="97">
        <f t="shared" si="4"/>
        <v>0</v>
      </c>
      <c r="G79" s="95">
        <f>SUM(G80,G83)</f>
        <v>0</v>
      </c>
      <c r="H79" s="399">
        <f>SUM(H80,H83)</f>
        <v>0</v>
      </c>
      <c r="I79" s="99">
        <f t="shared" si="5"/>
        <v>0</v>
      </c>
      <c r="J79" s="95">
        <f>SUM(J80,J83)</f>
        <v>0</v>
      </c>
      <c r="K79" s="399">
        <f>SUM(K80,K83)</f>
        <v>0</v>
      </c>
      <c r="L79" s="99">
        <f t="shared" si="6"/>
        <v>0</v>
      </c>
      <c r="M79" s="469">
        <f>SUM(M80,M83)</f>
        <v>0</v>
      </c>
      <c r="N79" s="98">
        <f>SUM(N80,N83)</f>
        <v>0</v>
      </c>
      <c r="O79" s="99">
        <f t="shared" si="7"/>
        <v>0</v>
      </c>
      <c r="P79" s="397"/>
      <c r="R79" s="346"/>
      <c r="S79" s="346"/>
      <c r="T79" s="346"/>
    </row>
    <row r="80" spans="1:20" ht="24" hidden="1" x14ac:dyDescent="0.25">
      <c r="A80" s="350">
        <v>2110</v>
      </c>
      <c r="B80" s="101" t="s">
        <v>97</v>
      </c>
      <c r="C80" s="400">
        <f t="shared" si="3"/>
        <v>0</v>
      </c>
      <c r="D80" s="238">
        <f>SUM(D81:D82)</f>
        <v>0</v>
      </c>
      <c r="E80" s="239">
        <f>SUM(E81:E82)</f>
        <v>0</v>
      </c>
      <c r="F80" s="240">
        <f t="shared" si="4"/>
        <v>0</v>
      </c>
      <c r="G80" s="238">
        <f>SUM(G81:G82)</f>
        <v>0</v>
      </c>
      <c r="H80" s="470">
        <f>SUM(H81:H82)</f>
        <v>0</v>
      </c>
      <c r="I80" s="243">
        <f t="shared" si="5"/>
        <v>0</v>
      </c>
      <c r="J80" s="238">
        <f>SUM(J81:J82)</f>
        <v>0</v>
      </c>
      <c r="K80" s="470">
        <f>SUM(K81:K82)</f>
        <v>0</v>
      </c>
      <c r="L80" s="243">
        <f t="shared" si="6"/>
        <v>0</v>
      </c>
      <c r="M80" s="471">
        <f>SUM(M81:M82)</f>
        <v>0</v>
      </c>
      <c r="N80" s="241">
        <f>SUM(N81:N82)</f>
        <v>0</v>
      </c>
      <c r="O80" s="243">
        <f t="shared" si="7"/>
        <v>0</v>
      </c>
      <c r="P80" s="382"/>
      <c r="R80" s="346"/>
      <c r="S80" s="346"/>
      <c r="T80" s="346"/>
    </row>
    <row r="81" spans="1:20" hidden="1" x14ac:dyDescent="0.25">
      <c r="A81" s="64">
        <v>2111</v>
      </c>
      <c r="B81" s="111" t="s">
        <v>98</v>
      </c>
      <c r="C81" s="405">
        <f t="shared" si="3"/>
        <v>0</v>
      </c>
      <c r="D81" s="116"/>
      <c r="E81" s="117"/>
      <c r="F81" s="227">
        <f t="shared" si="4"/>
        <v>0</v>
      </c>
      <c r="G81" s="116"/>
      <c r="H81" s="408"/>
      <c r="I81" s="230">
        <f t="shared" si="5"/>
        <v>0</v>
      </c>
      <c r="J81" s="116"/>
      <c r="K81" s="408"/>
      <c r="L81" s="230">
        <f t="shared" si="6"/>
        <v>0</v>
      </c>
      <c r="M81" s="464"/>
      <c r="N81" s="118"/>
      <c r="O81" s="230">
        <f t="shared" si="7"/>
        <v>0</v>
      </c>
      <c r="P81" s="387"/>
      <c r="R81" s="346"/>
      <c r="S81" s="346"/>
      <c r="T81" s="346"/>
    </row>
    <row r="82" spans="1:20" ht="24" hidden="1" x14ac:dyDescent="0.25">
      <c r="A82" s="64">
        <v>2112</v>
      </c>
      <c r="B82" s="111" t="s">
        <v>99</v>
      </c>
      <c r="C82" s="405">
        <f t="shared" si="3"/>
        <v>0</v>
      </c>
      <c r="D82" s="116"/>
      <c r="E82" s="117"/>
      <c r="F82" s="227">
        <f t="shared" si="4"/>
        <v>0</v>
      </c>
      <c r="G82" s="116"/>
      <c r="H82" s="408"/>
      <c r="I82" s="230">
        <f t="shared" si="5"/>
        <v>0</v>
      </c>
      <c r="J82" s="116"/>
      <c r="K82" s="408"/>
      <c r="L82" s="230">
        <f t="shared" si="6"/>
        <v>0</v>
      </c>
      <c r="M82" s="464"/>
      <c r="N82" s="118"/>
      <c r="O82" s="230">
        <f t="shared" si="7"/>
        <v>0</v>
      </c>
      <c r="P82" s="387"/>
      <c r="R82" s="346"/>
      <c r="S82" s="346"/>
      <c r="T82" s="346"/>
    </row>
    <row r="83" spans="1:20" ht="24" hidden="1" x14ac:dyDescent="0.25">
      <c r="A83" s="224">
        <v>2120</v>
      </c>
      <c r="B83" s="111" t="s">
        <v>100</v>
      </c>
      <c r="C83" s="405">
        <f t="shared" si="3"/>
        <v>0</v>
      </c>
      <c r="D83" s="225">
        <f>SUM(D84:D85)</f>
        <v>0</v>
      </c>
      <c r="E83" s="226">
        <f>SUM(E84:E85)</f>
        <v>0</v>
      </c>
      <c r="F83" s="227">
        <f t="shared" si="4"/>
        <v>0</v>
      </c>
      <c r="G83" s="225">
        <f>SUM(G84:G85)</f>
        <v>0</v>
      </c>
      <c r="H83" s="465">
        <f>SUM(H84:H85)</f>
        <v>0</v>
      </c>
      <c r="I83" s="230">
        <f t="shared" si="5"/>
        <v>0</v>
      </c>
      <c r="J83" s="225">
        <f>SUM(J84:J85)</f>
        <v>0</v>
      </c>
      <c r="K83" s="465">
        <f>SUM(K84:K85)</f>
        <v>0</v>
      </c>
      <c r="L83" s="230">
        <f t="shared" si="6"/>
        <v>0</v>
      </c>
      <c r="M83" s="466">
        <f>SUM(M84:M85)</f>
        <v>0</v>
      </c>
      <c r="N83" s="228">
        <f>SUM(N84:N85)</f>
        <v>0</v>
      </c>
      <c r="O83" s="230">
        <f t="shared" si="7"/>
        <v>0</v>
      </c>
      <c r="P83" s="387"/>
      <c r="R83" s="346"/>
      <c r="S83" s="346"/>
      <c r="T83" s="346"/>
    </row>
    <row r="84" spans="1:20" hidden="1" x14ac:dyDescent="0.25">
      <c r="A84" s="64">
        <v>2121</v>
      </c>
      <c r="B84" s="111" t="s">
        <v>98</v>
      </c>
      <c r="C84" s="405">
        <f t="shared" si="3"/>
        <v>0</v>
      </c>
      <c r="D84" s="116"/>
      <c r="E84" s="117"/>
      <c r="F84" s="227">
        <f t="shared" si="4"/>
        <v>0</v>
      </c>
      <c r="G84" s="116"/>
      <c r="H84" s="408"/>
      <c r="I84" s="230">
        <f t="shared" si="5"/>
        <v>0</v>
      </c>
      <c r="J84" s="116"/>
      <c r="K84" s="408"/>
      <c r="L84" s="230">
        <f t="shared" si="6"/>
        <v>0</v>
      </c>
      <c r="M84" s="464"/>
      <c r="N84" s="118"/>
      <c r="O84" s="230">
        <f t="shared" si="7"/>
        <v>0</v>
      </c>
      <c r="P84" s="387"/>
      <c r="R84" s="346"/>
      <c r="S84" s="346"/>
      <c r="T84" s="346"/>
    </row>
    <row r="85" spans="1:20" ht="24" hidden="1" x14ac:dyDescent="0.25">
      <c r="A85" s="64">
        <v>2122</v>
      </c>
      <c r="B85" s="111" t="s">
        <v>99</v>
      </c>
      <c r="C85" s="405">
        <f t="shared" si="3"/>
        <v>0</v>
      </c>
      <c r="D85" s="116"/>
      <c r="E85" s="117"/>
      <c r="F85" s="227">
        <f t="shared" si="4"/>
        <v>0</v>
      </c>
      <c r="G85" s="116"/>
      <c r="H85" s="408"/>
      <c r="I85" s="230">
        <f t="shared" si="5"/>
        <v>0</v>
      </c>
      <c r="J85" s="116"/>
      <c r="K85" s="408"/>
      <c r="L85" s="230">
        <f t="shared" si="6"/>
        <v>0</v>
      </c>
      <c r="M85" s="464"/>
      <c r="N85" s="118"/>
      <c r="O85" s="230">
        <f t="shared" si="7"/>
        <v>0</v>
      </c>
      <c r="P85" s="387"/>
      <c r="R85" s="346"/>
      <c r="S85" s="346"/>
      <c r="T85" s="346"/>
    </row>
    <row r="86" spans="1:20" x14ac:dyDescent="0.25">
      <c r="A86" s="85">
        <v>2200</v>
      </c>
      <c r="B86" s="210" t="s">
        <v>101</v>
      </c>
      <c r="C86" s="290">
        <f t="shared" si="3"/>
        <v>59668</v>
      </c>
      <c r="D86" s="95">
        <f>SUM(D87,D92,D98,D106,D115,D119,D125,D131)</f>
        <v>58566</v>
      </c>
      <c r="E86" s="96">
        <f>SUM(E87,E92,E98,E106,E115,E119,E125,E131)</f>
        <v>35</v>
      </c>
      <c r="F86" s="97">
        <f t="shared" si="4"/>
        <v>58601</v>
      </c>
      <c r="G86" s="95">
        <f>SUM(G87,G92,G98,G106,G115,G119,G125,G131)</f>
        <v>0</v>
      </c>
      <c r="H86" s="399">
        <f>SUM(H87,H92,H98,H106,H115,H119,H125,H131)</f>
        <v>0</v>
      </c>
      <c r="I86" s="99">
        <f t="shared" si="5"/>
        <v>0</v>
      </c>
      <c r="J86" s="95">
        <f>SUM(J87,J92,J98,J106,J115,J119,J125,J131)</f>
        <v>1067</v>
      </c>
      <c r="K86" s="399">
        <f>SUM(K87,K92,K98,K106,K115,K119,K125,K131)</f>
        <v>0</v>
      </c>
      <c r="L86" s="99">
        <f t="shared" si="6"/>
        <v>1067</v>
      </c>
      <c r="M86" s="472">
        <f>SUM(M87,M92,M98,M106,M115,M119,M125,M131)</f>
        <v>0</v>
      </c>
      <c r="N86" s="291">
        <f>SUM(N87,N92,N98,N106,N115,N119,N125,N131)</f>
        <v>0</v>
      </c>
      <c r="O86" s="293">
        <f t="shared" si="7"/>
        <v>0</v>
      </c>
      <c r="P86" s="473"/>
      <c r="R86" s="346"/>
      <c r="S86" s="346"/>
      <c r="T86" s="346"/>
    </row>
    <row r="87" spans="1:20" ht="24" x14ac:dyDescent="0.25">
      <c r="A87" s="213">
        <v>2210</v>
      </c>
      <c r="B87" s="156" t="s">
        <v>102</v>
      </c>
      <c r="C87" s="435">
        <f t="shared" si="3"/>
        <v>1178</v>
      </c>
      <c r="D87" s="214">
        <f>SUM(D88:D91)</f>
        <v>1178</v>
      </c>
      <c r="E87" s="215">
        <f>SUM(E88:E91)</f>
        <v>0</v>
      </c>
      <c r="F87" s="216">
        <f t="shared" si="4"/>
        <v>1178</v>
      </c>
      <c r="G87" s="214">
        <f>SUM(G88:G91)</f>
        <v>0</v>
      </c>
      <c r="H87" s="461">
        <f>SUM(H88:H91)</f>
        <v>0</v>
      </c>
      <c r="I87" s="219">
        <f t="shared" si="5"/>
        <v>0</v>
      </c>
      <c r="J87" s="214">
        <f>SUM(J88:J91)</f>
        <v>0</v>
      </c>
      <c r="K87" s="461">
        <f>SUM(K88:K91)</f>
        <v>0</v>
      </c>
      <c r="L87" s="219">
        <f t="shared" si="6"/>
        <v>0</v>
      </c>
      <c r="M87" s="462">
        <f>SUM(M88:M91)</f>
        <v>0</v>
      </c>
      <c r="N87" s="217">
        <f>SUM(N88:N91)</f>
        <v>0</v>
      </c>
      <c r="O87" s="219">
        <f t="shared" si="7"/>
        <v>0</v>
      </c>
      <c r="P87" s="434"/>
      <c r="R87" s="346"/>
      <c r="S87" s="346"/>
      <c r="T87" s="346"/>
    </row>
    <row r="88" spans="1:20" ht="24" hidden="1" x14ac:dyDescent="0.25">
      <c r="A88" s="55">
        <v>2211</v>
      </c>
      <c r="B88" s="101" t="s">
        <v>103</v>
      </c>
      <c r="C88" s="405">
        <f t="shared" si="3"/>
        <v>0</v>
      </c>
      <c r="D88" s="106"/>
      <c r="E88" s="107"/>
      <c r="F88" s="240">
        <f t="shared" si="4"/>
        <v>0</v>
      </c>
      <c r="G88" s="106"/>
      <c r="H88" s="403"/>
      <c r="I88" s="243">
        <f t="shared" si="5"/>
        <v>0</v>
      </c>
      <c r="J88" s="106"/>
      <c r="K88" s="403"/>
      <c r="L88" s="243">
        <f t="shared" si="6"/>
        <v>0</v>
      </c>
      <c r="M88" s="463"/>
      <c r="N88" s="108"/>
      <c r="O88" s="243">
        <f t="shared" si="7"/>
        <v>0</v>
      </c>
      <c r="P88" s="382"/>
      <c r="R88" s="346"/>
      <c r="S88" s="346"/>
      <c r="T88" s="346"/>
    </row>
    <row r="89" spans="1:20" ht="36" x14ac:dyDescent="0.25">
      <c r="A89" s="64">
        <v>2212</v>
      </c>
      <c r="B89" s="111" t="s">
        <v>104</v>
      </c>
      <c r="C89" s="405">
        <f t="shared" si="3"/>
        <v>904</v>
      </c>
      <c r="D89" s="116">
        <v>904</v>
      </c>
      <c r="E89" s="117"/>
      <c r="F89" s="227">
        <f t="shared" si="4"/>
        <v>904</v>
      </c>
      <c r="G89" s="116"/>
      <c r="H89" s="408"/>
      <c r="I89" s="230">
        <f t="shared" si="5"/>
        <v>0</v>
      </c>
      <c r="J89" s="116"/>
      <c r="K89" s="408"/>
      <c r="L89" s="230">
        <f t="shared" si="6"/>
        <v>0</v>
      </c>
      <c r="M89" s="464"/>
      <c r="N89" s="118"/>
      <c r="O89" s="230">
        <f t="shared" si="7"/>
        <v>0</v>
      </c>
      <c r="P89" s="387"/>
      <c r="R89" s="346"/>
      <c r="S89" s="346"/>
      <c r="T89" s="346"/>
    </row>
    <row r="90" spans="1:20" ht="24" x14ac:dyDescent="0.25">
      <c r="A90" s="64">
        <v>2214</v>
      </c>
      <c r="B90" s="111" t="s">
        <v>105</v>
      </c>
      <c r="C90" s="405">
        <f t="shared" si="3"/>
        <v>230</v>
      </c>
      <c r="D90" s="116">
        <v>230</v>
      </c>
      <c r="E90" s="117"/>
      <c r="F90" s="227">
        <f t="shared" si="4"/>
        <v>230</v>
      </c>
      <c r="G90" s="116"/>
      <c r="H90" s="408"/>
      <c r="I90" s="230">
        <f t="shared" si="5"/>
        <v>0</v>
      </c>
      <c r="J90" s="116"/>
      <c r="K90" s="408"/>
      <c r="L90" s="230">
        <f t="shared" si="6"/>
        <v>0</v>
      </c>
      <c r="M90" s="464"/>
      <c r="N90" s="118"/>
      <c r="O90" s="230">
        <f t="shared" si="7"/>
        <v>0</v>
      </c>
      <c r="P90" s="387"/>
      <c r="R90" s="346"/>
      <c r="S90" s="346"/>
      <c r="T90" s="346"/>
    </row>
    <row r="91" spans="1:20" x14ac:dyDescent="0.25">
      <c r="A91" s="64">
        <v>2219</v>
      </c>
      <c r="B91" s="111" t="s">
        <v>106</v>
      </c>
      <c r="C91" s="405">
        <f t="shared" si="3"/>
        <v>44</v>
      </c>
      <c r="D91" s="116">
        <v>44</v>
      </c>
      <c r="E91" s="117"/>
      <c r="F91" s="227">
        <f t="shared" si="4"/>
        <v>44</v>
      </c>
      <c r="G91" s="116"/>
      <c r="H91" s="408"/>
      <c r="I91" s="230">
        <f t="shared" si="5"/>
        <v>0</v>
      </c>
      <c r="J91" s="116"/>
      <c r="K91" s="408"/>
      <c r="L91" s="230">
        <f t="shared" si="6"/>
        <v>0</v>
      </c>
      <c r="M91" s="464"/>
      <c r="N91" s="118"/>
      <c r="O91" s="230">
        <f t="shared" si="7"/>
        <v>0</v>
      </c>
      <c r="P91" s="387"/>
      <c r="R91" s="346"/>
      <c r="S91" s="346"/>
      <c r="T91" s="346"/>
    </row>
    <row r="92" spans="1:20" ht="24" x14ac:dyDescent="0.25">
      <c r="A92" s="224">
        <v>2220</v>
      </c>
      <c r="B92" s="111" t="s">
        <v>107</v>
      </c>
      <c r="C92" s="405">
        <f t="shared" si="3"/>
        <v>47339</v>
      </c>
      <c r="D92" s="225">
        <f>SUM(D93:D97)</f>
        <v>47339</v>
      </c>
      <c r="E92" s="226">
        <f>SUM(E93:E97)</f>
        <v>0</v>
      </c>
      <c r="F92" s="227">
        <f t="shared" si="4"/>
        <v>47339</v>
      </c>
      <c r="G92" s="225">
        <f>SUM(G93:G97)</f>
        <v>0</v>
      </c>
      <c r="H92" s="465">
        <f>SUM(H93:H97)</f>
        <v>0</v>
      </c>
      <c r="I92" s="230">
        <f t="shared" si="5"/>
        <v>0</v>
      </c>
      <c r="J92" s="225">
        <f>SUM(J93:J97)</f>
        <v>0</v>
      </c>
      <c r="K92" s="465">
        <f>SUM(K93:K97)</f>
        <v>0</v>
      </c>
      <c r="L92" s="230">
        <f t="shared" si="6"/>
        <v>0</v>
      </c>
      <c r="M92" s="466">
        <f>SUM(M93:M97)</f>
        <v>0</v>
      </c>
      <c r="N92" s="228">
        <f>SUM(N93:N97)</f>
        <v>0</v>
      </c>
      <c r="O92" s="230">
        <f t="shared" si="7"/>
        <v>0</v>
      </c>
      <c r="P92" s="387"/>
      <c r="R92" s="346"/>
      <c r="S92" s="346"/>
      <c r="T92" s="346"/>
    </row>
    <row r="93" spans="1:20" x14ac:dyDescent="0.25">
      <c r="A93" s="64">
        <v>2221</v>
      </c>
      <c r="B93" s="111" t="s">
        <v>108</v>
      </c>
      <c r="C93" s="405">
        <f t="shared" si="3"/>
        <v>32844</v>
      </c>
      <c r="D93" s="116">
        <v>32844</v>
      </c>
      <c r="E93" s="117"/>
      <c r="F93" s="227">
        <f t="shared" si="4"/>
        <v>32844</v>
      </c>
      <c r="G93" s="116"/>
      <c r="H93" s="408"/>
      <c r="I93" s="230">
        <f t="shared" si="5"/>
        <v>0</v>
      </c>
      <c r="J93" s="116"/>
      <c r="K93" s="408"/>
      <c r="L93" s="230">
        <f t="shared" si="6"/>
        <v>0</v>
      </c>
      <c r="M93" s="464"/>
      <c r="N93" s="118"/>
      <c r="O93" s="230">
        <f t="shared" si="7"/>
        <v>0</v>
      </c>
      <c r="P93" s="387"/>
      <c r="R93" s="346"/>
      <c r="S93" s="346"/>
      <c r="T93" s="346"/>
    </row>
    <row r="94" spans="1:20" x14ac:dyDescent="0.25">
      <c r="A94" s="64">
        <v>2222</v>
      </c>
      <c r="B94" s="111" t="s">
        <v>109</v>
      </c>
      <c r="C94" s="405">
        <f t="shared" si="3"/>
        <v>5739</v>
      </c>
      <c r="D94" s="116">
        <v>5739</v>
      </c>
      <c r="E94" s="117"/>
      <c r="F94" s="227">
        <f t="shared" si="4"/>
        <v>5739</v>
      </c>
      <c r="G94" s="116"/>
      <c r="H94" s="408"/>
      <c r="I94" s="230">
        <f t="shared" si="5"/>
        <v>0</v>
      </c>
      <c r="J94" s="116"/>
      <c r="K94" s="408"/>
      <c r="L94" s="230">
        <f t="shared" si="6"/>
        <v>0</v>
      </c>
      <c r="M94" s="464"/>
      <c r="N94" s="118"/>
      <c r="O94" s="230">
        <f t="shared" si="7"/>
        <v>0</v>
      </c>
      <c r="P94" s="387"/>
      <c r="R94" s="346"/>
      <c r="S94" s="346"/>
      <c r="T94" s="346"/>
    </row>
    <row r="95" spans="1:20" x14ac:dyDescent="0.25">
      <c r="A95" s="64">
        <v>2223</v>
      </c>
      <c r="B95" s="111" t="s">
        <v>110</v>
      </c>
      <c r="C95" s="405">
        <f t="shared" si="3"/>
        <v>7583</v>
      </c>
      <c r="D95" s="116">
        <v>7583</v>
      </c>
      <c r="E95" s="117"/>
      <c r="F95" s="227">
        <f t="shared" si="4"/>
        <v>7583</v>
      </c>
      <c r="G95" s="116"/>
      <c r="H95" s="408"/>
      <c r="I95" s="230">
        <f t="shared" si="5"/>
        <v>0</v>
      </c>
      <c r="J95" s="116"/>
      <c r="K95" s="408"/>
      <c r="L95" s="230">
        <f t="shared" si="6"/>
        <v>0</v>
      </c>
      <c r="M95" s="464"/>
      <c r="N95" s="118"/>
      <c r="O95" s="230">
        <f t="shared" si="7"/>
        <v>0</v>
      </c>
      <c r="P95" s="387"/>
      <c r="R95" s="346"/>
      <c r="S95" s="346"/>
      <c r="T95" s="346"/>
    </row>
    <row r="96" spans="1:20" ht="48" x14ac:dyDescent="0.25">
      <c r="A96" s="64">
        <v>2224</v>
      </c>
      <c r="B96" s="111" t="s">
        <v>111</v>
      </c>
      <c r="C96" s="405">
        <f t="shared" si="3"/>
        <v>1173</v>
      </c>
      <c r="D96" s="116">
        <v>1173</v>
      </c>
      <c r="E96" s="117"/>
      <c r="F96" s="227">
        <f t="shared" si="4"/>
        <v>1173</v>
      </c>
      <c r="G96" s="116"/>
      <c r="H96" s="408"/>
      <c r="I96" s="230">
        <f t="shared" si="5"/>
        <v>0</v>
      </c>
      <c r="J96" s="116"/>
      <c r="K96" s="408"/>
      <c r="L96" s="230">
        <f t="shared" si="6"/>
        <v>0</v>
      </c>
      <c r="M96" s="464"/>
      <c r="N96" s="118"/>
      <c r="O96" s="230">
        <f t="shared" si="7"/>
        <v>0</v>
      </c>
      <c r="P96" s="387"/>
      <c r="R96" s="346"/>
      <c r="S96" s="346"/>
      <c r="T96" s="346"/>
    </row>
    <row r="97" spans="1:20" ht="24" hidden="1" x14ac:dyDescent="0.25">
      <c r="A97" s="64">
        <v>2229</v>
      </c>
      <c r="B97" s="111" t="s">
        <v>112</v>
      </c>
      <c r="C97" s="405">
        <f t="shared" si="3"/>
        <v>0</v>
      </c>
      <c r="D97" s="116"/>
      <c r="E97" s="117"/>
      <c r="F97" s="227">
        <f t="shared" si="4"/>
        <v>0</v>
      </c>
      <c r="G97" s="116"/>
      <c r="H97" s="408"/>
      <c r="I97" s="230">
        <f t="shared" si="5"/>
        <v>0</v>
      </c>
      <c r="J97" s="116"/>
      <c r="K97" s="408"/>
      <c r="L97" s="230">
        <f t="shared" si="6"/>
        <v>0</v>
      </c>
      <c r="M97" s="464"/>
      <c r="N97" s="118"/>
      <c r="O97" s="230">
        <f t="shared" si="7"/>
        <v>0</v>
      </c>
      <c r="P97" s="387"/>
      <c r="R97" s="346"/>
      <c r="S97" s="346"/>
      <c r="T97" s="346"/>
    </row>
    <row r="98" spans="1:20" ht="36" x14ac:dyDescent="0.25">
      <c r="A98" s="224">
        <v>2230</v>
      </c>
      <c r="B98" s="111" t="s">
        <v>113</v>
      </c>
      <c r="C98" s="405">
        <f t="shared" si="3"/>
        <v>1699</v>
      </c>
      <c r="D98" s="225">
        <f>SUM(D99:D105)</f>
        <v>1664</v>
      </c>
      <c r="E98" s="226">
        <f>SUM(E99:E105)</f>
        <v>35</v>
      </c>
      <c r="F98" s="227">
        <f t="shared" si="4"/>
        <v>1699</v>
      </c>
      <c r="G98" s="225">
        <f>SUM(G99:G105)</f>
        <v>0</v>
      </c>
      <c r="H98" s="465">
        <f>SUM(H99:H105)</f>
        <v>0</v>
      </c>
      <c r="I98" s="230">
        <f t="shared" si="5"/>
        <v>0</v>
      </c>
      <c r="J98" s="225">
        <f>SUM(J99:J105)</f>
        <v>0</v>
      </c>
      <c r="K98" s="465">
        <f>SUM(K99:K105)</f>
        <v>0</v>
      </c>
      <c r="L98" s="230">
        <f t="shared" si="6"/>
        <v>0</v>
      </c>
      <c r="M98" s="466">
        <f>SUM(M99:M105)</f>
        <v>0</v>
      </c>
      <c r="N98" s="228">
        <f>SUM(N99:N105)</f>
        <v>0</v>
      </c>
      <c r="O98" s="230">
        <f t="shared" si="7"/>
        <v>0</v>
      </c>
      <c r="P98" s="387"/>
      <c r="R98" s="346"/>
      <c r="S98" s="346"/>
      <c r="T98" s="346"/>
    </row>
    <row r="99" spans="1:20" ht="24" hidden="1" x14ac:dyDescent="0.25">
      <c r="A99" s="64">
        <v>2231</v>
      </c>
      <c r="B99" s="111" t="s">
        <v>114</v>
      </c>
      <c r="C99" s="405">
        <f t="shared" si="3"/>
        <v>0</v>
      </c>
      <c r="D99" s="116"/>
      <c r="E99" s="117"/>
      <c r="F99" s="227">
        <f t="shared" si="4"/>
        <v>0</v>
      </c>
      <c r="G99" s="116"/>
      <c r="H99" s="408"/>
      <c r="I99" s="230">
        <f t="shared" si="5"/>
        <v>0</v>
      </c>
      <c r="J99" s="116"/>
      <c r="K99" s="408"/>
      <c r="L99" s="230">
        <f t="shared" si="6"/>
        <v>0</v>
      </c>
      <c r="M99" s="464"/>
      <c r="N99" s="118"/>
      <c r="O99" s="230">
        <f t="shared" si="7"/>
        <v>0</v>
      </c>
      <c r="P99" s="387"/>
      <c r="R99" s="346"/>
      <c r="S99" s="346"/>
      <c r="T99" s="346"/>
    </row>
    <row r="100" spans="1:20" ht="36" hidden="1" x14ac:dyDescent="0.25">
      <c r="A100" s="64">
        <v>2232</v>
      </c>
      <c r="B100" s="111" t="s">
        <v>115</v>
      </c>
      <c r="C100" s="405">
        <f t="shared" si="3"/>
        <v>0</v>
      </c>
      <c r="D100" s="116"/>
      <c r="E100" s="117"/>
      <c r="F100" s="227">
        <f t="shared" si="4"/>
        <v>0</v>
      </c>
      <c r="G100" s="116"/>
      <c r="H100" s="408"/>
      <c r="I100" s="230">
        <f t="shared" si="5"/>
        <v>0</v>
      </c>
      <c r="J100" s="116"/>
      <c r="K100" s="408"/>
      <c r="L100" s="230">
        <f t="shared" si="6"/>
        <v>0</v>
      </c>
      <c r="M100" s="464"/>
      <c r="N100" s="118"/>
      <c r="O100" s="230">
        <f t="shared" si="7"/>
        <v>0</v>
      </c>
      <c r="P100" s="387"/>
      <c r="R100" s="346"/>
      <c r="S100" s="346"/>
      <c r="T100" s="346"/>
    </row>
    <row r="101" spans="1:20" ht="24" hidden="1" x14ac:dyDescent="0.25">
      <c r="A101" s="55">
        <v>2233</v>
      </c>
      <c r="B101" s="101" t="s">
        <v>116</v>
      </c>
      <c r="C101" s="405">
        <f t="shared" si="3"/>
        <v>0</v>
      </c>
      <c r="D101" s="106"/>
      <c r="E101" s="107"/>
      <c r="F101" s="240">
        <f t="shared" si="4"/>
        <v>0</v>
      </c>
      <c r="G101" s="106"/>
      <c r="H101" s="403"/>
      <c r="I101" s="243">
        <f t="shared" si="5"/>
        <v>0</v>
      </c>
      <c r="J101" s="106"/>
      <c r="K101" s="403"/>
      <c r="L101" s="243">
        <f t="shared" si="6"/>
        <v>0</v>
      </c>
      <c r="M101" s="463"/>
      <c r="N101" s="108"/>
      <c r="O101" s="243">
        <f t="shared" si="7"/>
        <v>0</v>
      </c>
      <c r="P101" s="382"/>
      <c r="R101" s="346"/>
      <c r="S101" s="346"/>
      <c r="T101" s="346"/>
    </row>
    <row r="102" spans="1:20" ht="36" hidden="1" x14ac:dyDescent="0.25">
      <c r="A102" s="64">
        <v>2234</v>
      </c>
      <c r="B102" s="111" t="s">
        <v>117</v>
      </c>
      <c r="C102" s="405">
        <f t="shared" si="3"/>
        <v>0</v>
      </c>
      <c r="D102" s="116"/>
      <c r="E102" s="117"/>
      <c r="F102" s="227">
        <f t="shared" si="4"/>
        <v>0</v>
      </c>
      <c r="G102" s="116"/>
      <c r="H102" s="408"/>
      <c r="I102" s="230">
        <f t="shared" si="5"/>
        <v>0</v>
      </c>
      <c r="J102" s="116"/>
      <c r="K102" s="408"/>
      <c r="L102" s="230">
        <f t="shared" si="6"/>
        <v>0</v>
      </c>
      <c r="M102" s="464"/>
      <c r="N102" s="118"/>
      <c r="O102" s="230">
        <f t="shared" si="7"/>
        <v>0</v>
      </c>
      <c r="P102" s="387"/>
      <c r="R102" s="346"/>
      <c r="S102" s="346"/>
      <c r="T102" s="346"/>
    </row>
    <row r="103" spans="1:20" ht="24" x14ac:dyDescent="0.25">
      <c r="A103" s="64">
        <v>2235</v>
      </c>
      <c r="B103" s="111" t="s">
        <v>118</v>
      </c>
      <c r="C103" s="405">
        <f t="shared" si="3"/>
        <v>35</v>
      </c>
      <c r="D103" s="116"/>
      <c r="E103" s="117">
        <v>35</v>
      </c>
      <c r="F103" s="227">
        <f t="shared" si="4"/>
        <v>35</v>
      </c>
      <c r="G103" s="116"/>
      <c r="H103" s="408"/>
      <c r="I103" s="230">
        <f t="shared" si="5"/>
        <v>0</v>
      </c>
      <c r="J103" s="116"/>
      <c r="K103" s="408"/>
      <c r="L103" s="230">
        <f t="shared" si="6"/>
        <v>0</v>
      </c>
      <c r="M103" s="464"/>
      <c r="N103" s="118"/>
      <c r="O103" s="230">
        <f t="shared" si="7"/>
        <v>0</v>
      </c>
      <c r="P103" s="387" t="s">
        <v>1310</v>
      </c>
      <c r="R103" s="346"/>
      <c r="S103" s="346"/>
      <c r="T103" s="346"/>
    </row>
    <row r="104" spans="1:20" hidden="1" x14ac:dyDescent="0.25">
      <c r="A104" s="64">
        <v>2236</v>
      </c>
      <c r="B104" s="111" t="s">
        <v>119</v>
      </c>
      <c r="C104" s="405">
        <f t="shared" si="3"/>
        <v>0</v>
      </c>
      <c r="D104" s="116"/>
      <c r="E104" s="117"/>
      <c r="F104" s="227">
        <f t="shared" si="4"/>
        <v>0</v>
      </c>
      <c r="G104" s="116"/>
      <c r="H104" s="408"/>
      <c r="I104" s="230">
        <f t="shared" si="5"/>
        <v>0</v>
      </c>
      <c r="J104" s="116"/>
      <c r="K104" s="408"/>
      <c r="L104" s="230">
        <f t="shared" si="6"/>
        <v>0</v>
      </c>
      <c r="M104" s="464"/>
      <c r="N104" s="118"/>
      <c r="O104" s="230">
        <f t="shared" si="7"/>
        <v>0</v>
      </c>
      <c r="P104" s="387"/>
      <c r="R104" s="346"/>
      <c r="S104" s="346"/>
      <c r="T104" s="346"/>
    </row>
    <row r="105" spans="1:20" ht="24" x14ac:dyDescent="0.25">
      <c r="A105" s="64">
        <v>2239</v>
      </c>
      <c r="B105" s="111" t="s">
        <v>120</v>
      </c>
      <c r="C105" s="405">
        <f t="shared" si="3"/>
        <v>1664</v>
      </c>
      <c r="D105" s="116">
        <v>1664</v>
      </c>
      <c r="E105" s="117"/>
      <c r="F105" s="227">
        <f t="shared" si="4"/>
        <v>1664</v>
      </c>
      <c r="G105" s="116"/>
      <c r="H105" s="408"/>
      <c r="I105" s="230">
        <f t="shared" si="5"/>
        <v>0</v>
      </c>
      <c r="J105" s="116"/>
      <c r="K105" s="408"/>
      <c r="L105" s="230">
        <f t="shared" si="6"/>
        <v>0</v>
      </c>
      <c r="M105" s="464"/>
      <c r="N105" s="118"/>
      <c r="O105" s="230">
        <f t="shared" si="7"/>
        <v>0</v>
      </c>
      <c r="P105" s="387"/>
      <c r="R105" s="346"/>
      <c r="S105" s="346"/>
      <c r="T105" s="346"/>
    </row>
    <row r="106" spans="1:20" ht="36" x14ac:dyDescent="0.25">
      <c r="A106" s="224">
        <v>2240</v>
      </c>
      <c r="B106" s="111" t="s">
        <v>121</v>
      </c>
      <c r="C106" s="405">
        <f t="shared" si="3"/>
        <v>7602</v>
      </c>
      <c r="D106" s="225">
        <f>SUM(D107:D114)</f>
        <v>7602</v>
      </c>
      <c r="E106" s="226">
        <f>SUM(E107:E114)</f>
        <v>0</v>
      </c>
      <c r="F106" s="227">
        <f t="shared" si="4"/>
        <v>7602</v>
      </c>
      <c r="G106" s="225">
        <f>SUM(G107:G114)</f>
        <v>0</v>
      </c>
      <c r="H106" s="465">
        <f>SUM(H107:H114)</f>
        <v>0</v>
      </c>
      <c r="I106" s="230">
        <f t="shared" si="5"/>
        <v>0</v>
      </c>
      <c r="J106" s="225">
        <f>SUM(J107:J114)</f>
        <v>0</v>
      </c>
      <c r="K106" s="465">
        <f>SUM(K107:K114)</f>
        <v>0</v>
      </c>
      <c r="L106" s="230">
        <f t="shared" si="6"/>
        <v>0</v>
      </c>
      <c r="M106" s="466">
        <f>SUM(M107:M114)</f>
        <v>0</v>
      </c>
      <c r="N106" s="228">
        <f>SUM(N107:N114)</f>
        <v>0</v>
      </c>
      <c r="O106" s="230">
        <f t="shared" si="7"/>
        <v>0</v>
      </c>
      <c r="P106" s="387"/>
      <c r="R106" s="346"/>
      <c r="S106" s="346"/>
      <c r="T106" s="346"/>
    </row>
    <row r="107" spans="1:20" hidden="1" x14ac:dyDescent="0.25">
      <c r="A107" s="64">
        <v>2241</v>
      </c>
      <c r="B107" s="111" t="s">
        <v>122</v>
      </c>
      <c r="C107" s="405">
        <f t="shared" si="3"/>
        <v>0</v>
      </c>
      <c r="D107" s="116"/>
      <c r="E107" s="117"/>
      <c r="F107" s="227">
        <f t="shared" si="4"/>
        <v>0</v>
      </c>
      <c r="G107" s="116"/>
      <c r="H107" s="408"/>
      <c r="I107" s="230">
        <f t="shared" si="5"/>
        <v>0</v>
      </c>
      <c r="J107" s="116"/>
      <c r="K107" s="408"/>
      <c r="L107" s="230">
        <f t="shared" si="6"/>
        <v>0</v>
      </c>
      <c r="M107" s="464"/>
      <c r="N107" s="118"/>
      <c r="O107" s="230">
        <f t="shared" si="7"/>
        <v>0</v>
      </c>
      <c r="P107" s="387"/>
      <c r="R107" s="346"/>
      <c r="S107" s="346"/>
      <c r="T107" s="346"/>
    </row>
    <row r="108" spans="1:20" ht="24" hidden="1" x14ac:dyDescent="0.25">
      <c r="A108" s="64">
        <v>2242</v>
      </c>
      <c r="B108" s="111" t="s">
        <v>123</v>
      </c>
      <c r="C108" s="405">
        <f t="shared" si="3"/>
        <v>0</v>
      </c>
      <c r="D108" s="116"/>
      <c r="E108" s="117"/>
      <c r="F108" s="227">
        <f t="shared" si="4"/>
        <v>0</v>
      </c>
      <c r="G108" s="116"/>
      <c r="H108" s="408"/>
      <c r="I108" s="230">
        <f t="shared" si="5"/>
        <v>0</v>
      </c>
      <c r="J108" s="116"/>
      <c r="K108" s="408"/>
      <c r="L108" s="230">
        <f t="shared" si="6"/>
        <v>0</v>
      </c>
      <c r="M108" s="464"/>
      <c r="N108" s="118"/>
      <c r="O108" s="230">
        <f t="shared" si="7"/>
        <v>0</v>
      </c>
      <c r="P108" s="387"/>
      <c r="R108" s="346"/>
      <c r="S108" s="346"/>
      <c r="T108" s="346"/>
    </row>
    <row r="109" spans="1:20" ht="24" x14ac:dyDescent="0.25">
      <c r="A109" s="64">
        <v>2243</v>
      </c>
      <c r="B109" s="111" t="s">
        <v>124</v>
      </c>
      <c r="C109" s="405">
        <f t="shared" si="3"/>
        <v>2241</v>
      </c>
      <c r="D109" s="116">
        <v>2241</v>
      </c>
      <c r="E109" s="117"/>
      <c r="F109" s="227">
        <f t="shared" si="4"/>
        <v>2241</v>
      </c>
      <c r="G109" s="116"/>
      <c r="H109" s="408"/>
      <c r="I109" s="230">
        <f t="shared" si="5"/>
        <v>0</v>
      </c>
      <c r="J109" s="116"/>
      <c r="K109" s="408"/>
      <c r="L109" s="230">
        <f t="shared" si="6"/>
        <v>0</v>
      </c>
      <c r="M109" s="464"/>
      <c r="N109" s="118"/>
      <c r="O109" s="230">
        <f t="shared" si="7"/>
        <v>0</v>
      </c>
      <c r="P109" s="387"/>
      <c r="R109" s="346"/>
      <c r="S109" s="346"/>
      <c r="T109" s="346"/>
    </row>
    <row r="110" spans="1:20" x14ac:dyDescent="0.25">
      <c r="A110" s="64">
        <v>2244</v>
      </c>
      <c r="B110" s="111" t="s">
        <v>125</v>
      </c>
      <c r="C110" s="405">
        <f t="shared" si="3"/>
        <v>5361</v>
      </c>
      <c r="D110" s="116">
        <v>5361</v>
      </c>
      <c r="E110" s="117"/>
      <c r="F110" s="227">
        <f t="shared" si="4"/>
        <v>5361</v>
      </c>
      <c r="G110" s="116"/>
      <c r="H110" s="408"/>
      <c r="I110" s="230">
        <f t="shared" si="5"/>
        <v>0</v>
      </c>
      <c r="J110" s="116"/>
      <c r="K110" s="408"/>
      <c r="L110" s="230">
        <f t="shared" si="6"/>
        <v>0</v>
      </c>
      <c r="M110" s="464"/>
      <c r="N110" s="118"/>
      <c r="O110" s="230">
        <f t="shared" si="7"/>
        <v>0</v>
      </c>
      <c r="P110" s="387"/>
      <c r="R110" s="346"/>
      <c r="S110" s="346"/>
      <c r="T110" s="346"/>
    </row>
    <row r="111" spans="1:20" ht="24" hidden="1" x14ac:dyDescent="0.25">
      <c r="A111" s="64">
        <v>2246</v>
      </c>
      <c r="B111" s="111" t="s">
        <v>126</v>
      </c>
      <c r="C111" s="405">
        <f t="shared" si="3"/>
        <v>0</v>
      </c>
      <c r="D111" s="116"/>
      <c r="E111" s="117"/>
      <c r="F111" s="227">
        <f t="shared" si="4"/>
        <v>0</v>
      </c>
      <c r="G111" s="116"/>
      <c r="H111" s="408"/>
      <c r="I111" s="230">
        <f t="shared" si="5"/>
        <v>0</v>
      </c>
      <c r="J111" s="116"/>
      <c r="K111" s="408"/>
      <c r="L111" s="230">
        <f t="shared" si="6"/>
        <v>0</v>
      </c>
      <c r="M111" s="464"/>
      <c r="N111" s="118"/>
      <c r="O111" s="230">
        <f t="shared" si="7"/>
        <v>0</v>
      </c>
      <c r="P111" s="387"/>
      <c r="R111" s="346"/>
      <c r="S111" s="346"/>
      <c r="T111" s="346"/>
    </row>
    <row r="112" spans="1:20" hidden="1" x14ac:dyDescent="0.25">
      <c r="A112" s="64">
        <v>2247</v>
      </c>
      <c r="B112" s="111" t="s">
        <v>127</v>
      </c>
      <c r="C112" s="405">
        <f t="shared" si="3"/>
        <v>0</v>
      </c>
      <c r="D112" s="116"/>
      <c r="E112" s="117"/>
      <c r="F112" s="227">
        <f t="shared" si="4"/>
        <v>0</v>
      </c>
      <c r="G112" s="116"/>
      <c r="H112" s="408"/>
      <c r="I112" s="230">
        <f t="shared" si="5"/>
        <v>0</v>
      </c>
      <c r="J112" s="116"/>
      <c r="K112" s="408"/>
      <c r="L112" s="230">
        <f t="shared" si="6"/>
        <v>0</v>
      </c>
      <c r="M112" s="464"/>
      <c r="N112" s="118"/>
      <c r="O112" s="230">
        <f t="shared" si="7"/>
        <v>0</v>
      </c>
      <c r="P112" s="387"/>
      <c r="R112" s="346"/>
      <c r="S112" s="346"/>
      <c r="T112" s="346"/>
    </row>
    <row r="113" spans="1:20" ht="24" hidden="1" x14ac:dyDescent="0.25">
      <c r="A113" s="64">
        <v>2248</v>
      </c>
      <c r="B113" s="111" t="s">
        <v>128</v>
      </c>
      <c r="C113" s="405">
        <f t="shared" si="3"/>
        <v>0</v>
      </c>
      <c r="D113" s="116"/>
      <c r="E113" s="117"/>
      <c r="F113" s="227">
        <f t="shared" si="4"/>
        <v>0</v>
      </c>
      <c r="G113" s="116"/>
      <c r="H113" s="408"/>
      <c r="I113" s="230">
        <f t="shared" si="5"/>
        <v>0</v>
      </c>
      <c r="J113" s="116"/>
      <c r="K113" s="408"/>
      <c r="L113" s="230">
        <f t="shared" si="6"/>
        <v>0</v>
      </c>
      <c r="M113" s="464"/>
      <c r="N113" s="118"/>
      <c r="O113" s="230">
        <f t="shared" si="7"/>
        <v>0</v>
      </c>
      <c r="P113" s="387"/>
      <c r="R113" s="346"/>
      <c r="S113" s="346"/>
      <c r="T113" s="346"/>
    </row>
    <row r="114" spans="1:20" ht="24" hidden="1" x14ac:dyDescent="0.25">
      <c r="A114" s="64">
        <v>2249</v>
      </c>
      <c r="B114" s="111" t="s">
        <v>129</v>
      </c>
      <c r="C114" s="405">
        <f t="shared" si="3"/>
        <v>0</v>
      </c>
      <c r="D114" s="116"/>
      <c r="E114" s="117"/>
      <c r="F114" s="227">
        <f t="shared" si="4"/>
        <v>0</v>
      </c>
      <c r="G114" s="116"/>
      <c r="H114" s="408"/>
      <c r="I114" s="230">
        <f t="shared" si="5"/>
        <v>0</v>
      </c>
      <c r="J114" s="116"/>
      <c r="K114" s="408"/>
      <c r="L114" s="230">
        <f t="shared" si="6"/>
        <v>0</v>
      </c>
      <c r="M114" s="464"/>
      <c r="N114" s="118"/>
      <c r="O114" s="230">
        <f t="shared" si="7"/>
        <v>0</v>
      </c>
      <c r="P114" s="387"/>
      <c r="R114" s="346"/>
      <c r="S114" s="346"/>
      <c r="T114" s="346"/>
    </row>
    <row r="115" spans="1:20" x14ac:dyDescent="0.25">
      <c r="A115" s="224">
        <v>2250</v>
      </c>
      <c r="B115" s="111" t="s">
        <v>130</v>
      </c>
      <c r="C115" s="405">
        <f t="shared" si="3"/>
        <v>742</v>
      </c>
      <c r="D115" s="225">
        <f>SUM(D116:D118)</f>
        <v>742</v>
      </c>
      <c r="E115" s="226">
        <f>SUM(E116:E118)</f>
        <v>0</v>
      </c>
      <c r="F115" s="227">
        <f t="shared" si="4"/>
        <v>742</v>
      </c>
      <c r="G115" s="225">
        <f>SUM(G116:G118)</f>
        <v>0</v>
      </c>
      <c r="H115" s="465">
        <f>SUM(H116:H118)</f>
        <v>0</v>
      </c>
      <c r="I115" s="230">
        <f t="shared" si="5"/>
        <v>0</v>
      </c>
      <c r="J115" s="225">
        <f>SUM(J116:J118)</f>
        <v>0</v>
      </c>
      <c r="K115" s="465">
        <f>SUM(K116:K118)</f>
        <v>0</v>
      </c>
      <c r="L115" s="230">
        <f t="shared" si="6"/>
        <v>0</v>
      </c>
      <c r="M115" s="466">
        <f>SUM(M116:M118)</f>
        <v>0</v>
      </c>
      <c r="N115" s="228">
        <f>SUM(N116:N118)</f>
        <v>0</v>
      </c>
      <c r="O115" s="230">
        <f t="shared" si="7"/>
        <v>0</v>
      </c>
      <c r="P115" s="387"/>
      <c r="R115" s="346"/>
      <c r="S115" s="346"/>
      <c r="T115" s="346"/>
    </row>
    <row r="116" spans="1:20" x14ac:dyDescent="0.25">
      <c r="A116" s="64">
        <v>2251</v>
      </c>
      <c r="B116" s="111" t="s">
        <v>131</v>
      </c>
      <c r="C116" s="405">
        <f t="shared" si="3"/>
        <v>166</v>
      </c>
      <c r="D116" s="116">
        <v>166</v>
      </c>
      <c r="E116" s="117"/>
      <c r="F116" s="227">
        <f t="shared" si="4"/>
        <v>166</v>
      </c>
      <c r="G116" s="116"/>
      <c r="H116" s="408"/>
      <c r="I116" s="230">
        <f t="shared" si="5"/>
        <v>0</v>
      </c>
      <c r="J116" s="116"/>
      <c r="K116" s="408"/>
      <c r="L116" s="230">
        <f t="shared" si="6"/>
        <v>0</v>
      </c>
      <c r="M116" s="464"/>
      <c r="N116" s="118"/>
      <c r="O116" s="230">
        <f t="shared" si="7"/>
        <v>0</v>
      </c>
      <c r="P116" s="387"/>
      <c r="R116" s="346"/>
      <c r="S116" s="346"/>
      <c r="T116" s="346"/>
    </row>
    <row r="117" spans="1:20" ht="24" hidden="1" x14ac:dyDescent="0.25">
      <c r="A117" s="64">
        <v>2252</v>
      </c>
      <c r="B117" s="111" t="s">
        <v>132</v>
      </c>
      <c r="C117" s="405">
        <f t="shared" ref="C117:C180" si="8">SUM(F117,I117,L117,O117)</f>
        <v>0</v>
      </c>
      <c r="D117" s="116"/>
      <c r="E117" s="117"/>
      <c r="F117" s="227">
        <f t="shared" ref="F117:F180" si="9">D117+E117</f>
        <v>0</v>
      </c>
      <c r="G117" s="116"/>
      <c r="H117" s="408"/>
      <c r="I117" s="230">
        <f t="shared" ref="I117:I180" si="10">G117+H117</f>
        <v>0</v>
      </c>
      <c r="J117" s="116"/>
      <c r="K117" s="408"/>
      <c r="L117" s="230">
        <f t="shared" ref="L117:L180" si="11">J117+K117</f>
        <v>0</v>
      </c>
      <c r="M117" s="464"/>
      <c r="N117" s="118"/>
      <c r="O117" s="230">
        <f t="shared" ref="O117:O180" si="12">M117+N117</f>
        <v>0</v>
      </c>
      <c r="P117" s="387"/>
      <c r="R117" s="346"/>
      <c r="S117" s="346"/>
      <c r="T117" s="346"/>
    </row>
    <row r="118" spans="1:20" ht="24" x14ac:dyDescent="0.25">
      <c r="A118" s="64">
        <v>2259</v>
      </c>
      <c r="B118" s="111" t="s">
        <v>133</v>
      </c>
      <c r="C118" s="405">
        <f t="shared" si="8"/>
        <v>576</v>
      </c>
      <c r="D118" s="116">
        <v>576</v>
      </c>
      <c r="E118" s="117"/>
      <c r="F118" s="227">
        <f t="shared" si="9"/>
        <v>576</v>
      </c>
      <c r="G118" s="116"/>
      <c r="H118" s="408"/>
      <c r="I118" s="230">
        <f t="shared" si="10"/>
        <v>0</v>
      </c>
      <c r="J118" s="116"/>
      <c r="K118" s="408"/>
      <c r="L118" s="230">
        <f t="shared" si="11"/>
        <v>0</v>
      </c>
      <c r="M118" s="464"/>
      <c r="N118" s="118"/>
      <c r="O118" s="230">
        <f t="shared" si="12"/>
        <v>0</v>
      </c>
      <c r="P118" s="387"/>
      <c r="R118" s="346"/>
      <c r="S118" s="346"/>
      <c r="T118" s="346"/>
    </row>
    <row r="119" spans="1:20" x14ac:dyDescent="0.25">
      <c r="A119" s="224">
        <v>2260</v>
      </c>
      <c r="B119" s="111" t="s">
        <v>134</v>
      </c>
      <c r="C119" s="405">
        <f t="shared" si="8"/>
        <v>41</v>
      </c>
      <c r="D119" s="225">
        <f>SUM(D120:D124)</f>
        <v>41</v>
      </c>
      <c r="E119" s="226">
        <f>SUM(E120:E124)</f>
        <v>0</v>
      </c>
      <c r="F119" s="227">
        <f t="shared" si="9"/>
        <v>41</v>
      </c>
      <c r="G119" s="225">
        <f>SUM(G120:G124)</f>
        <v>0</v>
      </c>
      <c r="H119" s="465">
        <f>SUM(H120:H124)</f>
        <v>0</v>
      </c>
      <c r="I119" s="230">
        <f t="shared" si="10"/>
        <v>0</v>
      </c>
      <c r="J119" s="225">
        <f>SUM(J120:J124)</f>
        <v>0</v>
      </c>
      <c r="K119" s="465">
        <f>SUM(K120:K124)</f>
        <v>0</v>
      </c>
      <c r="L119" s="230">
        <f t="shared" si="11"/>
        <v>0</v>
      </c>
      <c r="M119" s="466">
        <f>SUM(M120:M124)</f>
        <v>0</v>
      </c>
      <c r="N119" s="228">
        <f>SUM(N120:N124)</f>
        <v>0</v>
      </c>
      <c r="O119" s="230">
        <f t="shared" si="12"/>
        <v>0</v>
      </c>
      <c r="P119" s="387"/>
      <c r="R119" s="346"/>
      <c r="S119" s="346"/>
      <c r="T119" s="346"/>
    </row>
    <row r="120" spans="1:20" hidden="1" x14ac:dyDescent="0.25">
      <c r="A120" s="64">
        <v>2261</v>
      </c>
      <c r="B120" s="111" t="s">
        <v>135</v>
      </c>
      <c r="C120" s="405">
        <f t="shared" si="8"/>
        <v>0</v>
      </c>
      <c r="D120" s="116"/>
      <c r="E120" s="117"/>
      <c r="F120" s="227">
        <f t="shared" si="9"/>
        <v>0</v>
      </c>
      <c r="G120" s="116"/>
      <c r="H120" s="408"/>
      <c r="I120" s="230">
        <f t="shared" si="10"/>
        <v>0</v>
      </c>
      <c r="J120" s="116"/>
      <c r="K120" s="408"/>
      <c r="L120" s="230">
        <f t="shared" si="11"/>
        <v>0</v>
      </c>
      <c r="M120" s="464"/>
      <c r="N120" s="118"/>
      <c r="O120" s="230">
        <f t="shared" si="12"/>
        <v>0</v>
      </c>
      <c r="P120" s="387"/>
      <c r="R120" s="346"/>
      <c r="S120" s="346"/>
      <c r="T120" s="346"/>
    </row>
    <row r="121" spans="1:20" hidden="1" x14ac:dyDescent="0.25">
      <c r="A121" s="64">
        <v>2262</v>
      </c>
      <c r="B121" s="111" t="s">
        <v>136</v>
      </c>
      <c r="C121" s="405">
        <f t="shared" si="8"/>
        <v>0</v>
      </c>
      <c r="D121" s="116"/>
      <c r="E121" s="117"/>
      <c r="F121" s="227">
        <f t="shared" si="9"/>
        <v>0</v>
      </c>
      <c r="G121" s="116"/>
      <c r="H121" s="408"/>
      <c r="I121" s="230">
        <f t="shared" si="10"/>
        <v>0</v>
      </c>
      <c r="J121" s="116"/>
      <c r="K121" s="408"/>
      <c r="L121" s="230">
        <f t="shared" si="11"/>
        <v>0</v>
      </c>
      <c r="M121" s="464"/>
      <c r="N121" s="118"/>
      <c r="O121" s="230">
        <f t="shared" si="12"/>
        <v>0</v>
      </c>
      <c r="P121" s="387"/>
      <c r="R121" s="346"/>
      <c r="S121" s="346"/>
      <c r="T121" s="346"/>
    </row>
    <row r="122" spans="1:20" hidden="1" x14ac:dyDescent="0.25">
      <c r="A122" s="64">
        <v>2263</v>
      </c>
      <c r="B122" s="111" t="s">
        <v>137</v>
      </c>
      <c r="C122" s="405">
        <f t="shared" si="8"/>
        <v>0</v>
      </c>
      <c r="D122" s="116"/>
      <c r="E122" s="117"/>
      <c r="F122" s="227">
        <f t="shared" si="9"/>
        <v>0</v>
      </c>
      <c r="G122" s="116"/>
      <c r="H122" s="408"/>
      <c r="I122" s="230">
        <f t="shared" si="10"/>
        <v>0</v>
      </c>
      <c r="J122" s="116"/>
      <c r="K122" s="408"/>
      <c r="L122" s="230">
        <f t="shared" si="11"/>
        <v>0</v>
      </c>
      <c r="M122" s="464"/>
      <c r="N122" s="118"/>
      <c r="O122" s="230">
        <f t="shared" si="12"/>
        <v>0</v>
      </c>
      <c r="P122" s="387"/>
      <c r="R122" s="346"/>
      <c r="S122" s="346"/>
      <c r="T122" s="346"/>
    </row>
    <row r="123" spans="1:20" ht="24" hidden="1" x14ac:dyDescent="0.25">
      <c r="A123" s="64">
        <v>2264</v>
      </c>
      <c r="B123" s="111" t="s">
        <v>138</v>
      </c>
      <c r="C123" s="405">
        <f t="shared" si="8"/>
        <v>0</v>
      </c>
      <c r="D123" s="116"/>
      <c r="E123" s="117"/>
      <c r="F123" s="227">
        <f t="shared" si="9"/>
        <v>0</v>
      </c>
      <c r="G123" s="116"/>
      <c r="H123" s="408"/>
      <c r="I123" s="230">
        <f t="shared" si="10"/>
        <v>0</v>
      </c>
      <c r="J123" s="116"/>
      <c r="K123" s="408"/>
      <c r="L123" s="230">
        <f t="shared" si="11"/>
        <v>0</v>
      </c>
      <c r="M123" s="464"/>
      <c r="N123" s="118"/>
      <c r="O123" s="230">
        <f t="shared" si="12"/>
        <v>0</v>
      </c>
      <c r="P123" s="387"/>
      <c r="R123" s="346"/>
      <c r="S123" s="346"/>
      <c r="T123" s="346"/>
    </row>
    <row r="124" spans="1:20" x14ac:dyDescent="0.25">
      <c r="A124" s="64">
        <v>2269</v>
      </c>
      <c r="B124" s="111" t="s">
        <v>139</v>
      </c>
      <c r="C124" s="405">
        <f t="shared" si="8"/>
        <v>41</v>
      </c>
      <c r="D124" s="116">
        <v>41</v>
      </c>
      <c r="E124" s="117"/>
      <c r="F124" s="227">
        <f t="shared" si="9"/>
        <v>41</v>
      </c>
      <c r="G124" s="116"/>
      <c r="H124" s="408"/>
      <c r="I124" s="230">
        <f t="shared" si="10"/>
        <v>0</v>
      </c>
      <c r="J124" s="116"/>
      <c r="K124" s="408"/>
      <c r="L124" s="230">
        <f t="shared" si="11"/>
        <v>0</v>
      </c>
      <c r="M124" s="464"/>
      <c r="N124" s="118"/>
      <c r="O124" s="230">
        <f t="shared" si="12"/>
        <v>0</v>
      </c>
      <c r="P124" s="387"/>
      <c r="R124" s="346"/>
      <c r="S124" s="346"/>
      <c r="T124" s="346"/>
    </row>
    <row r="125" spans="1:20" x14ac:dyDescent="0.25">
      <c r="A125" s="224">
        <v>2270</v>
      </c>
      <c r="B125" s="111" t="s">
        <v>140</v>
      </c>
      <c r="C125" s="405">
        <f t="shared" si="8"/>
        <v>1067</v>
      </c>
      <c r="D125" s="225">
        <f>SUM(D126:D130)</f>
        <v>0</v>
      </c>
      <c r="E125" s="226">
        <f>SUM(E126:E130)</f>
        <v>0</v>
      </c>
      <c r="F125" s="227">
        <f t="shared" si="9"/>
        <v>0</v>
      </c>
      <c r="G125" s="225">
        <f>SUM(G126:G130)</f>
        <v>0</v>
      </c>
      <c r="H125" s="465">
        <f>SUM(H126:H130)</f>
        <v>0</v>
      </c>
      <c r="I125" s="230">
        <f t="shared" si="10"/>
        <v>0</v>
      </c>
      <c r="J125" s="225">
        <f>SUM(J126:J130)</f>
        <v>1067</v>
      </c>
      <c r="K125" s="465">
        <f>SUM(K126:K130)</f>
        <v>0</v>
      </c>
      <c r="L125" s="230">
        <f t="shared" si="11"/>
        <v>1067</v>
      </c>
      <c r="M125" s="466">
        <f>SUM(M126:M130)</f>
        <v>0</v>
      </c>
      <c r="N125" s="228">
        <f>SUM(N126:N130)</f>
        <v>0</v>
      </c>
      <c r="O125" s="230">
        <f t="shared" si="12"/>
        <v>0</v>
      </c>
      <c r="P125" s="387"/>
      <c r="R125" s="346"/>
      <c r="S125" s="346"/>
      <c r="T125" s="346"/>
    </row>
    <row r="126" spans="1:20" hidden="1" x14ac:dyDescent="0.25">
      <c r="A126" s="64">
        <v>2272</v>
      </c>
      <c r="B126" s="4" t="s">
        <v>141</v>
      </c>
      <c r="C126" s="405">
        <f t="shared" si="8"/>
        <v>0</v>
      </c>
      <c r="D126" s="116"/>
      <c r="E126" s="117"/>
      <c r="F126" s="227">
        <f t="shared" si="9"/>
        <v>0</v>
      </c>
      <c r="G126" s="116"/>
      <c r="H126" s="408"/>
      <c r="I126" s="230">
        <f t="shared" si="10"/>
        <v>0</v>
      </c>
      <c r="J126" s="116"/>
      <c r="K126" s="408"/>
      <c r="L126" s="230">
        <f t="shared" si="11"/>
        <v>0</v>
      </c>
      <c r="M126" s="464"/>
      <c r="N126" s="118"/>
      <c r="O126" s="230">
        <f t="shared" si="12"/>
        <v>0</v>
      </c>
      <c r="P126" s="387"/>
      <c r="R126" s="346"/>
      <c r="S126" s="346"/>
      <c r="T126" s="346"/>
    </row>
    <row r="127" spans="1:20" ht="24" hidden="1" x14ac:dyDescent="0.25">
      <c r="A127" s="64">
        <v>2275</v>
      </c>
      <c r="B127" s="111" t="s">
        <v>142</v>
      </c>
      <c r="C127" s="405">
        <f t="shared" si="8"/>
        <v>0</v>
      </c>
      <c r="D127" s="116"/>
      <c r="E127" s="117"/>
      <c r="F127" s="227">
        <f t="shared" si="9"/>
        <v>0</v>
      </c>
      <c r="G127" s="116"/>
      <c r="H127" s="408"/>
      <c r="I127" s="230">
        <f t="shared" si="10"/>
        <v>0</v>
      </c>
      <c r="J127" s="116"/>
      <c r="K127" s="408"/>
      <c r="L127" s="230">
        <f t="shared" si="11"/>
        <v>0</v>
      </c>
      <c r="M127" s="464"/>
      <c r="N127" s="118"/>
      <c r="O127" s="230">
        <f t="shared" si="12"/>
        <v>0</v>
      </c>
      <c r="P127" s="387"/>
      <c r="R127" s="346"/>
      <c r="S127" s="346"/>
      <c r="T127" s="346"/>
    </row>
    <row r="128" spans="1:20" ht="36" hidden="1" x14ac:dyDescent="0.25">
      <c r="A128" s="64">
        <v>2276</v>
      </c>
      <c r="B128" s="111" t="s">
        <v>143</v>
      </c>
      <c r="C128" s="405">
        <f t="shared" si="8"/>
        <v>0</v>
      </c>
      <c r="D128" s="116"/>
      <c r="E128" s="117"/>
      <c r="F128" s="227">
        <f t="shared" si="9"/>
        <v>0</v>
      </c>
      <c r="G128" s="116"/>
      <c r="H128" s="408"/>
      <c r="I128" s="230">
        <f t="shared" si="10"/>
        <v>0</v>
      </c>
      <c r="J128" s="116"/>
      <c r="K128" s="408"/>
      <c r="L128" s="230">
        <f t="shared" si="11"/>
        <v>0</v>
      </c>
      <c r="M128" s="464"/>
      <c r="N128" s="118"/>
      <c r="O128" s="230">
        <f t="shared" si="12"/>
        <v>0</v>
      </c>
      <c r="P128" s="387"/>
      <c r="R128" s="346"/>
      <c r="S128" s="346"/>
      <c r="T128" s="346"/>
    </row>
    <row r="129" spans="1:20" ht="24" hidden="1" x14ac:dyDescent="0.25">
      <c r="A129" s="64">
        <v>2278</v>
      </c>
      <c r="B129" s="111" t="s">
        <v>144</v>
      </c>
      <c r="C129" s="405">
        <f t="shared" si="8"/>
        <v>0</v>
      </c>
      <c r="D129" s="116"/>
      <c r="E129" s="117"/>
      <c r="F129" s="227">
        <f t="shared" si="9"/>
        <v>0</v>
      </c>
      <c r="G129" s="116"/>
      <c r="H129" s="408"/>
      <c r="I129" s="230">
        <f t="shared" si="10"/>
        <v>0</v>
      </c>
      <c r="J129" s="116"/>
      <c r="K129" s="408"/>
      <c r="L129" s="230">
        <f t="shared" si="11"/>
        <v>0</v>
      </c>
      <c r="M129" s="464"/>
      <c r="N129" s="118"/>
      <c r="O129" s="230">
        <f t="shared" si="12"/>
        <v>0</v>
      </c>
      <c r="P129" s="387"/>
      <c r="R129" s="346"/>
      <c r="S129" s="346"/>
      <c r="T129" s="346"/>
    </row>
    <row r="130" spans="1:20" ht="24" x14ac:dyDescent="0.25">
      <c r="A130" s="64">
        <v>2279</v>
      </c>
      <c r="B130" s="111" t="s">
        <v>145</v>
      </c>
      <c r="C130" s="405">
        <f t="shared" si="8"/>
        <v>1067</v>
      </c>
      <c r="D130" s="116"/>
      <c r="E130" s="117"/>
      <c r="F130" s="227">
        <f t="shared" si="9"/>
        <v>0</v>
      </c>
      <c r="G130" s="116"/>
      <c r="H130" s="408"/>
      <c r="I130" s="230">
        <f t="shared" si="10"/>
        <v>0</v>
      </c>
      <c r="J130" s="116">
        <v>1067</v>
      </c>
      <c r="K130" s="408"/>
      <c r="L130" s="230">
        <f t="shared" si="11"/>
        <v>1067</v>
      </c>
      <c r="M130" s="464"/>
      <c r="N130" s="118"/>
      <c r="O130" s="230">
        <f t="shared" si="12"/>
        <v>0</v>
      </c>
      <c r="P130" s="387"/>
      <c r="R130" s="346"/>
      <c r="S130" s="346"/>
      <c r="T130" s="346"/>
    </row>
    <row r="131" spans="1:20" ht="24" hidden="1" x14ac:dyDescent="0.25">
      <c r="A131" s="350">
        <v>2280</v>
      </c>
      <c r="B131" s="101" t="s">
        <v>146</v>
      </c>
      <c r="C131" s="405">
        <f t="shared" si="8"/>
        <v>0</v>
      </c>
      <c r="D131" s="238">
        <f>SUM(D132)</f>
        <v>0</v>
      </c>
      <c r="E131" s="239">
        <f>SUM(E132)</f>
        <v>0</v>
      </c>
      <c r="F131" s="240">
        <f t="shared" si="9"/>
        <v>0</v>
      </c>
      <c r="G131" s="238">
        <f>SUM(G132)</f>
        <v>0</v>
      </c>
      <c r="H131" s="470">
        <f>SUM(H132)</f>
        <v>0</v>
      </c>
      <c r="I131" s="243">
        <f t="shared" si="10"/>
        <v>0</v>
      </c>
      <c r="J131" s="238">
        <f>SUM(J132)</f>
        <v>0</v>
      </c>
      <c r="K131" s="470">
        <f>SUM(K132)</f>
        <v>0</v>
      </c>
      <c r="L131" s="243">
        <f t="shared" si="11"/>
        <v>0</v>
      </c>
      <c r="M131" s="466">
        <f>SUM(M132)</f>
        <v>0</v>
      </c>
      <c r="N131" s="228">
        <f>SUM(N132)</f>
        <v>0</v>
      </c>
      <c r="O131" s="230">
        <f t="shared" si="12"/>
        <v>0</v>
      </c>
      <c r="P131" s="387"/>
      <c r="R131" s="346"/>
      <c r="S131" s="346"/>
      <c r="T131" s="346"/>
    </row>
    <row r="132" spans="1:20" ht="24" hidden="1" x14ac:dyDescent="0.25">
      <c r="A132" s="64">
        <v>2283</v>
      </c>
      <c r="B132" s="111" t="s">
        <v>147</v>
      </c>
      <c r="C132" s="405">
        <f t="shared" si="8"/>
        <v>0</v>
      </c>
      <c r="D132" s="116"/>
      <c r="E132" s="117"/>
      <c r="F132" s="227">
        <f t="shared" si="9"/>
        <v>0</v>
      </c>
      <c r="G132" s="116"/>
      <c r="H132" s="408"/>
      <c r="I132" s="230">
        <f t="shared" si="10"/>
        <v>0</v>
      </c>
      <c r="J132" s="116"/>
      <c r="K132" s="408"/>
      <c r="L132" s="230">
        <f t="shared" si="11"/>
        <v>0</v>
      </c>
      <c r="M132" s="464"/>
      <c r="N132" s="118"/>
      <c r="O132" s="230">
        <f t="shared" si="12"/>
        <v>0</v>
      </c>
      <c r="P132" s="387"/>
      <c r="R132" s="346"/>
      <c r="S132" s="346"/>
      <c r="T132" s="346"/>
    </row>
    <row r="133" spans="1:20" ht="36" x14ac:dyDescent="0.25">
      <c r="A133" s="85">
        <v>2300</v>
      </c>
      <c r="B133" s="210" t="s">
        <v>148</v>
      </c>
      <c r="C133" s="393">
        <f t="shared" si="8"/>
        <v>36269</v>
      </c>
      <c r="D133" s="95">
        <f>SUM(D134,D139,D143,D144,D147,D154,D162,D163,D166)</f>
        <v>13044</v>
      </c>
      <c r="E133" s="96">
        <f>SUM(E134,E139,E143,E144,E147,E154,E162,E163,E166)</f>
        <v>-35</v>
      </c>
      <c r="F133" s="97">
        <f t="shared" si="9"/>
        <v>13009</v>
      </c>
      <c r="G133" s="95">
        <f>SUM(G134,G139,G143,G144,G147,G154,G162,G163,G166)</f>
        <v>2831</v>
      </c>
      <c r="H133" s="399">
        <f>SUM(H134,H139,H143,H144,H147,H154,H162,H163,H166)</f>
        <v>0</v>
      </c>
      <c r="I133" s="99">
        <f t="shared" si="10"/>
        <v>2831</v>
      </c>
      <c r="J133" s="95">
        <f>SUM(J134,J139,J143,J144,J147,J154,J162,J163,J166)</f>
        <v>20429</v>
      </c>
      <c r="K133" s="399">
        <f>SUM(K134,K139,K143,K144,K147,K154,K162,K163,K166)</f>
        <v>0</v>
      </c>
      <c r="L133" s="99">
        <f t="shared" si="11"/>
        <v>20429</v>
      </c>
      <c r="M133" s="469">
        <f>SUM(M134,M139,M143,M144,M147,M154,M162,M163,M166)</f>
        <v>0</v>
      </c>
      <c r="N133" s="98">
        <f>SUM(N134,N139,N143,N144,N147,N154,N162,N163,N166)</f>
        <v>0</v>
      </c>
      <c r="O133" s="99">
        <f t="shared" si="12"/>
        <v>0</v>
      </c>
      <c r="P133" s="397"/>
      <c r="R133" s="346"/>
      <c r="S133" s="346"/>
      <c r="T133" s="346"/>
    </row>
    <row r="134" spans="1:20" ht="24" x14ac:dyDescent="0.25">
      <c r="A134" s="350">
        <v>2310</v>
      </c>
      <c r="B134" s="101" t="s">
        <v>149</v>
      </c>
      <c r="C134" s="400">
        <f t="shared" si="8"/>
        <v>3591</v>
      </c>
      <c r="D134" s="251">
        <f>SUM(D135:D138)</f>
        <v>3591</v>
      </c>
      <c r="E134" s="471">
        <f>SUM(E135:E138)</f>
        <v>0</v>
      </c>
      <c r="F134" s="240">
        <f t="shared" si="9"/>
        <v>3591</v>
      </c>
      <c r="G134" s="238">
        <f>SUM(G135:G138)</f>
        <v>0</v>
      </c>
      <c r="H134" s="470">
        <f>SUM(H135:H138)</f>
        <v>0</v>
      </c>
      <c r="I134" s="243">
        <f t="shared" si="10"/>
        <v>0</v>
      </c>
      <c r="J134" s="238">
        <f>SUM(J135:J138)</f>
        <v>0</v>
      </c>
      <c r="K134" s="470">
        <f>SUM(K135:K138)</f>
        <v>0</v>
      </c>
      <c r="L134" s="243">
        <f t="shared" si="11"/>
        <v>0</v>
      </c>
      <c r="M134" s="471">
        <f>SUM(M135:M138)</f>
        <v>0</v>
      </c>
      <c r="N134" s="241">
        <f>SUM(N135:N138)</f>
        <v>0</v>
      </c>
      <c r="O134" s="243">
        <f t="shared" si="12"/>
        <v>0</v>
      </c>
      <c r="P134" s="382"/>
      <c r="R134" s="346"/>
      <c r="S134" s="346"/>
      <c r="T134" s="346"/>
    </row>
    <row r="135" spans="1:20" x14ac:dyDescent="0.25">
      <c r="A135" s="64">
        <v>2311</v>
      </c>
      <c r="B135" s="111" t="s">
        <v>150</v>
      </c>
      <c r="C135" s="405">
        <f t="shared" si="8"/>
        <v>580</v>
      </c>
      <c r="D135" s="116">
        <v>580</v>
      </c>
      <c r="E135" s="117"/>
      <c r="F135" s="227">
        <f t="shared" si="9"/>
        <v>580</v>
      </c>
      <c r="G135" s="116"/>
      <c r="H135" s="408"/>
      <c r="I135" s="230">
        <f t="shared" si="10"/>
        <v>0</v>
      </c>
      <c r="J135" s="116"/>
      <c r="K135" s="408"/>
      <c r="L135" s="230">
        <f t="shared" si="11"/>
        <v>0</v>
      </c>
      <c r="M135" s="464"/>
      <c r="N135" s="118"/>
      <c r="O135" s="230">
        <f t="shared" si="12"/>
        <v>0</v>
      </c>
      <c r="P135" s="387"/>
      <c r="R135" s="346"/>
      <c r="S135" s="346"/>
      <c r="T135" s="346"/>
    </row>
    <row r="136" spans="1:20" x14ac:dyDescent="0.25">
      <c r="A136" s="64">
        <v>2312</v>
      </c>
      <c r="B136" s="111" t="s">
        <v>151</v>
      </c>
      <c r="C136" s="405">
        <f t="shared" si="8"/>
        <v>2662</v>
      </c>
      <c r="D136" s="116">
        <v>2662</v>
      </c>
      <c r="E136" s="117"/>
      <c r="F136" s="227">
        <f t="shared" si="9"/>
        <v>2662</v>
      </c>
      <c r="G136" s="116"/>
      <c r="H136" s="408"/>
      <c r="I136" s="230">
        <f t="shared" si="10"/>
        <v>0</v>
      </c>
      <c r="J136" s="116"/>
      <c r="K136" s="408"/>
      <c r="L136" s="230">
        <f t="shared" si="11"/>
        <v>0</v>
      </c>
      <c r="M136" s="464"/>
      <c r="N136" s="118"/>
      <c r="O136" s="230">
        <f t="shared" si="12"/>
        <v>0</v>
      </c>
      <c r="P136" s="387"/>
      <c r="R136" s="346"/>
      <c r="S136" s="346"/>
      <c r="T136" s="346"/>
    </row>
    <row r="137" spans="1:20" x14ac:dyDescent="0.25">
      <c r="A137" s="64">
        <v>2313</v>
      </c>
      <c r="B137" s="111" t="s">
        <v>152</v>
      </c>
      <c r="C137" s="405">
        <f t="shared" si="8"/>
        <v>349</v>
      </c>
      <c r="D137" s="116">
        <v>349</v>
      </c>
      <c r="E137" s="117"/>
      <c r="F137" s="227">
        <f t="shared" si="9"/>
        <v>349</v>
      </c>
      <c r="G137" s="116"/>
      <c r="H137" s="408"/>
      <c r="I137" s="230">
        <f t="shared" si="10"/>
        <v>0</v>
      </c>
      <c r="J137" s="116"/>
      <c r="K137" s="408"/>
      <c r="L137" s="230">
        <f t="shared" si="11"/>
        <v>0</v>
      </c>
      <c r="M137" s="464"/>
      <c r="N137" s="118"/>
      <c r="O137" s="230">
        <f t="shared" si="12"/>
        <v>0</v>
      </c>
      <c r="P137" s="387"/>
      <c r="R137" s="346"/>
      <c r="S137" s="346"/>
      <c r="T137" s="346"/>
    </row>
    <row r="138" spans="1:20" ht="36" hidden="1" x14ac:dyDescent="0.25">
      <c r="A138" s="64">
        <v>2314</v>
      </c>
      <c r="B138" s="111" t="s">
        <v>153</v>
      </c>
      <c r="C138" s="405">
        <f t="shared" si="8"/>
        <v>0</v>
      </c>
      <c r="D138" s="116"/>
      <c r="E138" s="117"/>
      <c r="F138" s="227">
        <f t="shared" si="9"/>
        <v>0</v>
      </c>
      <c r="G138" s="116"/>
      <c r="H138" s="408"/>
      <c r="I138" s="230">
        <f t="shared" si="10"/>
        <v>0</v>
      </c>
      <c r="J138" s="116"/>
      <c r="K138" s="408"/>
      <c r="L138" s="230">
        <f t="shared" si="11"/>
        <v>0</v>
      </c>
      <c r="M138" s="464"/>
      <c r="N138" s="118"/>
      <c r="O138" s="230">
        <f t="shared" si="12"/>
        <v>0</v>
      </c>
      <c r="P138" s="387"/>
      <c r="R138" s="346"/>
      <c r="S138" s="346"/>
      <c r="T138" s="346"/>
    </row>
    <row r="139" spans="1:20" x14ac:dyDescent="0.25">
      <c r="A139" s="224">
        <v>2320</v>
      </c>
      <c r="B139" s="111" t="s">
        <v>154</v>
      </c>
      <c r="C139" s="405">
        <f t="shared" si="8"/>
        <v>402</v>
      </c>
      <c r="D139" s="225">
        <f>SUM(D140:D142)</f>
        <v>292</v>
      </c>
      <c r="E139" s="226">
        <f>SUM(E140:E142)</f>
        <v>0</v>
      </c>
      <c r="F139" s="227">
        <f t="shared" si="9"/>
        <v>292</v>
      </c>
      <c r="G139" s="225">
        <f>SUM(G140:G142)</f>
        <v>0</v>
      </c>
      <c r="H139" s="465">
        <f>SUM(H140:H142)</f>
        <v>0</v>
      </c>
      <c r="I139" s="230">
        <f t="shared" si="10"/>
        <v>0</v>
      </c>
      <c r="J139" s="225">
        <f>SUM(J140:J142)</f>
        <v>110</v>
      </c>
      <c r="K139" s="465">
        <f>SUM(K140:K142)</f>
        <v>0</v>
      </c>
      <c r="L139" s="230">
        <f t="shared" si="11"/>
        <v>110</v>
      </c>
      <c r="M139" s="466">
        <f>SUM(M140:M142)</f>
        <v>0</v>
      </c>
      <c r="N139" s="228">
        <f>SUM(N140:N142)</f>
        <v>0</v>
      </c>
      <c r="O139" s="230">
        <f t="shared" si="12"/>
        <v>0</v>
      </c>
      <c r="P139" s="387"/>
      <c r="R139" s="346"/>
      <c r="S139" s="346"/>
      <c r="T139" s="346"/>
    </row>
    <row r="140" spans="1:20" hidden="1" x14ac:dyDescent="0.25">
      <c r="A140" s="64">
        <v>2321</v>
      </c>
      <c r="B140" s="111" t="s">
        <v>155</v>
      </c>
      <c r="C140" s="405">
        <f t="shared" si="8"/>
        <v>0</v>
      </c>
      <c r="D140" s="116"/>
      <c r="E140" s="117"/>
      <c r="F140" s="227">
        <f t="shared" si="9"/>
        <v>0</v>
      </c>
      <c r="G140" s="116"/>
      <c r="H140" s="408"/>
      <c r="I140" s="230">
        <f t="shared" si="10"/>
        <v>0</v>
      </c>
      <c r="J140" s="116"/>
      <c r="K140" s="408"/>
      <c r="L140" s="230">
        <f t="shared" si="11"/>
        <v>0</v>
      </c>
      <c r="M140" s="464"/>
      <c r="N140" s="118"/>
      <c r="O140" s="230">
        <f t="shared" si="12"/>
        <v>0</v>
      </c>
      <c r="P140" s="387"/>
      <c r="R140" s="346"/>
      <c r="S140" s="346"/>
      <c r="T140" s="346"/>
    </row>
    <row r="141" spans="1:20" x14ac:dyDescent="0.25">
      <c r="A141" s="64">
        <v>2322</v>
      </c>
      <c r="B141" s="111" t="s">
        <v>156</v>
      </c>
      <c r="C141" s="405">
        <f t="shared" si="8"/>
        <v>402</v>
      </c>
      <c r="D141" s="116">
        <v>292</v>
      </c>
      <c r="E141" s="117"/>
      <c r="F141" s="227">
        <f t="shared" si="9"/>
        <v>292</v>
      </c>
      <c r="G141" s="116"/>
      <c r="H141" s="408"/>
      <c r="I141" s="230">
        <f t="shared" si="10"/>
        <v>0</v>
      </c>
      <c r="J141" s="116">
        <v>110</v>
      </c>
      <c r="K141" s="408"/>
      <c r="L141" s="230">
        <f t="shared" si="11"/>
        <v>110</v>
      </c>
      <c r="M141" s="464"/>
      <c r="N141" s="118"/>
      <c r="O141" s="230">
        <f t="shared" si="12"/>
        <v>0</v>
      </c>
      <c r="P141" s="387"/>
      <c r="R141" s="346"/>
      <c r="S141" s="346"/>
      <c r="T141" s="346"/>
    </row>
    <row r="142" spans="1:20" hidden="1" x14ac:dyDescent="0.25">
      <c r="A142" s="64">
        <v>2329</v>
      </c>
      <c r="B142" s="111" t="s">
        <v>157</v>
      </c>
      <c r="C142" s="405">
        <f t="shared" si="8"/>
        <v>0</v>
      </c>
      <c r="D142" s="116"/>
      <c r="E142" s="117"/>
      <c r="F142" s="227">
        <f t="shared" si="9"/>
        <v>0</v>
      </c>
      <c r="G142" s="116"/>
      <c r="H142" s="408"/>
      <c r="I142" s="230">
        <f t="shared" si="10"/>
        <v>0</v>
      </c>
      <c r="J142" s="116"/>
      <c r="K142" s="408"/>
      <c r="L142" s="230">
        <f t="shared" si="11"/>
        <v>0</v>
      </c>
      <c r="M142" s="464"/>
      <c r="N142" s="118"/>
      <c r="O142" s="230">
        <f t="shared" si="12"/>
        <v>0</v>
      </c>
      <c r="P142" s="387"/>
      <c r="R142" s="346"/>
      <c r="S142" s="346"/>
      <c r="T142" s="346"/>
    </row>
    <row r="143" spans="1:20" hidden="1" x14ac:dyDescent="0.25">
      <c r="A143" s="224">
        <v>2330</v>
      </c>
      <c r="B143" s="111" t="s">
        <v>158</v>
      </c>
      <c r="C143" s="405">
        <f t="shared" si="8"/>
        <v>0</v>
      </c>
      <c r="D143" s="116"/>
      <c r="E143" s="117"/>
      <c r="F143" s="227">
        <f t="shared" si="9"/>
        <v>0</v>
      </c>
      <c r="G143" s="116"/>
      <c r="H143" s="408"/>
      <c r="I143" s="230">
        <f t="shared" si="10"/>
        <v>0</v>
      </c>
      <c r="J143" s="116"/>
      <c r="K143" s="408"/>
      <c r="L143" s="230">
        <f t="shared" si="11"/>
        <v>0</v>
      </c>
      <c r="M143" s="464"/>
      <c r="N143" s="118"/>
      <c r="O143" s="230">
        <f t="shared" si="12"/>
        <v>0</v>
      </c>
      <c r="P143" s="387"/>
      <c r="R143" s="346"/>
      <c r="S143" s="346"/>
      <c r="T143" s="346"/>
    </row>
    <row r="144" spans="1:20" ht="48" x14ac:dyDescent="0.25">
      <c r="A144" s="224">
        <v>2340</v>
      </c>
      <c r="B144" s="111" t="s">
        <v>159</v>
      </c>
      <c r="C144" s="405">
        <f t="shared" si="8"/>
        <v>143</v>
      </c>
      <c r="D144" s="225">
        <f>SUM(D145:D146)</f>
        <v>143</v>
      </c>
      <c r="E144" s="226">
        <f>SUM(E145:E146)</f>
        <v>0</v>
      </c>
      <c r="F144" s="227">
        <f t="shared" si="9"/>
        <v>143</v>
      </c>
      <c r="G144" s="225">
        <f>SUM(G145:G146)</f>
        <v>0</v>
      </c>
      <c r="H144" s="465">
        <f>SUM(H145:H146)</f>
        <v>0</v>
      </c>
      <c r="I144" s="230">
        <f t="shared" si="10"/>
        <v>0</v>
      </c>
      <c r="J144" s="225">
        <f>SUM(J145:J146)</f>
        <v>0</v>
      </c>
      <c r="K144" s="465">
        <f>SUM(K145:K146)</f>
        <v>0</v>
      </c>
      <c r="L144" s="230">
        <f t="shared" si="11"/>
        <v>0</v>
      </c>
      <c r="M144" s="466">
        <f>SUM(M145:M146)</f>
        <v>0</v>
      </c>
      <c r="N144" s="228">
        <f>SUM(N145:N146)</f>
        <v>0</v>
      </c>
      <c r="O144" s="230">
        <f t="shared" si="12"/>
        <v>0</v>
      </c>
      <c r="P144" s="387"/>
      <c r="R144" s="346"/>
      <c r="S144" s="346"/>
      <c r="T144" s="346"/>
    </row>
    <row r="145" spans="1:20" x14ac:dyDescent="0.25">
      <c r="A145" s="64">
        <v>2341</v>
      </c>
      <c r="B145" s="111" t="s">
        <v>160</v>
      </c>
      <c r="C145" s="405">
        <f t="shared" si="8"/>
        <v>143</v>
      </c>
      <c r="D145" s="116">
        <v>143</v>
      </c>
      <c r="E145" s="117"/>
      <c r="F145" s="227">
        <f t="shared" si="9"/>
        <v>143</v>
      </c>
      <c r="G145" s="116"/>
      <c r="H145" s="408"/>
      <c r="I145" s="230">
        <f t="shared" si="10"/>
        <v>0</v>
      </c>
      <c r="J145" s="116"/>
      <c r="K145" s="408"/>
      <c r="L145" s="230">
        <f t="shared" si="11"/>
        <v>0</v>
      </c>
      <c r="M145" s="464"/>
      <c r="N145" s="118"/>
      <c r="O145" s="230">
        <f t="shared" si="12"/>
        <v>0</v>
      </c>
      <c r="P145" s="387"/>
      <c r="R145" s="346"/>
      <c r="S145" s="346"/>
      <c r="T145" s="346"/>
    </row>
    <row r="146" spans="1:20" ht="24" hidden="1" x14ac:dyDescent="0.25">
      <c r="A146" s="64">
        <v>2344</v>
      </c>
      <c r="B146" s="111" t="s">
        <v>161</v>
      </c>
      <c r="C146" s="405">
        <f t="shared" si="8"/>
        <v>0</v>
      </c>
      <c r="D146" s="116"/>
      <c r="E146" s="117"/>
      <c r="F146" s="227">
        <f t="shared" si="9"/>
        <v>0</v>
      </c>
      <c r="G146" s="116"/>
      <c r="H146" s="408"/>
      <c r="I146" s="230">
        <f t="shared" si="10"/>
        <v>0</v>
      </c>
      <c r="J146" s="116"/>
      <c r="K146" s="408"/>
      <c r="L146" s="230">
        <f t="shared" si="11"/>
        <v>0</v>
      </c>
      <c r="M146" s="464"/>
      <c r="N146" s="118"/>
      <c r="O146" s="230">
        <f t="shared" si="12"/>
        <v>0</v>
      </c>
      <c r="P146" s="387"/>
      <c r="R146" s="346"/>
      <c r="S146" s="346"/>
      <c r="T146" s="346"/>
    </row>
    <row r="147" spans="1:20" ht="24" x14ac:dyDescent="0.25">
      <c r="A147" s="213">
        <v>2350</v>
      </c>
      <c r="B147" s="156" t="s">
        <v>162</v>
      </c>
      <c r="C147" s="405">
        <f t="shared" si="8"/>
        <v>5880</v>
      </c>
      <c r="D147" s="214">
        <f>SUM(D148:D153)</f>
        <v>5880</v>
      </c>
      <c r="E147" s="215">
        <f>SUM(E148:E153)</f>
        <v>0</v>
      </c>
      <c r="F147" s="216">
        <f t="shared" si="9"/>
        <v>5880</v>
      </c>
      <c r="G147" s="214">
        <f>SUM(G148:G153)</f>
        <v>0</v>
      </c>
      <c r="H147" s="461">
        <f>SUM(H148:H153)</f>
        <v>0</v>
      </c>
      <c r="I147" s="219">
        <f t="shared" si="10"/>
        <v>0</v>
      </c>
      <c r="J147" s="214">
        <f>SUM(J148:J153)</f>
        <v>0</v>
      </c>
      <c r="K147" s="461">
        <f>SUM(K148:K153)</f>
        <v>0</v>
      </c>
      <c r="L147" s="219">
        <f t="shared" si="11"/>
        <v>0</v>
      </c>
      <c r="M147" s="462">
        <f>SUM(M148:M153)</f>
        <v>0</v>
      </c>
      <c r="N147" s="217">
        <f>SUM(N148:N153)</f>
        <v>0</v>
      </c>
      <c r="O147" s="219">
        <f t="shared" si="12"/>
        <v>0</v>
      </c>
      <c r="P147" s="434"/>
      <c r="R147" s="346"/>
      <c r="S147" s="346"/>
      <c r="T147" s="346"/>
    </row>
    <row r="148" spans="1:20" x14ac:dyDescent="0.25">
      <c r="A148" s="55">
        <v>2351</v>
      </c>
      <c r="B148" s="101" t="s">
        <v>163</v>
      </c>
      <c r="C148" s="405">
        <f t="shared" si="8"/>
        <v>2030</v>
      </c>
      <c r="D148" s="106">
        <v>2030</v>
      </c>
      <c r="E148" s="107"/>
      <c r="F148" s="240">
        <f t="shared" si="9"/>
        <v>2030</v>
      </c>
      <c r="G148" s="106"/>
      <c r="H148" s="403"/>
      <c r="I148" s="243">
        <f t="shared" si="10"/>
        <v>0</v>
      </c>
      <c r="J148" s="106"/>
      <c r="K148" s="403"/>
      <c r="L148" s="243">
        <f t="shared" si="11"/>
        <v>0</v>
      </c>
      <c r="M148" s="463"/>
      <c r="N148" s="108"/>
      <c r="O148" s="243">
        <f t="shared" si="12"/>
        <v>0</v>
      </c>
      <c r="P148" s="382"/>
      <c r="R148" s="346"/>
      <c r="S148" s="346"/>
      <c r="T148" s="346"/>
    </row>
    <row r="149" spans="1:20" x14ac:dyDescent="0.25">
      <c r="A149" s="64">
        <v>2352</v>
      </c>
      <c r="B149" s="111" t="s">
        <v>164</v>
      </c>
      <c r="C149" s="405">
        <f t="shared" si="8"/>
        <v>3565</v>
      </c>
      <c r="D149" s="116">
        <v>3565</v>
      </c>
      <c r="E149" s="117"/>
      <c r="F149" s="227">
        <f t="shared" si="9"/>
        <v>3565</v>
      </c>
      <c r="G149" s="116"/>
      <c r="H149" s="408"/>
      <c r="I149" s="230">
        <f t="shared" si="10"/>
        <v>0</v>
      </c>
      <c r="J149" s="116"/>
      <c r="K149" s="408"/>
      <c r="L149" s="230">
        <f t="shared" si="11"/>
        <v>0</v>
      </c>
      <c r="M149" s="464"/>
      <c r="N149" s="118"/>
      <c r="O149" s="230">
        <f t="shared" si="12"/>
        <v>0</v>
      </c>
      <c r="P149" s="387"/>
      <c r="R149" s="346"/>
      <c r="S149" s="346"/>
      <c r="T149" s="346"/>
    </row>
    <row r="150" spans="1:20" ht="24" hidden="1" x14ac:dyDescent="0.25">
      <c r="A150" s="64">
        <v>2353</v>
      </c>
      <c r="B150" s="111" t="s">
        <v>165</v>
      </c>
      <c r="C150" s="405">
        <f t="shared" si="8"/>
        <v>0</v>
      </c>
      <c r="D150" s="116"/>
      <c r="E150" s="117"/>
      <c r="F150" s="227">
        <f t="shared" si="9"/>
        <v>0</v>
      </c>
      <c r="G150" s="116"/>
      <c r="H150" s="408"/>
      <c r="I150" s="230">
        <f t="shared" si="10"/>
        <v>0</v>
      </c>
      <c r="J150" s="116"/>
      <c r="K150" s="408"/>
      <c r="L150" s="230">
        <f t="shared" si="11"/>
        <v>0</v>
      </c>
      <c r="M150" s="464"/>
      <c r="N150" s="118"/>
      <c r="O150" s="230">
        <f t="shared" si="12"/>
        <v>0</v>
      </c>
      <c r="P150" s="387"/>
      <c r="R150" s="346"/>
      <c r="S150" s="346"/>
      <c r="T150" s="346"/>
    </row>
    <row r="151" spans="1:20" ht="24" hidden="1" x14ac:dyDescent="0.25">
      <c r="A151" s="64">
        <v>2354</v>
      </c>
      <c r="B151" s="111" t="s">
        <v>166</v>
      </c>
      <c r="C151" s="405">
        <f t="shared" si="8"/>
        <v>0</v>
      </c>
      <c r="D151" s="116"/>
      <c r="E151" s="117"/>
      <c r="F151" s="227">
        <f t="shared" si="9"/>
        <v>0</v>
      </c>
      <c r="G151" s="116"/>
      <c r="H151" s="408"/>
      <c r="I151" s="230">
        <f t="shared" si="10"/>
        <v>0</v>
      </c>
      <c r="J151" s="116"/>
      <c r="K151" s="408"/>
      <c r="L151" s="230">
        <f t="shared" si="11"/>
        <v>0</v>
      </c>
      <c r="M151" s="464"/>
      <c r="N151" s="118"/>
      <c r="O151" s="230">
        <f t="shared" si="12"/>
        <v>0</v>
      </c>
      <c r="P151" s="387"/>
      <c r="R151" s="346"/>
      <c r="S151" s="346"/>
      <c r="T151" s="346"/>
    </row>
    <row r="152" spans="1:20" ht="24" x14ac:dyDescent="0.25">
      <c r="A152" s="64">
        <v>2355</v>
      </c>
      <c r="B152" s="111" t="s">
        <v>167</v>
      </c>
      <c r="C152" s="405">
        <f t="shared" si="8"/>
        <v>285</v>
      </c>
      <c r="D152" s="116">
        <v>285</v>
      </c>
      <c r="E152" s="117"/>
      <c r="F152" s="227">
        <f t="shared" si="9"/>
        <v>285</v>
      </c>
      <c r="G152" s="116"/>
      <c r="H152" s="408"/>
      <c r="I152" s="230">
        <f t="shared" si="10"/>
        <v>0</v>
      </c>
      <c r="J152" s="116"/>
      <c r="K152" s="408"/>
      <c r="L152" s="230">
        <f t="shared" si="11"/>
        <v>0</v>
      </c>
      <c r="M152" s="464"/>
      <c r="N152" s="118"/>
      <c r="O152" s="230">
        <f t="shared" si="12"/>
        <v>0</v>
      </c>
      <c r="P152" s="387"/>
      <c r="R152" s="346"/>
      <c r="S152" s="346"/>
      <c r="T152" s="346"/>
    </row>
    <row r="153" spans="1:20" ht="24" hidden="1" x14ac:dyDescent="0.25">
      <c r="A153" s="64">
        <v>2359</v>
      </c>
      <c r="B153" s="111" t="s">
        <v>168</v>
      </c>
      <c r="C153" s="405">
        <f t="shared" si="8"/>
        <v>0</v>
      </c>
      <c r="D153" s="116"/>
      <c r="E153" s="117"/>
      <c r="F153" s="227">
        <f t="shared" si="9"/>
        <v>0</v>
      </c>
      <c r="G153" s="116"/>
      <c r="H153" s="408"/>
      <c r="I153" s="230">
        <f t="shared" si="10"/>
        <v>0</v>
      </c>
      <c r="J153" s="116"/>
      <c r="K153" s="408"/>
      <c r="L153" s="230">
        <f t="shared" si="11"/>
        <v>0</v>
      </c>
      <c r="M153" s="464"/>
      <c r="N153" s="118"/>
      <c r="O153" s="230">
        <f t="shared" si="12"/>
        <v>0</v>
      </c>
      <c r="P153" s="387"/>
      <c r="R153" s="346"/>
      <c r="S153" s="346"/>
      <c r="T153" s="346"/>
    </row>
    <row r="154" spans="1:20" ht="24" x14ac:dyDescent="0.25">
      <c r="A154" s="224">
        <v>2360</v>
      </c>
      <c r="B154" s="111" t="s">
        <v>169</v>
      </c>
      <c r="C154" s="405">
        <f t="shared" si="8"/>
        <v>21003</v>
      </c>
      <c r="D154" s="225">
        <f>SUM(D155:D161)</f>
        <v>684</v>
      </c>
      <c r="E154" s="226">
        <f>SUM(E155:E161)</f>
        <v>0</v>
      </c>
      <c r="F154" s="227">
        <f t="shared" si="9"/>
        <v>684</v>
      </c>
      <c r="G154" s="225">
        <f>SUM(G155:G161)</f>
        <v>0</v>
      </c>
      <c r="H154" s="465">
        <f>SUM(H155:H161)</f>
        <v>0</v>
      </c>
      <c r="I154" s="230">
        <f t="shared" si="10"/>
        <v>0</v>
      </c>
      <c r="J154" s="225">
        <f>SUM(J155:J161)</f>
        <v>20319</v>
      </c>
      <c r="K154" s="465">
        <f>SUM(K155:K161)</f>
        <v>0</v>
      </c>
      <c r="L154" s="230">
        <f t="shared" si="11"/>
        <v>20319</v>
      </c>
      <c r="M154" s="466">
        <f>SUM(M155:M161)</f>
        <v>0</v>
      </c>
      <c r="N154" s="228">
        <f>SUM(N155:N161)</f>
        <v>0</v>
      </c>
      <c r="O154" s="230">
        <f t="shared" si="12"/>
        <v>0</v>
      </c>
      <c r="P154" s="387"/>
      <c r="R154" s="346"/>
      <c r="S154" s="346"/>
      <c r="T154" s="346"/>
    </row>
    <row r="155" spans="1:20" x14ac:dyDescent="0.25">
      <c r="A155" s="63">
        <v>2361</v>
      </c>
      <c r="B155" s="111" t="s">
        <v>170</v>
      </c>
      <c r="C155" s="405">
        <f t="shared" si="8"/>
        <v>399</v>
      </c>
      <c r="D155" s="116">
        <v>399</v>
      </c>
      <c r="E155" s="117"/>
      <c r="F155" s="227">
        <f t="shared" si="9"/>
        <v>399</v>
      </c>
      <c r="G155" s="116"/>
      <c r="H155" s="408"/>
      <c r="I155" s="230">
        <f t="shared" si="10"/>
        <v>0</v>
      </c>
      <c r="J155" s="116"/>
      <c r="K155" s="408"/>
      <c r="L155" s="230">
        <f t="shared" si="11"/>
        <v>0</v>
      </c>
      <c r="M155" s="464"/>
      <c r="N155" s="118"/>
      <c r="O155" s="230">
        <f t="shared" si="12"/>
        <v>0</v>
      </c>
      <c r="P155" s="387"/>
      <c r="R155" s="346"/>
      <c r="S155" s="346"/>
      <c r="T155" s="346"/>
    </row>
    <row r="156" spans="1:20" ht="24" x14ac:dyDescent="0.25">
      <c r="A156" s="63">
        <v>2362</v>
      </c>
      <c r="B156" s="111" t="s">
        <v>171</v>
      </c>
      <c r="C156" s="405">
        <f t="shared" si="8"/>
        <v>285</v>
      </c>
      <c r="D156" s="116">
        <v>285</v>
      </c>
      <c r="E156" s="117"/>
      <c r="F156" s="227">
        <f t="shared" si="9"/>
        <v>285</v>
      </c>
      <c r="G156" s="116"/>
      <c r="H156" s="408"/>
      <c r="I156" s="230">
        <f t="shared" si="10"/>
        <v>0</v>
      </c>
      <c r="J156" s="116"/>
      <c r="K156" s="408"/>
      <c r="L156" s="230">
        <f t="shared" si="11"/>
        <v>0</v>
      </c>
      <c r="M156" s="464"/>
      <c r="N156" s="118"/>
      <c r="O156" s="230">
        <f t="shared" si="12"/>
        <v>0</v>
      </c>
      <c r="P156" s="387"/>
      <c r="R156" s="346"/>
      <c r="S156" s="346"/>
      <c r="T156" s="346"/>
    </row>
    <row r="157" spans="1:20" x14ac:dyDescent="0.25">
      <c r="A157" s="63">
        <v>2363</v>
      </c>
      <c r="B157" s="111" t="s">
        <v>172</v>
      </c>
      <c r="C157" s="405">
        <f t="shared" si="8"/>
        <v>20319</v>
      </c>
      <c r="D157" s="116"/>
      <c r="E157" s="117"/>
      <c r="F157" s="227">
        <f t="shared" si="9"/>
        <v>0</v>
      </c>
      <c r="G157" s="116"/>
      <c r="H157" s="408"/>
      <c r="I157" s="230">
        <f t="shared" si="10"/>
        <v>0</v>
      </c>
      <c r="J157" s="116">
        <f>19386+933</f>
        <v>20319</v>
      </c>
      <c r="K157" s="408"/>
      <c r="L157" s="230">
        <f t="shared" si="11"/>
        <v>20319</v>
      </c>
      <c r="M157" s="464"/>
      <c r="N157" s="118"/>
      <c r="O157" s="230">
        <f t="shared" si="12"/>
        <v>0</v>
      </c>
      <c r="P157" s="387"/>
      <c r="R157" s="346"/>
      <c r="S157" s="346"/>
      <c r="T157" s="346"/>
    </row>
    <row r="158" spans="1:20" hidden="1" x14ac:dyDescent="0.25">
      <c r="A158" s="63">
        <v>2364</v>
      </c>
      <c r="B158" s="111" t="s">
        <v>173</v>
      </c>
      <c r="C158" s="405">
        <f t="shared" si="8"/>
        <v>0</v>
      </c>
      <c r="D158" s="116"/>
      <c r="E158" s="117"/>
      <c r="F158" s="227">
        <f t="shared" si="9"/>
        <v>0</v>
      </c>
      <c r="G158" s="116"/>
      <c r="H158" s="408"/>
      <c r="I158" s="230">
        <f t="shared" si="10"/>
        <v>0</v>
      </c>
      <c r="J158" s="116"/>
      <c r="K158" s="408"/>
      <c r="L158" s="230">
        <f t="shared" si="11"/>
        <v>0</v>
      </c>
      <c r="M158" s="464"/>
      <c r="N158" s="118"/>
      <c r="O158" s="230">
        <f t="shared" si="12"/>
        <v>0</v>
      </c>
      <c r="P158" s="387"/>
      <c r="R158" s="346"/>
      <c r="S158" s="346"/>
      <c r="T158" s="346"/>
    </row>
    <row r="159" spans="1:20" hidden="1" x14ac:dyDescent="0.25">
      <c r="A159" s="63">
        <v>2365</v>
      </c>
      <c r="B159" s="111" t="s">
        <v>174</v>
      </c>
      <c r="C159" s="405">
        <f t="shared" si="8"/>
        <v>0</v>
      </c>
      <c r="D159" s="116"/>
      <c r="E159" s="117"/>
      <c r="F159" s="227">
        <f t="shared" si="9"/>
        <v>0</v>
      </c>
      <c r="G159" s="116"/>
      <c r="H159" s="408"/>
      <c r="I159" s="230">
        <f t="shared" si="10"/>
        <v>0</v>
      </c>
      <c r="J159" s="116"/>
      <c r="K159" s="408"/>
      <c r="L159" s="230">
        <f t="shared" si="11"/>
        <v>0</v>
      </c>
      <c r="M159" s="464"/>
      <c r="N159" s="118"/>
      <c r="O159" s="230">
        <f t="shared" si="12"/>
        <v>0</v>
      </c>
      <c r="P159" s="387"/>
      <c r="R159" s="346"/>
      <c r="S159" s="346"/>
      <c r="T159" s="346"/>
    </row>
    <row r="160" spans="1:20" ht="36" hidden="1" x14ac:dyDescent="0.25">
      <c r="A160" s="63">
        <v>2366</v>
      </c>
      <c r="B160" s="111" t="s">
        <v>175</v>
      </c>
      <c r="C160" s="405">
        <f t="shared" si="8"/>
        <v>0</v>
      </c>
      <c r="D160" s="116"/>
      <c r="E160" s="117"/>
      <c r="F160" s="227">
        <f t="shared" si="9"/>
        <v>0</v>
      </c>
      <c r="G160" s="116"/>
      <c r="H160" s="408"/>
      <c r="I160" s="230">
        <f t="shared" si="10"/>
        <v>0</v>
      </c>
      <c r="J160" s="116"/>
      <c r="K160" s="408"/>
      <c r="L160" s="230">
        <f t="shared" si="11"/>
        <v>0</v>
      </c>
      <c r="M160" s="464"/>
      <c r="N160" s="118"/>
      <c r="O160" s="230">
        <f t="shared" si="12"/>
        <v>0</v>
      </c>
      <c r="P160" s="387"/>
      <c r="R160" s="346"/>
      <c r="S160" s="346"/>
      <c r="T160" s="346"/>
    </row>
    <row r="161" spans="1:20" ht="48" hidden="1" x14ac:dyDescent="0.25">
      <c r="A161" s="63">
        <v>2369</v>
      </c>
      <c r="B161" s="111" t="s">
        <v>176</v>
      </c>
      <c r="C161" s="405">
        <f t="shared" si="8"/>
        <v>0</v>
      </c>
      <c r="D161" s="116"/>
      <c r="E161" s="117"/>
      <c r="F161" s="227">
        <f t="shared" si="9"/>
        <v>0</v>
      </c>
      <c r="G161" s="116"/>
      <c r="H161" s="408"/>
      <c r="I161" s="230">
        <f t="shared" si="10"/>
        <v>0</v>
      </c>
      <c r="J161" s="116"/>
      <c r="K161" s="408"/>
      <c r="L161" s="230">
        <f t="shared" si="11"/>
        <v>0</v>
      </c>
      <c r="M161" s="464"/>
      <c r="N161" s="118"/>
      <c r="O161" s="230">
        <f t="shared" si="12"/>
        <v>0</v>
      </c>
      <c r="P161" s="387"/>
      <c r="R161" s="346"/>
      <c r="S161" s="346"/>
      <c r="T161" s="346"/>
    </row>
    <row r="162" spans="1:20" ht="24" x14ac:dyDescent="0.25">
      <c r="A162" s="213">
        <v>2370</v>
      </c>
      <c r="B162" s="156" t="s">
        <v>177</v>
      </c>
      <c r="C162" s="405">
        <f t="shared" si="8"/>
        <v>5250</v>
      </c>
      <c r="D162" s="231">
        <v>2454</v>
      </c>
      <c r="E162" s="232">
        <v>-35</v>
      </c>
      <c r="F162" s="216">
        <f t="shared" si="9"/>
        <v>2419</v>
      </c>
      <c r="G162" s="231">
        <v>2831</v>
      </c>
      <c r="H162" s="467"/>
      <c r="I162" s="219">
        <f t="shared" si="10"/>
        <v>2831</v>
      </c>
      <c r="J162" s="231"/>
      <c r="K162" s="467"/>
      <c r="L162" s="219">
        <f t="shared" si="11"/>
        <v>0</v>
      </c>
      <c r="M162" s="468"/>
      <c r="N162" s="234"/>
      <c r="O162" s="219">
        <f t="shared" si="12"/>
        <v>0</v>
      </c>
      <c r="P162" s="387" t="s">
        <v>1311</v>
      </c>
      <c r="R162" s="346"/>
      <c r="S162" s="346"/>
      <c r="T162" s="346"/>
    </row>
    <row r="163" spans="1:20" hidden="1" x14ac:dyDescent="0.25">
      <c r="A163" s="213">
        <v>2380</v>
      </c>
      <c r="B163" s="156" t="s">
        <v>178</v>
      </c>
      <c r="C163" s="405">
        <f t="shared" si="8"/>
        <v>0</v>
      </c>
      <c r="D163" s="214">
        <f>SUM(D164:D165)</f>
        <v>0</v>
      </c>
      <c r="E163" s="215">
        <f>SUM(E164:E165)</f>
        <v>0</v>
      </c>
      <c r="F163" s="216">
        <f t="shared" si="9"/>
        <v>0</v>
      </c>
      <c r="G163" s="214">
        <f>SUM(G164:G165)</f>
        <v>0</v>
      </c>
      <c r="H163" s="461">
        <f>SUM(H164:H165)</f>
        <v>0</v>
      </c>
      <c r="I163" s="219">
        <f t="shared" si="10"/>
        <v>0</v>
      </c>
      <c r="J163" s="214">
        <f>SUM(J164:J165)</f>
        <v>0</v>
      </c>
      <c r="K163" s="461">
        <f>SUM(K164:K165)</f>
        <v>0</v>
      </c>
      <c r="L163" s="219">
        <f t="shared" si="11"/>
        <v>0</v>
      </c>
      <c r="M163" s="462">
        <f>SUM(M164:M165)</f>
        <v>0</v>
      </c>
      <c r="N163" s="217">
        <f>SUM(N164:N165)</f>
        <v>0</v>
      </c>
      <c r="O163" s="219">
        <f t="shared" si="12"/>
        <v>0</v>
      </c>
      <c r="P163" s="434"/>
      <c r="R163" s="346"/>
      <c r="S163" s="346"/>
      <c r="T163" s="346"/>
    </row>
    <row r="164" spans="1:20" hidden="1" x14ac:dyDescent="0.25">
      <c r="A164" s="54">
        <v>2381</v>
      </c>
      <c r="B164" s="101" t="s">
        <v>179</v>
      </c>
      <c r="C164" s="405">
        <f t="shared" si="8"/>
        <v>0</v>
      </c>
      <c r="D164" s="106"/>
      <c r="E164" s="107"/>
      <c r="F164" s="240">
        <f t="shared" si="9"/>
        <v>0</v>
      </c>
      <c r="G164" s="106"/>
      <c r="H164" s="403"/>
      <c r="I164" s="243">
        <f t="shared" si="10"/>
        <v>0</v>
      </c>
      <c r="J164" s="106"/>
      <c r="K164" s="403"/>
      <c r="L164" s="243">
        <f t="shared" si="11"/>
        <v>0</v>
      </c>
      <c r="M164" s="463"/>
      <c r="N164" s="108"/>
      <c r="O164" s="243">
        <f t="shared" si="12"/>
        <v>0</v>
      </c>
      <c r="P164" s="382"/>
      <c r="R164" s="346"/>
      <c r="S164" s="346"/>
      <c r="T164" s="346"/>
    </row>
    <row r="165" spans="1:20" ht="24" hidden="1" x14ac:dyDescent="0.25">
      <c r="A165" s="63">
        <v>2389</v>
      </c>
      <c r="B165" s="111" t="s">
        <v>180</v>
      </c>
      <c r="C165" s="405">
        <f t="shared" si="8"/>
        <v>0</v>
      </c>
      <c r="D165" s="116"/>
      <c r="E165" s="117"/>
      <c r="F165" s="227">
        <f t="shared" si="9"/>
        <v>0</v>
      </c>
      <c r="G165" s="116"/>
      <c r="H165" s="408"/>
      <c r="I165" s="230">
        <f t="shared" si="10"/>
        <v>0</v>
      </c>
      <c r="J165" s="116"/>
      <c r="K165" s="408"/>
      <c r="L165" s="230">
        <f t="shared" si="11"/>
        <v>0</v>
      </c>
      <c r="M165" s="464"/>
      <c r="N165" s="118"/>
      <c r="O165" s="230">
        <f t="shared" si="12"/>
        <v>0</v>
      </c>
      <c r="P165" s="387"/>
      <c r="R165" s="346"/>
      <c r="S165" s="346"/>
      <c r="T165" s="346"/>
    </row>
    <row r="166" spans="1:20" hidden="1" x14ac:dyDescent="0.25">
      <c r="A166" s="213">
        <v>2390</v>
      </c>
      <c r="B166" s="156" t="s">
        <v>181</v>
      </c>
      <c r="C166" s="405">
        <f t="shared" si="8"/>
        <v>0</v>
      </c>
      <c r="D166" s="231"/>
      <c r="E166" s="232"/>
      <c r="F166" s="216">
        <f t="shared" si="9"/>
        <v>0</v>
      </c>
      <c r="G166" s="231"/>
      <c r="H166" s="467"/>
      <c r="I166" s="219">
        <f t="shared" si="10"/>
        <v>0</v>
      </c>
      <c r="J166" s="231"/>
      <c r="K166" s="467"/>
      <c r="L166" s="219">
        <f t="shared" si="11"/>
        <v>0</v>
      </c>
      <c r="M166" s="468"/>
      <c r="N166" s="234"/>
      <c r="O166" s="219">
        <f t="shared" si="12"/>
        <v>0</v>
      </c>
      <c r="P166" s="434"/>
      <c r="R166" s="346"/>
      <c r="S166" s="346"/>
      <c r="T166" s="346"/>
    </row>
    <row r="167" spans="1:20" hidden="1" x14ac:dyDescent="0.25">
      <c r="A167" s="85">
        <v>2400</v>
      </c>
      <c r="B167" s="210" t="s">
        <v>182</v>
      </c>
      <c r="C167" s="393">
        <f t="shared" si="8"/>
        <v>0</v>
      </c>
      <c r="D167" s="245"/>
      <c r="E167" s="246"/>
      <c r="F167" s="97">
        <f t="shared" si="9"/>
        <v>0</v>
      </c>
      <c r="G167" s="245"/>
      <c r="H167" s="474"/>
      <c r="I167" s="99">
        <f t="shared" si="10"/>
        <v>0</v>
      </c>
      <c r="J167" s="245"/>
      <c r="K167" s="474"/>
      <c r="L167" s="99">
        <f t="shared" si="11"/>
        <v>0</v>
      </c>
      <c r="M167" s="331"/>
      <c r="N167" s="248"/>
      <c r="O167" s="99">
        <f t="shared" si="12"/>
        <v>0</v>
      </c>
      <c r="P167" s="397"/>
      <c r="R167" s="346"/>
      <c r="S167" s="346"/>
      <c r="T167" s="346"/>
    </row>
    <row r="168" spans="1:20" ht="24" hidden="1" x14ac:dyDescent="0.25">
      <c r="A168" s="85">
        <v>2500</v>
      </c>
      <c r="B168" s="210" t="s">
        <v>183</v>
      </c>
      <c r="C168" s="393">
        <f t="shared" si="8"/>
        <v>0</v>
      </c>
      <c r="D168" s="95">
        <f>SUM(D169,D174)</f>
        <v>0</v>
      </c>
      <c r="E168" s="96">
        <f>SUM(E169,E174)</f>
        <v>0</v>
      </c>
      <c r="F168" s="97">
        <f t="shared" si="9"/>
        <v>0</v>
      </c>
      <c r="G168" s="95">
        <f>SUM(G169,G174)</f>
        <v>0</v>
      </c>
      <c r="H168" s="399">
        <f>SUM(H169,H174)</f>
        <v>0</v>
      </c>
      <c r="I168" s="99">
        <f t="shared" si="10"/>
        <v>0</v>
      </c>
      <c r="J168" s="95">
        <f>SUM(J169,J174)</f>
        <v>0</v>
      </c>
      <c r="K168" s="399">
        <f>SUM(K169,K174)</f>
        <v>0</v>
      </c>
      <c r="L168" s="99">
        <f t="shared" si="11"/>
        <v>0</v>
      </c>
      <c r="M168" s="459">
        <f>SUM(M169,M174)</f>
        <v>0</v>
      </c>
      <c r="N168" s="266">
        <f>SUM(N169,N174)</f>
        <v>0</v>
      </c>
      <c r="O168" s="268">
        <f t="shared" si="12"/>
        <v>0</v>
      </c>
      <c r="P168" s="460"/>
      <c r="R168" s="346"/>
      <c r="S168" s="346"/>
      <c r="T168" s="346"/>
    </row>
    <row r="169" spans="1:20" hidden="1" x14ac:dyDescent="0.25">
      <c r="A169" s="350">
        <v>2510</v>
      </c>
      <c r="B169" s="101" t="s">
        <v>184</v>
      </c>
      <c r="C169" s="400">
        <f t="shared" si="8"/>
        <v>0</v>
      </c>
      <c r="D169" s="238">
        <f>SUM(D170:D173)</f>
        <v>0</v>
      </c>
      <c r="E169" s="239">
        <f>SUM(E170:E173)</f>
        <v>0</v>
      </c>
      <c r="F169" s="240">
        <f t="shared" si="9"/>
        <v>0</v>
      </c>
      <c r="G169" s="238">
        <f>SUM(G170:G173)</f>
        <v>0</v>
      </c>
      <c r="H169" s="470">
        <f>SUM(H170:H173)</f>
        <v>0</v>
      </c>
      <c r="I169" s="243">
        <f t="shared" si="10"/>
        <v>0</v>
      </c>
      <c r="J169" s="238">
        <f>SUM(J170:J173)</f>
        <v>0</v>
      </c>
      <c r="K169" s="470">
        <f>SUM(K170:K173)</f>
        <v>0</v>
      </c>
      <c r="L169" s="243">
        <f t="shared" si="11"/>
        <v>0</v>
      </c>
      <c r="M169" s="475">
        <f>SUM(M170:M173)</f>
        <v>0</v>
      </c>
      <c r="N169" s="476">
        <f>SUM(N170:N173)</f>
        <v>0</v>
      </c>
      <c r="O169" s="414">
        <f t="shared" si="12"/>
        <v>0</v>
      </c>
      <c r="P169" s="416"/>
      <c r="R169" s="346"/>
      <c r="S169" s="346"/>
      <c r="T169" s="346"/>
    </row>
    <row r="170" spans="1:20" ht="24" hidden="1" x14ac:dyDescent="0.25">
      <c r="A170" s="64">
        <v>2512</v>
      </c>
      <c r="B170" s="111" t="s">
        <v>185</v>
      </c>
      <c r="C170" s="405">
        <f t="shared" si="8"/>
        <v>0</v>
      </c>
      <c r="D170" s="116"/>
      <c r="E170" s="117"/>
      <c r="F170" s="227">
        <f t="shared" si="9"/>
        <v>0</v>
      </c>
      <c r="G170" s="116"/>
      <c r="H170" s="408"/>
      <c r="I170" s="230">
        <f t="shared" si="10"/>
        <v>0</v>
      </c>
      <c r="J170" s="116"/>
      <c r="K170" s="408"/>
      <c r="L170" s="230">
        <f t="shared" si="11"/>
        <v>0</v>
      </c>
      <c r="M170" s="464"/>
      <c r="N170" s="118"/>
      <c r="O170" s="230">
        <f t="shared" si="12"/>
        <v>0</v>
      </c>
      <c r="P170" s="387"/>
      <c r="R170" s="346"/>
      <c r="S170" s="346"/>
      <c r="T170" s="346"/>
    </row>
    <row r="171" spans="1:20" ht="36" hidden="1" x14ac:dyDescent="0.25">
      <c r="A171" s="64">
        <v>2513</v>
      </c>
      <c r="B171" s="111" t="s">
        <v>186</v>
      </c>
      <c r="C171" s="405">
        <f t="shared" si="8"/>
        <v>0</v>
      </c>
      <c r="D171" s="116"/>
      <c r="E171" s="117"/>
      <c r="F171" s="227">
        <f t="shared" si="9"/>
        <v>0</v>
      </c>
      <c r="G171" s="116"/>
      <c r="H171" s="408"/>
      <c r="I171" s="230">
        <f t="shared" si="10"/>
        <v>0</v>
      </c>
      <c r="J171" s="116"/>
      <c r="K171" s="408"/>
      <c r="L171" s="230">
        <f t="shared" si="11"/>
        <v>0</v>
      </c>
      <c r="M171" s="464"/>
      <c r="N171" s="118"/>
      <c r="O171" s="230">
        <f t="shared" si="12"/>
        <v>0</v>
      </c>
      <c r="P171" s="387"/>
      <c r="R171" s="346"/>
      <c r="S171" s="346"/>
      <c r="T171" s="346"/>
    </row>
    <row r="172" spans="1:20" ht="24" hidden="1" x14ac:dyDescent="0.25">
      <c r="A172" s="64">
        <v>2515</v>
      </c>
      <c r="B172" s="111" t="s">
        <v>187</v>
      </c>
      <c r="C172" s="405">
        <f t="shared" si="8"/>
        <v>0</v>
      </c>
      <c r="D172" s="116"/>
      <c r="E172" s="117"/>
      <c r="F172" s="227">
        <f t="shared" si="9"/>
        <v>0</v>
      </c>
      <c r="G172" s="116"/>
      <c r="H172" s="408"/>
      <c r="I172" s="230">
        <f t="shared" si="10"/>
        <v>0</v>
      </c>
      <c r="J172" s="116"/>
      <c r="K172" s="408"/>
      <c r="L172" s="230">
        <f t="shared" si="11"/>
        <v>0</v>
      </c>
      <c r="M172" s="464"/>
      <c r="N172" s="118"/>
      <c r="O172" s="230">
        <f t="shared" si="12"/>
        <v>0</v>
      </c>
      <c r="P172" s="387"/>
      <c r="R172" s="346"/>
      <c r="S172" s="346"/>
      <c r="T172" s="346"/>
    </row>
    <row r="173" spans="1:20" ht="24" hidden="1" x14ac:dyDescent="0.25">
      <c r="A173" s="64">
        <v>2519</v>
      </c>
      <c r="B173" s="111" t="s">
        <v>188</v>
      </c>
      <c r="C173" s="405">
        <f t="shared" si="8"/>
        <v>0</v>
      </c>
      <c r="D173" s="116"/>
      <c r="E173" s="117"/>
      <c r="F173" s="227">
        <f t="shared" si="9"/>
        <v>0</v>
      </c>
      <c r="G173" s="116"/>
      <c r="H173" s="408"/>
      <c r="I173" s="230">
        <f t="shared" si="10"/>
        <v>0</v>
      </c>
      <c r="J173" s="116"/>
      <c r="K173" s="408"/>
      <c r="L173" s="230">
        <f t="shared" si="11"/>
        <v>0</v>
      </c>
      <c r="M173" s="464"/>
      <c r="N173" s="118"/>
      <c r="O173" s="230">
        <f t="shared" si="12"/>
        <v>0</v>
      </c>
      <c r="P173" s="387"/>
      <c r="R173" s="346"/>
      <c r="S173" s="346"/>
      <c r="T173" s="346"/>
    </row>
    <row r="174" spans="1:20" ht="24" hidden="1" x14ac:dyDescent="0.25">
      <c r="A174" s="224">
        <v>2520</v>
      </c>
      <c r="B174" s="111" t="s">
        <v>189</v>
      </c>
      <c r="C174" s="405">
        <f t="shared" si="8"/>
        <v>0</v>
      </c>
      <c r="D174" s="116"/>
      <c r="E174" s="117"/>
      <c r="F174" s="227">
        <f t="shared" si="9"/>
        <v>0</v>
      </c>
      <c r="G174" s="116"/>
      <c r="H174" s="408"/>
      <c r="I174" s="230">
        <f t="shared" si="10"/>
        <v>0</v>
      </c>
      <c r="J174" s="116"/>
      <c r="K174" s="408"/>
      <c r="L174" s="230">
        <f t="shared" si="11"/>
        <v>0</v>
      </c>
      <c r="M174" s="464"/>
      <c r="N174" s="118"/>
      <c r="O174" s="230">
        <f t="shared" si="12"/>
        <v>0</v>
      </c>
      <c r="P174" s="387"/>
      <c r="R174" s="346"/>
      <c r="S174" s="346"/>
      <c r="T174" s="346"/>
    </row>
    <row r="175" spans="1:20" s="252" customFormat="1" ht="48" hidden="1" x14ac:dyDescent="0.25">
      <c r="A175" s="29">
        <v>2800</v>
      </c>
      <c r="B175" s="101" t="s">
        <v>190</v>
      </c>
      <c r="C175" s="400">
        <f t="shared" si="8"/>
        <v>0</v>
      </c>
      <c r="D175" s="57"/>
      <c r="E175" s="58"/>
      <c r="F175" s="610">
        <f t="shared" si="9"/>
        <v>0</v>
      </c>
      <c r="G175" s="57"/>
      <c r="H175" s="379"/>
      <c r="I175" s="380">
        <f t="shared" si="10"/>
        <v>0</v>
      </c>
      <c r="J175" s="57"/>
      <c r="K175" s="379"/>
      <c r="L175" s="380">
        <f t="shared" si="11"/>
        <v>0</v>
      </c>
      <c r="M175" s="381"/>
      <c r="N175" s="60"/>
      <c r="O175" s="380">
        <f t="shared" si="12"/>
        <v>0</v>
      </c>
      <c r="P175" s="382"/>
      <c r="R175" s="346"/>
      <c r="S175" s="346"/>
      <c r="T175" s="346"/>
    </row>
    <row r="176" spans="1:20" hidden="1" x14ac:dyDescent="0.25">
      <c r="A176" s="200">
        <v>3000</v>
      </c>
      <c r="B176" s="200" t="s">
        <v>191</v>
      </c>
      <c r="C176" s="455">
        <f t="shared" si="8"/>
        <v>0</v>
      </c>
      <c r="D176" s="206">
        <f>SUM(D177,D187)</f>
        <v>0</v>
      </c>
      <c r="E176" s="604">
        <f>SUM(E177,E187)</f>
        <v>0</v>
      </c>
      <c r="F176" s="608">
        <f t="shared" si="9"/>
        <v>0</v>
      </c>
      <c r="G176" s="206">
        <f>SUM(G177,G187)</f>
        <v>0</v>
      </c>
      <c r="H176" s="456">
        <f>SUM(H177,H187)</f>
        <v>0</v>
      </c>
      <c r="I176" s="209">
        <f t="shared" si="10"/>
        <v>0</v>
      </c>
      <c r="J176" s="206">
        <f>SUM(J177,J187)</f>
        <v>0</v>
      </c>
      <c r="K176" s="456">
        <f>SUM(K177,K187)</f>
        <v>0</v>
      </c>
      <c r="L176" s="209">
        <f t="shared" si="11"/>
        <v>0</v>
      </c>
      <c r="M176" s="457">
        <f>SUM(M177,M187)</f>
        <v>0</v>
      </c>
      <c r="N176" s="207">
        <f>SUM(N177,N187)</f>
        <v>0</v>
      </c>
      <c r="O176" s="209">
        <f t="shared" si="12"/>
        <v>0</v>
      </c>
      <c r="P176" s="458"/>
      <c r="R176" s="346"/>
      <c r="S176" s="346"/>
      <c r="T176" s="346"/>
    </row>
    <row r="177" spans="1:20" ht="24" hidden="1" x14ac:dyDescent="0.25">
      <c r="A177" s="85">
        <v>3200</v>
      </c>
      <c r="B177" s="253" t="s">
        <v>192</v>
      </c>
      <c r="C177" s="393">
        <f t="shared" si="8"/>
        <v>0</v>
      </c>
      <c r="D177" s="95">
        <f>SUM(D178,D182)</f>
        <v>0</v>
      </c>
      <c r="E177" s="96">
        <f>SUM(E178,E182)</f>
        <v>0</v>
      </c>
      <c r="F177" s="97">
        <f t="shared" si="9"/>
        <v>0</v>
      </c>
      <c r="G177" s="95">
        <f>SUM(G178,G182)</f>
        <v>0</v>
      </c>
      <c r="H177" s="399">
        <f>SUM(H178,H182)</f>
        <v>0</v>
      </c>
      <c r="I177" s="99">
        <f t="shared" si="10"/>
        <v>0</v>
      </c>
      <c r="J177" s="95">
        <f>SUM(J178,J182)</f>
        <v>0</v>
      </c>
      <c r="K177" s="399">
        <f>SUM(K178,K182)</f>
        <v>0</v>
      </c>
      <c r="L177" s="99">
        <f t="shared" si="11"/>
        <v>0</v>
      </c>
      <c r="M177" s="459">
        <f>SUM(M178,M182)</f>
        <v>0</v>
      </c>
      <c r="N177" s="266">
        <f>SUM(N178,N182)</f>
        <v>0</v>
      </c>
      <c r="O177" s="268">
        <f t="shared" si="12"/>
        <v>0</v>
      </c>
      <c r="P177" s="460"/>
      <c r="R177" s="346"/>
      <c r="S177" s="346"/>
      <c r="T177" s="346"/>
    </row>
    <row r="178" spans="1:20" ht="36" hidden="1" x14ac:dyDescent="0.25">
      <c r="A178" s="350">
        <v>3260</v>
      </c>
      <c r="B178" s="101" t="s">
        <v>193</v>
      </c>
      <c r="C178" s="400">
        <f t="shared" si="8"/>
        <v>0</v>
      </c>
      <c r="D178" s="238">
        <f>SUM(D179:D181)</f>
        <v>0</v>
      </c>
      <c r="E178" s="239">
        <f>SUM(E179:E181)</f>
        <v>0</v>
      </c>
      <c r="F178" s="240">
        <f t="shared" si="9"/>
        <v>0</v>
      </c>
      <c r="G178" s="238">
        <f>SUM(G179:G181)</f>
        <v>0</v>
      </c>
      <c r="H178" s="470">
        <f>SUM(H179:H181)</f>
        <v>0</v>
      </c>
      <c r="I178" s="243">
        <f t="shared" si="10"/>
        <v>0</v>
      </c>
      <c r="J178" s="238">
        <f>SUM(J179:J181)</f>
        <v>0</v>
      </c>
      <c r="K178" s="470">
        <f>SUM(K179:K181)</f>
        <v>0</v>
      </c>
      <c r="L178" s="243">
        <f t="shared" si="11"/>
        <v>0</v>
      </c>
      <c r="M178" s="471">
        <f>SUM(M179:M181)</f>
        <v>0</v>
      </c>
      <c r="N178" s="241">
        <f>SUM(N179:N181)</f>
        <v>0</v>
      </c>
      <c r="O178" s="243">
        <f t="shared" si="12"/>
        <v>0</v>
      </c>
      <c r="P178" s="382"/>
      <c r="R178" s="346"/>
      <c r="S178" s="346"/>
      <c r="T178" s="346"/>
    </row>
    <row r="179" spans="1:20" ht="24" hidden="1" x14ac:dyDescent="0.25">
      <c r="A179" s="64">
        <v>3261</v>
      </c>
      <c r="B179" s="111" t="s">
        <v>194</v>
      </c>
      <c r="C179" s="405">
        <f t="shared" si="8"/>
        <v>0</v>
      </c>
      <c r="D179" s="116"/>
      <c r="E179" s="117"/>
      <c r="F179" s="227">
        <f t="shared" si="9"/>
        <v>0</v>
      </c>
      <c r="G179" s="116"/>
      <c r="H179" s="408"/>
      <c r="I179" s="230">
        <f t="shared" si="10"/>
        <v>0</v>
      </c>
      <c r="J179" s="116"/>
      <c r="K179" s="408"/>
      <c r="L179" s="230">
        <f t="shared" si="11"/>
        <v>0</v>
      </c>
      <c r="M179" s="464"/>
      <c r="N179" s="118"/>
      <c r="O179" s="230">
        <f t="shared" si="12"/>
        <v>0</v>
      </c>
      <c r="P179" s="387"/>
      <c r="R179" s="346"/>
      <c r="S179" s="346"/>
      <c r="T179" s="346"/>
    </row>
    <row r="180" spans="1:20" ht="36" hidden="1" x14ac:dyDescent="0.25">
      <c r="A180" s="64">
        <v>3262</v>
      </c>
      <c r="B180" s="111" t="s">
        <v>195</v>
      </c>
      <c r="C180" s="405">
        <f t="shared" si="8"/>
        <v>0</v>
      </c>
      <c r="D180" s="116"/>
      <c r="E180" s="117"/>
      <c r="F180" s="227">
        <f t="shared" si="9"/>
        <v>0</v>
      </c>
      <c r="G180" s="116"/>
      <c r="H180" s="408"/>
      <c r="I180" s="230">
        <f t="shared" si="10"/>
        <v>0</v>
      </c>
      <c r="J180" s="116"/>
      <c r="K180" s="408"/>
      <c r="L180" s="230">
        <f t="shared" si="11"/>
        <v>0</v>
      </c>
      <c r="M180" s="464"/>
      <c r="N180" s="118"/>
      <c r="O180" s="230">
        <f t="shared" si="12"/>
        <v>0</v>
      </c>
      <c r="P180" s="387"/>
      <c r="R180" s="346"/>
      <c r="S180" s="346"/>
      <c r="T180" s="346"/>
    </row>
    <row r="181" spans="1:20" ht="24" hidden="1" x14ac:dyDescent="0.25">
      <c r="A181" s="64">
        <v>3263</v>
      </c>
      <c r="B181" s="111" t="s">
        <v>196</v>
      </c>
      <c r="C181" s="405">
        <f t="shared" ref="C181:C244" si="13">SUM(F181,I181,L181,O181)</f>
        <v>0</v>
      </c>
      <c r="D181" s="116"/>
      <c r="E181" s="117"/>
      <c r="F181" s="227">
        <f t="shared" ref="F181:F244" si="14">D181+E181</f>
        <v>0</v>
      </c>
      <c r="G181" s="116"/>
      <c r="H181" s="408"/>
      <c r="I181" s="230">
        <f t="shared" ref="I181:I244" si="15">G181+H181</f>
        <v>0</v>
      </c>
      <c r="J181" s="116"/>
      <c r="K181" s="408"/>
      <c r="L181" s="230">
        <f t="shared" ref="L181:L244" si="16">J181+K181</f>
        <v>0</v>
      </c>
      <c r="M181" s="464"/>
      <c r="N181" s="118"/>
      <c r="O181" s="230">
        <f t="shared" ref="O181:O244" si="17">M181+N181</f>
        <v>0</v>
      </c>
      <c r="P181" s="387"/>
      <c r="R181" s="346"/>
      <c r="S181" s="346"/>
      <c r="T181" s="346"/>
    </row>
    <row r="182" spans="1:20" ht="84" hidden="1" x14ac:dyDescent="0.25">
      <c r="A182" s="350">
        <v>3290</v>
      </c>
      <c r="B182" s="101" t="s">
        <v>341</v>
      </c>
      <c r="C182" s="405">
        <f t="shared" si="13"/>
        <v>0</v>
      </c>
      <c r="D182" s="238">
        <f>SUM(D183:D186)</f>
        <v>0</v>
      </c>
      <c r="E182" s="239">
        <f>SUM(E183:E186)</f>
        <v>0</v>
      </c>
      <c r="F182" s="240">
        <f t="shared" si="14"/>
        <v>0</v>
      </c>
      <c r="G182" s="238">
        <f>SUM(G183:G186)</f>
        <v>0</v>
      </c>
      <c r="H182" s="470">
        <f>SUM(H183:H186)</f>
        <v>0</v>
      </c>
      <c r="I182" s="243">
        <f t="shared" si="15"/>
        <v>0</v>
      </c>
      <c r="J182" s="238">
        <f>SUM(J183:J186)</f>
        <v>0</v>
      </c>
      <c r="K182" s="470">
        <f>SUM(K183:K186)</f>
        <v>0</v>
      </c>
      <c r="L182" s="243">
        <f t="shared" si="16"/>
        <v>0</v>
      </c>
      <c r="M182" s="477">
        <f>SUM(M183:M186)</f>
        <v>0</v>
      </c>
      <c r="N182" s="478">
        <f>SUM(N183:N186)</f>
        <v>0</v>
      </c>
      <c r="O182" s="479">
        <f t="shared" si="17"/>
        <v>0</v>
      </c>
      <c r="P182" s="480"/>
      <c r="R182" s="346"/>
      <c r="S182" s="346"/>
      <c r="T182" s="346"/>
    </row>
    <row r="183" spans="1:20" ht="72" hidden="1" x14ac:dyDescent="0.25">
      <c r="A183" s="64">
        <v>3291</v>
      </c>
      <c r="B183" s="111" t="s">
        <v>198</v>
      </c>
      <c r="C183" s="405">
        <f t="shared" si="13"/>
        <v>0</v>
      </c>
      <c r="D183" s="116"/>
      <c r="E183" s="117"/>
      <c r="F183" s="227">
        <f t="shared" si="14"/>
        <v>0</v>
      </c>
      <c r="G183" s="116"/>
      <c r="H183" s="408"/>
      <c r="I183" s="230">
        <f t="shared" si="15"/>
        <v>0</v>
      </c>
      <c r="J183" s="116"/>
      <c r="K183" s="408"/>
      <c r="L183" s="230">
        <f t="shared" si="16"/>
        <v>0</v>
      </c>
      <c r="M183" s="464"/>
      <c r="N183" s="118"/>
      <c r="O183" s="230">
        <f t="shared" si="17"/>
        <v>0</v>
      </c>
      <c r="P183" s="387"/>
      <c r="R183" s="346"/>
      <c r="S183" s="346"/>
      <c r="T183" s="346"/>
    </row>
    <row r="184" spans="1:20" ht="72" hidden="1" x14ac:dyDescent="0.25">
      <c r="A184" s="64">
        <v>3292</v>
      </c>
      <c r="B184" s="111" t="s">
        <v>199</v>
      </c>
      <c r="C184" s="405">
        <f t="shared" si="13"/>
        <v>0</v>
      </c>
      <c r="D184" s="116"/>
      <c r="E184" s="117"/>
      <c r="F184" s="227">
        <f t="shared" si="14"/>
        <v>0</v>
      </c>
      <c r="G184" s="116"/>
      <c r="H184" s="408"/>
      <c r="I184" s="230">
        <f t="shared" si="15"/>
        <v>0</v>
      </c>
      <c r="J184" s="116"/>
      <c r="K184" s="408"/>
      <c r="L184" s="230">
        <f t="shared" si="16"/>
        <v>0</v>
      </c>
      <c r="M184" s="464"/>
      <c r="N184" s="118"/>
      <c r="O184" s="230">
        <f t="shared" si="17"/>
        <v>0</v>
      </c>
      <c r="P184" s="387"/>
      <c r="R184" s="346"/>
      <c r="S184" s="346"/>
      <c r="T184" s="346"/>
    </row>
    <row r="185" spans="1:20" ht="72" hidden="1" x14ac:dyDescent="0.25">
      <c r="A185" s="64">
        <v>3293</v>
      </c>
      <c r="B185" s="111" t="s">
        <v>200</v>
      </c>
      <c r="C185" s="405">
        <f t="shared" si="13"/>
        <v>0</v>
      </c>
      <c r="D185" s="116"/>
      <c r="E185" s="117"/>
      <c r="F185" s="227">
        <f t="shared" si="14"/>
        <v>0</v>
      </c>
      <c r="G185" s="116"/>
      <c r="H185" s="408"/>
      <c r="I185" s="230">
        <f t="shared" si="15"/>
        <v>0</v>
      </c>
      <c r="J185" s="116"/>
      <c r="K185" s="408"/>
      <c r="L185" s="230">
        <f t="shared" si="16"/>
        <v>0</v>
      </c>
      <c r="M185" s="464"/>
      <c r="N185" s="118"/>
      <c r="O185" s="230">
        <f t="shared" si="17"/>
        <v>0</v>
      </c>
      <c r="P185" s="387"/>
      <c r="R185" s="346"/>
      <c r="S185" s="346"/>
      <c r="T185" s="346"/>
    </row>
    <row r="186" spans="1:20" ht="60" hidden="1" x14ac:dyDescent="0.25">
      <c r="A186" s="256">
        <v>3294</v>
      </c>
      <c r="B186" s="111" t="s">
        <v>201</v>
      </c>
      <c r="C186" s="481">
        <f t="shared" si="13"/>
        <v>0</v>
      </c>
      <c r="D186" s="257"/>
      <c r="E186" s="258"/>
      <c r="F186" s="618">
        <f t="shared" si="14"/>
        <v>0</v>
      </c>
      <c r="G186" s="257"/>
      <c r="H186" s="483"/>
      <c r="I186" s="479">
        <f t="shared" si="15"/>
        <v>0</v>
      </c>
      <c r="J186" s="257"/>
      <c r="K186" s="483"/>
      <c r="L186" s="479">
        <f t="shared" si="16"/>
        <v>0</v>
      </c>
      <c r="M186" s="484"/>
      <c r="N186" s="260"/>
      <c r="O186" s="479">
        <f t="shared" si="17"/>
        <v>0</v>
      </c>
      <c r="P186" s="480"/>
      <c r="R186" s="346"/>
      <c r="S186" s="346"/>
      <c r="T186" s="346"/>
    </row>
    <row r="187" spans="1:20" ht="48" hidden="1" x14ac:dyDescent="0.25">
      <c r="A187" s="137">
        <v>3300</v>
      </c>
      <c r="B187" s="253" t="s">
        <v>202</v>
      </c>
      <c r="C187" s="485">
        <f t="shared" si="13"/>
        <v>0</v>
      </c>
      <c r="D187" s="211">
        <f>SUM(D188:D189)</f>
        <v>0</v>
      </c>
      <c r="E187" s="264">
        <f>SUM(E188:E189)</f>
        <v>0</v>
      </c>
      <c r="F187" s="265">
        <f t="shared" si="14"/>
        <v>0</v>
      </c>
      <c r="G187" s="211">
        <f>SUM(G188:G189)</f>
        <v>0</v>
      </c>
      <c r="H187" s="486">
        <f>SUM(H188:H189)</f>
        <v>0</v>
      </c>
      <c r="I187" s="268">
        <f t="shared" si="15"/>
        <v>0</v>
      </c>
      <c r="J187" s="211">
        <f>SUM(J188:J189)</f>
        <v>0</v>
      </c>
      <c r="K187" s="486">
        <f>SUM(K188:K189)</f>
        <v>0</v>
      </c>
      <c r="L187" s="268">
        <f t="shared" si="16"/>
        <v>0</v>
      </c>
      <c r="M187" s="459">
        <f>SUM(M188:M189)</f>
        <v>0</v>
      </c>
      <c r="N187" s="266">
        <f>SUM(N188:N189)</f>
        <v>0</v>
      </c>
      <c r="O187" s="268">
        <f t="shared" si="17"/>
        <v>0</v>
      </c>
      <c r="P187" s="460"/>
      <c r="R187" s="346"/>
      <c r="S187" s="346"/>
      <c r="T187" s="346"/>
    </row>
    <row r="188" spans="1:20" ht="48" hidden="1" x14ac:dyDescent="0.25">
      <c r="A188" s="155">
        <v>3310</v>
      </c>
      <c r="B188" s="156" t="s">
        <v>203</v>
      </c>
      <c r="C188" s="435">
        <f t="shared" si="13"/>
        <v>0</v>
      </c>
      <c r="D188" s="231"/>
      <c r="E188" s="232"/>
      <c r="F188" s="216">
        <f t="shared" si="14"/>
        <v>0</v>
      </c>
      <c r="G188" s="231"/>
      <c r="H188" s="467"/>
      <c r="I188" s="219">
        <f t="shared" si="15"/>
        <v>0</v>
      </c>
      <c r="J188" s="231"/>
      <c r="K188" s="467"/>
      <c r="L188" s="219">
        <f t="shared" si="16"/>
        <v>0</v>
      </c>
      <c r="M188" s="468"/>
      <c r="N188" s="234"/>
      <c r="O188" s="219">
        <f t="shared" si="17"/>
        <v>0</v>
      </c>
      <c r="P188" s="434"/>
      <c r="R188" s="346"/>
      <c r="S188" s="346"/>
      <c r="T188" s="346"/>
    </row>
    <row r="189" spans="1:20" ht="60" hidden="1" x14ac:dyDescent="0.25">
      <c r="A189" s="55">
        <v>3320</v>
      </c>
      <c r="B189" s="101" t="s">
        <v>204</v>
      </c>
      <c r="C189" s="400">
        <f t="shared" si="13"/>
        <v>0</v>
      </c>
      <c r="D189" s="106"/>
      <c r="E189" s="107"/>
      <c r="F189" s="240">
        <f t="shared" si="14"/>
        <v>0</v>
      </c>
      <c r="G189" s="106"/>
      <c r="H189" s="403"/>
      <c r="I189" s="243">
        <f t="shared" si="15"/>
        <v>0</v>
      </c>
      <c r="J189" s="106"/>
      <c r="K189" s="403"/>
      <c r="L189" s="243">
        <f t="shared" si="16"/>
        <v>0</v>
      </c>
      <c r="M189" s="463"/>
      <c r="N189" s="108"/>
      <c r="O189" s="243">
        <f t="shared" si="17"/>
        <v>0</v>
      </c>
      <c r="P189" s="382"/>
      <c r="R189" s="346"/>
      <c r="S189" s="346"/>
      <c r="T189" s="346"/>
    </row>
    <row r="190" spans="1:20" hidden="1" x14ac:dyDescent="0.25">
      <c r="A190" s="269">
        <v>4000</v>
      </c>
      <c r="B190" s="200" t="s">
        <v>205</v>
      </c>
      <c r="C190" s="455">
        <f t="shared" si="13"/>
        <v>0</v>
      </c>
      <c r="D190" s="206">
        <f>SUM(D191,D194)</f>
        <v>0</v>
      </c>
      <c r="E190" s="604">
        <f>SUM(E191,E194)</f>
        <v>0</v>
      </c>
      <c r="F190" s="608">
        <f t="shared" si="14"/>
        <v>0</v>
      </c>
      <c r="G190" s="206">
        <f>SUM(G191,G194)</f>
        <v>0</v>
      </c>
      <c r="H190" s="456">
        <f>SUM(H191,H194)</f>
        <v>0</v>
      </c>
      <c r="I190" s="209">
        <f t="shared" si="15"/>
        <v>0</v>
      </c>
      <c r="J190" s="206">
        <f>SUM(J191,J194)</f>
        <v>0</v>
      </c>
      <c r="K190" s="456">
        <f>SUM(K191,K194)</f>
        <v>0</v>
      </c>
      <c r="L190" s="209">
        <f t="shared" si="16"/>
        <v>0</v>
      </c>
      <c r="M190" s="457">
        <f>SUM(M191,M194)</f>
        <v>0</v>
      </c>
      <c r="N190" s="207">
        <f>SUM(N191,N194)</f>
        <v>0</v>
      </c>
      <c r="O190" s="209">
        <f t="shared" si="17"/>
        <v>0</v>
      </c>
      <c r="P190" s="458"/>
      <c r="R190" s="346"/>
      <c r="S190" s="346"/>
      <c r="T190" s="346"/>
    </row>
    <row r="191" spans="1:20" ht="24" hidden="1" x14ac:dyDescent="0.25">
      <c r="A191" s="270">
        <v>4200</v>
      </c>
      <c r="B191" s="210" t="s">
        <v>206</v>
      </c>
      <c r="C191" s="393">
        <f t="shared" si="13"/>
        <v>0</v>
      </c>
      <c r="D191" s="95">
        <f>SUM(D192,D193)</f>
        <v>0</v>
      </c>
      <c r="E191" s="96">
        <f>SUM(E192,E193)</f>
        <v>0</v>
      </c>
      <c r="F191" s="97">
        <f t="shared" si="14"/>
        <v>0</v>
      </c>
      <c r="G191" s="95">
        <f>SUM(G192,G193)</f>
        <v>0</v>
      </c>
      <c r="H191" s="399">
        <f>SUM(H192,H193)</f>
        <v>0</v>
      </c>
      <c r="I191" s="99">
        <f t="shared" si="15"/>
        <v>0</v>
      </c>
      <c r="J191" s="95">
        <f>SUM(J192,J193)</f>
        <v>0</v>
      </c>
      <c r="K191" s="399">
        <f>SUM(K192,K193)</f>
        <v>0</v>
      </c>
      <c r="L191" s="99">
        <f t="shared" si="16"/>
        <v>0</v>
      </c>
      <c r="M191" s="469">
        <f>SUM(M192,M193)</f>
        <v>0</v>
      </c>
      <c r="N191" s="98">
        <f>SUM(N192,N193)</f>
        <v>0</v>
      </c>
      <c r="O191" s="99">
        <f t="shared" si="17"/>
        <v>0</v>
      </c>
      <c r="P191" s="397"/>
      <c r="R191" s="346"/>
      <c r="S191" s="346"/>
      <c r="T191" s="346"/>
    </row>
    <row r="192" spans="1:20" ht="36" hidden="1" x14ac:dyDescent="0.25">
      <c r="A192" s="350">
        <v>4240</v>
      </c>
      <c r="B192" s="101" t="s">
        <v>207</v>
      </c>
      <c r="C192" s="400">
        <f t="shared" si="13"/>
        <v>0</v>
      </c>
      <c r="D192" s="106"/>
      <c r="E192" s="107"/>
      <c r="F192" s="240">
        <f t="shared" si="14"/>
        <v>0</v>
      </c>
      <c r="G192" s="106"/>
      <c r="H192" s="403"/>
      <c r="I192" s="243">
        <f t="shared" si="15"/>
        <v>0</v>
      </c>
      <c r="J192" s="106"/>
      <c r="K192" s="403"/>
      <c r="L192" s="243">
        <f t="shared" si="16"/>
        <v>0</v>
      </c>
      <c r="M192" s="463"/>
      <c r="N192" s="108"/>
      <c r="O192" s="243">
        <f t="shared" si="17"/>
        <v>0</v>
      </c>
      <c r="P192" s="382"/>
      <c r="R192" s="346"/>
      <c r="S192" s="346"/>
      <c r="T192" s="346"/>
    </row>
    <row r="193" spans="1:20" ht="24" hidden="1" x14ac:dyDescent="0.25">
      <c r="A193" s="224">
        <v>4250</v>
      </c>
      <c r="B193" s="111" t="s">
        <v>208</v>
      </c>
      <c r="C193" s="405">
        <f t="shared" si="13"/>
        <v>0</v>
      </c>
      <c r="D193" s="116"/>
      <c r="E193" s="117"/>
      <c r="F193" s="227">
        <f t="shared" si="14"/>
        <v>0</v>
      </c>
      <c r="G193" s="116"/>
      <c r="H193" s="408"/>
      <c r="I193" s="230">
        <f t="shared" si="15"/>
        <v>0</v>
      </c>
      <c r="J193" s="116"/>
      <c r="K193" s="408"/>
      <c r="L193" s="230">
        <f t="shared" si="16"/>
        <v>0</v>
      </c>
      <c r="M193" s="464"/>
      <c r="N193" s="118"/>
      <c r="O193" s="230">
        <f t="shared" si="17"/>
        <v>0</v>
      </c>
      <c r="P193" s="387"/>
      <c r="R193" s="346"/>
      <c r="S193" s="346"/>
      <c r="T193" s="346"/>
    </row>
    <row r="194" spans="1:20" hidden="1" x14ac:dyDescent="0.25">
      <c r="A194" s="85">
        <v>4300</v>
      </c>
      <c r="B194" s="210" t="s">
        <v>209</v>
      </c>
      <c r="C194" s="393">
        <f t="shared" si="13"/>
        <v>0</v>
      </c>
      <c r="D194" s="95">
        <f>SUM(D195)</f>
        <v>0</v>
      </c>
      <c r="E194" s="96">
        <f>SUM(E195)</f>
        <v>0</v>
      </c>
      <c r="F194" s="97">
        <f t="shared" si="14"/>
        <v>0</v>
      </c>
      <c r="G194" s="95">
        <f>SUM(G195)</f>
        <v>0</v>
      </c>
      <c r="H194" s="399">
        <f>SUM(H195)</f>
        <v>0</v>
      </c>
      <c r="I194" s="99">
        <f t="shared" si="15"/>
        <v>0</v>
      </c>
      <c r="J194" s="95">
        <f>SUM(J195)</f>
        <v>0</v>
      </c>
      <c r="K194" s="399">
        <f>SUM(K195)</f>
        <v>0</v>
      </c>
      <c r="L194" s="99">
        <f t="shared" si="16"/>
        <v>0</v>
      </c>
      <c r="M194" s="469">
        <f>SUM(M195)</f>
        <v>0</v>
      </c>
      <c r="N194" s="98">
        <f>SUM(N195)</f>
        <v>0</v>
      </c>
      <c r="O194" s="99">
        <f t="shared" si="17"/>
        <v>0</v>
      </c>
      <c r="P194" s="397"/>
      <c r="R194" s="346"/>
      <c r="S194" s="346"/>
      <c r="T194" s="346"/>
    </row>
    <row r="195" spans="1:20" ht="24" hidden="1" x14ac:dyDescent="0.25">
      <c r="A195" s="350">
        <v>4310</v>
      </c>
      <c r="B195" s="101" t="s">
        <v>210</v>
      </c>
      <c r="C195" s="400">
        <f t="shared" si="13"/>
        <v>0</v>
      </c>
      <c r="D195" s="238">
        <f>SUM(D196:D196)</f>
        <v>0</v>
      </c>
      <c r="E195" s="239">
        <f>SUM(E196:E196)</f>
        <v>0</v>
      </c>
      <c r="F195" s="240">
        <f t="shared" si="14"/>
        <v>0</v>
      </c>
      <c r="G195" s="238">
        <f>SUM(G196:G196)</f>
        <v>0</v>
      </c>
      <c r="H195" s="470">
        <f>SUM(H196:H196)</f>
        <v>0</v>
      </c>
      <c r="I195" s="243">
        <f t="shared" si="15"/>
        <v>0</v>
      </c>
      <c r="J195" s="238">
        <f>SUM(J196:J196)</f>
        <v>0</v>
      </c>
      <c r="K195" s="470">
        <f>SUM(K196:K196)</f>
        <v>0</v>
      </c>
      <c r="L195" s="243">
        <f t="shared" si="16"/>
        <v>0</v>
      </c>
      <c r="M195" s="471">
        <f>SUM(M196:M196)</f>
        <v>0</v>
      </c>
      <c r="N195" s="241">
        <f>SUM(N196:N196)</f>
        <v>0</v>
      </c>
      <c r="O195" s="243">
        <f t="shared" si="17"/>
        <v>0</v>
      </c>
      <c r="P195" s="382"/>
      <c r="R195" s="346"/>
      <c r="S195" s="346"/>
      <c r="T195" s="346"/>
    </row>
    <row r="196" spans="1:20" ht="36" hidden="1" x14ac:dyDescent="0.25">
      <c r="A196" s="64">
        <v>4311</v>
      </c>
      <c r="B196" s="111" t="s">
        <v>211</v>
      </c>
      <c r="C196" s="405">
        <f t="shared" si="13"/>
        <v>0</v>
      </c>
      <c r="D196" s="116"/>
      <c r="E196" s="117"/>
      <c r="F196" s="227">
        <f t="shared" si="14"/>
        <v>0</v>
      </c>
      <c r="G196" s="116"/>
      <c r="H196" s="408"/>
      <c r="I196" s="230">
        <f t="shared" si="15"/>
        <v>0</v>
      </c>
      <c r="J196" s="116"/>
      <c r="K196" s="408"/>
      <c r="L196" s="230">
        <f t="shared" si="16"/>
        <v>0</v>
      </c>
      <c r="M196" s="464"/>
      <c r="N196" s="118"/>
      <c r="O196" s="230">
        <f t="shared" si="17"/>
        <v>0</v>
      </c>
      <c r="P196" s="387"/>
      <c r="R196" s="346"/>
      <c r="S196" s="346"/>
      <c r="T196" s="346"/>
    </row>
    <row r="197" spans="1:20" s="37" customFormat="1" ht="24" x14ac:dyDescent="0.25">
      <c r="A197" s="271"/>
      <c r="B197" s="29" t="s">
        <v>212</v>
      </c>
      <c r="C197" s="452">
        <f t="shared" si="13"/>
        <v>5075</v>
      </c>
      <c r="D197" s="173">
        <f>SUM(D198,D233,D271)</f>
        <v>4575</v>
      </c>
      <c r="E197" s="174">
        <f>SUM(E198,E233,E271)</f>
        <v>0</v>
      </c>
      <c r="F197" s="175">
        <f t="shared" si="14"/>
        <v>4575</v>
      </c>
      <c r="G197" s="173">
        <f>SUM(G198,G233,G271)</f>
        <v>500</v>
      </c>
      <c r="H197" s="453">
        <f>SUM(H198,H233,H271)</f>
        <v>0</v>
      </c>
      <c r="I197" s="199">
        <f t="shared" si="15"/>
        <v>500</v>
      </c>
      <c r="J197" s="173">
        <f>SUM(J198,J233,J271)</f>
        <v>0</v>
      </c>
      <c r="K197" s="453">
        <f>SUM(K198,K233,K271)</f>
        <v>0</v>
      </c>
      <c r="L197" s="199">
        <f t="shared" si="16"/>
        <v>0</v>
      </c>
      <c r="M197" s="487">
        <f>SUM(M198,M233,M271)</f>
        <v>0</v>
      </c>
      <c r="N197" s="488">
        <f>SUM(N198,N233,N271)</f>
        <v>0</v>
      </c>
      <c r="O197" s="489">
        <f t="shared" si="17"/>
        <v>0</v>
      </c>
      <c r="P197" s="490"/>
      <c r="R197" s="346"/>
      <c r="S197" s="346"/>
      <c r="T197" s="346"/>
    </row>
    <row r="198" spans="1:20" x14ac:dyDescent="0.25">
      <c r="A198" s="200">
        <v>5000</v>
      </c>
      <c r="B198" s="200" t="s">
        <v>213</v>
      </c>
      <c r="C198" s="455">
        <f t="shared" si="13"/>
        <v>5075</v>
      </c>
      <c r="D198" s="206">
        <f>D199+D207</f>
        <v>4575</v>
      </c>
      <c r="E198" s="604">
        <f>E199+E207</f>
        <v>0</v>
      </c>
      <c r="F198" s="608">
        <f t="shared" si="14"/>
        <v>4575</v>
      </c>
      <c r="G198" s="206">
        <f>G199+G207</f>
        <v>500</v>
      </c>
      <c r="H198" s="456">
        <f>H199+H207</f>
        <v>0</v>
      </c>
      <c r="I198" s="209">
        <f t="shared" si="15"/>
        <v>500</v>
      </c>
      <c r="J198" s="206">
        <f>J199+J207</f>
        <v>0</v>
      </c>
      <c r="K198" s="456">
        <f>K199+K207</f>
        <v>0</v>
      </c>
      <c r="L198" s="209">
        <f t="shared" si="16"/>
        <v>0</v>
      </c>
      <c r="M198" s="457">
        <f>M199+M207</f>
        <v>0</v>
      </c>
      <c r="N198" s="207">
        <f>N199+N207</f>
        <v>0</v>
      </c>
      <c r="O198" s="209">
        <f t="shared" si="17"/>
        <v>0</v>
      </c>
      <c r="P198" s="458"/>
      <c r="R198" s="346"/>
      <c r="S198" s="346"/>
      <c r="T198" s="346"/>
    </row>
    <row r="199" spans="1:20" hidden="1" x14ac:dyDescent="0.25">
      <c r="A199" s="85">
        <v>5100</v>
      </c>
      <c r="B199" s="210" t="s">
        <v>214</v>
      </c>
      <c r="C199" s="393">
        <f t="shared" si="13"/>
        <v>0</v>
      </c>
      <c r="D199" s="95">
        <f>D200+D201+D204+D205+D206</f>
        <v>0</v>
      </c>
      <c r="E199" s="96">
        <f>E200+E201+E204+E205+E206</f>
        <v>0</v>
      </c>
      <c r="F199" s="97">
        <f t="shared" si="14"/>
        <v>0</v>
      </c>
      <c r="G199" s="95">
        <f>G200+G201+G204+G205+G206</f>
        <v>0</v>
      </c>
      <c r="H199" s="399">
        <f>H200+H201+H204+H205+H206</f>
        <v>0</v>
      </c>
      <c r="I199" s="99">
        <f t="shared" si="15"/>
        <v>0</v>
      </c>
      <c r="J199" s="95">
        <f>J200+J201+J204+J205+J206</f>
        <v>0</v>
      </c>
      <c r="K199" s="399">
        <f>K200+K201+K204+K205+K206</f>
        <v>0</v>
      </c>
      <c r="L199" s="99">
        <f t="shared" si="16"/>
        <v>0</v>
      </c>
      <c r="M199" s="469">
        <f>M200+M201+M204+M205+M206</f>
        <v>0</v>
      </c>
      <c r="N199" s="98">
        <f>N200+N201+N204+N205+N206</f>
        <v>0</v>
      </c>
      <c r="O199" s="99">
        <f t="shared" si="17"/>
        <v>0</v>
      </c>
      <c r="P199" s="397"/>
      <c r="R199" s="346"/>
      <c r="S199" s="346"/>
      <c r="T199" s="346"/>
    </row>
    <row r="200" spans="1:20" hidden="1" x14ac:dyDescent="0.25">
      <c r="A200" s="350">
        <v>5110</v>
      </c>
      <c r="B200" s="101" t="s">
        <v>215</v>
      </c>
      <c r="C200" s="400">
        <f t="shared" si="13"/>
        <v>0</v>
      </c>
      <c r="D200" s="106"/>
      <c r="E200" s="107"/>
      <c r="F200" s="240">
        <f t="shared" si="14"/>
        <v>0</v>
      </c>
      <c r="G200" s="106"/>
      <c r="H200" s="403"/>
      <c r="I200" s="243">
        <f t="shared" si="15"/>
        <v>0</v>
      </c>
      <c r="J200" s="106"/>
      <c r="K200" s="403"/>
      <c r="L200" s="243">
        <f t="shared" si="16"/>
        <v>0</v>
      </c>
      <c r="M200" s="463"/>
      <c r="N200" s="108"/>
      <c r="O200" s="243">
        <f t="shared" si="17"/>
        <v>0</v>
      </c>
      <c r="P200" s="382"/>
      <c r="R200" s="346"/>
      <c r="S200" s="346"/>
      <c r="T200" s="346"/>
    </row>
    <row r="201" spans="1:20" ht="24" hidden="1" x14ac:dyDescent="0.25">
      <c r="A201" s="224">
        <v>5120</v>
      </c>
      <c r="B201" s="111" t="s">
        <v>216</v>
      </c>
      <c r="C201" s="405">
        <f t="shared" si="13"/>
        <v>0</v>
      </c>
      <c r="D201" s="225">
        <f>D202+D203</f>
        <v>0</v>
      </c>
      <c r="E201" s="226">
        <f>E202+E203</f>
        <v>0</v>
      </c>
      <c r="F201" s="227">
        <f t="shared" si="14"/>
        <v>0</v>
      </c>
      <c r="G201" s="225">
        <f>G202+G203</f>
        <v>0</v>
      </c>
      <c r="H201" s="465">
        <f>H202+H203</f>
        <v>0</v>
      </c>
      <c r="I201" s="230">
        <f t="shared" si="15"/>
        <v>0</v>
      </c>
      <c r="J201" s="225">
        <f>J202+J203</f>
        <v>0</v>
      </c>
      <c r="K201" s="465">
        <f>K202+K203</f>
        <v>0</v>
      </c>
      <c r="L201" s="230">
        <f t="shared" si="16"/>
        <v>0</v>
      </c>
      <c r="M201" s="466">
        <f>M202+M203</f>
        <v>0</v>
      </c>
      <c r="N201" s="228">
        <f>N202+N203</f>
        <v>0</v>
      </c>
      <c r="O201" s="230">
        <f t="shared" si="17"/>
        <v>0</v>
      </c>
      <c r="P201" s="387"/>
      <c r="R201" s="346"/>
      <c r="S201" s="346"/>
      <c r="T201" s="346"/>
    </row>
    <row r="202" spans="1:20" hidden="1" x14ac:dyDescent="0.25">
      <c r="A202" s="64">
        <v>5121</v>
      </c>
      <c r="B202" s="111" t="s">
        <v>217</v>
      </c>
      <c r="C202" s="405">
        <f t="shared" si="13"/>
        <v>0</v>
      </c>
      <c r="D202" s="116"/>
      <c r="E202" s="117"/>
      <c r="F202" s="227">
        <f t="shared" si="14"/>
        <v>0</v>
      </c>
      <c r="G202" s="116"/>
      <c r="H202" s="408"/>
      <c r="I202" s="230">
        <f t="shared" si="15"/>
        <v>0</v>
      </c>
      <c r="J202" s="116"/>
      <c r="K202" s="408"/>
      <c r="L202" s="230">
        <f t="shared" si="16"/>
        <v>0</v>
      </c>
      <c r="M202" s="464"/>
      <c r="N202" s="118"/>
      <c r="O202" s="230">
        <f t="shared" si="17"/>
        <v>0</v>
      </c>
      <c r="P202" s="387"/>
      <c r="R202" s="346"/>
      <c r="S202" s="346"/>
      <c r="T202" s="346"/>
    </row>
    <row r="203" spans="1:20" ht="24" hidden="1" x14ac:dyDescent="0.25">
      <c r="A203" s="64">
        <v>5129</v>
      </c>
      <c r="B203" s="111" t="s">
        <v>218</v>
      </c>
      <c r="C203" s="405">
        <f t="shared" si="13"/>
        <v>0</v>
      </c>
      <c r="D203" s="116"/>
      <c r="E203" s="117"/>
      <c r="F203" s="227">
        <f t="shared" si="14"/>
        <v>0</v>
      </c>
      <c r="G203" s="116"/>
      <c r="H203" s="408"/>
      <c r="I203" s="230">
        <f t="shared" si="15"/>
        <v>0</v>
      </c>
      <c r="J203" s="116"/>
      <c r="K203" s="408"/>
      <c r="L203" s="230">
        <f t="shared" si="16"/>
        <v>0</v>
      </c>
      <c r="M203" s="464"/>
      <c r="N203" s="118"/>
      <c r="O203" s="230">
        <f t="shared" si="17"/>
        <v>0</v>
      </c>
      <c r="P203" s="387"/>
      <c r="R203" s="346"/>
      <c r="S203" s="346"/>
      <c r="T203" s="346"/>
    </row>
    <row r="204" spans="1:20" hidden="1" x14ac:dyDescent="0.25">
      <c r="A204" s="224">
        <v>5130</v>
      </c>
      <c r="B204" s="111" t="s">
        <v>219</v>
      </c>
      <c r="C204" s="405">
        <f t="shared" si="13"/>
        <v>0</v>
      </c>
      <c r="D204" s="116"/>
      <c r="E204" s="117"/>
      <c r="F204" s="227">
        <f t="shared" si="14"/>
        <v>0</v>
      </c>
      <c r="G204" s="116"/>
      <c r="H204" s="408"/>
      <c r="I204" s="230">
        <f t="shared" si="15"/>
        <v>0</v>
      </c>
      <c r="J204" s="116"/>
      <c r="K204" s="408"/>
      <c r="L204" s="230">
        <f t="shared" si="16"/>
        <v>0</v>
      </c>
      <c r="M204" s="464"/>
      <c r="N204" s="118"/>
      <c r="O204" s="230">
        <f t="shared" si="17"/>
        <v>0</v>
      </c>
      <c r="P204" s="387"/>
      <c r="R204" s="346"/>
      <c r="S204" s="346"/>
      <c r="T204" s="346"/>
    </row>
    <row r="205" spans="1:20" hidden="1" x14ac:dyDescent="0.25">
      <c r="A205" s="224">
        <v>5140</v>
      </c>
      <c r="B205" s="111" t="s">
        <v>220</v>
      </c>
      <c r="C205" s="405">
        <f t="shared" si="13"/>
        <v>0</v>
      </c>
      <c r="D205" s="116"/>
      <c r="E205" s="117"/>
      <c r="F205" s="227">
        <f t="shared" si="14"/>
        <v>0</v>
      </c>
      <c r="G205" s="116"/>
      <c r="H205" s="408"/>
      <c r="I205" s="230">
        <f t="shared" si="15"/>
        <v>0</v>
      </c>
      <c r="J205" s="116"/>
      <c r="K205" s="408"/>
      <c r="L205" s="230">
        <f t="shared" si="16"/>
        <v>0</v>
      </c>
      <c r="M205" s="464"/>
      <c r="N205" s="118"/>
      <c r="O205" s="230">
        <f t="shared" si="17"/>
        <v>0</v>
      </c>
      <c r="P205" s="387"/>
      <c r="R205" s="346"/>
      <c r="S205" s="346"/>
      <c r="T205" s="346"/>
    </row>
    <row r="206" spans="1:20" ht="24" hidden="1" x14ac:dyDescent="0.25">
      <c r="A206" s="224">
        <v>5170</v>
      </c>
      <c r="B206" s="111" t="s">
        <v>221</v>
      </c>
      <c r="C206" s="405">
        <f t="shared" si="13"/>
        <v>0</v>
      </c>
      <c r="D206" s="116"/>
      <c r="E206" s="117"/>
      <c r="F206" s="227">
        <f t="shared" si="14"/>
        <v>0</v>
      </c>
      <c r="G206" s="116"/>
      <c r="H206" s="408"/>
      <c r="I206" s="230">
        <f t="shared" si="15"/>
        <v>0</v>
      </c>
      <c r="J206" s="116"/>
      <c r="K206" s="408"/>
      <c r="L206" s="230">
        <f t="shared" si="16"/>
        <v>0</v>
      </c>
      <c r="M206" s="464"/>
      <c r="N206" s="118"/>
      <c r="O206" s="230">
        <f t="shared" si="17"/>
        <v>0</v>
      </c>
      <c r="P206" s="387"/>
      <c r="R206" s="346"/>
      <c r="S206" s="346"/>
      <c r="T206" s="346"/>
    </row>
    <row r="207" spans="1:20" x14ac:dyDescent="0.25">
      <c r="A207" s="85">
        <v>5200</v>
      </c>
      <c r="B207" s="210" t="s">
        <v>222</v>
      </c>
      <c r="C207" s="393">
        <f t="shared" si="13"/>
        <v>5075</v>
      </c>
      <c r="D207" s="95">
        <f>D208+D218+D219+D228+D229+D230+D232</f>
        <v>4575</v>
      </c>
      <c r="E207" s="96">
        <f>E208+E218+E219+E228+E229+E230+E232</f>
        <v>0</v>
      </c>
      <c r="F207" s="97">
        <f t="shared" si="14"/>
        <v>4575</v>
      </c>
      <c r="G207" s="95">
        <f>G208+G218+G219+G228+G229+G230+G232</f>
        <v>500</v>
      </c>
      <c r="H207" s="399">
        <f>H208+H218+H219+H228+H229+H230+H232</f>
        <v>0</v>
      </c>
      <c r="I207" s="99">
        <f t="shared" si="15"/>
        <v>500</v>
      </c>
      <c r="J207" s="95">
        <f>J208+J218+J219+J228+J229+J230+J232</f>
        <v>0</v>
      </c>
      <c r="K207" s="399">
        <f>K208+K218+K219+K228+K229+K230+K232</f>
        <v>0</v>
      </c>
      <c r="L207" s="99">
        <f t="shared" si="16"/>
        <v>0</v>
      </c>
      <c r="M207" s="469">
        <f>M208+M218+M219+M228+M229+M230+M232</f>
        <v>0</v>
      </c>
      <c r="N207" s="98">
        <f>N208+N218+N219+N228+N229+N230+N232</f>
        <v>0</v>
      </c>
      <c r="O207" s="99">
        <f t="shared" si="17"/>
        <v>0</v>
      </c>
      <c r="P207" s="397"/>
      <c r="R207" s="346"/>
      <c r="S207" s="346"/>
      <c r="T207" s="346"/>
    </row>
    <row r="208" spans="1:20" hidden="1" x14ac:dyDescent="0.25">
      <c r="A208" s="213">
        <v>5210</v>
      </c>
      <c r="B208" s="156" t="s">
        <v>223</v>
      </c>
      <c r="C208" s="435">
        <f t="shared" si="13"/>
        <v>0</v>
      </c>
      <c r="D208" s="214">
        <f>SUM(D209:D217)</f>
        <v>0</v>
      </c>
      <c r="E208" s="215">
        <f>SUM(E209:E217)</f>
        <v>0</v>
      </c>
      <c r="F208" s="216">
        <f t="shared" si="14"/>
        <v>0</v>
      </c>
      <c r="G208" s="214">
        <f>SUM(G209:G217)</f>
        <v>0</v>
      </c>
      <c r="H208" s="461">
        <f>SUM(H209:H217)</f>
        <v>0</v>
      </c>
      <c r="I208" s="219">
        <f t="shared" si="15"/>
        <v>0</v>
      </c>
      <c r="J208" s="214">
        <f>SUM(J209:J217)</f>
        <v>0</v>
      </c>
      <c r="K208" s="461">
        <f>SUM(K209:K217)</f>
        <v>0</v>
      </c>
      <c r="L208" s="219">
        <f t="shared" si="16"/>
        <v>0</v>
      </c>
      <c r="M208" s="462">
        <f>SUM(M209:M217)</f>
        <v>0</v>
      </c>
      <c r="N208" s="217">
        <f>SUM(N209:N217)</f>
        <v>0</v>
      </c>
      <c r="O208" s="219">
        <f t="shared" si="17"/>
        <v>0</v>
      </c>
      <c r="P208" s="434"/>
      <c r="R208" s="346"/>
      <c r="S208" s="346"/>
      <c r="T208" s="346"/>
    </row>
    <row r="209" spans="1:20" hidden="1" x14ac:dyDescent="0.25">
      <c r="A209" s="55">
        <v>5211</v>
      </c>
      <c r="B209" s="101" t="s">
        <v>224</v>
      </c>
      <c r="C209" s="227">
        <f t="shared" si="13"/>
        <v>0</v>
      </c>
      <c r="D209" s="106"/>
      <c r="E209" s="107"/>
      <c r="F209" s="240">
        <f t="shared" si="14"/>
        <v>0</v>
      </c>
      <c r="G209" s="106"/>
      <c r="H209" s="403"/>
      <c r="I209" s="243">
        <f t="shared" si="15"/>
        <v>0</v>
      </c>
      <c r="J209" s="106"/>
      <c r="K209" s="403"/>
      <c r="L209" s="243">
        <f t="shared" si="16"/>
        <v>0</v>
      </c>
      <c r="M209" s="463"/>
      <c r="N209" s="108"/>
      <c r="O209" s="243">
        <f t="shared" si="17"/>
        <v>0</v>
      </c>
      <c r="P209" s="382"/>
      <c r="R209" s="346"/>
      <c r="S209" s="346"/>
      <c r="T209" s="346"/>
    </row>
    <row r="210" spans="1:20" hidden="1" x14ac:dyDescent="0.25">
      <c r="A210" s="64">
        <v>5212</v>
      </c>
      <c r="B210" s="111" t="s">
        <v>225</v>
      </c>
      <c r="C210" s="227">
        <f t="shared" si="13"/>
        <v>0</v>
      </c>
      <c r="D210" s="116"/>
      <c r="E210" s="117"/>
      <c r="F210" s="227">
        <f t="shared" si="14"/>
        <v>0</v>
      </c>
      <c r="G210" s="116"/>
      <c r="H210" s="408"/>
      <c r="I210" s="230">
        <f t="shared" si="15"/>
        <v>0</v>
      </c>
      <c r="J210" s="116"/>
      <c r="K210" s="408"/>
      <c r="L210" s="230">
        <f t="shared" si="16"/>
        <v>0</v>
      </c>
      <c r="M210" s="464"/>
      <c r="N210" s="118"/>
      <c r="O210" s="230">
        <f t="shared" si="17"/>
        <v>0</v>
      </c>
      <c r="P210" s="387"/>
      <c r="R210" s="346"/>
      <c r="S210" s="346"/>
      <c r="T210" s="346"/>
    </row>
    <row r="211" spans="1:20" hidden="1" x14ac:dyDescent="0.25">
      <c r="A211" s="64">
        <v>5213</v>
      </c>
      <c r="B211" s="111" t="s">
        <v>226</v>
      </c>
      <c r="C211" s="227">
        <f t="shared" si="13"/>
        <v>0</v>
      </c>
      <c r="D211" s="116"/>
      <c r="E211" s="117"/>
      <c r="F211" s="227">
        <f t="shared" si="14"/>
        <v>0</v>
      </c>
      <c r="G211" s="116"/>
      <c r="H211" s="408"/>
      <c r="I211" s="230">
        <f t="shared" si="15"/>
        <v>0</v>
      </c>
      <c r="J211" s="116"/>
      <c r="K211" s="408"/>
      <c r="L211" s="230">
        <f t="shared" si="16"/>
        <v>0</v>
      </c>
      <c r="M211" s="464"/>
      <c r="N211" s="118"/>
      <c r="O211" s="230">
        <f t="shared" si="17"/>
        <v>0</v>
      </c>
      <c r="P211" s="387"/>
      <c r="R211" s="346"/>
      <c r="S211" s="346"/>
      <c r="T211" s="346"/>
    </row>
    <row r="212" spans="1:20" hidden="1" x14ac:dyDescent="0.25">
      <c r="A212" s="64">
        <v>5214</v>
      </c>
      <c r="B212" s="111" t="s">
        <v>227</v>
      </c>
      <c r="C212" s="227">
        <f t="shared" si="13"/>
        <v>0</v>
      </c>
      <c r="D212" s="116"/>
      <c r="E212" s="117"/>
      <c r="F212" s="227">
        <f t="shared" si="14"/>
        <v>0</v>
      </c>
      <c r="G212" s="116"/>
      <c r="H212" s="408"/>
      <c r="I212" s="230">
        <f t="shared" si="15"/>
        <v>0</v>
      </c>
      <c r="J212" s="116"/>
      <c r="K212" s="408"/>
      <c r="L212" s="230">
        <f t="shared" si="16"/>
        <v>0</v>
      </c>
      <c r="M212" s="464"/>
      <c r="N212" s="118"/>
      <c r="O212" s="230">
        <f t="shared" si="17"/>
        <v>0</v>
      </c>
      <c r="P212" s="387"/>
      <c r="R212" s="346"/>
      <c r="S212" s="346"/>
      <c r="T212" s="346"/>
    </row>
    <row r="213" spans="1:20" hidden="1" x14ac:dyDescent="0.25">
      <c r="A213" s="64">
        <v>5215</v>
      </c>
      <c r="B213" s="111" t="s">
        <v>228</v>
      </c>
      <c r="C213" s="227">
        <f t="shared" si="13"/>
        <v>0</v>
      </c>
      <c r="D213" s="116"/>
      <c r="E213" s="117"/>
      <c r="F213" s="227">
        <f t="shared" si="14"/>
        <v>0</v>
      </c>
      <c r="G213" s="116"/>
      <c r="H213" s="408"/>
      <c r="I213" s="230">
        <f t="shared" si="15"/>
        <v>0</v>
      </c>
      <c r="J213" s="116"/>
      <c r="K213" s="408"/>
      <c r="L213" s="230">
        <f t="shared" si="16"/>
        <v>0</v>
      </c>
      <c r="M213" s="464"/>
      <c r="N213" s="118"/>
      <c r="O213" s="230">
        <f t="shared" si="17"/>
        <v>0</v>
      </c>
      <c r="P213" s="387"/>
      <c r="R213" s="346"/>
      <c r="S213" s="346"/>
      <c r="T213" s="346"/>
    </row>
    <row r="214" spans="1:20" ht="24" hidden="1" x14ac:dyDescent="0.25">
      <c r="A214" s="64">
        <v>5216</v>
      </c>
      <c r="B214" s="111" t="s">
        <v>229</v>
      </c>
      <c r="C214" s="227">
        <f t="shared" si="13"/>
        <v>0</v>
      </c>
      <c r="D214" s="116"/>
      <c r="E214" s="117"/>
      <c r="F214" s="227">
        <f t="shared" si="14"/>
        <v>0</v>
      </c>
      <c r="G214" s="116"/>
      <c r="H214" s="408"/>
      <c r="I214" s="230">
        <f t="shared" si="15"/>
        <v>0</v>
      </c>
      <c r="J214" s="116"/>
      <c r="K214" s="408"/>
      <c r="L214" s="230">
        <f t="shared" si="16"/>
        <v>0</v>
      </c>
      <c r="M214" s="464"/>
      <c r="N214" s="118"/>
      <c r="O214" s="230">
        <f t="shared" si="17"/>
        <v>0</v>
      </c>
      <c r="P214" s="387"/>
      <c r="R214" s="346"/>
      <c r="S214" s="346"/>
      <c r="T214" s="346"/>
    </row>
    <row r="215" spans="1:20" hidden="1" x14ac:dyDescent="0.25">
      <c r="A215" s="64">
        <v>5217</v>
      </c>
      <c r="B215" s="111" t="s">
        <v>230</v>
      </c>
      <c r="C215" s="227">
        <f t="shared" si="13"/>
        <v>0</v>
      </c>
      <c r="D215" s="116"/>
      <c r="E215" s="117"/>
      <c r="F215" s="227">
        <f t="shared" si="14"/>
        <v>0</v>
      </c>
      <c r="G215" s="116"/>
      <c r="H215" s="408"/>
      <c r="I215" s="230">
        <f t="shared" si="15"/>
        <v>0</v>
      </c>
      <c r="J215" s="116"/>
      <c r="K215" s="408"/>
      <c r="L215" s="230">
        <f t="shared" si="16"/>
        <v>0</v>
      </c>
      <c r="M215" s="464"/>
      <c r="N215" s="118"/>
      <c r="O215" s="230">
        <f t="shared" si="17"/>
        <v>0</v>
      </c>
      <c r="P215" s="387"/>
      <c r="R215" s="346"/>
      <c r="S215" s="346"/>
      <c r="T215" s="346"/>
    </row>
    <row r="216" spans="1:20" hidden="1" x14ac:dyDescent="0.25">
      <c r="A216" s="64">
        <v>5218</v>
      </c>
      <c r="B216" s="111" t="s">
        <v>231</v>
      </c>
      <c r="C216" s="227">
        <f t="shared" si="13"/>
        <v>0</v>
      </c>
      <c r="D216" s="116"/>
      <c r="E216" s="117"/>
      <c r="F216" s="227">
        <f t="shared" si="14"/>
        <v>0</v>
      </c>
      <c r="G216" s="116"/>
      <c r="H216" s="408"/>
      <c r="I216" s="230">
        <f t="shared" si="15"/>
        <v>0</v>
      </c>
      <c r="J216" s="116"/>
      <c r="K216" s="408"/>
      <c r="L216" s="230">
        <f t="shared" si="16"/>
        <v>0</v>
      </c>
      <c r="M216" s="464"/>
      <c r="N216" s="118"/>
      <c r="O216" s="230">
        <f t="shared" si="17"/>
        <v>0</v>
      </c>
      <c r="P216" s="387"/>
      <c r="R216" s="346"/>
      <c r="S216" s="346"/>
      <c r="T216" s="346"/>
    </row>
    <row r="217" spans="1:20" hidden="1" x14ac:dyDescent="0.25">
      <c r="A217" s="64">
        <v>5219</v>
      </c>
      <c r="B217" s="111" t="s">
        <v>232</v>
      </c>
      <c r="C217" s="227">
        <f t="shared" si="13"/>
        <v>0</v>
      </c>
      <c r="D217" s="116"/>
      <c r="E217" s="117"/>
      <c r="F217" s="227">
        <f t="shared" si="14"/>
        <v>0</v>
      </c>
      <c r="G217" s="116"/>
      <c r="H217" s="408"/>
      <c r="I217" s="230">
        <f t="shared" si="15"/>
        <v>0</v>
      </c>
      <c r="J217" s="116"/>
      <c r="K217" s="408"/>
      <c r="L217" s="230">
        <f t="shared" si="16"/>
        <v>0</v>
      </c>
      <c r="M217" s="464"/>
      <c r="N217" s="118"/>
      <c r="O217" s="230">
        <f t="shared" si="17"/>
        <v>0</v>
      </c>
      <c r="P217" s="387"/>
      <c r="R217" s="346"/>
      <c r="S217" s="346"/>
      <c r="T217" s="346"/>
    </row>
    <row r="218" spans="1:20" hidden="1" x14ac:dyDescent="0.25">
      <c r="A218" s="224">
        <v>5220</v>
      </c>
      <c r="B218" s="111" t="s">
        <v>233</v>
      </c>
      <c r="C218" s="227">
        <f t="shared" si="13"/>
        <v>0</v>
      </c>
      <c r="D218" s="116"/>
      <c r="E218" s="117"/>
      <c r="F218" s="227">
        <f t="shared" si="14"/>
        <v>0</v>
      </c>
      <c r="G218" s="116"/>
      <c r="H218" s="408"/>
      <c r="I218" s="230">
        <f t="shared" si="15"/>
        <v>0</v>
      </c>
      <c r="J218" s="116"/>
      <c r="K218" s="408"/>
      <c r="L218" s="230">
        <f t="shared" si="16"/>
        <v>0</v>
      </c>
      <c r="M218" s="464"/>
      <c r="N218" s="118"/>
      <c r="O218" s="230">
        <f t="shared" si="17"/>
        <v>0</v>
      </c>
      <c r="P218" s="387"/>
      <c r="R218" s="346"/>
      <c r="S218" s="346"/>
      <c r="T218" s="346"/>
    </row>
    <row r="219" spans="1:20" x14ac:dyDescent="0.25">
      <c r="A219" s="224">
        <v>5230</v>
      </c>
      <c r="B219" s="111" t="s">
        <v>234</v>
      </c>
      <c r="C219" s="227">
        <f t="shared" si="13"/>
        <v>5075</v>
      </c>
      <c r="D219" s="225">
        <f>SUM(D220:D227)</f>
        <v>4575</v>
      </c>
      <c r="E219" s="226">
        <f>SUM(E220:E227)</f>
        <v>0</v>
      </c>
      <c r="F219" s="227">
        <f t="shared" si="14"/>
        <v>4575</v>
      </c>
      <c r="G219" s="225">
        <f>SUM(G220:G227)</f>
        <v>500</v>
      </c>
      <c r="H219" s="465">
        <f>SUM(H220:H227)</f>
        <v>0</v>
      </c>
      <c r="I219" s="230">
        <f t="shared" si="15"/>
        <v>500</v>
      </c>
      <c r="J219" s="225">
        <f>SUM(J220:J227)</f>
        <v>0</v>
      </c>
      <c r="K219" s="465">
        <f>SUM(K220:K227)</f>
        <v>0</v>
      </c>
      <c r="L219" s="230">
        <f t="shared" si="16"/>
        <v>0</v>
      </c>
      <c r="M219" s="466">
        <f>SUM(M220:M227)</f>
        <v>0</v>
      </c>
      <c r="N219" s="228">
        <f>SUM(N220:N227)</f>
        <v>0</v>
      </c>
      <c r="O219" s="230">
        <f t="shared" si="17"/>
        <v>0</v>
      </c>
      <c r="P219" s="387"/>
      <c r="R219" s="346"/>
      <c r="S219" s="346"/>
      <c r="T219" s="346"/>
    </row>
    <row r="220" spans="1:20" hidden="1" x14ac:dyDescent="0.25">
      <c r="A220" s="64">
        <v>5231</v>
      </c>
      <c r="B220" s="111" t="s">
        <v>235</v>
      </c>
      <c r="C220" s="227">
        <f t="shared" si="13"/>
        <v>0</v>
      </c>
      <c r="D220" s="116"/>
      <c r="E220" s="117"/>
      <c r="F220" s="227">
        <f t="shared" si="14"/>
        <v>0</v>
      </c>
      <c r="G220" s="116"/>
      <c r="H220" s="408"/>
      <c r="I220" s="230">
        <f t="shared" si="15"/>
        <v>0</v>
      </c>
      <c r="J220" s="116"/>
      <c r="K220" s="408"/>
      <c r="L220" s="230">
        <f t="shared" si="16"/>
        <v>0</v>
      </c>
      <c r="M220" s="464"/>
      <c r="N220" s="118"/>
      <c r="O220" s="230">
        <f t="shared" si="17"/>
        <v>0</v>
      </c>
      <c r="P220" s="387"/>
      <c r="R220" s="346"/>
      <c r="S220" s="346"/>
      <c r="T220" s="346"/>
    </row>
    <row r="221" spans="1:20" x14ac:dyDescent="0.25">
      <c r="A221" s="64">
        <v>5232</v>
      </c>
      <c r="B221" s="111" t="s">
        <v>236</v>
      </c>
      <c r="C221" s="227">
        <f t="shared" si="13"/>
        <v>2815</v>
      </c>
      <c r="D221" s="116">
        <v>2815</v>
      </c>
      <c r="E221" s="117"/>
      <c r="F221" s="227">
        <f t="shared" si="14"/>
        <v>2815</v>
      </c>
      <c r="G221" s="116"/>
      <c r="H221" s="408"/>
      <c r="I221" s="230">
        <f t="shared" si="15"/>
        <v>0</v>
      </c>
      <c r="J221" s="116"/>
      <c r="K221" s="408"/>
      <c r="L221" s="230">
        <f t="shared" si="16"/>
        <v>0</v>
      </c>
      <c r="M221" s="464"/>
      <c r="N221" s="118"/>
      <c r="O221" s="230">
        <f t="shared" si="17"/>
        <v>0</v>
      </c>
      <c r="P221" s="387"/>
      <c r="R221" s="346"/>
      <c r="S221" s="346"/>
      <c r="T221" s="346"/>
    </row>
    <row r="222" spans="1:20" x14ac:dyDescent="0.25">
      <c r="A222" s="64">
        <v>5233</v>
      </c>
      <c r="B222" s="111" t="s">
        <v>237</v>
      </c>
      <c r="C222" s="227">
        <f t="shared" si="13"/>
        <v>2260</v>
      </c>
      <c r="D222" s="116">
        <v>1760</v>
      </c>
      <c r="E222" s="117"/>
      <c r="F222" s="227">
        <f t="shared" si="14"/>
        <v>1760</v>
      </c>
      <c r="G222" s="116">
        <v>500</v>
      </c>
      <c r="H222" s="408"/>
      <c r="I222" s="230">
        <f t="shared" si="15"/>
        <v>500</v>
      </c>
      <c r="J222" s="116"/>
      <c r="K222" s="408"/>
      <c r="L222" s="230">
        <f t="shared" si="16"/>
        <v>0</v>
      </c>
      <c r="M222" s="464"/>
      <c r="N222" s="118"/>
      <c r="O222" s="230">
        <f t="shared" si="17"/>
        <v>0</v>
      </c>
      <c r="P222" s="387"/>
      <c r="R222" s="346"/>
      <c r="S222" s="346"/>
      <c r="T222" s="346"/>
    </row>
    <row r="223" spans="1:20" ht="24" hidden="1" x14ac:dyDescent="0.25">
      <c r="A223" s="64">
        <v>5234</v>
      </c>
      <c r="B223" s="111" t="s">
        <v>238</v>
      </c>
      <c r="C223" s="227">
        <f t="shared" si="13"/>
        <v>0</v>
      </c>
      <c r="D223" s="116"/>
      <c r="E223" s="117"/>
      <c r="F223" s="227">
        <f t="shared" si="14"/>
        <v>0</v>
      </c>
      <c r="G223" s="116"/>
      <c r="H223" s="408"/>
      <c r="I223" s="230">
        <f t="shared" si="15"/>
        <v>0</v>
      </c>
      <c r="J223" s="116"/>
      <c r="K223" s="408"/>
      <c r="L223" s="230">
        <f t="shared" si="16"/>
        <v>0</v>
      </c>
      <c r="M223" s="464"/>
      <c r="N223" s="118"/>
      <c r="O223" s="230">
        <f t="shared" si="17"/>
        <v>0</v>
      </c>
      <c r="P223" s="387"/>
      <c r="R223" s="346"/>
      <c r="S223" s="346"/>
      <c r="T223" s="346"/>
    </row>
    <row r="224" spans="1:20" hidden="1" x14ac:dyDescent="0.25">
      <c r="A224" s="64">
        <v>5236</v>
      </c>
      <c r="B224" s="111" t="s">
        <v>239</v>
      </c>
      <c r="C224" s="227">
        <f t="shared" si="13"/>
        <v>0</v>
      </c>
      <c r="D224" s="116"/>
      <c r="E224" s="117"/>
      <c r="F224" s="227">
        <f t="shared" si="14"/>
        <v>0</v>
      </c>
      <c r="G224" s="116"/>
      <c r="H224" s="408"/>
      <c r="I224" s="230">
        <f t="shared" si="15"/>
        <v>0</v>
      </c>
      <c r="J224" s="116"/>
      <c r="K224" s="408"/>
      <c r="L224" s="230">
        <f t="shared" si="16"/>
        <v>0</v>
      </c>
      <c r="M224" s="464"/>
      <c r="N224" s="118"/>
      <c r="O224" s="230">
        <f t="shared" si="17"/>
        <v>0</v>
      </c>
      <c r="P224" s="387"/>
      <c r="R224" s="346"/>
      <c r="S224" s="346"/>
      <c r="T224" s="346"/>
    </row>
    <row r="225" spans="1:20" hidden="1" x14ac:dyDescent="0.25">
      <c r="A225" s="64">
        <v>5237</v>
      </c>
      <c r="B225" s="111" t="s">
        <v>240</v>
      </c>
      <c r="C225" s="227">
        <f t="shared" si="13"/>
        <v>0</v>
      </c>
      <c r="D225" s="116"/>
      <c r="E225" s="117"/>
      <c r="F225" s="227">
        <f t="shared" si="14"/>
        <v>0</v>
      </c>
      <c r="G225" s="116"/>
      <c r="H225" s="408"/>
      <c r="I225" s="230">
        <f t="shared" si="15"/>
        <v>0</v>
      </c>
      <c r="J225" s="116"/>
      <c r="K225" s="408"/>
      <c r="L225" s="230">
        <f t="shared" si="16"/>
        <v>0</v>
      </c>
      <c r="M225" s="464"/>
      <c r="N225" s="118"/>
      <c r="O225" s="230">
        <f t="shared" si="17"/>
        <v>0</v>
      </c>
      <c r="P225" s="387"/>
      <c r="R225" s="346"/>
      <c r="S225" s="346"/>
      <c r="T225" s="346"/>
    </row>
    <row r="226" spans="1:20" ht="24" hidden="1" x14ac:dyDescent="0.25">
      <c r="A226" s="64">
        <v>5238</v>
      </c>
      <c r="B226" s="111" t="s">
        <v>241</v>
      </c>
      <c r="C226" s="227">
        <f t="shared" si="13"/>
        <v>0</v>
      </c>
      <c r="D226" s="116"/>
      <c r="E226" s="117"/>
      <c r="F226" s="227">
        <f t="shared" si="14"/>
        <v>0</v>
      </c>
      <c r="G226" s="116"/>
      <c r="H226" s="408"/>
      <c r="I226" s="230">
        <f t="shared" si="15"/>
        <v>0</v>
      </c>
      <c r="J226" s="116"/>
      <c r="K226" s="408"/>
      <c r="L226" s="230">
        <f t="shared" si="16"/>
        <v>0</v>
      </c>
      <c r="M226" s="464"/>
      <c r="N226" s="118"/>
      <c r="O226" s="230">
        <f t="shared" si="17"/>
        <v>0</v>
      </c>
      <c r="P226" s="387"/>
      <c r="R226" s="346"/>
      <c r="S226" s="346"/>
      <c r="T226" s="346"/>
    </row>
    <row r="227" spans="1:20" ht="24" hidden="1" x14ac:dyDescent="0.25">
      <c r="A227" s="64">
        <v>5239</v>
      </c>
      <c r="B227" s="111" t="s">
        <v>242</v>
      </c>
      <c r="C227" s="227">
        <f t="shared" si="13"/>
        <v>0</v>
      </c>
      <c r="D227" s="116"/>
      <c r="E227" s="117"/>
      <c r="F227" s="227">
        <f t="shared" si="14"/>
        <v>0</v>
      </c>
      <c r="G227" s="116"/>
      <c r="H227" s="408"/>
      <c r="I227" s="230">
        <f t="shared" si="15"/>
        <v>0</v>
      </c>
      <c r="J227" s="116"/>
      <c r="K227" s="408"/>
      <c r="L227" s="230">
        <f t="shared" si="16"/>
        <v>0</v>
      </c>
      <c r="M227" s="464"/>
      <c r="N227" s="118"/>
      <c r="O227" s="230">
        <f t="shared" si="17"/>
        <v>0</v>
      </c>
      <c r="P227" s="387"/>
      <c r="R227" s="346"/>
      <c r="S227" s="346"/>
      <c r="T227" s="346"/>
    </row>
    <row r="228" spans="1:20" ht="24" hidden="1" x14ac:dyDescent="0.25">
      <c r="A228" s="224">
        <v>5240</v>
      </c>
      <c r="B228" s="111" t="s">
        <v>243</v>
      </c>
      <c r="C228" s="227">
        <f t="shared" si="13"/>
        <v>0</v>
      </c>
      <c r="D228" s="116"/>
      <c r="E228" s="117"/>
      <c r="F228" s="227">
        <f t="shared" si="14"/>
        <v>0</v>
      </c>
      <c r="G228" s="116"/>
      <c r="H228" s="408"/>
      <c r="I228" s="230">
        <f t="shared" si="15"/>
        <v>0</v>
      </c>
      <c r="J228" s="116"/>
      <c r="K228" s="408"/>
      <c r="L228" s="230">
        <f t="shared" si="16"/>
        <v>0</v>
      </c>
      <c r="M228" s="464"/>
      <c r="N228" s="118"/>
      <c r="O228" s="230">
        <f t="shared" si="17"/>
        <v>0</v>
      </c>
      <c r="P228" s="387"/>
      <c r="R228" s="346"/>
      <c r="S228" s="346"/>
      <c r="T228" s="346"/>
    </row>
    <row r="229" spans="1:20" hidden="1" x14ac:dyDescent="0.25">
      <c r="A229" s="224">
        <v>5250</v>
      </c>
      <c r="B229" s="111" t="s">
        <v>244</v>
      </c>
      <c r="C229" s="227">
        <f t="shared" si="13"/>
        <v>0</v>
      </c>
      <c r="D229" s="116"/>
      <c r="E229" s="117"/>
      <c r="F229" s="227">
        <f t="shared" si="14"/>
        <v>0</v>
      </c>
      <c r="G229" s="116"/>
      <c r="H229" s="408"/>
      <c r="I229" s="230">
        <f t="shared" si="15"/>
        <v>0</v>
      </c>
      <c r="J229" s="116"/>
      <c r="K229" s="408"/>
      <c r="L229" s="230">
        <f t="shared" si="16"/>
        <v>0</v>
      </c>
      <c r="M229" s="464"/>
      <c r="N229" s="118"/>
      <c r="O229" s="230">
        <f t="shared" si="17"/>
        <v>0</v>
      </c>
      <c r="P229" s="387"/>
      <c r="R229" s="346"/>
      <c r="S229" s="346"/>
      <c r="T229" s="346"/>
    </row>
    <row r="230" spans="1:20" hidden="1" x14ac:dyDescent="0.25">
      <c r="A230" s="224">
        <v>5260</v>
      </c>
      <c r="B230" s="111" t="s">
        <v>245</v>
      </c>
      <c r="C230" s="227">
        <f t="shared" si="13"/>
        <v>0</v>
      </c>
      <c r="D230" s="225">
        <f>SUM(D231)</f>
        <v>0</v>
      </c>
      <c r="E230" s="226">
        <f>SUM(E231)</f>
        <v>0</v>
      </c>
      <c r="F230" s="227">
        <f t="shared" si="14"/>
        <v>0</v>
      </c>
      <c r="G230" s="225">
        <f>SUM(G231)</f>
        <v>0</v>
      </c>
      <c r="H230" s="465">
        <f>SUM(H231)</f>
        <v>0</v>
      </c>
      <c r="I230" s="230">
        <f t="shared" si="15"/>
        <v>0</v>
      </c>
      <c r="J230" s="225">
        <f>SUM(J231)</f>
        <v>0</v>
      </c>
      <c r="K230" s="465">
        <f>SUM(K231)</f>
        <v>0</v>
      </c>
      <c r="L230" s="230">
        <f t="shared" si="16"/>
        <v>0</v>
      </c>
      <c r="M230" s="466">
        <f>SUM(M231)</f>
        <v>0</v>
      </c>
      <c r="N230" s="228">
        <f>SUM(N231)</f>
        <v>0</v>
      </c>
      <c r="O230" s="230">
        <f t="shared" si="17"/>
        <v>0</v>
      </c>
      <c r="P230" s="387"/>
      <c r="R230" s="346"/>
      <c r="S230" s="346"/>
      <c r="T230" s="346"/>
    </row>
    <row r="231" spans="1:20" ht="24" hidden="1" x14ac:dyDescent="0.25">
      <c r="A231" s="64">
        <v>5269</v>
      </c>
      <c r="B231" s="111" t="s">
        <v>246</v>
      </c>
      <c r="C231" s="227">
        <f t="shared" si="13"/>
        <v>0</v>
      </c>
      <c r="D231" s="116"/>
      <c r="E231" s="117"/>
      <c r="F231" s="227">
        <f t="shared" si="14"/>
        <v>0</v>
      </c>
      <c r="G231" s="116"/>
      <c r="H231" s="408"/>
      <c r="I231" s="230">
        <f t="shared" si="15"/>
        <v>0</v>
      </c>
      <c r="J231" s="116"/>
      <c r="K231" s="408"/>
      <c r="L231" s="230">
        <f t="shared" si="16"/>
        <v>0</v>
      </c>
      <c r="M231" s="464"/>
      <c r="N231" s="118"/>
      <c r="O231" s="230">
        <f t="shared" si="17"/>
        <v>0</v>
      </c>
      <c r="P231" s="387"/>
      <c r="R231" s="346"/>
      <c r="S231" s="346"/>
      <c r="T231" s="346"/>
    </row>
    <row r="232" spans="1:20" ht="24" hidden="1" x14ac:dyDescent="0.25">
      <c r="A232" s="213">
        <v>5270</v>
      </c>
      <c r="B232" s="156" t="s">
        <v>247</v>
      </c>
      <c r="C232" s="290">
        <f t="shared" si="13"/>
        <v>0</v>
      </c>
      <c r="D232" s="231"/>
      <c r="E232" s="232"/>
      <c r="F232" s="216">
        <f t="shared" si="14"/>
        <v>0</v>
      </c>
      <c r="G232" s="231"/>
      <c r="H232" s="467"/>
      <c r="I232" s="219">
        <f t="shared" si="15"/>
        <v>0</v>
      </c>
      <c r="J232" s="231"/>
      <c r="K232" s="467"/>
      <c r="L232" s="219">
        <f t="shared" si="16"/>
        <v>0</v>
      </c>
      <c r="M232" s="468"/>
      <c r="N232" s="234"/>
      <c r="O232" s="219">
        <f t="shared" si="17"/>
        <v>0</v>
      </c>
      <c r="P232" s="434"/>
      <c r="R232" s="346"/>
      <c r="S232" s="346"/>
      <c r="T232" s="346"/>
    </row>
    <row r="233" spans="1:20" hidden="1" x14ac:dyDescent="0.25">
      <c r="A233" s="200">
        <v>6000</v>
      </c>
      <c r="B233" s="200" t="s">
        <v>248</v>
      </c>
      <c r="C233" s="455">
        <f t="shared" si="13"/>
        <v>0</v>
      </c>
      <c r="D233" s="206">
        <f>D234+D254+D261</f>
        <v>0</v>
      </c>
      <c r="E233" s="604">
        <f>E234+E254+E261</f>
        <v>0</v>
      </c>
      <c r="F233" s="608">
        <f t="shared" si="14"/>
        <v>0</v>
      </c>
      <c r="G233" s="206">
        <f>G234+G254+G261</f>
        <v>0</v>
      </c>
      <c r="H233" s="456">
        <f>H234+H254+H261</f>
        <v>0</v>
      </c>
      <c r="I233" s="209">
        <f t="shared" si="15"/>
        <v>0</v>
      </c>
      <c r="J233" s="206">
        <f>J234+J254+J261</f>
        <v>0</v>
      </c>
      <c r="K233" s="456">
        <f>K234+K254+K261</f>
        <v>0</v>
      </c>
      <c r="L233" s="209">
        <f t="shared" si="16"/>
        <v>0</v>
      </c>
      <c r="M233" s="457">
        <f>M234+M254+M261</f>
        <v>0</v>
      </c>
      <c r="N233" s="207">
        <f>N234+N254+N261</f>
        <v>0</v>
      </c>
      <c r="O233" s="209">
        <f t="shared" si="17"/>
        <v>0</v>
      </c>
      <c r="P233" s="458"/>
      <c r="R233" s="346"/>
      <c r="S233" s="346"/>
      <c r="T233" s="346"/>
    </row>
    <row r="234" spans="1:20" hidden="1" x14ac:dyDescent="0.25">
      <c r="A234" s="137">
        <v>6200</v>
      </c>
      <c r="B234" s="253" t="s">
        <v>249</v>
      </c>
      <c r="C234" s="485">
        <f t="shared" si="13"/>
        <v>0</v>
      </c>
      <c r="D234" s="211">
        <f>SUM(D235,D236,D238,D241,D247,D248,D249)</f>
        <v>0</v>
      </c>
      <c r="E234" s="264">
        <f>SUM(E235,E236,E238,E241,E247,E248,E249)</f>
        <v>0</v>
      </c>
      <c r="F234" s="265">
        <f t="shared" si="14"/>
        <v>0</v>
      </c>
      <c r="G234" s="211">
        <f>SUM(G235,G236,G238,G241,G247,G248,G249)</f>
        <v>0</v>
      </c>
      <c r="H234" s="486">
        <f>SUM(H235,H236,H238,H241,H247,H248,H249)</f>
        <v>0</v>
      </c>
      <c r="I234" s="268">
        <f t="shared" si="15"/>
        <v>0</v>
      </c>
      <c r="J234" s="211">
        <f>SUM(J235,J236,J238,J241,J247,J248,J249)</f>
        <v>0</v>
      </c>
      <c r="K234" s="486">
        <f>SUM(K235,K236,K238,K241,K247,K248,K249)</f>
        <v>0</v>
      </c>
      <c r="L234" s="268">
        <f t="shared" si="16"/>
        <v>0</v>
      </c>
      <c r="M234" s="459">
        <f>SUM(M235,M236,M238,M241,M247,M248,M249)</f>
        <v>0</v>
      </c>
      <c r="N234" s="266">
        <f>SUM(N235,N236,N238,N241,N247,N248,N249)</f>
        <v>0</v>
      </c>
      <c r="O234" s="268">
        <f t="shared" si="17"/>
        <v>0</v>
      </c>
      <c r="P234" s="460"/>
      <c r="R234" s="346"/>
      <c r="S234" s="346"/>
      <c r="T234" s="346"/>
    </row>
    <row r="235" spans="1:20" ht="24" hidden="1" x14ac:dyDescent="0.25">
      <c r="A235" s="350">
        <v>6220</v>
      </c>
      <c r="B235" s="101" t="s">
        <v>250</v>
      </c>
      <c r="C235" s="239">
        <f t="shared" si="13"/>
        <v>0</v>
      </c>
      <c r="D235" s="106"/>
      <c r="E235" s="107"/>
      <c r="F235" s="240">
        <f t="shared" si="14"/>
        <v>0</v>
      </c>
      <c r="G235" s="106"/>
      <c r="H235" s="403"/>
      <c r="I235" s="243">
        <f t="shared" si="15"/>
        <v>0</v>
      </c>
      <c r="J235" s="106"/>
      <c r="K235" s="403"/>
      <c r="L235" s="243">
        <f t="shared" si="16"/>
        <v>0</v>
      </c>
      <c r="M235" s="463"/>
      <c r="N235" s="108"/>
      <c r="O235" s="243">
        <f t="shared" si="17"/>
        <v>0</v>
      </c>
      <c r="P235" s="382"/>
      <c r="R235" s="346"/>
      <c r="S235" s="346"/>
      <c r="T235" s="346"/>
    </row>
    <row r="236" spans="1:20" hidden="1" x14ac:dyDescent="0.25">
      <c r="A236" s="224">
        <v>6230</v>
      </c>
      <c r="B236" s="111" t="s">
        <v>251</v>
      </c>
      <c r="C236" s="226">
        <f t="shared" si="13"/>
        <v>0</v>
      </c>
      <c r="D236" s="225">
        <f>SUM(D237)</f>
        <v>0</v>
      </c>
      <c r="E236" s="466">
        <f>SUM(E237)</f>
        <v>0</v>
      </c>
      <c r="F236" s="227">
        <f t="shared" si="14"/>
        <v>0</v>
      </c>
      <c r="G236" s="225">
        <f>SUM(G237)</f>
        <v>0</v>
      </c>
      <c r="H236" s="465">
        <f>SUM(H237)</f>
        <v>0</v>
      </c>
      <c r="I236" s="230">
        <f t="shared" si="15"/>
        <v>0</v>
      </c>
      <c r="J236" s="225">
        <f>SUM(J237)</f>
        <v>0</v>
      </c>
      <c r="K236" s="465">
        <f>SUM(K237)</f>
        <v>0</v>
      </c>
      <c r="L236" s="230">
        <f t="shared" si="16"/>
        <v>0</v>
      </c>
      <c r="M236" s="225">
        <f>SUM(M237)</f>
        <v>0</v>
      </c>
      <c r="N236" s="465">
        <f>SUM(N237)</f>
        <v>0</v>
      </c>
      <c r="O236" s="230">
        <f t="shared" si="17"/>
        <v>0</v>
      </c>
      <c r="P236" s="387"/>
      <c r="R236" s="346"/>
      <c r="S236" s="346"/>
      <c r="T236" s="346"/>
    </row>
    <row r="237" spans="1:20" ht="24" hidden="1" x14ac:dyDescent="0.25">
      <c r="A237" s="64">
        <v>6239</v>
      </c>
      <c r="B237" s="101" t="s">
        <v>252</v>
      </c>
      <c r="C237" s="226">
        <f t="shared" si="13"/>
        <v>0</v>
      </c>
      <c r="D237" s="116"/>
      <c r="E237" s="117"/>
      <c r="F237" s="227">
        <f t="shared" si="14"/>
        <v>0</v>
      </c>
      <c r="G237" s="116"/>
      <c r="H237" s="408"/>
      <c r="I237" s="230">
        <f t="shared" si="15"/>
        <v>0</v>
      </c>
      <c r="J237" s="116"/>
      <c r="K237" s="408"/>
      <c r="L237" s="230">
        <f t="shared" si="16"/>
        <v>0</v>
      </c>
      <c r="M237" s="464"/>
      <c r="N237" s="118"/>
      <c r="O237" s="230">
        <f t="shared" si="17"/>
        <v>0</v>
      </c>
      <c r="P237" s="387"/>
      <c r="R237" s="346"/>
      <c r="S237" s="346"/>
      <c r="T237" s="346"/>
    </row>
    <row r="238" spans="1:20" ht="24" hidden="1" x14ac:dyDescent="0.25">
      <c r="A238" s="224">
        <v>6240</v>
      </c>
      <c r="B238" s="111" t="s">
        <v>253</v>
      </c>
      <c r="C238" s="226">
        <f t="shared" si="13"/>
        <v>0</v>
      </c>
      <c r="D238" s="225">
        <f>SUM(D239:D240)</f>
        <v>0</v>
      </c>
      <c r="E238" s="226">
        <f>SUM(E239:E240)</f>
        <v>0</v>
      </c>
      <c r="F238" s="227">
        <f t="shared" si="14"/>
        <v>0</v>
      </c>
      <c r="G238" s="225">
        <f>SUM(G239:G240)</f>
        <v>0</v>
      </c>
      <c r="H238" s="465">
        <f>SUM(H239:H240)</f>
        <v>0</v>
      </c>
      <c r="I238" s="230">
        <f t="shared" si="15"/>
        <v>0</v>
      </c>
      <c r="J238" s="225">
        <f>SUM(J239:J240)</f>
        <v>0</v>
      </c>
      <c r="K238" s="465">
        <f>SUM(K239:K240)</f>
        <v>0</v>
      </c>
      <c r="L238" s="230">
        <f t="shared" si="16"/>
        <v>0</v>
      </c>
      <c r="M238" s="466">
        <f>SUM(M239:M240)</f>
        <v>0</v>
      </c>
      <c r="N238" s="228">
        <f>SUM(N239:N240)</f>
        <v>0</v>
      </c>
      <c r="O238" s="230">
        <f t="shared" si="17"/>
        <v>0</v>
      </c>
      <c r="P238" s="387"/>
      <c r="R238" s="346"/>
      <c r="S238" s="346"/>
      <c r="T238" s="346"/>
    </row>
    <row r="239" spans="1:20" hidden="1" x14ac:dyDescent="0.25">
      <c r="A239" s="64">
        <v>6241</v>
      </c>
      <c r="B239" s="111" t="s">
        <v>254</v>
      </c>
      <c r="C239" s="226">
        <f t="shared" si="13"/>
        <v>0</v>
      </c>
      <c r="D239" s="116"/>
      <c r="E239" s="117"/>
      <c r="F239" s="227">
        <f t="shared" si="14"/>
        <v>0</v>
      </c>
      <c r="G239" s="116"/>
      <c r="H239" s="408"/>
      <c r="I239" s="230">
        <f t="shared" si="15"/>
        <v>0</v>
      </c>
      <c r="J239" s="116"/>
      <c r="K239" s="408"/>
      <c r="L239" s="230">
        <f t="shared" si="16"/>
        <v>0</v>
      </c>
      <c r="M239" s="464"/>
      <c r="N239" s="118"/>
      <c r="O239" s="230">
        <f t="shared" si="17"/>
        <v>0</v>
      </c>
      <c r="P239" s="387"/>
      <c r="R239" s="346"/>
      <c r="S239" s="346"/>
      <c r="T239" s="346"/>
    </row>
    <row r="240" spans="1:20" hidden="1" x14ac:dyDescent="0.25">
      <c r="A240" s="64">
        <v>6242</v>
      </c>
      <c r="B240" s="111" t="s">
        <v>255</v>
      </c>
      <c r="C240" s="226">
        <f t="shared" si="13"/>
        <v>0</v>
      </c>
      <c r="D240" s="116"/>
      <c r="E240" s="117"/>
      <c r="F240" s="227">
        <f t="shared" si="14"/>
        <v>0</v>
      </c>
      <c r="G240" s="116"/>
      <c r="H240" s="408"/>
      <c r="I240" s="230">
        <f t="shared" si="15"/>
        <v>0</v>
      </c>
      <c r="J240" s="116"/>
      <c r="K240" s="408"/>
      <c r="L240" s="230">
        <f t="shared" si="16"/>
        <v>0</v>
      </c>
      <c r="M240" s="464"/>
      <c r="N240" s="118"/>
      <c r="O240" s="230">
        <f t="shared" si="17"/>
        <v>0</v>
      </c>
      <c r="P240" s="387"/>
      <c r="R240" s="346"/>
      <c r="S240" s="346"/>
      <c r="T240" s="346"/>
    </row>
    <row r="241" spans="1:20" ht="24" hidden="1" x14ac:dyDescent="0.25">
      <c r="A241" s="224">
        <v>6250</v>
      </c>
      <c r="B241" s="111" t="s">
        <v>256</v>
      </c>
      <c r="C241" s="226">
        <f t="shared" si="13"/>
        <v>0</v>
      </c>
      <c r="D241" s="225">
        <f>SUM(D242:D246)</f>
        <v>0</v>
      </c>
      <c r="E241" s="226">
        <f>SUM(E242:E246)</f>
        <v>0</v>
      </c>
      <c r="F241" s="227">
        <f t="shared" si="14"/>
        <v>0</v>
      </c>
      <c r="G241" s="225">
        <f>SUM(G242:G246)</f>
        <v>0</v>
      </c>
      <c r="H241" s="465">
        <f>SUM(H242:H246)</f>
        <v>0</v>
      </c>
      <c r="I241" s="230">
        <f t="shared" si="15"/>
        <v>0</v>
      </c>
      <c r="J241" s="225">
        <f>SUM(J242:J246)</f>
        <v>0</v>
      </c>
      <c r="K241" s="465">
        <f>SUM(K242:K246)</f>
        <v>0</v>
      </c>
      <c r="L241" s="230">
        <f t="shared" si="16"/>
        <v>0</v>
      </c>
      <c r="M241" s="466">
        <f>SUM(M242:M246)</f>
        <v>0</v>
      </c>
      <c r="N241" s="228">
        <f>SUM(N242:N246)</f>
        <v>0</v>
      </c>
      <c r="O241" s="230">
        <f t="shared" si="17"/>
        <v>0</v>
      </c>
      <c r="P241" s="387"/>
      <c r="R241" s="346"/>
      <c r="S241" s="346"/>
      <c r="T241" s="346"/>
    </row>
    <row r="242" spans="1:20" hidden="1" x14ac:dyDescent="0.25">
      <c r="A242" s="64">
        <v>6252</v>
      </c>
      <c r="B242" s="111" t="s">
        <v>257</v>
      </c>
      <c r="C242" s="226">
        <f t="shared" si="13"/>
        <v>0</v>
      </c>
      <c r="D242" s="116"/>
      <c r="E242" s="117"/>
      <c r="F242" s="227">
        <f t="shared" si="14"/>
        <v>0</v>
      </c>
      <c r="G242" s="116"/>
      <c r="H242" s="408"/>
      <c r="I242" s="230">
        <f t="shared" si="15"/>
        <v>0</v>
      </c>
      <c r="J242" s="116"/>
      <c r="K242" s="408"/>
      <c r="L242" s="230">
        <f t="shared" si="16"/>
        <v>0</v>
      </c>
      <c r="M242" s="464"/>
      <c r="N242" s="118"/>
      <c r="O242" s="230">
        <f t="shared" si="17"/>
        <v>0</v>
      </c>
      <c r="P242" s="387"/>
      <c r="R242" s="346"/>
      <c r="S242" s="346"/>
      <c r="T242" s="346"/>
    </row>
    <row r="243" spans="1:20" hidden="1" x14ac:dyDescent="0.25">
      <c r="A243" s="64">
        <v>6253</v>
      </c>
      <c r="B243" s="111" t="s">
        <v>258</v>
      </c>
      <c r="C243" s="226">
        <f t="shared" si="13"/>
        <v>0</v>
      </c>
      <c r="D243" s="116"/>
      <c r="E243" s="117"/>
      <c r="F243" s="227">
        <f t="shared" si="14"/>
        <v>0</v>
      </c>
      <c r="G243" s="116"/>
      <c r="H243" s="408"/>
      <c r="I243" s="230">
        <f t="shared" si="15"/>
        <v>0</v>
      </c>
      <c r="J243" s="116"/>
      <c r="K243" s="408"/>
      <c r="L243" s="230">
        <f t="shared" si="16"/>
        <v>0</v>
      </c>
      <c r="M243" s="464"/>
      <c r="N243" s="118"/>
      <c r="O243" s="230">
        <f t="shared" si="17"/>
        <v>0</v>
      </c>
      <c r="P243" s="387"/>
      <c r="R243" s="346"/>
      <c r="S243" s="346"/>
      <c r="T243" s="346"/>
    </row>
    <row r="244" spans="1:20" ht="24" hidden="1" x14ac:dyDescent="0.25">
      <c r="A244" s="64">
        <v>6254</v>
      </c>
      <c r="B244" s="111" t="s">
        <v>259</v>
      </c>
      <c r="C244" s="226">
        <f t="shared" si="13"/>
        <v>0</v>
      </c>
      <c r="D244" s="116"/>
      <c r="E244" s="117"/>
      <c r="F244" s="227">
        <f t="shared" si="14"/>
        <v>0</v>
      </c>
      <c r="G244" s="116"/>
      <c r="H244" s="408"/>
      <c r="I244" s="230">
        <f t="shared" si="15"/>
        <v>0</v>
      </c>
      <c r="J244" s="116"/>
      <c r="K244" s="408"/>
      <c r="L244" s="230">
        <f t="shared" si="16"/>
        <v>0</v>
      </c>
      <c r="M244" s="464"/>
      <c r="N244" s="118"/>
      <c r="O244" s="230">
        <f t="shared" si="17"/>
        <v>0</v>
      </c>
      <c r="P244" s="387"/>
      <c r="R244" s="346"/>
      <c r="S244" s="346"/>
      <c r="T244" s="346"/>
    </row>
    <row r="245" spans="1:20" ht="24" hidden="1" x14ac:dyDescent="0.25">
      <c r="A245" s="64">
        <v>6255</v>
      </c>
      <c r="B245" s="111" t="s">
        <v>260</v>
      </c>
      <c r="C245" s="226">
        <f t="shared" ref="C245:C299" si="18">SUM(F245,I245,L245,O245)</f>
        <v>0</v>
      </c>
      <c r="D245" s="116"/>
      <c r="E245" s="117"/>
      <c r="F245" s="227">
        <f t="shared" ref="F245:F299" si="19">D245+E245</f>
        <v>0</v>
      </c>
      <c r="G245" s="116"/>
      <c r="H245" s="408"/>
      <c r="I245" s="230">
        <f t="shared" ref="I245:I299" si="20">G245+H245</f>
        <v>0</v>
      </c>
      <c r="J245" s="116"/>
      <c r="K245" s="408"/>
      <c r="L245" s="230">
        <f t="shared" ref="L245:L299" si="21">J245+K245</f>
        <v>0</v>
      </c>
      <c r="M245" s="464"/>
      <c r="N245" s="118"/>
      <c r="O245" s="230">
        <f t="shared" ref="O245:O277" si="22">M245+N245</f>
        <v>0</v>
      </c>
      <c r="P245" s="387"/>
      <c r="R245" s="346"/>
      <c r="S245" s="346"/>
      <c r="T245" s="346"/>
    </row>
    <row r="246" spans="1:20" hidden="1" x14ac:dyDescent="0.25">
      <c r="A246" s="64">
        <v>6259</v>
      </c>
      <c r="B246" s="111" t="s">
        <v>261</v>
      </c>
      <c r="C246" s="226">
        <f t="shared" si="18"/>
        <v>0</v>
      </c>
      <c r="D246" s="116"/>
      <c r="E246" s="117"/>
      <c r="F246" s="227">
        <f t="shared" si="19"/>
        <v>0</v>
      </c>
      <c r="G246" s="116"/>
      <c r="H246" s="408"/>
      <c r="I246" s="230">
        <f t="shared" si="20"/>
        <v>0</v>
      </c>
      <c r="J246" s="116"/>
      <c r="K246" s="408"/>
      <c r="L246" s="230">
        <f t="shared" si="21"/>
        <v>0</v>
      </c>
      <c r="M246" s="464"/>
      <c r="N246" s="118"/>
      <c r="O246" s="230">
        <f t="shared" si="22"/>
        <v>0</v>
      </c>
      <c r="P246" s="387"/>
      <c r="R246" s="346"/>
      <c r="S246" s="346"/>
      <c r="T246" s="346"/>
    </row>
    <row r="247" spans="1:20" ht="24" hidden="1" x14ac:dyDescent="0.25">
      <c r="A247" s="224">
        <v>6260</v>
      </c>
      <c r="B247" s="111" t="s">
        <v>262</v>
      </c>
      <c r="C247" s="226">
        <f t="shared" si="18"/>
        <v>0</v>
      </c>
      <c r="D247" s="116"/>
      <c r="E247" s="117"/>
      <c r="F247" s="227">
        <f t="shared" si="19"/>
        <v>0</v>
      </c>
      <c r="G247" s="116"/>
      <c r="H247" s="408"/>
      <c r="I247" s="230">
        <f t="shared" si="20"/>
        <v>0</v>
      </c>
      <c r="J247" s="116"/>
      <c r="K247" s="408"/>
      <c r="L247" s="230">
        <f t="shared" si="21"/>
        <v>0</v>
      </c>
      <c r="M247" s="464"/>
      <c r="N247" s="118"/>
      <c r="O247" s="230">
        <f t="shared" si="22"/>
        <v>0</v>
      </c>
      <c r="P247" s="387"/>
      <c r="R247" s="346"/>
      <c r="S247" s="346"/>
      <c r="T247" s="346"/>
    </row>
    <row r="248" spans="1:20" hidden="1" x14ac:dyDescent="0.25">
      <c r="A248" s="224">
        <v>6270</v>
      </c>
      <c r="B248" s="111" t="s">
        <v>263</v>
      </c>
      <c r="C248" s="226">
        <f t="shared" si="18"/>
        <v>0</v>
      </c>
      <c r="D248" s="116"/>
      <c r="E248" s="117"/>
      <c r="F248" s="227">
        <f t="shared" si="19"/>
        <v>0</v>
      </c>
      <c r="G248" s="116"/>
      <c r="H248" s="408"/>
      <c r="I248" s="230">
        <f t="shared" si="20"/>
        <v>0</v>
      </c>
      <c r="J248" s="116"/>
      <c r="K248" s="408"/>
      <c r="L248" s="230">
        <f t="shared" si="21"/>
        <v>0</v>
      </c>
      <c r="M248" s="464"/>
      <c r="N248" s="118"/>
      <c r="O248" s="230">
        <f t="shared" si="22"/>
        <v>0</v>
      </c>
      <c r="P248" s="387"/>
      <c r="R248" s="346"/>
      <c r="S248" s="346"/>
      <c r="T248" s="346"/>
    </row>
    <row r="249" spans="1:20" ht="24" hidden="1" x14ac:dyDescent="0.25">
      <c r="A249" s="350">
        <v>6290</v>
      </c>
      <c r="B249" s="101" t="s">
        <v>264</v>
      </c>
      <c r="C249" s="226">
        <f t="shared" si="18"/>
        <v>0</v>
      </c>
      <c r="D249" s="238">
        <f>SUM(D250:D253)</f>
        <v>0</v>
      </c>
      <c r="E249" s="239">
        <f>SUM(E250:E253)</f>
        <v>0</v>
      </c>
      <c r="F249" s="240">
        <f t="shared" si="19"/>
        <v>0</v>
      </c>
      <c r="G249" s="238">
        <f>SUM(G250:G253)</f>
        <v>0</v>
      </c>
      <c r="H249" s="470">
        <f>SUM(H250:H253)</f>
        <v>0</v>
      </c>
      <c r="I249" s="243">
        <f t="shared" si="20"/>
        <v>0</v>
      </c>
      <c r="J249" s="238">
        <f>SUM(J250:J253)</f>
        <v>0</v>
      </c>
      <c r="K249" s="470">
        <f>SUM(K250:K253)</f>
        <v>0</v>
      </c>
      <c r="L249" s="243">
        <f t="shared" si="21"/>
        <v>0</v>
      </c>
      <c r="M249" s="477">
        <f>SUM(M250:M253)</f>
        <v>0</v>
      </c>
      <c r="N249" s="478">
        <f>SUM(N250:N253)</f>
        <v>0</v>
      </c>
      <c r="O249" s="479">
        <f t="shared" si="22"/>
        <v>0</v>
      </c>
      <c r="P249" s="480"/>
      <c r="R249" s="346"/>
      <c r="S249" s="346"/>
      <c r="T249" s="346"/>
    </row>
    <row r="250" spans="1:20" hidden="1" x14ac:dyDescent="0.25">
      <c r="A250" s="64">
        <v>6291</v>
      </c>
      <c r="B250" s="111" t="s">
        <v>265</v>
      </c>
      <c r="C250" s="226">
        <f t="shared" si="18"/>
        <v>0</v>
      </c>
      <c r="D250" s="116"/>
      <c r="E250" s="117"/>
      <c r="F250" s="227">
        <f t="shared" si="19"/>
        <v>0</v>
      </c>
      <c r="G250" s="116"/>
      <c r="H250" s="408"/>
      <c r="I250" s="230">
        <f t="shared" si="20"/>
        <v>0</v>
      </c>
      <c r="J250" s="116"/>
      <c r="K250" s="408"/>
      <c r="L250" s="230">
        <f t="shared" si="21"/>
        <v>0</v>
      </c>
      <c r="M250" s="464"/>
      <c r="N250" s="118"/>
      <c r="O250" s="230">
        <f t="shared" si="22"/>
        <v>0</v>
      </c>
      <c r="P250" s="387"/>
      <c r="R250" s="346"/>
      <c r="S250" s="346"/>
      <c r="T250" s="346"/>
    </row>
    <row r="251" spans="1:20" hidden="1" x14ac:dyDescent="0.25">
      <c r="A251" s="64">
        <v>6292</v>
      </c>
      <c r="B251" s="111" t="s">
        <v>266</v>
      </c>
      <c r="C251" s="226">
        <f t="shared" si="18"/>
        <v>0</v>
      </c>
      <c r="D251" s="116"/>
      <c r="E251" s="117"/>
      <c r="F251" s="227">
        <f t="shared" si="19"/>
        <v>0</v>
      </c>
      <c r="G251" s="116"/>
      <c r="H251" s="408"/>
      <c r="I251" s="230">
        <f t="shared" si="20"/>
        <v>0</v>
      </c>
      <c r="J251" s="116"/>
      <c r="K251" s="408"/>
      <c r="L251" s="230">
        <f t="shared" si="21"/>
        <v>0</v>
      </c>
      <c r="M251" s="464"/>
      <c r="N251" s="118"/>
      <c r="O251" s="230">
        <f t="shared" si="22"/>
        <v>0</v>
      </c>
      <c r="P251" s="387"/>
      <c r="R251" s="346"/>
      <c r="S251" s="346"/>
      <c r="T251" s="346"/>
    </row>
    <row r="252" spans="1:20" ht="72" hidden="1" x14ac:dyDescent="0.25">
      <c r="A252" s="64">
        <v>6296</v>
      </c>
      <c r="B252" s="111" t="s">
        <v>267</v>
      </c>
      <c r="C252" s="226">
        <f t="shared" si="18"/>
        <v>0</v>
      </c>
      <c r="D252" s="116"/>
      <c r="E252" s="117"/>
      <c r="F252" s="227">
        <f t="shared" si="19"/>
        <v>0</v>
      </c>
      <c r="G252" s="116"/>
      <c r="H252" s="408"/>
      <c r="I252" s="230">
        <f t="shared" si="20"/>
        <v>0</v>
      </c>
      <c r="J252" s="116"/>
      <c r="K252" s="408"/>
      <c r="L252" s="230">
        <f t="shared" si="21"/>
        <v>0</v>
      </c>
      <c r="M252" s="464"/>
      <c r="N252" s="118"/>
      <c r="O252" s="230">
        <f t="shared" si="22"/>
        <v>0</v>
      </c>
      <c r="P252" s="387"/>
      <c r="R252" s="346"/>
      <c r="S252" s="346"/>
      <c r="T252" s="346"/>
    </row>
    <row r="253" spans="1:20" ht="36" hidden="1" x14ac:dyDescent="0.25">
      <c r="A253" s="64">
        <v>6299</v>
      </c>
      <c r="B253" s="111" t="s">
        <v>268</v>
      </c>
      <c r="C253" s="226">
        <f t="shared" si="18"/>
        <v>0</v>
      </c>
      <c r="D253" s="116"/>
      <c r="E253" s="117"/>
      <c r="F253" s="227">
        <f t="shared" si="19"/>
        <v>0</v>
      </c>
      <c r="G253" s="116"/>
      <c r="H253" s="408"/>
      <c r="I253" s="230">
        <f t="shared" si="20"/>
        <v>0</v>
      </c>
      <c r="J253" s="116"/>
      <c r="K253" s="408"/>
      <c r="L253" s="230">
        <f t="shared" si="21"/>
        <v>0</v>
      </c>
      <c r="M253" s="464"/>
      <c r="N253" s="118"/>
      <c r="O253" s="230">
        <f t="shared" si="22"/>
        <v>0</v>
      </c>
      <c r="P253" s="387"/>
      <c r="R253" s="346"/>
      <c r="S253" s="346"/>
      <c r="T253" s="346"/>
    </row>
    <row r="254" spans="1:20" hidden="1" x14ac:dyDescent="0.25">
      <c r="A254" s="85">
        <v>6300</v>
      </c>
      <c r="B254" s="210" t="s">
        <v>269</v>
      </c>
      <c r="C254" s="393">
        <f t="shared" si="18"/>
        <v>0</v>
      </c>
      <c r="D254" s="95">
        <f>SUM(D255,D259,D260)</f>
        <v>0</v>
      </c>
      <c r="E254" s="96">
        <f>SUM(E255,E259,E260)</f>
        <v>0</v>
      </c>
      <c r="F254" s="97">
        <f t="shared" si="19"/>
        <v>0</v>
      </c>
      <c r="G254" s="95">
        <f>SUM(G255,G259,G260)</f>
        <v>0</v>
      </c>
      <c r="H254" s="399">
        <f>SUM(H255,H259,H260)</f>
        <v>0</v>
      </c>
      <c r="I254" s="99">
        <f t="shared" si="20"/>
        <v>0</v>
      </c>
      <c r="J254" s="95">
        <f>SUM(J255,J259,J260)</f>
        <v>0</v>
      </c>
      <c r="K254" s="399">
        <f>SUM(K255,K259,K260)</f>
        <v>0</v>
      </c>
      <c r="L254" s="99">
        <f t="shared" si="21"/>
        <v>0</v>
      </c>
      <c r="M254" s="472">
        <f>SUM(M255,M259,M260)</f>
        <v>0</v>
      </c>
      <c r="N254" s="291">
        <f>SUM(N255,N259,N260)</f>
        <v>0</v>
      </c>
      <c r="O254" s="293">
        <f t="shared" si="22"/>
        <v>0</v>
      </c>
      <c r="P254" s="473"/>
      <c r="R254" s="346"/>
      <c r="S254" s="346"/>
      <c r="T254" s="346"/>
    </row>
    <row r="255" spans="1:20" ht="24" hidden="1" x14ac:dyDescent="0.25">
      <c r="A255" s="350">
        <v>6320</v>
      </c>
      <c r="B255" s="101" t="s">
        <v>270</v>
      </c>
      <c r="C255" s="477">
        <f t="shared" si="18"/>
        <v>0</v>
      </c>
      <c r="D255" s="238">
        <f>SUM(D256:D258)</f>
        <v>0</v>
      </c>
      <c r="E255" s="239">
        <f>SUM(E256:E258)</f>
        <v>0</v>
      </c>
      <c r="F255" s="240">
        <f t="shared" si="19"/>
        <v>0</v>
      </c>
      <c r="G255" s="238">
        <f>SUM(G256:G258)</f>
        <v>0</v>
      </c>
      <c r="H255" s="470">
        <f>SUM(H256:H258)</f>
        <v>0</v>
      </c>
      <c r="I255" s="243">
        <f t="shared" si="20"/>
        <v>0</v>
      </c>
      <c r="J255" s="238">
        <f>SUM(J256:J258)</f>
        <v>0</v>
      </c>
      <c r="K255" s="470">
        <f>SUM(K256:K258)</f>
        <v>0</v>
      </c>
      <c r="L255" s="243">
        <f t="shared" si="21"/>
        <v>0</v>
      </c>
      <c r="M255" s="471">
        <f>SUM(M256:M258)</f>
        <v>0</v>
      </c>
      <c r="N255" s="241">
        <f>SUM(N256:N258)</f>
        <v>0</v>
      </c>
      <c r="O255" s="243">
        <f t="shared" si="22"/>
        <v>0</v>
      </c>
      <c r="P255" s="382"/>
      <c r="R255" s="346"/>
      <c r="S255" s="346"/>
      <c r="T255" s="346"/>
    </row>
    <row r="256" spans="1:20" hidden="1" x14ac:dyDescent="0.25">
      <c r="A256" s="64">
        <v>6322</v>
      </c>
      <c r="B256" s="111" t="s">
        <v>271</v>
      </c>
      <c r="C256" s="466">
        <f t="shared" si="18"/>
        <v>0</v>
      </c>
      <c r="D256" s="116"/>
      <c r="E256" s="117"/>
      <c r="F256" s="227">
        <f t="shared" si="19"/>
        <v>0</v>
      </c>
      <c r="G256" s="116"/>
      <c r="H256" s="408"/>
      <c r="I256" s="230">
        <f t="shared" si="20"/>
        <v>0</v>
      </c>
      <c r="J256" s="116"/>
      <c r="K256" s="408"/>
      <c r="L256" s="230">
        <f t="shared" si="21"/>
        <v>0</v>
      </c>
      <c r="M256" s="464"/>
      <c r="N256" s="118"/>
      <c r="O256" s="230">
        <f t="shared" si="22"/>
        <v>0</v>
      </c>
      <c r="P256" s="387"/>
      <c r="R256" s="346"/>
      <c r="S256" s="346"/>
      <c r="T256" s="346"/>
    </row>
    <row r="257" spans="1:20" ht="24" hidden="1" x14ac:dyDescent="0.25">
      <c r="A257" s="64">
        <v>6323</v>
      </c>
      <c r="B257" s="111" t="s">
        <v>272</v>
      </c>
      <c r="C257" s="466">
        <f t="shared" si="18"/>
        <v>0</v>
      </c>
      <c r="D257" s="116"/>
      <c r="E257" s="117"/>
      <c r="F257" s="227">
        <f t="shared" si="19"/>
        <v>0</v>
      </c>
      <c r="G257" s="116"/>
      <c r="H257" s="408"/>
      <c r="I257" s="230">
        <f t="shared" si="20"/>
        <v>0</v>
      </c>
      <c r="J257" s="116"/>
      <c r="K257" s="408"/>
      <c r="L257" s="230">
        <f t="shared" si="21"/>
        <v>0</v>
      </c>
      <c r="M257" s="464"/>
      <c r="N257" s="118"/>
      <c r="O257" s="230">
        <f t="shared" si="22"/>
        <v>0</v>
      </c>
      <c r="P257" s="387"/>
      <c r="R257" s="346"/>
      <c r="S257" s="346"/>
      <c r="T257" s="346"/>
    </row>
    <row r="258" spans="1:20" ht="24" hidden="1" x14ac:dyDescent="0.25">
      <c r="A258" s="55">
        <v>6324</v>
      </c>
      <c r="B258" s="101" t="s">
        <v>273</v>
      </c>
      <c r="C258" s="466">
        <f t="shared" si="18"/>
        <v>0</v>
      </c>
      <c r="D258" s="106"/>
      <c r="E258" s="107"/>
      <c r="F258" s="240">
        <f t="shared" si="19"/>
        <v>0</v>
      </c>
      <c r="G258" s="106"/>
      <c r="H258" s="403"/>
      <c r="I258" s="243">
        <f t="shared" si="20"/>
        <v>0</v>
      </c>
      <c r="J258" s="106"/>
      <c r="K258" s="403"/>
      <c r="L258" s="243">
        <f t="shared" si="21"/>
        <v>0</v>
      </c>
      <c r="M258" s="463"/>
      <c r="N258" s="108"/>
      <c r="O258" s="243">
        <f t="shared" si="22"/>
        <v>0</v>
      </c>
      <c r="P258" s="382"/>
      <c r="R258" s="346"/>
      <c r="S258" s="346"/>
      <c r="T258" s="346"/>
    </row>
    <row r="259" spans="1:20" ht="24" hidden="1" x14ac:dyDescent="0.25">
      <c r="A259" s="273">
        <v>6330</v>
      </c>
      <c r="B259" s="274" t="s">
        <v>274</v>
      </c>
      <c r="C259" s="466">
        <f t="shared" si="18"/>
        <v>0</v>
      </c>
      <c r="D259" s="257"/>
      <c r="E259" s="258"/>
      <c r="F259" s="618">
        <f t="shared" si="19"/>
        <v>0</v>
      </c>
      <c r="G259" s="257"/>
      <c r="H259" s="483"/>
      <c r="I259" s="479">
        <f t="shared" si="20"/>
        <v>0</v>
      </c>
      <c r="J259" s="257"/>
      <c r="K259" s="483"/>
      <c r="L259" s="479">
        <f t="shared" si="21"/>
        <v>0</v>
      </c>
      <c r="M259" s="484"/>
      <c r="N259" s="260"/>
      <c r="O259" s="479">
        <f t="shared" si="22"/>
        <v>0</v>
      </c>
      <c r="P259" s="480"/>
      <c r="R259" s="346"/>
      <c r="S259" s="346"/>
      <c r="T259" s="346"/>
    </row>
    <row r="260" spans="1:20" hidden="1" x14ac:dyDescent="0.25">
      <c r="A260" s="224">
        <v>6360</v>
      </c>
      <c r="B260" s="111" t="s">
        <v>275</v>
      </c>
      <c r="C260" s="466">
        <f t="shared" si="18"/>
        <v>0</v>
      </c>
      <c r="D260" s="116"/>
      <c r="E260" s="117"/>
      <c r="F260" s="227">
        <f t="shared" si="19"/>
        <v>0</v>
      </c>
      <c r="G260" s="116"/>
      <c r="H260" s="408"/>
      <c r="I260" s="230">
        <f t="shared" si="20"/>
        <v>0</v>
      </c>
      <c r="J260" s="116"/>
      <c r="K260" s="408"/>
      <c r="L260" s="230">
        <f t="shared" si="21"/>
        <v>0</v>
      </c>
      <c r="M260" s="464"/>
      <c r="N260" s="118"/>
      <c r="O260" s="230">
        <f t="shared" si="22"/>
        <v>0</v>
      </c>
      <c r="P260" s="387"/>
      <c r="R260" s="346"/>
      <c r="S260" s="346"/>
      <c r="T260" s="346"/>
    </row>
    <row r="261" spans="1:20" ht="36" hidden="1" x14ac:dyDescent="0.25">
      <c r="A261" s="85">
        <v>6400</v>
      </c>
      <c r="B261" s="210" t="s">
        <v>276</v>
      </c>
      <c r="C261" s="393">
        <f t="shared" si="18"/>
        <v>0</v>
      </c>
      <c r="D261" s="95">
        <f>SUM(D262,D266)</f>
        <v>0</v>
      </c>
      <c r="E261" s="96">
        <f>SUM(E262,E266)</f>
        <v>0</v>
      </c>
      <c r="F261" s="97">
        <f t="shared" si="19"/>
        <v>0</v>
      </c>
      <c r="G261" s="95">
        <f>SUM(G262,G266)</f>
        <v>0</v>
      </c>
      <c r="H261" s="399">
        <f>SUM(H262,H266)</f>
        <v>0</v>
      </c>
      <c r="I261" s="99">
        <f t="shared" si="20"/>
        <v>0</v>
      </c>
      <c r="J261" s="95">
        <f>SUM(J262,J266)</f>
        <v>0</v>
      </c>
      <c r="K261" s="399">
        <f>SUM(K262,K266)</f>
        <v>0</v>
      </c>
      <c r="L261" s="99">
        <f t="shared" si="21"/>
        <v>0</v>
      </c>
      <c r="M261" s="472">
        <f>SUM(M262,M266)</f>
        <v>0</v>
      </c>
      <c r="N261" s="291">
        <f>SUM(N262,N266)</f>
        <v>0</v>
      </c>
      <c r="O261" s="293">
        <f t="shared" si="22"/>
        <v>0</v>
      </c>
      <c r="P261" s="473"/>
      <c r="R261" s="346"/>
      <c r="S261" s="346"/>
      <c r="T261" s="346"/>
    </row>
    <row r="262" spans="1:20" ht="24" hidden="1" x14ac:dyDescent="0.25">
      <c r="A262" s="350">
        <v>6410</v>
      </c>
      <c r="B262" s="101" t="s">
        <v>277</v>
      </c>
      <c r="C262" s="471">
        <f t="shared" si="18"/>
        <v>0</v>
      </c>
      <c r="D262" s="238">
        <f>SUM(D263:D265)</f>
        <v>0</v>
      </c>
      <c r="E262" s="239">
        <f>SUM(E263:E265)</f>
        <v>0</v>
      </c>
      <c r="F262" s="240">
        <f t="shared" si="19"/>
        <v>0</v>
      </c>
      <c r="G262" s="238">
        <f>SUM(G263:G265)</f>
        <v>0</v>
      </c>
      <c r="H262" s="470">
        <f>SUM(H263:H265)</f>
        <v>0</v>
      </c>
      <c r="I262" s="243">
        <f t="shared" si="20"/>
        <v>0</v>
      </c>
      <c r="J262" s="238">
        <f>SUM(J263:J265)</f>
        <v>0</v>
      </c>
      <c r="K262" s="470">
        <f>SUM(K263:K265)</f>
        <v>0</v>
      </c>
      <c r="L262" s="243">
        <f t="shared" si="21"/>
        <v>0</v>
      </c>
      <c r="M262" s="475">
        <f>SUM(M263:M265)</f>
        <v>0</v>
      </c>
      <c r="N262" s="476">
        <f>SUM(N263:N265)</f>
        <v>0</v>
      </c>
      <c r="O262" s="414">
        <f t="shared" si="22"/>
        <v>0</v>
      </c>
      <c r="P262" s="416"/>
      <c r="R262" s="346"/>
      <c r="S262" s="346"/>
      <c r="T262" s="346"/>
    </row>
    <row r="263" spans="1:20" hidden="1" x14ac:dyDescent="0.25">
      <c r="A263" s="64">
        <v>6411</v>
      </c>
      <c r="B263" s="275" t="s">
        <v>278</v>
      </c>
      <c r="C263" s="226">
        <f t="shared" si="18"/>
        <v>0</v>
      </c>
      <c r="D263" s="116"/>
      <c r="E263" s="117"/>
      <c r="F263" s="227">
        <f t="shared" si="19"/>
        <v>0</v>
      </c>
      <c r="G263" s="116"/>
      <c r="H263" s="408"/>
      <c r="I263" s="230">
        <f t="shared" si="20"/>
        <v>0</v>
      </c>
      <c r="J263" s="116"/>
      <c r="K263" s="408"/>
      <c r="L263" s="230">
        <f t="shared" si="21"/>
        <v>0</v>
      </c>
      <c r="M263" s="464"/>
      <c r="N263" s="118"/>
      <c r="O263" s="230">
        <f t="shared" si="22"/>
        <v>0</v>
      </c>
      <c r="P263" s="387"/>
      <c r="R263" s="346"/>
      <c r="S263" s="346"/>
      <c r="T263" s="346"/>
    </row>
    <row r="264" spans="1:20" ht="36" hidden="1" x14ac:dyDescent="0.25">
      <c r="A264" s="64">
        <v>6412</v>
      </c>
      <c r="B264" s="111" t="s">
        <v>279</v>
      </c>
      <c r="C264" s="226">
        <f t="shared" si="18"/>
        <v>0</v>
      </c>
      <c r="D264" s="116"/>
      <c r="E264" s="117"/>
      <c r="F264" s="227">
        <f t="shared" si="19"/>
        <v>0</v>
      </c>
      <c r="G264" s="116"/>
      <c r="H264" s="408"/>
      <c r="I264" s="230">
        <f t="shared" si="20"/>
        <v>0</v>
      </c>
      <c r="J264" s="116"/>
      <c r="K264" s="408"/>
      <c r="L264" s="230">
        <f t="shared" si="21"/>
        <v>0</v>
      </c>
      <c r="M264" s="464"/>
      <c r="N264" s="118"/>
      <c r="O264" s="230">
        <f t="shared" si="22"/>
        <v>0</v>
      </c>
      <c r="P264" s="387"/>
      <c r="R264" s="346"/>
      <c r="S264" s="346"/>
      <c r="T264" s="346"/>
    </row>
    <row r="265" spans="1:20" ht="36" hidden="1" x14ac:dyDescent="0.25">
      <c r="A265" s="64">
        <v>6419</v>
      </c>
      <c r="B265" s="111" t="s">
        <v>280</v>
      </c>
      <c r="C265" s="226">
        <f t="shared" si="18"/>
        <v>0</v>
      </c>
      <c r="D265" s="116"/>
      <c r="E265" s="117"/>
      <c r="F265" s="227">
        <f t="shared" si="19"/>
        <v>0</v>
      </c>
      <c r="G265" s="116"/>
      <c r="H265" s="408"/>
      <c r="I265" s="230">
        <f t="shared" si="20"/>
        <v>0</v>
      </c>
      <c r="J265" s="116"/>
      <c r="K265" s="408"/>
      <c r="L265" s="230">
        <f t="shared" si="21"/>
        <v>0</v>
      </c>
      <c r="M265" s="464"/>
      <c r="N265" s="118"/>
      <c r="O265" s="230">
        <f t="shared" si="22"/>
        <v>0</v>
      </c>
      <c r="P265" s="387"/>
      <c r="R265" s="346"/>
      <c r="S265" s="346"/>
      <c r="T265" s="346"/>
    </row>
    <row r="266" spans="1:20" ht="36" hidden="1" x14ac:dyDescent="0.25">
      <c r="A266" s="224">
        <v>6420</v>
      </c>
      <c r="B266" s="111" t="s">
        <v>281</v>
      </c>
      <c r="C266" s="226">
        <f t="shared" si="18"/>
        <v>0</v>
      </c>
      <c r="D266" s="225">
        <f>SUM(D267:D270)</f>
        <v>0</v>
      </c>
      <c r="E266" s="226">
        <f>SUM(E267:E270)</f>
        <v>0</v>
      </c>
      <c r="F266" s="227">
        <f t="shared" si="19"/>
        <v>0</v>
      </c>
      <c r="G266" s="225">
        <f>SUM(G267:G270)</f>
        <v>0</v>
      </c>
      <c r="H266" s="465">
        <f>SUM(H267:H270)</f>
        <v>0</v>
      </c>
      <c r="I266" s="230">
        <f t="shared" si="20"/>
        <v>0</v>
      </c>
      <c r="J266" s="225">
        <f>SUM(J267:J270)</f>
        <v>0</v>
      </c>
      <c r="K266" s="465">
        <f>SUM(K267:K270)</f>
        <v>0</v>
      </c>
      <c r="L266" s="230">
        <f t="shared" si="21"/>
        <v>0</v>
      </c>
      <c r="M266" s="466">
        <f>SUM(M267:M270)</f>
        <v>0</v>
      </c>
      <c r="N266" s="228">
        <f>SUM(N267:N270)</f>
        <v>0</v>
      </c>
      <c r="O266" s="230">
        <f t="shared" si="22"/>
        <v>0</v>
      </c>
      <c r="P266" s="387"/>
      <c r="R266" s="346"/>
      <c r="S266" s="346"/>
      <c r="T266" s="346"/>
    </row>
    <row r="267" spans="1:20" hidden="1" x14ac:dyDescent="0.25">
      <c r="A267" s="64">
        <v>6421</v>
      </c>
      <c r="B267" s="111" t="s">
        <v>282</v>
      </c>
      <c r="C267" s="226">
        <f t="shared" si="18"/>
        <v>0</v>
      </c>
      <c r="D267" s="116"/>
      <c r="E267" s="117"/>
      <c r="F267" s="227">
        <f t="shared" si="19"/>
        <v>0</v>
      </c>
      <c r="G267" s="116"/>
      <c r="H267" s="408"/>
      <c r="I267" s="230">
        <f t="shared" si="20"/>
        <v>0</v>
      </c>
      <c r="J267" s="116"/>
      <c r="K267" s="408"/>
      <c r="L267" s="230">
        <f t="shared" si="21"/>
        <v>0</v>
      </c>
      <c r="M267" s="464"/>
      <c r="N267" s="118"/>
      <c r="O267" s="230">
        <f t="shared" si="22"/>
        <v>0</v>
      </c>
      <c r="P267" s="387"/>
      <c r="R267" s="346"/>
      <c r="S267" s="346"/>
      <c r="T267" s="346"/>
    </row>
    <row r="268" spans="1:20" hidden="1" x14ac:dyDescent="0.25">
      <c r="A268" s="64">
        <v>6422</v>
      </c>
      <c r="B268" s="111" t="s">
        <v>283</v>
      </c>
      <c r="C268" s="226">
        <f t="shared" si="18"/>
        <v>0</v>
      </c>
      <c r="D268" s="116"/>
      <c r="E268" s="117"/>
      <c r="F268" s="227">
        <f t="shared" si="19"/>
        <v>0</v>
      </c>
      <c r="G268" s="116"/>
      <c r="H268" s="408"/>
      <c r="I268" s="230">
        <f t="shared" si="20"/>
        <v>0</v>
      </c>
      <c r="J268" s="116"/>
      <c r="K268" s="408"/>
      <c r="L268" s="230">
        <f t="shared" si="21"/>
        <v>0</v>
      </c>
      <c r="M268" s="464"/>
      <c r="N268" s="118"/>
      <c r="O268" s="230">
        <f t="shared" si="22"/>
        <v>0</v>
      </c>
      <c r="P268" s="387"/>
      <c r="R268" s="346"/>
      <c r="S268" s="346"/>
      <c r="T268" s="346"/>
    </row>
    <row r="269" spans="1:20" ht="24" hidden="1" x14ac:dyDescent="0.25">
      <c r="A269" s="64">
        <v>6423</v>
      </c>
      <c r="B269" s="111" t="s">
        <v>284</v>
      </c>
      <c r="C269" s="226">
        <f t="shared" si="18"/>
        <v>0</v>
      </c>
      <c r="D269" s="116"/>
      <c r="E269" s="117"/>
      <c r="F269" s="227">
        <f t="shared" si="19"/>
        <v>0</v>
      </c>
      <c r="G269" s="116"/>
      <c r="H269" s="408"/>
      <c r="I269" s="230">
        <f t="shared" si="20"/>
        <v>0</v>
      </c>
      <c r="J269" s="116"/>
      <c r="K269" s="408"/>
      <c r="L269" s="230">
        <f t="shared" si="21"/>
        <v>0</v>
      </c>
      <c r="M269" s="464"/>
      <c r="N269" s="118"/>
      <c r="O269" s="230">
        <f t="shared" si="22"/>
        <v>0</v>
      </c>
      <c r="P269" s="387"/>
      <c r="R269" s="346"/>
      <c r="S269" s="346"/>
      <c r="T269" s="346"/>
    </row>
    <row r="270" spans="1:20" ht="36" hidden="1" x14ac:dyDescent="0.25">
      <c r="A270" s="64">
        <v>6424</v>
      </c>
      <c r="B270" s="111" t="s">
        <v>285</v>
      </c>
      <c r="C270" s="226">
        <f t="shared" si="18"/>
        <v>0</v>
      </c>
      <c r="D270" s="116"/>
      <c r="E270" s="117"/>
      <c r="F270" s="227">
        <f t="shared" si="19"/>
        <v>0</v>
      </c>
      <c r="G270" s="116"/>
      <c r="H270" s="408"/>
      <c r="I270" s="230">
        <f t="shared" si="20"/>
        <v>0</v>
      </c>
      <c r="J270" s="116"/>
      <c r="K270" s="408"/>
      <c r="L270" s="230">
        <f t="shared" si="21"/>
        <v>0</v>
      </c>
      <c r="M270" s="464"/>
      <c r="N270" s="118"/>
      <c r="O270" s="230">
        <f t="shared" si="22"/>
        <v>0</v>
      </c>
      <c r="P270" s="387"/>
      <c r="R270" s="346"/>
      <c r="S270" s="346"/>
      <c r="T270" s="346"/>
    </row>
    <row r="271" spans="1:20" ht="36" hidden="1" x14ac:dyDescent="0.25">
      <c r="A271" s="276">
        <v>7000</v>
      </c>
      <c r="B271" s="276" t="s">
        <v>286</v>
      </c>
      <c r="C271" s="491">
        <f t="shared" si="18"/>
        <v>0</v>
      </c>
      <c r="D271" s="492">
        <f>SUM(D272,D282)</f>
        <v>0</v>
      </c>
      <c r="E271" s="633">
        <f>SUM(E272,E282)</f>
        <v>0</v>
      </c>
      <c r="F271" s="619">
        <f t="shared" si="19"/>
        <v>0</v>
      </c>
      <c r="G271" s="492">
        <f>SUM(G272,G282)</f>
        <v>0</v>
      </c>
      <c r="H271" s="493">
        <f>SUM(H272,H282)</f>
        <v>0</v>
      </c>
      <c r="I271" s="285">
        <f t="shared" si="20"/>
        <v>0</v>
      </c>
      <c r="J271" s="492">
        <f>SUM(J272,J282)</f>
        <v>0</v>
      </c>
      <c r="K271" s="493">
        <f>SUM(K272,K282)</f>
        <v>0</v>
      </c>
      <c r="L271" s="285">
        <f t="shared" si="21"/>
        <v>0</v>
      </c>
      <c r="M271" s="494">
        <f>SUM(M272,M282)</f>
        <v>0</v>
      </c>
      <c r="N271" s="495">
        <f>SUM(N272,N282)</f>
        <v>0</v>
      </c>
      <c r="O271" s="496">
        <f t="shared" si="22"/>
        <v>0</v>
      </c>
      <c r="P271" s="497"/>
      <c r="R271" s="346"/>
      <c r="S271" s="346"/>
      <c r="T271" s="346"/>
    </row>
    <row r="272" spans="1:20" ht="24" hidden="1" x14ac:dyDescent="0.25">
      <c r="A272" s="85">
        <v>7200</v>
      </c>
      <c r="B272" s="210" t="s">
        <v>287</v>
      </c>
      <c r="C272" s="393">
        <f t="shared" si="18"/>
        <v>0</v>
      </c>
      <c r="D272" s="95">
        <f>SUM(D273,D274,D277,D278,D281)</f>
        <v>0</v>
      </c>
      <c r="E272" s="96">
        <f>SUM(E273,E274,E277,E278,E281)</f>
        <v>0</v>
      </c>
      <c r="F272" s="97">
        <f t="shared" si="19"/>
        <v>0</v>
      </c>
      <c r="G272" s="95">
        <f>SUM(G273,G274,G277,G278,G281)</f>
        <v>0</v>
      </c>
      <c r="H272" s="399">
        <f>SUM(H273,H274,H277,H278,H281)</f>
        <v>0</v>
      </c>
      <c r="I272" s="99">
        <f t="shared" si="20"/>
        <v>0</v>
      </c>
      <c r="J272" s="95">
        <f>SUM(J273,J274,J277,J278,J281)</f>
        <v>0</v>
      </c>
      <c r="K272" s="399">
        <f>SUM(K273,K274,K277,K278,K281)</f>
        <v>0</v>
      </c>
      <c r="L272" s="99">
        <f t="shared" si="21"/>
        <v>0</v>
      </c>
      <c r="M272" s="459">
        <f>SUM(M273,M274,M277,M278,M281)</f>
        <v>0</v>
      </c>
      <c r="N272" s="266">
        <f>SUM(N273,N274,N277,N278,N281)</f>
        <v>0</v>
      </c>
      <c r="O272" s="268">
        <f t="shared" si="22"/>
        <v>0</v>
      </c>
      <c r="P272" s="460"/>
      <c r="R272" s="346"/>
      <c r="S272" s="346"/>
      <c r="T272" s="346"/>
    </row>
    <row r="273" spans="1:20" ht="24" hidden="1" x14ac:dyDescent="0.25">
      <c r="A273" s="350">
        <v>7210</v>
      </c>
      <c r="B273" s="101" t="s">
        <v>288</v>
      </c>
      <c r="C273" s="400">
        <f t="shared" si="18"/>
        <v>0</v>
      </c>
      <c r="D273" s="106"/>
      <c r="E273" s="107"/>
      <c r="F273" s="240">
        <f t="shared" si="19"/>
        <v>0</v>
      </c>
      <c r="G273" s="106"/>
      <c r="H273" s="403"/>
      <c r="I273" s="243">
        <f t="shared" si="20"/>
        <v>0</v>
      </c>
      <c r="J273" s="106"/>
      <c r="K273" s="403"/>
      <c r="L273" s="243">
        <f t="shared" si="21"/>
        <v>0</v>
      </c>
      <c r="M273" s="463"/>
      <c r="N273" s="108"/>
      <c r="O273" s="243">
        <f t="shared" si="22"/>
        <v>0</v>
      </c>
      <c r="P273" s="382"/>
      <c r="R273" s="346"/>
      <c r="S273" s="346"/>
      <c r="T273" s="346"/>
    </row>
    <row r="274" spans="1:20" s="286" customFormat="1" ht="36" hidden="1" x14ac:dyDescent="0.25">
      <c r="A274" s="224">
        <v>7220</v>
      </c>
      <c r="B274" s="111" t="s">
        <v>289</v>
      </c>
      <c r="C274" s="405">
        <f t="shared" si="18"/>
        <v>0</v>
      </c>
      <c r="D274" s="225">
        <f>SUM(D275:D276)</f>
        <v>0</v>
      </c>
      <c r="E274" s="226">
        <f>SUM(E275:E276)</f>
        <v>0</v>
      </c>
      <c r="F274" s="227">
        <f t="shared" si="19"/>
        <v>0</v>
      </c>
      <c r="G274" s="225">
        <f>SUM(G275:G276)</f>
        <v>0</v>
      </c>
      <c r="H274" s="465">
        <f>SUM(H275:H276)</f>
        <v>0</v>
      </c>
      <c r="I274" s="230">
        <f t="shared" si="20"/>
        <v>0</v>
      </c>
      <c r="J274" s="225">
        <f>SUM(J275:J276)</f>
        <v>0</v>
      </c>
      <c r="K274" s="465">
        <f>SUM(K275:K276)</f>
        <v>0</v>
      </c>
      <c r="L274" s="230">
        <f t="shared" si="21"/>
        <v>0</v>
      </c>
      <c r="M274" s="466">
        <f>SUM(M275:M276)</f>
        <v>0</v>
      </c>
      <c r="N274" s="228">
        <f>SUM(N275:N276)</f>
        <v>0</v>
      </c>
      <c r="O274" s="230">
        <f t="shared" si="22"/>
        <v>0</v>
      </c>
      <c r="P274" s="387"/>
      <c r="R274" s="346"/>
      <c r="S274" s="346"/>
      <c r="T274" s="346"/>
    </row>
    <row r="275" spans="1:20" s="286" customFormat="1" ht="36" hidden="1" x14ac:dyDescent="0.25">
      <c r="A275" s="64">
        <v>7221</v>
      </c>
      <c r="B275" s="111" t="s">
        <v>290</v>
      </c>
      <c r="C275" s="405">
        <f t="shared" si="18"/>
        <v>0</v>
      </c>
      <c r="D275" s="116"/>
      <c r="E275" s="117"/>
      <c r="F275" s="227">
        <f t="shared" si="19"/>
        <v>0</v>
      </c>
      <c r="G275" s="116"/>
      <c r="H275" s="408"/>
      <c r="I275" s="230">
        <f t="shared" si="20"/>
        <v>0</v>
      </c>
      <c r="J275" s="116"/>
      <c r="K275" s="408"/>
      <c r="L275" s="230">
        <f t="shared" si="21"/>
        <v>0</v>
      </c>
      <c r="M275" s="464"/>
      <c r="N275" s="118"/>
      <c r="O275" s="230">
        <f t="shared" si="22"/>
        <v>0</v>
      </c>
      <c r="P275" s="387"/>
      <c r="R275" s="346"/>
      <c r="S275" s="346"/>
      <c r="T275" s="346"/>
    </row>
    <row r="276" spans="1:20" s="286" customFormat="1" ht="36" hidden="1" x14ac:dyDescent="0.25">
      <c r="A276" s="64">
        <v>7222</v>
      </c>
      <c r="B276" s="111" t="s">
        <v>291</v>
      </c>
      <c r="C276" s="405">
        <f t="shared" si="18"/>
        <v>0</v>
      </c>
      <c r="D276" s="116"/>
      <c r="E276" s="117"/>
      <c r="F276" s="227">
        <f t="shared" si="19"/>
        <v>0</v>
      </c>
      <c r="G276" s="116"/>
      <c r="H276" s="408"/>
      <c r="I276" s="230">
        <f t="shared" si="20"/>
        <v>0</v>
      </c>
      <c r="J276" s="116"/>
      <c r="K276" s="408"/>
      <c r="L276" s="230">
        <f t="shared" si="21"/>
        <v>0</v>
      </c>
      <c r="M276" s="464"/>
      <c r="N276" s="118"/>
      <c r="O276" s="230">
        <f t="shared" si="22"/>
        <v>0</v>
      </c>
      <c r="P276" s="387"/>
      <c r="R276" s="346"/>
      <c r="S276" s="346"/>
      <c r="T276" s="346"/>
    </row>
    <row r="277" spans="1:20" s="286" customFormat="1" ht="24" hidden="1" x14ac:dyDescent="0.25">
      <c r="A277" s="224">
        <v>7230</v>
      </c>
      <c r="B277" s="111" t="s">
        <v>292</v>
      </c>
      <c r="C277" s="405">
        <f t="shared" si="18"/>
        <v>0</v>
      </c>
      <c r="D277" s="116"/>
      <c r="E277" s="117"/>
      <c r="F277" s="227">
        <f t="shared" si="19"/>
        <v>0</v>
      </c>
      <c r="G277" s="116"/>
      <c r="H277" s="408"/>
      <c r="I277" s="230">
        <f t="shared" si="20"/>
        <v>0</v>
      </c>
      <c r="J277" s="116"/>
      <c r="K277" s="408"/>
      <c r="L277" s="230">
        <f t="shared" si="21"/>
        <v>0</v>
      </c>
      <c r="M277" s="464"/>
      <c r="N277" s="118"/>
      <c r="O277" s="230">
        <f t="shared" si="22"/>
        <v>0</v>
      </c>
      <c r="P277" s="387"/>
      <c r="R277" s="346"/>
      <c r="S277" s="346"/>
      <c r="T277" s="346"/>
    </row>
    <row r="278" spans="1:20" ht="24" hidden="1" x14ac:dyDescent="0.25">
      <c r="A278" s="224">
        <v>7240</v>
      </c>
      <c r="B278" s="111" t="s">
        <v>293</v>
      </c>
      <c r="C278" s="405">
        <f t="shared" si="18"/>
        <v>0</v>
      </c>
      <c r="D278" s="225">
        <f>SUM(D279:D280)</f>
        <v>0</v>
      </c>
      <c r="E278" s="226">
        <f>SUM(E279:E280)</f>
        <v>0</v>
      </c>
      <c r="F278" s="227">
        <f t="shared" si="19"/>
        <v>0</v>
      </c>
      <c r="G278" s="225">
        <f>SUM(G279:G280)</f>
        <v>0</v>
      </c>
      <c r="H278" s="465">
        <f>SUM(H279:H280)</f>
        <v>0</v>
      </c>
      <c r="I278" s="230">
        <f t="shared" si="20"/>
        <v>0</v>
      </c>
      <c r="J278" s="225">
        <f>SUM(J279:J280)</f>
        <v>0</v>
      </c>
      <c r="K278" s="465">
        <f>SUM(K279:K280)</f>
        <v>0</v>
      </c>
      <c r="L278" s="230">
        <f t="shared" si="21"/>
        <v>0</v>
      </c>
      <c r="M278" s="466">
        <f>SUM(M279:M280)</f>
        <v>0</v>
      </c>
      <c r="N278" s="228">
        <f>SUM(N279:N280)</f>
        <v>0</v>
      </c>
      <c r="O278" s="230">
        <f>SUM(O279:O280)</f>
        <v>0</v>
      </c>
      <c r="P278" s="387"/>
      <c r="R278" s="346"/>
      <c r="S278" s="346"/>
      <c r="T278" s="346"/>
    </row>
    <row r="279" spans="1:20" ht="48" hidden="1" x14ac:dyDescent="0.25">
      <c r="A279" s="64">
        <v>7245</v>
      </c>
      <c r="B279" s="111" t="s">
        <v>294</v>
      </c>
      <c r="C279" s="405">
        <f t="shared" si="18"/>
        <v>0</v>
      </c>
      <c r="D279" s="116"/>
      <c r="E279" s="117"/>
      <c r="F279" s="227">
        <f t="shared" si="19"/>
        <v>0</v>
      </c>
      <c r="G279" s="116"/>
      <c r="H279" s="408"/>
      <c r="I279" s="230">
        <f t="shared" si="20"/>
        <v>0</v>
      </c>
      <c r="J279" s="116"/>
      <c r="K279" s="408"/>
      <c r="L279" s="230">
        <f t="shared" si="21"/>
        <v>0</v>
      </c>
      <c r="M279" s="464"/>
      <c r="N279" s="118"/>
      <c r="O279" s="230">
        <f t="shared" ref="O279:O299" si="23">M279+N279</f>
        <v>0</v>
      </c>
      <c r="P279" s="387"/>
      <c r="R279" s="346"/>
      <c r="S279" s="346"/>
      <c r="T279" s="346"/>
    </row>
    <row r="280" spans="1:20" ht="96" hidden="1" x14ac:dyDescent="0.25">
      <c r="A280" s="64">
        <v>7246</v>
      </c>
      <c r="B280" s="111" t="s">
        <v>295</v>
      </c>
      <c r="C280" s="405">
        <f t="shared" si="18"/>
        <v>0</v>
      </c>
      <c r="D280" s="116"/>
      <c r="E280" s="117"/>
      <c r="F280" s="227">
        <f t="shared" si="19"/>
        <v>0</v>
      </c>
      <c r="G280" s="116"/>
      <c r="H280" s="408"/>
      <c r="I280" s="230">
        <f t="shared" si="20"/>
        <v>0</v>
      </c>
      <c r="J280" s="116"/>
      <c r="K280" s="408"/>
      <c r="L280" s="230">
        <f t="shared" si="21"/>
        <v>0</v>
      </c>
      <c r="M280" s="464"/>
      <c r="N280" s="118"/>
      <c r="O280" s="230">
        <f t="shared" si="23"/>
        <v>0</v>
      </c>
      <c r="P280" s="387"/>
      <c r="R280" s="346"/>
      <c r="S280" s="346"/>
      <c r="T280" s="346"/>
    </row>
    <row r="281" spans="1:20" ht="24" hidden="1" x14ac:dyDescent="0.25">
      <c r="A281" s="224">
        <v>7260</v>
      </c>
      <c r="B281" s="111" t="s">
        <v>296</v>
      </c>
      <c r="C281" s="405">
        <f t="shared" si="18"/>
        <v>0</v>
      </c>
      <c r="D281" s="106"/>
      <c r="E281" s="107"/>
      <c r="F281" s="240">
        <f t="shared" si="19"/>
        <v>0</v>
      </c>
      <c r="G281" s="106"/>
      <c r="H281" s="403"/>
      <c r="I281" s="243">
        <f t="shared" si="20"/>
        <v>0</v>
      </c>
      <c r="J281" s="106"/>
      <c r="K281" s="403"/>
      <c r="L281" s="243">
        <f t="shared" si="21"/>
        <v>0</v>
      </c>
      <c r="M281" s="463"/>
      <c r="N281" s="108"/>
      <c r="O281" s="243">
        <f t="shared" si="23"/>
        <v>0</v>
      </c>
      <c r="P281" s="382"/>
      <c r="R281" s="346"/>
      <c r="S281" s="346"/>
      <c r="T281" s="346"/>
    </row>
    <row r="282" spans="1:20" hidden="1" x14ac:dyDescent="0.25">
      <c r="A282" s="85">
        <v>7700</v>
      </c>
      <c r="B282" s="210" t="s">
        <v>297</v>
      </c>
      <c r="C282" s="498">
        <f t="shared" si="18"/>
        <v>0</v>
      </c>
      <c r="D282" s="244">
        <f>D283</f>
        <v>0</v>
      </c>
      <c r="E282" s="289">
        <f>SUM(E283)</f>
        <v>0</v>
      </c>
      <c r="F282" s="290">
        <f t="shared" si="19"/>
        <v>0</v>
      </c>
      <c r="G282" s="244">
        <f>G283</f>
        <v>0</v>
      </c>
      <c r="H282" s="499">
        <f>SUM(H283)</f>
        <v>0</v>
      </c>
      <c r="I282" s="293">
        <f t="shared" si="20"/>
        <v>0</v>
      </c>
      <c r="J282" s="244">
        <f>J283</f>
        <v>0</v>
      </c>
      <c r="K282" s="499">
        <f>SUM(K283)</f>
        <v>0</v>
      </c>
      <c r="L282" s="293">
        <f t="shared" si="21"/>
        <v>0</v>
      </c>
      <c r="M282" s="472">
        <f>SUM(M283)</f>
        <v>0</v>
      </c>
      <c r="N282" s="291">
        <f>SUM(N283)</f>
        <v>0</v>
      </c>
      <c r="O282" s="293">
        <f t="shared" si="23"/>
        <v>0</v>
      </c>
      <c r="P282" s="473"/>
      <c r="R282" s="346"/>
      <c r="S282" s="346"/>
      <c r="T282" s="346"/>
    </row>
    <row r="283" spans="1:20" hidden="1" x14ac:dyDescent="0.25">
      <c r="A283" s="121">
        <v>7720</v>
      </c>
      <c r="B283" s="122" t="s">
        <v>298</v>
      </c>
      <c r="C283" s="500">
        <f t="shared" si="18"/>
        <v>0</v>
      </c>
      <c r="D283" s="128"/>
      <c r="E283" s="129"/>
      <c r="F283" s="500">
        <f t="shared" si="19"/>
        <v>0</v>
      </c>
      <c r="G283" s="128"/>
      <c r="H283" s="413"/>
      <c r="I283" s="414">
        <f t="shared" si="20"/>
        <v>0</v>
      </c>
      <c r="J283" s="128"/>
      <c r="K283" s="413"/>
      <c r="L283" s="414">
        <f t="shared" si="21"/>
        <v>0</v>
      </c>
      <c r="M283" s="502"/>
      <c r="N283" s="131"/>
      <c r="O283" s="414">
        <f t="shared" si="23"/>
        <v>0</v>
      </c>
      <c r="P283" s="416"/>
      <c r="R283" s="346"/>
      <c r="S283" s="346"/>
      <c r="T283" s="346"/>
    </row>
    <row r="284" spans="1:20" hidden="1" x14ac:dyDescent="0.25">
      <c r="A284" s="320"/>
      <c r="B284" s="156" t="s">
        <v>299</v>
      </c>
      <c r="C284" s="400">
        <f t="shared" si="18"/>
        <v>0</v>
      </c>
      <c r="D284" s="214">
        <f>SUM(D285:D286)</f>
        <v>0</v>
      </c>
      <c r="E284" s="215">
        <f>SUM(E285:E286)</f>
        <v>0</v>
      </c>
      <c r="F284" s="216">
        <f t="shared" si="19"/>
        <v>0</v>
      </c>
      <c r="G284" s="214">
        <f>SUM(G285:G286)</f>
        <v>0</v>
      </c>
      <c r="H284" s="461">
        <f>SUM(H285:H286)</f>
        <v>0</v>
      </c>
      <c r="I284" s="219">
        <f t="shared" si="20"/>
        <v>0</v>
      </c>
      <c r="J284" s="214">
        <f>SUM(J285:J286)</f>
        <v>0</v>
      </c>
      <c r="K284" s="461">
        <f>SUM(K285:K286)</f>
        <v>0</v>
      </c>
      <c r="L284" s="219">
        <f t="shared" si="21"/>
        <v>0</v>
      </c>
      <c r="M284" s="462">
        <f>SUM(M285:M286)</f>
        <v>0</v>
      </c>
      <c r="N284" s="217">
        <f>SUM(N285:N286)</f>
        <v>0</v>
      </c>
      <c r="O284" s="219">
        <f t="shared" si="23"/>
        <v>0</v>
      </c>
      <c r="P284" s="434"/>
      <c r="R284" s="346"/>
      <c r="S284" s="346"/>
      <c r="T284" s="346"/>
    </row>
    <row r="285" spans="1:20" hidden="1" x14ac:dyDescent="0.25">
      <c r="A285" s="275" t="s">
        <v>300</v>
      </c>
      <c r="B285" s="64" t="s">
        <v>301</v>
      </c>
      <c r="C285" s="227">
        <f t="shared" si="18"/>
        <v>0</v>
      </c>
      <c r="D285" s="116"/>
      <c r="E285" s="117"/>
      <c r="F285" s="227">
        <f t="shared" si="19"/>
        <v>0</v>
      </c>
      <c r="G285" s="116"/>
      <c r="H285" s="408"/>
      <c r="I285" s="230">
        <f t="shared" si="20"/>
        <v>0</v>
      </c>
      <c r="J285" s="116"/>
      <c r="K285" s="408"/>
      <c r="L285" s="230">
        <f t="shared" si="21"/>
        <v>0</v>
      </c>
      <c r="M285" s="464"/>
      <c r="N285" s="118"/>
      <c r="O285" s="230">
        <f t="shared" si="23"/>
        <v>0</v>
      </c>
      <c r="P285" s="387"/>
      <c r="R285" s="346"/>
      <c r="S285" s="346"/>
      <c r="T285" s="346"/>
    </row>
    <row r="286" spans="1:20" ht="24" hidden="1" x14ac:dyDescent="0.25">
      <c r="A286" s="275" t="s">
        <v>302</v>
      </c>
      <c r="B286" s="296" t="s">
        <v>303</v>
      </c>
      <c r="C286" s="400">
        <f t="shared" si="18"/>
        <v>0</v>
      </c>
      <c r="D286" s="106"/>
      <c r="E286" s="107"/>
      <c r="F286" s="240">
        <f t="shared" si="19"/>
        <v>0</v>
      </c>
      <c r="G286" s="106"/>
      <c r="H286" s="403"/>
      <c r="I286" s="243">
        <f t="shared" si="20"/>
        <v>0</v>
      </c>
      <c r="J286" s="106"/>
      <c r="K286" s="403"/>
      <c r="L286" s="243">
        <f t="shared" si="21"/>
        <v>0</v>
      </c>
      <c r="M286" s="463"/>
      <c r="N286" s="108"/>
      <c r="O286" s="243">
        <f t="shared" si="23"/>
        <v>0</v>
      </c>
      <c r="P286" s="382"/>
      <c r="R286" s="346"/>
      <c r="S286" s="346"/>
      <c r="T286" s="346"/>
    </row>
    <row r="287" spans="1:20" x14ac:dyDescent="0.25">
      <c r="A287" s="503"/>
      <c r="B287" s="504" t="s">
        <v>304</v>
      </c>
      <c r="C287" s="505">
        <f t="shared" si="18"/>
        <v>616856</v>
      </c>
      <c r="D287" s="506">
        <f>SUM(D284,D271,D233,D198,D190,D176,D78,D56)</f>
        <v>431845</v>
      </c>
      <c r="E287" s="605">
        <f>SUM(E284,E271,E233,E198,E190,E176,E78,E56)</f>
        <v>0</v>
      </c>
      <c r="F287" s="609">
        <f t="shared" si="19"/>
        <v>431845</v>
      </c>
      <c r="G287" s="506">
        <f>SUM(G284,G271,G233,G198,G190,G176,G78,G56)</f>
        <v>163515</v>
      </c>
      <c r="H287" s="507">
        <f>SUM(H284,H271,H233,H198,H190,H176,H78,H56)</f>
        <v>0</v>
      </c>
      <c r="I287" s="508">
        <f t="shared" si="20"/>
        <v>163515</v>
      </c>
      <c r="J287" s="506">
        <f>SUM(J284,J271,J233,J198,J190,J176,J78,J56)</f>
        <v>21496</v>
      </c>
      <c r="K287" s="507">
        <f>SUM(K284,K271,K233,K198,K190,K176,K78,K56)</f>
        <v>0</v>
      </c>
      <c r="L287" s="508">
        <f t="shared" si="21"/>
        <v>21496</v>
      </c>
      <c r="M287" s="459">
        <f>SUM(M284,M271,M233,M198,M190,M176,M78,M56)</f>
        <v>0</v>
      </c>
      <c r="N287" s="266">
        <f>SUM(N284,N271,N233,N198,N190,N176,N78,N56)</f>
        <v>0</v>
      </c>
      <c r="O287" s="268">
        <f t="shared" si="23"/>
        <v>0</v>
      </c>
      <c r="P287" s="460"/>
      <c r="R287" s="346"/>
      <c r="S287" s="346"/>
      <c r="T287" s="346"/>
    </row>
    <row r="288" spans="1:20" x14ac:dyDescent="0.25">
      <c r="A288" s="509" t="s">
        <v>305</v>
      </c>
      <c r="B288" s="510"/>
      <c r="C288" s="511">
        <f t="shared" si="18"/>
        <v>-2000</v>
      </c>
      <c r="D288" s="512">
        <f>SUM(D28,D29,D45)-D54</f>
        <v>0</v>
      </c>
      <c r="E288" s="518">
        <f>SUM(E28,E29,E45)-E54</f>
        <v>0</v>
      </c>
      <c r="F288" s="622">
        <f t="shared" si="19"/>
        <v>0</v>
      </c>
      <c r="G288" s="512">
        <f>SUM(G28,G29,G45)-G54</f>
        <v>0</v>
      </c>
      <c r="H288" s="515">
        <f>SUM(H28,H29,H45)-H54</f>
        <v>0</v>
      </c>
      <c r="I288" s="516">
        <f t="shared" si="20"/>
        <v>0</v>
      </c>
      <c r="J288" s="512">
        <f>(J30+J46)-J54</f>
        <v>-2000</v>
      </c>
      <c r="K288" s="515">
        <f>(K30+K46)-K54</f>
        <v>0</v>
      </c>
      <c r="L288" s="516">
        <f t="shared" si="21"/>
        <v>-2000</v>
      </c>
      <c r="M288" s="511">
        <f>M48-M54</f>
        <v>0</v>
      </c>
      <c r="N288" s="513">
        <f>N48-N54</f>
        <v>0</v>
      </c>
      <c r="O288" s="516">
        <f t="shared" si="23"/>
        <v>0</v>
      </c>
      <c r="P288" s="517"/>
      <c r="R288" s="346"/>
      <c r="S288" s="346"/>
      <c r="T288" s="346"/>
    </row>
    <row r="289" spans="1:20" s="37" customFormat="1" x14ac:dyDescent="0.25">
      <c r="A289" s="509" t="s">
        <v>306</v>
      </c>
      <c r="B289" s="510"/>
      <c r="C289" s="518">
        <f t="shared" si="18"/>
        <v>2000</v>
      </c>
      <c r="D289" s="512">
        <f>SUM(D290,D291)-D298+D299</f>
        <v>0</v>
      </c>
      <c r="E289" s="518">
        <f>SUM(E290,E291)-E298+E299</f>
        <v>0</v>
      </c>
      <c r="F289" s="622">
        <f t="shared" si="19"/>
        <v>0</v>
      </c>
      <c r="G289" s="512">
        <f>SUM(G290,G291)-G298+G299</f>
        <v>0</v>
      </c>
      <c r="H289" s="515">
        <f>SUM(H290,H291)-H298+H299</f>
        <v>0</v>
      </c>
      <c r="I289" s="516">
        <f t="shared" si="20"/>
        <v>0</v>
      </c>
      <c r="J289" s="512">
        <f>SUM(J290,J291)-J298+J299</f>
        <v>2000</v>
      </c>
      <c r="K289" s="515">
        <f>SUM(K290,K291)-K298+K299</f>
        <v>0</v>
      </c>
      <c r="L289" s="516">
        <f t="shared" si="21"/>
        <v>2000</v>
      </c>
      <c r="M289" s="511">
        <f>SUM(M290,M291)-M298+M299</f>
        <v>0</v>
      </c>
      <c r="N289" s="513">
        <f>SUM(N290,N291)-N298+N299</f>
        <v>0</v>
      </c>
      <c r="O289" s="516">
        <f t="shared" si="23"/>
        <v>0</v>
      </c>
      <c r="P289" s="517"/>
      <c r="R289" s="346"/>
      <c r="S289" s="346"/>
      <c r="T289" s="346"/>
    </row>
    <row r="290" spans="1:20" s="37" customFormat="1" x14ac:dyDescent="0.25">
      <c r="A290" s="519" t="s">
        <v>307</v>
      </c>
      <c r="B290" s="519" t="s">
        <v>308</v>
      </c>
      <c r="C290" s="518">
        <f t="shared" si="18"/>
        <v>2000</v>
      </c>
      <c r="D290" s="512">
        <f>D25-D284</f>
        <v>0</v>
      </c>
      <c r="E290" s="518">
        <f>E25-E284</f>
        <v>0</v>
      </c>
      <c r="F290" s="622">
        <f t="shared" si="19"/>
        <v>0</v>
      </c>
      <c r="G290" s="512">
        <f>G25-G284</f>
        <v>0</v>
      </c>
      <c r="H290" s="515">
        <f>H25-H284</f>
        <v>0</v>
      </c>
      <c r="I290" s="516">
        <f t="shared" si="20"/>
        <v>0</v>
      </c>
      <c r="J290" s="512">
        <f>J25-J284</f>
        <v>2000</v>
      </c>
      <c r="K290" s="515">
        <f>K25-K284</f>
        <v>0</v>
      </c>
      <c r="L290" s="516">
        <f t="shared" si="21"/>
        <v>2000</v>
      </c>
      <c r="M290" s="511">
        <f>M25-M284</f>
        <v>0</v>
      </c>
      <c r="N290" s="513">
        <f>N25-N284</f>
        <v>0</v>
      </c>
      <c r="O290" s="516">
        <f t="shared" si="23"/>
        <v>0</v>
      </c>
      <c r="P290" s="517"/>
      <c r="R290" s="346"/>
      <c r="S290" s="346"/>
      <c r="T290" s="346"/>
    </row>
    <row r="291" spans="1:20" s="37" customFormat="1" hidden="1" x14ac:dyDescent="0.25">
      <c r="A291" s="520" t="s">
        <v>309</v>
      </c>
      <c r="B291" s="520" t="s">
        <v>310</v>
      </c>
      <c r="C291" s="518">
        <f t="shared" si="18"/>
        <v>0</v>
      </c>
      <c r="D291" s="512">
        <f>SUM(D292,D294,D296)-SUM(D293,D295,D297)</f>
        <v>0</v>
      </c>
      <c r="E291" s="518">
        <f>SUM(E292,E294,E296)-SUM(E293,E295,E297)</f>
        <v>0</v>
      </c>
      <c r="F291" s="622">
        <f t="shared" si="19"/>
        <v>0</v>
      </c>
      <c r="G291" s="512">
        <f>SUM(G292,G294,G296)-SUM(G293,G295,G297)</f>
        <v>0</v>
      </c>
      <c r="H291" s="515">
        <f>SUM(H292,H294,H296)-SUM(H293,H295,H297)</f>
        <v>0</v>
      </c>
      <c r="I291" s="516">
        <f t="shared" si="20"/>
        <v>0</v>
      </c>
      <c r="J291" s="512">
        <f>SUM(J292,J294,J296)-SUM(J293,J295,J297)</f>
        <v>0</v>
      </c>
      <c r="K291" s="515">
        <f>SUM(K292,K294,K296)-SUM(K293,K295,K297)</f>
        <v>0</v>
      </c>
      <c r="L291" s="516">
        <f t="shared" si="21"/>
        <v>0</v>
      </c>
      <c r="M291" s="511">
        <f>SUM(M292,M294,M296)-SUM(M293,M295,M297)</f>
        <v>0</v>
      </c>
      <c r="N291" s="513">
        <f>SUM(N292,N294,N296)-SUM(N293,N295,N297)</f>
        <v>0</v>
      </c>
      <c r="O291" s="516">
        <f t="shared" si="23"/>
        <v>0</v>
      </c>
      <c r="P291" s="517"/>
      <c r="R291" s="346"/>
      <c r="S291" s="346"/>
      <c r="T291" s="346"/>
    </row>
    <row r="292" spans="1:20" s="37" customFormat="1" hidden="1" x14ac:dyDescent="0.25">
      <c r="A292" s="320" t="s">
        <v>311</v>
      </c>
      <c r="B292" s="164" t="s">
        <v>312</v>
      </c>
      <c r="C292" s="410">
        <f t="shared" si="18"/>
        <v>0</v>
      </c>
      <c r="D292" s="128"/>
      <c r="E292" s="129"/>
      <c r="F292" s="500">
        <f t="shared" si="19"/>
        <v>0</v>
      </c>
      <c r="G292" s="128"/>
      <c r="H292" s="413"/>
      <c r="I292" s="414">
        <f t="shared" si="20"/>
        <v>0</v>
      </c>
      <c r="J292" s="128"/>
      <c r="K292" s="413"/>
      <c r="L292" s="414">
        <f t="shared" si="21"/>
        <v>0</v>
      </c>
      <c r="M292" s="502"/>
      <c r="N292" s="131"/>
      <c r="O292" s="414">
        <f t="shared" si="23"/>
        <v>0</v>
      </c>
      <c r="P292" s="416"/>
      <c r="R292" s="346"/>
      <c r="S292" s="346"/>
      <c r="T292" s="346"/>
    </row>
    <row r="293" spans="1:20" ht="24" hidden="1" x14ac:dyDescent="0.25">
      <c r="A293" s="275" t="s">
        <v>313</v>
      </c>
      <c r="B293" s="63" t="s">
        <v>314</v>
      </c>
      <c r="C293" s="405">
        <f t="shared" si="18"/>
        <v>0</v>
      </c>
      <c r="D293" s="116"/>
      <c r="E293" s="117"/>
      <c r="F293" s="227">
        <f t="shared" si="19"/>
        <v>0</v>
      </c>
      <c r="G293" s="116"/>
      <c r="H293" s="408"/>
      <c r="I293" s="230">
        <f t="shared" si="20"/>
        <v>0</v>
      </c>
      <c r="J293" s="116"/>
      <c r="K293" s="408"/>
      <c r="L293" s="230">
        <f t="shared" si="21"/>
        <v>0</v>
      </c>
      <c r="M293" s="464"/>
      <c r="N293" s="118"/>
      <c r="O293" s="230">
        <f t="shared" si="23"/>
        <v>0</v>
      </c>
      <c r="P293" s="387"/>
      <c r="R293" s="346"/>
      <c r="S293" s="346"/>
      <c r="T293" s="346"/>
    </row>
    <row r="294" spans="1:20" hidden="1" x14ac:dyDescent="0.25">
      <c r="A294" s="275" t="s">
        <v>315</v>
      </c>
      <c r="B294" s="63" t="s">
        <v>316</v>
      </c>
      <c r="C294" s="405">
        <f t="shared" si="18"/>
        <v>0</v>
      </c>
      <c r="D294" s="116"/>
      <c r="E294" s="117"/>
      <c r="F294" s="227">
        <f t="shared" si="19"/>
        <v>0</v>
      </c>
      <c r="G294" s="116"/>
      <c r="H294" s="408"/>
      <c r="I294" s="230">
        <f t="shared" si="20"/>
        <v>0</v>
      </c>
      <c r="J294" s="116"/>
      <c r="K294" s="408"/>
      <c r="L294" s="230">
        <f t="shared" si="21"/>
        <v>0</v>
      </c>
      <c r="M294" s="464"/>
      <c r="N294" s="118"/>
      <c r="O294" s="230">
        <f t="shared" si="23"/>
        <v>0</v>
      </c>
      <c r="P294" s="387"/>
      <c r="R294" s="346"/>
      <c r="S294" s="346"/>
      <c r="T294" s="346"/>
    </row>
    <row r="295" spans="1:20" ht="24" hidden="1" x14ac:dyDescent="0.25">
      <c r="A295" s="275" t="s">
        <v>317</v>
      </c>
      <c r="B295" s="63" t="s">
        <v>318</v>
      </c>
      <c r="C295" s="405">
        <f t="shared" si="18"/>
        <v>0</v>
      </c>
      <c r="D295" s="116"/>
      <c r="E295" s="117"/>
      <c r="F295" s="227">
        <f t="shared" si="19"/>
        <v>0</v>
      </c>
      <c r="G295" s="116"/>
      <c r="H295" s="408"/>
      <c r="I295" s="230">
        <f t="shared" si="20"/>
        <v>0</v>
      </c>
      <c r="J295" s="116"/>
      <c r="K295" s="408"/>
      <c r="L295" s="230">
        <f t="shared" si="21"/>
        <v>0</v>
      </c>
      <c r="M295" s="464"/>
      <c r="N295" s="118"/>
      <c r="O295" s="230">
        <f t="shared" si="23"/>
        <v>0</v>
      </c>
      <c r="P295" s="387"/>
      <c r="R295" s="346"/>
      <c r="S295" s="346"/>
      <c r="T295" s="346"/>
    </row>
    <row r="296" spans="1:20" hidden="1" x14ac:dyDescent="0.25">
      <c r="A296" s="275" t="s">
        <v>319</v>
      </c>
      <c r="B296" s="63" t="s">
        <v>320</v>
      </c>
      <c r="C296" s="405">
        <f t="shared" si="18"/>
        <v>0</v>
      </c>
      <c r="D296" s="116"/>
      <c r="E296" s="117"/>
      <c r="F296" s="227">
        <f t="shared" si="19"/>
        <v>0</v>
      </c>
      <c r="G296" s="116"/>
      <c r="H296" s="408"/>
      <c r="I296" s="230">
        <f t="shared" si="20"/>
        <v>0</v>
      </c>
      <c r="J296" s="116"/>
      <c r="K296" s="408"/>
      <c r="L296" s="230">
        <f t="shared" si="21"/>
        <v>0</v>
      </c>
      <c r="M296" s="464"/>
      <c r="N296" s="118"/>
      <c r="O296" s="230">
        <f t="shared" si="23"/>
        <v>0</v>
      </c>
      <c r="P296" s="387"/>
      <c r="R296" s="346"/>
      <c r="S296" s="346"/>
      <c r="T296" s="346"/>
    </row>
    <row r="297" spans="1:20" ht="24" hidden="1" x14ac:dyDescent="0.25">
      <c r="A297" s="321" t="s">
        <v>321</v>
      </c>
      <c r="B297" s="322" t="s">
        <v>322</v>
      </c>
      <c r="C297" s="481">
        <f t="shared" si="18"/>
        <v>0</v>
      </c>
      <c r="D297" s="257"/>
      <c r="E297" s="258"/>
      <c r="F297" s="618">
        <f t="shared" si="19"/>
        <v>0</v>
      </c>
      <c r="G297" s="257"/>
      <c r="H297" s="483"/>
      <c r="I297" s="479">
        <f t="shared" si="20"/>
        <v>0</v>
      </c>
      <c r="J297" s="257"/>
      <c r="K297" s="483"/>
      <c r="L297" s="479">
        <f t="shared" si="21"/>
        <v>0</v>
      </c>
      <c r="M297" s="484"/>
      <c r="N297" s="260"/>
      <c r="O297" s="479">
        <f t="shared" si="23"/>
        <v>0</v>
      </c>
      <c r="P297" s="480"/>
      <c r="R297" s="346"/>
      <c r="S297" s="346"/>
      <c r="T297" s="346"/>
    </row>
    <row r="298" spans="1:20" hidden="1" x14ac:dyDescent="0.25">
      <c r="A298" s="520" t="s">
        <v>323</v>
      </c>
      <c r="B298" s="520" t="s">
        <v>324</v>
      </c>
      <c r="C298" s="521">
        <f t="shared" si="18"/>
        <v>0</v>
      </c>
      <c r="D298" s="522"/>
      <c r="E298" s="634"/>
      <c r="F298" s="622">
        <f t="shared" si="19"/>
        <v>0</v>
      </c>
      <c r="G298" s="522"/>
      <c r="H298" s="524"/>
      <c r="I298" s="516">
        <f t="shared" si="20"/>
        <v>0</v>
      </c>
      <c r="J298" s="522"/>
      <c r="K298" s="524"/>
      <c r="L298" s="516">
        <f t="shared" si="21"/>
        <v>0</v>
      </c>
      <c r="M298" s="525"/>
      <c r="N298" s="523"/>
      <c r="O298" s="516">
        <f t="shared" si="23"/>
        <v>0</v>
      </c>
      <c r="P298" s="517"/>
      <c r="R298" s="346"/>
      <c r="S298" s="346"/>
      <c r="T298" s="346"/>
    </row>
    <row r="299" spans="1:20" s="37" customFormat="1" ht="48" hidden="1" x14ac:dyDescent="0.25">
      <c r="A299" s="520" t="s">
        <v>325</v>
      </c>
      <c r="B299" s="330" t="s">
        <v>326</v>
      </c>
      <c r="C299" s="526">
        <f t="shared" si="18"/>
        <v>0</v>
      </c>
      <c r="D299" s="527"/>
      <c r="E299" s="635"/>
      <c r="F299" s="315">
        <f t="shared" si="19"/>
        <v>0</v>
      </c>
      <c r="G299" s="522"/>
      <c r="H299" s="524"/>
      <c r="I299" s="516">
        <f t="shared" si="20"/>
        <v>0</v>
      </c>
      <c r="J299" s="522"/>
      <c r="K299" s="524"/>
      <c r="L299" s="516">
        <f t="shared" si="21"/>
        <v>0</v>
      </c>
      <c r="M299" s="525"/>
      <c r="N299" s="523"/>
      <c r="O299" s="516">
        <f t="shared" si="23"/>
        <v>0</v>
      </c>
      <c r="P299" s="636"/>
      <c r="Q299" s="332"/>
      <c r="R299" s="346"/>
      <c r="S299" s="346"/>
      <c r="T299" s="346"/>
    </row>
    <row r="300" spans="1:20" s="37" customFormat="1" x14ac:dyDescent="0.25">
      <c r="A300" s="529" t="s">
        <v>327</v>
      </c>
      <c r="B300" s="334"/>
      <c r="C300" s="334"/>
      <c r="D300" s="334"/>
      <c r="E300" s="334"/>
      <c r="F300" s="334"/>
      <c r="G300" s="334"/>
      <c r="H300" s="334"/>
      <c r="I300" s="334"/>
      <c r="J300" s="334"/>
      <c r="K300" s="334"/>
      <c r="L300" s="334"/>
      <c r="M300" s="334"/>
      <c r="N300" s="334"/>
      <c r="O300" s="334"/>
      <c r="P300" s="334"/>
      <c r="Q300" s="332"/>
    </row>
    <row r="301" spans="1:20" ht="12.75" thickBot="1" x14ac:dyDescent="0.3">
      <c r="A301" s="530"/>
      <c r="B301" s="531"/>
      <c r="C301" s="531"/>
      <c r="D301" s="531"/>
      <c r="E301" s="531"/>
      <c r="F301" s="531"/>
      <c r="G301" s="531"/>
      <c r="H301" s="531"/>
      <c r="I301" s="531"/>
      <c r="J301" s="531"/>
      <c r="K301" s="531"/>
      <c r="L301" s="531"/>
      <c r="M301" s="531"/>
      <c r="N301" s="531"/>
      <c r="O301" s="531"/>
      <c r="P301" s="531"/>
      <c r="Q301" s="9"/>
    </row>
    <row r="302" spans="1:20" x14ac:dyDescent="0.25">
      <c r="A302" s="4"/>
      <c r="B302" s="4"/>
      <c r="C302" s="4"/>
      <c r="D302" s="4"/>
      <c r="E302" s="4"/>
      <c r="F302" s="4"/>
      <c r="G302" s="4"/>
      <c r="H302" s="4"/>
      <c r="I302" s="4"/>
      <c r="J302" s="4"/>
      <c r="K302" s="4"/>
      <c r="L302" s="4"/>
      <c r="M302" s="4"/>
      <c r="N302" s="4"/>
      <c r="O302" s="4"/>
    </row>
    <row r="303" spans="1:20" x14ac:dyDescent="0.25">
      <c r="A303" s="4"/>
      <c r="B303" s="4"/>
      <c r="C303" s="4"/>
      <c r="D303" s="4"/>
      <c r="E303" s="4"/>
      <c r="F303" s="4"/>
      <c r="G303" s="4"/>
      <c r="H303" s="4"/>
      <c r="I303" s="4"/>
      <c r="J303" s="4"/>
      <c r="K303" s="4"/>
      <c r="L303" s="4"/>
      <c r="M303" s="4"/>
      <c r="N303" s="4"/>
      <c r="O303" s="4"/>
    </row>
    <row r="304" spans="1:20"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1bnfQcdfiU8W4hLDuOUvxY+NSj8id0QpAwRPQaqeLcDoFuSrmpjKSBNs+F6GI/YPcctgAKiQXmv5894TduMwlw==" saltValue="ypg450VIM1Z9ZoFAIGnWAQ==" spinCount="100000" sheet="1" objects="1" scenarios="1" formatCells="0" formatColumns="0" formatRows="0"/>
  <autoFilter ref="A22:P300">
    <filterColumn colId="2">
      <filters blank="1">
        <filter val="1 067"/>
        <filter val="1 173"/>
        <filter val="1 178"/>
        <filter val="1 275"/>
        <filter val="1 664"/>
        <filter val="1 699"/>
        <filter val="12 806"/>
        <filter val="125 930"/>
        <filter val="143"/>
        <filter val="16 426"/>
        <filter val="166"/>
        <filter val="19 387"/>
        <filter val="19 496"/>
        <filter val="2 000"/>
        <filter val="-2 000"/>
        <filter val="2 030"/>
        <filter val="2 241"/>
        <filter val="2 260"/>
        <filter val="2 662"/>
        <filter val="2 815"/>
        <filter val="2 886"/>
        <filter val="20 319"/>
        <filter val="21 003"/>
        <filter val="230"/>
        <filter val="285"/>
        <filter val="29 660"/>
        <filter val="3 565"/>
        <filter val="3 591"/>
        <filter val="3 748"/>
        <filter val="3 973"/>
        <filter val="32 844"/>
        <filter val="349"/>
        <filter val="35"/>
        <filter val="350 774"/>
        <filter val="36 269"/>
        <filter val="37 865"/>
        <filter val="389 914"/>
        <filter val="399"/>
        <filter val="402"/>
        <filter val="41"/>
        <filter val="428"/>
        <filter val="44"/>
        <filter val="47 339"/>
        <filter val="5 075"/>
        <filter val="5 250"/>
        <filter val="5 361"/>
        <filter val="5 739"/>
        <filter val="5 880"/>
        <filter val="515 844"/>
        <filter val="576"/>
        <filter val="580"/>
        <filter val="59 668"/>
        <filter val="595 360"/>
        <filter val="6 949"/>
        <filter val="611 781"/>
        <filter val="616 856"/>
        <filter val="7 583"/>
        <filter val="7 602"/>
        <filter val="742"/>
        <filter val="904"/>
        <filter val="922"/>
        <filter val="95 937"/>
        <filter val="96 270"/>
      </filters>
    </filterColumn>
  </autoFilter>
  <mergeCells count="29">
    <mergeCell ref="M20:M21"/>
    <mergeCell ref="C18:P18"/>
    <mergeCell ref="A4:P4"/>
    <mergeCell ref="C6:P6"/>
    <mergeCell ref="C7:P7"/>
    <mergeCell ref="C8:P8"/>
    <mergeCell ref="C9:P9"/>
    <mergeCell ref="C10:P10"/>
    <mergeCell ref="C11:P11"/>
    <mergeCell ref="C13:P13"/>
    <mergeCell ref="C14:P14"/>
    <mergeCell ref="C16:P16"/>
    <mergeCell ref="C17:P17"/>
    <mergeCell ref="N20:N21"/>
    <mergeCell ref="A19:A21"/>
    <mergeCell ref="B19:B21"/>
    <mergeCell ref="C19:O19"/>
    <mergeCell ref="P19:P21"/>
    <mergeCell ref="C20:C21"/>
    <mergeCell ref="D20:D21"/>
    <mergeCell ref="E20:E21"/>
    <mergeCell ref="F20:F21"/>
    <mergeCell ref="G20:G21"/>
    <mergeCell ref="H20:H21"/>
    <mergeCell ref="O20:O21"/>
    <mergeCell ref="I20:I21"/>
    <mergeCell ref="J20:J21"/>
    <mergeCell ref="K20:K21"/>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58.pielikums Jūrmalas pilsētas domes
2016.gada 19.maija saistošajiem noteikumiem Nr.13
(protokols Nr.6, 8.punkts)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3"/>
  <sheetViews>
    <sheetView showGridLines="0" view="pageLayout" zoomScaleNormal="100" workbookViewId="0">
      <selection activeCell="U5" sqref="U5"/>
    </sheetView>
  </sheetViews>
  <sheetFormatPr defaultRowHeight="12" outlineLevelCol="1" x14ac:dyDescent="0.25"/>
  <cols>
    <col min="1" max="1" width="10.85546875" style="1" customWidth="1"/>
    <col min="2" max="2" width="30" style="1" customWidth="1"/>
    <col min="3" max="3" width="8.7109375" style="1" customWidth="1"/>
    <col min="4" max="4" width="8.7109375" style="1" hidden="1" customWidth="1" outlineLevel="1"/>
    <col min="5" max="5" width="7" style="1" hidden="1" customWidth="1" outlineLevel="1"/>
    <col min="6" max="6" width="8.140625" style="1" customWidth="1" collapsed="1"/>
    <col min="7" max="7" width="10.42578125" style="1" hidden="1" customWidth="1" outlineLevel="1"/>
    <col min="8" max="8" width="6.42578125" style="1" hidden="1" customWidth="1" outlineLevel="1"/>
    <col min="9" max="9" width="6.42578125" style="1" customWidth="1" collapsed="1"/>
    <col min="10" max="10" width="8.7109375" style="1" hidden="1" customWidth="1" outlineLevel="1"/>
    <col min="11" max="11" width="6.5703125" style="1" hidden="1" customWidth="1" outlineLevel="1"/>
    <col min="12" max="12" width="6.5703125" style="1" customWidth="1" collapsed="1"/>
    <col min="13" max="14" width="6.5703125" style="1" hidden="1" customWidth="1" outlineLevel="1"/>
    <col min="15" max="15" width="6.5703125" style="1" customWidth="1" collapsed="1"/>
    <col min="16" max="16" width="34.7109375" style="1" hidden="1" customWidth="1" outlineLevel="1"/>
    <col min="17" max="17" width="9.140625" style="4" collapsed="1"/>
    <col min="18" max="16384" width="9.140625" style="4"/>
  </cols>
  <sheetData>
    <row r="1" spans="1:17" x14ac:dyDescent="0.25">
      <c r="B1" s="2"/>
      <c r="C1" s="2"/>
      <c r="D1" s="2"/>
      <c r="E1" s="2"/>
      <c r="F1" s="2"/>
      <c r="G1" s="2"/>
      <c r="H1" s="2"/>
      <c r="I1" s="2"/>
      <c r="J1" s="2"/>
      <c r="K1" s="2"/>
      <c r="L1" s="2"/>
      <c r="M1" s="2"/>
      <c r="N1" s="2"/>
      <c r="O1" s="3" t="s">
        <v>516</v>
      </c>
      <c r="P1" s="2"/>
    </row>
    <row r="2" spans="1:17" x14ac:dyDescent="0.25">
      <c r="B2" s="2"/>
      <c r="C2" s="2"/>
      <c r="D2" s="2"/>
      <c r="E2" s="2"/>
      <c r="F2" s="2"/>
      <c r="G2" s="2"/>
      <c r="H2" s="2"/>
      <c r="I2" s="2"/>
      <c r="J2" s="2"/>
      <c r="K2" s="2"/>
      <c r="L2" s="2"/>
      <c r="M2" s="2"/>
      <c r="N2" s="2"/>
      <c r="O2" s="3"/>
      <c r="P2" s="2"/>
    </row>
    <row r="3" spans="1:17" x14ac:dyDescent="0.25">
      <c r="A3" s="5"/>
      <c r="B3" s="6"/>
      <c r="C3" s="6"/>
      <c r="D3" s="6"/>
      <c r="E3" s="6"/>
      <c r="F3" s="6"/>
      <c r="G3" s="6"/>
      <c r="H3" s="6"/>
      <c r="I3" s="6"/>
      <c r="J3" s="6"/>
      <c r="K3" s="6"/>
      <c r="L3" s="6"/>
      <c r="M3" s="6"/>
      <c r="N3" s="6"/>
      <c r="O3" s="7"/>
      <c r="P3" s="8"/>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customHeight="1" x14ac:dyDescent="0.25">
      <c r="A6" s="12" t="s">
        <v>2</v>
      </c>
      <c r="B6" s="13"/>
      <c r="C6" s="1049" t="s">
        <v>458</v>
      </c>
      <c r="D6" s="1049"/>
      <c r="E6" s="1049"/>
      <c r="F6" s="1049"/>
      <c r="G6" s="1049"/>
      <c r="H6" s="1049"/>
      <c r="I6" s="1049"/>
      <c r="J6" s="1049"/>
      <c r="K6" s="1049"/>
      <c r="L6" s="1049"/>
      <c r="M6" s="1049"/>
      <c r="N6" s="1049"/>
      <c r="O6" s="1049"/>
      <c r="P6" s="1049"/>
      <c r="Q6" s="9"/>
    </row>
    <row r="7" spans="1:17" ht="12.75" customHeight="1" x14ac:dyDescent="0.25">
      <c r="A7" s="12" t="s">
        <v>4</v>
      </c>
      <c r="B7" s="13"/>
      <c r="C7" s="1049" t="s">
        <v>517</v>
      </c>
      <c r="D7" s="1049"/>
      <c r="E7" s="1049"/>
      <c r="F7" s="1049"/>
      <c r="G7" s="1049"/>
      <c r="H7" s="1049"/>
      <c r="I7" s="1049"/>
      <c r="J7" s="1049"/>
      <c r="K7" s="1049"/>
      <c r="L7" s="1049"/>
      <c r="M7" s="1049"/>
      <c r="N7" s="1049"/>
      <c r="O7" s="1049"/>
      <c r="P7" s="1049"/>
      <c r="Q7" s="9"/>
    </row>
    <row r="8" spans="1:17" ht="12.75" customHeight="1" x14ac:dyDescent="0.25">
      <c r="A8" s="14" t="s">
        <v>6</v>
      </c>
      <c r="B8" s="15"/>
      <c r="C8" s="1044" t="s">
        <v>518</v>
      </c>
      <c r="D8" s="1044"/>
      <c r="E8" s="1044"/>
      <c r="F8" s="1044"/>
      <c r="G8" s="1044"/>
      <c r="H8" s="1044"/>
      <c r="I8" s="1044"/>
      <c r="J8" s="1044"/>
      <c r="K8" s="1044"/>
      <c r="L8" s="1044"/>
      <c r="M8" s="1044"/>
      <c r="N8" s="1044"/>
      <c r="O8" s="1044"/>
      <c r="P8" s="1044"/>
      <c r="Q8" s="9"/>
    </row>
    <row r="9" spans="1:17" ht="12.75" customHeight="1" x14ac:dyDescent="0.25">
      <c r="A9" s="14" t="s">
        <v>8</v>
      </c>
      <c r="B9" s="15"/>
      <c r="C9" s="1044" t="s">
        <v>497</v>
      </c>
      <c r="D9" s="1044"/>
      <c r="E9" s="1044"/>
      <c r="F9" s="1044"/>
      <c r="G9" s="1044"/>
      <c r="H9" s="1044"/>
      <c r="I9" s="1044"/>
      <c r="J9" s="1044"/>
      <c r="K9" s="1044"/>
      <c r="L9" s="1044"/>
      <c r="M9" s="1044"/>
      <c r="N9" s="1044"/>
      <c r="O9" s="1044"/>
      <c r="P9" s="1044"/>
      <c r="Q9" s="9"/>
    </row>
    <row r="10" spans="1:17" ht="24.75" customHeight="1" x14ac:dyDescent="0.25">
      <c r="A10" s="14" t="s">
        <v>10</v>
      </c>
      <c r="B10" s="15"/>
      <c r="C10" s="1049" t="s">
        <v>509</v>
      </c>
      <c r="D10" s="1049"/>
      <c r="E10" s="1049"/>
      <c r="F10" s="1049"/>
      <c r="G10" s="1049"/>
      <c r="H10" s="1049"/>
      <c r="I10" s="1049"/>
      <c r="J10" s="1049"/>
      <c r="K10" s="1049"/>
      <c r="L10" s="1049"/>
      <c r="M10" s="1049"/>
      <c r="N10" s="1049"/>
      <c r="O10" s="1049"/>
      <c r="P10" s="1049"/>
      <c r="Q10" s="9"/>
    </row>
    <row r="11" spans="1:17" x14ac:dyDescent="0.25">
      <c r="A11" s="14" t="s">
        <v>12</v>
      </c>
      <c r="B11" s="15"/>
      <c r="C11" s="1049" t="s">
        <v>519</v>
      </c>
      <c r="D11" s="1049"/>
      <c r="E11" s="1049"/>
      <c r="F11" s="1049"/>
      <c r="G11" s="1049"/>
      <c r="H11" s="1049"/>
      <c r="I11" s="1049"/>
      <c r="J11" s="1049"/>
      <c r="K11" s="1049"/>
      <c r="L11" s="1049"/>
      <c r="M11" s="1049"/>
      <c r="N11" s="1049"/>
      <c r="O11" s="1049"/>
      <c r="P11" s="1050"/>
      <c r="Q11" s="9"/>
    </row>
    <row r="12" spans="1:17" ht="12.75" customHeight="1" x14ac:dyDescent="0.25">
      <c r="A12" s="16" t="s">
        <v>14</v>
      </c>
      <c r="B12" s="15"/>
      <c r="C12" s="1084"/>
      <c r="D12" s="1084"/>
      <c r="E12" s="1084"/>
      <c r="F12" s="1084"/>
      <c r="G12" s="1084"/>
      <c r="H12" s="1084"/>
      <c r="I12" s="1084"/>
      <c r="J12" s="1084"/>
      <c r="K12" s="1084"/>
      <c r="L12" s="1084"/>
      <c r="M12" s="1084"/>
      <c r="N12" s="1084"/>
      <c r="O12" s="1084"/>
      <c r="P12" s="1084"/>
      <c r="Q12" s="9"/>
    </row>
    <row r="13" spans="1:17" ht="12.75" customHeight="1" x14ac:dyDescent="0.25">
      <c r="A13" s="14"/>
      <c r="B13" s="15" t="s">
        <v>15</v>
      </c>
      <c r="C13" s="1044" t="s">
        <v>520</v>
      </c>
      <c r="D13" s="1044"/>
      <c r="E13" s="1044"/>
      <c r="F13" s="1044"/>
      <c r="G13" s="1044"/>
      <c r="H13" s="1044"/>
      <c r="I13" s="1044"/>
      <c r="J13" s="1044"/>
      <c r="K13" s="1044"/>
      <c r="L13" s="1044"/>
      <c r="M13" s="1044"/>
      <c r="N13" s="1044"/>
      <c r="O13" s="1044"/>
      <c r="P13" s="1044"/>
      <c r="Q13" s="9"/>
    </row>
    <row r="14" spans="1:17" ht="12.75" customHeight="1" x14ac:dyDescent="0.25">
      <c r="A14" s="14"/>
      <c r="B14" s="15" t="s">
        <v>17</v>
      </c>
      <c r="C14" s="1044" t="s">
        <v>521</v>
      </c>
      <c r="D14" s="1044"/>
      <c r="E14" s="1044"/>
      <c r="F14" s="1044"/>
      <c r="G14" s="1044"/>
      <c r="H14" s="1044"/>
      <c r="I14" s="1044"/>
      <c r="J14" s="1044"/>
      <c r="K14" s="1044"/>
      <c r="L14" s="1044"/>
      <c r="M14" s="1044"/>
      <c r="N14" s="1044"/>
      <c r="O14" s="1044"/>
      <c r="P14" s="1044"/>
      <c r="Q14" s="9"/>
    </row>
    <row r="15" spans="1:17" ht="12.75" customHeight="1" x14ac:dyDescent="0.25">
      <c r="A15" s="14"/>
      <c r="B15" s="15" t="s">
        <v>19</v>
      </c>
      <c r="C15" s="1084"/>
      <c r="D15" s="1084"/>
      <c r="E15" s="1084"/>
      <c r="F15" s="1084"/>
      <c r="G15" s="1084"/>
      <c r="H15" s="1084"/>
      <c r="I15" s="1084"/>
      <c r="J15" s="1084"/>
      <c r="K15" s="1084"/>
      <c r="L15" s="1084"/>
      <c r="M15" s="1084"/>
      <c r="N15" s="1084"/>
      <c r="O15" s="1084"/>
      <c r="P15" s="1084"/>
      <c r="Q15" s="9"/>
    </row>
    <row r="16" spans="1:17" ht="12.75" customHeight="1" x14ac:dyDescent="0.25">
      <c r="A16" s="14"/>
      <c r="B16" s="15" t="s">
        <v>20</v>
      </c>
      <c r="C16" s="1044" t="s">
        <v>522</v>
      </c>
      <c r="D16" s="1044"/>
      <c r="E16" s="1044"/>
      <c r="F16" s="1044"/>
      <c r="G16" s="1044"/>
      <c r="H16" s="1044"/>
      <c r="I16" s="1044"/>
      <c r="J16" s="1044"/>
      <c r="K16" s="1044"/>
      <c r="L16" s="1044"/>
      <c r="M16" s="1044"/>
      <c r="N16" s="1044"/>
      <c r="O16" s="1044"/>
      <c r="P16" s="1044"/>
      <c r="Q16" s="9"/>
    </row>
    <row r="17" spans="1:17" ht="12.75" customHeight="1" x14ac:dyDescent="0.25">
      <c r="A17" s="14"/>
      <c r="B17" s="15" t="s">
        <v>22</v>
      </c>
      <c r="C17" s="1044" t="s">
        <v>523</v>
      </c>
      <c r="D17" s="1044"/>
      <c r="E17" s="1044"/>
      <c r="F17" s="1044"/>
      <c r="G17" s="1044"/>
      <c r="H17" s="1044"/>
      <c r="I17" s="1044"/>
      <c r="J17" s="1044"/>
      <c r="K17" s="1044"/>
      <c r="L17" s="1044"/>
      <c r="M17" s="1044"/>
      <c r="N17" s="1044"/>
      <c r="O17" s="1044"/>
      <c r="P17" s="1044"/>
      <c r="Q17" s="9"/>
    </row>
    <row r="18" spans="1:17" ht="12.75" customHeight="1" x14ac:dyDescent="0.25">
      <c r="A18" s="17"/>
      <c r="B18" s="18"/>
      <c r="C18" s="19"/>
      <c r="D18" s="19"/>
      <c r="E18" s="19"/>
      <c r="F18" s="19"/>
      <c r="G18" s="19"/>
      <c r="H18" s="19"/>
      <c r="I18" s="19"/>
      <c r="J18" s="19"/>
      <c r="K18" s="19"/>
      <c r="L18" s="19"/>
      <c r="M18" s="19"/>
      <c r="N18" s="19"/>
      <c r="O18" s="19"/>
      <c r="P18" s="19"/>
      <c r="Q18" s="9"/>
    </row>
    <row r="19" spans="1:17" s="20" customFormat="1" ht="12.75" customHeight="1" x14ac:dyDescent="0.25">
      <c r="A19" s="1027" t="s">
        <v>23</v>
      </c>
      <c r="B19" s="1030" t="s">
        <v>24</v>
      </c>
      <c r="C19" s="1076" t="s">
        <v>25</v>
      </c>
      <c r="D19" s="1077"/>
      <c r="E19" s="1077"/>
      <c r="F19" s="1077"/>
      <c r="G19" s="1077"/>
      <c r="H19" s="1077"/>
      <c r="I19" s="1077"/>
      <c r="J19" s="1077"/>
      <c r="K19" s="1077"/>
      <c r="L19" s="1077"/>
      <c r="M19" s="1077"/>
      <c r="N19" s="1077"/>
      <c r="O19" s="1078"/>
      <c r="P19" s="1079" t="s">
        <v>26</v>
      </c>
    </row>
    <row r="20" spans="1:17" s="20" customFormat="1" ht="12.75" customHeight="1" x14ac:dyDescent="0.25">
      <c r="A20" s="1075"/>
      <c r="B20" s="1031"/>
      <c r="C20" s="1036" t="s">
        <v>27</v>
      </c>
      <c r="D20" s="1082" t="s">
        <v>28</v>
      </c>
      <c r="E20" s="1038" t="s">
        <v>29</v>
      </c>
      <c r="F20" s="1040" t="s">
        <v>30</v>
      </c>
      <c r="G20" s="1073" t="s">
        <v>31</v>
      </c>
      <c r="H20" s="1042" t="s">
        <v>32</v>
      </c>
      <c r="I20" s="1023" t="s">
        <v>33</v>
      </c>
      <c r="J20" s="1073" t="s">
        <v>34</v>
      </c>
      <c r="K20" s="1038" t="s">
        <v>35</v>
      </c>
      <c r="L20" s="1040" t="s">
        <v>36</v>
      </c>
      <c r="M20" s="1073" t="s">
        <v>37</v>
      </c>
      <c r="N20" s="1042" t="s">
        <v>38</v>
      </c>
      <c r="O20" s="1021" t="s">
        <v>39</v>
      </c>
      <c r="P20" s="1080"/>
    </row>
    <row r="21" spans="1:17" s="21" customFormat="1" ht="52.5" customHeight="1" thickBot="1" x14ac:dyDescent="0.3">
      <c r="A21" s="1029"/>
      <c r="B21" s="1031"/>
      <c r="C21" s="1037"/>
      <c r="D21" s="1083"/>
      <c r="E21" s="1039"/>
      <c r="F21" s="1041"/>
      <c r="G21" s="1074"/>
      <c r="H21" s="1043"/>
      <c r="I21" s="1024"/>
      <c r="J21" s="1074"/>
      <c r="K21" s="1039"/>
      <c r="L21" s="1041"/>
      <c r="M21" s="1074"/>
      <c r="N21" s="1043"/>
      <c r="O21" s="1022"/>
      <c r="P21" s="1081"/>
    </row>
    <row r="22" spans="1:17" s="21" customFormat="1" ht="9.75" customHeight="1" thickTop="1" x14ac:dyDescent="0.25">
      <c r="A22" s="22">
        <v>1</v>
      </c>
      <c r="B22" s="22">
        <v>2</v>
      </c>
      <c r="C22" s="22">
        <v>3</v>
      </c>
      <c r="D22" s="363">
        <v>4</v>
      </c>
      <c r="E22" s="363">
        <v>5</v>
      </c>
      <c r="F22" s="22">
        <v>6</v>
      </c>
      <c r="G22" s="24">
        <v>7</v>
      </c>
      <c r="H22" s="26">
        <v>8</v>
      </c>
      <c r="I22" s="25">
        <v>9</v>
      </c>
      <c r="J22" s="24">
        <v>10</v>
      </c>
      <c r="K22" s="25">
        <v>11</v>
      </c>
      <c r="L22" s="22">
        <v>12</v>
      </c>
      <c r="M22" s="24">
        <v>13</v>
      </c>
      <c r="N22" s="26">
        <v>14</v>
      </c>
      <c r="O22" s="23">
        <v>15</v>
      </c>
      <c r="P22" s="27">
        <v>16</v>
      </c>
    </row>
    <row r="23" spans="1:17" s="37" customFormat="1" x14ac:dyDescent="0.25">
      <c r="A23" s="28"/>
      <c r="B23" s="29" t="s">
        <v>40</v>
      </c>
      <c r="C23" s="197"/>
      <c r="D23" s="638"/>
      <c r="E23" s="638"/>
      <c r="F23" s="33"/>
      <c r="G23" s="31"/>
      <c r="H23" s="34"/>
      <c r="I23" s="32"/>
      <c r="J23" s="31"/>
      <c r="K23" s="32"/>
      <c r="L23" s="33"/>
      <c r="M23" s="31"/>
      <c r="N23" s="34"/>
      <c r="O23" s="35"/>
      <c r="P23" s="36"/>
    </row>
    <row r="24" spans="1:17" s="37" customFormat="1" ht="12.75" thickBot="1" x14ac:dyDescent="0.3">
      <c r="A24" s="38"/>
      <c r="B24" s="39" t="s">
        <v>41</v>
      </c>
      <c r="C24" s="43">
        <f>SUM(F24,I24,L24,O24)</f>
        <v>538930</v>
      </c>
      <c r="D24" s="370">
        <f t="shared" ref="D24:I24" si="0">SUM(D25,D28,D29,D45,D46)</f>
        <v>267151</v>
      </c>
      <c r="E24" s="370">
        <f t="shared" si="0"/>
        <v>0</v>
      </c>
      <c r="F24" s="43">
        <f t="shared" si="0"/>
        <v>267151</v>
      </c>
      <c r="G24" s="41">
        <f t="shared" si="0"/>
        <v>264158</v>
      </c>
      <c r="H24" s="44">
        <f t="shared" si="0"/>
        <v>0</v>
      </c>
      <c r="I24" s="42">
        <f t="shared" si="0"/>
        <v>264158</v>
      </c>
      <c r="J24" s="41">
        <f>SUM(J25,J30,J46)</f>
        <v>7601</v>
      </c>
      <c r="K24" s="42">
        <f>SUM(K25,K30,K46)</f>
        <v>0</v>
      </c>
      <c r="L24" s="43">
        <f>SUM(L25,L30,L46)</f>
        <v>7601</v>
      </c>
      <c r="M24" s="41">
        <f>SUM(M25,M48)</f>
        <v>20</v>
      </c>
      <c r="N24" s="44">
        <f>SUM(N25,N48)</f>
        <v>0</v>
      </c>
      <c r="O24" s="45">
        <f>SUM(O25,O48)</f>
        <v>20</v>
      </c>
      <c r="P24" s="45"/>
    </row>
    <row r="25" spans="1:17" ht="12.75" thickTop="1" x14ac:dyDescent="0.25">
      <c r="A25" s="46"/>
      <c r="B25" s="47" t="s">
        <v>42</v>
      </c>
      <c r="C25" s="51">
        <f t="shared" ref="C25:C50" si="1">SUM(F25,I25,L25,O25)</f>
        <v>1219</v>
      </c>
      <c r="D25" s="374">
        <f t="shared" ref="D25:O25" si="2">SUM(D26:D27)</f>
        <v>0</v>
      </c>
      <c r="E25" s="374">
        <f t="shared" si="2"/>
        <v>0</v>
      </c>
      <c r="F25" s="51">
        <f t="shared" si="2"/>
        <v>0</v>
      </c>
      <c r="G25" s="49">
        <f t="shared" si="2"/>
        <v>0</v>
      </c>
      <c r="H25" s="52">
        <f t="shared" si="2"/>
        <v>0</v>
      </c>
      <c r="I25" s="50">
        <f t="shared" si="2"/>
        <v>0</v>
      </c>
      <c r="J25" s="49">
        <f t="shared" si="2"/>
        <v>1219</v>
      </c>
      <c r="K25" s="50">
        <f t="shared" si="2"/>
        <v>0</v>
      </c>
      <c r="L25" s="51">
        <f t="shared" si="2"/>
        <v>1219</v>
      </c>
      <c r="M25" s="49">
        <f t="shared" si="2"/>
        <v>0</v>
      </c>
      <c r="N25" s="52">
        <f t="shared" si="2"/>
        <v>0</v>
      </c>
      <c r="O25" s="53">
        <f t="shared" si="2"/>
        <v>0</v>
      </c>
      <c r="P25" s="53"/>
    </row>
    <row r="26" spans="1:17" hidden="1" x14ac:dyDescent="0.25">
      <c r="A26" s="54"/>
      <c r="B26" s="55" t="s">
        <v>43</v>
      </c>
      <c r="C26" s="610">
        <f t="shared" si="1"/>
        <v>0</v>
      </c>
      <c r="D26" s="639"/>
      <c r="E26" s="639"/>
      <c r="F26" s="59">
        <f>D26+E26</f>
        <v>0</v>
      </c>
      <c r="G26" s="57"/>
      <c r="H26" s="60"/>
      <c r="I26" s="58">
        <f>G26+H26</f>
        <v>0</v>
      </c>
      <c r="J26" s="57"/>
      <c r="K26" s="58"/>
      <c r="L26" s="59">
        <f>J26+K26</f>
        <v>0</v>
      </c>
      <c r="M26" s="57"/>
      <c r="N26" s="60"/>
      <c r="O26" s="61">
        <f>N26+M26</f>
        <v>0</v>
      </c>
      <c r="P26" s="62"/>
    </row>
    <row r="27" spans="1:17" x14ac:dyDescent="0.25">
      <c r="A27" s="63"/>
      <c r="B27" s="64" t="s">
        <v>44</v>
      </c>
      <c r="C27" s="611">
        <f t="shared" si="1"/>
        <v>1219</v>
      </c>
      <c r="D27" s="640"/>
      <c r="E27" s="640"/>
      <c r="F27" s="68">
        <f>D27+E27</f>
        <v>0</v>
      </c>
      <c r="G27" s="66"/>
      <c r="H27" s="69"/>
      <c r="I27" s="67">
        <f>G27+H27</f>
        <v>0</v>
      </c>
      <c r="J27" s="66">
        <f>77+43+1099</f>
        <v>1219</v>
      </c>
      <c r="K27" s="67"/>
      <c r="L27" s="68">
        <f>J27+K27</f>
        <v>1219</v>
      </c>
      <c r="M27" s="70"/>
      <c r="N27" s="69"/>
      <c r="O27" s="71">
        <f>N27+M27</f>
        <v>0</v>
      </c>
      <c r="P27" s="72"/>
    </row>
    <row r="28" spans="1:17" s="37" customFormat="1" ht="24.75" thickBot="1" x14ac:dyDescent="0.3">
      <c r="A28" s="73">
        <v>19300</v>
      </c>
      <c r="B28" s="73" t="s">
        <v>45</v>
      </c>
      <c r="C28" s="606">
        <f t="shared" si="1"/>
        <v>531309</v>
      </c>
      <c r="D28" s="641">
        <f>277282-10131</f>
        <v>267151</v>
      </c>
      <c r="E28" s="641"/>
      <c r="F28" s="77">
        <f>D28+E28</f>
        <v>267151</v>
      </c>
      <c r="G28" s="75">
        <f>261130+3028</f>
        <v>264158</v>
      </c>
      <c r="H28" s="78"/>
      <c r="I28" s="79">
        <f>G28+H28</f>
        <v>264158</v>
      </c>
      <c r="J28" s="80" t="s">
        <v>46</v>
      </c>
      <c r="K28" s="81" t="s">
        <v>46</v>
      </c>
      <c r="L28" s="82" t="s">
        <v>46</v>
      </c>
      <c r="M28" s="80" t="s">
        <v>46</v>
      </c>
      <c r="N28" s="83"/>
      <c r="O28" s="84" t="s">
        <v>46</v>
      </c>
      <c r="P28" s="84"/>
    </row>
    <row r="29" spans="1:17" s="37" customFormat="1" ht="24.75" hidden="1" thickTop="1" x14ac:dyDescent="0.25">
      <c r="A29" s="85"/>
      <c r="B29" s="85" t="s">
        <v>47</v>
      </c>
      <c r="C29" s="97">
        <f t="shared" si="1"/>
        <v>0</v>
      </c>
      <c r="D29" s="642"/>
      <c r="E29" s="642"/>
      <c r="F29" s="89">
        <f>D29+E29</f>
        <v>0</v>
      </c>
      <c r="G29" s="90" t="s">
        <v>46</v>
      </c>
      <c r="H29" s="91" t="s">
        <v>46</v>
      </c>
      <c r="I29" s="92" t="s">
        <v>46</v>
      </c>
      <c r="J29" s="90" t="s">
        <v>46</v>
      </c>
      <c r="K29" s="92" t="s">
        <v>46</v>
      </c>
      <c r="L29" s="93" t="s">
        <v>46</v>
      </c>
      <c r="M29" s="90" t="s">
        <v>46</v>
      </c>
      <c r="N29" s="91"/>
      <c r="O29" s="94" t="s">
        <v>46</v>
      </c>
      <c r="P29" s="94"/>
    </row>
    <row r="30" spans="1:17" s="37" customFormat="1" ht="24" customHeight="1" thickTop="1" x14ac:dyDescent="0.25">
      <c r="A30" s="85">
        <v>21300</v>
      </c>
      <c r="B30" s="85" t="s">
        <v>48</v>
      </c>
      <c r="C30" s="97">
        <f t="shared" si="1"/>
        <v>6382</v>
      </c>
      <c r="D30" s="643" t="s">
        <v>46</v>
      </c>
      <c r="E30" s="643" t="s">
        <v>46</v>
      </c>
      <c r="F30" s="93" t="s">
        <v>46</v>
      </c>
      <c r="G30" s="90" t="s">
        <v>46</v>
      </c>
      <c r="H30" s="91" t="s">
        <v>46</v>
      </c>
      <c r="I30" s="92" t="s">
        <v>46</v>
      </c>
      <c r="J30" s="95">
        <f>SUM(J31,J35,J37,J40)</f>
        <v>6382</v>
      </c>
      <c r="K30" s="96">
        <f>SUM(K31,K35,K37,K40)</f>
        <v>0</v>
      </c>
      <c r="L30" s="97">
        <f>SUM(L31,L35,L37,L40)</f>
        <v>6382</v>
      </c>
      <c r="M30" s="90" t="s">
        <v>46</v>
      </c>
      <c r="N30" s="98"/>
      <c r="O30" s="94" t="s">
        <v>46</v>
      </c>
      <c r="P30" s="99"/>
    </row>
    <row r="31" spans="1:17" s="37" customFormat="1" hidden="1" x14ac:dyDescent="0.25">
      <c r="A31" s="100">
        <v>21350</v>
      </c>
      <c r="B31" s="85" t="s">
        <v>49</v>
      </c>
      <c r="C31" s="97">
        <f t="shared" si="1"/>
        <v>0</v>
      </c>
      <c r="D31" s="643" t="s">
        <v>46</v>
      </c>
      <c r="E31" s="643" t="s">
        <v>46</v>
      </c>
      <c r="F31" s="93" t="s">
        <v>46</v>
      </c>
      <c r="G31" s="90" t="s">
        <v>46</v>
      </c>
      <c r="H31" s="91" t="s">
        <v>46</v>
      </c>
      <c r="I31" s="92" t="s">
        <v>46</v>
      </c>
      <c r="J31" s="95">
        <f>SUM(J32:J34)</f>
        <v>0</v>
      </c>
      <c r="K31" s="96">
        <f>SUM(K32:K34)</f>
        <v>0</v>
      </c>
      <c r="L31" s="97">
        <f>SUM(L32:L34)</f>
        <v>0</v>
      </c>
      <c r="M31" s="90" t="s">
        <v>46</v>
      </c>
      <c r="N31" s="98"/>
      <c r="O31" s="94" t="s">
        <v>46</v>
      </c>
      <c r="P31" s="99"/>
    </row>
    <row r="32" spans="1:17" hidden="1" x14ac:dyDescent="0.25">
      <c r="A32" s="54">
        <v>21351</v>
      </c>
      <c r="B32" s="101" t="s">
        <v>50</v>
      </c>
      <c r="C32" s="240">
        <f t="shared" si="1"/>
        <v>0</v>
      </c>
      <c r="D32" s="644" t="s">
        <v>46</v>
      </c>
      <c r="E32" s="644" t="s">
        <v>46</v>
      </c>
      <c r="F32" s="104" t="s">
        <v>46</v>
      </c>
      <c r="G32" s="102" t="s">
        <v>46</v>
      </c>
      <c r="H32" s="105" t="s">
        <v>46</v>
      </c>
      <c r="I32" s="103" t="s">
        <v>46</v>
      </c>
      <c r="J32" s="106"/>
      <c r="K32" s="107"/>
      <c r="L32" s="59">
        <f>J32+K32</f>
        <v>0</v>
      </c>
      <c r="M32" s="102" t="s">
        <v>46</v>
      </c>
      <c r="N32" s="108"/>
      <c r="O32" s="109" t="s">
        <v>46</v>
      </c>
      <c r="P32" s="110"/>
    </row>
    <row r="33" spans="1:16" hidden="1" x14ac:dyDescent="0.25">
      <c r="A33" s="63">
        <v>21352</v>
      </c>
      <c r="B33" s="111" t="s">
        <v>51</v>
      </c>
      <c r="C33" s="227">
        <f t="shared" si="1"/>
        <v>0</v>
      </c>
      <c r="D33" s="645" t="s">
        <v>46</v>
      </c>
      <c r="E33" s="645" t="s">
        <v>46</v>
      </c>
      <c r="F33" s="114" t="s">
        <v>46</v>
      </c>
      <c r="G33" s="112" t="s">
        <v>46</v>
      </c>
      <c r="H33" s="115" t="s">
        <v>46</v>
      </c>
      <c r="I33" s="113" t="s">
        <v>46</v>
      </c>
      <c r="J33" s="116"/>
      <c r="K33" s="117"/>
      <c r="L33" s="68">
        <f>J33+K33</f>
        <v>0</v>
      </c>
      <c r="M33" s="112" t="s">
        <v>46</v>
      </c>
      <c r="N33" s="118"/>
      <c r="O33" s="119" t="s">
        <v>46</v>
      </c>
      <c r="P33" s="120"/>
    </row>
    <row r="34" spans="1:16" ht="24" hidden="1" x14ac:dyDescent="0.25">
      <c r="A34" s="63">
        <v>21359</v>
      </c>
      <c r="B34" s="111" t="s">
        <v>52</v>
      </c>
      <c r="C34" s="227">
        <f t="shared" si="1"/>
        <v>0</v>
      </c>
      <c r="D34" s="645" t="s">
        <v>46</v>
      </c>
      <c r="E34" s="645" t="s">
        <v>46</v>
      </c>
      <c r="F34" s="114" t="s">
        <v>46</v>
      </c>
      <c r="G34" s="112" t="s">
        <v>46</v>
      </c>
      <c r="H34" s="115" t="s">
        <v>46</v>
      </c>
      <c r="I34" s="113" t="s">
        <v>46</v>
      </c>
      <c r="J34" s="116"/>
      <c r="K34" s="117"/>
      <c r="L34" s="68">
        <f>J34+K34</f>
        <v>0</v>
      </c>
      <c r="M34" s="112" t="s">
        <v>46</v>
      </c>
      <c r="N34" s="118"/>
      <c r="O34" s="119" t="s">
        <v>46</v>
      </c>
      <c r="P34" s="120"/>
    </row>
    <row r="35" spans="1:16" s="37" customFormat="1" ht="36" hidden="1" x14ac:dyDescent="0.25">
      <c r="A35" s="100">
        <v>21370</v>
      </c>
      <c r="B35" s="85" t="s">
        <v>53</v>
      </c>
      <c r="C35" s="97">
        <f t="shared" si="1"/>
        <v>0</v>
      </c>
      <c r="D35" s="643" t="s">
        <v>46</v>
      </c>
      <c r="E35" s="643" t="s">
        <v>46</v>
      </c>
      <c r="F35" s="93" t="s">
        <v>46</v>
      </c>
      <c r="G35" s="90" t="s">
        <v>46</v>
      </c>
      <c r="H35" s="91" t="s">
        <v>46</v>
      </c>
      <c r="I35" s="92" t="s">
        <v>46</v>
      </c>
      <c r="J35" s="95">
        <f>SUM(J36)</f>
        <v>0</v>
      </c>
      <c r="K35" s="96">
        <f>SUM(K36)</f>
        <v>0</v>
      </c>
      <c r="L35" s="97">
        <f>SUM(L36)</f>
        <v>0</v>
      </c>
      <c r="M35" s="90" t="s">
        <v>46</v>
      </c>
      <c r="N35" s="98"/>
      <c r="O35" s="94" t="s">
        <v>46</v>
      </c>
      <c r="P35" s="99"/>
    </row>
    <row r="36" spans="1:16" ht="36" hidden="1" x14ac:dyDescent="0.25">
      <c r="A36" s="121">
        <v>21379</v>
      </c>
      <c r="B36" s="122" t="s">
        <v>54</v>
      </c>
      <c r="C36" s="500">
        <f t="shared" si="1"/>
        <v>0</v>
      </c>
      <c r="D36" s="646" t="s">
        <v>46</v>
      </c>
      <c r="E36" s="646" t="s">
        <v>46</v>
      </c>
      <c r="F36" s="126" t="s">
        <v>46</v>
      </c>
      <c r="G36" s="124" t="s">
        <v>46</v>
      </c>
      <c r="H36" s="127" t="s">
        <v>46</v>
      </c>
      <c r="I36" s="125" t="s">
        <v>46</v>
      </c>
      <c r="J36" s="128"/>
      <c r="K36" s="129"/>
      <c r="L36" s="130">
        <f>J36+K36</f>
        <v>0</v>
      </c>
      <c r="M36" s="124" t="s">
        <v>46</v>
      </c>
      <c r="N36" s="131"/>
      <c r="O36" s="132" t="s">
        <v>46</v>
      </c>
      <c r="P36" s="133"/>
    </row>
    <row r="37" spans="1:16" s="37" customFormat="1" hidden="1" x14ac:dyDescent="0.25">
      <c r="A37" s="100">
        <v>21380</v>
      </c>
      <c r="B37" s="85" t="s">
        <v>55</v>
      </c>
      <c r="C37" s="97">
        <f t="shared" si="1"/>
        <v>0</v>
      </c>
      <c r="D37" s="643" t="s">
        <v>46</v>
      </c>
      <c r="E37" s="643" t="s">
        <v>46</v>
      </c>
      <c r="F37" s="93" t="s">
        <v>46</v>
      </c>
      <c r="G37" s="90" t="s">
        <v>46</v>
      </c>
      <c r="H37" s="91" t="s">
        <v>46</v>
      </c>
      <c r="I37" s="92" t="s">
        <v>46</v>
      </c>
      <c r="J37" s="95">
        <f>SUM(J38:J39)</f>
        <v>0</v>
      </c>
      <c r="K37" s="96">
        <f>SUM(K38:K39)</f>
        <v>0</v>
      </c>
      <c r="L37" s="97">
        <f>SUM(L38:L39)</f>
        <v>0</v>
      </c>
      <c r="M37" s="90" t="s">
        <v>46</v>
      </c>
      <c r="N37" s="98"/>
      <c r="O37" s="94" t="s">
        <v>46</v>
      </c>
      <c r="P37" s="99"/>
    </row>
    <row r="38" spans="1:16" hidden="1" x14ac:dyDescent="0.25">
      <c r="A38" s="55">
        <v>21381</v>
      </c>
      <c r="B38" s="101" t="s">
        <v>56</v>
      </c>
      <c r="C38" s="240">
        <f t="shared" si="1"/>
        <v>0</v>
      </c>
      <c r="D38" s="644" t="s">
        <v>46</v>
      </c>
      <c r="E38" s="644" t="s">
        <v>46</v>
      </c>
      <c r="F38" s="104" t="s">
        <v>46</v>
      </c>
      <c r="G38" s="102" t="s">
        <v>46</v>
      </c>
      <c r="H38" s="105" t="s">
        <v>46</v>
      </c>
      <c r="I38" s="103" t="s">
        <v>46</v>
      </c>
      <c r="J38" s="106"/>
      <c r="K38" s="107"/>
      <c r="L38" s="59">
        <f>J38+K38</f>
        <v>0</v>
      </c>
      <c r="M38" s="102" t="s">
        <v>46</v>
      </c>
      <c r="N38" s="108"/>
      <c r="O38" s="109" t="s">
        <v>46</v>
      </c>
      <c r="P38" s="110"/>
    </row>
    <row r="39" spans="1:16" ht="24" hidden="1" x14ac:dyDescent="0.25">
      <c r="A39" s="64">
        <v>21383</v>
      </c>
      <c r="B39" s="111" t="s">
        <v>57</v>
      </c>
      <c r="C39" s="227">
        <f t="shared" si="1"/>
        <v>0</v>
      </c>
      <c r="D39" s="645" t="s">
        <v>46</v>
      </c>
      <c r="E39" s="645" t="s">
        <v>46</v>
      </c>
      <c r="F39" s="114" t="s">
        <v>46</v>
      </c>
      <c r="G39" s="112" t="s">
        <v>46</v>
      </c>
      <c r="H39" s="115" t="s">
        <v>46</v>
      </c>
      <c r="I39" s="113" t="s">
        <v>46</v>
      </c>
      <c r="J39" s="116"/>
      <c r="K39" s="117"/>
      <c r="L39" s="68">
        <f>J39+K39</f>
        <v>0</v>
      </c>
      <c r="M39" s="112" t="s">
        <v>46</v>
      </c>
      <c r="N39" s="118"/>
      <c r="O39" s="119" t="s">
        <v>46</v>
      </c>
      <c r="P39" s="120"/>
    </row>
    <row r="40" spans="1:16" s="37" customFormat="1" ht="24" x14ac:dyDescent="0.25">
      <c r="A40" s="100">
        <v>21390</v>
      </c>
      <c r="B40" s="85" t="s">
        <v>58</v>
      </c>
      <c r="C40" s="97">
        <f t="shared" si="1"/>
        <v>6382</v>
      </c>
      <c r="D40" s="643" t="s">
        <v>46</v>
      </c>
      <c r="E40" s="643" t="s">
        <v>46</v>
      </c>
      <c r="F40" s="93" t="s">
        <v>46</v>
      </c>
      <c r="G40" s="90" t="s">
        <v>46</v>
      </c>
      <c r="H40" s="91" t="s">
        <v>46</v>
      </c>
      <c r="I40" s="92" t="s">
        <v>46</v>
      </c>
      <c r="J40" s="95">
        <f>SUM(J41:J44)</f>
        <v>6382</v>
      </c>
      <c r="K40" s="96">
        <f>SUM(K41:K44)</f>
        <v>0</v>
      </c>
      <c r="L40" s="97">
        <f>SUM(L41:L44)</f>
        <v>6382</v>
      </c>
      <c r="M40" s="90" t="s">
        <v>46</v>
      </c>
      <c r="N40" s="98"/>
      <c r="O40" s="94" t="s">
        <v>46</v>
      </c>
      <c r="P40" s="99"/>
    </row>
    <row r="41" spans="1:16" ht="24" hidden="1" x14ac:dyDescent="0.25">
      <c r="A41" s="55">
        <v>21391</v>
      </c>
      <c r="B41" s="101" t="s">
        <v>59</v>
      </c>
      <c r="C41" s="240">
        <f t="shared" si="1"/>
        <v>0</v>
      </c>
      <c r="D41" s="644" t="s">
        <v>46</v>
      </c>
      <c r="E41" s="644" t="s">
        <v>46</v>
      </c>
      <c r="F41" s="104" t="s">
        <v>46</v>
      </c>
      <c r="G41" s="102" t="s">
        <v>46</v>
      </c>
      <c r="H41" s="105" t="s">
        <v>46</v>
      </c>
      <c r="I41" s="103" t="s">
        <v>46</v>
      </c>
      <c r="J41" s="106"/>
      <c r="K41" s="107"/>
      <c r="L41" s="59">
        <f>J41+K41</f>
        <v>0</v>
      </c>
      <c r="M41" s="102" t="s">
        <v>46</v>
      </c>
      <c r="N41" s="108"/>
      <c r="O41" s="109" t="s">
        <v>46</v>
      </c>
      <c r="P41" s="110"/>
    </row>
    <row r="42" spans="1:16" hidden="1" x14ac:dyDescent="0.25">
      <c r="A42" s="64">
        <v>21393</v>
      </c>
      <c r="B42" s="111" t="s">
        <v>60</v>
      </c>
      <c r="C42" s="227">
        <f t="shared" si="1"/>
        <v>0</v>
      </c>
      <c r="D42" s="645" t="s">
        <v>46</v>
      </c>
      <c r="E42" s="645" t="s">
        <v>46</v>
      </c>
      <c r="F42" s="114" t="s">
        <v>46</v>
      </c>
      <c r="G42" s="112" t="s">
        <v>46</v>
      </c>
      <c r="H42" s="115" t="s">
        <v>46</v>
      </c>
      <c r="I42" s="113" t="s">
        <v>46</v>
      </c>
      <c r="J42" s="116"/>
      <c r="K42" s="117"/>
      <c r="L42" s="68">
        <f>J42+K42</f>
        <v>0</v>
      </c>
      <c r="M42" s="112" t="s">
        <v>46</v>
      </c>
      <c r="N42" s="118"/>
      <c r="O42" s="119" t="s">
        <v>46</v>
      </c>
      <c r="P42" s="120"/>
    </row>
    <row r="43" spans="1:16" hidden="1" x14ac:dyDescent="0.25">
      <c r="A43" s="64">
        <v>21395</v>
      </c>
      <c r="B43" s="111" t="s">
        <v>61</v>
      </c>
      <c r="C43" s="227">
        <f t="shared" si="1"/>
        <v>0</v>
      </c>
      <c r="D43" s="645" t="s">
        <v>46</v>
      </c>
      <c r="E43" s="645" t="s">
        <v>46</v>
      </c>
      <c r="F43" s="114" t="s">
        <v>46</v>
      </c>
      <c r="G43" s="112" t="s">
        <v>46</v>
      </c>
      <c r="H43" s="115" t="s">
        <v>46</v>
      </c>
      <c r="I43" s="113" t="s">
        <v>46</v>
      </c>
      <c r="J43" s="116"/>
      <c r="K43" s="117"/>
      <c r="L43" s="68">
        <f>J43+K43</f>
        <v>0</v>
      </c>
      <c r="M43" s="112" t="s">
        <v>46</v>
      </c>
      <c r="N43" s="118"/>
      <c r="O43" s="119" t="s">
        <v>46</v>
      </c>
      <c r="P43" s="120"/>
    </row>
    <row r="44" spans="1:16" ht="15.75" customHeight="1" x14ac:dyDescent="0.25">
      <c r="A44" s="64">
        <v>21399</v>
      </c>
      <c r="B44" s="111" t="s">
        <v>62</v>
      </c>
      <c r="C44" s="227">
        <f t="shared" si="1"/>
        <v>6382</v>
      </c>
      <c r="D44" s="645" t="s">
        <v>46</v>
      </c>
      <c r="E44" s="645" t="s">
        <v>46</v>
      </c>
      <c r="F44" s="114" t="s">
        <v>46</v>
      </c>
      <c r="G44" s="112" t="s">
        <v>46</v>
      </c>
      <c r="H44" s="115" t="s">
        <v>46</v>
      </c>
      <c r="I44" s="113" t="s">
        <v>46</v>
      </c>
      <c r="J44" s="116">
        <v>6382</v>
      </c>
      <c r="K44" s="117"/>
      <c r="L44" s="68">
        <f>J44+K44</f>
        <v>6382</v>
      </c>
      <c r="M44" s="112" t="s">
        <v>46</v>
      </c>
      <c r="N44" s="118"/>
      <c r="O44" s="119" t="s">
        <v>46</v>
      </c>
      <c r="P44" s="120"/>
    </row>
    <row r="45" spans="1:16" s="37" customFormat="1" ht="36.75" hidden="1" customHeight="1" x14ac:dyDescent="0.25">
      <c r="A45" s="100">
        <v>21420</v>
      </c>
      <c r="B45" s="85" t="s">
        <v>63</v>
      </c>
      <c r="C45" s="143">
        <f t="shared" si="1"/>
        <v>0</v>
      </c>
      <c r="D45" s="647"/>
      <c r="E45" s="647"/>
      <c r="F45" s="89">
        <f>D45+E45</f>
        <v>0</v>
      </c>
      <c r="G45" s="90" t="s">
        <v>46</v>
      </c>
      <c r="H45" s="91" t="s">
        <v>46</v>
      </c>
      <c r="I45" s="92" t="s">
        <v>46</v>
      </c>
      <c r="J45" s="90" t="s">
        <v>46</v>
      </c>
      <c r="K45" s="92" t="s">
        <v>46</v>
      </c>
      <c r="L45" s="93" t="s">
        <v>46</v>
      </c>
      <c r="M45" s="90" t="s">
        <v>46</v>
      </c>
      <c r="N45" s="91"/>
      <c r="O45" s="94" t="s">
        <v>46</v>
      </c>
      <c r="P45" s="94"/>
    </row>
    <row r="46" spans="1:16" s="37" customFormat="1" ht="24" hidden="1" x14ac:dyDescent="0.25">
      <c r="A46" s="136">
        <v>21490</v>
      </c>
      <c r="B46" s="137" t="s">
        <v>64</v>
      </c>
      <c r="C46" s="143">
        <f t="shared" si="1"/>
        <v>0</v>
      </c>
      <c r="D46" s="648">
        <f t="shared" ref="D46:L46" si="3">D47</f>
        <v>0</v>
      </c>
      <c r="E46" s="648">
        <f t="shared" si="3"/>
        <v>0</v>
      </c>
      <c r="F46" s="140">
        <f t="shared" si="3"/>
        <v>0</v>
      </c>
      <c r="G46" s="138">
        <f t="shared" si="3"/>
        <v>0</v>
      </c>
      <c r="H46" s="141">
        <f t="shared" si="3"/>
        <v>0</v>
      </c>
      <c r="I46" s="139">
        <f t="shared" si="3"/>
        <v>0</v>
      </c>
      <c r="J46" s="138">
        <f t="shared" si="3"/>
        <v>0</v>
      </c>
      <c r="K46" s="142">
        <f t="shared" si="3"/>
        <v>0</v>
      </c>
      <c r="L46" s="143">
        <f t="shared" si="3"/>
        <v>0</v>
      </c>
      <c r="M46" s="90" t="s">
        <v>46</v>
      </c>
      <c r="N46" s="144"/>
      <c r="O46" s="94" t="s">
        <v>46</v>
      </c>
      <c r="P46" s="145"/>
    </row>
    <row r="47" spans="1:16" s="37" customFormat="1" ht="24" hidden="1" x14ac:dyDescent="0.25">
      <c r="A47" s="64">
        <v>21499</v>
      </c>
      <c r="B47" s="111" t="s">
        <v>65</v>
      </c>
      <c r="C47" s="614">
        <f t="shared" si="1"/>
        <v>0</v>
      </c>
      <c r="D47" s="649"/>
      <c r="E47" s="649"/>
      <c r="F47" s="130">
        <f>D47+E47</f>
        <v>0</v>
      </c>
      <c r="G47" s="148"/>
      <c r="H47" s="149"/>
      <c r="I47" s="147">
        <f>G47+H47</f>
        <v>0</v>
      </c>
      <c r="J47" s="146"/>
      <c r="K47" s="150"/>
      <c r="L47" s="130">
        <f>J47+K47</f>
        <v>0</v>
      </c>
      <c r="M47" s="124" t="s">
        <v>46</v>
      </c>
      <c r="N47" s="149"/>
      <c r="O47" s="132" t="s">
        <v>46</v>
      </c>
      <c r="P47" s="151"/>
    </row>
    <row r="48" spans="1:16" ht="15.75" customHeight="1" x14ac:dyDescent="0.25">
      <c r="A48" s="152">
        <v>23000</v>
      </c>
      <c r="B48" s="153" t="s">
        <v>66</v>
      </c>
      <c r="C48" s="143">
        <f t="shared" si="1"/>
        <v>20</v>
      </c>
      <c r="D48" s="643" t="s">
        <v>46</v>
      </c>
      <c r="E48" s="643" t="s">
        <v>46</v>
      </c>
      <c r="F48" s="93" t="s">
        <v>46</v>
      </c>
      <c r="G48" s="90" t="s">
        <v>46</v>
      </c>
      <c r="H48" s="91" t="s">
        <v>46</v>
      </c>
      <c r="I48" s="92" t="s">
        <v>46</v>
      </c>
      <c r="J48" s="90" t="s">
        <v>46</v>
      </c>
      <c r="K48" s="92" t="s">
        <v>46</v>
      </c>
      <c r="L48" s="93" t="s">
        <v>46</v>
      </c>
      <c r="M48" s="154">
        <f>SUM(M49:M50)</f>
        <v>20</v>
      </c>
      <c r="N48" s="144">
        <f>SUM(N49:N50)</f>
        <v>0</v>
      </c>
      <c r="O48" s="145">
        <f>SUM(O49:O50)</f>
        <v>20</v>
      </c>
      <c r="P48" s="94"/>
    </row>
    <row r="49" spans="1:16" ht="24" hidden="1" x14ac:dyDescent="0.25">
      <c r="A49" s="155">
        <v>23410</v>
      </c>
      <c r="B49" s="156" t="s">
        <v>67</v>
      </c>
      <c r="C49" s="167">
        <f t="shared" si="1"/>
        <v>0</v>
      </c>
      <c r="D49" s="650" t="s">
        <v>46</v>
      </c>
      <c r="E49" s="650" t="s">
        <v>46</v>
      </c>
      <c r="F49" s="160" t="s">
        <v>46</v>
      </c>
      <c r="G49" s="158" t="s">
        <v>46</v>
      </c>
      <c r="H49" s="161" t="s">
        <v>46</v>
      </c>
      <c r="I49" s="159" t="s">
        <v>46</v>
      </c>
      <c r="J49" s="158" t="s">
        <v>46</v>
      </c>
      <c r="K49" s="159" t="s">
        <v>46</v>
      </c>
      <c r="L49" s="160" t="s">
        <v>46</v>
      </c>
      <c r="M49" s="162"/>
      <c r="N49" s="161"/>
      <c r="O49" s="157">
        <f>N49+M49</f>
        <v>0</v>
      </c>
      <c r="P49" s="163"/>
    </row>
    <row r="50" spans="1:16" ht="24" x14ac:dyDescent="0.25">
      <c r="A50" s="155">
        <v>23510</v>
      </c>
      <c r="B50" s="156" t="s">
        <v>68</v>
      </c>
      <c r="C50" s="167">
        <f t="shared" si="1"/>
        <v>20</v>
      </c>
      <c r="D50" s="650" t="s">
        <v>46</v>
      </c>
      <c r="E50" s="650" t="s">
        <v>46</v>
      </c>
      <c r="F50" s="160" t="s">
        <v>46</v>
      </c>
      <c r="G50" s="158" t="s">
        <v>46</v>
      </c>
      <c r="H50" s="161" t="s">
        <v>46</v>
      </c>
      <c r="I50" s="159" t="s">
        <v>46</v>
      </c>
      <c r="J50" s="158" t="s">
        <v>46</v>
      </c>
      <c r="K50" s="159" t="s">
        <v>46</v>
      </c>
      <c r="L50" s="160" t="s">
        <v>46</v>
      </c>
      <c r="M50" s="162">
        <v>20</v>
      </c>
      <c r="N50" s="161"/>
      <c r="O50" s="157">
        <f>N50+M50</f>
        <v>20</v>
      </c>
      <c r="P50" s="163"/>
    </row>
    <row r="51" spans="1:16" x14ac:dyDescent="0.25">
      <c r="A51" s="164"/>
      <c r="B51" s="156"/>
      <c r="C51" s="216"/>
      <c r="D51" s="650"/>
      <c r="E51" s="650"/>
      <c r="F51" s="160"/>
      <c r="G51" s="158"/>
      <c r="H51" s="161"/>
      <c r="I51" s="159"/>
      <c r="J51" s="165"/>
      <c r="K51" s="166"/>
      <c r="L51" s="167"/>
      <c r="M51" s="165"/>
      <c r="N51" s="168"/>
      <c r="O51" s="157"/>
      <c r="P51" s="169"/>
    </row>
    <row r="52" spans="1:16" s="37" customFormat="1" x14ac:dyDescent="0.25">
      <c r="A52" s="170"/>
      <c r="B52" s="171" t="s">
        <v>69</v>
      </c>
      <c r="C52" s="175"/>
      <c r="D52" s="452"/>
      <c r="E52" s="452"/>
      <c r="F52" s="175"/>
      <c r="G52" s="173"/>
      <c r="H52" s="176"/>
      <c r="I52" s="174"/>
      <c r="J52" s="173"/>
      <c r="K52" s="174"/>
      <c r="L52" s="175"/>
      <c r="M52" s="173"/>
      <c r="N52" s="176"/>
      <c r="O52" s="198"/>
      <c r="P52" s="180"/>
    </row>
    <row r="53" spans="1:16" s="37" customFormat="1" ht="12.75" thickBot="1" x14ac:dyDescent="0.3">
      <c r="A53" s="181"/>
      <c r="B53" s="38" t="s">
        <v>70</v>
      </c>
      <c r="C53" s="184">
        <f t="shared" ref="C53:C116" si="4">SUM(F53,I53,L53,O53)</f>
        <v>538930</v>
      </c>
      <c r="D53" s="445">
        <f t="shared" ref="D53:O53" si="5">SUM(D54,D284)</f>
        <v>267151</v>
      </c>
      <c r="E53" s="445">
        <f t="shared" si="5"/>
        <v>0</v>
      </c>
      <c r="F53" s="184">
        <f t="shared" si="5"/>
        <v>267151</v>
      </c>
      <c r="G53" s="182">
        <f t="shared" si="5"/>
        <v>264158</v>
      </c>
      <c r="H53" s="185">
        <f t="shared" si="5"/>
        <v>0</v>
      </c>
      <c r="I53" s="183">
        <f t="shared" si="5"/>
        <v>264158</v>
      </c>
      <c r="J53" s="182">
        <f t="shared" si="5"/>
        <v>7601</v>
      </c>
      <c r="K53" s="183">
        <f t="shared" si="5"/>
        <v>0</v>
      </c>
      <c r="L53" s="184">
        <f t="shared" si="5"/>
        <v>7601</v>
      </c>
      <c r="M53" s="182">
        <f t="shared" si="5"/>
        <v>20</v>
      </c>
      <c r="N53" s="185">
        <f t="shared" si="5"/>
        <v>0</v>
      </c>
      <c r="O53" s="186">
        <f t="shared" si="5"/>
        <v>20</v>
      </c>
      <c r="P53" s="187"/>
    </row>
    <row r="54" spans="1:16" s="37" customFormat="1" ht="36.75" thickTop="1" x14ac:dyDescent="0.25">
      <c r="A54" s="188"/>
      <c r="B54" s="189" t="s">
        <v>71</v>
      </c>
      <c r="C54" s="193">
        <f t="shared" si="4"/>
        <v>538930</v>
      </c>
      <c r="D54" s="448">
        <f t="shared" ref="D54:O54" si="6">SUM(D55,D197)</f>
        <v>267151</v>
      </c>
      <c r="E54" s="448">
        <f t="shared" si="6"/>
        <v>0</v>
      </c>
      <c r="F54" s="193">
        <f t="shared" si="6"/>
        <v>267151</v>
      </c>
      <c r="G54" s="191">
        <f t="shared" si="6"/>
        <v>264158</v>
      </c>
      <c r="H54" s="194">
        <f t="shared" si="6"/>
        <v>0</v>
      </c>
      <c r="I54" s="192">
        <f t="shared" si="6"/>
        <v>264158</v>
      </c>
      <c r="J54" s="191">
        <f t="shared" si="6"/>
        <v>7601</v>
      </c>
      <c r="K54" s="192">
        <f t="shared" si="6"/>
        <v>0</v>
      </c>
      <c r="L54" s="193">
        <f t="shared" si="6"/>
        <v>7601</v>
      </c>
      <c r="M54" s="191">
        <f t="shared" si="6"/>
        <v>20</v>
      </c>
      <c r="N54" s="194">
        <f t="shared" si="6"/>
        <v>0</v>
      </c>
      <c r="O54" s="195">
        <f t="shared" si="6"/>
        <v>20</v>
      </c>
      <c r="P54" s="196"/>
    </row>
    <row r="55" spans="1:16" s="37" customFormat="1" ht="24" x14ac:dyDescent="0.25">
      <c r="A55" s="197"/>
      <c r="B55" s="28" t="s">
        <v>72</v>
      </c>
      <c r="C55" s="175">
        <f t="shared" si="4"/>
        <v>524923</v>
      </c>
      <c r="D55" s="452">
        <f t="shared" ref="D55:O55" si="7">SUM(D56,D78,D176,D190)</f>
        <v>255548</v>
      </c>
      <c r="E55" s="452">
        <f t="shared" si="7"/>
        <v>0</v>
      </c>
      <c r="F55" s="175">
        <f t="shared" si="7"/>
        <v>255548</v>
      </c>
      <c r="G55" s="173">
        <f t="shared" si="7"/>
        <v>261754</v>
      </c>
      <c r="H55" s="176">
        <f t="shared" si="7"/>
        <v>0</v>
      </c>
      <c r="I55" s="174">
        <f t="shared" si="7"/>
        <v>261754</v>
      </c>
      <c r="J55" s="173">
        <f t="shared" si="7"/>
        <v>7601</v>
      </c>
      <c r="K55" s="174">
        <f t="shared" si="7"/>
        <v>0</v>
      </c>
      <c r="L55" s="175">
        <f t="shared" si="7"/>
        <v>7601</v>
      </c>
      <c r="M55" s="173">
        <f t="shared" si="7"/>
        <v>20</v>
      </c>
      <c r="N55" s="176">
        <f t="shared" si="7"/>
        <v>0</v>
      </c>
      <c r="O55" s="198">
        <f t="shared" si="7"/>
        <v>20</v>
      </c>
      <c r="P55" s="199"/>
    </row>
    <row r="56" spans="1:16" s="37" customFormat="1" x14ac:dyDescent="0.25">
      <c r="A56" s="651">
        <v>1000</v>
      </c>
      <c r="B56" s="651" t="s">
        <v>73</v>
      </c>
      <c r="C56" s="204">
        <f t="shared" si="4"/>
        <v>461425</v>
      </c>
      <c r="D56" s="652">
        <f t="shared" ref="D56:O56" si="8">SUM(D57,D70)</f>
        <v>200295</v>
      </c>
      <c r="E56" s="652">
        <f t="shared" si="8"/>
        <v>0</v>
      </c>
      <c r="F56" s="204">
        <f t="shared" si="8"/>
        <v>200295</v>
      </c>
      <c r="G56" s="202">
        <f t="shared" si="8"/>
        <v>261130</v>
      </c>
      <c r="H56" s="205">
        <f t="shared" si="8"/>
        <v>0</v>
      </c>
      <c r="I56" s="203">
        <f t="shared" si="8"/>
        <v>261130</v>
      </c>
      <c r="J56" s="202">
        <f t="shared" si="8"/>
        <v>0</v>
      </c>
      <c r="K56" s="203">
        <f t="shared" si="8"/>
        <v>0</v>
      </c>
      <c r="L56" s="204">
        <f t="shared" si="8"/>
        <v>0</v>
      </c>
      <c r="M56" s="202">
        <f t="shared" si="8"/>
        <v>0</v>
      </c>
      <c r="N56" s="205">
        <f t="shared" si="8"/>
        <v>0</v>
      </c>
      <c r="O56" s="653">
        <f t="shared" si="8"/>
        <v>0</v>
      </c>
      <c r="P56" s="654"/>
    </row>
    <row r="57" spans="1:16" x14ac:dyDescent="0.25">
      <c r="A57" s="85">
        <v>1100</v>
      </c>
      <c r="B57" s="210" t="s">
        <v>74</v>
      </c>
      <c r="C57" s="97">
        <f t="shared" si="4"/>
        <v>356148</v>
      </c>
      <c r="D57" s="393">
        <f t="shared" ref="D57:O57" si="9">SUM(D58,D61,D69)</f>
        <v>144365</v>
      </c>
      <c r="E57" s="393">
        <f t="shared" si="9"/>
        <v>0</v>
      </c>
      <c r="F57" s="97">
        <f t="shared" si="9"/>
        <v>144365</v>
      </c>
      <c r="G57" s="95">
        <f t="shared" si="9"/>
        <v>211783</v>
      </c>
      <c r="H57" s="98">
        <f t="shared" si="9"/>
        <v>0</v>
      </c>
      <c r="I57" s="96">
        <f t="shared" si="9"/>
        <v>211783</v>
      </c>
      <c r="J57" s="95">
        <f t="shared" si="9"/>
        <v>0</v>
      </c>
      <c r="K57" s="96">
        <f t="shared" si="9"/>
        <v>0</v>
      </c>
      <c r="L57" s="97">
        <f t="shared" si="9"/>
        <v>0</v>
      </c>
      <c r="M57" s="211">
        <f t="shared" si="9"/>
        <v>0</v>
      </c>
      <c r="N57" s="98">
        <f t="shared" si="9"/>
        <v>0</v>
      </c>
      <c r="O57" s="212">
        <f t="shared" si="9"/>
        <v>0</v>
      </c>
      <c r="P57" s="99"/>
    </row>
    <row r="58" spans="1:16" x14ac:dyDescent="0.25">
      <c r="A58" s="213">
        <v>1110</v>
      </c>
      <c r="B58" s="156" t="s">
        <v>75</v>
      </c>
      <c r="C58" s="216">
        <f t="shared" si="4"/>
        <v>326328</v>
      </c>
      <c r="D58" s="435">
        <f t="shared" ref="D58:O58" si="10">SUM(D59:D60)</f>
        <v>124398</v>
      </c>
      <c r="E58" s="435">
        <f t="shared" si="10"/>
        <v>0</v>
      </c>
      <c r="F58" s="216">
        <f t="shared" si="10"/>
        <v>124398</v>
      </c>
      <c r="G58" s="214">
        <f t="shared" si="10"/>
        <v>201979</v>
      </c>
      <c r="H58" s="217">
        <f t="shared" si="10"/>
        <v>-49</v>
      </c>
      <c r="I58" s="215">
        <f t="shared" si="10"/>
        <v>201930</v>
      </c>
      <c r="J58" s="214">
        <f t="shared" si="10"/>
        <v>0</v>
      </c>
      <c r="K58" s="215">
        <f t="shared" si="10"/>
        <v>0</v>
      </c>
      <c r="L58" s="216">
        <f t="shared" si="10"/>
        <v>0</v>
      </c>
      <c r="M58" s="214">
        <f t="shared" si="10"/>
        <v>0</v>
      </c>
      <c r="N58" s="217">
        <f t="shared" si="10"/>
        <v>0</v>
      </c>
      <c r="O58" s="218">
        <f t="shared" si="10"/>
        <v>0</v>
      </c>
      <c r="P58" s="219"/>
    </row>
    <row r="59" spans="1:16" hidden="1" x14ac:dyDescent="0.25">
      <c r="A59" s="55">
        <v>1111</v>
      </c>
      <c r="B59" s="101" t="s">
        <v>76</v>
      </c>
      <c r="C59" s="240">
        <f t="shared" si="4"/>
        <v>0</v>
      </c>
      <c r="D59" s="655"/>
      <c r="E59" s="655"/>
      <c r="F59" s="220">
        <f>D59+E59</f>
        <v>0</v>
      </c>
      <c r="G59" s="106"/>
      <c r="H59" s="108"/>
      <c r="I59" s="107">
        <f>G59+H59</f>
        <v>0</v>
      </c>
      <c r="J59" s="106"/>
      <c r="K59" s="107"/>
      <c r="L59" s="220">
        <f>J59+K59</f>
        <v>0</v>
      </c>
      <c r="M59" s="106"/>
      <c r="N59" s="108"/>
      <c r="O59" s="221">
        <f>N59+M59</f>
        <v>0</v>
      </c>
      <c r="P59" s="110"/>
    </row>
    <row r="60" spans="1:16" x14ac:dyDescent="0.25">
      <c r="A60" s="64">
        <v>1119</v>
      </c>
      <c r="B60" s="111" t="s">
        <v>77</v>
      </c>
      <c r="C60" s="227">
        <f t="shared" si="4"/>
        <v>326328</v>
      </c>
      <c r="D60" s="656">
        <f>120812+3120+466</f>
        <v>124398</v>
      </c>
      <c r="E60" s="656"/>
      <c r="F60" s="222">
        <f>D60+E60</f>
        <v>124398</v>
      </c>
      <c r="G60" s="116">
        <f>38415+150792+6230+6542</f>
        <v>201979</v>
      </c>
      <c r="H60" s="118">
        <v>-49</v>
      </c>
      <c r="I60" s="117">
        <f>G60+H60</f>
        <v>201930</v>
      </c>
      <c r="J60" s="116"/>
      <c r="K60" s="117"/>
      <c r="L60" s="222">
        <f>J60+K60</f>
        <v>0</v>
      </c>
      <c r="M60" s="116"/>
      <c r="N60" s="118"/>
      <c r="O60" s="223">
        <f>N60+M60</f>
        <v>0</v>
      </c>
      <c r="P60" s="120"/>
    </row>
    <row r="61" spans="1:16" x14ac:dyDescent="0.25">
      <c r="A61" s="224">
        <v>1140</v>
      </c>
      <c r="B61" s="111" t="s">
        <v>78</v>
      </c>
      <c r="C61" s="227">
        <f t="shared" si="4"/>
        <v>28545</v>
      </c>
      <c r="D61" s="405">
        <f t="shared" ref="D61:O61" si="11">SUM(D62:D68)</f>
        <v>18692</v>
      </c>
      <c r="E61" s="405">
        <f t="shared" si="11"/>
        <v>0</v>
      </c>
      <c r="F61" s="227">
        <f t="shared" si="11"/>
        <v>18692</v>
      </c>
      <c r="G61" s="225">
        <f t="shared" si="11"/>
        <v>9804</v>
      </c>
      <c r="H61" s="228">
        <f t="shared" si="11"/>
        <v>49</v>
      </c>
      <c r="I61" s="226">
        <f t="shared" si="11"/>
        <v>9853</v>
      </c>
      <c r="J61" s="225">
        <f t="shared" si="11"/>
        <v>0</v>
      </c>
      <c r="K61" s="226">
        <f t="shared" si="11"/>
        <v>0</v>
      </c>
      <c r="L61" s="227">
        <f t="shared" si="11"/>
        <v>0</v>
      </c>
      <c r="M61" s="225">
        <f t="shared" si="11"/>
        <v>0</v>
      </c>
      <c r="N61" s="228">
        <f t="shared" si="11"/>
        <v>0</v>
      </c>
      <c r="O61" s="229">
        <f t="shared" si="11"/>
        <v>0</v>
      </c>
      <c r="P61" s="230"/>
    </row>
    <row r="62" spans="1:16" x14ac:dyDescent="0.25">
      <c r="A62" s="64">
        <v>1141</v>
      </c>
      <c r="B62" s="111" t="s">
        <v>79</v>
      </c>
      <c r="C62" s="227">
        <f t="shared" si="4"/>
        <v>3748</v>
      </c>
      <c r="D62" s="656">
        <v>3748</v>
      </c>
      <c r="E62" s="656"/>
      <c r="F62" s="222">
        <f t="shared" ref="F62:F69" si="12">D62+E62</f>
        <v>3748</v>
      </c>
      <c r="G62" s="116"/>
      <c r="H62" s="118"/>
      <c r="I62" s="117">
        <f t="shared" ref="I62:I69" si="13">G62+H62</f>
        <v>0</v>
      </c>
      <c r="J62" s="116"/>
      <c r="K62" s="117"/>
      <c r="L62" s="222">
        <f t="shared" ref="L62:L69" si="14">J62+K62</f>
        <v>0</v>
      </c>
      <c r="M62" s="116"/>
      <c r="N62" s="118"/>
      <c r="O62" s="223">
        <f t="shared" ref="O62:O69" si="15">N62+M62</f>
        <v>0</v>
      </c>
      <c r="P62" s="120"/>
    </row>
    <row r="63" spans="1:16" ht="24.75" customHeight="1" x14ac:dyDescent="0.25">
      <c r="A63" s="64">
        <v>1142</v>
      </c>
      <c r="B63" s="111" t="s">
        <v>80</v>
      </c>
      <c r="C63" s="227">
        <f t="shared" si="4"/>
        <v>922</v>
      </c>
      <c r="D63" s="656">
        <v>922</v>
      </c>
      <c r="E63" s="656"/>
      <c r="F63" s="222">
        <f t="shared" si="12"/>
        <v>922</v>
      </c>
      <c r="G63" s="116"/>
      <c r="H63" s="118"/>
      <c r="I63" s="117">
        <f t="shared" si="13"/>
        <v>0</v>
      </c>
      <c r="J63" s="116"/>
      <c r="K63" s="117"/>
      <c r="L63" s="222">
        <f t="shared" si="14"/>
        <v>0</v>
      </c>
      <c r="M63" s="116"/>
      <c r="N63" s="118"/>
      <c r="O63" s="223">
        <f t="shared" si="15"/>
        <v>0</v>
      </c>
      <c r="P63" s="120"/>
    </row>
    <row r="64" spans="1:16" ht="24" x14ac:dyDescent="0.25">
      <c r="A64" s="64">
        <v>1145</v>
      </c>
      <c r="B64" s="111" t="s">
        <v>81</v>
      </c>
      <c r="C64" s="227">
        <f t="shared" si="4"/>
        <v>2556</v>
      </c>
      <c r="D64" s="656"/>
      <c r="E64" s="656"/>
      <c r="F64" s="222">
        <f t="shared" si="12"/>
        <v>0</v>
      </c>
      <c r="G64" s="116">
        <v>2556</v>
      </c>
      <c r="H64" s="118"/>
      <c r="I64" s="117">
        <f t="shared" si="13"/>
        <v>2556</v>
      </c>
      <c r="J64" s="116"/>
      <c r="K64" s="117"/>
      <c r="L64" s="222">
        <f t="shared" si="14"/>
        <v>0</v>
      </c>
      <c r="M64" s="116"/>
      <c r="N64" s="118"/>
      <c r="O64" s="223">
        <f t="shared" si="15"/>
        <v>0</v>
      </c>
      <c r="P64" s="120"/>
    </row>
    <row r="65" spans="1:16" ht="27.75" hidden="1" customHeight="1" x14ac:dyDescent="0.25">
      <c r="A65" s="64">
        <v>1146</v>
      </c>
      <c r="B65" s="111" t="s">
        <v>82</v>
      </c>
      <c r="C65" s="227">
        <f t="shared" si="4"/>
        <v>0</v>
      </c>
      <c r="D65" s="656">
        <v>0</v>
      </c>
      <c r="E65" s="656"/>
      <c r="F65" s="222">
        <f t="shared" si="12"/>
        <v>0</v>
      </c>
      <c r="G65" s="116"/>
      <c r="H65" s="118"/>
      <c r="I65" s="117">
        <f t="shared" si="13"/>
        <v>0</v>
      </c>
      <c r="J65" s="116"/>
      <c r="K65" s="117"/>
      <c r="L65" s="222">
        <f t="shared" si="14"/>
        <v>0</v>
      </c>
      <c r="M65" s="116"/>
      <c r="N65" s="118"/>
      <c r="O65" s="223">
        <f t="shared" si="15"/>
        <v>0</v>
      </c>
      <c r="P65" s="120"/>
    </row>
    <row r="66" spans="1:16" ht="22.5" customHeight="1" x14ac:dyDescent="0.25">
      <c r="A66" s="64">
        <v>1147</v>
      </c>
      <c r="B66" s="111" t="s">
        <v>83</v>
      </c>
      <c r="C66" s="227">
        <f t="shared" si="4"/>
        <v>1433</v>
      </c>
      <c r="D66" s="656">
        <v>1699</v>
      </c>
      <c r="E66" s="656">
        <v>-266</v>
      </c>
      <c r="F66" s="222">
        <f t="shared" si="12"/>
        <v>1433</v>
      </c>
      <c r="G66" s="116"/>
      <c r="H66" s="118"/>
      <c r="I66" s="117">
        <f t="shared" si="13"/>
        <v>0</v>
      </c>
      <c r="J66" s="116"/>
      <c r="K66" s="117"/>
      <c r="L66" s="222">
        <f t="shared" si="14"/>
        <v>0</v>
      </c>
      <c r="M66" s="116"/>
      <c r="N66" s="118"/>
      <c r="O66" s="223">
        <f t="shared" si="15"/>
        <v>0</v>
      </c>
      <c r="P66" s="657" t="s">
        <v>524</v>
      </c>
    </row>
    <row r="67" spans="1:16" x14ac:dyDescent="0.25">
      <c r="A67" s="64">
        <v>1148</v>
      </c>
      <c r="B67" s="111" t="s">
        <v>84</v>
      </c>
      <c r="C67" s="227">
        <f t="shared" si="4"/>
        <v>12032</v>
      </c>
      <c r="D67" s="656">
        <v>12032</v>
      </c>
      <c r="E67" s="656"/>
      <c r="F67" s="222">
        <f t="shared" si="12"/>
        <v>12032</v>
      </c>
      <c r="G67" s="116"/>
      <c r="H67" s="118"/>
      <c r="I67" s="117">
        <f t="shared" si="13"/>
        <v>0</v>
      </c>
      <c r="J67" s="116"/>
      <c r="K67" s="117"/>
      <c r="L67" s="222">
        <f t="shared" si="14"/>
        <v>0</v>
      </c>
      <c r="M67" s="116"/>
      <c r="N67" s="118"/>
      <c r="O67" s="223">
        <f t="shared" si="15"/>
        <v>0</v>
      </c>
      <c r="P67" s="657"/>
    </row>
    <row r="68" spans="1:16" ht="32.25" customHeight="1" x14ac:dyDescent="0.25">
      <c r="A68" s="64">
        <v>1149</v>
      </c>
      <c r="B68" s="111" t="s">
        <v>85</v>
      </c>
      <c r="C68" s="227">
        <f t="shared" si="4"/>
        <v>7854</v>
      </c>
      <c r="D68" s="656">
        <v>291</v>
      </c>
      <c r="E68" s="656">
        <v>266</v>
      </c>
      <c r="F68" s="222">
        <f t="shared" si="12"/>
        <v>557</v>
      </c>
      <c r="G68" s="116">
        <f>7140+108</f>
        <v>7248</v>
      </c>
      <c r="H68" s="118">
        <v>49</v>
      </c>
      <c r="I68" s="117">
        <f t="shared" si="13"/>
        <v>7297</v>
      </c>
      <c r="J68" s="116"/>
      <c r="K68" s="117"/>
      <c r="L68" s="222">
        <f t="shared" si="14"/>
        <v>0</v>
      </c>
      <c r="M68" s="116"/>
      <c r="N68" s="118"/>
      <c r="O68" s="223">
        <f t="shared" si="15"/>
        <v>0</v>
      </c>
      <c r="P68" s="657" t="s">
        <v>525</v>
      </c>
    </row>
    <row r="69" spans="1:16" ht="36" x14ac:dyDescent="0.25">
      <c r="A69" s="213">
        <v>1150</v>
      </c>
      <c r="B69" s="156" t="s">
        <v>86</v>
      </c>
      <c r="C69" s="216">
        <f t="shared" si="4"/>
        <v>1275</v>
      </c>
      <c r="D69" s="659">
        <v>1275</v>
      </c>
      <c r="E69" s="659"/>
      <c r="F69" s="233">
        <f t="shared" si="12"/>
        <v>1275</v>
      </c>
      <c r="G69" s="231"/>
      <c r="H69" s="234"/>
      <c r="I69" s="232">
        <f t="shared" si="13"/>
        <v>0</v>
      </c>
      <c r="J69" s="231"/>
      <c r="K69" s="232"/>
      <c r="L69" s="233">
        <f t="shared" si="14"/>
        <v>0</v>
      </c>
      <c r="M69" s="231"/>
      <c r="N69" s="234"/>
      <c r="O69" s="235">
        <f t="shared" si="15"/>
        <v>0</v>
      </c>
      <c r="P69" s="236"/>
    </row>
    <row r="70" spans="1:16" ht="36" x14ac:dyDescent="0.25">
      <c r="A70" s="85">
        <v>1200</v>
      </c>
      <c r="B70" s="210" t="s">
        <v>87</v>
      </c>
      <c r="C70" s="97">
        <f t="shared" si="4"/>
        <v>105277</v>
      </c>
      <c r="D70" s="393">
        <f t="shared" ref="D70:O70" si="16">SUM(D71:D72)</f>
        <v>55930</v>
      </c>
      <c r="E70" s="393">
        <f t="shared" si="16"/>
        <v>0</v>
      </c>
      <c r="F70" s="97">
        <f t="shared" si="16"/>
        <v>55930</v>
      </c>
      <c r="G70" s="95">
        <f t="shared" si="16"/>
        <v>49347</v>
      </c>
      <c r="H70" s="98">
        <f t="shared" si="16"/>
        <v>0</v>
      </c>
      <c r="I70" s="96">
        <f t="shared" si="16"/>
        <v>49347</v>
      </c>
      <c r="J70" s="95">
        <f t="shared" si="16"/>
        <v>0</v>
      </c>
      <c r="K70" s="96">
        <f t="shared" si="16"/>
        <v>0</v>
      </c>
      <c r="L70" s="97">
        <f t="shared" si="16"/>
        <v>0</v>
      </c>
      <c r="M70" s="95">
        <f t="shared" si="16"/>
        <v>0</v>
      </c>
      <c r="N70" s="98">
        <f t="shared" si="16"/>
        <v>0</v>
      </c>
      <c r="O70" s="212">
        <f t="shared" si="16"/>
        <v>0</v>
      </c>
      <c r="P70" s="99"/>
    </row>
    <row r="71" spans="1:16" ht="24" x14ac:dyDescent="0.25">
      <c r="A71" s="350">
        <v>1210</v>
      </c>
      <c r="B71" s="101" t="s">
        <v>88</v>
      </c>
      <c r="C71" s="240">
        <f t="shared" si="4"/>
        <v>85138</v>
      </c>
      <c r="D71" s="655">
        <f>37452+807+110-1738</f>
        <v>36631</v>
      </c>
      <c r="E71" s="655"/>
      <c r="F71" s="220">
        <f>D71+E71</f>
        <v>36631</v>
      </c>
      <c r="G71" s="106">
        <f>9062+36373+1512+1560</f>
        <v>48507</v>
      </c>
      <c r="H71" s="108"/>
      <c r="I71" s="107">
        <f>G71+H71</f>
        <v>48507</v>
      </c>
      <c r="J71" s="106"/>
      <c r="K71" s="107"/>
      <c r="L71" s="220">
        <f>J71+K71</f>
        <v>0</v>
      </c>
      <c r="M71" s="106"/>
      <c r="N71" s="108"/>
      <c r="O71" s="221">
        <f>N71+M71</f>
        <v>0</v>
      </c>
      <c r="P71" s="110"/>
    </row>
    <row r="72" spans="1:16" ht="24" x14ac:dyDescent="0.25">
      <c r="A72" s="224">
        <v>1220</v>
      </c>
      <c r="B72" s="111" t="s">
        <v>89</v>
      </c>
      <c r="C72" s="227">
        <f t="shared" si="4"/>
        <v>20139</v>
      </c>
      <c r="D72" s="405">
        <f t="shared" ref="D72:O72" si="17">SUM(D73:D77)</f>
        <v>19299</v>
      </c>
      <c r="E72" s="405">
        <f t="shared" si="17"/>
        <v>0</v>
      </c>
      <c r="F72" s="227">
        <f t="shared" si="17"/>
        <v>19299</v>
      </c>
      <c r="G72" s="225">
        <f t="shared" si="17"/>
        <v>840</v>
      </c>
      <c r="H72" s="228">
        <f t="shared" si="17"/>
        <v>0</v>
      </c>
      <c r="I72" s="226">
        <f t="shared" si="17"/>
        <v>840</v>
      </c>
      <c r="J72" s="225">
        <f t="shared" si="17"/>
        <v>0</v>
      </c>
      <c r="K72" s="226">
        <f t="shared" si="17"/>
        <v>0</v>
      </c>
      <c r="L72" s="227">
        <f t="shared" si="17"/>
        <v>0</v>
      </c>
      <c r="M72" s="225">
        <f t="shared" si="17"/>
        <v>0</v>
      </c>
      <c r="N72" s="228">
        <f t="shared" si="17"/>
        <v>0</v>
      </c>
      <c r="O72" s="229">
        <f t="shared" si="17"/>
        <v>0</v>
      </c>
      <c r="P72" s="230"/>
    </row>
    <row r="73" spans="1:16" ht="48" x14ac:dyDescent="0.25">
      <c r="A73" s="64">
        <v>1221</v>
      </c>
      <c r="B73" s="111" t="s">
        <v>90</v>
      </c>
      <c r="C73" s="227">
        <f t="shared" si="4"/>
        <v>11754</v>
      </c>
      <c r="D73" s="656">
        <f>10614+300</f>
        <v>10914</v>
      </c>
      <c r="E73" s="656"/>
      <c r="F73" s="222">
        <f>D73+E73</f>
        <v>10914</v>
      </c>
      <c r="G73" s="116">
        <f>700+70+70</f>
        <v>840</v>
      </c>
      <c r="H73" s="118"/>
      <c r="I73" s="117">
        <f>G73+H73</f>
        <v>840</v>
      </c>
      <c r="J73" s="116"/>
      <c r="K73" s="117"/>
      <c r="L73" s="222">
        <f>J73+K73</f>
        <v>0</v>
      </c>
      <c r="M73" s="116"/>
      <c r="N73" s="118"/>
      <c r="O73" s="223">
        <f>N73+M73</f>
        <v>0</v>
      </c>
      <c r="P73" s="120"/>
    </row>
    <row r="74" spans="1:16" hidden="1" x14ac:dyDescent="0.25">
      <c r="A74" s="64">
        <v>1223</v>
      </c>
      <c r="B74" s="111" t="s">
        <v>91</v>
      </c>
      <c r="C74" s="227">
        <f t="shared" si="4"/>
        <v>0</v>
      </c>
      <c r="D74" s="656"/>
      <c r="E74" s="656"/>
      <c r="F74" s="222">
        <f>D74+E74</f>
        <v>0</v>
      </c>
      <c r="G74" s="116"/>
      <c r="H74" s="118"/>
      <c r="I74" s="117">
        <f>G74+H74</f>
        <v>0</v>
      </c>
      <c r="J74" s="116"/>
      <c r="K74" s="117"/>
      <c r="L74" s="222">
        <f>J74+K74</f>
        <v>0</v>
      </c>
      <c r="M74" s="116"/>
      <c r="N74" s="118"/>
      <c r="O74" s="223">
        <f>N74+M74</f>
        <v>0</v>
      </c>
      <c r="P74" s="120"/>
    </row>
    <row r="75" spans="1:16" hidden="1" x14ac:dyDescent="0.25">
      <c r="A75" s="64">
        <v>1225</v>
      </c>
      <c r="B75" s="111" t="s">
        <v>92</v>
      </c>
      <c r="C75" s="227">
        <f t="shared" si="4"/>
        <v>0</v>
      </c>
      <c r="D75" s="656"/>
      <c r="E75" s="656"/>
      <c r="F75" s="222">
        <f>D75+E75</f>
        <v>0</v>
      </c>
      <c r="G75" s="116"/>
      <c r="H75" s="118"/>
      <c r="I75" s="117">
        <f>G75+H75</f>
        <v>0</v>
      </c>
      <c r="J75" s="116"/>
      <c r="K75" s="117"/>
      <c r="L75" s="222">
        <f>J75+K75</f>
        <v>0</v>
      </c>
      <c r="M75" s="116"/>
      <c r="N75" s="118"/>
      <c r="O75" s="223">
        <f>N75+M75</f>
        <v>0</v>
      </c>
      <c r="P75" s="120"/>
    </row>
    <row r="76" spans="1:16" ht="24.75" customHeight="1" x14ac:dyDescent="0.25">
      <c r="A76" s="64">
        <v>1227</v>
      </c>
      <c r="B76" s="111" t="s">
        <v>93</v>
      </c>
      <c r="C76" s="227">
        <f t="shared" si="4"/>
        <v>7897</v>
      </c>
      <c r="D76" s="656">
        <v>7897</v>
      </c>
      <c r="E76" s="656"/>
      <c r="F76" s="222">
        <f>D76+E76</f>
        <v>7897</v>
      </c>
      <c r="G76" s="116"/>
      <c r="H76" s="118"/>
      <c r="I76" s="117">
        <f>G76+H76</f>
        <v>0</v>
      </c>
      <c r="J76" s="116"/>
      <c r="K76" s="117"/>
      <c r="L76" s="222">
        <f>J76+K76</f>
        <v>0</v>
      </c>
      <c r="M76" s="116"/>
      <c r="N76" s="118"/>
      <c r="O76" s="223">
        <f>N76+M76</f>
        <v>0</v>
      </c>
      <c r="P76" s="120"/>
    </row>
    <row r="77" spans="1:16" ht="51.75" customHeight="1" x14ac:dyDescent="0.25">
      <c r="A77" s="64">
        <v>1228</v>
      </c>
      <c r="B77" s="111" t="s">
        <v>94</v>
      </c>
      <c r="C77" s="227">
        <f t="shared" si="4"/>
        <v>488</v>
      </c>
      <c r="D77" s="656">
        <f>60+428</f>
        <v>488</v>
      </c>
      <c r="E77" s="656"/>
      <c r="F77" s="222">
        <f>D77+E77</f>
        <v>488</v>
      </c>
      <c r="G77" s="116"/>
      <c r="H77" s="118"/>
      <c r="I77" s="117">
        <f>G77+H77</f>
        <v>0</v>
      </c>
      <c r="J77" s="116"/>
      <c r="K77" s="117"/>
      <c r="L77" s="222">
        <f>J77+K77</f>
        <v>0</v>
      </c>
      <c r="M77" s="116"/>
      <c r="N77" s="118"/>
      <c r="O77" s="223">
        <f>N77+M77</f>
        <v>0</v>
      </c>
      <c r="P77" s="120"/>
    </row>
    <row r="78" spans="1:16" x14ac:dyDescent="0.25">
      <c r="A78" s="651">
        <v>2000</v>
      </c>
      <c r="B78" s="651" t="s">
        <v>95</v>
      </c>
      <c r="C78" s="204">
        <f t="shared" si="4"/>
        <v>63498</v>
      </c>
      <c r="D78" s="652">
        <f t="shared" ref="D78:O78" si="18">SUM(D79,D86,D133,D167,D168,D175)</f>
        <v>55253</v>
      </c>
      <c r="E78" s="652">
        <f t="shared" si="18"/>
        <v>0</v>
      </c>
      <c r="F78" s="204">
        <f t="shared" si="18"/>
        <v>55253</v>
      </c>
      <c r="G78" s="202">
        <f t="shared" si="18"/>
        <v>624</v>
      </c>
      <c r="H78" s="205">
        <f t="shared" si="18"/>
        <v>0</v>
      </c>
      <c r="I78" s="203">
        <f t="shared" si="18"/>
        <v>624</v>
      </c>
      <c r="J78" s="202">
        <f t="shared" si="18"/>
        <v>7601</v>
      </c>
      <c r="K78" s="203">
        <f t="shared" si="18"/>
        <v>0</v>
      </c>
      <c r="L78" s="204">
        <f t="shared" si="18"/>
        <v>7601</v>
      </c>
      <c r="M78" s="202">
        <f t="shared" si="18"/>
        <v>20</v>
      </c>
      <c r="N78" s="205">
        <f t="shared" si="18"/>
        <v>0</v>
      </c>
      <c r="O78" s="653">
        <f t="shared" si="18"/>
        <v>20</v>
      </c>
      <c r="P78" s="654"/>
    </row>
    <row r="79" spans="1:16" ht="24" hidden="1" x14ac:dyDescent="0.25">
      <c r="A79" s="85">
        <v>2100</v>
      </c>
      <c r="B79" s="210" t="s">
        <v>96</v>
      </c>
      <c r="C79" s="97">
        <f t="shared" si="4"/>
        <v>0</v>
      </c>
      <c r="D79" s="393">
        <f t="shared" ref="D79:O79" si="19">SUM(D80,D83)</f>
        <v>0</v>
      </c>
      <c r="E79" s="393">
        <f t="shared" si="19"/>
        <v>0</v>
      </c>
      <c r="F79" s="97">
        <f t="shared" si="19"/>
        <v>0</v>
      </c>
      <c r="G79" s="95">
        <f t="shared" si="19"/>
        <v>0</v>
      </c>
      <c r="H79" s="98">
        <f t="shared" si="19"/>
        <v>0</v>
      </c>
      <c r="I79" s="96">
        <f t="shared" si="19"/>
        <v>0</v>
      </c>
      <c r="J79" s="95">
        <f t="shared" si="19"/>
        <v>0</v>
      </c>
      <c r="K79" s="96">
        <f t="shared" si="19"/>
        <v>0</v>
      </c>
      <c r="L79" s="97">
        <f t="shared" si="19"/>
        <v>0</v>
      </c>
      <c r="M79" s="95">
        <f t="shared" si="19"/>
        <v>0</v>
      </c>
      <c r="N79" s="98">
        <f t="shared" si="19"/>
        <v>0</v>
      </c>
      <c r="O79" s="212">
        <f t="shared" si="19"/>
        <v>0</v>
      </c>
      <c r="P79" s="99"/>
    </row>
    <row r="80" spans="1:16" ht="24" hidden="1" x14ac:dyDescent="0.25">
      <c r="A80" s="350">
        <v>2110</v>
      </c>
      <c r="B80" s="101" t="s">
        <v>97</v>
      </c>
      <c r="C80" s="240">
        <f t="shared" si="4"/>
        <v>0</v>
      </c>
      <c r="D80" s="400">
        <f t="shared" ref="D80:O80" si="20">SUM(D81:D82)</f>
        <v>0</v>
      </c>
      <c r="E80" s="400">
        <f t="shared" si="20"/>
        <v>0</v>
      </c>
      <c r="F80" s="240">
        <f t="shared" si="20"/>
        <v>0</v>
      </c>
      <c r="G80" s="238">
        <f t="shared" si="20"/>
        <v>0</v>
      </c>
      <c r="H80" s="241">
        <f t="shared" si="20"/>
        <v>0</v>
      </c>
      <c r="I80" s="239">
        <f t="shared" si="20"/>
        <v>0</v>
      </c>
      <c r="J80" s="238">
        <f t="shared" si="20"/>
        <v>0</v>
      </c>
      <c r="K80" s="239">
        <f t="shared" si="20"/>
        <v>0</v>
      </c>
      <c r="L80" s="240">
        <f t="shared" si="20"/>
        <v>0</v>
      </c>
      <c r="M80" s="238">
        <f t="shared" si="20"/>
        <v>0</v>
      </c>
      <c r="N80" s="241">
        <f t="shared" si="20"/>
        <v>0</v>
      </c>
      <c r="O80" s="242">
        <f t="shared" si="20"/>
        <v>0</v>
      </c>
      <c r="P80" s="243"/>
    </row>
    <row r="81" spans="1:16" hidden="1" x14ac:dyDescent="0.25">
      <c r="A81" s="64">
        <v>2111</v>
      </c>
      <c r="B81" s="111" t="s">
        <v>98</v>
      </c>
      <c r="C81" s="227">
        <f t="shared" si="4"/>
        <v>0</v>
      </c>
      <c r="D81" s="656"/>
      <c r="E81" s="656"/>
      <c r="F81" s="222">
        <f>D81+E81</f>
        <v>0</v>
      </c>
      <c r="G81" s="116"/>
      <c r="H81" s="118"/>
      <c r="I81" s="117">
        <f>G81+H81</f>
        <v>0</v>
      </c>
      <c r="J81" s="116"/>
      <c r="K81" s="117"/>
      <c r="L81" s="222">
        <f>J81+K81</f>
        <v>0</v>
      </c>
      <c r="M81" s="116"/>
      <c r="N81" s="118"/>
      <c r="O81" s="223">
        <f>N81+M81</f>
        <v>0</v>
      </c>
      <c r="P81" s="120"/>
    </row>
    <row r="82" spans="1:16" ht="24" hidden="1" x14ac:dyDescent="0.25">
      <c r="A82" s="64">
        <v>2112</v>
      </c>
      <c r="B82" s="111" t="s">
        <v>99</v>
      </c>
      <c r="C82" s="227">
        <f t="shared" si="4"/>
        <v>0</v>
      </c>
      <c r="D82" s="656"/>
      <c r="E82" s="656"/>
      <c r="F82" s="222">
        <f>D82+E82</f>
        <v>0</v>
      </c>
      <c r="G82" s="116"/>
      <c r="H82" s="118"/>
      <c r="I82" s="117">
        <f>G82+H82</f>
        <v>0</v>
      </c>
      <c r="J82" s="116"/>
      <c r="K82" s="117"/>
      <c r="L82" s="222">
        <f>J82+K82</f>
        <v>0</v>
      </c>
      <c r="M82" s="116"/>
      <c r="N82" s="118"/>
      <c r="O82" s="223">
        <f>N82+M82</f>
        <v>0</v>
      </c>
      <c r="P82" s="120"/>
    </row>
    <row r="83" spans="1:16" ht="24" hidden="1" x14ac:dyDescent="0.25">
      <c r="A83" s="224">
        <v>2120</v>
      </c>
      <c r="B83" s="111" t="s">
        <v>100</v>
      </c>
      <c r="C83" s="227">
        <f t="shared" si="4"/>
        <v>0</v>
      </c>
      <c r="D83" s="405">
        <f t="shared" ref="D83:O83" si="21">SUM(D84:D85)</f>
        <v>0</v>
      </c>
      <c r="E83" s="405">
        <f t="shared" si="21"/>
        <v>0</v>
      </c>
      <c r="F83" s="227">
        <f t="shared" si="21"/>
        <v>0</v>
      </c>
      <c r="G83" s="225">
        <f t="shared" si="21"/>
        <v>0</v>
      </c>
      <c r="H83" s="228">
        <f t="shared" si="21"/>
        <v>0</v>
      </c>
      <c r="I83" s="226">
        <f t="shared" si="21"/>
        <v>0</v>
      </c>
      <c r="J83" s="225">
        <f t="shared" si="21"/>
        <v>0</v>
      </c>
      <c r="K83" s="226">
        <f t="shared" si="21"/>
        <v>0</v>
      </c>
      <c r="L83" s="227">
        <f t="shared" si="21"/>
        <v>0</v>
      </c>
      <c r="M83" s="225">
        <f t="shared" si="21"/>
        <v>0</v>
      </c>
      <c r="N83" s="228">
        <f t="shared" si="21"/>
        <v>0</v>
      </c>
      <c r="O83" s="229">
        <f t="shared" si="21"/>
        <v>0</v>
      </c>
      <c r="P83" s="230"/>
    </row>
    <row r="84" spans="1:16" hidden="1" x14ac:dyDescent="0.25">
      <c r="A84" s="64">
        <v>2121</v>
      </c>
      <c r="B84" s="111" t="s">
        <v>98</v>
      </c>
      <c r="C84" s="227">
        <f t="shared" si="4"/>
        <v>0</v>
      </c>
      <c r="D84" s="656"/>
      <c r="E84" s="656"/>
      <c r="F84" s="222">
        <f>D84+E84</f>
        <v>0</v>
      </c>
      <c r="G84" s="116"/>
      <c r="H84" s="118"/>
      <c r="I84" s="117">
        <f>G84+H84</f>
        <v>0</v>
      </c>
      <c r="J84" s="116"/>
      <c r="K84" s="117"/>
      <c r="L84" s="222">
        <f>J84+K84</f>
        <v>0</v>
      </c>
      <c r="M84" s="116"/>
      <c r="N84" s="118"/>
      <c r="O84" s="223">
        <f>N84+M84</f>
        <v>0</v>
      </c>
      <c r="P84" s="120"/>
    </row>
    <row r="85" spans="1:16" ht="24" hidden="1" x14ac:dyDescent="0.25">
      <c r="A85" s="64">
        <v>2122</v>
      </c>
      <c r="B85" s="111" t="s">
        <v>99</v>
      </c>
      <c r="C85" s="227">
        <f t="shared" si="4"/>
        <v>0</v>
      </c>
      <c r="D85" s="656"/>
      <c r="E85" s="656"/>
      <c r="F85" s="222">
        <f>D85+E85</f>
        <v>0</v>
      </c>
      <c r="G85" s="116"/>
      <c r="H85" s="118"/>
      <c r="I85" s="117">
        <f>G85+H85</f>
        <v>0</v>
      </c>
      <c r="J85" s="116"/>
      <c r="K85" s="117"/>
      <c r="L85" s="222">
        <f>J85+K85</f>
        <v>0</v>
      </c>
      <c r="M85" s="116"/>
      <c r="N85" s="118"/>
      <c r="O85" s="223">
        <f>N85+M85</f>
        <v>0</v>
      </c>
      <c r="P85" s="120"/>
    </row>
    <row r="86" spans="1:16" x14ac:dyDescent="0.25">
      <c r="A86" s="85">
        <v>2200</v>
      </c>
      <c r="B86" s="210" t="s">
        <v>101</v>
      </c>
      <c r="C86" s="97">
        <f t="shared" si="4"/>
        <v>48762</v>
      </c>
      <c r="D86" s="393">
        <f t="shared" ref="D86:O86" si="22">SUM(D87,D92,D98,D106,D115,D119,D125,D131)</f>
        <v>44547</v>
      </c>
      <c r="E86" s="393">
        <f t="shared" si="22"/>
        <v>0</v>
      </c>
      <c r="F86" s="97">
        <f t="shared" si="22"/>
        <v>44547</v>
      </c>
      <c r="G86" s="95">
        <f t="shared" si="22"/>
        <v>0</v>
      </c>
      <c r="H86" s="98">
        <f t="shared" si="22"/>
        <v>0</v>
      </c>
      <c r="I86" s="96">
        <f t="shared" si="22"/>
        <v>0</v>
      </c>
      <c r="J86" s="95">
        <f t="shared" si="22"/>
        <v>4215</v>
      </c>
      <c r="K86" s="96">
        <f t="shared" si="22"/>
        <v>0</v>
      </c>
      <c r="L86" s="97">
        <f t="shared" si="22"/>
        <v>4215</v>
      </c>
      <c r="M86" s="244">
        <f t="shared" si="22"/>
        <v>0</v>
      </c>
      <c r="N86" s="98">
        <f t="shared" si="22"/>
        <v>0</v>
      </c>
      <c r="O86" s="212">
        <f t="shared" si="22"/>
        <v>0</v>
      </c>
      <c r="P86" s="99"/>
    </row>
    <row r="87" spans="1:16" ht="14.25" customHeight="1" x14ac:dyDescent="0.25">
      <c r="A87" s="213">
        <v>2210</v>
      </c>
      <c r="B87" s="156" t="s">
        <v>102</v>
      </c>
      <c r="C87" s="216">
        <f t="shared" si="4"/>
        <v>1661</v>
      </c>
      <c r="D87" s="435">
        <f t="shared" ref="D87:O87" si="23">SUM(D88:D91)</f>
        <v>1616</v>
      </c>
      <c r="E87" s="435">
        <f t="shared" si="23"/>
        <v>0</v>
      </c>
      <c r="F87" s="216">
        <f t="shared" si="23"/>
        <v>1616</v>
      </c>
      <c r="G87" s="214">
        <f t="shared" si="23"/>
        <v>0</v>
      </c>
      <c r="H87" s="217">
        <f t="shared" si="23"/>
        <v>0</v>
      </c>
      <c r="I87" s="215">
        <f t="shared" si="23"/>
        <v>0</v>
      </c>
      <c r="J87" s="214">
        <f t="shared" si="23"/>
        <v>45</v>
      </c>
      <c r="K87" s="215">
        <f t="shared" si="23"/>
        <v>0</v>
      </c>
      <c r="L87" s="216">
        <f t="shared" si="23"/>
        <v>45</v>
      </c>
      <c r="M87" s="214">
        <f t="shared" si="23"/>
        <v>0</v>
      </c>
      <c r="N87" s="217">
        <f t="shared" si="23"/>
        <v>0</v>
      </c>
      <c r="O87" s="218">
        <f t="shared" si="23"/>
        <v>0</v>
      </c>
      <c r="P87" s="219"/>
    </row>
    <row r="88" spans="1:16" ht="24" hidden="1" x14ac:dyDescent="0.25">
      <c r="A88" s="55">
        <v>2211</v>
      </c>
      <c r="B88" s="101" t="s">
        <v>103</v>
      </c>
      <c r="C88" s="240">
        <f t="shared" si="4"/>
        <v>0</v>
      </c>
      <c r="D88" s="655"/>
      <c r="E88" s="655"/>
      <c r="F88" s="220">
        <f>D88+E88</f>
        <v>0</v>
      </c>
      <c r="G88" s="106"/>
      <c r="H88" s="108"/>
      <c r="I88" s="107">
        <f>G88+H88</f>
        <v>0</v>
      </c>
      <c r="J88" s="106"/>
      <c r="K88" s="107"/>
      <c r="L88" s="220">
        <f>J88+K88</f>
        <v>0</v>
      </c>
      <c r="M88" s="106"/>
      <c r="N88" s="108"/>
      <c r="O88" s="221">
        <f>N88+M88</f>
        <v>0</v>
      </c>
      <c r="P88" s="110"/>
    </row>
    <row r="89" spans="1:16" ht="36" x14ac:dyDescent="0.25">
      <c r="A89" s="64">
        <v>2212</v>
      </c>
      <c r="B89" s="111" t="s">
        <v>104</v>
      </c>
      <c r="C89" s="227">
        <f t="shared" si="4"/>
        <v>1220</v>
      </c>
      <c r="D89" s="656">
        <v>1220</v>
      </c>
      <c r="E89" s="656"/>
      <c r="F89" s="222">
        <f>D89+E89</f>
        <v>1220</v>
      </c>
      <c r="G89" s="116"/>
      <c r="H89" s="118"/>
      <c r="I89" s="117">
        <f>G89+H89</f>
        <v>0</v>
      </c>
      <c r="J89" s="116"/>
      <c r="K89" s="117"/>
      <c r="L89" s="222">
        <f>J89+K89</f>
        <v>0</v>
      </c>
      <c r="M89" s="116"/>
      <c r="N89" s="118"/>
      <c r="O89" s="223">
        <f>N89+M89</f>
        <v>0</v>
      </c>
      <c r="P89" s="120"/>
    </row>
    <row r="90" spans="1:16" ht="24" x14ac:dyDescent="0.25">
      <c r="A90" s="64">
        <v>2214</v>
      </c>
      <c r="B90" s="111" t="s">
        <v>105</v>
      </c>
      <c r="C90" s="227">
        <f t="shared" si="4"/>
        <v>350</v>
      </c>
      <c r="D90" s="656">
        <v>350</v>
      </c>
      <c r="E90" s="656"/>
      <c r="F90" s="222">
        <f>D90+E90</f>
        <v>350</v>
      </c>
      <c r="G90" s="116"/>
      <c r="H90" s="118"/>
      <c r="I90" s="117">
        <f>G90+H90</f>
        <v>0</v>
      </c>
      <c r="J90" s="116"/>
      <c r="K90" s="117"/>
      <c r="L90" s="222">
        <f>J90+K90</f>
        <v>0</v>
      </c>
      <c r="M90" s="116"/>
      <c r="N90" s="118"/>
      <c r="O90" s="223">
        <f>N90+M90</f>
        <v>0</v>
      </c>
      <c r="P90" s="120"/>
    </row>
    <row r="91" spans="1:16" x14ac:dyDescent="0.25">
      <c r="A91" s="64">
        <v>2219</v>
      </c>
      <c r="B91" s="111" t="s">
        <v>106</v>
      </c>
      <c r="C91" s="227">
        <f t="shared" si="4"/>
        <v>91</v>
      </c>
      <c r="D91" s="656">
        <v>46</v>
      </c>
      <c r="E91" s="656"/>
      <c r="F91" s="222">
        <f>D91+E91</f>
        <v>46</v>
      </c>
      <c r="G91" s="116"/>
      <c r="H91" s="118"/>
      <c r="I91" s="117">
        <f>G91+H91</f>
        <v>0</v>
      </c>
      <c r="J91" s="116">
        <v>45</v>
      </c>
      <c r="K91" s="117"/>
      <c r="L91" s="222">
        <f>J91+K91</f>
        <v>45</v>
      </c>
      <c r="M91" s="116"/>
      <c r="N91" s="118"/>
      <c r="O91" s="223">
        <f>N91+M91</f>
        <v>0</v>
      </c>
      <c r="P91" s="120"/>
    </row>
    <row r="92" spans="1:16" ht="24" x14ac:dyDescent="0.25">
      <c r="A92" s="224">
        <v>2220</v>
      </c>
      <c r="B92" s="111" t="s">
        <v>107</v>
      </c>
      <c r="C92" s="227">
        <f t="shared" si="4"/>
        <v>29685</v>
      </c>
      <c r="D92" s="405">
        <f t="shared" ref="D92:O92" si="24">SUM(D93:D97)</f>
        <v>27005</v>
      </c>
      <c r="E92" s="405">
        <f t="shared" si="24"/>
        <v>0</v>
      </c>
      <c r="F92" s="227">
        <f t="shared" si="24"/>
        <v>27005</v>
      </c>
      <c r="G92" s="225">
        <f t="shared" si="24"/>
        <v>0</v>
      </c>
      <c r="H92" s="228">
        <f t="shared" si="24"/>
        <v>0</v>
      </c>
      <c r="I92" s="226">
        <f t="shared" si="24"/>
        <v>0</v>
      </c>
      <c r="J92" s="225">
        <f t="shared" si="24"/>
        <v>2680</v>
      </c>
      <c r="K92" s="226">
        <f t="shared" si="24"/>
        <v>0</v>
      </c>
      <c r="L92" s="227">
        <f t="shared" si="24"/>
        <v>2680</v>
      </c>
      <c r="M92" s="225">
        <f t="shared" si="24"/>
        <v>0</v>
      </c>
      <c r="N92" s="228">
        <f t="shared" si="24"/>
        <v>0</v>
      </c>
      <c r="O92" s="229">
        <f t="shared" si="24"/>
        <v>0</v>
      </c>
      <c r="P92" s="230"/>
    </row>
    <row r="93" spans="1:16" x14ac:dyDescent="0.25">
      <c r="A93" s="64">
        <v>2221</v>
      </c>
      <c r="B93" s="111" t="s">
        <v>108</v>
      </c>
      <c r="C93" s="227">
        <f t="shared" si="4"/>
        <v>17377</v>
      </c>
      <c r="D93" s="656">
        <v>17377</v>
      </c>
      <c r="E93" s="656"/>
      <c r="F93" s="222">
        <f>D93+E93</f>
        <v>17377</v>
      </c>
      <c r="G93" s="116"/>
      <c r="H93" s="118"/>
      <c r="I93" s="117">
        <f>G93+H93</f>
        <v>0</v>
      </c>
      <c r="J93" s="116"/>
      <c r="K93" s="117"/>
      <c r="L93" s="222">
        <f>J93+K93</f>
        <v>0</v>
      </c>
      <c r="M93" s="116"/>
      <c r="N93" s="118"/>
      <c r="O93" s="223">
        <f>N93+M93</f>
        <v>0</v>
      </c>
      <c r="P93" s="120"/>
    </row>
    <row r="94" spans="1:16" x14ac:dyDescent="0.25">
      <c r="A94" s="64">
        <v>2222</v>
      </c>
      <c r="B94" s="111" t="s">
        <v>109</v>
      </c>
      <c r="C94" s="227">
        <f t="shared" si="4"/>
        <v>5884</v>
      </c>
      <c r="D94" s="656">
        <f>4947-535</f>
        <v>4412</v>
      </c>
      <c r="E94" s="656"/>
      <c r="F94" s="222">
        <f>D94+E94</f>
        <v>4412</v>
      </c>
      <c r="G94" s="116"/>
      <c r="H94" s="118"/>
      <c r="I94" s="117">
        <f>G94+H94</f>
        <v>0</v>
      </c>
      <c r="J94" s="116">
        <f>937+535</f>
        <v>1472</v>
      </c>
      <c r="K94" s="117"/>
      <c r="L94" s="222">
        <f>J94+K94</f>
        <v>1472</v>
      </c>
      <c r="M94" s="116"/>
      <c r="N94" s="118"/>
      <c r="O94" s="223">
        <f>N94+M94</f>
        <v>0</v>
      </c>
      <c r="P94" s="120"/>
    </row>
    <row r="95" spans="1:16" x14ac:dyDescent="0.25">
      <c r="A95" s="64">
        <v>2223</v>
      </c>
      <c r="B95" s="111" t="s">
        <v>110</v>
      </c>
      <c r="C95" s="227">
        <f t="shared" si="4"/>
        <v>6055</v>
      </c>
      <c r="D95" s="656">
        <f>5420-344</f>
        <v>5076</v>
      </c>
      <c r="E95" s="656"/>
      <c r="F95" s="222">
        <f>D95+E95</f>
        <v>5076</v>
      </c>
      <c r="G95" s="116"/>
      <c r="H95" s="118"/>
      <c r="I95" s="117">
        <f>G95+H95</f>
        <v>0</v>
      </c>
      <c r="J95" s="116">
        <f>635+344</f>
        <v>979</v>
      </c>
      <c r="K95" s="117"/>
      <c r="L95" s="222">
        <f>J95+K95</f>
        <v>979</v>
      </c>
      <c r="M95" s="116"/>
      <c r="N95" s="118"/>
      <c r="O95" s="223">
        <f>N95+M95</f>
        <v>0</v>
      </c>
      <c r="P95" s="120"/>
    </row>
    <row r="96" spans="1:16" ht="48" x14ac:dyDescent="0.25">
      <c r="A96" s="64">
        <v>2224</v>
      </c>
      <c r="B96" s="111" t="s">
        <v>111</v>
      </c>
      <c r="C96" s="227">
        <f t="shared" si="4"/>
        <v>369</v>
      </c>
      <c r="D96" s="656">
        <f>287-147</f>
        <v>140</v>
      </c>
      <c r="E96" s="656"/>
      <c r="F96" s="222">
        <f>D96+E96</f>
        <v>140</v>
      </c>
      <c r="G96" s="116"/>
      <c r="H96" s="118"/>
      <c r="I96" s="117">
        <f>G96+H96</f>
        <v>0</v>
      </c>
      <c r="J96" s="116">
        <f>82+147</f>
        <v>229</v>
      </c>
      <c r="K96" s="117"/>
      <c r="L96" s="222">
        <f>J96+K96</f>
        <v>229</v>
      </c>
      <c r="M96" s="116"/>
      <c r="N96" s="118"/>
      <c r="O96" s="223">
        <f>N96+M96</f>
        <v>0</v>
      </c>
      <c r="P96" s="120"/>
    </row>
    <row r="97" spans="1:16" ht="24" hidden="1" x14ac:dyDescent="0.25">
      <c r="A97" s="64">
        <v>2229</v>
      </c>
      <c r="B97" s="111" t="s">
        <v>112</v>
      </c>
      <c r="C97" s="227">
        <f t="shared" si="4"/>
        <v>0</v>
      </c>
      <c r="D97" s="656"/>
      <c r="E97" s="656"/>
      <c r="F97" s="222">
        <f>D97+E97</f>
        <v>0</v>
      </c>
      <c r="G97" s="116"/>
      <c r="H97" s="118"/>
      <c r="I97" s="117">
        <f>G97+H97</f>
        <v>0</v>
      </c>
      <c r="J97" s="116"/>
      <c r="K97" s="117"/>
      <c r="L97" s="222">
        <f>J97+K97</f>
        <v>0</v>
      </c>
      <c r="M97" s="116"/>
      <c r="N97" s="118"/>
      <c r="O97" s="223">
        <f>N97+M97</f>
        <v>0</v>
      </c>
      <c r="P97" s="120"/>
    </row>
    <row r="98" spans="1:16" ht="36" x14ac:dyDescent="0.25">
      <c r="A98" s="224">
        <v>2230</v>
      </c>
      <c r="B98" s="111" t="s">
        <v>113</v>
      </c>
      <c r="C98" s="227">
        <f t="shared" si="4"/>
        <v>620</v>
      </c>
      <c r="D98" s="405">
        <f t="shared" ref="D98:O98" si="25">SUM(D99:D105)</f>
        <v>620</v>
      </c>
      <c r="E98" s="405">
        <f t="shared" si="25"/>
        <v>0</v>
      </c>
      <c r="F98" s="227">
        <f t="shared" si="25"/>
        <v>620</v>
      </c>
      <c r="G98" s="225">
        <f t="shared" si="25"/>
        <v>0</v>
      </c>
      <c r="H98" s="228">
        <f t="shared" si="25"/>
        <v>0</v>
      </c>
      <c r="I98" s="226">
        <f t="shared" si="25"/>
        <v>0</v>
      </c>
      <c r="J98" s="225">
        <f t="shared" si="25"/>
        <v>0</v>
      </c>
      <c r="K98" s="226">
        <f t="shared" si="25"/>
        <v>0</v>
      </c>
      <c r="L98" s="227">
        <f t="shared" si="25"/>
        <v>0</v>
      </c>
      <c r="M98" s="225">
        <f t="shared" si="25"/>
        <v>0</v>
      </c>
      <c r="N98" s="228">
        <f t="shared" si="25"/>
        <v>0</v>
      </c>
      <c r="O98" s="229">
        <f t="shared" si="25"/>
        <v>0</v>
      </c>
      <c r="P98" s="230"/>
    </row>
    <row r="99" spans="1:16" ht="24" hidden="1" x14ac:dyDescent="0.25">
      <c r="A99" s="64">
        <v>2231</v>
      </c>
      <c r="B99" s="111" t="s">
        <v>114</v>
      </c>
      <c r="C99" s="227">
        <f t="shared" si="4"/>
        <v>0</v>
      </c>
      <c r="D99" s="656"/>
      <c r="E99" s="656"/>
      <c r="F99" s="222">
        <f t="shared" ref="F99:F105" si="26">D99+E99</f>
        <v>0</v>
      </c>
      <c r="G99" s="116"/>
      <c r="H99" s="118"/>
      <c r="I99" s="117">
        <f t="shared" ref="I99:I105" si="27">G99+H99</f>
        <v>0</v>
      </c>
      <c r="J99" s="116"/>
      <c r="K99" s="117"/>
      <c r="L99" s="222">
        <f t="shared" ref="L99:L105" si="28">J99+K99</f>
        <v>0</v>
      </c>
      <c r="M99" s="116"/>
      <c r="N99" s="118"/>
      <c r="O99" s="223">
        <f t="shared" ref="O99:O105" si="29">N99+M99</f>
        <v>0</v>
      </c>
      <c r="P99" s="120"/>
    </row>
    <row r="100" spans="1:16" ht="24" hidden="1" x14ac:dyDescent="0.25">
      <c r="A100" s="64">
        <v>2232</v>
      </c>
      <c r="B100" s="111" t="s">
        <v>115</v>
      </c>
      <c r="C100" s="227">
        <f t="shared" si="4"/>
        <v>0</v>
      </c>
      <c r="D100" s="656"/>
      <c r="E100" s="656"/>
      <c r="F100" s="222">
        <f t="shared" si="26"/>
        <v>0</v>
      </c>
      <c r="G100" s="116"/>
      <c r="H100" s="118"/>
      <c r="I100" s="117">
        <f t="shared" si="27"/>
        <v>0</v>
      </c>
      <c r="J100" s="116"/>
      <c r="K100" s="117"/>
      <c r="L100" s="222">
        <f t="shared" si="28"/>
        <v>0</v>
      </c>
      <c r="M100" s="116"/>
      <c r="N100" s="118"/>
      <c r="O100" s="223">
        <f t="shared" si="29"/>
        <v>0</v>
      </c>
      <c r="P100" s="120"/>
    </row>
    <row r="101" spans="1:16" hidden="1" x14ac:dyDescent="0.25">
      <c r="A101" s="55">
        <v>2233</v>
      </c>
      <c r="B101" s="101" t="s">
        <v>116</v>
      </c>
      <c r="C101" s="240">
        <f t="shared" si="4"/>
        <v>0</v>
      </c>
      <c r="D101" s="655"/>
      <c r="E101" s="655"/>
      <c r="F101" s="220">
        <f t="shared" si="26"/>
        <v>0</v>
      </c>
      <c r="G101" s="106"/>
      <c r="H101" s="108"/>
      <c r="I101" s="107">
        <f t="shared" si="27"/>
        <v>0</v>
      </c>
      <c r="J101" s="106"/>
      <c r="K101" s="107"/>
      <c r="L101" s="220">
        <f t="shared" si="28"/>
        <v>0</v>
      </c>
      <c r="M101" s="106"/>
      <c r="N101" s="108"/>
      <c r="O101" s="221">
        <f t="shared" si="29"/>
        <v>0</v>
      </c>
      <c r="P101" s="110"/>
    </row>
    <row r="102" spans="1:16" ht="31.5" customHeight="1" x14ac:dyDescent="0.25">
      <c r="A102" s="64">
        <v>2234</v>
      </c>
      <c r="B102" s="111" t="s">
        <v>117</v>
      </c>
      <c r="C102" s="227">
        <f t="shared" si="4"/>
        <v>245</v>
      </c>
      <c r="D102" s="656">
        <v>245</v>
      </c>
      <c r="E102" s="656"/>
      <c r="F102" s="222">
        <f t="shared" si="26"/>
        <v>245</v>
      </c>
      <c r="G102" s="116"/>
      <c r="H102" s="118"/>
      <c r="I102" s="117">
        <f t="shared" si="27"/>
        <v>0</v>
      </c>
      <c r="J102" s="116"/>
      <c r="K102" s="117"/>
      <c r="L102" s="222">
        <f t="shared" si="28"/>
        <v>0</v>
      </c>
      <c r="M102" s="116"/>
      <c r="N102" s="118"/>
      <c r="O102" s="223">
        <f t="shared" si="29"/>
        <v>0</v>
      </c>
      <c r="P102" s="120"/>
    </row>
    <row r="103" spans="1:16" ht="24" hidden="1" x14ac:dyDescent="0.25">
      <c r="A103" s="64">
        <v>2235</v>
      </c>
      <c r="B103" s="111" t="s">
        <v>118</v>
      </c>
      <c r="C103" s="227">
        <f t="shared" si="4"/>
        <v>0</v>
      </c>
      <c r="D103" s="656"/>
      <c r="E103" s="656"/>
      <c r="F103" s="222">
        <f t="shared" si="26"/>
        <v>0</v>
      </c>
      <c r="G103" s="116"/>
      <c r="H103" s="118"/>
      <c r="I103" s="117">
        <f t="shared" si="27"/>
        <v>0</v>
      </c>
      <c r="J103" s="116"/>
      <c r="K103" s="117"/>
      <c r="L103" s="222">
        <f t="shared" si="28"/>
        <v>0</v>
      </c>
      <c r="M103" s="116"/>
      <c r="N103" s="118"/>
      <c r="O103" s="223">
        <f t="shared" si="29"/>
        <v>0</v>
      </c>
      <c r="P103" s="120"/>
    </row>
    <row r="104" spans="1:16" hidden="1" x14ac:dyDescent="0.25">
      <c r="A104" s="64">
        <v>2236</v>
      </c>
      <c r="B104" s="111" t="s">
        <v>119</v>
      </c>
      <c r="C104" s="227">
        <f t="shared" si="4"/>
        <v>0</v>
      </c>
      <c r="D104" s="656"/>
      <c r="E104" s="656"/>
      <c r="F104" s="222">
        <f t="shared" si="26"/>
        <v>0</v>
      </c>
      <c r="G104" s="116"/>
      <c r="H104" s="118"/>
      <c r="I104" s="117">
        <f t="shared" si="27"/>
        <v>0</v>
      </c>
      <c r="J104" s="116"/>
      <c r="K104" s="117"/>
      <c r="L104" s="222">
        <f t="shared" si="28"/>
        <v>0</v>
      </c>
      <c r="M104" s="116"/>
      <c r="N104" s="118"/>
      <c r="O104" s="223">
        <f t="shared" si="29"/>
        <v>0</v>
      </c>
      <c r="P104" s="120"/>
    </row>
    <row r="105" spans="1:16" x14ac:dyDescent="0.25">
      <c r="A105" s="64">
        <v>2239</v>
      </c>
      <c r="B105" s="111" t="s">
        <v>120</v>
      </c>
      <c r="C105" s="227">
        <f t="shared" si="4"/>
        <v>375</v>
      </c>
      <c r="D105" s="656">
        <v>375</v>
      </c>
      <c r="E105" s="656"/>
      <c r="F105" s="222">
        <f t="shared" si="26"/>
        <v>375</v>
      </c>
      <c r="G105" s="116"/>
      <c r="H105" s="118"/>
      <c r="I105" s="117">
        <f t="shared" si="27"/>
        <v>0</v>
      </c>
      <c r="J105" s="116"/>
      <c r="K105" s="117"/>
      <c r="L105" s="222">
        <f t="shared" si="28"/>
        <v>0</v>
      </c>
      <c r="M105" s="116"/>
      <c r="N105" s="118"/>
      <c r="O105" s="223">
        <f t="shared" si="29"/>
        <v>0</v>
      </c>
      <c r="P105" s="120"/>
    </row>
    <row r="106" spans="1:16" ht="28.5" customHeight="1" x14ac:dyDescent="0.25">
      <c r="A106" s="224">
        <v>2240</v>
      </c>
      <c r="B106" s="111" t="s">
        <v>121</v>
      </c>
      <c r="C106" s="227">
        <f t="shared" si="4"/>
        <v>3169</v>
      </c>
      <c r="D106" s="405">
        <f t="shared" ref="D106:O106" si="30">SUM(D107:D114)</f>
        <v>2981</v>
      </c>
      <c r="E106" s="405">
        <f t="shared" si="30"/>
        <v>0</v>
      </c>
      <c r="F106" s="227">
        <f t="shared" si="30"/>
        <v>2981</v>
      </c>
      <c r="G106" s="225">
        <f t="shared" si="30"/>
        <v>0</v>
      </c>
      <c r="H106" s="228">
        <f t="shared" si="30"/>
        <v>0</v>
      </c>
      <c r="I106" s="226">
        <f t="shared" si="30"/>
        <v>0</v>
      </c>
      <c r="J106" s="225">
        <f t="shared" si="30"/>
        <v>188</v>
      </c>
      <c r="K106" s="226">
        <f t="shared" si="30"/>
        <v>0</v>
      </c>
      <c r="L106" s="227">
        <f t="shared" si="30"/>
        <v>188</v>
      </c>
      <c r="M106" s="225">
        <f t="shared" si="30"/>
        <v>0</v>
      </c>
      <c r="N106" s="228">
        <f t="shared" si="30"/>
        <v>0</v>
      </c>
      <c r="O106" s="229">
        <f t="shared" si="30"/>
        <v>0</v>
      </c>
      <c r="P106" s="230"/>
    </row>
    <row r="107" spans="1:16" hidden="1" x14ac:dyDescent="0.25">
      <c r="A107" s="64">
        <v>2241</v>
      </c>
      <c r="B107" s="111" t="s">
        <v>122</v>
      </c>
      <c r="C107" s="227">
        <f t="shared" si="4"/>
        <v>0</v>
      </c>
      <c r="D107" s="656"/>
      <c r="E107" s="656"/>
      <c r="F107" s="222">
        <f t="shared" ref="F107:F114" si="31">D107+E107</f>
        <v>0</v>
      </c>
      <c r="G107" s="116"/>
      <c r="H107" s="118"/>
      <c r="I107" s="117">
        <f t="shared" ref="I107:I114" si="32">G107+H107</f>
        <v>0</v>
      </c>
      <c r="J107" s="116"/>
      <c r="K107" s="117"/>
      <c r="L107" s="222">
        <f t="shared" ref="L107:L114" si="33">J107+K107</f>
        <v>0</v>
      </c>
      <c r="M107" s="116"/>
      <c r="N107" s="118"/>
      <c r="O107" s="223">
        <f t="shared" ref="O107:O114" si="34">N107+M107</f>
        <v>0</v>
      </c>
      <c r="P107" s="120"/>
    </row>
    <row r="108" spans="1:16" ht="24" hidden="1" x14ac:dyDescent="0.25">
      <c r="A108" s="64">
        <v>2242</v>
      </c>
      <c r="B108" s="111" t="s">
        <v>123</v>
      </c>
      <c r="C108" s="227">
        <f t="shared" si="4"/>
        <v>0</v>
      </c>
      <c r="D108" s="656"/>
      <c r="E108" s="656"/>
      <c r="F108" s="222">
        <f t="shared" si="31"/>
        <v>0</v>
      </c>
      <c r="G108" s="116"/>
      <c r="H108" s="118"/>
      <c r="I108" s="117">
        <f t="shared" si="32"/>
        <v>0</v>
      </c>
      <c r="J108" s="116"/>
      <c r="K108" s="117"/>
      <c r="L108" s="222">
        <f t="shared" si="33"/>
        <v>0</v>
      </c>
      <c r="M108" s="116"/>
      <c r="N108" s="118"/>
      <c r="O108" s="223">
        <f t="shared" si="34"/>
        <v>0</v>
      </c>
      <c r="P108" s="120"/>
    </row>
    <row r="109" spans="1:16" ht="24" x14ac:dyDescent="0.25">
      <c r="A109" s="64">
        <v>2243</v>
      </c>
      <c r="B109" s="111" t="s">
        <v>124</v>
      </c>
      <c r="C109" s="227">
        <f t="shared" si="4"/>
        <v>460</v>
      </c>
      <c r="D109" s="656">
        <v>460</v>
      </c>
      <c r="E109" s="656"/>
      <c r="F109" s="222">
        <f t="shared" si="31"/>
        <v>460</v>
      </c>
      <c r="G109" s="116"/>
      <c r="H109" s="118"/>
      <c r="I109" s="117">
        <f t="shared" si="32"/>
        <v>0</v>
      </c>
      <c r="J109" s="116"/>
      <c r="K109" s="117"/>
      <c r="L109" s="222">
        <f t="shared" si="33"/>
        <v>0</v>
      </c>
      <c r="M109" s="116"/>
      <c r="N109" s="118"/>
      <c r="O109" s="223">
        <f t="shared" si="34"/>
        <v>0</v>
      </c>
      <c r="P109" s="120"/>
    </row>
    <row r="110" spans="1:16" x14ac:dyDescent="0.25">
      <c r="A110" s="64">
        <v>2244</v>
      </c>
      <c r="B110" s="111" t="s">
        <v>125</v>
      </c>
      <c r="C110" s="227">
        <f t="shared" si="4"/>
        <v>1777</v>
      </c>
      <c r="D110" s="656">
        <v>1689</v>
      </c>
      <c r="E110" s="656"/>
      <c r="F110" s="222">
        <f t="shared" si="31"/>
        <v>1689</v>
      </c>
      <c r="G110" s="116"/>
      <c r="H110" s="118"/>
      <c r="I110" s="117">
        <f t="shared" si="32"/>
        <v>0</v>
      </c>
      <c r="J110" s="116">
        <v>88</v>
      </c>
      <c r="K110" s="117"/>
      <c r="L110" s="222">
        <f t="shared" si="33"/>
        <v>88</v>
      </c>
      <c r="M110" s="116"/>
      <c r="N110" s="118"/>
      <c r="O110" s="223">
        <f t="shared" si="34"/>
        <v>0</v>
      </c>
      <c r="P110" s="120"/>
    </row>
    <row r="111" spans="1:16" ht="24" hidden="1" x14ac:dyDescent="0.25">
      <c r="A111" s="64">
        <v>2246</v>
      </c>
      <c r="B111" s="111" t="s">
        <v>126</v>
      </c>
      <c r="C111" s="227">
        <f t="shared" si="4"/>
        <v>0</v>
      </c>
      <c r="D111" s="656"/>
      <c r="E111" s="656"/>
      <c r="F111" s="222">
        <f t="shared" si="31"/>
        <v>0</v>
      </c>
      <c r="G111" s="116"/>
      <c r="H111" s="118"/>
      <c r="I111" s="117">
        <f t="shared" si="32"/>
        <v>0</v>
      </c>
      <c r="J111" s="116"/>
      <c r="K111" s="117"/>
      <c r="L111" s="222">
        <f t="shared" si="33"/>
        <v>0</v>
      </c>
      <c r="M111" s="116"/>
      <c r="N111" s="118"/>
      <c r="O111" s="223">
        <f t="shared" si="34"/>
        <v>0</v>
      </c>
      <c r="P111" s="120"/>
    </row>
    <row r="112" spans="1:16" x14ac:dyDescent="0.25">
      <c r="A112" s="64">
        <v>2247</v>
      </c>
      <c r="B112" s="111" t="s">
        <v>127</v>
      </c>
      <c r="C112" s="227">
        <f t="shared" si="4"/>
        <v>382</v>
      </c>
      <c r="D112" s="656">
        <v>382</v>
      </c>
      <c r="E112" s="656"/>
      <c r="F112" s="222">
        <f t="shared" si="31"/>
        <v>382</v>
      </c>
      <c r="G112" s="116"/>
      <c r="H112" s="118"/>
      <c r="I112" s="117">
        <f t="shared" si="32"/>
        <v>0</v>
      </c>
      <c r="J112" s="116"/>
      <c r="K112" s="117"/>
      <c r="L112" s="222">
        <f t="shared" si="33"/>
        <v>0</v>
      </c>
      <c r="M112" s="116"/>
      <c r="N112" s="118"/>
      <c r="O112" s="223">
        <f t="shared" si="34"/>
        <v>0</v>
      </c>
      <c r="P112" s="120"/>
    </row>
    <row r="113" spans="1:16" ht="24" hidden="1" x14ac:dyDescent="0.25">
      <c r="A113" s="64">
        <v>2248</v>
      </c>
      <c r="B113" s="111" t="s">
        <v>128</v>
      </c>
      <c r="C113" s="227">
        <f t="shared" si="4"/>
        <v>0</v>
      </c>
      <c r="D113" s="656"/>
      <c r="E113" s="656"/>
      <c r="F113" s="222">
        <f t="shared" si="31"/>
        <v>0</v>
      </c>
      <c r="G113" s="116"/>
      <c r="H113" s="118"/>
      <c r="I113" s="117">
        <f t="shared" si="32"/>
        <v>0</v>
      </c>
      <c r="J113" s="116"/>
      <c r="K113" s="117"/>
      <c r="L113" s="222">
        <f t="shared" si="33"/>
        <v>0</v>
      </c>
      <c r="M113" s="116"/>
      <c r="N113" s="118"/>
      <c r="O113" s="223">
        <f t="shared" si="34"/>
        <v>0</v>
      </c>
      <c r="P113" s="120"/>
    </row>
    <row r="114" spans="1:16" ht="24" x14ac:dyDescent="0.25">
      <c r="A114" s="64">
        <v>2249</v>
      </c>
      <c r="B114" s="111" t="s">
        <v>129</v>
      </c>
      <c r="C114" s="227">
        <f t="shared" si="4"/>
        <v>550</v>
      </c>
      <c r="D114" s="656">
        <v>450</v>
      </c>
      <c r="E114" s="656"/>
      <c r="F114" s="222">
        <f t="shared" si="31"/>
        <v>450</v>
      </c>
      <c r="G114" s="116"/>
      <c r="H114" s="118"/>
      <c r="I114" s="117">
        <f t="shared" si="32"/>
        <v>0</v>
      </c>
      <c r="J114" s="116">
        <v>100</v>
      </c>
      <c r="K114" s="117"/>
      <c r="L114" s="222">
        <f t="shared" si="33"/>
        <v>100</v>
      </c>
      <c r="M114" s="116"/>
      <c r="N114" s="118"/>
      <c r="O114" s="223">
        <f t="shared" si="34"/>
        <v>0</v>
      </c>
      <c r="P114" s="120"/>
    </row>
    <row r="115" spans="1:16" x14ac:dyDescent="0.25">
      <c r="A115" s="224">
        <v>2250</v>
      </c>
      <c r="B115" s="111" t="s">
        <v>130</v>
      </c>
      <c r="C115" s="227">
        <f t="shared" si="4"/>
        <v>429</v>
      </c>
      <c r="D115" s="405">
        <f t="shared" ref="D115:O115" si="35">SUM(D116:D118)</f>
        <v>429</v>
      </c>
      <c r="E115" s="405">
        <f t="shared" si="35"/>
        <v>0</v>
      </c>
      <c r="F115" s="227">
        <f t="shared" si="35"/>
        <v>429</v>
      </c>
      <c r="G115" s="225">
        <f t="shared" si="35"/>
        <v>0</v>
      </c>
      <c r="H115" s="228">
        <f t="shared" si="35"/>
        <v>0</v>
      </c>
      <c r="I115" s="226">
        <f t="shared" si="35"/>
        <v>0</v>
      </c>
      <c r="J115" s="225">
        <f t="shared" si="35"/>
        <v>0</v>
      </c>
      <c r="K115" s="226">
        <f t="shared" si="35"/>
        <v>0</v>
      </c>
      <c r="L115" s="227">
        <f t="shared" si="35"/>
        <v>0</v>
      </c>
      <c r="M115" s="225">
        <f t="shared" si="35"/>
        <v>0</v>
      </c>
      <c r="N115" s="228">
        <f t="shared" si="35"/>
        <v>0</v>
      </c>
      <c r="O115" s="229">
        <f t="shared" si="35"/>
        <v>0</v>
      </c>
      <c r="P115" s="230"/>
    </row>
    <row r="116" spans="1:16" hidden="1" x14ac:dyDescent="0.25">
      <c r="A116" s="64">
        <v>2251</v>
      </c>
      <c r="B116" s="111" t="s">
        <v>131</v>
      </c>
      <c r="C116" s="227">
        <f t="shared" si="4"/>
        <v>0</v>
      </c>
      <c r="D116" s="656"/>
      <c r="E116" s="656"/>
      <c r="F116" s="222">
        <f>D116+E116</f>
        <v>0</v>
      </c>
      <c r="G116" s="116"/>
      <c r="H116" s="118"/>
      <c r="I116" s="117">
        <f>G116+H116</f>
        <v>0</v>
      </c>
      <c r="J116" s="116"/>
      <c r="K116" s="117"/>
      <c r="L116" s="222">
        <f>J116+K116</f>
        <v>0</v>
      </c>
      <c r="M116" s="116"/>
      <c r="N116" s="118"/>
      <c r="O116" s="223">
        <f>N116+M116</f>
        <v>0</v>
      </c>
      <c r="P116" s="120"/>
    </row>
    <row r="117" spans="1:16" ht="24" hidden="1" x14ac:dyDescent="0.25">
      <c r="A117" s="64">
        <v>2252</v>
      </c>
      <c r="B117" s="111" t="s">
        <v>132</v>
      </c>
      <c r="C117" s="227">
        <f t="shared" ref="C117:C180" si="36">SUM(F117,I117,L117,O117)</f>
        <v>0</v>
      </c>
      <c r="D117" s="656"/>
      <c r="E117" s="656"/>
      <c r="F117" s="222">
        <f>D117+E117</f>
        <v>0</v>
      </c>
      <c r="G117" s="116"/>
      <c r="H117" s="118"/>
      <c r="I117" s="117">
        <f>G117+H117</f>
        <v>0</v>
      </c>
      <c r="J117" s="116"/>
      <c r="K117" s="117"/>
      <c r="L117" s="222">
        <f>J117+K117</f>
        <v>0</v>
      </c>
      <c r="M117" s="116"/>
      <c r="N117" s="118"/>
      <c r="O117" s="223">
        <f>N117+M117</f>
        <v>0</v>
      </c>
      <c r="P117" s="120"/>
    </row>
    <row r="118" spans="1:16" ht="24" x14ac:dyDescent="0.25">
      <c r="A118" s="64">
        <v>2259</v>
      </c>
      <c r="B118" s="111" t="s">
        <v>133</v>
      </c>
      <c r="C118" s="227">
        <f t="shared" si="36"/>
        <v>429</v>
      </c>
      <c r="D118" s="656">
        <v>429</v>
      </c>
      <c r="E118" s="656"/>
      <c r="F118" s="222">
        <f>D118+E118</f>
        <v>429</v>
      </c>
      <c r="G118" s="116"/>
      <c r="H118" s="118"/>
      <c r="I118" s="117">
        <f>G118+H118</f>
        <v>0</v>
      </c>
      <c r="J118" s="116"/>
      <c r="K118" s="117"/>
      <c r="L118" s="222">
        <f>J118+K118</f>
        <v>0</v>
      </c>
      <c r="M118" s="116"/>
      <c r="N118" s="118"/>
      <c r="O118" s="223">
        <f>N118+M118</f>
        <v>0</v>
      </c>
      <c r="P118" s="120"/>
    </row>
    <row r="119" spans="1:16" x14ac:dyDescent="0.25">
      <c r="A119" s="224">
        <v>2260</v>
      </c>
      <c r="B119" s="111" t="s">
        <v>134</v>
      </c>
      <c r="C119" s="227">
        <f t="shared" si="36"/>
        <v>12746</v>
      </c>
      <c r="D119" s="405">
        <f t="shared" ref="D119:O119" si="37">SUM(D120:D124)</f>
        <v>11521</v>
      </c>
      <c r="E119" s="405">
        <f t="shared" si="37"/>
        <v>0</v>
      </c>
      <c r="F119" s="227">
        <f t="shared" si="37"/>
        <v>11521</v>
      </c>
      <c r="G119" s="225">
        <f t="shared" si="37"/>
        <v>0</v>
      </c>
      <c r="H119" s="228">
        <f t="shared" si="37"/>
        <v>0</v>
      </c>
      <c r="I119" s="226">
        <f t="shared" si="37"/>
        <v>0</v>
      </c>
      <c r="J119" s="225">
        <f t="shared" si="37"/>
        <v>1225</v>
      </c>
      <c r="K119" s="226">
        <f t="shared" si="37"/>
        <v>0</v>
      </c>
      <c r="L119" s="227">
        <f t="shared" si="37"/>
        <v>1225</v>
      </c>
      <c r="M119" s="225">
        <f t="shared" si="37"/>
        <v>0</v>
      </c>
      <c r="N119" s="228">
        <f t="shared" si="37"/>
        <v>0</v>
      </c>
      <c r="O119" s="229">
        <f t="shared" si="37"/>
        <v>0</v>
      </c>
      <c r="P119" s="230"/>
    </row>
    <row r="120" spans="1:16" x14ac:dyDescent="0.25">
      <c r="A120" s="64">
        <v>2261</v>
      </c>
      <c r="B120" s="111" t="s">
        <v>135</v>
      </c>
      <c r="C120" s="227">
        <f t="shared" si="36"/>
        <v>7453</v>
      </c>
      <c r="D120" s="656">
        <v>6286</v>
      </c>
      <c r="E120" s="656"/>
      <c r="F120" s="222">
        <f>D120+E120</f>
        <v>6286</v>
      </c>
      <c r="G120" s="116"/>
      <c r="H120" s="118"/>
      <c r="I120" s="117">
        <f>G120+H120</f>
        <v>0</v>
      </c>
      <c r="J120" s="116">
        <f>1098+69</f>
        <v>1167</v>
      </c>
      <c r="K120" s="117"/>
      <c r="L120" s="222">
        <f>J120+K120</f>
        <v>1167</v>
      </c>
      <c r="M120" s="116"/>
      <c r="N120" s="118"/>
      <c r="O120" s="223">
        <f>N120+M120</f>
        <v>0</v>
      </c>
      <c r="P120" s="120"/>
    </row>
    <row r="121" spans="1:16" hidden="1" x14ac:dyDescent="0.25">
      <c r="A121" s="64">
        <v>2262</v>
      </c>
      <c r="B121" s="111" t="s">
        <v>136</v>
      </c>
      <c r="C121" s="227">
        <f t="shared" si="36"/>
        <v>0</v>
      </c>
      <c r="D121" s="656"/>
      <c r="E121" s="656"/>
      <c r="F121" s="222">
        <f>D121+E121</f>
        <v>0</v>
      </c>
      <c r="G121" s="116"/>
      <c r="H121" s="118"/>
      <c r="I121" s="117">
        <f>G121+H121</f>
        <v>0</v>
      </c>
      <c r="J121" s="116"/>
      <c r="K121" s="117"/>
      <c r="L121" s="222">
        <f>J121+K121</f>
        <v>0</v>
      </c>
      <c r="M121" s="116"/>
      <c r="N121" s="118"/>
      <c r="O121" s="223">
        <f>N121+M121</f>
        <v>0</v>
      </c>
      <c r="P121" s="120"/>
    </row>
    <row r="122" spans="1:16" x14ac:dyDescent="0.25">
      <c r="A122" s="64">
        <v>2263</v>
      </c>
      <c r="B122" s="111" t="s">
        <v>137</v>
      </c>
      <c r="C122" s="227">
        <f t="shared" si="36"/>
        <v>5218</v>
      </c>
      <c r="D122" s="656">
        <v>5218</v>
      </c>
      <c r="E122" s="656"/>
      <c r="F122" s="222">
        <f>D122+E122</f>
        <v>5218</v>
      </c>
      <c r="G122" s="116"/>
      <c r="H122" s="118"/>
      <c r="I122" s="117">
        <f>G122+H122</f>
        <v>0</v>
      </c>
      <c r="J122" s="116"/>
      <c r="K122" s="117"/>
      <c r="L122" s="222">
        <f>J122+K122</f>
        <v>0</v>
      </c>
      <c r="M122" s="116"/>
      <c r="N122" s="118"/>
      <c r="O122" s="223">
        <f>N122+M122</f>
        <v>0</v>
      </c>
      <c r="P122" s="120"/>
    </row>
    <row r="123" spans="1:16" ht="24" hidden="1" x14ac:dyDescent="0.25">
      <c r="A123" s="64">
        <v>2264</v>
      </c>
      <c r="B123" s="111" t="s">
        <v>138</v>
      </c>
      <c r="C123" s="227">
        <f t="shared" si="36"/>
        <v>0</v>
      </c>
      <c r="D123" s="656"/>
      <c r="E123" s="656"/>
      <c r="F123" s="222">
        <f>D123+E123</f>
        <v>0</v>
      </c>
      <c r="G123" s="116"/>
      <c r="H123" s="118"/>
      <c r="I123" s="117">
        <f>G123+H123</f>
        <v>0</v>
      </c>
      <c r="J123" s="116"/>
      <c r="K123" s="117"/>
      <c r="L123" s="222">
        <f>J123+K123</f>
        <v>0</v>
      </c>
      <c r="M123" s="116"/>
      <c r="N123" s="118"/>
      <c r="O123" s="223">
        <f>N123+M123</f>
        <v>0</v>
      </c>
      <c r="P123" s="120"/>
    </row>
    <row r="124" spans="1:16" x14ac:dyDescent="0.25">
      <c r="A124" s="64">
        <v>2269</v>
      </c>
      <c r="B124" s="111" t="s">
        <v>139</v>
      </c>
      <c r="C124" s="227">
        <f t="shared" si="36"/>
        <v>75</v>
      </c>
      <c r="D124" s="656">
        <v>17</v>
      </c>
      <c r="E124" s="656"/>
      <c r="F124" s="222">
        <f>D124+E124</f>
        <v>17</v>
      </c>
      <c r="G124" s="116"/>
      <c r="H124" s="118"/>
      <c r="I124" s="117">
        <f>G124+H124</f>
        <v>0</v>
      </c>
      <c r="J124" s="116">
        <f>54+4</f>
        <v>58</v>
      </c>
      <c r="K124" s="117"/>
      <c r="L124" s="222">
        <f>J124+K124</f>
        <v>58</v>
      </c>
      <c r="M124" s="116"/>
      <c r="N124" s="118"/>
      <c r="O124" s="223">
        <f>N124+M124</f>
        <v>0</v>
      </c>
      <c r="P124" s="120"/>
    </row>
    <row r="125" spans="1:16" x14ac:dyDescent="0.25">
      <c r="A125" s="224">
        <v>2270</v>
      </c>
      <c r="B125" s="111" t="s">
        <v>140</v>
      </c>
      <c r="C125" s="227">
        <f t="shared" si="36"/>
        <v>452</v>
      </c>
      <c r="D125" s="405">
        <f t="shared" ref="D125:O125" si="38">SUM(D126:D130)</f>
        <v>375</v>
      </c>
      <c r="E125" s="405">
        <f t="shared" si="38"/>
        <v>0</v>
      </c>
      <c r="F125" s="227">
        <f t="shared" si="38"/>
        <v>375</v>
      </c>
      <c r="G125" s="225">
        <f t="shared" si="38"/>
        <v>0</v>
      </c>
      <c r="H125" s="228">
        <f t="shared" si="38"/>
        <v>0</v>
      </c>
      <c r="I125" s="226">
        <f t="shared" si="38"/>
        <v>0</v>
      </c>
      <c r="J125" s="225">
        <f t="shared" si="38"/>
        <v>77</v>
      </c>
      <c r="K125" s="226">
        <f t="shared" si="38"/>
        <v>0</v>
      </c>
      <c r="L125" s="227">
        <f t="shared" si="38"/>
        <v>77</v>
      </c>
      <c r="M125" s="225">
        <f t="shared" si="38"/>
        <v>0</v>
      </c>
      <c r="N125" s="228">
        <f t="shared" si="38"/>
        <v>0</v>
      </c>
      <c r="O125" s="229">
        <f t="shared" si="38"/>
        <v>0</v>
      </c>
      <c r="P125" s="230"/>
    </row>
    <row r="126" spans="1:16" hidden="1" x14ac:dyDescent="0.25">
      <c r="A126" s="64">
        <v>2272</v>
      </c>
      <c r="B126" s="4" t="s">
        <v>141</v>
      </c>
      <c r="C126" s="227">
        <f t="shared" si="36"/>
        <v>0</v>
      </c>
      <c r="D126" s="656"/>
      <c r="E126" s="656"/>
      <c r="F126" s="222">
        <f>D126+E126</f>
        <v>0</v>
      </c>
      <c r="G126" s="116"/>
      <c r="H126" s="118"/>
      <c r="I126" s="117">
        <f>G126+H126</f>
        <v>0</v>
      </c>
      <c r="J126" s="116"/>
      <c r="K126" s="117"/>
      <c r="L126" s="222">
        <f>J126+K126</f>
        <v>0</v>
      </c>
      <c r="M126" s="116"/>
      <c r="N126" s="118"/>
      <c r="O126" s="223">
        <f>N126+M126</f>
        <v>0</v>
      </c>
      <c r="P126" s="120"/>
    </row>
    <row r="127" spans="1:16" ht="24" x14ac:dyDescent="0.25">
      <c r="A127" s="64">
        <v>2275</v>
      </c>
      <c r="B127" s="111" t="s">
        <v>142</v>
      </c>
      <c r="C127" s="227">
        <f t="shared" si="36"/>
        <v>375</v>
      </c>
      <c r="D127" s="656">
        <v>375</v>
      </c>
      <c r="E127" s="656"/>
      <c r="F127" s="222">
        <f>D127+E127</f>
        <v>375</v>
      </c>
      <c r="G127" s="116"/>
      <c r="H127" s="118"/>
      <c r="I127" s="117">
        <f>G127+H127</f>
        <v>0</v>
      </c>
      <c r="J127" s="116"/>
      <c r="K127" s="117"/>
      <c r="L127" s="222">
        <f>J127+K127</f>
        <v>0</v>
      </c>
      <c r="M127" s="116"/>
      <c r="N127" s="118"/>
      <c r="O127" s="223">
        <f>N127+M127</f>
        <v>0</v>
      </c>
      <c r="P127" s="120"/>
    </row>
    <row r="128" spans="1:16" ht="36" hidden="1" x14ac:dyDescent="0.25">
      <c r="A128" s="64">
        <v>2276</v>
      </c>
      <c r="B128" s="111" t="s">
        <v>143</v>
      </c>
      <c r="C128" s="227">
        <f t="shared" si="36"/>
        <v>0</v>
      </c>
      <c r="D128" s="656"/>
      <c r="E128" s="656"/>
      <c r="F128" s="222">
        <f>D128+E128</f>
        <v>0</v>
      </c>
      <c r="G128" s="116"/>
      <c r="H128" s="118"/>
      <c r="I128" s="117">
        <f>G128+H128</f>
        <v>0</v>
      </c>
      <c r="J128" s="116"/>
      <c r="K128" s="117"/>
      <c r="L128" s="222">
        <f>J128+K128</f>
        <v>0</v>
      </c>
      <c r="M128" s="116"/>
      <c r="N128" s="118"/>
      <c r="O128" s="223">
        <f>N128+M128</f>
        <v>0</v>
      </c>
      <c r="P128" s="120"/>
    </row>
    <row r="129" spans="1:16" ht="24" hidden="1" customHeight="1" x14ac:dyDescent="0.25">
      <c r="A129" s="64">
        <v>2278</v>
      </c>
      <c r="B129" s="111" t="s">
        <v>144</v>
      </c>
      <c r="C129" s="227">
        <f t="shared" si="36"/>
        <v>0</v>
      </c>
      <c r="D129" s="656"/>
      <c r="E129" s="656"/>
      <c r="F129" s="222">
        <f>D129+E129</f>
        <v>0</v>
      </c>
      <c r="G129" s="116"/>
      <c r="H129" s="118"/>
      <c r="I129" s="117">
        <f>G129+H129</f>
        <v>0</v>
      </c>
      <c r="J129" s="116"/>
      <c r="K129" s="117"/>
      <c r="L129" s="222">
        <f>J129+K129</f>
        <v>0</v>
      </c>
      <c r="M129" s="116"/>
      <c r="N129" s="118"/>
      <c r="O129" s="223">
        <f>N129+M129</f>
        <v>0</v>
      </c>
      <c r="P129" s="120"/>
    </row>
    <row r="130" spans="1:16" ht="24" x14ac:dyDescent="0.25">
      <c r="A130" s="64">
        <v>2279</v>
      </c>
      <c r="B130" s="111" t="s">
        <v>145</v>
      </c>
      <c r="C130" s="227">
        <f t="shared" si="36"/>
        <v>77</v>
      </c>
      <c r="D130" s="656"/>
      <c r="E130" s="656"/>
      <c r="F130" s="222">
        <f>D130+E130</f>
        <v>0</v>
      </c>
      <c r="G130" s="116"/>
      <c r="H130" s="118"/>
      <c r="I130" s="117">
        <f>G130+H130</f>
        <v>0</v>
      </c>
      <c r="J130" s="116">
        <v>77</v>
      </c>
      <c r="K130" s="117"/>
      <c r="L130" s="222">
        <f>J130+K130</f>
        <v>77</v>
      </c>
      <c r="M130" s="116"/>
      <c r="N130" s="118"/>
      <c r="O130" s="223">
        <f>N130+M130</f>
        <v>0</v>
      </c>
      <c r="P130" s="120"/>
    </row>
    <row r="131" spans="1:16" ht="24" hidden="1" x14ac:dyDescent="0.25">
      <c r="A131" s="350">
        <v>2280</v>
      </c>
      <c r="B131" s="101" t="s">
        <v>146</v>
      </c>
      <c r="C131" s="240">
        <f t="shared" si="36"/>
        <v>0</v>
      </c>
      <c r="D131" s="400">
        <f t="shared" ref="D131:O131" si="39">SUM(D132)</f>
        <v>0</v>
      </c>
      <c r="E131" s="400">
        <f t="shared" si="39"/>
        <v>0</v>
      </c>
      <c r="F131" s="240">
        <f t="shared" si="39"/>
        <v>0</v>
      </c>
      <c r="G131" s="238">
        <f t="shared" si="39"/>
        <v>0</v>
      </c>
      <c r="H131" s="241">
        <f t="shared" si="39"/>
        <v>0</v>
      </c>
      <c r="I131" s="239">
        <f t="shared" si="39"/>
        <v>0</v>
      </c>
      <c r="J131" s="238">
        <f t="shared" si="39"/>
        <v>0</v>
      </c>
      <c r="K131" s="239">
        <f t="shared" si="39"/>
        <v>0</v>
      </c>
      <c r="L131" s="240">
        <f t="shared" si="39"/>
        <v>0</v>
      </c>
      <c r="M131" s="225">
        <f t="shared" si="39"/>
        <v>0</v>
      </c>
      <c r="N131" s="241">
        <f t="shared" si="39"/>
        <v>0</v>
      </c>
      <c r="O131" s="242">
        <f t="shared" si="39"/>
        <v>0</v>
      </c>
      <c r="P131" s="243"/>
    </row>
    <row r="132" spans="1:16" ht="24" hidden="1" x14ac:dyDescent="0.25">
      <c r="A132" s="64">
        <v>2283</v>
      </c>
      <c r="B132" s="111" t="s">
        <v>147</v>
      </c>
      <c r="C132" s="227">
        <f t="shared" si="36"/>
        <v>0</v>
      </c>
      <c r="D132" s="656"/>
      <c r="E132" s="656"/>
      <c r="F132" s="222">
        <f>D132+E132</f>
        <v>0</v>
      </c>
      <c r="G132" s="116"/>
      <c r="H132" s="118"/>
      <c r="I132" s="117">
        <f>G132+H132</f>
        <v>0</v>
      </c>
      <c r="J132" s="116"/>
      <c r="K132" s="117"/>
      <c r="L132" s="222">
        <f>J132+K132</f>
        <v>0</v>
      </c>
      <c r="M132" s="116"/>
      <c r="N132" s="118"/>
      <c r="O132" s="223">
        <f>N132+M132</f>
        <v>0</v>
      </c>
      <c r="P132" s="120"/>
    </row>
    <row r="133" spans="1:16" ht="38.25" customHeight="1" x14ac:dyDescent="0.25">
      <c r="A133" s="85">
        <v>2300</v>
      </c>
      <c r="B133" s="210" t="s">
        <v>148</v>
      </c>
      <c r="C133" s="97">
        <f t="shared" si="36"/>
        <v>14122</v>
      </c>
      <c r="D133" s="393">
        <f t="shared" ref="D133:O133" si="40">SUM(D134,D139,D143,D144,D147,D154,D162,D163,D166)</f>
        <v>10092</v>
      </c>
      <c r="E133" s="393">
        <f t="shared" si="40"/>
        <v>0</v>
      </c>
      <c r="F133" s="97">
        <f t="shared" si="40"/>
        <v>10092</v>
      </c>
      <c r="G133" s="95">
        <f t="shared" si="40"/>
        <v>624</v>
      </c>
      <c r="H133" s="98">
        <f t="shared" si="40"/>
        <v>0</v>
      </c>
      <c r="I133" s="96">
        <f t="shared" si="40"/>
        <v>624</v>
      </c>
      <c r="J133" s="95">
        <f t="shared" si="40"/>
        <v>3386</v>
      </c>
      <c r="K133" s="96">
        <f t="shared" si="40"/>
        <v>0</v>
      </c>
      <c r="L133" s="97">
        <f t="shared" si="40"/>
        <v>3386</v>
      </c>
      <c r="M133" s="95">
        <f t="shared" si="40"/>
        <v>20</v>
      </c>
      <c r="N133" s="98">
        <f t="shared" si="40"/>
        <v>0</v>
      </c>
      <c r="O133" s="212">
        <f t="shared" si="40"/>
        <v>20</v>
      </c>
      <c r="P133" s="99"/>
    </row>
    <row r="134" spans="1:16" ht="24" x14ac:dyDescent="0.25">
      <c r="A134" s="350">
        <v>2310</v>
      </c>
      <c r="B134" s="101" t="s">
        <v>149</v>
      </c>
      <c r="C134" s="240">
        <f t="shared" si="36"/>
        <v>4601</v>
      </c>
      <c r="D134" s="400">
        <f t="shared" ref="D134:O134" si="41">SUM(D135:D138)</f>
        <v>3456</v>
      </c>
      <c r="E134" s="400">
        <f t="shared" si="41"/>
        <v>0</v>
      </c>
      <c r="F134" s="240">
        <f t="shared" si="41"/>
        <v>3456</v>
      </c>
      <c r="G134" s="238">
        <f t="shared" si="41"/>
        <v>0</v>
      </c>
      <c r="H134" s="241">
        <f t="shared" si="41"/>
        <v>0</v>
      </c>
      <c r="I134" s="239">
        <f t="shared" si="41"/>
        <v>0</v>
      </c>
      <c r="J134" s="238">
        <f t="shared" si="41"/>
        <v>1125</v>
      </c>
      <c r="K134" s="239">
        <f t="shared" si="41"/>
        <v>0</v>
      </c>
      <c r="L134" s="240">
        <f t="shared" si="41"/>
        <v>1125</v>
      </c>
      <c r="M134" s="238">
        <f t="shared" si="41"/>
        <v>20</v>
      </c>
      <c r="N134" s="241">
        <f t="shared" si="41"/>
        <v>0</v>
      </c>
      <c r="O134" s="242">
        <f t="shared" si="41"/>
        <v>20</v>
      </c>
      <c r="P134" s="243"/>
    </row>
    <row r="135" spans="1:16" x14ac:dyDescent="0.25">
      <c r="A135" s="64">
        <v>2311</v>
      </c>
      <c r="B135" s="111" t="s">
        <v>150</v>
      </c>
      <c r="C135" s="227">
        <f t="shared" si="36"/>
        <v>1705</v>
      </c>
      <c r="D135" s="656">
        <v>1480</v>
      </c>
      <c r="E135" s="656"/>
      <c r="F135" s="222">
        <f>D135+E135</f>
        <v>1480</v>
      </c>
      <c r="G135" s="116"/>
      <c r="H135" s="118"/>
      <c r="I135" s="117">
        <f>G135+H135</f>
        <v>0</v>
      </c>
      <c r="J135" s="116">
        <v>225</v>
      </c>
      <c r="K135" s="117"/>
      <c r="L135" s="222">
        <f>J135+K135</f>
        <v>225</v>
      </c>
      <c r="M135" s="116"/>
      <c r="N135" s="118"/>
      <c r="O135" s="223">
        <f>N135+M135</f>
        <v>0</v>
      </c>
      <c r="P135" s="120"/>
    </row>
    <row r="136" spans="1:16" x14ac:dyDescent="0.25">
      <c r="A136" s="64">
        <v>2312</v>
      </c>
      <c r="B136" s="111" t="s">
        <v>151</v>
      </c>
      <c r="C136" s="227">
        <f t="shared" si="36"/>
        <v>2376</v>
      </c>
      <c r="D136" s="656">
        <v>1676</v>
      </c>
      <c r="E136" s="656"/>
      <c r="F136" s="222">
        <f>D136+E136</f>
        <v>1676</v>
      </c>
      <c r="G136" s="116"/>
      <c r="H136" s="118"/>
      <c r="I136" s="117">
        <f>G136+H136</f>
        <v>0</v>
      </c>
      <c r="J136" s="116">
        <v>700</v>
      </c>
      <c r="K136" s="117"/>
      <c r="L136" s="222">
        <f>J136+K136</f>
        <v>700</v>
      </c>
      <c r="M136" s="116"/>
      <c r="N136" s="118"/>
      <c r="O136" s="223">
        <f>N136+M136</f>
        <v>0</v>
      </c>
      <c r="P136" s="120"/>
    </row>
    <row r="137" spans="1:16" hidden="1" x14ac:dyDescent="0.25">
      <c r="A137" s="64">
        <v>2313</v>
      </c>
      <c r="B137" s="111" t="s">
        <v>152</v>
      </c>
      <c r="C137" s="227">
        <f t="shared" si="36"/>
        <v>0</v>
      </c>
      <c r="D137" s="656"/>
      <c r="E137" s="656"/>
      <c r="F137" s="222">
        <f>D137+E137</f>
        <v>0</v>
      </c>
      <c r="G137" s="116"/>
      <c r="H137" s="118"/>
      <c r="I137" s="117">
        <f>G137+H137</f>
        <v>0</v>
      </c>
      <c r="J137" s="116"/>
      <c r="K137" s="117"/>
      <c r="L137" s="222">
        <f>J137+K137</f>
        <v>0</v>
      </c>
      <c r="M137" s="116"/>
      <c r="N137" s="118"/>
      <c r="O137" s="223">
        <f>N137+M137</f>
        <v>0</v>
      </c>
      <c r="P137" s="120"/>
    </row>
    <row r="138" spans="1:16" ht="26.25" customHeight="1" x14ac:dyDescent="0.25">
      <c r="A138" s="64">
        <v>2314</v>
      </c>
      <c r="B138" s="111" t="s">
        <v>153</v>
      </c>
      <c r="C138" s="227">
        <f t="shared" si="36"/>
        <v>520</v>
      </c>
      <c r="D138" s="656">
        <v>300</v>
      </c>
      <c r="E138" s="656"/>
      <c r="F138" s="222">
        <f>D138+E138</f>
        <v>300</v>
      </c>
      <c r="G138" s="116"/>
      <c r="H138" s="118"/>
      <c r="I138" s="117">
        <f>G138+H138</f>
        <v>0</v>
      </c>
      <c r="J138" s="116">
        <v>200</v>
      </c>
      <c r="K138" s="117"/>
      <c r="L138" s="222">
        <f>J138+K138</f>
        <v>200</v>
      </c>
      <c r="M138" s="116">
        <v>20</v>
      </c>
      <c r="N138" s="118"/>
      <c r="O138" s="223">
        <f>N138+M138</f>
        <v>20</v>
      </c>
      <c r="P138" s="120"/>
    </row>
    <row r="139" spans="1:16" x14ac:dyDescent="0.25">
      <c r="A139" s="224">
        <v>2320</v>
      </c>
      <c r="B139" s="111" t="s">
        <v>154</v>
      </c>
      <c r="C139" s="227">
        <f t="shared" si="36"/>
        <v>1042</v>
      </c>
      <c r="D139" s="405">
        <f t="shared" ref="D139:O139" si="42">SUM(D140:D142)</f>
        <v>292</v>
      </c>
      <c r="E139" s="405">
        <f t="shared" si="42"/>
        <v>0</v>
      </c>
      <c r="F139" s="227">
        <f t="shared" si="42"/>
        <v>292</v>
      </c>
      <c r="G139" s="225">
        <f t="shared" si="42"/>
        <v>0</v>
      </c>
      <c r="H139" s="228">
        <f t="shared" si="42"/>
        <v>0</v>
      </c>
      <c r="I139" s="226">
        <f t="shared" si="42"/>
        <v>0</v>
      </c>
      <c r="J139" s="225">
        <f t="shared" si="42"/>
        <v>750</v>
      </c>
      <c r="K139" s="226">
        <f t="shared" si="42"/>
        <v>0</v>
      </c>
      <c r="L139" s="227">
        <f t="shared" si="42"/>
        <v>750</v>
      </c>
      <c r="M139" s="225">
        <f t="shared" si="42"/>
        <v>0</v>
      </c>
      <c r="N139" s="228">
        <f t="shared" si="42"/>
        <v>0</v>
      </c>
      <c r="O139" s="229">
        <f t="shared" si="42"/>
        <v>0</v>
      </c>
      <c r="P139" s="230"/>
    </row>
    <row r="140" spans="1:16" hidden="1" x14ac:dyDescent="0.25">
      <c r="A140" s="64">
        <v>2321</v>
      </c>
      <c r="B140" s="111" t="s">
        <v>155</v>
      </c>
      <c r="C140" s="227">
        <f t="shared" si="36"/>
        <v>0</v>
      </c>
      <c r="D140" s="656"/>
      <c r="E140" s="656"/>
      <c r="F140" s="222">
        <f>D140+E140</f>
        <v>0</v>
      </c>
      <c r="G140" s="116"/>
      <c r="H140" s="118"/>
      <c r="I140" s="117">
        <f>G140+H140</f>
        <v>0</v>
      </c>
      <c r="J140" s="116"/>
      <c r="K140" s="117"/>
      <c r="L140" s="222">
        <f>J140+K140</f>
        <v>0</v>
      </c>
      <c r="M140" s="116"/>
      <c r="N140" s="118"/>
      <c r="O140" s="223">
        <f>N140+M140</f>
        <v>0</v>
      </c>
      <c r="P140" s="120"/>
    </row>
    <row r="141" spans="1:16" x14ac:dyDescent="0.25">
      <c r="A141" s="64">
        <v>2322</v>
      </c>
      <c r="B141" s="111" t="s">
        <v>156</v>
      </c>
      <c r="C141" s="227">
        <f t="shared" si="36"/>
        <v>1042</v>
      </c>
      <c r="D141" s="656">
        <v>292</v>
      </c>
      <c r="E141" s="656"/>
      <c r="F141" s="222">
        <f>D141+E141</f>
        <v>292</v>
      </c>
      <c r="G141" s="116"/>
      <c r="H141" s="118"/>
      <c r="I141" s="117">
        <f>G141+H141</f>
        <v>0</v>
      </c>
      <c r="J141" s="116">
        <v>750</v>
      </c>
      <c r="K141" s="117"/>
      <c r="L141" s="222">
        <f>J141+K141</f>
        <v>750</v>
      </c>
      <c r="M141" s="116"/>
      <c r="N141" s="118"/>
      <c r="O141" s="223">
        <f>N141+M141</f>
        <v>0</v>
      </c>
      <c r="P141" s="120"/>
    </row>
    <row r="142" spans="1:16" ht="10.5" hidden="1" customHeight="1" x14ac:dyDescent="0.25">
      <c r="A142" s="64">
        <v>2329</v>
      </c>
      <c r="B142" s="111" t="s">
        <v>157</v>
      </c>
      <c r="C142" s="227">
        <f t="shared" si="36"/>
        <v>0</v>
      </c>
      <c r="D142" s="656"/>
      <c r="E142" s="656"/>
      <c r="F142" s="222">
        <f>D142+E142</f>
        <v>0</v>
      </c>
      <c r="G142" s="116"/>
      <c r="H142" s="118"/>
      <c r="I142" s="117">
        <f>G142+H142</f>
        <v>0</v>
      </c>
      <c r="J142" s="116"/>
      <c r="K142" s="117"/>
      <c r="L142" s="222">
        <f>J142+K142</f>
        <v>0</v>
      </c>
      <c r="M142" s="116"/>
      <c r="N142" s="118"/>
      <c r="O142" s="223">
        <f>N142+M142</f>
        <v>0</v>
      </c>
      <c r="P142" s="120"/>
    </row>
    <row r="143" spans="1:16" hidden="1" x14ac:dyDescent="0.25">
      <c r="A143" s="224">
        <v>2330</v>
      </c>
      <c r="B143" s="111" t="s">
        <v>158</v>
      </c>
      <c r="C143" s="227">
        <f t="shared" si="36"/>
        <v>0</v>
      </c>
      <c r="D143" s="656"/>
      <c r="E143" s="656"/>
      <c r="F143" s="222">
        <f>D143+E143</f>
        <v>0</v>
      </c>
      <c r="G143" s="116"/>
      <c r="H143" s="118"/>
      <c r="I143" s="117">
        <f>G143+H143</f>
        <v>0</v>
      </c>
      <c r="J143" s="116"/>
      <c r="K143" s="117"/>
      <c r="L143" s="222">
        <f>J143+K143</f>
        <v>0</v>
      </c>
      <c r="M143" s="116"/>
      <c r="N143" s="118"/>
      <c r="O143" s="223">
        <f>N143+M143</f>
        <v>0</v>
      </c>
      <c r="P143" s="120"/>
    </row>
    <row r="144" spans="1:16" ht="36" customHeight="1" x14ac:dyDescent="0.25">
      <c r="A144" s="224">
        <v>2340</v>
      </c>
      <c r="B144" s="111" t="s">
        <v>159</v>
      </c>
      <c r="C144" s="227">
        <f t="shared" si="36"/>
        <v>75</v>
      </c>
      <c r="D144" s="405">
        <f t="shared" ref="D144:O144" si="43">SUM(D145:D146)</f>
        <v>75</v>
      </c>
      <c r="E144" s="405">
        <f t="shared" si="43"/>
        <v>0</v>
      </c>
      <c r="F144" s="227">
        <f t="shared" si="43"/>
        <v>75</v>
      </c>
      <c r="G144" s="225">
        <f t="shared" si="43"/>
        <v>0</v>
      </c>
      <c r="H144" s="228">
        <f t="shared" si="43"/>
        <v>0</v>
      </c>
      <c r="I144" s="226">
        <f t="shared" si="43"/>
        <v>0</v>
      </c>
      <c r="J144" s="225">
        <f t="shared" si="43"/>
        <v>0</v>
      </c>
      <c r="K144" s="226">
        <f t="shared" si="43"/>
        <v>0</v>
      </c>
      <c r="L144" s="227">
        <f t="shared" si="43"/>
        <v>0</v>
      </c>
      <c r="M144" s="225">
        <f t="shared" si="43"/>
        <v>0</v>
      </c>
      <c r="N144" s="228">
        <f t="shared" si="43"/>
        <v>0</v>
      </c>
      <c r="O144" s="229">
        <f t="shared" si="43"/>
        <v>0</v>
      </c>
      <c r="P144" s="230"/>
    </row>
    <row r="145" spans="1:16" x14ac:dyDescent="0.25">
      <c r="A145" s="64">
        <v>2341</v>
      </c>
      <c r="B145" s="111" t="s">
        <v>160</v>
      </c>
      <c r="C145" s="227">
        <f t="shared" si="36"/>
        <v>75</v>
      </c>
      <c r="D145" s="656">
        <v>75</v>
      </c>
      <c r="E145" s="656"/>
      <c r="F145" s="222">
        <f>D145+E145</f>
        <v>75</v>
      </c>
      <c r="G145" s="116"/>
      <c r="H145" s="118"/>
      <c r="I145" s="117">
        <f>G145+H145</f>
        <v>0</v>
      </c>
      <c r="J145" s="116"/>
      <c r="K145" s="117"/>
      <c r="L145" s="222">
        <f>J145+K145</f>
        <v>0</v>
      </c>
      <c r="M145" s="116"/>
      <c r="N145" s="118"/>
      <c r="O145" s="223">
        <f>N145+M145</f>
        <v>0</v>
      </c>
      <c r="P145" s="120"/>
    </row>
    <row r="146" spans="1:16" ht="24" hidden="1" x14ac:dyDescent="0.25">
      <c r="A146" s="64">
        <v>2344</v>
      </c>
      <c r="B146" s="111" t="s">
        <v>161</v>
      </c>
      <c r="C146" s="227">
        <f t="shared" si="36"/>
        <v>0</v>
      </c>
      <c r="D146" s="656"/>
      <c r="E146" s="656"/>
      <c r="F146" s="222">
        <f>D146+E146</f>
        <v>0</v>
      </c>
      <c r="G146" s="116"/>
      <c r="H146" s="118"/>
      <c r="I146" s="117">
        <f>G146+H146</f>
        <v>0</v>
      </c>
      <c r="J146" s="116"/>
      <c r="K146" s="117"/>
      <c r="L146" s="222">
        <f>J146+K146</f>
        <v>0</v>
      </c>
      <c r="M146" s="116"/>
      <c r="N146" s="118"/>
      <c r="O146" s="223">
        <f>N146+M146</f>
        <v>0</v>
      </c>
      <c r="P146" s="120"/>
    </row>
    <row r="147" spans="1:16" ht="24" x14ac:dyDescent="0.25">
      <c r="A147" s="213">
        <v>2350</v>
      </c>
      <c r="B147" s="156" t="s">
        <v>162</v>
      </c>
      <c r="C147" s="216">
        <f t="shared" si="36"/>
        <v>2904</v>
      </c>
      <c r="D147" s="435">
        <f t="shared" ref="D147:O147" si="44">SUM(D148:D153)</f>
        <v>2178</v>
      </c>
      <c r="E147" s="435">
        <f t="shared" si="44"/>
        <v>0</v>
      </c>
      <c r="F147" s="216">
        <f t="shared" si="44"/>
        <v>2178</v>
      </c>
      <c r="G147" s="214">
        <f t="shared" si="44"/>
        <v>0</v>
      </c>
      <c r="H147" s="217">
        <f t="shared" si="44"/>
        <v>0</v>
      </c>
      <c r="I147" s="215">
        <f t="shared" si="44"/>
        <v>0</v>
      </c>
      <c r="J147" s="214">
        <f t="shared" si="44"/>
        <v>726</v>
      </c>
      <c r="K147" s="215">
        <f t="shared" si="44"/>
        <v>0</v>
      </c>
      <c r="L147" s="216">
        <f t="shared" si="44"/>
        <v>726</v>
      </c>
      <c r="M147" s="214">
        <f t="shared" si="44"/>
        <v>0</v>
      </c>
      <c r="N147" s="217">
        <f t="shared" si="44"/>
        <v>0</v>
      </c>
      <c r="O147" s="218">
        <f t="shared" si="44"/>
        <v>0</v>
      </c>
      <c r="P147" s="219"/>
    </row>
    <row r="148" spans="1:16" x14ac:dyDescent="0.25">
      <c r="A148" s="55">
        <v>2351</v>
      </c>
      <c r="B148" s="101" t="s">
        <v>163</v>
      </c>
      <c r="C148" s="240">
        <f t="shared" si="36"/>
        <v>860</v>
      </c>
      <c r="D148" s="655">
        <v>600</v>
      </c>
      <c r="E148" s="655"/>
      <c r="F148" s="220">
        <f t="shared" ref="F148:F153" si="45">D148+E148</f>
        <v>600</v>
      </c>
      <c r="G148" s="106"/>
      <c r="H148" s="108"/>
      <c r="I148" s="107">
        <f t="shared" ref="I148:I153" si="46">G148+H148</f>
        <v>0</v>
      </c>
      <c r="J148" s="106">
        <v>260</v>
      </c>
      <c r="K148" s="107"/>
      <c r="L148" s="220">
        <f t="shared" ref="L148:L153" si="47">J148+K148</f>
        <v>260</v>
      </c>
      <c r="M148" s="106"/>
      <c r="N148" s="108"/>
      <c r="O148" s="221">
        <f t="shared" ref="O148:O153" si="48">N148+M148</f>
        <v>0</v>
      </c>
      <c r="P148" s="110"/>
    </row>
    <row r="149" spans="1:16" x14ac:dyDescent="0.25">
      <c r="A149" s="64">
        <v>2352</v>
      </c>
      <c r="B149" s="111" t="s">
        <v>164</v>
      </c>
      <c r="C149" s="227">
        <f t="shared" si="36"/>
        <v>1834</v>
      </c>
      <c r="D149" s="656">
        <v>1368</v>
      </c>
      <c r="E149" s="656"/>
      <c r="F149" s="222">
        <f t="shared" si="45"/>
        <v>1368</v>
      </c>
      <c r="G149" s="116"/>
      <c r="H149" s="118"/>
      <c r="I149" s="117">
        <f t="shared" si="46"/>
        <v>0</v>
      </c>
      <c r="J149" s="116">
        <v>466</v>
      </c>
      <c r="K149" s="117"/>
      <c r="L149" s="222">
        <f t="shared" si="47"/>
        <v>466</v>
      </c>
      <c r="M149" s="116"/>
      <c r="N149" s="118"/>
      <c r="O149" s="223">
        <f t="shared" si="48"/>
        <v>0</v>
      </c>
      <c r="P149" s="120"/>
    </row>
    <row r="150" spans="1:16" ht="24" x14ac:dyDescent="0.25">
      <c r="A150" s="64">
        <v>2353</v>
      </c>
      <c r="B150" s="111" t="s">
        <v>165</v>
      </c>
      <c r="C150" s="227">
        <f t="shared" si="36"/>
        <v>70</v>
      </c>
      <c r="D150" s="656">
        <v>70</v>
      </c>
      <c r="E150" s="656"/>
      <c r="F150" s="222">
        <f t="shared" si="45"/>
        <v>70</v>
      </c>
      <c r="G150" s="116"/>
      <c r="H150" s="118"/>
      <c r="I150" s="117">
        <f t="shared" si="46"/>
        <v>0</v>
      </c>
      <c r="J150" s="116"/>
      <c r="K150" s="117"/>
      <c r="L150" s="222">
        <f t="shared" si="47"/>
        <v>0</v>
      </c>
      <c r="M150" s="116"/>
      <c r="N150" s="118"/>
      <c r="O150" s="223">
        <f t="shared" si="48"/>
        <v>0</v>
      </c>
      <c r="P150" s="120"/>
    </row>
    <row r="151" spans="1:16" ht="24" hidden="1" x14ac:dyDescent="0.25">
      <c r="A151" s="64">
        <v>2354</v>
      </c>
      <c r="B151" s="111" t="s">
        <v>166</v>
      </c>
      <c r="C151" s="227">
        <f t="shared" si="36"/>
        <v>0</v>
      </c>
      <c r="D151" s="656"/>
      <c r="E151" s="656"/>
      <c r="F151" s="222">
        <f t="shared" si="45"/>
        <v>0</v>
      </c>
      <c r="G151" s="116"/>
      <c r="H151" s="118"/>
      <c r="I151" s="117">
        <f t="shared" si="46"/>
        <v>0</v>
      </c>
      <c r="J151" s="116"/>
      <c r="K151" s="117"/>
      <c r="L151" s="222">
        <f t="shared" si="47"/>
        <v>0</v>
      </c>
      <c r="M151" s="116"/>
      <c r="N151" s="118"/>
      <c r="O151" s="223">
        <f t="shared" si="48"/>
        <v>0</v>
      </c>
      <c r="P151" s="120"/>
    </row>
    <row r="152" spans="1:16" ht="24" x14ac:dyDescent="0.25">
      <c r="A152" s="64">
        <v>2355</v>
      </c>
      <c r="B152" s="111" t="s">
        <v>167</v>
      </c>
      <c r="C152" s="227">
        <f t="shared" si="36"/>
        <v>140</v>
      </c>
      <c r="D152" s="656">
        <v>140</v>
      </c>
      <c r="E152" s="656"/>
      <c r="F152" s="222">
        <f t="shared" si="45"/>
        <v>140</v>
      </c>
      <c r="G152" s="116"/>
      <c r="H152" s="118"/>
      <c r="I152" s="117">
        <f t="shared" si="46"/>
        <v>0</v>
      </c>
      <c r="J152" s="116"/>
      <c r="K152" s="117"/>
      <c r="L152" s="222">
        <f t="shared" si="47"/>
        <v>0</v>
      </c>
      <c r="M152" s="116"/>
      <c r="N152" s="118"/>
      <c r="O152" s="223">
        <f t="shared" si="48"/>
        <v>0</v>
      </c>
      <c r="P152" s="120"/>
    </row>
    <row r="153" spans="1:16" ht="24" hidden="1" x14ac:dyDescent="0.25">
      <c r="A153" s="64">
        <v>2359</v>
      </c>
      <c r="B153" s="111" t="s">
        <v>168</v>
      </c>
      <c r="C153" s="227">
        <f t="shared" si="36"/>
        <v>0</v>
      </c>
      <c r="D153" s="656"/>
      <c r="E153" s="656"/>
      <c r="F153" s="222">
        <f t="shared" si="45"/>
        <v>0</v>
      </c>
      <c r="G153" s="116"/>
      <c r="H153" s="118"/>
      <c r="I153" s="117">
        <f t="shared" si="46"/>
        <v>0</v>
      </c>
      <c r="J153" s="116"/>
      <c r="K153" s="117"/>
      <c r="L153" s="222">
        <f t="shared" si="47"/>
        <v>0</v>
      </c>
      <c r="M153" s="116"/>
      <c r="N153" s="118"/>
      <c r="O153" s="223">
        <f t="shared" si="48"/>
        <v>0</v>
      </c>
      <c r="P153" s="120"/>
    </row>
    <row r="154" spans="1:16" ht="24.75" customHeight="1" x14ac:dyDescent="0.25">
      <c r="A154" s="224">
        <v>2360</v>
      </c>
      <c r="B154" s="111" t="s">
        <v>169</v>
      </c>
      <c r="C154" s="227">
        <f t="shared" si="36"/>
        <v>1000</v>
      </c>
      <c r="D154" s="405">
        <f t="shared" ref="D154:O154" si="49">SUM(D155:D161)</f>
        <v>215</v>
      </c>
      <c r="E154" s="405">
        <f t="shared" si="49"/>
        <v>0</v>
      </c>
      <c r="F154" s="227">
        <f t="shared" si="49"/>
        <v>215</v>
      </c>
      <c r="G154" s="225">
        <f t="shared" si="49"/>
        <v>0</v>
      </c>
      <c r="H154" s="228">
        <f t="shared" si="49"/>
        <v>0</v>
      </c>
      <c r="I154" s="226">
        <f t="shared" si="49"/>
        <v>0</v>
      </c>
      <c r="J154" s="225">
        <f t="shared" si="49"/>
        <v>785</v>
      </c>
      <c r="K154" s="226">
        <f t="shared" si="49"/>
        <v>0</v>
      </c>
      <c r="L154" s="227">
        <f t="shared" si="49"/>
        <v>785</v>
      </c>
      <c r="M154" s="225">
        <f t="shared" si="49"/>
        <v>0</v>
      </c>
      <c r="N154" s="228">
        <f t="shared" si="49"/>
        <v>0</v>
      </c>
      <c r="O154" s="229">
        <f t="shared" si="49"/>
        <v>0</v>
      </c>
      <c r="P154" s="230"/>
    </row>
    <row r="155" spans="1:16" x14ac:dyDescent="0.25">
      <c r="A155" s="63">
        <v>2361</v>
      </c>
      <c r="B155" s="111" t="s">
        <v>170</v>
      </c>
      <c r="C155" s="227">
        <f t="shared" si="36"/>
        <v>850</v>
      </c>
      <c r="D155" s="656">
        <v>140</v>
      </c>
      <c r="E155" s="656"/>
      <c r="F155" s="222">
        <f t="shared" ref="F155:F162" si="50">D155+E155</f>
        <v>140</v>
      </c>
      <c r="G155" s="116"/>
      <c r="H155" s="118"/>
      <c r="I155" s="117">
        <f t="shared" ref="I155:I162" si="51">G155+H155</f>
        <v>0</v>
      </c>
      <c r="J155" s="116">
        <v>710</v>
      </c>
      <c r="K155" s="117"/>
      <c r="L155" s="222">
        <f t="shared" ref="L155:L162" si="52">J155+K155</f>
        <v>710</v>
      </c>
      <c r="M155" s="116"/>
      <c r="N155" s="118"/>
      <c r="O155" s="223">
        <f t="shared" ref="O155:O162" si="53">N155+M155</f>
        <v>0</v>
      </c>
      <c r="P155" s="120"/>
    </row>
    <row r="156" spans="1:16" ht="24" x14ac:dyDescent="0.25">
      <c r="A156" s="63">
        <v>2362</v>
      </c>
      <c r="B156" s="111" t="s">
        <v>171</v>
      </c>
      <c r="C156" s="227">
        <f t="shared" si="36"/>
        <v>150</v>
      </c>
      <c r="D156" s="656">
        <v>75</v>
      </c>
      <c r="E156" s="656"/>
      <c r="F156" s="222">
        <f t="shared" si="50"/>
        <v>75</v>
      </c>
      <c r="G156" s="116"/>
      <c r="H156" s="118"/>
      <c r="I156" s="117">
        <f t="shared" si="51"/>
        <v>0</v>
      </c>
      <c r="J156" s="116">
        <v>75</v>
      </c>
      <c r="K156" s="117"/>
      <c r="L156" s="222">
        <f t="shared" si="52"/>
        <v>75</v>
      </c>
      <c r="M156" s="116"/>
      <c r="N156" s="118"/>
      <c r="O156" s="223">
        <f t="shared" si="53"/>
        <v>0</v>
      </c>
      <c r="P156" s="120"/>
    </row>
    <row r="157" spans="1:16" hidden="1" x14ac:dyDescent="0.25">
      <c r="A157" s="63">
        <v>2363</v>
      </c>
      <c r="B157" s="111" t="s">
        <v>172</v>
      </c>
      <c r="C157" s="227">
        <f t="shared" si="36"/>
        <v>0</v>
      </c>
      <c r="D157" s="656"/>
      <c r="E157" s="656"/>
      <c r="F157" s="222">
        <f t="shared" si="50"/>
        <v>0</v>
      </c>
      <c r="G157" s="116"/>
      <c r="H157" s="118"/>
      <c r="I157" s="117">
        <f t="shared" si="51"/>
        <v>0</v>
      </c>
      <c r="J157" s="116"/>
      <c r="K157" s="117"/>
      <c r="L157" s="222">
        <f t="shared" si="52"/>
        <v>0</v>
      </c>
      <c r="M157" s="116"/>
      <c r="N157" s="118"/>
      <c r="O157" s="223">
        <f t="shared" si="53"/>
        <v>0</v>
      </c>
      <c r="P157" s="120"/>
    </row>
    <row r="158" spans="1:16" hidden="1" x14ac:dyDescent="0.25">
      <c r="A158" s="63">
        <v>2364</v>
      </c>
      <c r="B158" s="111" t="s">
        <v>173</v>
      </c>
      <c r="C158" s="227">
        <f t="shared" si="36"/>
        <v>0</v>
      </c>
      <c r="D158" s="656"/>
      <c r="E158" s="656"/>
      <c r="F158" s="222">
        <f t="shared" si="50"/>
        <v>0</v>
      </c>
      <c r="G158" s="116"/>
      <c r="H158" s="118"/>
      <c r="I158" s="117">
        <f t="shared" si="51"/>
        <v>0</v>
      </c>
      <c r="J158" s="116"/>
      <c r="K158" s="117"/>
      <c r="L158" s="222">
        <f t="shared" si="52"/>
        <v>0</v>
      </c>
      <c r="M158" s="116"/>
      <c r="N158" s="118"/>
      <c r="O158" s="223">
        <f t="shared" si="53"/>
        <v>0</v>
      </c>
      <c r="P158" s="120"/>
    </row>
    <row r="159" spans="1:16" ht="12.75" hidden="1" customHeight="1" x14ac:dyDescent="0.25">
      <c r="A159" s="63">
        <v>2365</v>
      </c>
      <c r="B159" s="111" t="s">
        <v>174</v>
      </c>
      <c r="C159" s="227">
        <f t="shared" si="36"/>
        <v>0</v>
      </c>
      <c r="D159" s="656"/>
      <c r="E159" s="656"/>
      <c r="F159" s="222">
        <f t="shared" si="50"/>
        <v>0</v>
      </c>
      <c r="G159" s="116"/>
      <c r="H159" s="118"/>
      <c r="I159" s="117">
        <f t="shared" si="51"/>
        <v>0</v>
      </c>
      <c r="J159" s="116"/>
      <c r="K159" s="117"/>
      <c r="L159" s="222">
        <f t="shared" si="52"/>
        <v>0</v>
      </c>
      <c r="M159" s="116"/>
      <c r="N159" s="118"/>
      <c r="O159" s="223">
        <f t="shared" si="53"/>
        <v>0</v>
      </c>
      <c r="P159" s="120"/>
    </row>
    <row r="160" spans="1:16" ht="36" hidden="1" x14ac:dyDescent="0.25">
      <c r="A160" s="63">
        <v>2366</v>
      </c>
      <c r="B160" s="111" t="s">
        <v>175</v>
      </c>
      <c r="C160" s="227">
        <f t="shared" si="36"/>
        <v>0</v>
      </c>
      <c r="D160" s="656"/>
      <c r="E160" s="656"/>
      <c r="F160" s="222">
        <f t="shared" si="50"/>
        <v>0</v>
      </c>
      <c r="G160" s="116"/>
      <c r="H160" s="118"/>
      <c r="I160" s="117">
        <f t="shared" si="51"/>
        <v>0</v>
      </c>
      <c r="J160" s="116"/>
      <c r="K160" s="117"/>
      <c r="L160" s="222">
        <f t="shared" si="52"/>
        <v>0</v>
      </c>
      <c r="M160" s="116"/>
      <c r="N160" s="118"/>
      <c r="O160" s="223">
        <f t="shared" si="53"/>
        <v>0</v>
      </c>
      <c r="P160" s="120"/>
    </row>
    <row r="161" spans="1:16" ht="48" hidden="1" x14ac:dyDescent="0.25">
      <c r="A161" s="63">
        <v>2369</v>
      </c>
      <c r="B161" s="111" t="s">
        <v>176</v>
      </c>
      <c r="C161" s="227">
        <f t="shared" si="36"/>
        <v>0</v>
      </c>
      <c r="D161" s="656"/>
      <c r="E161" s="656"/>
      <c r="F161" s="222">
        <f t="shared" si="50"/>
        <v>0</v>
      </c>
      <c r="G161" s="116"/>
      <c r="H161" s="118"/>
      <c r="I161" s="117">
        <f t="shared" si="51"/>
        <v>0</v>
      </c>
      <c r="J161" s="116"/>
      <c r="K161" s="117"/>
      <c r="L161" s="222">
        <f t="shared" si="52"/>
        <v>0</v>
      </c>
      <c r="M161" s="116"/>
      <c r="N161" s="118"/>
      <c r="O161" s="223">
        <f t="shared" si="53"/>
        <v>0</v>
      </c>
      <c r="P161" s="120"/>
    </row>
    <row r="162" spans="1:16" x14ac:dyDescent="0.25">
      <c r="A162" s="213">
        <v>2370</v>
      </c>
      <c r="B162" s="156" t="s">
        <v>177</v>
      </c>
      <c r="C162" s="216">
        <f t="shared" si="36"/>
        <v>4500</v>
      </c>
      <c r="D162" s="659">
        <v>3876</v>
      </c>
      <c r="E162" s="659"/>
      <c r="F162" s="233">
        <f t="shared" si="50"/>
        <v>3876</v>
      </c>
      <c r="G162" s="231">
        <v>624</v>
      </c>
      <c r="H162" s="234"/>
      <c r="I162" s="232">
        <f t="shared" si="51"/>
        <v>624</v>
      </c>
      <c r="J162" s="231"/>
      <c r="K162" s="232"/>
      <c r="L162" s="233">
        <f t="shared" si="52"/>
        <v>0</v>
      </c>
      <c r="M162" s="231"/>
      <c r="N162" s="234"/>
      <c r="O162" s="235">
        <f t="shared" si="53"/>
        <v>0</v>
      </c>
      <c r="P162" s="236"/>
    </row>
    <row r="163" spans="1:16" hidden="1" x14ac:dyDescent="0.25">
      <c r="A163" s="213">
        <v>2380</v>
      </c>
      <c r="B163" s="156" t="s">
        <v>178</v>
      </c>
      <c r="C163" s="216">
        <f t="shared" si="36"/>
        <v>0</v>
      </c>
      <c r="D163" s="435">
        <f t="shared" ref="D163:O163" si="54">SUM(D164:D165)</f>
        <v>0</v>
      </c>
      <c r="E163" s="435">
        <f t="shared" si="54"/>
        <v>0</v>
      </c>
      <c r="F163" s="216">
        <f t="shared" si="54"/>
        <v>0</v>
      </c>
      <c r="G163" s="214">
        <f t="shared" si="54"/>
        <v>0</v>
      </c>
      <c r="H163" s="217">
        <f t="shared" si="54"/>
        <v>0</v>
      </c>
      <c r="I163" s="215">
        <f t="shared" si="54"/>
        <v>0</v>
      </c>
      <c r="J163" s="214">
        <f t="shared" si="54"/>
        <v>0</v>
      </c>
      <c r="K163" s="215">
        <f t="shared" si="54"/>
        <v>0</v>
      </c>
      <c r="L163" s="216">
        <f t="shared" si="54"/>
        <v>0</v>
      </c>
      <c r="M163" s="214">
        <f t="shared" si="54"/>
        <v>0</v>
      </c>
      <c r="N163" s="217">
        <f t="shared" si="54"/>
        <v>0</v>
      </c>
      <c r="O163" s="218">
        <f t="shared" si="54"/>
        <v>0</v>
      </c>
      <c r="P163" s="219"/>
    </row>
    <row r="164" spans="1:16" hidden="1" x14ac:dyDescent="0.25">
      <c r="A164" s="54">
        <v>2381</v>
      </c>
      <c r="B164" s="101" t="s">
        <v>179</v>
      </c>
      <c r="C164" s="240">
        <f t="shared" si="36"/>
        <v>0</v>
      </c>
      <c r="D164" s="655"/>
      <c r="E164" s="655"/>
      <c r="F164" s="220">
        <f>D164+E164</f>
        <v>0</v>
      </c>
      <c r="G164" s="106"/>
      <c r="H164" s="108"/>
      <c r="I164" s="107">
        <f>G164+H164</f>
        <v>0</v>
      </c>
      <c r="J164" s="106"/>
      <c r="K164" s="107"/>
      <c r="L164" s="220">
        <f>J164+K164</f>
        <v>0</v>
      </c>
      <c r="M164" s="106"/>
      <c r="N164" s="108"/>
      <c r="O164" s="221">
        <f>N164+M164</f>
        <v>0</v>
      </c>
      <c r="P164" s="110"/>
    </row>
    <row r="165" spans="1:16" ht="24" hidden="1" x14ac:dyDescent="0.25">
      <c r="A165" s="63">
        <v>2389</v>
      </c>
      <c r="B165" s="111" t="s">
        <v>180</v>
      </c>
      <c r="C165" s="227">
        <f t="shared" si="36"/>
        <v>0</v>
      </c>
      <c r="D165" s="656"/>
      <c r="E165" s="656"/>
      <c r="F165" s="222">
        <f>D165+E165</f>
        <v>0</v>
      </c>
      <c r="G165" s="116"/>
      <c r="H165" s="118"/>
      <c r="I165" s="117">
        <f>G165+H165</f>
        <v>0</v>
      </c>
      <c r="J165" s="116"/>
      <c r="K165" s="117"/>
      <c r="L165" s="222">
        <f>J165+K165</f>
        <v>0</v>
      </c>
      <c r="M165" s="116"/>
      <c r="N165" s="118"/>
      <c r="O165" s="223">
        <f>N165+M165</f>
        <v>0</v>
      </c>
      <c r="P165" s="120"/>
    </row>
    <row r="166" spans="1:16" hidden="1" x14ac:dyDescent="0.25">
      <c r="A166" s="213">
        <v>2390</v>
      </c>
      <c r="B166" s="156" t="s">
        <v>181</v>
      </c>
      <c r="C166" s="216">
        <f t="shared" si="36"/>
        <v>0</v>
      </c>
      <c r="D166" s="659"/>
      <c r="E166" s="659"/>
      <c r="F166" s="233">
        <f>D166+E166</f>
        <v>0</v>
      </c>
      <c r="G166" s="231"/>
      <c r="H166" s="234"/>
      <c r="I166" s="232">
        <f>G166+H166</f>
        <v>0</v>
      </c>
      <c r="J166" s="231"/>
      <c r="K166" s="232"/>
      <c r="L166" s="233">
        <f>J166+K166</f>
        <v>0</v>
      </c>
      <c r="M166" s="231"/>
      <c r="N166" s="234"/>
      <c r="O166" s="235">
        <f>N166+M166</f>
        <v>0</v>
      </c>
      <c r="P166" s="236"/>
    </row>
    <row r="167" spans="1:16" hidden="1" x14ac:dyDescent="0.25">
      <c r="A167" s="85">
        <v>2400</v>
      </c>
      <c r="B167" s="210" t="s">
        <v>182</v>
      </c>
      <c r="C167" s="97">
        <f t="shared" si="36"/>
        <v>0</v>
      </c>
      <c r="D167" s="663"/>
      <c r="E167" s="663"/>
      <c r="F167" s="247">
        <f>D167+E167</f>
        <v>0</v>
      </c>
      <c r="G167" s="245"/>
      <c r="H167" s="248"/>
      <c r="I167" s="246">
        <f>G167+H167</f>
        <v>0</v>
      </c>
      <c r="J167" s="245"/>
      <c r="K167" s="246"/>
      <c r="L167" s="247">
        <f>J167+K167</f>
        <v>0</v>
      </c>
      <c r="M167" s="245"/>
      <c r="N167" s="248"/>
      <c r="O167" s="249">
        <f>N167+M167</f>
        <v>0</v>
      </c>
      <c r="P167" s="250"/>
    </row>
    <row r="168" spans="1:16" ht="24" x14ac:dyDescent="0.25">
      <c r="A168" s="85">
        <v>2500</v>
      </c>
      <c r="B168" s="210" t="s">
        <v>183</v>
      </c>
      <c r="C168" s="97">
        <f t="shared" si="36"/>
        <v>614</v>
      </c>
      <c r="D168" s="393">
        <f t="shared" ref="D168:O168" si="55">SUM(D169,D174)</f>
        <v>614</v>
      </c>
      <c r="E168" s="393">
        <f t="shared" si="55"/>
        <v>0</v>
      </c>
      <c r="F168" s="97">
        <f t="shared" si="55"/>
        <v>614</v>
      </c>
      <c r="G168" s="95">
        <f t="shared" si="55"/>
        <v>0</v>
      </c>
      <c r="H168" s="98">
        <f t="shared" si="55"/>
        <v>0</v>
      </c>
      <c r="I168" s="96">
        <f t="shared" si="55"/>
        <v>0</v>
      </c>
      <c r="J168" s="95">
        <f t="shared" si="55"/>
        <v>0</v>
      </c>
      <c r="K168" s="96">
        <f t="shared" si="55"/>
        <v>0</v>
      </c>
      <c r="L168" s="97">
        <f t="shared" si="55"/>
        <v>0</v>
      </c>
      <c r="M168" s="211">
        <f t="shared" si="55"/>
        <v>0</v>
      </c>
      <c r="N168" s="98">
        <f t="shared" si="55"/>
        <v>0</v>
      </c>
      <c r="O168" s="212">
        <f t="shared" si="55"/>
        <v>0</v>
      </c>
      <c r="P168" s="99"/>
    </row>
    <row r="169" spans="1:16" ht="16.5" customHeight="1" x14ac:dyDescent="0.25">
      <c r="A169" s="350">
        <v>2510</v>
      </c>
      <c r="B169" s="101" t="s">
        <v>184</v>
      </c>
      <c r="C169" s="240">
        <f t="shared" si="36"/>
        <v>614</v>
      </c>
      <c r="D169" s="400">
        <f t="shared" ref="D169:O169" si="56">SUM(D170:D173)</f>
        <v>614</v>
      </c>
      <c r="E169" s="400">
        <f t="shared" si="56"/>
        <v>0</v>
      </c>
      <c r="F169" s="240">
        <f t="shared" si="56"/>
        <v>614</v>
      </c>
      <c r="G169" s="238">
        <f t="shared" si="56"/>
        <v>0</v>
      </c>
      <c r="H169" s="241">
        <f t="shared" si="56"/>
        <v>0</v>
      </c>
      <c r="I169" s="239">
        <f t="shared" si="56"/>
        <v>0</v>
      </c>
      <c r="J169" s="238">
        <f t="shared" si="56"/>
        <v>0</v>
      </c>
      <c r="K169" s="239">
        <f t="shared" si="56"/>
        <v>0</v>
      </c>
      <c r="L169" s="240">
        <f t="shared" si="56"/>
        <v>0</v>
      </c>
      <c r="M169" s="251">
        <f t="shared" si="56"/>
        <v>0</v>
      </c>
      <c r="N169" s="241">
        <f t="shared" si="56"/>
        <v>0</v>
      </c>
      <c r="O169" s="242">
        <f t="shared" si="56"/>
        <v>0</v>
      </c>
      <c r="P169" s="243"/>
    </row>
    <row r="170" spans="1:16" ht="24" hidden="1" x14ac:dyDescent="0.25">
      <c r="A170" s="64">
        <v>2512</v>
      </c>
      <c r="B170" s="111" t="s">
        <v>185</v>
      </c>
      <c r="C170" s="227">
        <f t="shared" si="36"/>
        <v>0</v>
      </c>
      <c r="D170" s="656"/>
      <c r="E170" s="656"/>
      <c r="F170" s="222">
        <f t="shared" ref="F170:F175" si="57">D170+E170</f>
        <v>0</v>
      </c>
      <c r="G170" s="116"/>
      <c r="H170" s="118"/>
      <c r="I170" s="117">
        <f t="shared" ref="I170:I175" si="58">G170+H170</f>
        <v>0</v>
      </c>
      <c r="J170" s="116"/>
      <c r="K170" s="117"/>
      <c r="L170" s="222">
        <f t="shared" ref="L170:L175" si="59">J170+K170</f>
        <v>0</v>
      </c>
      <c r="M170" s="116"/>
      <c r="N170" s="118"/>
      <c r="O170" s="223">
        <f t="shared" ref="O170:O175" si="60">N170+M170</f>
        <v>0</v>
      </c>
      <c r="P170" s="120"/>
    </row>
    <row r="171" spans="1:16" ht="36" x14ac:dyDescent="0.25">
      <c r="A171" s="64">
        <v>2513</v>
      </c>
      <c r="B171" s="111" t="s">
        <v>186</v>
      </c>
      <c r="C171" s="227">
        <f t="shared" si="36"/>
        <v>614</v>
      </c>
      <c r="D171" s="656">
        <f>432+182</f>
        <v>614</v>
      </c>
      <c r="E171" s="656"/>
      <c r="F171" s="222">
        <f t="shared" si="57"/>
        <v>614</v>
      </c>
      <c r="G171" s="116"/>
      <c r="H171" s="118"/>
      <c r="I171" s="117">
        <f t="shared" si="58"/>
        <v>0</v>
      </c>
      <c r="J171" s="116"/>
      <c r="K171" s="117"/>
      <c r="L171" s="222">
        <f t="shared" si="59"/>
        <v>0</v>
      </c>
      <c r="M171" s="116"/>
      <c r="N171" s="118"/>
      <c r="O171" s="223">
        <f t="shared" si="60"/>
        <v>0</v>
      </c>
      <c r="P171" s="120"/>
    </row>
    <row r="172" spans="1:16" ht="24" hidden="1" x14ac:dyDescent="0.25">
      <c r="A172" s="64">
        <v>2515</v>
      </c>
      <c r="B172" s="111" t="s">
        <v>187</v>
      </c>
      <c r="C172" s="227">
        <f t="shared" si="36"/>
        <v>0</v>
      </c>
      <c r="D172" s="656"/>
      <c r="E172" s="656"/>
      <c r="F172" s="222">
        <f t="shared" si="57"/>
        <v>0</v>
      </c>
      <c r="G172" s="116"/>
      <c r="H172" s="118"/>
      <c r="I172" s="117">
        <f t="shared" si="58"/>
        <v>0</v>
      </c>
      <c r="J172" s="116"/>
      <c r="K172" s="117"/>
      <c r="L172" s="222">
        <f t="shared" si="59"/>
        <v>0</v>
      </c>
      <c r="M172" s="116"/>
      <c r="N172" s="118"/>
      <c r="O172" s="223">
        <f t="shared" si="60"/>
        <v>0</v>
      </c>
      <c r="P172" s="120"/>
    </row>
    <row r="173" spans="1:16" ht="24" hidden="1" x14ac:dyDescent="0.25">
      <c r="A173" s="64">
        <v>2519</v>
      </c>
      <c r="B173" s="111" t="s">
        <v>188</v>
      </c>
      <c r="C173" s="227">
        <f t="shared" si="36"/>
        <v>0</v>
      </c>
      <c r="D173" s="656"/>
      <c r="E173" s="656"/>
      <c r="F173" s="222">
        <f t="shared" si="57"/>
        <v>0</v>
      </c>
      <c r="G173" s="116"/>
      <c r="H173" s="118"/>
      <c r="I173" s="117">
        <f t="shared" si="58"/>
        <v>0</v>
      </c>
      <c r="J173" s="116"/>
      <c r="K173" s="117"/>
      <c r="L173" s="222">
        <f t="shared" si="59"/>
        <v>0</v>
      </c>
      <c r="M173" s="116"/>
      <c r="N173" s="118"/>
      <c r="O173" s="223">
        <f t="shared" si="60"/>
        <v>0</v>
      </c>
      <c r="P173" s="120"/>
    </row>
    <row r="174" spans="1:16" hidden="1" x14ac:dyDescent="0.25">
      <c r="A174" s="224">
        <v>2520</v>
      </c>
      <c r="B174" s="111" t="s">
        <v>189</v>
      </c>
      <c r="C174" s="227">
        <f t="shared" si="36"/>
        <v>0</v>
      </c>
      <c r="D174" s="656"/>
      <c r="E174" s="656"/>
      <c r="F174" s="222">
        <f t="shared" si="57"/>
        <v>0</v>
      </c>
      <c r="G174" s="116"/>
      <c r="H174" s="118"/>
      <c r="I174" s="117">
        <f t="shared" si="58"/>
        <v>0</v>
      </c>
      <c r="J174" s="116"/>
      <c r="K174" s="117"/>
      <c r="L174" s="222">
        <f t="shared" si="59"/>
        <v>0</v>
      </c>
      <c r="M174" s="116"/>
      <c r="N174" s="118"/>
      <c r="O174" s="223">
        <f t="shared" si="60"/>
        <v>0</v>
      </c>
      <c r="P174" s="120"/>
    </row>
    <row r="175" spans="1:16" s="252" customFormat="1" ht="36" hidden="1" x14ac:dyDescent="0.25">
      <c r="A175" s="29">
        <v>2800</v>
      </c>
      <c r="B175" s="101" t="s">
        <v>190</v>
      </c>
      <c r="C175" s="240">
        <f t="shared" si="36"/>
        <v>0</v>
      </c>
      <c r="D175" s="639"/>
      <c r="E175" s="639"/>
      <c r="F175" s="59">
        <f t="shared" si="57"/>
        <v>0</v>
      </c>
      <c r="G175" s="57"/>
      <c r="H175" s="60"/>
      <c r="I175" s="58">
        <f t="shared" si="58"/>
        <v>0</v>
      </c>
      <c r="J175" s="57"/>
      <c r="K175" s="58"/>
      <c r="L175" s="59">
        <f t="shared" si="59"/>
        <v>0</v>
      </c>
      <c r="M175" s="57"/>
      <c r="N175" s="60"/>
      <c r="O175" s="61">
        <f t="shared" si="60"/>
        <v>0</v>
      </c>
      <c r="P175" s="62"/>
    </row>
    <row r="176" spans="1:16" hidden="1" x14ac:dyDescent="0.25">
      <c r="A176" s="651">
        <v>3000</v>
      </c>
      <c r="B176" s="651" t="s">
        <v>191</v>
      </c>
      <c r="C176" s="204">
        <f t="shared" si="36"/>
        <v>0</v>
      </c>
      <c r="D176" s="652">
        <f t="shared" ref="D176:O176" si="61">SUM(D177,D187)</f>
        <v>0</v>
      </c>
      <c r="E176" s="652">
        <f t="shared" si="61"/>
        <v>0</v>
      </c>
      <c r="F176" s="204">
        <f t="shared" si="61"/>
        <v>0</v>
      </c>
      <c r="G176" s="202">
        <f t="shared" si="61"/>
        <v>0</v>
      </c>
      <c r="H176" s="205">
        <f t="shared" si="61"/>
        <v>0</v>
      </c>
      <c r="I176" s="203">
        <f t="shared" si="61"/>
        <v>0</v>
      </c>
      <c r="J176" s="202">
        <f t="shared" si="61"/>
        <v>0</v>
      </c>
      <c r="K176" s="203">
        <f t="shared" si="61"/>
        <v>0</v>
      </c>
      <c r="L176" s="204">
        <f t="shared" si="61"/>
        <v>0</v>
      </c>
      <c r="M176" s="202">
        <f t="shared" si="61"/>
        <v>0</v>
      </c>
      <c r="N176" s="205">
        <f t="shared" si="61"/>
        <v>0</v>
      </c>
      <c r="O176" s="653">
        <f t="shared" si="61"/>
        <v>0</v>
      </c>
      <c r="P176" s="654"/>
    </row>
    <row r="177" spans="1:16" ht="24" hidden="1" x14ac:dyDescent="0.25">
      <c r="A177" s="85">
        <v>3200</v>
      </c>
      <c r="B177" s="253" t="s">
        <v>192</v>
      </c>
      <c r="C177" s="97">
        <f t="shared" si="36"/>
        <v>0</v>
      </c>
      <c r="D177" s="393">
        <f t="shared" ref="D177:O177" si="62">SUM(D178,D182)</f>
        <v>0</v>
      </c>
      <c r="E177" s="393">
        <f t="shared" si="62"/>
        <v>0</v>
      </c>
      <c r="F177" s="97">
        <f t="shared" si="62"/>
        <v>0</v>
      </c>
      <c r="G177" s="95">
        <f t="shared" si="62"/>
        <v>0</v>
      </c>
      <c r="H177" s="98">
        <f t="shared" si="62"/>
        <v>0</v>
      </c>
      <c r="I177" s="96">
        <f t="shared" si="62"/>
        <v>0</v>
      </c>
      <c r="J177" s="95">
        <f t="shared" si="62"/>
        <v>0</v>
      </c>
      <c r="K177" s="96">
        <f t="shared" si="62"/>
        <v>0</v>
      </c>
      <c r="L177" s="97">
        <f t="shared" si="62"/>
        <v>0</v>
      </c>
      <c r="M177" s="211">
        <f t="shared" si="62"/>
        <v>0</v>
      </c>
      <c r="N177" s="98">
        <f t="shared" si="62"/>
        <v>0</v>
      </c>
      <c r="O177" s="212">
        <f t="shared" si="62"/>
        <v>0</v>
      </c>
      <c r="P177" s="99"/>
    </row>
    <row r="178" spans="1:16" ht="36" hidden="1" x14ac:dyDescent="0.25">
      <c r="A178" s="350">
        <v>3260</v>
      </c>
      <c r="B178" s="101" t="s">
        <v>193</v>
      </c>
      <c r="C178" s="240">
        <f t="shared" si="36"/>
        <v>0</v>
      </c>
      <c r="D178" s="400">
        <f t="shared" ref="D178:O178" si="63">SUM(D179:D181)</f>
        <v>0</v>
      </c>
      <c r="E178" s="400">
        <f t="shared" si="63"/>
        <v>0</v>
      </c>
      <c r="F178" s="240">
        <f t="shared" si="63"/>
        <v>0</v>
      </c>
      <c r="G178" s="238">
        <f t="shared" si="63"/>
        <v>0</v>
      </c>
      <c r="H178" s="241">
        <f t="shared" si="63"/>
        <v>0</v>
      </c>
      <c r="I178" s="239">
        <f t="shared" si="63"/>
        <v>0</v>
      </c>
      <c r="J178" s="238">
        <f t="shared" si="63"/>
        <v>0</v>
      </c>
      <c r="K178" s="239">
        <f t="shared" si="63"/>
        <v>0</v>
      </c>
      <c r="L178" s="240">
        <f t="shared" si="63"/>
        <v>0</v>
      </c>
      <c r="M178" s="238">
        <f t="shared" si="63"/>
        <v>0</v>
      </c>
      <c r="N178" s="241">
        <f t="shared" si="63"/>
        <v>0</v>
      </c>
      <c r="O178" s="242">
        <f t="shared" si="63"/>
        <v>0</v>
      </c>
      <c r="P178" s="243"/>
    </row>
    <row r="179" spans="1:16" ht="24" hidden="1" x14ac:dyDescent="0.25">
      <c r="A179" s="64">
        <v>3261</v>
      </c>
      <c r="B179" s="111" t="s">
        <v>194</v>
      </c>
      <c r="C179" s="227">
        <f t="shared" si="36"/>
        <v>0</v>
      </c>
      <c r="D179" s="656"/>
      <c r="E179" s="656"/>
      <c r="F179" s="222">
        <f>D179+E179</f>
        <v>0</v>
      </c>
      <c r="G179" s="116"/>
      <c r="H179" s="118"/>
      <c r="I179" s="117">
        <f>G179+H179</f>
        <v>0</v>
      </c>
      <c r="J179" s="116"/>
      <c r="K179" s="117"/>
      <c r="L179" s="222">
        <f>J179+K179</f>
        <v>0</v>
      </c>
      <c r="M179" s="116"/>
      <c r="N179" s="118"/>
      <c r="O179" s="223">
        <f>N179+M179</f>
        <v>0</v>
      </c>
      <c r="P179" s="120"/>
    </row>
    <row r="180" spans="1:16" ht="36" hidden="1" x14ac:dyDescent="0.25">
      <c r="A180" s="64">
        <v>3262</v>
      </c>
      <c r="B180" s="111" t="s">
        <v>195</v>
      </c>
      <c r="C180" s="227">
        <f t="shared" si="36"/>
        <v>0</v>
      </c>
      <c r="D180" s="656"/>
      <c r="E180" s="656"/>
      <c r="F180" s="222">
        <f>D180+E180</f>
        <v>0</v>
      </c>
      <c r="G180" s="116"/>
      <c r="H180" s="118"/>
      <c r="I180" s="117">
        <f>G180+H180</f>
        <v>0</v>
      </c>
      <c r="J180" s="116"/>
      <c r="K180" s="117"/>
      <c r="L180" s="222">
        <f>J180+K180</f>
        <v>0</v>
      </c>
      <c r="M180" s="116"/>
      <c r="N180" s="118"/>
      <c r="O180" s="223">
        <f>N180+M180</f>
        <v>0</v>
      </c>
      <c r="P180" s="120"/>
    </row>
    <row r="181" spans="1:16" ht="24" hidden="1" x14ac:dyDescent="0.25">
      <c r="A181" s="64">
        <v>3263</v>
      </c>
      <c r="B181" s="111" t="s">
        <v>196</v>
      </c>
      <c r="C181" s="227">
        <f t="shared" ref="C181:C244" si="64">SUM(F181,I181,L181,O181)</f>
        <v>0</v>
      </c>
      <c r="D181" s="656"/>
      <c r="E181" s="656"/>
      <c r="F181" s="222">
        <f>D181+E181</f>
        <v>0</v>
      </c>
      <c r="G181" s="116"/>
      <c r="H181" s="118"/>
      <c r="I181" s="117">
        <f>G181+H181</f>
        <v>0</v>
      </c>
      <c r="J181" s="116"/>
      <c r="K181" s="117"/>
      <c r="L181" s="222">
        <f>J181+K181</f>
        <v>0</v>
      </c>
      <c r="M181" s="116"/>
      <c r="N181" s="118"/>
      <c r="O181" s="223">
        <f>N181+M181</f>
        <v>0</v>
      </c>
      <c r="P181" s="120"/>
    </row>
    <row r="182" spans="1:16" ht="84" hidden="1" x14ac:dyDescent="0.25">
      <c r="A182" s="350">
        <v>3290</v>
      </c>
      <c r="B182" s="101" t="s">
        <v>197</v>
      </c>
      <c r="C182" s="618">
        <f t="shared" si="64"/>
        <v>0</v>
      </c>
      <c r="D182" s="400">
        <f t="shared" ref="D182:O182" si="65">SUM(D183:D186)</f>
        <v>0</v>
      </c>
      <c r="E182" s="400">
        <f t="shared" si="65"/>
        <v>0</v>
      </c>
      <c r="F182" s="240">
        <f t="shared" si="65"/>
        <v>0</v>
      </c>
      <c r="G182" s="238">
        <f t="shared" si="65"/>
        <v>0</v>
      </c>
      <c r="H182" s="241">
        <f t="shared" si="65"/>
        <v>0</v>
      </c>
      <c r="I182" s="239">
        <f t="shared" si="65"/>
        <v>0</v>
      </c>
      <c r="J182" s="238">
        <f t="shared" si="65"/>
        <v>0</v>
      </c>
      <c r="K182" s="239">
        <f t="shared" si="65"/>
        <v>0</v>
      </c>
      <c r="L182" s="240">
        <f t="shared" si="65"/>
        <v>0</v>
      </c>
      <c r="M182" s="255">
        <f t="shared" si="65"/>
        <v>0</v>
      </c>
      <c r="N182" s="241">
        <f t="shared" si="65"/>
        <v>0</v>
      </c>
      <c r="O182" s="242">
        <f t="shared" si="65"/>
        <v>0</v>
      </c>
      <c r="P182" s="243"/>
    </row>
    <row r="183" spans="1:16" ht="60" hidden="1" x14ac:dyDescent="0.25">
      <c r="A183" s="64">
        <v>3291</v>
      </c>
      <c r="B183" s="111" t="s">
        <v>198</v>
      </c>
      <c r="C183" s="227">
        <f t="shared" si="64"/>
        <v>0</v>
      </c>
      <c r="D183" s="656"/>
      <c r="E183" s="656"/>
      <c r="F183" s="222">
        <f>D183+E183</f>
        <v>0</v>
      </c>
      <c r="G183" s="116"/>
      <c r="H183" s="118"/>
      <c r="I183" s="117">
        <f>G183+H183</f>
        <v>0</v>
      </c>
      <c r="J183" s="116"/>
      <c r="K183" s="117"/>
      <c r="L183" s="222">
        <f>J183+K183</f>
        <v>0</v>
      </c>
      <c r="M183" s="116"/>
      <c r="N183" s="118"/>
      <c r="O183" s="223">
        <f>N183+M183</f>
        <v>0</v>
      </c>
      <c r="P183" s="120"/>
    </row>
    <row r="184" spans="1:16" ht="72" hidden="1" x14ac:dyDescent="0.25">
      <c r="A184" s="64">
        <v>3292</v>
      </c>
      <c r="B184" s="111" t="s">
        <v>199</v>
      </c>
      <c r="C184" s="227">
        <f t="shared" si="64"/>
        <v>0</v>
      </c>
      <c r="D184" s="656"/>
      <c r="E184" s="656"/>
      <c r="F184" s="222">
        <f>D184+E184</f>
        <v>0</v>
      </c>
      <c r="G184" s="116"/>
      <c r="H184" s="118"/>
      <c r="I184" s="117">
        <f>G184+H184</f>
        <v>0</v>
      </c>
      <c r="J184" s="116"/>
      <c r="K184" s="117"/>
      <c r="L184" s="222">
        <f>J184+K184</f>
        <v>0</v>
      </c>
      <c r="M184" s="116"/>
      <c r="N184" s="118"/>
      <c r="O184" s="223">
        <f>N184+M184</f>
        <v>0</v>
      </c>
      <c r="P184" s="120"/>
    </row>
    <row r="185" spans="1:16" ht="60" hidden="1" x14ac:dyDescent="0.25">
      <c r="A185" s="64">
        <v>3293</v>
      </c>
      <c r="B185" s="111" t="s">
        <v>200</v>
      </c>
      <c r="C185" s="227">
        <f t="shared" si="64"/>
        <v>0</v>
      </c>
      <c r="D185" s="656"/>
      <c r="E185" s="656"/>
      <c r="F185" s="222">
        <f>D185+E185</f>
        <v>0</v>
      </c>
      <c r="G185" s="116"/>
      <c r="H185" s="118"/>
      <c r="I185" s="117">
        <f>G185+H185</f>
        <v>0</v>
      </c>
      <c r="J185" s="116"/>
      <c r="K185" s="117"/>
      <c r="L185" s="222">
        <f>J185+K185</f>
        <v>0</v>
      </c>
      <c r="M185" s="116"/>
      <c r="N185" s="118"/>
      <c r="O185" s="223">
        <f>N185+M185</f>
        <v>0</v>
      </c>
      <c r="P185" s="120"/>
    </row>
    <row r="186" spans="1:16" ht="60" hidden="1" x14ac:dyDescent="0.25">
      <c r="A186" s="256">
        <v>3294</v>
      </c>
      <c r="B186" s="111" t="s">
        <v>201</v>
      </c>
      <c r="C186" s="618">
        <f t="shared" si="64"/>
        <v>0</v>
      </c>
      <c r="D186" s="664"/>
      <c r="E186" s="664"/>
      <c r="F186" s="259">
        <f>D186+E186</f>
        <v>0</v>
      </c>
      <c r="G186" s="257"/>
      <c r="H186" s="260"/>
      <c r="I186" s="258">
        <f>G186+H186</f>
        <v>0</v>
      </c>
      <c r="J186" s="257"/>
      <c r="K186" s="258"/>
      <c r="L186" s="259">
        <f>J186+K186</f>
        <v>0</v>
      </c>
      <c r="M186" s="257"/>
      <c r="N186" s="260"/>
      <c r="O186" s="261">
        <f>N186+M186</f>
        <v>0</v>
      </c>
      <c r="P186" s="262"/>
    </row>
    <row r="187" spans="1:16" ht="48" hidden="1" x14ac:dyDescent="0.25">
      <c r="A187" s="137">
        <v>3300</v>
      </c>
      <c r="B187" s="253" t="s">
        <v>202</v>
      </c>
      <c r="C187" s="265">
        <f t="shared" si="64"/>
        <v>0</v>
      </c>
      <c r="D187" s="485">
        <f t="shared" ref="D187:O187" si="66">SUM(D188:D189)</f>
        <v>0</v>
      </c>
      <c r="E187" s="485">
        <f t="shared" si="66"/>
        <v>0</v>
      </c>
      <c r="F187" s="265">
        <f t="shared" si="66"/>
        <v>0</v>
      </c>
      <c r="G187" s="211">
        <f t="shared" si="66"/>
        <v>0</v>
      </c>
      <c r="H187" s="266">
        <f t="shared" si="66"/>
        <v>0</v>
      </c>
      <c r="I187" s="264">
        <f t="shared" si="66"/>
        <v>0</v>
      </c>
      <c r="J187" s="211">
        <f t="shared" si="66"/>
        <v>0</v>
      </c>
      <c r="K187" s="264">
        <f t="shared" si="66"/>
        <v>0</v>
      </c>
      <c r="L187" s="265">
        <f t="shared" si="66"/>
        <v>0</v>
      </c>
      <c r="M187" s="211">
        <f t="shared" si="66"/>
        <v>0</v>
      </c>
      <c r="N187" s="266">
        <f t="shared" si="66"/>
        <v>0</v>
      </c>
      <c r="O187" s="267">
        <f t="shared" si="66"/>
        <v>0</v>
      </c>
      <c r="P187" s="268"/>
    </row>
    <row r="188" spans="1:16" ht="48" hidden="1" x14ac:dyDescent="0.25">
      <c r="A188" s="155">
        <v>3310</v>
      </c>
      <c r="B188" s="156" t="s">
        <v>203</v>
      </c>
      <c r="C188" s="216">
        <f t="shared" si="64"/>
        <v>0</v>
      </c>
      <c r="D188" s="659"/>
      <c r="E188" s="659"/>
      <c r="F188" s="233">
        <f>D188+E188</f>
        <v>0</v>
      </c>
      <c r="G188" s="231"/>
      <c r="H188" s="234"/>
      <c r="I188" s="232">
        <f>G188+H188</f>
        <v>0</v>
      </c>
      <c r="J188" s="231"/>
      <c r="K188" s="232"/>
      <c r="L188" s="233">
        <f>J188+K188</f>
        <v>0</v>
      </c>
      <c r="M188" s="231"/>
      <c r="N188" s="234"/>
      <c r="O188" s="235">
        <f>N188+M188</f>
        <v>0</v>
      </c>
      <c r="P188" s="236"/>
    </row>
    <row r="189" spans="1:16" ht="48" hidden="1" x14ac:dyDescent="0.25">
      <c r="A189" s="55">
        <v>3320</v>
      </c>
      <c r="B189" s="101" t="s">
        <v>204</v>
      </c>
      <c r="C189" s="240">
        <f t="shared" si="64"/>
        <v>0</v>
      </c>
      <c r="D189" s="655"/>
      <c r="E189" s="655"/>
      <c r="F189" s="220">
        <f>D189+E189</f>
        <v>0</v>
      </c>
      <c r="G189" s="106"/>
      <c r="H189" s="108"/>
      <c r="I189" s="107">
        <f>G189+H189</f>
        <v>0</v>
      </c>
      <c r="J189" s="106"/>
      <c r="K189" s="107"/>
      <c r="L189" s="220">
        <f>J189+K189</f>
        <v>0</v>
      </c>
      <c r="M189" s="106"/>
      <c r="N189" s="108"/>
      <c r="O189" s="221">
        <f>N189+M189</f>
        <v>0</v>
      </c>
      <c r="P189" s="110"/>
    </row>
    <row r="190" spans="1:16" hidden="1" x14ac:dyDescent="0.25">
      <c r="A190" s="665">
        <v>4000</v>
      </c>
      <c r="B190" s="651" t="s">
        <v>205</v>
      </c>
      <c r="C190" s="204">
        <f t="shared" si="64"/>
        <v>0</v>
      </c>
      <c r="D190" s="652">
        <f t="shared" ref="D190:O190" si="67">SUM(D191,D194)</f>
        <v>0</v>
      </c>
      <c r="E190" s="652">
        <f t="shared" si="67"/>
        <v>0</v>
      </c>
      <c r="F190" s="204">
        <f t="shared" si="67"/>
        <v>0</v>
      </c>
      <c r="G190" s="202">
        <f t="shared" si="67"/>
        <v>0</v>
      </c>
      <c r="H190" s="205">
        <f t="shared" si="67"/>
        <v>0</v>
      </c>
      <c r="I190" s="203">
        <f t="shared" si="67"/>
        <v>0</v>
      </c>
      <c r="J190" s="202">
        <f t="shared" si="67"/>
        <v>0</v>
      </c>
      <c r="K190" s="203">
        <f t="shared" si="67"/>
        <v>0</v>
      </c>
      <c r="L190" s="204">
        <f t="shared" si="67"/>
        <v>0</v>
      </c>
      <c r="M190" s="512">
        <f t="shared" si="67"/>
        <v>0</v>
      </c>
      <c r="N190" s="513">
        <f t="shared" si="67"/>
        <v>0</v>
      </c>
      <c r="O190" s="514">
        <f t="shared" si="67"/>
        <v>0</v>
      </c>
      <c r="P190" s="654"/>
    </row>
    <row r="191" spans="1:16" ht="24" hidden="1" x14ac:dyDescent="0.25">
      <c r="A191" s="270">
        <v>4200</v>
      </c>
      <c r="B191" s="210" t="s">
        <v>206</v>
      </c>
      <c r="C191" s="97">
        <f t="shared" si="64"/>
        <v>0</v>
      </c>
      <c r="D191" s="393">
        <f t="shared" ref="D191:O191" si="68">SUM(D192,D193)</f>
        <v>0</v>
      </c>
      <c r="E191" s="393">
        <f t="shared" si="68"/>
        <v>0</v>
      </c>
      <c r="F191" s="97">
        <f t="shared" si="68"/>
        <v>0</v>
      </c>
      <c r="G191" s="95">
        <f t="shared" si="68"/>
        <v>0</v>
      </c>
      <c r="H191" s="98">
        <f t="shared" si="68"/>
        <v>0</v>
      </c>
      <c r="I191" s="96">
        <f t="shared" si="68"/>
        <v>0</v>
      </c>
      <c r="J191" s="95">
        <f t="shared" si="68"/>
        <v>0</v>
      </c>
      <c r="K191" s="96">
        <f t="shared" si="68"/>
        <v>0</v>
      </c>
      <c r="L191" s="97">
        <f t="shared" si="68"/>
        <v>0</v>
      </c>
      <c r="M191" s="95">
        <f t="shared" si="68"/>
        <v>0</v>
      </c>
      <c r="N191" s="98">
        <f t="shared" si="68"/>
        <v>0</v>
      </c>
      <c r="O191" s="212">
        <f t="shared" si="68"/>
        <v>0</v>
      </c>
      <c r="P191" s="99"/>
    </row>
    <row r="192" spans="1:16" ht="36" hidden="1" x14ac:dyDescent="0.25">
      <c r="A192" s="350">
        <v>4240</v>
      </c>
      <c r="B192" s="101" t="s">
        <v>207</v>
      </c>
      <c r="C192" s="240">
        <f t="shared" si="64"/>
        <v>0</v>
      </c>
      <c r="D192" s="655"/>
      <c r="E192" s="655"/>
      <c r="F192" s="220"/>
      <c r="G192" s="106"/>
      <c r="H192" s="108"/>
      <c r="I192" s="107">
        <f>G192+H192</f>
        <v>0</v>
      </c>
      <c r="J192" s="106"/>
      <c r="K192" s="107"/>
      <c r="L192" s="220">
        <f>J192+K192</f>
        <v>0</v>
      </c>
      <c r="M192" s="106"/>
      <c r="N192" s="108"/>
      <c r="O192" s="221">
        <f>N192+M192</f>
        <v>0</v>
      </c>
      <c r="P192" s="110"/>
    </row>
    <row r="193" spans="1:16" ht="24" hidden="1" x14ac:dyDescent="0.25">
      <c r="A193" s="224">
        <v>4250</v>
      </c>
      <c r="B193" s="111" t="s">
        <v>208</v>
      </c>
      <c r="C193" s="227">
        <f t="shared" si="64"/>
        <v>0</v>
      </c>
      <c r="D193" s="656"/>
      <c r="E193" s="656"/>
      <c r="F193" s="222"/>
      <c r="G193" s="116"/>
      <c r="H193" s="118"/>
      <c r="I193" s="117">
        <f>G193+H193</f>
        <v>0</v>
      </c>
      <c r="J193" s="116"/>
      <c r="K193" s="117"/>
      <c r="L193" s="222">
        <f>J193+K193</f>
        <v>0</v>
      </c>
      <c r="M193" s="116"/>
      <c r="N193" s="118"/>
      <c r="O193" s="223">
        <f>N193+M193</f>
        <v>0</v>
      </c>
      <c r="P193" s="120"/>
    </row>
    <row r="194" spans="1:16" hidden="1" x14ac:dyDescent="0.25">
      <c r="A194" s="85">
        <v>4300</v>
      </c>
      <c r="B194" s="210" t="s">
        <v>209</v>
      </c>
      <c r="C194" s="97">
        <f t="shared" si="64"/>
        <v>0</v>
      </c>
      <c r="D194" s="393">
        <f t="shared" ref="D194:O194" si="69">SUM(D195)</f>
        <v>0</v>
      </c>
      <c r="E194" s="393">
        <f t="shared" si="69"/>
        <v>0</v>
      </c>
      <c r="F194" s="97">
        <f t="shared" si="69"/>
        <v>0</v>
      </c>
      <c r="G194" s="95">
        <f t="shared" si="69"/>
        <v>0</v>
      </c>
      <c r="H194" s="98">
        <f t="shared" si="69"/>
        <v>0</v>
      </c>
      <c r="I194" s="96">
        <f t="shared" si="69"/>
        <v>0</v>
      </c>
      <c r="J194" s="95">
        <f t="shared" si="69"/>
        <v>0</v>
      </c>
      <c r="K194" s="96">
        <f t="shared" si="69"/>
        <v>0</v>
      </c>
      <c r="L194" s="97">
        <f t="shared" si="69"/>
        <v>0</v>
      </c>
      <c r="M194" s="95">
        <f t="shared" si="69"/>
        <v>0</v>
      </c>
      <c r="N194" s="98">
        <f t="shared" si="69"/>
        <v>0</v>
      </c>
      <c r="O194" s="212">
        <f t="shared" si="69"/>
        <v>0</v>
      </c>
      <c r="P194" s="99"/>
    </row>
    <row r="195" spans="1:16" ht="24" hidden="1" x14ac:dyDescent="0.25">
      <c r="A195" s="350">
        <v>4310</v>
      </c>
      <c r="B195" s="101" t="s">
        <v>210</v>
      </c>
      <c r="C195" s="240">
        <f t="shared" si="64"/>
        <v>0</v>
      </c>
      <c r="D195" s="400">
        <f t="shared" ref="D195:O195" si="70">SUM(D196:D196)</f>
        <v>0</v>
      </c>
      <c r="E195" s="400">
        <f t="shared" si="70"/>
        <v>0</v>
      </c>
      <c r="F195" s="240">
        <f t="shared" si="70"/>
        <v>0</v>
      </c>
      <c r="G195" s="238">
        <f t="shared" si="70"/>
        <v>0</v>
      </c>
      <c r="H195" s="241">
        <f t="shared" si="70"/>
        <v>0</v>
      </c>
      <c r="I195" s="239">
        <f t="shared" si="70"/>
        <v>0</v>
      </c>
      <c r="J195" s="238">
        <f t="shared" si="70"/>
        <v>0</v>
      </c>
      <c r="K195" s="239">
        <f t="shared" si="70"/>
        <v>0</v>
      </c>
      <c r="L195" s="240">
        <f t="shared" si="70"/>
        <v>0</v>
      </c>
      <c r="M195" s="238">
        <f t="shared" si="70"/>
        <v>0</v>
      </c>
      <c r="N195" s="241">
        <f t="shared" si="70"/>
        <v>0</v>
      </c>
      <c r="O195" s="242">
        <f t="shared" si="70"/>
        <v>0</v>
      </c>
      <c r="P195" s="243"/>
    </row>
    <row r="196" spans="1:16" ht="36" hidden="1" x14ac:dyDescent="0.25">
      <c r="A196" s="64">
        <v>4311</v>
      </c>
      <c r="B196" s="111" t="s">
        <v>211</v>
      </c>
      <c r="C196" s="227">
        <f t="shared" si="64"/>
        <v>0</v>
      </c>
      <c r="D196" s="656"/>
      <c r="E196" s="656"/>
      <c r="F196" s="222"/>
      <c r="G196" s="116"/>
      <c r="H196" s="118"/>
      <c r="I196" s="117">
        <f>G196+H196</f>
        <v>0</v>
      </c>
      <c r="J196" s="116"/>
      <c r="K196" s="117"/>
      <c r="L196" s="222">
        <f>J196+K196</f>
        <v>0</v>
      </c>
      <c r="M196" s="116"/>
      <c r="N196" s="118"/>
      <c r="O196" s="223">
        <f>N196+M196</f>
        <v>0</v>
      </c>
      <c r="P196" s="120"/>
    </row>
    <row r="197" spans="1:16" s="37" customFormat="1" ht="19.5" customHeight="1" x14ac:dyDescent="0.25">
      <c r="A197" s="271"/>
      <c r="B197" s="29" t="s">
        <v>212</v>
      </c>
      <c r="C197" s="175">
        <f t="shared" si="64"/>
        <v>14007</v>
      </c>
      <c r="D197" s="452">
        <f t="shared" ref="D197:O197" si="71">SUM(D198,D233,D271)</f>
        <v>11603</v>
      </c>
      <c r="E197" s="452">
        <f t="shared" si="71"/>
        <v>0</v>
      </c>
      <c r="F197" s="175">
        <f t="shared" si="71"/>
        <v>11603</v>
      </c>
      <c r="G197" s="173">
        <f t="shared" si="71"/>
        <v>2404</v>
      </c>
      <c r="H197" s="176">
        <f t="shared" si="71"/>
        <v>0</v>
      </c>
      <c r="I197" s="174">
        <f t="shared" si="71"/>
        <v>2404</v>
      </c>
      <c r="J197" s="173">
        <f t="shared" si="71"/>
        <v>0</v>
      </c>
      <c r="K197" s="174">
        <f t="shared" si="71"/>
        <v>0</v>
      </c>
      <c r="L197" s="175">
        <f t="shared" si="71"/>
        <v>0</v>
      </c>
      <c r="M197" s="272">
        <f t="shared" si="71"/>
        <v>0</v>
      </c>
      <c r="N197" s="176">
        <f t="shared" si="71"/>
        <v>0</v>
      </c>
      <c r="O197" s="198">
        <f t="shared" si="71"/>
        <v>0</v>
      </c>
      <c r="P197" s="199"/>
    </row>
    <row r="198" spans="1:16" x14ac:dyDescent="0.25">
      <c r="A198" s="651">
        <v>5000</v>
      </c>
      <c r="B198" s="651" t="s">
        <v>213</v>
      </c>
      <c r="C198" s="204">
        <f t="shared" si="64"/>
        <v>14007</v>
      </c>
      <c r="D198" s="652">
        <f t="shared" ref="D198:O198" si="72">D199+D207</f>
        <v>11603</v>
      </c>
      <c r="E198" s="652">
        <f t="shared" si="72"/>
        <v>0</v>
      </c>
      <c r="F198" s="204">
        <f t="shared" si="72"/>
        <v>11603</v>
      </c>
      <c r="G198" s="202">
        <f t="shared" si="72"/>
        <v>2404</v>
      </c>
      <c r="H198" s="205">
        <f t="shared" si="72"/>
        <v>0</v>
      </c>
      <c r="I198" s="203">
        <f t="shared" si="72"/>
        <v>2404</v>
      </c>
      <c r="J198" s="202">
        <f t="shared" si="72"/>
        <v>0</v>
      </c>
      <c r="K198" s="203">
        <f t="shared" si="72"/>
        <v>0</v>
      </c>
      <c r="L198" s="204">
        <f t="shared" si="72"/>
        <v>0</v>
      </c>
      <c r="M198" s="202">
        <f t="shared" si="72"/>
        <v>0</v>
      </c>
      <c r="N198" s="205">
        <f t="shared" si="72"/>
        <v>0</v>
      </c>
      <c r="O198" s="653">
        <f t="shared" si="72"/>
        <v>0</v>
      </c>
      <c r="P198" s="654"/>
    </row>
    <row r="199" spans="1:16" x14ac:dyDescent="0.25">
      <c r="A199" s="85">
        <v>5100</v>
      </c>
      <c r="B199" s="210" t="s">
        <v>214</v>
      </c>
      <c r="C199" s="97">
        <f t="shared" si="64"/>
        <v>640</v>
      </c>
      <c r="D199" s="393">
        <f t="shared" ref="D199:O199" si="73">D200+D201+D204+D205+D206</f>
        <v>640</v>
      </c>
      <c r="E199" s="393">
        <f t="shared" si="73"/>
        <v>0</v>
      </c>
      <c r="F199" s="97">
        <f t="shared" si="73"/>
        <v>640</v>
      </c>
      <c r="G199" s="95">
        <f t="shared" si="73"/>
        <v>0</v>
      </c>
      <c r="H199" s="98">
        <f t="shared" si="73"/>
        <v>0</v>
      </c>
      <c r="I199" s="96">
        <f t="shared" si="73"/>
        <v>0</v>
      </c>
      <c r="J199" s="95">
        <f t="shared" si="73"/>
        <v>0</v>
      </c>
      <c r="K199" s="96">
        <f t="shared" si="73"/>
        <v>0</v>
      </c>
      <c r="L199" s="97">
        <f t="shared" si="73"/>
        <v>0</v>
      </c>
      <c r="M199" s="95">
        <f t="shared" si="73"/>
        <v>0</v>
      </c>
      <c r="N199" s="98">
        <f t="shared" si="73"/>
        <v>0</v>
      </c>
      <c r="O199" s="212">
        <f t="shared" si="73"/>
        <v>0</v>
      </c>
      <c r="P199" s="99"/>
    </row>
    <row r="200" spans="1:16" hidden="1" x14ac:dyDescent="0.25">
      <c r="A200" s="350">
        <v>5110</v>
      </c>
      <c r="B200" s="101" t="s">
        <v>215</v>
      </c>
      <c r="C200" s="240">
        <f t="shared" si="64"/>
        <v>0</v>
      </c>
      <c r="D200" s="655"/>
      <c r="E200" s="655"/>
      <c r="F200" s="220">
        <f>D200+E200</f>
        <v>0</v>
      </c>
      <c r="G200" s="106"/>
      <c r="H200" s="108"/>
      <c r="I200" s="107">
        <f>G200+H200</f>
        <v>0</v>
      </c>
      <c r="J200" s="106"/>
      <c r="K200" s="107"/>
      <c r="L200" s="220">
        <f>J200+K200</f>
        <v>0</v>
      </c>
      <c r="M200" s="106"/>
      <c r="N200" s="108"/>
      <c r="O200" s="221">
        <f>N200+M200</f>
        <v>0</v>
      </c>
      <c r="P200" s="110"/>
    </row>
    <row r="201" spans="1:16" ht="24" x14ac:dyDescent="0.25">
      <c r="A201" s="224">
        <v>5120</v>
      </c>
      <c r="B201" s="111" t="s">
        <v>216</v>
      </c>
      <c r="C201" s="227">
        <f t="shared" si="64"/>
        <v>640</v>
      </c>
      <c r="D201" s="405">
        <f t="shared" ref="D201:O201" si="74">D202+D203</f>
        <v>640</v>
      </c>
      <c r="E201" s="405">
        <f t="shared" si="74"/>
        <v>0</v>
      </c>
      <c r="F201" s="227">
        <f t="shared" si="74"/>
        <v>640</v>
      </c>
      <c r="G201" s="225">
        <f t="shared" si="74"/>
        <v>0</v>
      </c>
      <c r="H201" s="228">
        <f t="shared" si="74"/>
        <v>0</v>
      </c>
      <c r="I201" s="226">
        <f t="shared" si="74"/>
        <v>0</v>
      </c>
      <c r="J201" s="225">
        <f t="shared" si="74"/>
        <v>0</v>
      </c>
      <c r="K201" s="226">
        <f t="shared" si="74"/>
        <v>0</v>
      </c>
      <c r="L201" s="227">
        <f t="shared" si="74"/>
        <v>0</v>
      </c>
      <c r="M201" s="225">
        <f t="shared" si="74"/>
        <v>0</v>
      </c>
      <c r="N201" s="228">
        <f t="shared" si="74"/>
        <v>0</v>
      </c>
      <c r="O201" s="229">
        <f t="shared" si="74"/>
        <v>0</v>
      </c>
      <c r="P201" s="230"/>
    </row>
    <row r="202" spans="1:16" x14ac:dyDescent="0.25">
      <c r="A202" s="64">
        <v>5121</v>
      </c>
      <c r="B202" s="111" t="s">
        <v>217</v>
      </c>
      <c r="C202" s="227">
        <f t="shared" si="64"/>
        <v>640</v>
      </c>
      <c r="D202" s="656">
        <f>340+170+130</f>
        <v>640</v>
      </c>
      <c r="E202" s="656"/>
      <c r="F202" s="222">
        <f>D202+E202</f>
        <v>640</v>
      </c>
      <c r="G202" s="116"/>
      <c r="H202" s="118"/>
      <c r="I202" s="117">
        <f>G202+H202</f>
        <v>0</v>
      </c>
      <c r="J202" s="116"/>
      <c r="K202" s="117"/>
      <c r="L202" s="222">
        <f>J202+K202</f>
        <v>0</v>
      </c>
      <c r="M202" s="116"/>
      <c r="N202" s="118"/>
      <c r="O202" s="223">
        <f>N202+M202</f>
        <v>0</v>
      </c>
      <c r="P202" s="120"/>
    </row>
    <row r="203" spans="1:16" ht="24" hidden="1" x14ac:dyDescent="0.25">
      <c r="A203" s="64">
        <v>5129</v>
      </c>
      <c r="B203" s="111" t="s">
        <v>218</v>
      </c>
      <c r="C203" s="227">
        <f t="shared" si="64"/>
        <v>0</v>
      </c>
      <c r="D203" s="656"/>
      <c r="E203" s="656"/>
      <c r="F203" s="222">
        <f>D203+E203</f>
        <v>0</v>
      </c>
      <c r="G203" s="116"/>
      <c r="H203" s="118"/>
      <c r="I203" s="117">
        <f>G203+H203</f>
        <v>0</v>
      </c>
      <c r="J203" s="116"/>
      <c r="K203" s="117"/>
      <c r="L203" s="222">
        <f>J203+K203</f>
        <v>0</v>
      </c>
      <c r="M203" s="116"/>
      <c r="N203" s="118"/>
      <c r="O203" s="223">
        <f>N203+M203</f>
        <v>0</v>
      </c>
      <c r="P203" s="120"/>
    </row>
    <row r="204" spans="1:16" hidden="1" x14ac:dyDescent="0.25">
      <c r="A204" s="224">
        <v>5130</v>
      </c>
      <c r="B204" s="111" t="s">
        <v>219</v>
      </c>
      <c r="C204" s="227">
        <f t="shared" si="64"/>
        <v>0</v>
      </c>
      <c r="D204" s="656"/>
      <c r="E204" s="656"/>
      <c r="F204" s="222">
        <f>D204+E204</f>
        <v>0</v>
      </c>
      <c r="G204" s="116"/>
      <c r="H204" s="118"/>
      <c r="I204" s="117">
        <f>G204+H204</f>
        <v>0</v>
      </c>
      <c r="J204" s="116"/>
      <c r="K204" s="117"/>
      <c r="L204" s="222">
        <f>J204+K204</f>
        <v>0</v>
      </c>
      <c r="M204" s="116"/>
      <c r="N204" s="118"/>
      <c r="O204" s="223">
        <f>N204+M204</f>
        <v>0</v>
      </c>
      <c r="P204" s="120"/>
    </row>
    <row r="205" spans="1:16" hidden="1" x14ac:dyDescent="0.25">
      <c r="A205" s="224">
        <v>5140</v>
      </c>
      <c r="B205" s="111" t="s">
        <v>220</v>
      </c>
      <c r="C205" s="227">
        <f t="shared" si="64"/>
        <v>0</v>
      </c>
      <c r="D205" s="656"/>
      <c r="E205" s="656"/>
      <c r="F205" s="222">
        <f>D205+E205</f>
        <v>0</v>
      </c>
      <c r="G205" s="116"/>
      <c r="H205" s="118"/>
      <c r="I205" s="117">
        <f>G205+H205</f>
        <v>0</v>
      </c>
      <c r="J205" s="116"/>
      <c r="K205" s="117"/>
      <c r="L205" s="222">
        <f>J205+K205</f>
        <v>0</v>
      </c>
      <c r="M205" s="116"/>
      <c r="N205" s="118"/>
      <c r="O205" s="223">
        <f>N205+M205</f>
        <v>0</v>
      </c>
      <c r="P205" s="120"/>
    </row>
    <row r="206" spans="1:16" ht="24" hidden="1" x14ac:dyDescent="0.25">
      <c r="A206" s="224">
        <v>5170</v>
      </c>
      <c r="B206" s="111" t="s">
        <v>221</v>
      </c>
      <c r="C206" s="227">
        <f t="shared" si="64"/>
        <v>0</v>
      </c>
      <c r="D206" s="656"/>
      <c r="E206" s="656"/>
      <c r="F206" s="222">
        <f>D206+E206</f>
        <v>0</v>
      </c>
      <c r="G206" s="116"/>
      <c r="H206" s="118"/>
      <c r="I206" s="117">
        <f>G206+H206</f>
        <v>0</v>
      </c>
      <c r="J206" s="116"/>
      <c r="K206" s="117"/>
      <c r="L206" s="222">
        <f>J206+K206</f>
        <v>0</v>
      </c>
      <c r="M206" s="116"/>
      <c r="N206" s="118"/>
      <c r="O206" s="223">
        <f>N206+M206</f>
        <v>0</v>
      </c>
      <c r="P206" s="120"/>
    </row>
    <row r="207" spans="1:16" x14ac:dyDescent="0.25">
      <c r="A207" s="85">
        <v>5200</v>
      </c>
      <c r="B207" s="210" t="s">
        <v>222</v>
      </c>
      <c r="C207" s="97">
        <f t="shared" si="64"/>
        <v>13367</v>
      </c>
      <c r="D207" s="393">
        <f t="shared" ref="D207:O207" si="75">D208+D218+D219+D228+D229+D230+D232</f>
        <v>10963</v>
      </c>
      <c r="E207" s="393">
        <f t="shared" si="75"/>
        <v>0</v>
      </c>
      <c r="F207" s="97">
        <f t="shared" si="75"/>
        <v>10963</v>
      </c>
      <c r="G207" s="95">
        <f t="shared" si="75"/>
        <v>2404</v>
      </c>
      <c r="H207" s="98">
        <f t="shared" si="75"/>
        <v>0</v>
      </c>
      <c r="I207" s="96">
        <f t="shared" si="75"/>
        <v>2404</v>
      </c>
      <c r="J207" s="95">
        <f t="shared" si="75"/>
        <v>0</v>
      </c>
      <c r="K207" s="96">
        <f t="shared" si="75"/>
        <v>0</v>
      </c>
      <c r="L207" s="97">
        <f t="shared" si="75"/>
        <v>0</v>
      </c>
      <c r="M207" s="95">
        <f t="shared" si="75"/>
        <v>0</v>
      </c>
      <c r="N207" s="98">
        <f t="shared" si="75"/>
        <v>0</v>
      </c>
      <c r="O207" s="212">
        <f t="shared" si="75"/>
        <v>0</v>
      </c>
      <c r="P207" s="99"/>
    </row>
    <row r="208" spans="1:16" hidden="1" x14ac:dyDescent="0.25">
      <c r="A208" s="213">
        <v>5210</v>
      </c>
      <c r="B208" s="156" t="s">
        <v>223</v>
      </c>
      <c r="C208" s="216">
        <f t="shared" si="64"/>
        <v>0</v>
      </c>
      <c r="D208" s="435">
        <f t="shared" ref="D208:O208" si="76">SUM(D209:D217)</f>
        <v>0</v>
      </c>
      <c r="E208" s="435">
        <f t="shared" si="76"/>
        <v>0</v>
      </c>
      <c r="F208" s="216">
        <f t="shared" si="76"/>
        <v>0</v>
      </c>
      <c r="G208" s="214">
        <f t="shared" si="76"/>
        <v>0</v>
      </c>
      <c r="H208" s="217">
        <f t="shared" si="76"/>
        <v>0</v>
      </c>
      <c r="I208" s="215">
        <f t="shared" si="76"/>
        <v>0</v>
      </c>
      <c r="J208" s="214">
        <f t="shared" si="76"/>
        <v>0</v>
      </c>
      <c r="K208" s="215">
        <f t="shared" si="76"/>
        <v>0</v>
      </c>
      <c r="L208" s="216">
        <f t="shared" si="76"/>
        <v>0</v>
      </c>
      <c r="M208" s="214">
        <f t="shared" si="76"/>
        <v>0</v>
      </c>
      <c r="N208" s="217">
        <f t="shared" si="76"/>
        <v>0</v>
      </c>
      <c r="O208" s="218">
        <f t="shared" si="76"/>
        <v>0</v>
      </c>
      <c r="P208" s="219"/>
    </row>
    <row r="209" spans="1:16" hidden="1" x14ac:dyDescent="0.25">
      <c r="A209" s="55">
        <v>5211</v>
      </c>
      <c r="B209" s="101" t="s">
        <v>224</v>
      </c>
      <c r="C209" s="240">
        <f t="shared" si="64"/>
        <v>0</v>
      </c>
      <c r="D209" s="655"/>
      <c r="E209" s="655"/>
      <c r="F209" s="220">
        <f t="shared" ref="F209:F218" si="77">D209+E209</f>
        <v>0</v>
      </c>
      <c r="G209" s="106"/>
      <c r="H209" s="108"/>
      <c r="I209" s="107">
        <f t="shared" ref="I209:I218" si="78">G209+H209</f>
        <v>0</v>
      </c>
      <c r="J209" s="106"/>
      <c r="K209" s="107"/>
      <c r="L209" s="220">
        <f t="shared" ref="L209:L218" si="79">J209+K209</f>
        <v>0</v>
      </c>
      <c r="M209" s="106"/>
      <c r="N209" s="108"/>
      <c r="O209" s="221">
        <f t="shared" ref="O209:O218" si="80">N209+M209</f>
        <v>0</v>
      </c>
      <c r="P209" s="110"/>
    </row>
    <row r="210" spans="1:16" hidden="1" x14ac:dyDescent="0.25">
      <c r="A210" s="64">
        <v>5212</v>
      </c>
      <c r="B210" s="111" t="s">
        <v>225</v>
      </c>
      <c r="C210" s="227">
        <f t="shared" si="64"/>
        <v>0</v>
      </c>
      <c r="D210" s="656"/>
      <c r="E210" s="656"/>
      <c r="F210" s="222">
        <f t="shared" si="77"/>
        <v>0</v>
      </c>
      <c r="G210" s="116"/>
      <c r="H210" s="118"/>
      <c r="I210" s="117">
        <f t="shared" si="78"/>
        <v>0</v>
      </c>
      <c r="J210" s="116"/>
      <c r="K210" s="117"/>
      <c r="L210" s="222">
        <f t="shared" si="79"/>
        <v>0</v>
      </c>
      <c r="M210" s="116"/>
      <c r="N210" s="118"/>
      <c r="O210" s="223">
        <f t="shared" si="80"/>
        <v>0</v>
      </c>
      <c r="P210" s="120"/>
    </row>
    <row r="211" spans="1:16" hidden="1" x14ac:dyDescent="0.25">
      <c r="A211" s="64">
        <v>5213</v>
      </c>
      <c r="B211" s="111" t="s">
        <v>226</v>
      </c>
      <c r="C211" s="227">
        <f t="shared" si="64"/>
        <v>0</v>
      </c>
      <c r="D211" s="656"/>
      <c r="E211" s="656"/>
      <c r="F211" s="222">
        <f t="shared" si="77"/>
        <v>0</v>
      </c>
      <c r="G211" s="116"/>
      <c r="H211" s="118"/>
      <c r="I211" s="117">
        <f t="shared" si="78"/>
        <v>0</v>
      </c>
      <c r="J211" s="116"/>
      <c r="K211" s="117"/>
      <c r="L211" s="222">
        <f t="shared" si="79"/>
        <v>0</v>
      </c>
      <c r="M211" s="116"/>
      <c r="N211" s="118"/>
      <c r="O211" s="223">
        <f t="shared" si="80"/>
        <v>0</v>
      </c>
      <c r="P211" s="120"/>
    </row>
    <row r="212" spans="1:16" hidden="1" x14ac:dyDescent="0.25">
      <c r="A212" s="64">
        <v>5214</v>
      </c>
      <c r="B212" s="111" t="s">
        <v>227</v>
      </c>
      <c r="C212" s="227">
        <f t="shared" si="64"/>
        <v>0</v>
      </c>
      <c r="D212" s="656"/>
      <c r="E212" s="656"/>
      <c r="F212" s="222">
        <f t="shared" si="77"/>
        <v>0</v>
      </c>
      <c r="G212" s="116"/>
      <c r="H212" s="118"/>
      <c r="I212" s="117">
        <f t="shared" si="78"/>
        <v>0</v>
      </c>
      <c r="J212" s="116"/>
      <c r="K212" s="117"/>
      <c r="L212" s="222">
        <f t="shared" si="79"/>
        <v>0</v>
      </c>
      <c r="M212" s="116"/>
      <c r="N212" s="118"/>
      <c r="O212" s="223">
        <f t="shared" si="80"/>
        <v>0</v>
      </c>
      <c r="P212" s="120"/>
    </row>
    <row r="213" spans="1:16" hidden="1" x14ac:dyDescent="0.25">
      <c r="A213" s="64">
        <v>5215</v>
      </c>
      <c r="B213" s="111" t="s">
        <v>228</v>
      </c>
      <c r="C213" s="227">
        <f t="shared" si="64"/>
        <v>0</v>
      </c>
      <c r="D213" s="656"/>
      <c r="E213" s="656"/>
      <c r="F213" s="222">
        <f t="shared" si="77"/>
        <v>0</v>
      </c>
      <c r="G213" s="116"/>
      <c r="H213" s="118"/>
      <c r="I213" s="117">
        <f t="shared" si="78"/>
        <v>0</v>
      </c>
      <c r="J213" s="116"/>
      <c r="K213" s="117"/>
      <c r="L213" s="222">
        <f t="shared" si="79"/>
        <v>0</v>
      </c>
      <c r="M213" s="116"/>
      <c r="N213" s="118"/>
      <c r="O213" s="223">
        <f t="shared" si="80"/>
        <v>0</v>
      </c>
      <c r="P213" s="120"/>
    </row>
    <row r="214" spans="1:16" hidden="1" x14ac:dyDescent="0.25">
      <c r="A214" s="64">
        <v>5216</v>
      </c>
      <c r="B214" s="111" t="s">
        <v>229</v>
      </c>
      <c r="C214" s="227">
        <f t="shared" si="64"/>
        <v>0</v>
      </c>
      <c r="D214" s="656"/>
      <c r="E214" s="656"/>
      <c r="F214" s="222">
        <f t="shared" si="77"/>
        <v>0</v>
      </c>
      <c r="G214" s="116"/>
      <c r="H214" s="118"/>
      <c r="I214" s="117">
        <f t="shared" si="78"/>
        <v>0</v>
      </c>
      <c r="J214" s="116"/>
      <c r="K214" s="117"/>
      <c r="L214" s="222">
        <f t="shared" si="79"/>
        <v>0</v>
      </c>
      <c r="M214" s="116"/>
      <c r="N214" s="118"/>
      <c r="O214" s="223">
        <f t="shared" si="80"/>
        <v>0</v>
      </c>
      <c r="P214" s="120"/>
    </row>
    <row r="215" spans="1:16" hidden="1" x14ac:dyDescent="0.25">
      <c r="A215" s="64">
        <v>5217</v>
      </c>
      <c r="B215" s="111" t="s">
        <v>230</v>
      </c>
      <c r="C215" s="227">
        <f t="shared" si="64"/>
        <v>0</v>
      </c>
      <c r="D215" s="656"/>
      <c r="E215" s="656"/>
      <c r="F215" s="222">
        <f t="shared" si="77"/>
        <v>0</v>
      </c>
      <c r="G215" s="116"/>
      <c r="H215" s="118"/>
      <c r="I215" s="117">
        <f t="shared" si="78"/>
        <v>0</v>
      </c>
      <c r="J215" s="116"/>
      <c r="K215" s="117"/>
      <c r="L215" s="222">
        <f t="shared" si="79"/>
        <v>0</v>
      </c>
      <c r="M215" s="116"/>
      <c r="N215" s="118"/>
      <c r="O215" s="223">
        <f t="shared" si="80"/>
        <v>0</v>
      </c>
      <c r="P215" s="120"/>
    </row>
    <row r="216" spans="1:16" hidden="1" x14ac:dyDescent="0.25">
      <c r="A216" s="64">
        <v>5218</v>
      </c>
      <c r="B216" s="111" t="s">
        <v>231</v>
      </c>
      <c r="C216" s="227">
        <f t="shared" si="64"/>
        <v>0</v>
      </c>
      <c r="D216" s="656"/>
      <c r="E216" s="656"/>
      <c r="F216" s="222">
        <f t="shared" si="77"/>
        <v>0</v>
      </c>
      <c r="G216" s="116"/>
      <c r="H216" s="118"/>
      <c r="I216" s="117">
        <f t="shared" si="78"/>
        <v>0</v>
      </c>
      <c r="J216" s="116"/>
      <c r="K216" s="117"/>
      <c r="L216" s="222">
        <f t="shared" si="79"/>
        <v>0</v>
      </c>
      <c r="M216" s="116"/>
      <c r="N216" s="118"/>
      <c r="O216" s="223">
        <f t="shared" si="80"/>
        <v>0</v>
      </c>
      <c r="P216" s="120"/>
    </row>
    <row r="217" spans="1:16" hidden="1" x14ac:dyDescent="0.25">
      <c r="A217" s="64">
        <v>5219</v>
      </c>
      <c r="B217" s="111" t="s">
        <v>232</v>
      </c>
      <c r="C217" s="227">
        <f t="shared" si="64"/>
        <v>0</v>
      </c>
      <c r="D217" s="656"/>
      <c r="E217" s="656"/>
      <c r="F217" s="222">
        <f t="shared" si="77"/>
        <v>0</v>
      </c>
      <c r="G217" s="116"/>
      <c r="H217" s="118"/>
      <c r="I217" s="117">
        <f t="shared" si="78"/>
        <v>0</v>
      </c>
      <c r="J217" s="116"/>
      <c r="K217" s="117"/>
      <c r="L217" s="222">
        <f t="shared" si="79"/>
        <v>0</v>
      </c>
      <c r="M217" s="116"/>
      <c r="N217" s="118"/>
      <c r="O217" s="223">
        <f t="shared" si="80"/>
        <v>0</v>
      </c>
      <c r="P217" s="120"/>
    </row>
    <row r="218" spans="1:16" ht="13.5" hidden="1" customHeight="1" x14ac:dyDescent="0.25">
      <c r="A218" s="224">
        <v>5220</v>
      </c>
      <c r="B218" s="111" t="s">
        <v>233</v>
      </c>
      <c r="C218" s="227">
        <f t="shared" si="64"/>
        <v>0</v>
      </c>
      <c r="D218" s="656"/>
      <c r="E218" s="656"/>
      <c r="F218" s="222">
        <f t="shared" si="77"/>
        <v>0</v>
      </c>
      <c r="G218" s="116"/>
      <c r="H218" s="118"/>
      <c r="I218" s="117">
        <f t="shared" si="78"/>
        <v>0</v>
      </c>
      <c r="J218" s="116"/>
      <c r="K218" s="117"/>
      <c r="L218" s="222">
        <f t="shared" si="79"/>
        <v>0</v>
      </c>
      <c r="M218" s="116"/>
      <c r="N218" s="118"/>
      <c r="O218" s="223">
        <f t="shared" si="80"/>
        <v>0</v>
      </c>
      <c r="P218" s="120"/>
    </row>
    <row r="219" spans="1:16" x14ac:dyDescent="0.25">
      <c r="A219" s="224">
        <v>5230</v>
      </c>
      <c r="B219" s="111" t="s">
        <v>234</v>
      </c>
      <c r="C219" s="227">
        <f t="shared" si="64"/>
        <v>13367</v>
      </c>
      <c r="D219" s="405">
        <f t="shared" ref="D219:O219" si="81">SUM(D220:D227)</f>
        <v>10963</v>
      </c>
      <c r="E219" s="405">
        <f t="shared" si="81"/>
        <v>0</v>
      </c>
      <c r="F219" s="227">
        <f t="shared" si="81"/>
        <v>10963</v>
      </c>
      <c r="G219" s="225">
        <f t="shared" si="81"/>
        <v>2404</v>
      </c>
      <c r="H219" s="228">
        <f t="shared" si="81"/>
        <v>0</v>
      </c>
      <c r="I219" s="226">
        <f t="shared" si="81"/>
        <v>2404</v>
      </c>
      <c r="J219" s="225">
        <f t="shared" si="81"/>
        <v>0</v>
      </c>
      <c r="K219" s="226">
        <f t="shared" si="81"/>
        <v>0</v>
      </c>
      <c r="L219" s="227">
        <f t="shared" si="81"/>
        <v>0</v>
      </c>
      <c r="M219" s="225">
        <f t="shared" si="81"/>
        <v>0</v>
      </c>
      <c r="N219" s="228">
        <f t="shared" si="81"/>
        <v>0</v>
      </c>
      <c r="O219" s="229">
        <f t="shared" si="81"/>
        <v>0</v>
      </c>
      <c r="P219" s="230"/>
    </row>
    <row r="220" spans="1:16" hidden="1" x14ac:dyDescent="0.25">
      <c r="A220" s="64">
        <v>5231</v>
      </c>
      <c r="B220" s="111" t="s">
        <v>235</v>
      </c>
      <c r="C220" s="227">
        <f t="shared" si="64"/>
        <v>0</v>
      </c>
      <c r="D220" s="656"/>
      <c r="E220" s="656"/>
      <c r="F220" s="222">
        <f t="shared" ref="F220:F229" si="82">D220+E220</f>
        <v>0</v>
      </c>
      <c r="G220" s="116"/>
      <c r="H220" s="118"/>
      <c r="I220" s="117">
        <f t="shared" ref="I220:I229" si="83">G220+H220</f>
        <v>0</v>
      </c>
      <c r="J220" s="116"/>
      <c r="K220" s="117"/>
      <c r="L220" s="222">
        <f t="shared" ref="L220:L229" si="84">J220+K220</f>
        <v>0</v>
      </c>
      <c r="M220" s="116"/>
      <c r="N220" s="118"/>
      <c r="O220" s="223">
        <f t="shared" ref="O220:O229" si="85">N220+M220</f>
        <v>0</v>
      </c>
      <c r="P220" s="120"/>
    </row>
    <row r="221" spans="1:16" hidden="1" x14ac:dyDescent="0.25">
      <c r="A221" s="64">
        <v>5232</v>
      </c>
      <c r="B221" s="111" t="s">
        <v>236</v>
      </c>
      <c r="C221" s="227">
        <f t="shared" si="64"/>
        <v>0</v>
      </c>
      <c r="D221" s="656"/>
      <c r="E221" s="656"/>
      <c r="F221" s="222">
        <f t="shared" si="82"/>
        <v>0</v>
      </c>
      <c r="G221" s="116"/>
      <c r="H221" s="118"/>
      <c r="I221" s="117">
        <f t="shared" si="83"/>
        <v>0</v>
      </c>
      <c r="J221" s="116"/>
      <c r="K221" s="117"/>
      <c r="L221" s="222">
        <f t="shared" si="84"/>
        <v>0</v>
      </c>
      <c r="M221" s="116"/>
      <c r="N221" s="118"/>
      <c r="O221" s="223">
        <f t="shared" si="85"/>
        <v>0</v>
      </c>
      <c r="P221" s="120"/>
    </row>
    <row r="222" spans="1:16" x14ac:dyDescent="0.25">
      <c r="A222" s="64">
        <v>5233</v>
      </c>
      <c r="B222" s="111" t="s">
        <v>237</v>
      </c>
      <c r="C222" s="227">
        <f t="shared" si="64"/>
        <v>3247</v>
      </c>
      <c r="D222" s="656">
        <v>843</v>
      </c>
      <c r="E222" s="656"/>
      <c r="F222" s="222">
        <f t="shared" si="82"/>
        <v>843</v>
      </c>
      <c r="G222" s="116">
        <v>2404</v>
      </c>
      <c r="H222" s="118"/>
      <c r="I222" s="117">
        <f t="shared" si="83"/>
        <v>2404</v>
      </c>
      <c r="J222" s="116"/>
      <c r="K222" s="117"/>
      <c r="L222" s="222">
        <f t="shared" si="84"/>
        <v>0</v>
      </c>
      <c r="M222" s="116"/>
      <c r="N222" s="118"/>
      <c r="O222" s="223">
        <f t="shared" si="85"/>
        <v>0</v>
      </c>
      <c r="P222" s="120"/>
    </row>
    <row r="223" spans="1:16" ht="24" hidden="1" x14ac:dyDescent="0.25">
      <c r="A223" s="64">
        <v>5234</v>
      </c>
      <c r="B223" s="111" t="s">
        <v>238</v>
      </c>
      <c r="C223" s="227">
        <f t="shared" si="64"/>
        <v>0</v>
      </c>
      <c r="D223" s="656"/>
      <c r="E223" s="656"/>
      <c r="F223" s="222">
        <f t="shared" si="82"/>
        <v>0</v>
      </c>
      <c r="G223" s="116"/>
      <c r="H223" s="118"/>
      <c r="I223" s="117">
        <f t="shared" si="83"/>
        <v>0</v>
      </c>
      <c r="J223" s="116"/>
      <c r="K223" s="117"/>
      <c r="L223" s="222">
        <f t="shared" si="84"/>
        <v>0</v>
      </c>
      <c r="M223" s="116"/>
      <c r="N223" s="118"/>
      <c r="O223" s="223">
        <f t="shared" si="85"/>
        <v>0</v>
      </c>
      <c r="P223" s="120"/>
    </row>
    <row r="224" spans="1:16" ht="14.25" hidden="1" customHeight="1" x14ac:dyDescent="0.25">
      <c r="A224" s="64">
        <v>5236</v>
      </c>
      <c r="B224" s="111" t="s">
        <v>239</v>
      </c>
      <c r="C224" s="227">
        <f t="shared" si="64"/>
        <v>0</v>
      </c>
      <c r="D224" s="656"/>
      <c r="E224" s="656"/>
      <c r="F224" s="222">
        <f t="shared" si="82"/>
        <v>0</v>
      </c>
      <c r="G224" s="116"/>
      <c r="H224" s="118"/>
      <c r="I224" s="117">
        <f t="shared" si="83"/>
        <v>0</v>
      </c>
      <c r="J224" s="116"/>
      <c r="K224" s="117"/>
      <c r="L224" s="222">
        <f t="shared" si="84"/>
        <v>0</v>
      </c>
      <c r="M224" s="116"/>
      <c r="N224" s="118"/>
      <c r="O224" s="223">
        <f t="shared" si="85"/>
        <v>0</v>
      </c>
      <c r="P224" s="120"/>
    </row>
    <row r="225" spans="1:16" ht="14.25" hidden="1" customHeight="1" x14ac:dyDescent="0.25">
      <c r="A225" s="64">
        <v>5237</v>
      </c>
      <c r="B225" s="111" t="s">
        <v>240</v>
      </c>
      <c r="C225" s="227">
        <f t="shared" si="64"/>
        <v>0</v>
      </c>
      <c r="D225" s="656"/>
      <c r="E225" s="656"/>
      <c r="F225" s="222">
        <f t="shared" si="82"/>
        <v>0</v>
      </c>
      <c r="G225" s="116"/>
      <c r="H225" s="118"/>
      <c r="I225" s="117">
        <f t="shared" si="83"/>
        <v>0</v>
      </c>
      <c r="J225" s="116"/>
      <c r="K225" s="117"/>
      <c r="L225" s="222">
        <f t="shared" si="84"/>
        <v>0</v>
      </c>
      <c r="M225" s="116"/>
      <c r="N225" s="118"/>
      <c r="O225" s="223">
        <f t="shared" si="85"/>
        <v>0</v>
      </c>
      <c r="P225" s="120"/>
    </row>
    <row r="226" spans="1:16" ht="18" customHeight="1" x14ac:dyDescent="0.25">
      <c r="A226" s="64">
        <v>5238</v>
      </c>
      <c r="B226" s="111" t="s">
        <v>241</v>
      </c>
      <c r="C226" s="227">
        <f t="shared" si="64"/>
        <v>7440</v>
      </c>
      <c r="D226" s="656">
        <f>3200+540+1200+2500</f>
        <v>7440</v>
      </c>
      <c r="E226" s="656"/>
      <c r="F226" s="222">
        <f t="shared" si="82"/>
        <v>7440</v>
      </c>
      <c r="G226" s="116"/>
      <c r="H226" s="118"/>
      <c r="I226" s="117">
        <f t="shared" si="83"/>
        <v>0</v>
      </c>
      <c r="J226" s="116"/>
      <c r="K226" s="117"/>
      <c r="L226" s="222">
        <f t="shared" si="84"/>
        <v>0</v>
      </c>
      <c r="M226" s="116"/>
      <c r="N226" s="118"/>
      <c r="O226" s="223">
        <f t="shared" si="85"/>
        <v>0</v>
      </c>
      <c r="P226" s="120"/>
    </row>
    <row r="227" spans="1:16" ht="24" x14ac:dyDescent="0.25">
      <c r="A227" s="64">
        <v>5239</v>
      </c>
      <c r="B227" s="111" t="s">
        <v>242</v>
      </c>
      <c r="C227" s="227">
        <f t="shared" si="64"/>
        <v>2680</v>
      </c>
      <c r="D227" s="656">
        <v>2680</v>
      </c>
      <c r="E227" s="656"/>
      <c r="F227" s="222">
        <f t="shared" si="82"/>
        <v>2680</v>
      </c>
      <c r="G227" s="116"/>
      <c r="H227" s="118"/>
      <c r="I227" s="117">
        <f t="shared" si="83"/>
        <v>0</v>
      </c>
      <c r="J227" s="116"/>
      <c r="K227" s="117"/>
      <c r="L227" s="222">
        <f t="shared" si="84"/>
        <v>0</v>
      </c>
      <c r="M227" s="116"/>
      <c r="N227" s="118"/>
      <c r="O227" s="223">
        <f t="shared" si="85"/>
        <v>0</v>
      </c>
      <c r="P227" s="120"/>
    </row>
    <row r="228" spans="1:16" ht="24" hidden="1" x14ac:dyDescent="0.25">
      <c r="A228" s="224">
        <v>5240</v>
      </c>
      <c r="B228" s="111" t="s">
        <v>243</v>
      </c>
      <c r="C228" s="227">
        <f t="shared" si="64"/>
        <v>0</v>
      </c>
      <c r="D228" s="656"/>
      <c r="E228" s="656"/>
      <c r="F228" s="222">
        <f t="shared" si="82"/>
        <v>0</v>
      </c>
      <c r="G228" s="116"/>
      <c r="H228" s="118"/>
      <c r="I228" s="117">
        <f t="shared" si="83"/>
        <v>0</v>
      </c>
      <c r="J228" s="116"/>
      <c r="K228" s="117"/>
      <c r="L228" s="222">
        <f t="shared" si="84"/>
        <v>0</v>
      </c>
      <c r="M228" s="116"/>
      <c r="N228" s="118"/>
      <c r="O228" s="223">
        <f t="shared" si="85"/>
        <v>0</v>
      </c>
      <c r="P228" s="120"/>
    </row>
    <row r="229" spans="1:16" hidden="1" x14ac:dyDescent="0.25">
      <c r="A229" s="224">
        <v>5250</v>
      </c>
      <c r="B229" s="111" t="s">
        <v>244</v>
      </c>
      <c r="C229" s="227">
        <f t="shared" si="64"/>
        <v>0</v>
      </c>
      <c r="D229" s="656"/>
      <c r="E229" s="656"/>
      <c r="F229" s="222">
        <f t="shared" si="82"/>
        <v>0</v>
      </c>
      <c r="G229" s="116"/>
      <c r="H229" s="118"/>
      <c r="I229" s="117">
        <f t="shared" si="83"/>
        <v>0</v>
      </c>
      <c r="J229" s="116"/>
      <c r="K229" s="117"/>
      <c r="L229" s="222">
        <f t="shared" si="84"/>
        <v>0</v>
      </c>
      <c r="M229" s="116"/>
      <c r="N229" s="118"/>
      <c r="O229" s="223">
        <f t="shared" si="85"/>
        <v>0</v>
      </c>
      <c r="P229" s="120"/>
    </row>
    <row r="230" spans="1:16" hidden="1" x14ac:dyDescent="0.25">
      <c r="A230" s="224">
        <v>5260</v>
      </c>
      <c r="B230" s="111" t="s">
        <v>245</v>
      </c>
      <c r="C230" s="227">
        <f t="shared" si="64"/>
        <v>0</v>
      </c>
      <c r="D230" s="405">
        <f t="shared" ref="D230:O230" si="86">SUM(D231)</f>
        <v>0</v>
      </c>
      <c r="E230" s="405">
        <f t="shared" si="86"/>
        <v>0</v>
      </c>
      <c r="F230" s="227">
        <f t="shared" si="86"/>
        <v>0</v>
      </c>
      <c r="G230" s="225">
        <f t="shared" si="86"/>
        <v>0</v>
      </c>
      <c r="H230" s="228">
        <f t="shared" si="86"/>
        <v>0</v>
      </c>
      <c r="I230" s="226">
        <f t="shared" si="86"/>
        <v>0</v>
      </c>
      <c r="J230" s="225">
        <f t="shared" si="86"/>
        <v>0</v>
      </c>
      <c r="K230" s="226">
        <f t="shared" si="86"/>
        <v>0</v>
      </c>
      <c r="L230" s="227">
        <f t="shared" si="86"/>
        <v>0</v>
      </c>
      <c r="M230" s="225">
        <f t="shared" si="86"/>
        <v>0</v>
      </c>
      <c r="N230" s="228">
        <f t="shared" si="86"/>
        <v>0</v>
      </c>
      <c r="O230" s="229">
        <f t="shared" si="86"/>
        <v>0</v>
      </c>
      <c r="P230" s="230"/>
    </row>
    <row r="231" spans="1:16" ht="24" hidden="1" x14ac:dyDescent="0.25">
      <c r="A231" s="64">
        <v>5269</v>
      </c>
      <c r="B231" s="111" t="s">
        <v>246</v>
      </c>
      <c r="C231" s="227">
        <f t="shared" si="64"/>
        <v>0</v>
      </c>
      <c r="D231" s="656"/>
      <c r="E231" s="656"/>
      <c r="F231" s="222">
        <f>D231+E231</f>
        <v>0</v>
      </c>
      <c r="G231" s="116"/>
      <c r="H231" s="118"/>
      <c r="I231" s="117">
        <f>G231+H231</f>
        <v>0</v>
      </c>
      <c r="J231" s="116"/>
      <c r="K231" s="117"/>
      <c r="L231" s="222">
        <f>J231+K231</f>
        <v>0</v>
      </c>
      <c r="M231" s="116"/>
      <c r="N231" s="118"/>
      <c r="O231" s="223">
        <f>N231+M231</f>
        <v>0</v>
      </c>
      <c r="P231" s="120"/>
    </row>
    <row r="232" spans="1:16" ht="24" hidden="1" x14ac:dyDescent="0.25">
      <c r="A232" s="213">
        <v>5270</v>
      </c>
      <c r="B232" s="156" t="s">
        <v>247</v>
      </c>
      <c r="C232" s="216">
        <f t="shared" si="64"/>
        <v>0</v>
      </c>
      <c r="D232" s="659"/>
      <c r="E232" s="659"/>
      <c r="F232" s="233">
        <f>D232+E232</f>
        <v>0</v>
      </c>
      <c r="G232" s="231"/>
      <c r="H232" s="234"/>
      <c r="I232" s="232">
        <f>G232+H232</f>
        <v>0</v>
      </c>
      <c r="J232" s="231"/>
      <c r="K232" s="232"/>
      <c r="L232" s="233">
        <f>J232+K232</f>
        <v>0</v>
      </c>
      <c r="M232" s="231"/>
      <c r="N232" s="234"/>
      <c r="O232" s="235">
        <f>N232+M232</f>
        <v>0</v>
      </c>
      <c r="P232" s="236"/>
    </row>
    <row r="233" spans="1:16" hidden="1" x14ac:dyDescent="0.25">
      <c r="A233" s="651">
        <v>6000</v>
      </c>
      <c r="B233" s="651" t="s">
        <v>248</v>
      </c>
      <c r="C233" s="204">
        <f t="shared" si="64"/>
        <v>0</v>
      </c>
      <c r="D233" s="652">
        <f t="shared" ref="D233:O233" si="87">D234+D254+D261</f>
        <v>0</v>
      </c>
      <c r="E233" s="652">
        <f t="shared" si="87"/>
        <v>0</v>
      </c>
      <c r="F233" s="204">
        <f t="shared" si="87"/>
        <v>0</v>
      </c>
      <c r="G233" s="202">
        <f t="shared" si="87"/>
        <v>0</v>
      </c>
      <c r="H233" s="205">
        <f t="shared" si="87"/>
        <v>0</v>
      </c>
      <c r="I233" s="203">
        <f t="shared" si="87"/>
        <v>0</v>
      </c>
      <c r="J233" s="202">
        <f t="shared" si="87"/>
        <v>0</v>
      </c>
      <c r="K233" s="203">
        <f t="shared" si="87"/>
        <v>0</v>
      </c>
      <c r="L233" s="204">
        <f t="shared" si="87"/>
        <v>0</v>
      </c>
      <c r="M233" s="202">
        <f t="shared" si="87"/>
        <v>0</v>
      </c>
      <c r="N233" s="205">
        <f t="shared" si="87"/>
        <v>0</v>
      </c>
      <c r="O233" s="653">
        <f t="shared" si="87"/>
        <v>0</v>
      </c>
      <c r="P233" s="654"/>
    </row>
    <row r="234" spans="1:16" ht="14.25" hidden="1" customHeight="1" x14ac:dyDescent="0.25">
      <c r="A234" s="137">
        <v>6200</v>
      </c>
      <c r="B234" s="253" t="s">
        <v>249</v>
      </c>
      <c r="C234" s="265">
        <f t="shared" si="64"/>
        <v>0</v>
      </c>
      <c r="D234" s="485">
        <f t="shared" ref="D234:O234" si="88">SUM(D235,D236,D238,D241,D247,D248,D249)</f>
        <v>0</v>
      </c>
      <c r="E234" s="485">
        <f t="shared" si="88"/>
        <v>0</v>
      </c>
      <c r="F234" s="265">
        <f t="shared" si="88"/>
        <v>0</v>
      </c>
      <c r="G234" s="211">
        <f t="shared" si="88"/>
        <v>0</v>
      </c>
      <c r="H234" s="266">
        <f t="shared" si="88"/>
        <v>0</v>
      </c>
      <c r="I234" s="264">
        <f t="shared" si="88"/>
        <v>0</v>
      </c>
      <c r="J234" s="211">
        <f t="shared" si="88"/>
        <v>0</v>
      </c>
      <c r="K234" s="264">
        <f t="shared" si="88"/>
        <v>0</v>
      </c>
      <c r="L234" s="265">
        <f t="shared" si="88"/>
        <v>0</v>
      </c>
      <c r="M234" s="211">
        <f t="shared" si="88"/>
        <v>0</v>
      </c>
      <c r="N234" s="266">
        <f t="shared" si="88"/>
        <v>0</v>
      </c>
      <c r="O234" s="267">
        <f t="shared" si="88"/>
        <v>0</v>
      </c>
      <c r="P234" s="268"/>
    </row>
    <row r="235" spans="1:16" ht="24" hidden="1" x14ac:dyDescent="0.25">
      <c r="A235" s="350">
        <v>6220</v>
      </c>
      <c r="B235" s="666" t="s">
        <v>250</v>
      </c>
      <c r="C235" s="243">
        <f t="shared" si="64"/>
        <v>0</v>
      </c>
      <c r="D235" s="655"/>
      <c r="E235" s="655"/>
      <c r="F235" s="220">
        <f>D235+E235</f>
        <v>0</v>
      </c>
      <c r="G235" s="106"/>
      <c r="H235" s="108"/>
      <c r="I235" s="107">
        <f>G235+H235</f>
        <v>0</v>
      </c>
      <c r="J235" s="106"/>
      <c r="K235" s="107"/>
      <c r="L235" s="220">
        <f>J235+K235</f>
        <v>0</v>
      </c>
      <c r="M235" s="106"/>
      <c r="N235" s="108"/>
      <c r="O235" s="221">
        <f>N235+M235</f>
        <v>0</v>
      </c>
      <c r="P235" s="110"/>
    </row>
    <row r="236" spans="1:16" hidden="1" x14ac:dyDescent="0.25">
      <c r="A236" s="224">
        <v>6230</v>
      </c>
      <c r="B236" s="667" t="s">
        <v>251</v>
      </c>
      <c r="C236" s="230">
        <f t="shared" si="64"/>
        <v>0</v>
      </c>
      <c r="D236" s="405">
        <f t="shared" ref="D236:O236" si="89">SUM(D237)</f>
        <v>0</v>
      </c>
      <c r="E236" s="405">
        <f t="shared" si="89"/>
        <v>0</v>
      </c>
      <c r="F236" s="227">
        <f t="shared" si="89"/>
        <v>0</v>
      </c>
      <c r="G236" s="225">
        <f t="shared" si="89"/>
        <v>0</v>
      </c>
      <c r="H236" s="228">
        <f t="shared" si="89"/>
        <v>0</v>
      </c>
      <c r="I236" s="226">
        <f t="shared" si="89"/>
        <v>0</v>
      </c>
      <c r="J236" s="225">
        <f t="shared" si="89"/>
        <v>0</v>
      </c>
      <c r="K236" s="226">
        <f t="shared" si="89"/>
        <v>0</v>
      </c>
      <c r="L236" s="227">
        <f t="shared" si="89"/>
        <v>0</v>
      </c>
      <c r="M236" s="225">
        <f t="shared" si="89"/>
        <v>0</v>
      </c>
      <c r="N236" s="228">
        <f t="shared" si="89"/>
        <v>0</v>
      </c>
      <c r="O236" s="229">
        <f t="shared" si="89"/>
        <v>0</v>
      </c>
      <c r="P236" s="230"/>
    </row>
    <row r="237" spans="1:16" hidden="1" x14ac:dyDescent="0.25">
      <c r="A237" s="64">
        <v>6239</v>
      </c>
      <c r="B237" s="666" t="s">
        <v>252</v>
      </c>
      <c r="C237" s="230">
        <f t="shared" si="64"/>
        <v>0</v>
      </c>
      <c r="D237" s="655"/>
      <c r="E237" s="655"/>
      <c r="F237" s="220">
        <f>D237+E237</f>
        <v>0</v>
      </c>
      <c r="G237" s="106"/>
      <c r="H237" s="108"/>
      <c r="I237" s="107">
        <f>G237+H237</f>
        <v>0</v>
      </c>
      <c r="J237" s="106"/>
      <c r="K237" s="107"/>
      <c r="L237" s="220">
        <f>J237+K237</f>
        <v>0</v>
      </c>
      <c r="M237" s="106"/>
      <c r="N237" s="108"/>
      <c r="O237" s="221">
        <f>N237+M237</f>
        <v>0</v>
      </c>
      <c r="P237" s="110"/>
    </row>
    <row r="238" spans="1:16" ht="24" hidden="1" x14ac:dyDescent="0.25">
      <c r="A238" s="224">
        <v>6240</v>
      </c>
      <c r="B238" s="667" t="s">
        <v>253</v>
      </c>
      <c r="C238" s="230">
        <f t="shared" si="64"/>
        <v>0</v>
      </c>
      <c r="D238" s="405">
        <f t="shared" ref="D238:O238" si="90">SUM(D239:D240)</f>
        <v>0</v>
      </c>
      <c r="E238" s="405">
        <f t="shared" si="90"/>
        <v>0</v>
      </c>
      <c r="F238" s="227">
        <f t="shared" si="90"/>
        <v>0</v>
      </c>
      <c r="G238" s="225">
        <f t="shared" si="90"/>
        <v>0</v>
      </c>
      <c r="H238" s="228">
        <f t="shared" si="90"/>
        <v>0</v>
      </c>
      <c r="I238" s="226">
        <f t="shared" si="90"/>
        <v>0</v>
      </c>
      <c r="J238" s="225">
        <f t="shared" si="90"/>
        <v>0</v>
      </c>
      <c r="K238" s="226">
        <f t="shared" si="90"/>
        <v>0</v>
      </c>
      <c r="L238" s="227">
        <f t="shared" si="90"/>
        <v>0</v>
      </c>
      <c r="M238" s="225">
        <f t="shared" si="90"/>
        <v>0</v>
      </c>
      <c r="N238" s="228">
        <f t="shared" si="90"/>
        <v>0</v>
      </c>
      <c r="O238" s="229">
        <f t="shared" si="90"/>
        <v>0</v>
      </c>
      <c r="P238" s="230"/>
    </row>
    <row r="239" spans="1:16" hidden="1" x14ac:dyDescent="0.25">
      <c r="A239" s="64">
        <v>6241</v>
      </c>
      <c r="B239" s="667" t="s">
        <v>254</v>
      </c>
      <c r="C239" s="230">
        <f t="shared" si="64"/>
        <v>0</v>
      </c>
      <c r="D239" s="656"/>
      <c r="E239" s="656"/>
      <c r="F239" s="222">
        <f>D239+E239</f>
        <v>0</v>
      </c>
      <c r="G239" s="116"/>
      <c r="H239" s="118"/>
      <c r="I239" s="117">
        <f>G239+H239</f>
        <v>0</v>
      </c>
      <c r="J239" s="116"/>
      <c r="K239" s="117"/>
      <c r="L239" s="222">
        <f>J239+K239</f>
        <v>0</v>
      </c>
      <c r="M239" s="116"/>
      <c r="N239" s="118"/>
      <c r="O239" s="223">
        <f>N239+M239</f>
        <v>0</v>
      </c>
      <c r="P239" s="120"/>
    </row>
    <row r="240" spans="1:16" hidden="1" x14ac:dyDescent="0.25">
      <c r="A240" s="64">
        <v>6242</v>
      </c>
      <c r="B240" s="667" t="s">
        <v>255</v>
      </c>
      <c r="C240" s="230">
        <f t="shared" si="64"/>
        <v>0</v>
      </c>
      <c r="D240" s="656"/>
      <c r="E240" s="656"/>
      <c r="F240" s="222">
        <f>D240+E240</f>
        <v>0</v>
      </c>
      <c r="G240" s="116"/>
      <c r="H240" s="118"/>
      <c r="I240" s="117">
        <f>G240+H240</f>
        <v>0</v>
      </c>
      <c r="J240" s="116"/>
      <c r="K240" s="117"/>
      <c r="L240" s="222">
        <f>J240+K240</f>
        <v>0</v>
      </c>
      <c r="M240" s="116"/>
      <c r="N240" s="118"/>
      <c r="O240" s="223">
        <f>N240+M240</f>
        <v>0</v>
      </c>
      <c r="P240" s="120"/>
    </row>
    <row r="241" spans="1:16" ht="25.5" hidden="1" customHeight="1" x14ac:dyDescent="0.25">
      <c r="A241" s="224">
        <v>6250</v>
      </c>
      <c r="B241" s="667" t="s">
        <v>256</v>
      </c>
      <c r="C241" s="230">
        <f t="shared" si="64"/>
        <v>0</v>
      </c>
      <c r="D241" s="405">
        <f t="shared" ref="D241:O241" si="91">SUM(D242:D246)</f>
        <v>0</v>
      </c>
      <c r="E241" s="405">
        <f t="shared" si="91"/>
        <v>0</v>
      </c>
      <c r="F241" s="227">
        <f t="shared" si="91"/>
        <v>0</v>
      </c>
      <c r="G241" s="225">
        <f t="shared" si="91"/>
        <v>0</v>
      </c>
      <c r="H241" s="228">
        <f t="shared" si="91"/>
        <v>0</v>
      </c>
      <c r="I241" s="226">
        <f t="shared" si="91"/>
        <v>0</v>
      </c>
      <c r="J241" s="225">
        <f t="shared" si="91"/>
        <v>0</v>
      </c>
      <c r="K241" s="226">
        <f t="shared" si="91"/>
        <v>0</v>
      </c>
      <c r="L241" s="227">
        <f t="shared" si="91"/>
        <v>0</v>
      </c>
      <c r="M241" s="225">
        <f t="shared" si="91"/>
        <v>0</v>
      </c>
      <c r="N241" s="228">
        <f t="shared" si="91"/>
        <v>0</v>
      </c>
      <c r="O241" s="229">
        <f t="shared" si="91"/>
        <v>0</v>
      </c>
      <c r="P241" s="230"/>
    </row>
    <row r="242" spans="1:16" ht="14.25" hidden="1" customHeight="1" x14ac:dyDescent="0.25">
      <c r="A242" s="64">
        <v>6252</v>
      </c>
      <c r="B242" s="667" t="s">
        <v>257</v>
      </c>
      <c r="C242" s="230">
        <f t="shared" si="64"/>
        <v>0</v>
      </c>
      <c r="D242" s="656"/>
      <c r="E242" s="656"/>
      <c r="F242" s="222">
        <f t="shared" ref="F242:F248" si="92">D242+E242</f>
        <v>0</v>
      </c>
      <c r="G242" s="116"/>
      <c r="H242" s="118"/>
      <c r="I242" s="117">
        <f t="shared" ref="I242:I248" si="93">G242+H242</f>
        <v>0</v>
      </c>
      <c r="J242" s="116"/>
      <c r="K242" s="117"/>
      <c r="L242" s="222">
        <f t="shared" ref="L242:L248" si="94">J242+K242</f>
        <v>0</v>
      </c>
      <c r="M242" s="116"/>
      <c r="N242" s="118"/>
      <c r="O242" s="223">
        <f t="shared" ref="O242:O248" si="95">N242+M242</f>
        <v>0</v>
      </c>
      <c r="P242" s="120"/>
    </row>
    <row r="243" spans="1:16" ht="14.25" hidden="1" customHeight="1" x14ac:dyDescent="0.25">
      <c r="A243" s="64">
        <v>6253</v>
      </c>
      <c r="B243" s="667" t="s">
        <v>258</v>
      </c>
      <c r="C243" s="230">
        <f t="shared" si="64"/>
        <v>0</v>
      </c>
      <c r="D243" s="656"/>
      <c r="E243" s="656"/>
      <c r="F243" s="222">
        <f t="shared" si="92"/>
        <v>0</v>
      </c>
      <c r="G243" s="116"/>
      <c r="H243" s="118"/>
      <c r="I243" s="117">
        <f t="shared" si="93"/>
        <v>0</v>
      </c>
      <c r="J243" s="116"/>
      <c r="K243" s="117"/>
      <c r="L243" s="222">
        <f t="shared" si="94"/>
        <v>0</v>
      </c>
      <c r="M243" s="116"/>
      <c r="N243" s="118"/>
      <c r="O243" s="223">
        <f t="shared" si="95"/>
        <v>0</v>
      </c>
      <c r="P243" s="120"/>
    </row>
    <row r="244" spans="1:16" ht="24" hidden="1" x14ac:dyDescent="0.25">
      <c r="A244" s="64">
        <v>6254</v>
      </c>
      <c r="B244" s="667" t="s">
        <v>259</v>
      </c>
      <c r="C244" s="230">
        <f t="shared" si="64"/>
        <v>0</v>
      </c>
      <c r="D244" s="656"/>
      <c r="E244" s="656"/>
      <c r="F244" s="222">
        <f t="shared" si="92"/>
        <v>0</v>
      </c>
      <c r="G244" s="116"/>
      <c r="H244" s="118"/>
      <c r="I244" s="117">
        <f t="shared" si="93"/>
        <v>0</v>
      </c>
      <c r="J244" s="116"/>
      <c r="K244" s="117"/>
      <c r="L244" s="222">
        <f t="shared" si="94"/>
        <v>0</v>
      </c>
      <c r="M244" s="116"/>
      <c r="N244" s="118"/>
      <c r="O244" s="223">
        <f t="shared" si="95"/>
        <v>0</v>
      </c>
      <c r="P244" s="120"/>
    </row>
    <row r="245" spans="1:16" ht="24" hidden="1" x14ac:dyDescent="0.25">
      <c r="A245" s="64">
        <v>6255</v>
      </c>
      <c r="B245" s="667" t="s">
        <v>260</v>
      </c>
      <c r="C245" s="230">
        <f t="shared" ref="C245:C299" si="96">SUM(F245,I245,L245,O245)</f>
        <v>0</v>
      </c>
      <c r="D245" s="656"/>
      <c r="E245" s="656"/>
      <c r="F245" s="222">
        <f t="shared" si="92"/>
        <v>0</v>
      </c>
      <c r="G245" s="116"/>
      <c r="H245" s="118"/>
      <c r="I245" s="117">
        <f t="shared" si="93"/>
        <v>0</v>
      </c>
      <c r="J245" s="116"/>
      <c r="K245" s="117"/>
      <c r="L245" s="222">
        <f t="shared" si="94"/>
        <v>0</v>
      </c>
      <c r="M245" s="116"/>
      <c r="N245" s="118"/>
      <c r="O245" s="223">
        <f t="shared" si="95"/>
        <v>0</v>
      </c>
      <c r="P245" s="120"/>
    </row>
    <row r="246" spans="1:16" hidden="1" x14ac:dyDescent="0.25">
      <c r="A246" s="64">
        <v>6259</v>
      </c>
      <c r="B246" s="667" t="s">
        <v>261</v>
      </c>
      <c r="C246" s="230">
        <f t="shared" si="96"/>
        <v>0</v>
      </c>
      <c r="D246" s="656"/>
      <c r="E246" s="656"/>
      <c r="F246" s="222">
        <f t="shared" si="92"/>
        <v>0</v>
      </c>
      <c r="G246" s="116"/>
      <c r="H246" s="118"/>
      <c r="I246" s="117">
        <f t="shared" si="93"/>
        <v>0</v>
      </c>
      <c r="J246" s="116"/>
      <c r="K246" s="117"/>
      <c r="L246" s="222">
        <f t="shared" si="94"/>
        <v>0</v>
      </c>
      <c r="M246" s="116"/>
      <c r="N246" s="118"/>
      <c r="O246" s="223">
        <f t="shared" si="95"/>
        <v>0</v>
      </c>
      <c r="P246" s="120"/>
    </row>
    <row r="247" spans="1:16" ht="24" hidden="1" x14ac:dyDescent="0.25">
      <c r="A247" s="224">
        <v>6260</v>
      </c>
      <c r="B247" s="667" t="s">
        <v>262</v>
      </c>
      <c r="C247" s="230">
        <f t="shared" si="96"/>
        <v>0</v>
      </c>
      <c r="D247" s="656"/>
      <c r="E247" s="656"/>
      <c r="F247" s="222">
        <f t="shared" si="92"/>
        <v>0</v>
      </c>
      <c r="G247" s="116"/>
      <c r="H247" s="118"/>
      <c r="I247" s="117">
        <f t="shared" si="93"/>
        <v>0</v>
      </c>
      <c r="J247" s="116"/>
      <c r="K247" s="117"/>
      <c r="L247" s="222">
        <f t="shared" si="94"/>
        <v>0</v>
      </c>
      <c r="M247" s="116"/>
      <c r="N247" s="118"/>
      <c r="O247" s="223">
        <f t="shared" si="95"/>
        <v>0</v>
      </c>
      <c r="P247" s="120"/>
    </row>
    <row r="248" spans="1:16" hidden="1" x14ac:dyDescent="0.25">
      <c r="A248" s="224">
        <v>6270</v>
      </c>
      <c r="B248" s="667" t="s">
        <v>263</v>
      </c>
      <c r="C248" s="230">
        <f t="shared" si="96"/>
        <v>0</v>
      </c>
      <c r="D248" s="656"/>
      <c r="E248" s="656"/>
      <c r="F248" s="222">
        <f t="shared" si="92"/>
        <v>0</v>
      </c>
      <c r="G248" s="116"/>
      <c r="H248" s="118"/>
      <c r="I248" s="117">
        <f t="shared" si="93"/>
        <v>0</v>
      </c>
      <c r="J248" s="116"/>
      <c r="K248" s="117"/>
      <c r="L248" s="222">
        <f t="shared" si="94"/>
        <v>0</v>
      </c>
      <c r="M248" s="116"/>
      <c r="N248" s="118"/>
      <c r="O248" s="223">
        <f t="shared" si="95"/>
        <v>0</v>
      </c>
      <c r="P248" s="120"/>
    </row>
    <row r="249" spans="1:16" hidden="1" x14ac:dyDescent="0.25">
      <c r="A249" s="350">
        <v>6290</v>
      </c>
      <c r="B249" s="666" t="s">
        <v>264</v>
      </c>
      <c r="C249" s="479">
        <f t="shared" si="96"/>
        <v>0</v>
      </c>
      <c r="D249" s="400">
        <f t="shared" ref="D249:O249" si="97">SUM(D250:D253)</f>
        <v>0</v>
      </c>
      <c r="E249" s="400">
        <f t="shared" si="97"/>
        <v>0</v>
      </c>
      <c r="F249" s="240">
        <f t="shared" si="97"/>
        <v>0</v>
      </c>
      <c r="G249" s="238">
        <f t="shared" si="97"/>
        <v>0</v>
      </c>
      <c r="H249" s="241">
        <f t="shared" si="97"/>
        <v>0</v>
      </c>
      <c r="I249" s="239">
        <f t="shared" si="97"/>
        <v>0</v>
      </c>
      <c r="J249" s="238">
        <f t="shared" si="97"/>
        <v>0</v>
      </c>
      <c r="K249" s="239">
        <f t="shared" si="97"/>
        <v>0</v>
      </c>
      <c r="L249" s="240">
        <f t="shared" si="97"/>
        <v>0</v>
      </c>
      <c r="M249" s="255">
        <f t="shared" si="97"/>
        <v>0</v>
      </c>
      <c r="N249" s="241">
        <f t="shared" si="97"/>
        <v>0</v>
      </c>
      <c r="O249" s="242">
        <f t="shared" si="97"/>
        <v>0</v>
      </c>
      <c r="P249" s="243"/>
    </row>
    <row r="250" spans="1:16" hidden="1" x14ac:dyDescent="0.25">
      <c r="A250" s="64">
        <v>6291</v>
      </c>
      <c r="B250" s="667" t="s">
        <v>265</v>
      </c>
      <c r="C250" s="230">
        <f t="shared" si="96"/>
        <v>0</v>
      </c>
      <c r="D250" s="656"/>
      <c r="E250" s="656"/>
      <c r="F250" s="222">
        <f>D250+E250</f>
        <v>0</v>
      </c>
      <c r="G250" s="116"/>
      <c r="H250" s="118"/>
      <c r="I250" s="117">
        <f>G250+H250</f>
        <v>0</v>
      </c>
      <c r="J250" s="116"/>
      <c r="K250" s="117"/>
      <c r="L250" s="222">
        <f>J250+K250</f>
        <v>0</v>
      </c>
      <c r="M250" s="116"/>
      <c r="N250" s="118"/>
      <c r="O250" s="223">
        <f>N250+M250</f>
        <v>0</v>
      </c>
      <c r="P250" s="120"/>
    </row>
    <row r="251" spans="1:16" hidden="1" x14ac:dyDescent="0.25">
      <c r="A251" s="64">
        <v>6292</v>
      </c>
      <c r="B251" s="667" t="s">
        <v>266</v>
      </c>
      <c r="C251" s="230">
        <f t="shared" si="96"/>
        <v>0</v>
      </c>
      <c r="D251" s="656"/>
      <c r="E251" s="656"/>
      <c r="F251" s="222">
        <f>D251+E251</f>
        <v>0</v>
      </c>
      <c r="G251" s="116"/>
      <c r="H251" s="118"/>
      <c r="I251" s="117">
        <f>G251+H251</f>
        <v>0</v>
      </c>
      <c r="J251" s="116"/>
      <c r="K251" s="117"/>
      <c r="L251" s="222">
        <f>J251+K251</f>
        <v>0</v>
      </c>
      <c r="M251" s="116"/>
      <c r="N251" s="118"/>
      <c r="O251" s="223">
        <f>N251+M251</f>
        <v>0</v>
      </c>
      <c r="P251" s="120"/>
    </row>
    <row r="252" spans="1:16" ht="72" hidden="1" x14ac:dyDescent="0.25">
      <c r="A252" s="64">
        <v>6296</v>
      </c>
      <c r="B252" s="667" t="s">
        <v>267</v>
      </c>
      <c r="C252" s="230">
        <f t="shared" si="96"/>
        <v>0</v>
      </c>
      <c r="D252" s="656"/>
      <c r="E252" s="656"/>
      <c r="F252" s="222">
        <f>D252+E252</f>
        <v>0</v>
      </c>
      <c r="G252" s="116"/>
      <c r="H252" s="118"/>
      <c r="I252" s="117">
        <f>G252+H252</f>
        <v>0</v>
      </c>
      <c r="J252" s="116"/>
      <c r="K252" s="117"/>
      <c r="L252" s="222">
        <f>J252+K252</f>
        <v>0</v>
      </c>
      <c r="M252" s="116"/>
      <c r="N252" s="118"/>
      <c r="O252" s="223">
        <f>N252+M252</f>
        <v>0</v>
      </c>
      <c r="P252" s="120"/>
    </row>
    <row r="253" spans="1:16" ht="39.75" hidden="1" customHeight="1" x14ac:dyDescent="0.25">
      <c r="A253" s="64">
        <v>6299</v>
      </c>
      <c r="B253" s="667" t="s">
        <v>268</v>
      </c>
      <c r="C253" s="230">
        <f t="shared" si="96"/>
        <v>0</v>
      </c>
      <c r="D253" s="656"/>
      <c r="E253" s="656"/>
      <c r="F253" s="222">
        <f>D253+E253</f>
        <v>0</v>
      </c>
      <c r="G253" s="116"/>
      <c r="H253" s="118"/>
      <c r="I253" s="117">
        <f>G253+H253</f>
        <v>0</v>
      </c>
      <c r="J253" s="116"/>
      <c r="K253" s="117"/>
      <c r="L253" s="222">
        <f>J253+K253</f>
        <v>0</v>
      </c>
      <c r="M253" s="116"/>
      <c r="N253" s="118"/>
      <c r="O253" s="223">
        <f>N253+M253</f>
        <v>0</v>
      </c>
      <c r="P253" s="120"/>
    </row>
    <row r="254" spans="1:16" hidden="1" x14ac:dyDescent="0.25">
      <c r="A254" s="85">
        <v>6300</v>
      </c>
      <c r="B254" s="668" t="s">
        <v>269</v>
      </c>
      <c r="C254" s="99">
        <f t="shared" si="96"/>
        <v>0</v>
      </c>
      <c r="D254" s="393">
        <f t="shared" ref="D254:O254" si="98">SUM(D255,D259,D260)</f>
        <v>0</v>
      </c>
      <c r="E254" s="393">
        <f t="shared" si="98"/>
        <v>0</v>
      </c>
      <c r="F254" s="97">
        <f t="shared" si="98"/>
        <v>0</v>
      </c>
      <c r="G254" s="95">
        <f t="shared" si="98"/>
        <v>0</v>
      </c>
      <c r="H254" s="98">
        <f t="shared" si="98"/>
        <v>0</v>
      </c>
      <c r="I254" s="96">
        <f t="shared" si="98"/>
        <v>0</v>
      </c>
      <c r="J254" s="95">
        <f t="shared" si="98"/>
        <v>0</v>
      </c>
      <c r="K254" s="96">
        <f t="shared" si="98"/>
        <v>0</v>
      </c>
      <c r="L254" s="97">
        <f t="shared" si="98"/>
        <v>0</v>
      </c>
      <c r="M254" s="244">
        <f t="shared" si="98"/>
        <v>0</v>
      </c>
      <c r="N254" s="98">
        <f t="shared" si="98"/>
        <v>0</v>
      </c>
      <c r="O254" s="212">
        <f t="shared" si="98"/>
        <v>0</v>
      </c>
      <c r="P254" s="99"/>
    </row>
    <row r="255" spans="1:16" ht="24" hidden="1" x14ac:dyDescent="0.25">
      <c r="A255" s="350">
        <v>6320</v>
      </c>
      <c r="B255" s="666" t="s">
        <v>270</v>
      </c>
      <c r="C255" s="479">
        <f t="shared" si="96"/>
        <v>0</v>
      </c>
      <c r="D255" s="400">
        <f t="shared" ref="D255:O255" si="99">SUM(D256:D258)</f>
        <v>0</v>
      </c>
      <c r="E255" s="400">
        <f t="shared" si="99"/>
        <v>0</v>
      </c>
      <c r="F255" s="240">
        <f t="shared" si="99"/>
        <v>0</v>
      </c>
      <c r="G255" s="238">
        <f t="shared" si="99"/>
        <v>0</v>
      </c>
      <c r="H255" s="241">
        <f t="shared" si="99"/>
        <v>0</v>
      </c>
      <c r="I255" s="239">
        <f t="shared" si="99"/>
        <v>0</v>
      </c>
      <c r="J255" s="238">
        <f t="shared" si="99"/>
        <v>0</v>
      </c>
      <c r="K255" s="239">
        <f t="shared" si="99"/>
        <v>0</v>
      </c>
      <c r="L255" s="240">
        <f t="shared" si="99"/>
        <v>0</v>
      </c>
      <c r="M255" s="238">
        <f t="shared" si="99"/>
        <v>0</v>
      </c>
      <c r="N255" s="241">
        <f t="shared" si="99"/>
        <v>0</v>
      </c>
      <c r="O255" s="242">
        <f t="shared" si="99"/>
        <v>0</v>
      </c>
      <c r="P255" s="243"/>
    </row>
    <row r="256" spans="1:16" hidden="1" x14ac:dyDescent="0.25">
      <c r="A256" s="64">
        <v>6322</v>
      </c>
      <c r="B256" s="667" t="s">
        <v>271</v>
      </c>
      <c r="C256" s="230">
        <f t="shared" si="96"/>
        <v>0</v>
      </c>
      <c r="D256" s="656"/>
      <c r="E256" s="656"/>
      <c r="F256" s="222">
        <f>D256+E256</f>
        <v>0</v>
      </c>
      <c r="G256" s="116"/>
      <c r="H256" s="118"/>
      <c r="I256" s="117">
        <f>G256+H256</f>
        <v>0</v>
      </c>
      <c r="J256" s="116"/>
      <c r="K256" s="117"/>
      <c r="L256" s="222">
        <f>J256+K256</f>
        <v>0</v>
      </c>
      <c r="M256" s="116"/>
      <c r="N256" s="118"/>
      <c r="O256" s="223">
        <f>N256+M256</f>
        <v>0</v>
      </c>
      <c r="P256" s="120"/>
    </row>
    <row r="257" spans="1:16" ht="24" hidden="1" x14ac:dyDescent="0.25">
      <c r="A257" s="64">
        <v>6323</v>
      </c>
      <c r="B257" s="667" t="s">
        <v>272</v>
      </c>
      <c r="C257" s="230">
        <f t="shared" si="96"/>
        <v>0</v>
      </c>
      <c r="D257" s="656"/>
      <c r="E257" s="656"/>
      <c r="F257" s="222">
        <f>D257+E257</f>
        <v>0</v>
      </c>
      <c r="G257" s="116"/>
      <c r="H257" s="118"/>
      <c r="I257" s="117">
        <f>G257+H257</f>
        <v>0</v>
      </c>
      <c r="J257" s="116"/>
      <c r="K257" s="117"/>
      <c r="L257" s="222">
        <f>J257+K257</f>
        <v>0</v>
      </c>
      <c r="M257" s="116"/>
      <c r="N257" s="118"/>
      <c r="O257" s="223">
        <f>N257+M257</f>
        <v>0</v>
      </c>
      <c r="P257" s="120"/>
    </row>
    <row r="258" spans="1:16" ht="24" hidden="1" x14ac:dyDescent="0.25">
      <c r="A258" s="55">
        <v>6324</v>
      </c>
      <c r="B258" s="666" t="s">
        <v>273</v>
      </c>
      <c r="C258" s="243">
        <f t="shared" si="96"/>
        <v>0</v>
      </c>
      <c r="D258" s="655"/>
      <c r="E258" s="655"/>
      <c r="F258" s="220">
        <f>D258+E258</f>
        <v>0</v>
      </c>
      <c r="G258" s="106"/>
      <c r="H258" s="108"/>
      <c r="I258" s="107">
        <f>G258+H258</f>
        <v>0</v>
      </c>
      <c r="J258" s="106"/>
      <c r="K258" s="107"/>
      <c r="L258" s="220">
        <f>J258+K258</f>
        <v>0</v>
      </c>
      <c r="M258" s="106"/>
      <c r="N258" s="108"/>
      <c r="O258" s="221">
        <f>N258+M258</f>
        <v>0</v>
      </c>
      <c r="P258" s="110"/>
    </row>
    <row r="259" spans="1:16" ht="24" hidden="1" x14ac:dyDescent="0.25">
      <c r="A259" s="273">
        <v>6330</v>
      </c>
      <c r="B259" s="669" t="s">
        <v>274</v>
      </c>
      <c r="C259" s="479">
        <f t="shared" si="96"/>
        <v>0</v>
      </c>
      <c r="D259" s="664"/>
      <c r="E259" s="664"/>
      <c r="F259" s="259">
        <f>D259+E259</f>
        <v>0</v>
      </c>
      <c r="G259" s="257"/>
      <c r="H259" s="260"/>
      <c r="I259" s="258">
        <f>G259+H259</f>
        <v>0</v>
      </c>
      <c r="J259" s="257"/>
      <c r="K259" s="258"/>
      <c r="L259" s="259">
        <f>J259+K259</f>
        <v>0</v>
      </c>
      <c r="M259" s="257"/>
      <c r="N259" s="260"/>
      <c r="O259" s="261">
        <f>N259+M259</f>
        <v>0</v>
      </c>
      <c r="P259" s="262"/>
    </row>
    <row r="260" spans="1:16" hidden="1" x14ac:dyDescent="0.25">
      <c r="A260" s="224">
        <v>6360</v>
      </c>
      <c r="B260" s="667" t="s">
        <v>275</v>
      </c>
      <c r="C260" s="230">
        <f t="shared" si="96"/>
        <v>0</v>
      </c>
      <c r="D260" s="656"/>
      <c r="E260" s="656"/>
      <c r="F260" s="222">
        <f>D260+E260</f>
        <v>0</v>
      </c>
      <c r="G260" s="116"/>
      <c r="H260" s="118"/>
      <c r="I260" s="117">
        <f>G260+H260</f>
        <v>0</v>
      </c>
      <c r="J260" s="116"/>
      <c r="K260" s="117"/>
      <c r="L260" s="222">
        <f>J260+K260</f>
        <v>0</v>
      </c>
      <c r="M260" s="116"/>
      <c r="N260" s="118"/>
      <c r="O260" s="223">
        <f>N260+M260</f>
        <v>0</v>
      </c>
      <c r="P260" s="120"/>
    </row>
    <row r="261" spans="1:16" ht="24" hidden="1" x14ac:dyDescent="0.25">
      <c r="A261" s="85">
        <v>6400</v>
      </c>
      <c r="B261" s="668" t="s">
        <v>276</v>
      </c>
      <c r="C261" s="99">
        <f t="shared" si="96"/>
        <v>0</v>
      </c>
      <c r="D261" s="393">
        <f t="shared" ref="D261:O261" si="100">SUM(D262,D266)</f>
        <v>0</v>
      </c>
      <c r="E261" s="393">
        <f t="shared" si="100"/>
        <v>0</v>
      </c>
      <c r="F261" s="97">
        <f t="shared" si="100"/>
        <v>0</v>
      </c>
      <c r="G261" s="95">
        <f t="shared" si="100"/>
        <v>0</v>
      </c>
      <c r="H261" s="98">
        <f t="shared" si="100"/>
        <v>0</v>
      </c>
      <c r="I261" s="96">
        <f t="shared" si="100"/>
        <v>0</v>
      </c>
      <c r="J261" s="95">
        <f t="shared" si="100"/>
        <v>0</v>
      </c>
      <c r="K261" s="96">
        <f t="shared" si="100"/>
        <v>0</v>
      </c>
      <c r="L261" s="97">
        <f t="shared" si="100"/>
        <v>0</v>
      </c>
      <c r="M261" s="244">
        <f t="shared" si="100"/>
        <v>0</v>
      </c>
      <c r="N261" s="98">
        <f t="shared" si="100"/>
        <v>0</v>
      </c>
      <c r="O261" s="212">
        <f t="shared" si="100"/>
        <v>0</v>
      </c>
      <c r="P261" s="99"/>
    </row>
    <row r="262" spans="1:16" ht="24" hidden="1" x14ac:dyDescent="0.25">
      <c r="A262" s="350">
        <v>6410</v>
      </c>
      <c r="B262" s="666" t="s">
        <v>277</v>
      </c>
      <c r="C262" s="243">
        <f t="shared" si="96"/>
        <v>0</v>
      </c>
      <c r="D262" s="400">
        <f t="shared" ref="D262:O262" si="101">SUM(D263:D265)</f>
        <v>0</v>
      </c>
      <c r="E262" s="400">
        <f t="shared" si="101"/>
        <v>0</v>
      </c>
      <c r="F262" s="240">
        <f t="shared" si="101"/>
        <v>0</v>
      </c>
      <c r="G262" s="238">
        <f t="shared" si="101"/>
        <v>0</v>
      </c>
      <c r="H262" s="241">
        <f t="shared" si="101"/>
        <v>0</v>
      </c>
      <c r="I262" s="239">
        <f t="shared" si="101"/>
        <v>0</v>
      </c>
      <c r="J262" s="238">
        <f t="shared" si="101"/>
        <v>0</v>
      </c>
      <c r="K262" s="239">
        <f t="shared" si="101"/>
        <v>0</v>
      </c>
      <c r="L262" s="240">
        <f t="shared" si="101"/>
        <v>0</v>
      </c>
      <c r="M262" s="251">
        <f t="shared" si="101"/>
        <v>0</v>
      </c>
      <c r="N262" s="241">
        <f t="shared" si="101"/>
        <v>0</v>
      </c>
      <c r="O262" s="242">
        <f t="shared" si="101"/>
        <v>0</v>
      </c>
      <c r="P262" s="243"/>
    </row>
    <row r="263" spans="1:16" hidden="1" x14ac:dyDescent="0.25">
      <c r="A263" s="64">
        <v>6411</v>
      </c>
      <c r="B263" s="670" t="s">
        <v>278</v>
      </c>
      <c r="C263" s="230">
        <f t="shared" si="96"/>
        <v>0</v>
      </c>
      <c r="D263" s="656"/>
      <c r="E263" s="656"/>
      <c r="F263" s="222">
        <f>D263+E263</f>
        <v>0</v>
      </c>
      <c r="G263" s="116"/>
      <c r="H263" s="118"/>
      <c r="I263" s="117">
        <f>G263+H263</f>
        <v>0</v>
      </c>
      <c r="J263" s="116"/>
      <c r="K263" s="117"/>
      <c r="L263" s="222">
        <f>J263+K263</f>
        <v>0</v>
      </c>
      <c r="M263" s="116"/>
      <c r="N263" s="118"/>
      <c r="O263" s="223">
        <f>N263+M263</f>
        <v>0</v>
      </c>
      <c r="P263" s="120"/>
    </row>
    <row r="264" spans="1:16" ht="36" hidden="1" x14ac:dyDescent="0.25">
      <c r="A264" s="64">
        <v>6412</v>
      </c>
      <c r="B264" s="667" t="s">
        <v>279</v>
      </c>
      <c r="C264" s="230">
        <f t="shared" si="96"/>
        <v>0</v>
      </c>
      <c r="D264" s="656"/>
      <c r="E264" s="656"/>
      <c r="F264" s="222">
        <f>D264+E264</f>
        <v>0</v>
      </c>
      <c r="G264" s="116"/>
      <c r="H264" s="118"/>
      <c r="I264" s="117">
        <f>G264+H264</f>
        <v>0</v>
      </c>
      <c r="J264" s="116"/>
      <c r="K264" s="117"/>
      <c r="L264" s="222">
        <f>J264+K264</f>
        <v>0</v>
      </c>
      <c r="M264" s="116"/>
      <c r="N264" s="118"/>
      <c r="O264" s="223">
        <f>N264+M264</f>
        <v>0</v>
      </c>
      <c r="P264" s="120"/>
    </row>
    <row r="265" spans="1:16" ht="36" hidden="1" x14ac:dyDescent="0.25">
      <c r="A265" s="64">
        <v>6419</v>
      </c>
      <c r="B265" s="667" t="s">
        <v>280</v>
      </c>
      <c r="C265" s="230">
        <f t="shared" si="96"/>
        <v>0</v>
      </c>
      <c r="D265" s="656"/>
      <c r="E265" s="656"/>
      <c r="F265" s="222">
        <f>D265+E265</f>
        <v>0</v>
      </c>
      <c r="G265" s="116"/>
      <c r="H265" s="118"/>
      <c r="I265" s="117">
        <f>G265+H265</f>
        <v>0</v>
      </c>
      <c r="J265" s="116"/>
      <c r="K265" s="117"/>
      <c r="L265" s="222">
        <f>J265+K265</f>
        <v>0</v>
      </c>
      <c r="M265" s="116"/>
      <c r="N265" s="118"/>
      <c r="O265" s="223">
        <f>N265+M265</f>
        <v>0</v>
      </c>
      <c r="P265" s="120"/>
    </row>
    <row r="266" spans="1:16" ht="36" hidden="1" x14ac:dyDescent="0.25">
      <c r="A266" s="224">
        <v>6420</v>
      </c>
      <c r="B266" s="667" t="s">
        <v>281</v>
      </c>
      <c r="C266" s="230">
        <f t="shared" si="96"/>
        <v>0</v>
      </c>
      <c r="D266" s="405">
        <f t="shared" ref="D266:O266" si="102">SUM(D267:D270)</f>
        <v>0</v>
      </c>
      <c r="E266" s="405">
        <f t="shared" si="102"/>
        <v>0</v>
      </c>
      <c r="F266" s="227">
        <f t="shared" si="102"/>
        <v>0</v>
      </c>
      <c r="G266" s="225">
        <f t="shared" si="102"/>
        <v>0</v>
      </c>
      <c r="H266" s="228">
        <f t="shared" si="102"/>
        <v>0</v>
      </c>
      <c r="I266" s="226">
        <f t="shared" si="102"/>
        <v>0</v>
      </c>
      <c r="J266" s="225">
        <f t="shared" si="102"/>
        <v>0</v>
      </c>
      <c r="K266" s="226">
        <f t="shared" si="102"/>
        <v>0</v>
      </c>
      <c r="L266" s="227">
        <f t="shared" si="102"/>
        <v>0</v>
      </c>
      <c r="M266" s="225">
        <f t="shared" si="102"/>
        <v>0</v>
      </c>
      <c r="N266" s="228">
        <f t="shared" si="102"/>
        <v>0</v>
      </c>
      <c r="O266" s="229">
        <f t="shared" si="102"/>
        <v>0</v>
      </c>
      <c r="P266" s="230"/>
    </row>
    <row r="267" spans="1:16" hidden="1" x14ac:dyDescent="0.25">
      <c r="A267" s="64">
        <v>6421</v>
      </c>
      <c r="B267" s="667" t="s">
        <v>282</v>
      </c>
      <c r="C267" s="230">
        <f t="shared" si="96"/>
        <v>0</v>
      </c>
      <c r="D267" s="656"/>
      <c r="E267" s="656"/>
      <c r="F267" s="222">
        <f>D267+E267</f>
        <v>0</v>
      </c>
      <c r="G267" s="116"/>
      <c r="H267" s="118"/>
      <c r="I267" s="117">
        <f>G267+H267</f>
        <v>0</v>
      </c>
      <c r="J267" s="116"/>
      <c r="K267" s="117"/>
      <c r="L267" s="222">
        <f>J267+K267</f>
        <v>0</v>
      </c>
      <c r="M267" s="116"/>
      <c r="N267" s="118"/>
      <c r="O267" s="223">
        <f>N267+M267</f>
        <v>0</v>
      </c>
      <c r="P267" s="120"/>
    </row>
    <row r="268" spans="1:16" hidden="1" x14ac:dyDescent="0.25">
      <c r="A268" s="64">
        <v>6422</v>
      </c>
      <c r="B268" s="667" t="s">
        <v>283</v>
      </c>
      <c r="C268" s="230">
        <f t="shared" si="96"/>
        <v>0</v>
      </c>
      <c r="D268" s="656"/>
      <c r="E268" s="656"/>
      <c r="F268" s="222">
        <f>D268+E268</f>
        <v>0</v>
      </c>
      <c r="G268" s="116"/>
      <c r="H268" s="118"/>
      <c r="I268" s="117">
        <f>G268+H268</f>
        <v>0</v>
      </c>
      <c r="J268" s="116"/>
      <c r="K268" s="117"/>
      <c r="L268" s="222">
        <f>J268+K268</f>
        <v>0</v>
      </c>
      <c r="M268" s="116"/>
      <c r="N268" s="118"/>
      <c r="O268" s="223">
        <f>N268+M268</f>
        <v>0</v>
      </c>
      <c r="P268" s="120"/>
    </row>
    <row r="269" spans="1:16" hidden="1" x14ac:dyDescent="0.25">
      <c r="A269" s="64">
        <v>6423</v>
      </c>
      <c r="B269" s="667" t="s">
        <v>284</v>
      </c>
      <c r="C269" s="230">
        <f t="shared" si="96"/>
        <v>0</v>
      </c>
      <c r="D269" s="656"/>
      <c r="E269" s="656"/>
      <c r="F269" s="222">
        <f>D269+E269</f>
        <v>0</v>
      </c>
      <c r="G269" s="116"/>
      <c r="H269" s="118"/>
      <c r="I269" s="117">
        <f>G269+H269</f>
        <v>0</v>
      </c>
      <c r="J269" s="116"/>
      <c r="K269" s="117"/>
      <c r="L269" s="222">
        <f>J269+K269</f>
        <v>0</v>
      </c>
      <c r="M269" s="116"/>
      <c r="N269" s="118"/>
      <c r="O269" s="223">
        <f>N269+M269</f>
        <v>0</v>
      </c>
      <c r="P269" s="120"/>
    </row>
    <row r="270" spans="1:16" ht="36" hidden="1" x14ac:dyDescent="0.25">
      <c r="A270" s="64">
        <v>6424</v>
      </c>
      <c r="B270" s="667" t="s">
        <v>285</v>
      </c>
      <c r="C270" s="230">
        <f t="shared" si="96"/>
        <v>0</v>
      </c>
      <c r="D270" s="656"/>
      <c r="E270" s="656"/>
      <c r="F270" s="222">
        <f>D270+E270</f>
        <v>0</v>
      </c>
      <c r="G270" s="116"/>
      <c r="H270" s="118"/>
      <c r="I270" s="117">
        <f>G270+H270</f>
        <v>0</v>
      </c>
      <c r="J270" s="116"/>
      <c r="K270" s="117"/>
      <c r="L270" s="222">
        <f>J270+K270</f>
        <v>0</v>
      </c>
      <c r="M270" s="116"/>
      <c r="N270" s="118"/>
      <c r="O270" s="223">
        <f>N270+M270</f>
        <v>0</v>
      </c>
      <c r="P270" s="120"/>
    </row>
    <row r="271" spans="1:16" ht="36" hidden="1" x14ac:dyDescent="0.25">
      <c r="A271" s="671">
        <v>7000</v>
      </c>
      <c r="B271" s="672" t="s">
        <v>286</v>
      </c>
      <c r="C271" s="673">
        <f t="shared" si="96"/>
        <v>0</v>
      </c>
      <c r="D271" s="674">
        <f t="shared" ref="D271:O271" si="103">SUM(D272,D282)</f>
        <v>0</v>
      </c>
      <c r="E271" s="674">
        <f t="shared" si="103"/>
        <v>0</v>
      </c>
      <c r="F271" s="280">
        <f t="shared" si="103"/>
        <v>0</v>
      </c>
      <c r="G271" s="278">
        <f t="shared" si="103"/>
        <v>0</v>
      </c>
      <c r="H271" s="281">
        <f t="shared" si="103"/>
        <v>0</v>
      </c>
      <c r="I271" s="279">
        <f t="shared" si="103"/>
        <v>0</v>
      </c>
      <c r="J271" s="278">
        <f t="shared" si="103"/>
        <v>0</v>
      </c>
      <c r="K271" s="279">
        <f t="shared" si="103"/>
        <v>0</v>
      </c>
      <c r="L271" s="280">
        <f t="shared" si="103"/>
        <v>0</v>
      </c>
      <c r="M271" s="675">
        <f t="shared" si="103"/>
        <v>0</v>
      </c>
      <c r="N271" s="281">
        <f t="shared" si="103"/>
        <v>0</v>
      </c>
      <c r="O271" s="676">
        <f t="shared" si="103"/>
        <v>0</v>
      </c>
      <c r="P271" s="673"/>
    </row>
    <row r="272" spans="1:16" ht="24" hidden="1" x14ac:dyDescent="0.25">
      <c r="A272" s="85">
        <v>7200</v>
      </c>
      <c r="B272" s="668" t="s">
        <v>287</v>
      </c>
      <c r="C272" s="99">
        <f t="shared" si="96"/>
        <v>0</v>
      </c>
      <c r="D272" s="393">
        <f t="shared" ref="D272:O272" si="104">SUM(D273,D274,D277,D278,D281)</f>
        <v>0</v>
      </c>
      <c r="E272" s="393">
        <f t="shared" si="104"/>
        <v>0</v>
      </c>
      <c r="F272" s="97">
        <f t="shared" si="104"/>
        <v>0</v>
      </c>
      <c r="G272" s="95">
        <f t="shared" si="104"/>
        <v>0</v>
      </c>
      <c r="H272" s="98">
        <f t="shared" si="104"/>
        <v>0</v>
      </c>
      <c r="I272" s="96">
        <f t="shared" si="104"/>
        <v>0</v>
      </c>
      <c r="J272" s="95">
        <f t="shared" si="104"/>
        <v>0</v>
      </c>
      <c r="K272" s="96">
        <f t="shared" si="104"/>
        <v>0</v>
      </c>
      <c r="L272" s="97">
        <f t="shared" si="104"/>
        <v>0</v>
      </c>
      <c r="M272" s="211">
        <f t="shared" si="104"/>
        <v>0</v>
      </c>
      <c r="N272" s="98">
        <f t="shared" si="104"/>
        <v>0</v>
      </c>
      <c r="O272" s="212">
        <f t="shared" si="104"/>
        <v>0</v>
      </c>
      <c r="P272" s="99"/>
    </row>
    <row r="273" spans="1:16" ht="24" hidden="1" x14ac:dyDescent="0.25">
      <c r="A273" s="350">
        <v>7210</v>
      </c>
      <c r="B273" s="666" t="s">
        <v>288</v>
      </c>
      <c r="C273" s="243">
        <f t="shared" si="96"/>
        <v>0</v>
      </c>
      <c r="D273" s="655"/>
      <c r="E273" s="655"/>
      <c r="F273" s="220">
        <f>D273+E273</f>
        <v>0</v>
      </c>
      <c r="G273" s="106"/>
      <c r="H273" s="108"/>
      <c r="I273" s="107">
        <f>G273+H273</f>
        <v>0</v>
      </c>
      <c r="J273" s="106"/>
      <c r="K273" s="107"/>
      <c r="L273" s="220">
        <f>J273+K273</f>
        <v>0</v>
      </c>
      <c r="M273" s="106"/>
      <c r="N273" s="108"/>
      <c r="O273" s="221">
        <f>N273+M273</f>
        <v>0</v>
      </c>
      <c r="P273" s="110"/>
    </row>
    <row r="274" spans="1:16" s="286" customFormat="1" ht="36" hidden="1" x14ac:dyDescent="0.25">
      <c r="A274" s="224">
        <v>7220</v>
      </c>
      <c r="B274" s="667" t="s">
        <v>289</v>
      </c>
      <c r="C274" s="230">
        <f t="shared" si="96"/>
        <v>0</v>
      </c>
      <c r="D274" s="405">
        <f t="shared" ref="D274:O274" si="105">SUM(D275:D276)</f>
        <v>0</v>
      </c>
      <c r="E274" s="405">
        <f t="shared" si="105"/>
        <v>0</v>
      </c>
      <c r="F274" s="227">
        <f t="shared" si="105"/>
        <v>0</v>
      </c>
      <c r="G274" s="225">
        <f t="shared" si="105"/>
        <v>0</v>
      </c>
      <c r="H274" s="228">
        <f t="shared" si="105"/>
        <v>0</v>
      </c>
      <c r="I274" s="226">
        <f t="shared" si="105"/>
        <v>0</v>
      </c>
      <c r="J274" s="225">
        <f t="shared" si="105"/>
        <v>0</v>
      </c>
      <c r="K274" s="226">
        <f t="shared" si="105"/>
        <v>0</v>
      </c>
      <c r="L274" s="227">
        <f t="shared" si="105"/>
        <v>0</v>
      </c>
      <c r="M274" s="225">
        <f t="shared" si="105"/>
        <v>0</v>
      </c>
      <c r="N274" s="228">
        <f t="shared" si="105"/>
        <v>0</v>
      </c>
      <c r="O274" s="229">
        <f t="shared" si="105"/>
        <v>0</v>
      </c>
      <c r="P274" s="230"/>
    </row>
    <row r="275" spans="1:16" s="286" customFormat="1" ht="36" hidden="1" x14ac:dyDescent="0.25">
      <c r="A275" s="64">
        <v>7221</v>
      </c>
      <c r="B275" s="667" t="s">
        <v>290</v>
      </c>
      <c r="C275" s="230">
        <f t="shared" si="96"/>
        <v>0</v>
      </c>
      <c r="D275" s="656"/>
      <c r="E275" s="656"/>
      <c r="F275" s="222">
        <f>D275+E275</f>
        <v>0</v>
      </c>
      <c r="G275" s="116"/>
      <c r="H275" s="118"/>
      <c r="I275" s="117">
        <f>G275+H275</f>
        <v>0</v>
      </c>
      <c r="J275" s="116"/>
      <c r="K275" s="117"/>
      <c r="L275" s="222">
        <f>J275+K275</f>
        <v>0</v>
      </c>
      <c r="M275" s="116"/>
      <c r="N275" s="118"/>
      <c r="O275" s="223">
        <f>N275+M275</f>
        <v>0</v>
      </c>
      <c r="P275" s="120"/>
    </row>
    <row r="276" spans="1:16" s="286" customFormat="1" ht="36" hidden="1" x14ac:dyDescent="0.25">
      <c r="A276" s="64">
        <v>7222</v>
      </c>
      <c r="B276" s="667" t="s">
        <v>291</v>
      </c>
      <c r="C276" s="230">
        <f t="shared" si="96"/>
        <v>0</v>
      </c>
      <c r="D276" s="656"/>
      <c r="E276" s="656"/>
      <c r="F276" s="222">
        <f>D276+E276</f>
        <v>0</v>
      </c>
      <c r="G276" s="116"/>
      <c r="H276" s="118"/>
      <c r="I276" s="117">
        <f>G276+H276</f>
        <v>0</v>
      </c>
      <c r="J276" s="116"/>
      <c r="K276" s="117"/>
      <c r="L276" s="222">
        <f>J276+K276</f>
        <v>0</v>
      </c>
      <c r="M276" s="116"/>
      <c r="N276" s="118"/>
      <c r="O276" s="223">
        <f>N276+M276</f>
        <v>0</v>
      </c>
      <c r="P276" s="120"/>
    </row>
    <row r="277" spans="1:16" ht="24" hidden="1" x14ac:dyDescent="0.25">
      <c r="A277" s="224">
        <v>7230</v>
      </c>
      <c r="B277" s="667" t="s">
        <v>292</v>
      </c>
      <c r="C277" s="230">
        <f t="shared" si="96"/>
        <v>0</v>
      </c>
      <c r="D277" s="656"/>
      <c r="E277" s="656"/>
      <c r="F277" s="222">
        <f>D277+E277</f>
        <v>0</v>
      </c>
      <c r="G277" s="116"/>
      <c r="H277" s="118"/>
      <c r="I277" s="117">
        <f>G277+H277</f>
        <v>0</v>
      </c>
      <c r="J277" s="116"/>
      <c r="K277" s="117"/>
      <c r="L277" s="222">
        <f>J277+K277</f>
        <v>0</v>
      </c>
      <c r="M277" s="116"/>
      <c r="N277" s="118"/>
      <c r="O277" s="223">
        <f>N277+M277</f>
        <v>0</v>
      </c>
      <c r="P277" s="120"/>
    </row>
    <row r="278" spans="1:16" ht="24" hidden="1" x14ac:dyDescent="0.25">
      <c r="A278" s="224">
        <v>7240</v>
      </c>
      <c r="B278" s="667" t="s">
        <v>293</v>
      </c>
      <c r="C278" s="230">
        <f t="shared" si="96"/>
        <v>0</v>
      </c>
      <c r="D278" s="405">
        <f t="shared" ref="D278:O278" si="106">SUM(D279:D280)</f>
        <v>0</v>
      </c>
      <c r="E278" s="405">
        <f t="shared" si="106"/>
        <v>0</v>
      </c>
      <c r="F278" s="227">
        <f t="shared" si="106"/>
        <v>0</v>
      </c>
      <c r="G278" s="225">
        <f t="shared" si="106"/>
        <v>0</v>
      </c>
      <c r="H278" s="228">
        <f t="shared" si="106"/>
        <v>0</v>
      </c>
      <c r="I278" s="226">
        <f t="shared" si="106"/>
        <v>0</v>
      </c>
      <c r="J278" s="225">
        <f t="shared" si="106"/>
        <v>0</v>
      </c>
      <c r="K278" s="226">
        <f t="shared" si="106"/>
        <v>0</v>
      </c>
      <c r="L278" s="227">
        <f t="shared" si="106"/>
        <v>0</v>
      </c>
      <c r="M278" s="225">
        <f t="shared" si="106"/>
        <v>0</v>
      </c>
      <c r="N278" s="228">
        <f t="shared" si="106"/>
        <v>0</v>
      </c>
      <c r="O278" s="229">
        <f t="shared" si="106"/>
        <v>0</v>
      </c>
      <c r="P278" s="230"/>
    </row>
    <row r="279" spans="1:16" ht="48" hidden="1" x14ac:dyDescent="0.25">
      <c r="A279" s="64">
        <v>7245</v>
      </c>
      <c r="B279" s="667" t="s">
        <v>294</v>
      </c>
      <c r="C279" s="230">
        <f t="shared" si="96"/>
        <v>0</v>
      </c>
      <c r="D279" s="656"/>
      <c r="E279" s="656"/>
      <c r="F279" s="222">
        <f>D279+E279</f>
        <v>0</v>
      </c>
      <c r="G279" s="116"/>
      <c r="H279" s="118"/>
      <c r="I279" s="117">
        <f>G279+H279</f>
        <v>0</v>
      </c>
      <c r="J279" s="116"/>
      <c r="K279" s="117"/>
      <c r="L279" s="222">
        <f>J279+K279</f>
        <v>0</v>
      </c>
      <c r="M279" s="116"/>
      <c r="N279" s="118"/>
      <c r="O279" s="223">
        <f>N279+M279</f>
        <v>0</v>
      </c>
      <c r="P279" s="120"/>
    </row>
    <row r="280" spans="1:16" ht="84" hidden="1" x14ac:dyDescent="0.25">
      <c r="A280" s="64">
        <v>7246</v>
      </c>
      <c r="B280" s="667" t="s">
        <v>295</v>
      </c>
      <c r="C280" s="230">
        <f t="shared" si="96"/>
        <v>0</v>
      </c>
      <c r="D280" s="656"/>
      <c r="E280" s="656"/>
      <c r="F280" s="222">
        <f>D280+E280</f>
        <v>0</v>
      </c>
      <c r="G280" s="116"/>
      <c r="H280" s="118"/>
      <c r="I280" s="117">
        <f>G280+H280</f>
        <v>0</v>
      </c>
      <c r="J280" s="116"/>
      <c r="K280" s="117"/>
      <c r="L280" s="222">
        <f>J280+K280</f>
        <v>0</v>
      </c>
      <c r="M280" s="116"/>
      <c r="N280" s="118"/>
      <c r="O280" s="223">
        <f>N280+M280</f>
        <v>0</v>
      </c>
      <c r="P280" s="120"/>
    </row>
    <row r="281" spans="1:16" ht="24" hidden="1" x14ac:dyDescent="0.25">
      <c r="A281" s="273">
        <v>7260</v>
      </c>
      <c r="B281" s="666" t="s">
        <v>296</v>
      </c>
      <c r="C281" s="243">
        <f t="shared" si="96"/>
        <v>0</v>
      </c>
      <c r="D281" s="655"/>
      <c r="E281" s="655"/>
      <c r="F281" s="220">
        <f>D281+E281</f>
        <v>0</v>
      </c>
      <c r="G281" s="106"/>
      <c r="H281" s="108"/>
      <c r="I281" s="107">
        <f>G281+H281</f>
        <v>0</v>
      </c>
      <c r="J281" s="106"/>
      <c r="K281" s="107"/>
      <c r="L281" s="220">
        <f>J281+K281</f>
        <v>0</v>
      </c>
      <c r="M281" s="106"/>
      <c r="N281" s="108"/>
      <c r="O281" s="221">
        <f>N281+M281</f>
        <v>0</v>
      </c>
      <c r="P281" s="110"/>
    </row>
    <row r="282" spans="1:16" hidden="1" x14ac:dyDescent="0.25">
      <c r="A282" s="153">
        <v>7700</v>
      </c>
      <c r="B282" s="677" t="s">
        <v>297</v>
      </c>
      <c r="C282" s="293">
        <f t="shared" si="96"/>
        <v>0</v>
      </c>
      <c r="D282" s="498">
        <f t="shared" ref="D282:O282" si="107">D283</f>
        <v>0</v>
      </c>
      <c r="E282" s="498">
        <f t="shared" si="107"/>
        <v>0</v>
      </c>
      <c r="F282" s="290">
        <f t="shared" si="107"/>
        <v>0</v>
      </c>
      <c r="G282" s="244">
        <f t="shared" si="107"/>
        <v>0</v>
      </c>
      <c r="H282" s="291">
        <f t="shared" si="107"/>
        <v>0</v>
      </c>
      <c r="I282" s="289">
        <f t="shared" si="107"/>
        <v>0</v>
      </c>
      <c r="J282" s="244">
        <f t="shared" si="107"/>
        <v>0</v>
      </c>
      <c r="K282" s="289">
        <f t="shared" si="107"/>
        <v>0</v>
      </c>
      <c r="L282" s="290">
        <f t="shared" si="107"/>
        <v>0</v>
      </c>
      <c r="M282" s="244">
        <f t="shared" si="107"/>
        <v>0</v>
      </c>
      <c r="N282" s="291">
        <f t="shared" si="107"/>
        <v>0</v>
      </c>
      <c r="O282" s="292">
        <f t="shared" si="107"/>
        <v>0</v>
      </c>
      <c r="P282" s="293"/>
    </row>
    <row r="283" spans="1:16" hidden="1" x14ac:dyDescent="0.25">
      <c r="A283" s="213">
        <v>7720</v>
      </c>
      <c r="B283" s="666" t="s">
        <v>298</v>
      </c>
      <c r="C283" s="414">
        <f t="shared" si="96"/>
        <v>0</v>
      </c>
      <c r="D283" s="678"/>
      <c r="E283" s="678"/>
      <c r="F283" s="294">
        <f>D283+E283</f>
        <v>0</v>
      </c>
      <c r="G283" s="128"/>
      <c r="H283" s="131"/>
      <c r="I283" s="129">
        <f>G283+H283</f>
        <v>0</v>
      </c>
      <c r="J283" s="128"/>
      <c r="K283" s="129"/>
      <c r="L283" s="294">
        <f>J283+K283</f>
        <v>0</v>
      </c>
      <c r="M283" s="128"/>
      <c r="N283" s="131"/>
      <c r="O283" s="295">
        <f>N283+M283</f>
        <v>0</v>
      </c>
      <c r="P283" s="133"/>
    </row>
    <row r="284" spans="1:16" hidden="1" x14ac:dyDescent="0.25">
      <c r="A284" s="275"/>
      <c r="B284" s="667" t="s">
        <v>299</v>
      </c>
      <c r="C284" s="230">
        <f t="shared" si="96"/>
        <v>0</v>
      </c>
      <c r="D284" s="405">
        <f t="shared" ref="D284:O284" si="108">SUM(D285:D286)</f>
        <v>0</v>
      </c>
      <c r="E284" s="405">
        <f t="shared" si="108"/>
        <v>0</v>
      </c>
      <c r="F284" s="227">
        <f t="shared" si="108"/>
        <v>0</v>
      </c>
      <c r="G284" s="225">
        <f t="shared" si="108"/>
        <v>0</v>
      </c>
      <c r="H284" s="228">
        <f t="shared" si="108"/>
        <v>0</v>
      </c>
      <c r="I284" s="226">
        <f t="shared" si="108"/>
        <v>0</v>
      </c>
      <c r="J284" s="225">
        <f t="shared" si="108"/>
        <v>0</v>
      </c>
      <c r="K284" s="226">
        <f t="shared" si="108"/>
        <v>0</v>
      </c>
      <c r="L284" s="227">
        <f t="shared" si="108"/>
        <v>0</v>
      </c>
      <c r="M284" s="225">
        <f t="shared" si="108"/>
        <v>0</v>
      </c>
      <c r="N284" s="228">
        <f t="shared" si="108"/>
        <v>0</v>
      </c>
      <c r="O284" s="229">
        <f t="shared" si="108"/>
        <v>0</v>
      </c>
      <c r="P284" s="230"/>
    </row>
    <row r="285" spans="1:16" hidden="1" x14ac:dyDescent="0.25">
      <c r="A285" s="275" t="s">
        <v>300</v>
      </c>
      <c r="B285" s="679" t="s">
        <v>301</v>
      </c>
      <c r="C285" s="230">
        <f t="shared" si="96"/>
        <v>0</v>
      </c>
      <c r="D285" s="656"/>
      <c r="E285" s="656"/>
      <c r="F285" s="222">
        <f>D285+E285</f>
        <v>0</v>
      </c>
      <c r="G285" s="116"/>
      <c r="H285" s="118"/>
      <c r="I285" s="117">
        <f>G285+H285</f>
        <v>0</v>
      </c>
      <c r="J285" s="116"/>
      <c r="K285" s="117"/>
      <c r="L285" s="222">
        <f>J285+K285</f>
        <v>0</v>
      </c>
      <c r="M285" s="116"/>
      <c r="N285" s="118"/>
      <c r="O285" s="223">
        <f>N285+M285</f>
        <v>0</v>
      </c>
      <c r="P285" s="120"/>
    </row>
    <row r="286" spans="1:16" ht="24" hidden="1" x14ac:dyDescent="0.25">
      <c r="A286" s="275" t="s">
        <v>302</v>
      </c>
      <c r="B286" s="680" t="s">
        <v>303</v>
      </c>
      <c r="C286" s="243">
        <f t="shared" si="96"/>
        <v>0</v>
      </c>
      <c r="D286" s="655"/>
      <c r="E286" s="655"/>
      <c r="F286" s="220">
        <f>D286+E286</f>
        <v>0</v>
      </c>
      <c r="G286" s="106"/>
      <c r="H286" s="108"/>
      <c r="I286" s="107">
        <f>G286+H286</f>
        <v>0</v>
      </c>
      <c r="J286" s="106"/>
      <c r="K286" s="107"/>
      <c r="L286" s="220">
        <f>J286+K286</f>
        <v>0</v>
      </c>
      <c r="M286" s="106"/>
      <c r="N286" s="108"/>
      <c r="O286" s="221">
        <f>N286+M286</f>
        <v>0</v>
      </c>
      <c r="P286" s="110"/>
    </row>
    <row r="287" spans="1:16" ht="12.75" thickBot="1" x14ac:dyDescent="0.3">
      <c r="A287" s="297"/>
      <c r="B287" s="681" t="s">
        <v>304</v>
      </c>
      <c r="C287" s="304">
        <f t="shared" si="96"/>
        <v>538930</v>
      </c>
      <c r="D287" s="682">
        <f t="shared" ref="D287:O287" si="109">SUM(D284,D271,D233,D198,D190,D176,D78,D56)</f>
        <v>267151</v>
      </c>
      <c r="E287" s="682">
        <f t="shared" si="109"/>
        <v>0</v>
      </c>
      <c r="F287" s="301">
        <f t="shared" si="109"/>
        <v>267151</v>
      </c>
      <c r="G287" s="299">
        <f t="shared" si="109"/>
        <v>264158</v>
      </c>
      <c r="H287" s="302">
        <f t="shared" si="109"/>
        <v>0</v>
      </c>
      <c r="I287" s="300">
        <f t="shared" si="109"/>
        <v>264158</v>
      </c>
      <c r="J287" s="299">
        <f t="shared" si="109"/>
        <v>7601</v>
      </c>
      <c r="K287" s="300">
        <f t="shared" si="109"/>
        <v>0</v>
      </c>
      <c r="L287" s="301">
        <f t="shared" si="109"/>
        <v>7601</v>
      </c>
      <c r="M287" s="299">
        <f t="shared" si="109"/>
        <v>20</v>
      </c>
      <c r="N287" s="302">
        <f t="shared" si="109"/>
        <v>0</v>
      </c>
      <c r="O287" s="303">
        <f t="shared" si="109"/>
        <v>20</v>
      </c>
      <c r="P287" s="304"/>
    </row>
    <row r="288" spans="1:16" s="37" customFormat="1" ht="13.5" thickTop="1" thickBot="1" x14ac:dyDescent="0.3">
      <c r="A288" s="1064" t="s">
        <v>305</v>
      </c>
      <c r="B288" s="1098"/>
      <c r="C288" s="311">
        <f t="shared" si="96"/>
        <v>-1219</v>
      </c>
      <c r="D288" s="683">
        <f t="shared" ref="D288:I288" si="110">SUM(D28,D29,D45)-D54</f>
        <v>0</v>
      </c>
      <c r="E288" s="683">
        <f t="shared" si="110"/>
        <v>0</v>
      </c>
      <c r="F288" s="308">
        <f t="shared" si="110"/>
        <v>0</v>
      </c>
      <c r="G288" s="306">
        <f t="shared" si="110"/>
        <v>0</v>
      </c>
      <c r="H288" s="309">
        <f t="shared" si="110"/>
        <v>0</v>
      </c>
      <c r="I288" s="307">
        <f t="shared" si="110"/>
        <v>0</v>
      </c>
      <c r="J288" s="306">
        <f>(J30+J46)-J54</f>
        <v>-1219</v>
      </c>
      <c r="K288" s="307">
        <f>(K30+K46)-K54</f>
        <v>0</v>
      </c>
      <c r="L288" s="308">
        <f>(L30+L46)-L54</f>
        <v>-1219</v>
      </c>
      <c r="M288" s="306">
        <f>M48-M54</f>
        <v>0</v>
      </c>
      <c r="N288" s="309">
        <f>N48-N54</f>
        <v>0</v>
      </c>
      <c r="O288" s="310">
        <f>O48-O54</f>
        <v>0</v>
      </c>
      <c r="P288" s="311"/>
    </row>
    <row r="289" spans="1:17" s="37" customFormat="1" ht="12.75" thickTop="1" x14ac:dyDescent="0.25">
      <c r="A289" s="1066" t="s">
        <v>306</v>
      </c>
      <c r="B289" s="1099"/>
      <c r="C289" s="318">
        <f t="shared" si="96"/>
        <v>1219</v>
      </c>
      <c r="D289" s="526">
        <f t="shared" ref="D289:O289" si="111">SUM(D290,D291)-D298+D299</f>
        <v>0</v>
      </c>
      <c r="E289" s="526">
        <f t="shared" si="111"/>
        <v>0</v>
      </c>
      <c r="F289" s="315">
        <f t="shared" si="111"/>
        <v>0</v>
      </c>
      <c r="G289" s="313">
        <f t="shared" si="111"/>
        <v>0</v>
      </c>
      <c r="H289" s="316">
        <f t="shared" si="111"/>
        <v>0</v>
      </c>
      <c r="I289" s="314">
        <f t="shared" si="111"/>
        <v>0</v>
      </c>
      <c r="J289" s="313">
        <f t="shared" si="111"/>
        <v>1219</v>
      </c>
      <c r="K289" s="314">
        <f t="shared" si="111"/>
        <v>0</v>
      </c>
      <c r="L289" s="315">
        <f t="shared" si="111"/>
        <v>1219</v>
      </c>
      <c r="M289" s="313">
        <f t="shared" si="111"/>
        <v>0</v>
      </c>
      <c r="N289" s="316">
        <f t="shared" si="111"/>
        <v>0</v>
      </c>
      <c r="O289" s="317">
        <f t="shared" si="111"/>
        <v>0</v>
      </c>
      <c r="P289" s="318"/>
    </row>
    <row r="290" spans="1:17" s="37" customFormat="1" ht="12.75" thickBot="1" x14ac:dyDescent="0.3">
      <c r="A290" s="181" t="s">
        <v>307</v>
      </c>
      <c r="B290" s="684" t="s">
        <v>308</v>
      </c>
      <c r="C290" s="187">
        <f t="shared" si="96"/>
        <v>1219</v>
      </c>
      <c r="D290" s="445">
        <f t="shared" ref="D290:O290" si="112">D25-D284</f>
        <v>0</v>
      </c>
      <c r="E290" s="445">
        <f t="shared" si="112"/>
        <v>0</v>
      </c>
      <c r="F290" s="184">
        <f t="shared" si="112"/>
        <v>0</v>
      </c>
      <c r="G290" s="182">
        <f t="shared" si="112"/>
        <v>0</v>
      </c>
      <c r="H290" s="185">
        <f t="shared" si="112"/>
        <v>0</v>
      </c>
      <c r="I290" s="183">
        <f t="shared" si="112"/>
        <v>0</v>
      </c>
      <c r="J290" s="182">
        <f t="shared" si="112"/>
        <v>1219</v>
      </c>
      <c r="K290" s="183">
        <f t="shared" si="112"/>
        <v>0</v>
      </c>
      <c r="L290" s="184">
        <f t="shared" si="112"/>
        <v>1219</v>
      </c>
      <c r="M290" s="182">
        <f t="shared" si="112"/>
        <v>0</v>
      </c>
      <c r="N290" s="185">
        <f t="shared" si="112"/>
        <v>0</v>
      </c>
      <c r="O290" s="186">
        <f t="shared" si="112"/>
        <v>0</v>
      </c>
      <c r="P290" s="187"/>
    </row>
    <row r="291" spans="1:17" s="37" customFormat="1" ht="12.75" hidden="1" thickTop="1" x14ac:dyDescent="0.25">
      <c r="A291" s="319" t="s">
        <v>309</v>
      </c>
      <c r="B291" s="685" t="s">
        <v>310</v>
      </c>
      <c r="C291" s="318">
        <f t="shared" si="96"/>
        <v>0</v>
      </c>
      <c r="D291" s="526">
        <f t="shared" ref="D291:O291" si="113">SUM(D292,D294,D296)-SUM(D293,D295,D297)</f>
        <v>0</v>
      </c>
      <c r="E291" s="526">
        <f t="shared" si="113"/>
        <v>0</v>
      </c>
      <c r="F291" s="315">
        <f t="shared" si="113"/>
        <v>0</v>
      </c>
      <c r="G291" s="313">
        <f t="shared" si="113"/>
        <v>0</v>
      </c>
      <c r="H291" s="316">
        <f t="shared" si="113"/>
        <v>0</v>
      </c>
      <c r="I291" s="314">
        <f t="shared" si="113"/>
        <v>0</v>
      </c>
      <c r="J291" s="313">
        <f t="shared" si="113"/>
        <v>0</v>
      </c>
      <c r="K291" s="314">
        <f t="shared" si="113"/>
        <v>0</v>
      </c>
      <c r="L291" s="315">
        <f t="shared" si="113"/>
        <v>0</v>
      </c>
      <c r="M291" s="313">
        <f t="shared" si="113"/>
        <v>0</v>
      </c>
      <c r="N291" s="316">
        <f t="shared" si="113"/>
        <v>0</v>
      </c>
      <c r="O291" s="317">
        <f t="shared" si="113"/>
        <v>0</v>
      </c>
      <c r="P291" s="318"/>
    </row>
    <row r="292" spans="1:17" ht="12.75" hidden="1" thickTop="1" x14ac:dyDescent="0.25">
      <c r="A292" s="320" t="s">
        <v>311</v>
      </c>
      <c r="B292" s="686" t="s">
        <v>312</v>
      </c>
      <c r="C292" s="414">
        <f t="shared" si="96"/>
        <v>0</v>
      </c>
      <c r="D292" s="678"/>
      <c r="E292" s="678"/>
      <c r="F292" s="294">
        <f t="shared" ref="F292:F299" si="114">D292+E292</f>
        <v>0</v>
      </c>
      <c r="G292" s="128"/>
      <c r="H292" s="131"/>
      <c r="I292" s="129">
        <f t="shared" ref="I292:I299" si="115">G292+H292</f>
        <v>0</v>
      </c>
      <c r="J292" s="128"/>
      <c r="K292" s="129"/>
      <c r="L292" s="294">
        <f t="shared" ref="L292:L299" si="116">J292+K292</f>
        <v>0</v>
      </c>
      <c r="M292" s="128"/>
      <c r="N292" s="131"/>
      <c r="O292" s="295">
        <f t="shared" ref="O292:O299" si="117">N292+M292</f>
        <v>0</v>
      </c>
      <c r="P292" s="133"/>
    </row>
    <row r="293" spans="1:17" ht="12.75" hidden="1" thickTop="1" x14ac:dyDescent="0.25">
      <c r="A293" s="275" t="s">
        <v>313</v>
      </c>
      <c r="B293" s="687" t="s">
        <v>314</v>
      </c>
      <c r="C293" s="230">
        <f t="shared" si="96"/>
        <v>0</v>
      </c>
      <c r="D293" s="656"/>
      <c r="E293" s="656"/>
      <c r="F293" s="222">
        <f t="shared" si="114"/>
        <v>0</v>
      </c>
      <c r="G293" s="116"/>
      <c r="H293" s="118"/>
      <c r="I293" s="117">
        <f t="shared" si="115"/>
        <v>0</v>
      </c>
      <c r="J293" s="116"/>
      <c r="K293" s="117"/>
      <c r="L293" s="222">
        <f t="shared" si="116"/>
        <v>0</v>
      </c>
      <c r="M293" s="116"/>
      <c r="N293" s="118"/>
      <c r="O293" s="223">
        <f t="shared" si="117"/>
        <v>0</v>
      </c>
      <c r="P293" s="120"/>
    </row>
    <row r="294" spans="1:17" ht="12.75" hidden="1" thickTop="1" x14ac:dyDescent="0.25">
      <c r="A294" s="275" t="s">
        <v>315</v>
      </c>
      <c r="B294" s="687" t="s">
        <v>316</v>
      </c>
      <c r="C294" s="230">
        <f t="shared" si="96"/>
        <v>0</v>
      </c>
      <c r="D294" s="656"/>
      <c r="E294" s="656"/>
      <c r="F294" s="222">
        <f t="shared" si="114"/>
        <v>0</v>
      </c>
      <c r="G294" s="116"/>
      <c r="H294" s="118"/>
      <c r="I294" s="117">
        <f t="shared" si="115"/>
        <v>0</v>
      </c>
      <c r="J294" s="116"/>
      <c r="K294" s="117"/>
      <c r="L294" s="222">
        <f t="shared" si="116"/>
        <v>0</v>
      </c>
      <c r="M294" s="116"/>
      <c r="N294" s="118"/>
      <c r="O294" s="223">
        <f t="shared" si="117"/>
        <v>0</v>
      </c>
      <c r="P294" s="120"/>
    </row>
    <row r="295" spans="1:17" ht="24.75" hidden="1" thickTop="1" x14ac:dyDescent="0.25">
      <c r="A295" s="275" t="s">
        <v>317</v>
      </c>
      <c r="B295" s="687" t="s">
        <v>318</v>
      </c>
      <c r="C295" s="230">
        <f t="shared" si="96"/>
        <v>0</v>
      </c>
      <c r="D295" s="656"/>
      <c r="E295" s="656"/>
      <c r="F295" s="222">
        <f t="shared" si="114"/>
        <v>0</v>
      </c>
      <c r="G295" s="116"/>
      <c r="H295" s="118"/>
      <c r="I295" s="117">
        <f t="shared" si="115"/>
        <v>0</v>
      </c>
      <c r="J295" s="116"/>
      <c r="K295" s="117"/>
      <c r="L295" s="222">
        <f t="shared" si="116"/>
        <v>0</v>
      </c>
      <c r="M295" s="116"/>
      <c r="N295" s="118"/>
      <c r="O295" s="223">
        <f t="shared" si="117"/>
        <v>0</v>
      </c>
      <c r="P295" s="120"/>
    </row>
    <row r="296" spans="1:17" ht="12.75" hidden="1" thickTop="1" x14ac:dyDescent="0.25">
      <c r="A296" s="275" t="s">
        <v>319</v>
      </c>
      <c r="B296" s="687" t="s">
        <v>320</v>
      </c>
      <c r="C296" s="230">
        <f t="shared" si="96"/>
        <v>0</v>
      </c>
      <c r="D296" s="656"/>
      <c r="E296" s="656"/>
      <c r="F296" s="222">
        <f t="shared" si="114"/>
        <v>0</v>
      </c>
      <c r="G296" s="116"/>
      <c r="H296" s="118"/>
      <c r="I296" s="117">
        <f t="shared" si="115"/>
        <v>0</v>
      </c>
      <c r="J296" s="116"/>
      <c r="K296" s="117"/>
      <c r="L296" s="222">
        <f t="shared" si="116"/>
        <v>0</v>
      </c>
      <c r="M296" s="116"/>
      <c r="N296" s="118"/>
      <c r="O296" s="223">
        <f t="shared" si="117"/>
        <v>0</v>
      </c>
      <c r="P296" s="120"/>
    </row>
    <row r="297" spans="1:17" ht="12.75" hidden="1" thickTop="1" x14ac:dyDescent="0.25">
      <c r="A297" s="321" t="s">
        <v>321</v>
      </c>
      <c r="B297" s="688" t="s">
        <v>322</v>
      </c>
      <c r="C297" s="479">
        <f t="shared" si="96"/>
        <v>0</v>
      </c>
      <c r="D297" s="664"/>
      <c r="E297" s="664"/>
      <c r="F297" s="259">
        <f t="shared" si="114"/>
        <v>0</v>
      </c>
      <c r="G297" s="257"/>
      <c r="H297" s="260"/>
      <c r="I297" s="258">
        <f t="shared" si="115"/>
        <v>0</v>
      </c>
      <c r="J297" s="257"/>
      <c r="K297" s="258"/>
      <c r="L297" s="259">
        <f t="shared" si="116"/>
        <v>0</v>
      </c>
      <c r="M297" s="257"/>
      <c r="N297" s="260"/>
      <c r="O297" s="261">
        <f t="shared" si="117"/>
        <v>0</v>
      </c>
      <c r="P297" s="262"/>
    </row>
    <row r="298" spans="1:17" s="37" customFormat="1" ht="13.5" hidden="1" thickTop="1" thickBot="1" x14ac:dyDescent="0.3">
      <c r="A298" s="323" t="s">
        <v>323</v>
      </c>
      <c r="B298" s="689" t="s">
        <v>324</v>
      </c>
      <c r="C298" s="311">
        <f t="shared" si="96"/>
        <v>0</v>
      </c>
      <c r="D298" s="690"/>
      <c r="E298" s="690"/>
      <c r="F298" s="326">
        <f t="shared" si="114"/>
        <v>0</v>
      </c>
      <c r="G298" s="324"/>
      <c r="H298" s="327"/>
      <c r="I298" s="325">
        <f t="shared" si="115"/>
        <v>0</v>
      </c>
      <c r="J298" s="324"/>
      <c r="K298" s="325"/>
      <c r="L298" s="326">
        <f t="shared" si="116"/>
        <v>0</v>
      </c>
      <c r="M298" s="324"/>
      <c r="N298" s="327"/>
      <c r="O298" s="328">
        <f t="shared" si="117"/>
        <v>0</v>
      </c>
      <c r="P298" s="329"/>
    </row>
    <row r="299" spans="1:17" s="37" customFormat="1" ht="36.75" hidden="1" thickTop="1" x14ac:dyDescent="0.25">
      <c r="A299" s="319" t="s">
        <v>325</v>
      </c>
      <c r="B299" s="330" t="s">
        <v>326</v>
      </c>
      <c r="C299" s="318">
        <f t="shared" si="96"/>
        <v>0</v>
      </c>
      <c r="D299" s="663"/>
      <c r="E299" s="663"/>
      <c r="F299" s="247">
        <f t="shared" si="114"/>
        <v>0</v>
      </c>
      <c r="G299" s="245"/>
      <c r="H299" s="248"/>
      <c r="I299" s="246">
        <f t="shared" si="115"/>
        <v>0</v>
      </c>
      <c r="J299" s="245"/>
      <c r="K299" s="246"/>
      <c r="L299" s="247">
        <f t="shared" si="116"/>
        <v>0</v>
      </c>
      <c r="M299" s="245"/>
      <c r="N299" s="248"/>
      <c r="O299" s="249">
        <f t="shared" si="117"/>
        <v>0</v>
      </c>
      <c r="P299" s="331"/>
      <c r="Q299" s="332"/>
    </row>
    <row r="300" spans="1:17" ht="12.75" thickTop="1" x14ac:dyDescent="0.2">
      <c r="A300" s="333" t="s">
        <v>327</v>
      </c>
      <c r="B300" s="334"/>
      <c r="C300" s="334"/>
      <c r="D300" s="334"/>
      <c r="E300" s="334"/>
      <c r="F300" s="334"/>
      <c r="G300" s="334"/>
      <c r="H300" s="334"/>
      <c r="I300" s="334"/>
      <c r="J300" s="334"/>
      <c r="K300" s="334"/>
      <c r="L300" s="334"/>
      <c r="M300" s="334"/>
      <c r="N300" s="334"/>
      <c r="O300" s="335"/>
      <c r="P300" s="334"/>
      <c r="Q300" s="9"/>
    </row>
    <row r="301" spans="1:17" x14ac:dyDescent="0.25">
      <c r="A301" s="336" t="s">
        <v>526</v>
      </c>
      <c r="B301" s="337"/>
      <c r="C301" s="337"/>
      <c r="D301" s="337"/>
      <c r="E301" s="337"/>
      <c r="F301" s="337"/>
      <c r="G301" s="337"/>
      <c r="H301" s="337"/>
      <c r="I301" s="337"/>
      <c r="J301" s="337"/>
      <c r="K301" s="337"/>
      <c r="L301" s="337"/>
      <c r="M301" s="337"/>
      <c r="N301" s="337"/>
      <c r="O301" s="338"/>
      <c r="P301" s="337"/>
      <c r="Q301" s="9"/>
    </row>
    <row r="302" spans="1:17" hidden="1" x14ac:dyDescent="0.25">
      <c r="A302" s="336"/>
      <c r="B302" s="337"/>
      <c r="C302" s="337"/>
      <c r="D302" s="337"/>
      <c r="E302" s="337"/>
      <c r="F302" s="337"/>
      <c r="G302" s="337"/>
      <c r="H302" s="337"/>
      <c r="I302" s="337"/>
      <c r="J302" s="337"/>
      <c r="K302" s="337"/>
      <c r="L302" s="337"/>
      <c r="M302" s="337"/>
      <c r="N302" s="337"/>
      <c r="O302" s="338"/>
      <c r="P302" s="338"/>
    </row>
    <row r="303" spans="1:17" hidden="1" x14ac:dyDescent="0.25">
      <c r="A303" s="336" t="s">
        <v>331</v>
      </c>
      <c r="B303" s="691"/>
      <c r="C303" s="337"/>
      <c r="D303" s="337"/>
      <c r="E303" s="337"/>
      <c r="F303" s="337"/>
      <c r="G303" s="337"/>
      <c r="H303" s="337"/>
      <c r="I303" s="337"/>
      <c r="J303" s="337"/>
      <c r="K303" s="337"/>
      <c r="L303" s="337"/>
      <c r="M303" s="337"/>
      <c r="N303" s="337"/>
      <c r="O303" s="338"/>
      <c r="P303" s="338"/>
    </row>
    <row r="304" spans="1:17" ht="12.75" thickBot="1" x14ac:dyDescent="0.3">
      <c r="A304" s="343" t="s">
        <v>527</v>
      </c>
      <c r="B304" s="344"/>
      <c r="C304" s="344"/>
      <c r="D304" s="344"/>
      <c r="E304" s="344"/>
      <c r="F304" s="344"/>
      <c r="G304" s="344"/>
      <c r="H304" s="344"/>
      <c r="I304" s="344"/>
      <c r="J304" s="344"/>
      <c r="K304" s="344"/>
      <c r="L304" s="344"/>
      <c r="M304" s="344"/>
      <c r="N304" s="344"/>
      <c r="O304" s="345"/>
      <c r="P304" s="345"/>
    </row>
    <row r="305" spans="1:16" x14ac:dyDescent="0.25">
      <c r="A305" s="4"/>
      <c r="B305" s="4"/>
      <c r="C305" s="4"/>
      <c r="D305" s="4"/>
      <c r="E305" s="4"/>
      <c r="F305" s="4"/>
      <c r="G305" s="4"/>
      <c r="H305" s="4"/>
      <c r="I305" s="4"/>
      <c r="J305" s="4"/>
      <c r="K305" s="4"/>
      <c r="L305" s="4"/>
      <c r="M305" s="4"/>
      <c r="N305" s="4"/>
      <c r="O305" s="692"/>
      <c r="P305" s="4"/>
    </row>
    <row r="306" spans="1:16" x14ac:dyDescent="0.25">
      <c r="A306" s="4"/>
      <c r="B306" s="4"/>
      <c r="C306" s="4"/>
      <c r="D306" s="4"/>
      <c r="E306" s="4"/>
      <c r="F306" s="4"/>
      <c r="G306" s="4"/>
      <c r="H306" s="4"/>
      <c r="I306" s="4"/>
      <c r="J306" s="4"/>
      <c r="K306" s="4"/>
      <c r="L306" s="4"/>
      <c r="M306" s="4"/>
      <c r="N306" s="4"/>
      <c r="O306" s="4"/>
      <c r="P306" s="4"/>
    </row>
    <row r="307" spans="1:16" x14ac:dyDescent="0.25">
      <c r="A307" s="4"/>
      <c r="B307" s="4"/>
      <c r="C307" s="4"/>
      <c r="D307" s="4"/>
      <c r="E307" s="4"/>
      <c r="F307" s="4"/>
      <c r="G307" s="4"/>
      <c r="H307" s="4"/>
      <c r="I307" s="4"/>
      <c r="J307" s="4"/>
      <c r="K307" s="4"/>
      <c r="L307" s="4"/>
      <c r="M307" s="4"/>
      <c r="N307" s="4"/>
      <c r="O307" s="4"/>
      <c r="P307" s="4"/>
    </row>
    <row r="308" spans="1:16" x14ac:dyDescent="0.25">
      <c r="A308" s="4"/>
      <c r="B308" s="4"/>
      <c r="C308" s="4"/>
      <c r="D308" s="4"/>
      <c r="E308" s="4"/>
      <c r="F308" s="4"/>
      <c r="G308" s="4"/>
      <c r="H308" s="4"/>
      <c r="I308" s="4"/>
      <c r="J308" s="4"/>
      <c r="K308" s="4"/>
      <c r="L308" s="4"/>
      <c r="M308" s="4"/>
      <c r="N308" s="4"/>
      <c r="O308" s="4"/>
      <c r="P308" s="4"/>
    </row>
    <row r="309" spans="1:16" x14ac:dyDescent="0.25">
      <c r="A309" s="4"/>
      <c r="B309" s="4"/>
      <c r="C309" s="4"/>
      <c r="D309" s="4"/>
      <c r="E309" s="4"/>
      <c r="F309" s="4"/>
      <c r="G309" s="4"/>
      <c r="H309" s="4"/>
      <c r="I309" s="4"/>
      <c r="J309" s="4"/>
      <c r="K309" s="4"/>
      <c r="L309" s="4"/>
      <c r="M309" s="4"/>
      <c r="N309" s="4"/>
      <c r="O309" s="4"/>
      <c r="P309" s="4"/>
    </row>
    <row r="310" spans="1:16" x14ac:dyDescent="0.25">
      <c r="A310" s="4"/>
      <c r="B310" s="4"/>
      <c r="C310" s="4"/>
      <c r="D310" s="4"/>
      <c r="E310" s="4"/>
      <c r="F310" s="4"/>
      <c r="G310" s="4"/>
      <c r="H310" s="4"/>
      <c r="I310" s="4"/>
      <c r="J310" s="4"/>
      <c r="K310" s="4"/>
      <c r="L310" s="4"/>
      <c r="M310" s="4"/>
      <c r="N310" s="4"/>
      <c r="O310" s="4"/>
      <c r="P310" s="4"/>
    </row>
    <row r="311" spans="1:16" x14ac:dyDescent="0.25">
      <c r="A311" s="4"/>
      <c r="B311" s="4"/>
      <c r="C311" s="4"/>
      <c r="D311" s="4"/>
      <c r="E311" s="4"/>
      <c r="F311" s="4"/>
      <c r="G311" s="4"/>
      <c r="H311" s="4"/>
      <c r="I311" s="4"/>
      <c r="J311" s="4"/>
      <c r="K311" s="4"/>
      <c r="L311" s="4"/>
      <c r="M311" s="4"/>
      <c r="N311" s="4"/>
      <c r="O311" s="4"/>
      <c r="P311" s="4"/>
    </row>
    <row r="312" spans="1:16" x14ac:dyDescent="0.25">
      <c r="A312" s="4"/>
      <c r="B312" s="4"/>
      <c r="C312" s="4"/>
      <c r="D312" s="4"/>
      <c r="E312" s="4"/>
      <c r="F312" s="4"/>
      <c r="G312" s="4"/>
      <c r="H312" s="4"/>
      <c r="I312" s="4"/>
      <c r="J312" s="4"/>
      <c r="K312" s="4"/>
      <c r="L312" s="4"/>
      <c r="M312" s="4"/>
      <c r="N312" s="4"/>
      <c r="O312" s="4"/>
      <c r="P312" s="4"/>
    </row>
    <row r="313" spans="1:16" x14ac:dyDescent="0.25">
      <c r="A313" s="4"/>
      <c r="B313" s="4"/>
      <c r="C313" s="4"/>
      <c r="D313" s="4"/>
      <c r="E313" s="4"/>
      <c r="F313" s="4"/>
      <c r="G313" s="4"/>
      <c r="H313" s="4"/>
      <c r="I313" s="4"/>
      <c r="J313" s="4"/>
      <c r="K313" s="4"/>
      <c r="L313" s="4"/>
      <c r="M313" s="4"/>
      <c r="N313" s="4"/>
      <c r="O313" s="4"/>
      <c r="P313" s="4"/>
    </row>
    <row r="314" spans="1:16" x14ac:dyDescent="0.25">
      <c r="A314" s="4"/>
      <c r="B314" s="4"/>
      <c r="C314" s="4"/>
      <c r="D314" s="4"/>
      <c r="E314" s="4"/>
      <c r="F314" s="4"/>
      <c r="G314" s="4"/>
      <c r="H314" s="4"/>
      <c r="I314" s="4"/>
      <c r="J314" s="4"/>
      <c r="K314" s="4"/>
      <c r="L314" s="4"/>
      <c r="M314" s="4"/>
      <c r="N314" s="4"/>
      <c r="O314" s="4"/>
      <c r="P314" s="4"/>
    </row>
    <row r="315" spans="1:16" x14ac:dyDescent="0.25">
      <c r="A315" s="4"/>
      <c r="B315" s="4"/>
      <c r="C315" s="4"/>
      <c r="D315" s="4"/>
      <c r="E315" s="4"/>
      <c r="F315" s="4"/>
      <c r="G315" s="4"/>
      <c r="H315" s="4"/>
      <c r="I315" s="4"/>
      <c r="J315" s="4"/>
      <c r="K315" s="4"/>
      <c r="L315" s="4"/>
      <c r="M315" s="4"/>
      <c r="N315" s="4"/>
      <c r="O315" s="4"/>
      <c r="P315" s="4"/>
    </row>
    <row r="316" spans="1:16" x14ac:dyDescent="0.25">
      <c r="A316" s="4"/>
      <c r="B316" s="4"/>
      <c r="C316" s="4"/>
      <c r="D316" s="4"/>
      <c r="E316" s="4"/>
      <c r="F316" s="4"/>
      <c r="G316" s="4"/>
      <c r="H316" s="4"/>
      <c r="I316" s="4"/>
      <c r="J316" s="4"/>
      <c r="K316" s="4"/>
      <c r="L316" s="4"/>
      <c r="M316" s="4"/>
      <c r="N316" s="4"/>
      <c r="O316" s="4"/>
      <c r="P316" s="4"/>
    </row>
    <row r="317" spans="1:16" x14ac:dyDescent="0.25">
      <c r="A317" s="4"/>
      <c r="B317" s="4"/>
      <c r="C317" s="4"/>
      <c r="D317" s="4"/>
      <c r="E317" s="4"/>
      <c r="F317" s="4"/>
      <c r="G317" s="4"/>
      <c r="H317" s="4"/>
      <c r="I317" s="4"/>
      <c r="J317" s="4"/>
      <c r="K317" s="4"/>
      <c r="L317" s="4"/>
      <c r="M317" s="4"/>
      <c r="N317" s="4"/>
      <c r="O317" s="4"/>
      <c r="P317" s="4"/>
    </row>
    <row r="318" spans="1:16" x14ac:dyDescent="0.25">
      <c r="A318" s="4"/>
      <c r="B318" s="4"/>
      <c r="C318" s="4"/>
      <c r="D318" s="4"/>
      <c r="E318" s="4"/>
      <c r="F318" s="4"/>
      <c r="G318" s="4"/>
      <c r="H318" s="4"/>
      <c r="I318" s="4"/>
      <c r="J318" s="4"/>
      <c r="K318" s="4"/>
      <c r="L318" s="4"/>
      <c r="M318" s="4"/>
      <c r="N318" s="4"/>
      <c r="O318" s="4"/>
      <c r="P318" s="4"/>
    </row>
    <row r="319" spans="1:16" x14ac:dyDescent="0.25">
      <c r="A319" s="4"/>
      <c r="B319" s="4"/>
      <c r="C319" s="4"/>
      <c r="D319" s="4"/>
      <c r="E319" s="4"/>
      <c r="F319" s="4"/>
      <c r="G319" s="4"/>
      <c r="H319" s="4"/>
      <c r="I319" s="4"/>
      <c r="J319" s="4"/>
      <c r="K319" s="4"/>
      <c r="L319" s="4"/>
      <c r="M319" s="4"/>
      <c r="N319" s="4"/>
      <c r="O319" s="4"/>
      <c r="P319" s="4"/>
    </row>
    <row r="320" spans="1:16" x14ac:dyDescent="0.25">
      <c r="A320" s="4"/>
      <c r="B320" s="4"/>
      <c r="C320" s="4"/>
      <c r="D320" s="4"/>
      <c r="E320" s="4"/>
      <c r="F320" s="4"/>
      <c r="G320" s="4"/>
      <c r="H320" s="4"/>
      <c r="I320" s="4"/>
      <c r="J320" s="4"/>
      <c r="K320" s="4"/>
      <c r="L320" s="4"/>
      <c r="M320" s="4"/>
      <c r="N320" s="4"/>
      <c r="O320" s="4"/>
      <c r="P320" s="4"/>
    </row>
    <row r="321" spans="1:16" x14ac:dyDescent="0.25">
      <c r="A321" s="4"/>
      <c r="B321" s="4"/>
      <c r="C321" s="4"/>
      <c r="D321" s="4"/>
      <c r="E321" s="4"/>
      <c r="F321" s="4"/>
      <c r="G321" s="4"/>
      <c r="H321" s="4"/>
      <c r="I321" s="4"/>
      <c r="J321" s="4"/>
      <c r="K321" s="4"/>
      <c r="L321" s="4"/>
      <c r="M321" s="4"/>
      <c r="N321" s="4"/>
      <c r="O321" s="4"/>
      <c r="P321" s="4"/>
    </row>
    <row r="322" spans="1:16" x14ac:dyDescent="0.25">
      <c r="A322" s="4"/>
      <c r="B322" s="4"/>
      <c r="C322" s="4"/>
      <c r="D322" s="4"/>
      <c r="E322" s="4"/>
      <c r="F322" s="4"/>
      <c r="G322" s="4"/>
      <c r="H322" s="4"/>
      <c r="I322" s="4"/>
      <c r="J322" s="4"/>
      <c r="K322" s="4"/>
      <c r="L322" s="4"/>
      <c r="M322" s="4"/>
      <c r="N322" s="4"/>
      <c r="O322" s="4"/>
      <c r="P322" s="4"/>
    </row>
    <row r="323" spans="1:16" x14ac:dyDescent="0.25">
      <c r="A323" s="4"/>
      <c r="B323" s="4"/>
      <c r="C323" s="4"/>
      <c r="D323" s="4"/>
      <c r="E323" s="4"/>
      <c r="F323" s="4"/>
      <c r="G323" s="4"/>
      <c r="H323" s="4"/>
      <c r="I323" s="4"/>
      <c r="J323" s="4"/>
      <c r="K323" s="4"/>
      <c r="L323" s="4"/>
      <c r="M323" s="4"/>
      <c r="N323" s="4"/>
      <c r="O323" s="4"/>
      <c r="P323" s="4"/>
    </row>
  </sheetData>
  <sheetProtection algorithmName="SHA-512" hashValue="F5JcGC10tEtCtEJHp0RrZZhZh0xgXGs5HFZXPNqbBvkENfBmhUdgQZ2XicgOqy5fB9fyhEJBclQ6rTNV5h4JZw==" saltValue="kX6OvrMGytkQFmHIvi9vtg==" spinCount="100000" sheet="1" objects="1" scenarios="1" formatCells="0" formatColumns="0" formatRows="0"/>
  <autoFilter ref="A22:O301">
    <filterColumn colId="2">
      <filters blank="1">
        <filter val="1 000"/>
        <filter val="1 042"/>
        <filter val="1 219"/>
        <filter val="-1 219"/>
        <filter val="1 220"/>
        <filter val="1 275"/>
        <filter val="1 433"/>
        <filter val="1 661"/>
        <filter val="1 705"/>
        <filter val="1 777"/>
        <filter val="1 834"/>
        <filter val="105 277"/>
        <filter val="11 754"/>
        <filter val="12 032"/>
        <filter val="12 746"/>
        <filter val="13 367"/>
        <filter val="14 007"/>
        <filter val="14 122"/>
        <filter val="140"/>
        <filter val="150"/>
        <filter val="17 377"/>
        <filter val="2 376"/>
        <filter val="2 556"/>
        <filter val="2 680"/>
        <filter val="2 904"/>
        <filter val="20"/>
        <filter val="20 139"/>
        <filter val="245"/>
        <filter val="28 496"/>
        <filter val="29 685"/>
        <filter val="3 169"/>
        <filter val="3 247"/>
        <filter val="3 748"/>
        <filter val="326 377"/>
        <filter val="350"/>
        <filter val="356 148"/>
        <filter val="369"/>
        <filter val="375"/>
        <filter val="382"/>
        <filter val="4 500"/>
        <filter val="4 601"/>
        <filter val="429"/>
        <filter val="452"/>
        <filter val="460"/>
        <filter val="461 425"/>
        <filter val="48 762"/>
        <filter val="488"/>
        <filter val="5 218"/>
        <filter val="5 884"/>
        <filter val="520"/>
        <filter val="524 923"/>
        <filter val="531 309"/>
        <filter val="538 930"/>
        <filter val="550"/>
        <filter val="6 055"/>
        <filter val="6 382"/>
        <filter val="614"/>
        <filter val="620"/>
        <filter val="63 498"/>
        <filter val="640"/>
        <filter val="7 440"/>
        <filter val="7 453"/>
        <filter val="7 805"/>
        <filter val="7 897"/>
        <filter val="70"/>
        <filter val="75"/>
        <filter val="77"/>
        <filter val="85 138"/>
        <filter val="850"/>
        <filter val="860"/>
        <filter val="91"/>
        <filter val="922"/>
      </filters>
    </filterColumn>
  </autoFilter>
  <mergeCells count="32">
    <mergeCell ref="C16:P16"/>
    <mergeCell ref="A4:P4"/>
    <mergeCell ref="C6:P6"/>
    <mergeCell ref="C7:P7"/>
    <mergeCell ref="C8:P8"/>
    <mergeCell ref="C9:P9"/>
    <mergeCell ref="C10:P10"/>
    <mergeCell ref="C11:P11"/>
    <mergeCell ref="C12:P12"/>
    <mergeCell ref="C13:P13"/>
    <mergeCell ref="C14:P14"/>
    <mergeCell ref="C15:P15"/>
    <mergeCell ref="C17:P17"/>
    <mergeCell ref="A19:A21"/>
    <mergeCell ref="B19:B21"/>
    <mergeCell ref="C19:O19"/>
    <mergeCell ref="P19:P21"/>
    <mergeCell ref="C20:C21"/>
    <mergeCell ref="D20:D21"/>
    <mergeCell ref="E20:E21"/>
    <mergeCell ref="F20:F21"/>
    <mergeCell ref="G20:G21"/>
    <mergeCell ref="N20:N21"/>
    <mergeCell ref="O20:O21"/>
    <mergeCell ref="K20:K21"/>
    <mergeCell ref="L20:L21"/>
    <mergeCell ref="M20:M21"/>
    <mergeCell ref="A288:B288"/>
    <mergeCell ref="A289:B289"/>
    <mergeCell ref="H20:H21"/>
    <mergeCell ref="I20:I21"/>
    <mergeCell ref="J20:J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59.pielikums Jūrmalas pilsētas domes
2016.gada 19.maija saistošajiem noteikumiem Nr.13
(protokols Nr.6, 8.punkts)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R8" sqref="R8"/>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888" t="s">
        <v>923</v>
      </c>
    </row>
    <row r="2" spans="1:17" x14ac:dyDescent="0.25">
      <c r="A2" s="357"/>
      <c r="B2" s="357"/>
      <c r="C2" s="357"/>
      <c r="D2" s="357"/>
      <c r="E2" s="357"/>
      <c r="F2" s="357"/>
      <c r="G2" s="357"/>
      <c r="H2" s="357"/>
      <c r="I2" s="357"/>
      <c r="J2" s="357"/>
      <c r="K2" s="357"/>
      <c r="M2" s="357"/>
      <c r="N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924</v>
      </c>
      <c r="D6" s="1049"/>
      <c r="E6" s="1049"/>
      <c r="F6" s="1049"/>
      <c r="G6" s="1049"/>
      <c r="H6" s="1049"/>
      <c r="I6" s="1049"/>
      <c r="J6" s="1049"/>
      <c r="K6" s="1049"/>
      <c r="L6" s="1049"/>
      <c r="M6" s="1049"/>
      <c r="N6" s="1049"/>
      <c r="O6" s="1049"/>
      <c r="P6" s="1050"/>
      <c r="Q6" s="9"/>
    </row>
    <row r="7" spans="1:17" ht="12.75" x14ac:dyDescent="0.25">
      <c r="A7" s="12" t="s">
        <v>4</v>
      </c>
      <c r="B7" s="13"/>
      <c r="C7" s="1049" t="s">
        <v>925</v>
      </c>
      <c r="D7" s="1049"/>
      <c r="E7" s="1049"/>
      <c r="F7" s="1049"/>
      <c r="G7" s="1049"/>
      <c r="H7" s="1049"/>
      <c r="I7" s="1049"/>
      <c r="J7" s="1049"/>
      <c r="K7" s="1049"/>
      <c r="L7" s="1049"/>
      <c r="M7" s="1049"/>
      <c r="N7" s="1049"/>
      <c r="O7" s="1049"/>
      <c r="P7" s="1050"/>
      <c r="Q7" s="9"/>
    </row>
    <row r="8" spans="1:17" x14ac:dyDescent="0.25">
      <c r="A8" s="14" t="s">
        <v>6</v>
      </c>
      <c r="B8" s="15"/>
      <c r="C8" s="1044" t="s">
        <v>926</v>
      </c>
      <c r="D8" s="1044"/>
      <c r="E8" s="1044"/>
      <c r="F8" s="1044"/>
      <c r="G8" s="1044"/>
      <c r="H8" s="1044"/>
      <c r="I8" s="1044"/>
      <c r="J8" s="1044"/>
      <c r="K8" s="1044"/>
      <c r="L8" s="1044"/>
      <c r="M8" s="1044"/>
      <c r="N8" s="1044"/>
      <c r="O8" s="1044"/>
      <c r="P8" s="1045"/>
      <c r="Q8" s="9"/>
    </row>
    <row r="9" spans="1:17" x14ac:dyDescent="0.25">
      <c r="A9" s="14" t="s">
        <v>8</v>
      </c>
      <c r="B9" s="15"/>
      <c r="C9" s="1044" t="s">
        <v>927</v>
      </c>
      <c r="D9" s="1044"/>
      <c r="E9" s="1044"/>
      <c r="F9" s="1044"/>
      <c r="G9" s="1044"/>
      <c r="H9" s="1044"/>
      <c r="I9" s="1044"/>
      <c r="J9" s="1044"/>
      <c r="K9" s="1044"/>
      <c r="L9" s="1044"/>
      <c r="M9" s="1044"/>
      <c r="N9" s="1044"/>
      <c r="O9" s="1044"/>
      <c r="P9" s="1045"/>
      <c r="Q9" s="9"/>
    </row>
    <row r="10" spans="1:17" x14ac:dyDescent="0.25">
      <c r="A10" s="14" t="s">
        <v>10</v>
      </c>
      <c r="B10" s="15"/>
      <c r="C10" s="1049" t="s">
        <v>680</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928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8" x14ac:dyDescent="0.25">
      <c r="A17" s="14"/>
      <c r="B17" s="15" t="s">
        <v>22</v>
      </c>
      <c r="C17" s="1044"/>
      <c r="D17" s="1044"/>
      <c r="E17" s="1044"/>
      <c r="F17" s="1044"/>
      <c r="G17" s="1044"/>
      <c r="H17" s="1044"/>
      <c r="I17" s="1044"/>
      <c r="J17" s="1044"/>
      <c r="K17" s="1044"/>
      <c r="L17" s="1044"/>
      <c r="M17" s="1044"/>
      <c r="N17" s="1044"/>
      <c r="O17" s="1044"/>
      <c r="P17" s="1045"/>
      <c r="Q17" s="9"/>
    </row>
    <row r="18" spans="1:18" x14ac:dyDescent="0.25">
      <c r="A18" s="17"/>
      <c r="B18" s="18"/>
      <c r="C18" s="1025"/>
      <c r="D18" s="1025"/>
      <c r="E18" s="1025"/>
      <c r="F18" s="1025"/>
      <c r="G18" s="1025"/>
      <c r="H18" s="1025"/>
      <c r="I18" s="1025"/>
      <c r="J18" s="1025"/>
      <c r="K18" s="1025"/>
      <c r="L18" s="1025"/>
      <c r="M18" s="1025"/>
      <c r="N18" s="1025"/>
      <c r="O18" s="1025"/>
      <c r="P18" s="1026"/>
      <c r="Q18" s="9"/>
    </row>
    <row r="19" spans="1:18"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8"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8"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8" s="21" customFormat="1" ht="9" thickTop="1" x14ac:dyDescent="0.25">
      <c r="A22" s="22" t="s">
        <v>339</v>
      </c>
      <c r="B22" s="22">
        <v>2</v>
      </c>
      <c r="C22" s="22">
        <v>3</v>
      </c>
      <c r="D22" s="24">
        <v>4</v>
      </c>
      <c r="E22" s="26">
        <v>5</v>
      </c>
      <c r="F22" s="23">
        <v>6</v>
      </c>
      <c r="G22" s="24">
        <v>7</v>
      </c>
      <c r="H22" s="364">
        <v>8</v>
      </c>
      <c r="I22" s="27">
        <v>9</v>
      </c>
      <c r="J22" s="24">
        <v>10</v>
      </c>
      <c r="K22" s="365">
        <v>11</v>
      </c>
      <c r="L22" s="27">
        <v>12</v>
      </c>
      <c r="M22" s="365">
        <v>13</v>
      </c>
      <c r="N22" s="26">
        <v>14</v>
      </c>
      <c r="O22" s="27">
        <v>15</v>
      </c>
      <c r="P22" s="27">
        <v>16</v>
      </c>
    </row>
    <row r="23" spans="1:18" s="37" customFormat="1" x14ac:dyDescent="0.25">
      <c r="A23" s="28"/>
      <c r="B23" s="29" t="s">
        <v>40</v>
      </c>
      <c r="C23" s="197"/>
      <c r="D23" s="31"/>
      <c r="E23" s="34"/>
      <c r="F23" s="30"/>
      <c r="G23" s="31"/>
      <c r="H23" s="366"/>
      <c r="I23" s="367"/>
      <c r="J23" s="31"/>
      <c r="K23" s="368"/>
      <c r="L23" s="367"/>
      <c r="M23" s="368"/>
      <c r="N23" s="34"/>
      <c r="O23" s="367"/>
      <c r="P23" s="369"/>
    </row>
    <row r="24" spans="1:18" s="37" customFormat="1" ht="12.75" thickBot="1" x14ac:dyDescent="0.3">
      <c r="A24" s="38"/>
      <c r="B24" s="39" t="s">
        <v>41</v>
      </c>
      <c r="C24" s="43">
        <f>F24+I24+L24+O24</f>
        <v>794100</v>
      </c>
      <c r="D24" s="41">
        <f>SUM(D25,D28,D29,D45,D46)</f>
        <v>793230</v>
      </c>
      <c r="E24" s="44">
        <f>SUM(E25,E28,E29,E45,E46)</f>
        <v>870</v>
      </c>
      <c r="F24" s="40">
        <f t="shared" ref="F24:F29" si="0">D24+E24</f>
        <v>794100</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c r="R24" s="346"/>
    </row>
    <row r="25" spans="1:18" ht="12.75" hidden="1" thickTop="1" x14ac:dyDescent="0.25">
      <c r="A25" s="46"/>
      <c r="B25" s="47" t="s">
        <v>42</v>
      </c>
      <c r="C25" s="51">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row>
    <row r="26" spans="1:18" ht="12.75" hidden="1" thickTop="1" x14ac:dyDescent="0.25">
      <c r="A26" s="54"/>
      <c r="B26" s="55" t="s">
        <v>43</v>
      </c>
      <c r="C26" s="610">
        <f>F26+I26+L26+O26</f>
        <v>0</v>
      </c>
      <c r="D26" s="57"/>
      <c r="E26" s="60"/>
      <c r="F26" s="56">
        <f t="shared" si="0"/>
        <v>0</v>
      </c>
      <c r="G26" s="57"/>
      <c r="H26" s="379"/>
      <c r="I26" s="380">
        <f>G26+H26</f>
        <v>0</v>
      </c>
      <c r="J26" s="57"/>
      <c r="K26" s="379"/>
      <c r="L26" s="380">
        <f>J26+K26</f>
        <v>0</v>
      </c>
      <c r="M26" s="381"/>
      <c r="N26" s="60"/>
      <c r="O26" s="380">
        <f>M26+N26</f>
        <v>0</v>
      </c>
      <c r="P26" s="382"/>
      <c r="R26" s="346"/>
    </row>
    <row r="27" spans="1:18" ht="12.75" hidden="1" thickTop="1" x14ac:dyDescent="0.25">
      <c r="A27" s="63"/>
      <c r="B27" s="64" t="s">
        <v>44</v>
      </c>
      <c r="C27" s="611">
        <f>F27+I27+L27+O27</f>
        <v>0</v>
      </c>
      <c r="D27" s="66"/>
      <c r="E27" s="69"/>
      <c r="F27" s="65">
        <f t="shared" si="0"/>
        <v>0</v>
      </c>
      <c r="G27" s="66"/>
      <c r="H27" s="384"/>
      <c r="I27" s="385">
        <f>G27+H27</f>
        <v>0</v>
      </c>
      <c r="J27" s="66"/>
      <c r="K27" s="384"/>
      <c r="L27" s="385">
        <f>J27+K27</f>
        <v>0</v>
      </c>
      <c r="M27" s="386"/>
      <c r="N27" s="69"/>
      <c r="O27" s="385">
        <f>M27+N27</f>
        <v>0</v>
      </c>
      <c r="P27" s="387"/>
      <c r="R27" s="346"/>
    </row>
    <row r="28" spans="1:18" s="37" customFormat="1" ht="25.5" thickTop="1" thickBot="1" x14ac:dyDescent="0.3">
      <c r="A28" s="73">
        <v>19300</v>
      </c>
      <c r="B28" s="73" t="s">
        <v>45</v>
      </c>
      <c r="C28" s="606">
        <f>SUM(F28,I28)</f>
        <v>794100</v>
      </c>
      <c r="D28" s="75">
        <f>D54</f>
        <v>793230</v>
      </c>
      <c r="E28" s="78">
        <v>870</v>
      </c>
      <c r="F28" s="612">
        <f t="shared" si="0"/>
        <v>794100</v>
      </c>
      <c r="G28" s="75"/>
      <c r="H28" s="389"/>
      <c r="I28" s="390">
        <f>G28+H28</f>
        <v>0</v>
      </c>
      <c r="J28" s="80" t="s">
        <v>46</v>
      </c>
      <c r="K28" s="391" t="s">
        <v>46</v>
      </c>
      <c r="L28" s="84" t="s">
        <v>46</v>
      </c>
      <c r="M28" s="613" t="s">
        <v>46</v>
      </c>
      <c r="N28" s="83" t="s">
        <v>46</v>
      </c>
      <c r="O28" s="84" t="s">
        <v>46</v>
      </c>
      <c r="P28" s="392"/>
      <c r="R28" s="346"/>
    </row>
    <row r="29" spans="1:18" s="37" customFormat="1" ht="24.75" hidden="1" thickTop="1" x14ac:dyDescent="0.25">
      <c r="A29" s="85"/>
      <c r="B29" s="85" t="s">
        <v>47</v>
      </c>
      <c r="C29" s="97">
        <f>F29</f>
        <v>0</v>
      </c>
      <c r="D29" s="87"/>
      <c r="E29" s="394"/>
      <c r="F29" s="86">
        <f t="shared" si="0"/>
        <v>0</v>
      </c>
      <c r="G29" s="90" t="s">
        <v>46</v>
      </c>
      <c r="H29" s="395" t="s">
        <v>46</v>
      </c>
      <c r="I29" s="94" t="s">
        <v>46</v>
      </c>
      <c r="J29" s="90" t="s">
        <v>46</v>
      </c>
      <c r="K29" s="395" t="s">
        <v>46</v>
      </c>
      <c r="L29" s="94" t="s">
        <v>46</v>
      </c>
      <c r="M29" s="396" t="s">
        <v>46</v>
      </c>
      <c r="N29" s="91" t="s">
        <v>46</v>
      </c>
      <c r="O29" s="94" t="s">
        <v>46</v>
      </c>
      <c r="P29" s="397"/>
      <c r="R29" s="346"/>
    </row>
    <row r="30" spans="1:18" s="37" customFormat="1" ht="36.75" hidden="1" thickTop="1" x14ac:dyDescent="0.25">
      <c r="A30" s="85">
        <v>21300</v>
      </c>
      <c r="B30" s="85" t="s">
        <v>48</v>
      </c>
      <c r="C30" s="97">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row>
    <row r="31" spans="1:18" s="37" customFormat="1" ht="24.75" hidden="1" thickTop="1" x14ac:dyDescent="0.25">
      <c r="A31" s="100">
        <v>21350</v>
      </c>
      <c r="B31" s="85" t="s">
        <v>49</v>
      </c>
      <c r="C31" s="97">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row>
    <row r="32" spans="1:18" ht="12.75" hidden="1" thickTop="1" x14ac:dyDescent="0.25">
      <c r="A32" s="54">
        <v>21351</v>
      </c>
      <c r="B32" s="101" t="s">
        <v>50</v>
      </c>
      <c r="C32" s="24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row>
    <row r="33" spans="1:18" ht="12.75" hidden="1" thickTop="1" x14ac:dyDescent="0.25">
      <c r="A33" s="63">
        <v>21352</v>
      </c>
      <c r="B33" s="111" t="s">
        <v>51</v>
      </c>
      <c r="C33" s="227">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row>
    <row r="34" spans="1:18" ht="24.75" hidden="1" thickTop="1" x14ac:dyDescent="0.25">
      <c r="A34" s="63">
        <v>21359</v>
      </c>
      <c r="B34" s="111" t="s">
        <v>52</v>
      </c>
      <c r="C34" s="227">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row>
    <row r="35" spans="1:18" s="37" customFormat="1" ht="36.75" hidden="1" thickTop="1" x14ac:dyDescent="0.25">
      <c r="A35" s="100">
        <v>21370</v>
      </c>
      <c r="B35" s="85" t="s">
        <v>53</v>
      </c>
      <c r="C35" s="97">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row>
    <row r="36" spans="1:18" ht="36.75" hidden="1" thickTop="1" x14ac:dyDescent="0.25">
      <c r="A36" s="121">
        <v>21379</v>
      </c>
      <c r="B36" s="122" t="s">
        <v>54</v>
      </c>
      <c r="C36" s="50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row>
    <row r="37" spans="1:18" s="37" customFormat="1" ht="12.75" hidden="1" thickTop="1" x14ac:dyDescent="0.25">
      <c r="A37" s="100">
        <v>21380</v>
      </c>
      <c r="B37" s="85" t="s">
        <v>55</v>
      </c>
      <c r="C37" s="97">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row>
    <row r="38" spans="1:18" ht="12.75" hidden="1" thickTop="1" x14ac:dyDescent="0.25">
      <c r="A38" s="55">
        <v>21381</v>
      </c>
      <c r="B38" s="101" t="s">
        <v>56</v>
      </c>
      <c r="C38" s="24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row>
    <row r="39" spans="1:18" ht="24.75" hidden="1" thickTop="1" x14ac:dyDescent="0.25">
      <c r="A39" s="64">
        <v>21383</v>
      </c>
      <c r="B39" s="111" t="s">
        <v>57</v>
      </c>
      <c r="C39" s="227">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row>
    <row r="40" spans="1:18" s="37" customFormat="1" ht="24.75" hidden="1" thickTop="1" x14ac:dyDescent="0.25">
      <c r="A40" s="100">
        <v>21390</v>
      </c>
      <c r="B40" s="85" t="s">
        <v>58</v>
      </c>
      <c r="C40" s="97">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c r="R40" s="346"/>
    </row>
    <row r="41" spans="1:18" ht="24.75" hidden="1" thickTop="1" x14ac:dyDescent="0.25">
      <c r="A41" s="55">
        <v>21391</v>
      </c>
      <c r="B41" s="101" t="s">
        <v>59</v>
      </c>
      <c r="C41" s="24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row>
    <row r="42" spans="1:18" ht="12.75" hidden="1" thickTop="1" x14ac:dyDescent="0.25">
      <c r="A42" s="64">
        <v>21393</v>
      </c>
      <c r="B42" s="111" t="s">
        <v>60</v>
      </c>
      <c r="C42" s="227">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row>
    <row r="43" spans="1:18" ht="12.75" hidden="1" thickTop="1" x14ac:dyDescent="0.25">
      <c r="A43" s="64">
        <v>21395</v>
      </c>
      <c r="B43" s="111" t="s">
        <v>61</v>
      </c>
      <c r="C43" s="227">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row>
    <row r="44" spans="1:18" ht="24.75" hidden="1" thickTop="1" x14ac:dyDescent="0.25">
      <c r="A44" s="64">
        <v>21399</v>
      </c>
      <c r="B44" s="111" t="s">
        <v>62</v>
      </c>
      <c r="C44" s="227">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c r="R44" s="346"/>
    </row>
    <row r="45" spans="1:18" s="37" customFormat="1" ht="24.75" hidden="1" thickTop="1" x14ac:dyDescent="0.25">
      <c r="A45" s="100">
        <v>21420</v>
      </c>
      <c r="B45" s="85" t="s">
        <v>63</v>
      </c>
      <c r="C45" s="143">
        <f>F45</f>
        <v>0</v>
      </c>
      <c r="D45" s="134"/>
      <c r="E45" s="418"/>
      <c r="F45" s="86">
        <f>D45+E45</f>
        <v>0</v>
      </c>
      <c r="G45" s="90" t="s">
        <v>46</v>
      </c>
      <c r="H45" s="395" t="s">
        <v>46</v>
      </c>
      <c r="I45" s="94" t="s">
        <v>46</v>
      </c>
      <c r="J45" s="90" t="s">
        <v>46</v>
      </c>
      <c r="K45" s="395" t="s">
        <v>46</v>
      </c>
      <c r="L45" s="94" t="s">
        <v>46</v>
      </c>
      <c r="M45" s="396" t="s">
        <v>46</v>
      </c>
      <c r="N45" s="91" t="s">
        <v>46</v>
      </c>
      <c r="O45" s="94" t="s">
        <v>46</v>
      </c>
      <c r="P45" s="397"/>
      <c r="R45" s="346"/>
    </row>
    <row r="46" spans="1:18" s="37" customFormat="1" ht="24.75" hidden="1" thickTop="1" x14ac:dyDescent="0.25">
      <c r="A46" s="136">
        <v>21490</v>
      </c>
      <c r="B46" s="137" t="s">
        <v>64</v>
      </c>
      <c r="C46" s="143">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row>
    <row r="47" spans="1:18" s="37" customFormat="1" ht="24.75" hidden="1" thickTop="1" x14ac:dyDescent="0.25">
      <c r="A47" s="64">
        <v>21499</v>
      </c>
      <c r="B47" s="111" t="s">
        <v>65</v>
      </c>
      <c r="C47" s="614">
        <f>F47+I47+L47</f>
        <v>0</v>
      </c>
      <c r="D47" s="57"/>
      <c r="E47" s="60"/>
      <c r="F47" s="56">
        <f>D47+E47</f>
        <v>0</v>
      </c>
      <c r="G47" s="422"/>
      <c r="H47" s="379"/>
      <c r="I47" s="380">
        <f>G47+H47</f>
        <v>0</v>
      </c>
      <c r="J47" s="57"/>
      <c r="K47" s="379"/>
      <c r="L47" s="380">
        <f>J47+K47</f>
        <v>0</v>
      </c>
      <c r="M47" s="415" t="s">
        <v>46</v>
      </c>
      <c r="N47" s="127" t="s">
        <v>46</v>
      </c>
      <c r="O47" s="132" t="s">
        <v>46</v>
      </c>
      <c r="P47" s="416"/>
      <c r="R47" s="346"/>
    </row>
    <row r="48" spans="1:18" ht="24.75" hidden="1" thickTop="1" x14ac:dyDescent="0.25">
      <c r="A48" s="152">
        <v>23000</v>
      </c>
      <c r="B48" s="153" t="s">
        <v>66</v>
      </c>
      <c r="C48" s="143">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row>
    <row r="49" spans="1:18" ht="24.75" hidden="1" thickTop="1" x14ac:dyDescent="0.25">
      <c r="A49" s="155">
        <v>23410</v>
      </c>
      <c r="B49" s="156" t="s">
        <v>67</v>
      </c>
      <c r="C49" s="167">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row>
    <row r="50" spans="1:18" ht="24.75" hidden="1" thickTop="1" x14ac:dyDescent="0.25">
      <c r="A50" s="155">
        <v>23510</v>
      </c>
      <c r="B50" s="156" t="s">
        <v>68</v>
      </c>
      <c r="C50" s="167">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row>
    <row r="51" spans="1:18" ht="12.75" thickTop="1" x14ac:dyDescent="0.25">
      <c r="A51" s="164"/>
      <c r="B51" s="156"/>
      <c r="C51" s="216"/>
      <c r="D51" s="436"/>
      <c r="E51" s="615"/>
      <c r="F51" s="157"/>
      <c r="G51" s="436"/>
      <c r="H51" s="437"/>
      <c r="I51" s="163"/>
      <c r="J51" s="162"/>
      <c r="K51" s="438"/>
      <c r="L51" s="169"/>
      <c r="M51" s="432"/>
      <c r="N51" s="433"/>
      <c r="O51" s="169"/>
      <c r="P51" s="434"/>
      <c r="R51" s="346"/>
    </row>
    <row r="52" spans="1:18" s="37" customFormat="1" x14ac:dyDescent="0.25">
      <c r="A52" s="170"/>
      <c r="B52" s="171" t="s">
        <v>69</v>
      </c>
      <c r="C52" s="616"/>
      <c r="D52" s="440"/>
      <c r="E52" s="441"/>
      <c r="F52" s="617"/>
      <c r="G52" s="440"/>
      <c r="H52" s="442"/>
      <c r="I52" s="180"/>
      <c r="J52" s="440"/>
      <c r="K52" s="442"/>
      <c r="L52" s="180"/>
      <c r="M52" s="443"/>
      <c r="N52" s="441"/>
      <c r="O52" s="180"/>
      <c r="P52" s="444"/>
      <c r="R52" s="346"/>
    </row>
    <row r="53" spans="1:18" s="37" customFormat="1" ht="12.75" thickBot="1" x14ac:dyDescent="0.3">
      <c r="A53" s="181"/>
      <c r="B53" s="38" t="s">
        <v>70</v>
      </c>
      <c r="C53" s="184">
        <f t="shared" ref="C53:C116" si="4">F53+I53+L53+O53</f>
        <v>794100</v>
      </c>
      <c r="D53" s="182">
        <f>SUM(D54,D284)</f>
        <v>793230</v>
      </c>
      <c r="E53" s="185">
        <f>SUM(E54,E284)</f>
        <v>870</v>
      </c>
      <c r="F53" s="186">
        <f t="shared" ref="F53:F117" si="5">D53+E53</f>
        <v>794100</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c r="R53" s="346"/>
    </row>
    <row r="54" spans="1:18" s="37" customFormat="1" ht="36.75" thickTop="1" x14ac:dyDescent="0.25">
      <c r="A54" s="188"/>
      <c r="B54" s="189" t="s">
        <v>71</v>
      </c>
      <c r="C54" s="193">
        <f t="shared" si="4"/>
        <v>794100</v>
      </c>
      <c r="D54" s="191">
        <f>SUM(D55,D197)</f>
        <v>793230</v>
      </c>
      <c r="E54" s="194">
        <f>SUM(E55,E197)</f>
        <v>870</v>
      </c>
      <c r="F54" s="195">
        <f t="shared" si="5"/>
        <v>794100</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c r="R54" s="346"/>
    </row>
    <row r="55" spans="1:18" s="37" customFormat="1" ht="24" x14ac:dyDescent="0.25">
      <c r="A55" s="197"/>
      <c r="B55" s="28" t="s">
        <v>72</v>
      </c>
      <c r="C55" s="175">
        <f t="shared" si="4"/>
        <v>785420</v>
      </c>
      <c r="D55" s="173">
        <f>SUM(D56,D78,D176,D190)</f>
        <v>784550</v>
      </c>
      <c r="E55" s="176">
        <f>SUM(E56,E78,E176,E190)</f>
        <v>870</v>
      </c>
      <c r="F55" s="198">
        <f t="shared" si="5"/>
        <v>785420</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c r="R55" s="346"/>
    </row>
    <row r="56" spans="1:18" s="37" customFormat="1" x14ac:dyDescent="0.25">
      <c r="A56" s="200">
        <v>1000</v>
      </c>
      <c r="B56" s="200" t="s">
        <v>73</v>
      </c>
      <c r="C56" s="608">
        <f t="shared" si="4"/>
        <v>714942</v>
      </c>
      <c r="D56" s="206">
        <f>SUM(D57,D70)</f>
        <v>714942</v>
      </c>
      <c r="E56" s="207">
        <f>SUM(E57,E70)</f>
        <v>0</v>
      </c>
      <c r="F56" s="208">
        <f t="shared" si="5"/>
        <v>714942</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row>
    <row r="57" spans="1:18" x14ac:dyDescent="0.25">
      <c r="A57" s="85">
        <v>1100</v>
      </c>
      <c r="B57" s="210" t="s">
        <v>74</v>
      </c>
      <c r="C57" s="97">
        <f t="shared" si="4"/>
        <v>545989</v>
      </c>
      <c r="D57" s="95">
        <f>SUM(D58,D61,D69)</f>
        <v>545989</v>
      </c>
      <c r="E57" s="98">
        <f>SUM(E58,E61,E69)</f>
        <v>0</v>
      </c>
      <c r="F57" s="212">
        <f t="shared" si="5"/>
        <v>545989</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row>
    <row r="58" spans="1:18" x14ac:dyDescent="0.25">
      <c r="A58" s="213">
        <v>1110</v>
      </c>
      <c r="B58" s="156" t="s">
        <v>75</v>
      </c>
      <c r="C58" s="216">
        <f t="shared" si="4"/>
        <v>470244</v>
      </c>
      <c r="D58" s="214">
        <f>SUM(D59:D60)</f>
        <v>470244</v>
      </c>
      <c r="E58" s="217">
        <f>SUM(E59:E60)</f>
        <v>0</v>
      </c>
      <c r="F58" s="218">
        <f t="shared" si="5"/>
        <v>470244</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row>
    <row r="59" spans="1:18" hidden="1" x14ac:dyDescent="0.25">
      <c r="A59" s="55">
        <v>1111</v>
      </c>
      <c r="B59" s="101" t="s">
        <v>76</v>
      </c>
      <c r="C59" s="240">
        <f t="shared" si="4"/>
        <v>0</v>
      </c>
      <c r="D59" s="106"/>
      <c r="E59" s="108"/>
      <c r="F59" s="242">
        <f t="shared" si="5"/>
        <v>0</v>
      </c>
      <c r="G59" s="106"/>
      <c r="H59" s="403"/>
      <c r="I59" s="243">
        <f t="shared" si="6"/>
        <v>0</v>
      </c>
      <c r="J59" s="106"/>
      <c r="K59" s="403"/>
      <c r="L59" s="243">
        <f t="shared" si="7"/>
        <v>0</v>
      </c>
      <c r="M59" s="463"/>
      <c r="N59" s="108"/>
      <c r="O59" s="243">
        <f t="shared" si="8"/>
        <v>0</v>
      </c>
      <c r="P59" s="382"/>
      <c r="R59" s="346"/>
    </row>
    <row r="60" spans="1:18" ht="24" x14ac:dyDescent="0.25">
      <c r="A60" s="64">
        <v>1119</v>
      </c>
      <c r="B60" s="111" t="s">
        <v>77</v>
      </c>
      <c r="C60" s="227">
        <f t="shared" si="4"/>
        <v>470244</v>
      </c>
      <c r="D60" s="116">
        <f>504256-33158-854</f>
        <v>470244</v>
      </c>
      <c r="E60" s="118"/>
      <c r="F60" s="229">
        <f t="shared" si="5"/>
        <v>470244</v>
      </c>
      <c r="G60" s="116"/>
      <c r="H60" s="408"/>
      <c r="I60" s="230">
        <f t="shared" si="6"/>
        <v>0</v>
      </c>
      <c r="J60" s="116"/>
      <c r="K60" s="408"/>
      <c r="L60" s="230">
        <f t="shared" si="7"/>
        <v>0</v>
      </c>
      <c r="M60" s="464"/>
      <c r="N60" s="118"/>
      <c r="O60" s="230">
        <f t="shared" si="8"/>
        <v>0</v>
      </c>
      <c r="P60" s="387"/>
      <c r="R60" s="346"/>
    </row>
    <row r="61" spans="1:18" ht="24" x14ac:dyDescent="0.25">
      <c r="A61" s="224">
        <v>1140</v>
      </c>
      <c r="B61" s="111" t="s">
        <v>78</v>
      </c>
      <c r="C61" s="227">
        <f t="shared" si="4"/>
        <v>75745</v>
      </c>
      <c r="D61" s="225">
        <f>SUM(D62:D68)</f>
        <v>75745</v>
      </c>
      <c r="E61" s="228">
        <f>SUM(E62:E68)</f>
        <v>0</v>
      </c>
      <c r="F61" s="229">
        <f>D61+E61</f>
        <v>75745</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row>
    <row r="62" spans="1:18" hidden="1" x14ac:dyDescent="0.25">
      <c r="A62" s="64">
        <v>1141</v>
      </c>
      <c r="B62" s="111" t="s">
        <v>79</v>
      </c>
      <c r="C62" s="227">
        <f t="shared" si="4"/>
        <v>0</v>
      </c>
      <c r="D62" s="116"/>
      <c r="E62" s="118"/>
      <c r="F62" s="229">
        <f t="shared" si="5"/>
        <v>0</v>
      </c>
      <c r="G62" s="116"/>
      <c r="H62" s="408"/>
      <c r="I62" s="230">
        <f t="shared" si="6"/>
        <v>0</v>
      </c>
      <c r="J62" s="116"/>
      <c r="K62" s="408"/>
      <c r="L62" s="230">
        <f t="shared" si="7"/>
        <v>0</v>
      </c>
      <c r="M62" s="464"/>
      <c r="N62" s="118"/>
      <c r="O62" s="230">
        <f t="shared" si="8"/>
        <v>0</v>
      </c>
      <c r="P62" s="387"/>
      <c r="R62" s="346"/>
    </row>
    <row r="63" spans="1:18" ht="24" hidden="1" x14ac:dyDescent="0.25">
      <c r="A63" s="64">
        <v>1142</v>
      </c>
      <c r="B63" s="111" t="s">
        <v>80</v>
      </c>
      <c r="C63" s="227">
        <f t="shared" si="4"/>
        <v>0</v>
      </c>
      <c r="D63" s="116"/>
      <c r="E63" s="118"/>
      <c r="F63" s="229">
        <f t="shared" si="5"/>
        <v>0</v>
      </c>
      <c r="G63" s="116"/>
      <c r="H63" s="408"/>
      <c r="I63" s="230">
        <f t="shared" si="6"/>
        <v>0</v>
      </c>
      <c r="J63" s="116"/>
      <c r="K63" s="408"/>
      <c r="L63" s="230">
        <f t="shared" si="7"/>
        <v>0</v>
      </c>
      <c r="M63" s="464"/>
      <c r="N63" s="118"/>
      <c r="O63" s="230">
        <f t="shared" si="8"/>
        <v>0</v>
      </c>
      <c r="P63" s="387"/>
      <c r="R63" s="346"/>
    </row>
    <row r="64" spans="1:18" ht="24" hidden="1" x14ac:dyDescent="0.25">
      <c r="A64" s="64">
        <v>1145</v>
      </c>
      <c r="B64" s="111" t="s">
        <v>81</v>
      </c>
      <c r="C64" s="227">
        <f t="shared" si="4"/>
        <v>0</v>
      </c>
      <c r="D64" s="116"/>
      <c r="E64" s="118"/>
      <c r="F64" s="229">
        <f t="shared" si="5"/>
        <v>0</v>
      </c>
      <c r="G64" s="116"/>
      <c r="H64" s="408"/>
      <c r="I64" s="230">
        <f t="shared" si="6"/>
        <v>0</v>
      </c>
      <c r="J64" s="116"/>
      <c r="K64" s="408"/>
      <c r="L64" s="230">
        <f t="shared" si="7"/>
        <v>0</v>
      </c>
      <c r="M64" s="464"/>
      <c r="N64" s="118"/>
      <c r="O64" s="230">
        <f t="shared" si="8"/>
        <v>0</v>
      </c>
      <c r="P64" s="387"/>
      <c r="R64" s="346"/>
    </row>
    <row r="65" spans="1:18" ht="24" x14ac:dyDescent="0.25">
      <c r="A65" s="64">
        <v>1146</v>
      </c>
      <c r="B65" s="111" t="s">
        <v>82</v>
      </c>
      <c r="C65" s="227">
        <f t="shared" si="4"/>
        <v>33851</v>
      </c>
      <c r="D65" s="116">
        <f>36675-2824</f>
        <v>33851</v>
      </c>
      <c r="E65" s="118"/>
      <c r="F65" s="229">
        <f t="shared" si="5"/>
        <v>33851</v>
      </c>
      <c r="G65" s="116"/>
      <c r="H65" s="408"/>
      <c r="I65" s="230">
        <f t="shared" si="6"/>
        <v>0</v>
      </c>
      <c r="J65" s="116"/>
      <c r="K65" s="408"/>
      <c r="L65" s="230">
        <f t="shared" si="7"/>
        <v>0</v>
      </c>
      <c r="M65" s="464"/>
      <c r="N65" s="118"/>
      <c r="O65" s="230">
        <f t="shared" si="8"/>
        <v>0</v>
      </c>
      <c r="P65" s="387"/>
      <c r="R65" s="346"/>
    </row>
    <row r="66" spans="1:18" x14ac:dyDescent="0.25">
      <c r="A66" s="64">
        <v>1147</v>
      </c>
      <c r="B66" s="111" t="s">
        <v>83</v>
      </c>
      <c r="C66" s="227">
        <f t="shared" si="4"/>
        <v>11240</v>
      </c>
      <c r="D66" s="116">
        <f>12088-848</f>
        <v>11240</v>
      </c>
      <c r="E66" s="118"/>
      <c r="F66" s="229">
        <f t="shared" si="5"/>
        <v>11240</v>
      </c>
      <c r="G66" s="116"/>
      <c r="H66" s="408"/>
      <c r="I66" s="230">
        <f t="shared" si="6"/>
        <v>0</v>
      </c>
      <c r="J66" s="116"/>
      <c r="K66" s="408"/>
      <c r="L66" s="230">
        <f t="shared" si="7"/>
        <v>0</v>
      </c>
      <c r="M66" s="464"/>
      <c r="N66" s="118"/>
      <c r="O66" s="230">
        <f t="shared" si="8"/>
        <v>0</v>
      </c>
      <c r="P66" s="387"/>
      <c r="R66" s="346"/>
    </row>
    <row r="67" spans="1:18" x14ac:dyDescent="0.25">
      <c r="A67" s="64">
        <v>1148</v>
      </c>
      <c r="B67" s="111" t="s">
        <v>84</v>
      </c>
      <c r="C67" s="227">
        <f t="shared" si="4"/>
        <v>30654</v>
      </c>
      <c r="D67" s="116">
        <f>31918-2118+854</f>
        <v>30654</v>
      </c>
      <c r="E67" s="118"/>
      <c r="F67" s="229">
        <f t="shared" si="5"/>
        <v>30654</v>
      </c>
      <c r="G67" s="116"/>
      <c r="H67" s="408"/>
      <c r="I67" s="230">
        <f t="shared" si="6"/>
        <v>0</v>
      </c>
      <c r="J67" s="116"/>
      <c r="K67" s="408"/>
      <c r="L67" s="230">
        <f t="shared" si="7"/>
        <v>0</v>
      </c>
      <c r="M67" s="464"/>
      <c r="N67" s="118"/>
      <c r="O67" s="230">
        <f t="shared" si="8"/>
        <v>0</v>
      </c>
      <c r="P67" s="387"/>
      <c r="R67" s="346"/>
    </row>
    <row r="68" spans="1:18" ht="36" hidden="1" x14ac:dyDescent="0.25">
      <c r="A68" s="64">
        <v>1149</v>
      </c>
      <c r="B68" s="111" t="s">
        <v>85</v>
      </c>
      <c r="C68" s="227">
        <f t="shared" si="4"/>
        <v>0</v>
      </c>
      <c r="D68" s="116"/>
      <c r="E68" s="118"/>
      <c r="F68" s="229">
        <f t="shared" si="5"/>
        <v>0</v>
      </c>
      <c r="G68" s="116"/>
      <c r="H68" s="408"/>
      <c r="I68" s="230">
        <f t="shared" si="6"/>
        <v>0</v>
      </c>
      <c r="J68" s="116"/>
      <c r="K68" s="408"/>
      <c r="L68" s="230">
        <f t="shared" si="7"/>
        <v>0</v>
      </c>
      <c r="M68" s="464"/>
      <c r="N68" s="118"/>
      <c r="O68" s="230">
        <f t="shared" si="8"/>
        <v>0</v>
      </c>
      <c r="P68" s="387"/>
      <c r="R68" s="346"/>
    </row>
    <row r="69" spans="1:18" ht="36" hidden="1" x14ac:dyDescent="0.25">
      <c r="A69" s="213">
        <v>1150</v>
      </c>
      <c r="B69" s="156" t="s">
        <v>86</v>
      </c>
      <c r="C69" s="227">
        <f t="shared" si="4"/>
        <v>0</v>
      </c>
      <c r="D69" s="231"/>
      <c r="E69" s="234"/>
      <c r="F69" s="218">
        <f t="shared" si="5"/>
        <v>0</v>
      </c>
      <c r="G69" s="231"/>
      <c r="H69" s="467"/>
      <c r="I69" s="219">
        <f t="shared" si="6"/>
        <v>0</v>
      </c>
      <c r="J69" s="231"/>
      <c r="K69" s="467"/>
      <c r="L69" s="219">
        <f t="shared" si="7"/>
        <v>0</v>
      </c>
      <c r="M69" s="468"/>
      <c r="N69" s="234"/>
      <c r="O69" s="219">
        <f t="shared" si="8"/>
        <v>0</v>
      </c>
      <c r="P69" s="434"/>
      <c r="R69" s="346"/>
    </row>
    <row r="70" spans="1:18" ht="36" x14ac:dyDescent="0.25">
      <c r="A70" s="85">
        <v>1200</v>
      </c>
      <c r="B70" s="210" t="s">
        <v>87</v>
      </c>
      <c r="C70" s="97">
        <f t="shared" si="4"/>
        <v>168953</v>
      </c>
      <c r="D70" s="95">
        <f>SUM(D71:D72)</f>
        <v>168953</v>
      </c>
      <c r="E70" s="98">
        <f>SUM(E71:E72)</f>
        <v>0</v>
      </c>
      <c r="F70" s="212">
        <f>D70+E70</f>
        <v>168953</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row>
    <row r="71" spans="1:18" ht="24" x14ac:dyDescent="0.25">
      <c r="A71" s="350">
        <v>1210</v>
      </c>
      <c r="B71" s="101" t="s">
        <v>88</v>
      </c>
      <c r="C71" s="240">
        <f t="shared" si="4"/>
        <v>134478</v>
      </c>
      <c r="D71" s="106">
        <f>144172-9694</f>
        <v>134478</v>
      </c>
      <c r="E71" s="108"/>
      <c r="F71" s="242">
        <f t="shared" si="5"/>
        <v>134478</v>
      </c>
      <c r="G71" s="106"/>
      <c r="H71" s="403"/>
      <c r="I71" s="243">
        <f t="shared" si="6"/>
        <v>0</v>
      </c>
      <c r="J71" s="106"/>
      <c r="K71" s="403"/>
      <c r="L71" s="243">
        <f t="shared" si="7"/>
        <v>0</v>
      </c>
      <c r="M71" s="463"/>
      <c r="N71" s="108"/>
      <c r="O71" s="243">
        <f t="shared" si="8"/>
        <v>0</v>
      </c>
      <c r="P71" s="382"/>
      <c r="R71" s="346"/>
    </row>
    <row r="72" spans="1:18" ht="24" x14ac:dyDescent="0.25">
      <c r="A72" s="224">
        <v>1220</v>
      </c>
      <c r="B72" s="111" t="s">
        <v>89</v>
      </c>
      <c r="C72" s="227">
        <f t="shared" si="4"/>
        <v>34475</v>
      </c>
      <c r="D72" s="225">
        <f>SUM(D73:D77)</f>
        <v>34475</v>
      </c>
      <c r="E72" s="228">
        <f>SUM(E73:E77)</f>
        <v>0</v>
      </c>
      <c r="F72" s="229">
        <f t="shared" si="5"/>
        <v>34475</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row>
    <row r="73" spans="1:18" ht="60" x14ac:dyDescent="0.25">
      <c r="A73" s="64">
        <v>1221</v>
      </c>
      <c r="B73" s="111" t="s">
        <v>90</v>
      </c>
      <c r="C73" s="227">
        <f t="shared" si="4"/>
        <v>24076</v>
      </c>
      <c r="D73" s="116">
        <f>26219-2143</f>
        <v>24076</v>
      </c>
      <c r="E73" s="118"/>
      <c r="F73" s="229">
        <f t="shared" si="5"/>
        <v>24076</v>
      </c>
      <c r="G73" s="116"/>
      <c r="H73" s="408"/>
      <c r="I73" s="230">
        <f t="shared" si="6"/>
        <v>0</v>
      </c>
      <c r="J73" s="116"/>
      <c r="K73" s="408"/>
      <c r="L73" s="230">
        <f t="shared" si="7"/>
        <v>0</v>
      </c>
      <c r="M73" s="464"/>
      <c r="N73" s="118"/>
      <c r="O73" s="230">
        <f t="shared" si="8"/>
        <v>0</v>
      </c>
      <c r="P73" s="387"/>
      <c r="R73" s="346"/>
    </row>
    <row r="74" spans="1:18" hidden="1" x14ac:dyDescent="0.25">
      <c r="A74" s="64">
        <v>1223</v>
      </c>
      <c r="B74" s="111" t="s">
        <v>91</v>
      </c>
      <c r="C74" s="227">
        <f t="shared" si="4"/>
        <v>0</v>
      </c>
      <c r="D74" s="116"/>
      <c r="E74" s="118"/>
      <c r="F74" s="229">
        <f t="shared" si="5"/>
        <v>0</v>
      </c>
      <c r="G74" s="116"/>
      <c r="H74" s="408"/>
      <c r="I74" s="230">
        <f t="shared" si="6"/>
        <v>0</v>
      </c>
      <c r="J74" s="116"/>
      <c r="K74" s="408"/>
      <c r="L74" s="230">
        <f t="shared" si="7"/>
        <v>0</v>
      </c>
      <c r="M74" s="464"/>
      <c r="N74" s="118"/>
      <c r="O74" s="230">
        <f t="shared" si="8"/>
        <v>0</v>
      </c>
      <c r="P74" s="387"/>
      <c r="R74" s="346"/>
    </row>
    <row r="75" spans="1:18" hidden="1" x14ac:dyDescent="0.25">
      <c r="A75" s="64">
        <v>1225</v>
      </c>
      <c r="B75" s="111" t="s">
        <v>92</v>
      </c>
      <c r="C75" s="227">
        <f t="shared" si="4"/>
        <v>0</v>
      </c>
      <c r="D75" s="116"/>
      <c r="E75" s="118"/>
      <c r="F75" s="229">
        <f t="shared" si="5"/>
        <v>0</v>
      </c>
      <c r="G75" s="116"/>
      <c r="H75" s="408"/>
      <c r="I75" s="230">
        <f t="shared" si="6"/>
        <v>0</v>
      </c>
      <c r="J75" s="116"/>
      <c r="K75" s="408"/>
      <c r="L75" s="230">
        <f t="shared" si="7"/>
        <v>0</v>
      </c>
      <c r="M75" s="464"/>
      <c r="N75" s="118"/>
      <c r="O75" s="230">
        <f t="shared" si="8"/>
        <v>0</v>
      </c>
      <c r="P75" s="387"/>
      <c r="R75" s="346"/>
    </row>
    <row r="76" spans="1:18" ht="36" x14ac:dyDescent="0.25">
      <c r="A76" s="64">
        <v>1227</v>
      </c>
      <c r="B76" s="111" t="s">
        <v>93</v>
      </c>
      <c r="C76" s="227">
        <f t="shared" si="4"/>
        <v>9971</v>
      </c>
      <c r="D76" s="116">
        <f>10892-921</f>
        <v>9971</v>
      </c>
      <c r="E76" s="118"/>
      <c r="F76" s="229">
        <f t="shared" si="5"/>
        <v>9971</v>
      </c>
      <c r="G76" s="116"/>
      <c r="H76" s="408"/>
      <c r="I76" s="230">
        <f t="shared" si="6"/>
        <v>0</v>
      </c>
      <c r="J76" s="116"/>
      <c r="K76" s="408"/>
      <c r="L76" s="230">
        <f t="shared" si="7"/>
        <v>0</v>
      </c>
      <c r="M76" s="464"/>
      <c r="N76" s="118"/>
      <c r="O76" s="230">
        <f t="shared" si="8"/>
        <v>0</v>
      </c>
      <c r="P76" s="387"/>
      <c r="R76" s="346"/>
    </row>
    <row r="77" spans="1:18" ht="60" x14ac:dyDescent="0.25">
      <c r="A77" s="64">
        <v>1228</v>
      </c>
      <c r="B77" s="111" t="s">
        <v>94</v>
      </c>
      <c r="C77" s="227">
        <f t="shared" si="4"/>
        <v>428</v>
      </c>
      <c r="D77" s="116">
        <v>428</v>
      </c>
      <c r="E77" s="118"/>
      <c r="F77" s="229">
        <f t="shared" si="5"/>
        <v>428</v>
      </c>
      <c r="G77" s="116"/>
      <c r="H77" s="408"/>
      <c r="I77" s="230">
        <f t="shared" si="6"/>
        <v>0</v>
      </c>
      <c r="J77" s="116"/>
      <c r="K77" s="408"/>
      <c r="L77" s="230">
        <f t="shared" si="7"/>
        <v>0</v>
      </c>
      <c r="M77" s="464"/>
      <c r="N77" s="118"/>
      <c r="O77" s="230">
        <f t="shared" si="8"/>
        <v>0</v>
      </c>
      <c r="P77" s="387"/>
      <c r="R77" s="346"/>
    </row>
    <row r="78" spans="1:18" x14ac:dyDescent="0.25">
      <c r="A78" s="200">
        <v>2000</v>
      </c>
      <c r="B78" s="200" t="s">
        <v>95</v>
      </c>
      <c r="C78" s="608">
        <f t="shared" si="4"/>
        <v>70478</v>
      </c>
      <c r="D78" s="206">
        <f>SUM(D79,D86,D133,D167,D168,D175)</f>
        <v>69608</v>
      </c>
      <c r="E78" s="207">
        <f>SUM(E79,E86,E133,E167,E168,E175)</f>
        <v>870</v>
      </c>
      <c r="F78" s="208">
        <f t="shared" si="5"/>
        <v>70478</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c r="R78" s="346"/>
    </row>
    <row r="79" spans="1:18" ht="24" hidden="1" x14ac:dyDescent="0.25">
      <c r="A79" s="85">
        <v>2100</v>
      </c>
      <c r="B79" s="210" t="s">
        <v>96</v>
      </c>
      <c r="C79" s="97">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row>
    <row r="80" spans="1:18" ht="24" hidden="1" x14ac:dyDescent="0.25">
      <c r="A80" s="350">
        <v>2110</v>
      </c>
      <c r="B80" s="101" t="s">
        <v>97</v>
      </c>
      <c r="C80" s="24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row>
    <row r="81" spans="1:18" hidden="1" x14ac:dyDescent="0.25">
      <c r="A81" s="64">
        <v>2111</v>
      </c>
      <c r="B81" s="111" t="s">
        <v>98</v>
      </c>
      <c r="C81" s="227">
        <f t="shared" si="4"/>
        <v>0</v>
      </c>
      <c r="D81" s="116"/>
      <c r="E81" s="118"/>
      <c r="F81" s="229">
        <f t="shared" si="5"/>
        <v>0</v>
      </c>
      <c r="G81" s="116"/>
      <c r="H81" s="408"/>
      <c r="I81" s="230">
        <f t="shared" si="6"/>
        <v>0</v>
      </c>
      <c r="J81" s="116"/>
      <c r="K81" s="408"/>
      <c r="L81" s="230">
        <f t="shared" si="7"/>
        <v>0</v>
      </c>
      <c r="M81" s="464"/>
      <c r="N81" s="118"/>
      <c r="O81" s="230">
        <f t="shared" si="8"/>
        <v>0</v>
      </c>
      <c r="P81" s="387"/>
      <c r="R81" s="346"/>
    </row>
    <row r="82" spans="1:18" ht="24" hidden="1" x14ac:dyDescent="0.25">
      <c r="A82" s="64">
        <v>2112</v>
      </c>
      <c r="B82" s="111" t="s">
        <v>99</v>
      </c>
      <c r="C82" s="227">
        <f t="shared" si="4"/>
        <v>0</v>
      </c>
      <c r="D82" s="116"/>
      <c r="E82" s="118"/>
      <c r="F82" s="229">
        <f t="shared" si="5"/>
        <v>0</v>
      </c>
      <c r="G82" s="116"/>
      <c r="H82" s="408"/>
      <c r="I82" s="230">
        <f t="shared" si="6"/>
        <v>0</v>
      </c>
      <c r="J82" s="116"/>
      <c r="K82" s="408"/>
      <c r="L82" s="230">
        <f t="shared" si="7"/>
        <v>0</v>
      </c>
      <c r="M82" s="464"/>
      <c r="N82" s="118"/>
      <c r="O82" s="230">
        <f t="shared" si="8"/>
        <v>0</v>
      </c>
      <c r="P82" s="387"/>
      <c r="R82" s="346"/>
    </row>
    <row r="83" spans="1:18" ht="24" hidden="1" x14ac:dyDescent="0.25">
      <c r="A83" s="224">
        <v>2120</v>
      </c>
      <c r="B83" s="111" t="s">
        <v>100</v>
      </c>
      <c r="C83" s="227">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row>
    <row r="84" spans="1:18" hidden="1" x14ac:dyDescent="0.25">
      <c r="A84" s="64">
        <v>2121</v>
      </c>
      <c r="B84" s="111" t="s">
        <v>98</v>
      </c>
      <c r="C84" s="227">
        <f t="shared" si="4"/>
        <v>0</v>
      </c>
      <c r="D84" s="116"/>
      <c r="E84" s="118"/>
      <c r="F84" s="229">
        <f t="shared" si="5"/>
        <v>0</v>
      </c>
      <c r="G84" s="116"/>
      <c r="H84" s="408"/>
      <c r="I84" s="230">
        <f t="shared" si="6"/>
        <v>0</v>
      </c>
      <c r="J84" s="116"/>
      <c r="K84" s="408"/>
      <c r="L84" s="230">
        <f t="shared" si="7"/>
        <v>0</v>
      </c>
      <c r="M84" s="464"/>
      <c r="N84" s="118"/>
      <c r="O84" s="230">
        <f t="shared" si="8"/>
        <v>0</v>
      </c>
      <c r="P84" s="387"/>
      <c r="R84" s="346"/>
    </row>
    <row r="85" spans="1:18" ht="24" hidden="1" x14ac:dyDescent="0.25">
      <c r="A85" s="64">
        <v>2122</v>
      </c>
      <c r="B85" s="111" t="s">
        <v>99</v>
      </c>
      <c r="C85" s="227">
        <f t="shared" si="4"/>
        <v>0</v>
      </c>
      <c r="D85" s="116"/>
      <c r="E85" s="118"/>
      <c r="F85" s="229">
        <f t="shared" si="5"/>
        <v>0</v>
      </c>
      <c r="G85" s="116"/>
      <c r="H85" s="408"/>
      <c r="I85" s="230">
        <f t="shared" si="6"/>
        <v>0</v>
      </c>
      <c r="J85" s="116"/>
      <c r="K85" s="408"/>
      <c r="L85" s="230">
        <f t="shared" si="7"/>
        <v>0</v>
      </c>
      <c r="M85" s="464"/>
      <c r="N85" s="118"/>
      <c r="O85" s="230">
        <f t="shared" si="8"/>
        <v>0</v>
      </c>
      <c r="P85" s="387"/>
      <c r="R85" s="346"/>
    </row>
    <row r="86" spans="1:18" x14ac:dyDescent="0.25">
      <c r="A86" s="85">
        <v>2200</v>
      </c>
      <c r="B86" s="210" t="s">
        <v>101</v>
      </c>
      <c r="C86" s="290">
        <f t="shared" si="4"/>
        <v>44371</v>
      </c>
      <c r="D86" s="95">
        <f>SUM(D87,D92,D98,D106,D115,D119,D125,D131)</f>
        <v>43501</v>
      </c>
      <c r="E86" s="98">
        <f>SUM(E87,E92,E98,E106,E115,E119,E125,E131)</f>
        <v>870</v>
      </c>
      <c r="F86" s="212">
        <f t="shared" si="5"/>
        <v>44371</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c r="R86" s="346"/>
    </row>
    <row r="87" spans="1:18" ht="24" x14ac:dyDescent="0.25">
      <c r="A87" s="213">
        <v>2210</v>
      </c>
      <c r="B87" s="156" t="s">
        <v>102</v>
      </c>
      <c r="C87" s="216">
        <f t="shared" si="4"/>
        <v>10120</v>
      </c>
      <c r="D87" s="214">
        <f>SUM(D88:D91)</f>
        <v>10120</v>
      </c>
      <c r="E87" s="217">
        <f>SUM(E88:E91)</f>
        <v>0</v>
      </c>
      <c r="F87" s="218">
        <f t="shared" si="5"/>
        <v>10120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row>
    <row r="88" spans="1:18" ht="24" hidden="1" x14ac:dyDescent="0.25">
      <c r="A88" s="55">
        <v>2211</v>
      </c>
      <c r="B88" s="101" t="s">
        <v>103</v>
      </c>
      <c r="C88" s="227">
        <f t="shared" si="4"/>
        <v>0</v>
      </c>
      <c r="D88" s="106"/>
      <c r="E88" s="108"/>
      <c r="F88" s="242">
        <f t="shared" si="5"/>
        <v>0</v>
      </c>
      <c r="G88" s="106"/>
      <c r="H88" s="403"/>
      <c r="I88" s="243">
        <f t="shared" si="6"/>
        <v>0</v>
      </c>
      <c r="J88" s="106"/>
      <c r="K88" s="403"/>
      <c r="L88" s="243">
        <f t="shared" si="7"/>
        <v>0</v>
      </c>
      <c r="M88" s="463"/>
      <c r="N88" s="108"/>
      <c r="O88" s="243">
        <f t="shared" si="8"/>
        <v>0</v>
      </c>
      <c r="P88" s="382"/>
      <c r="R88" s="346"/>
    </row>
    <row r="89" spans="1:18" ht="36" x14ac:dyDescent="0.25">
      <c r="A89" s="64">
        <v>2212</v>
      </c>
      <c r="B89" s="111" t="s">
        <v>104</v>
      </c>
      <c r="C89" s="227">
        <f t="shared" si="4"/>
        <v>7442</v>
      </c>
      <c r="D89" s="116">
        <v>7442</v>
      </c>
      <c r="E89" s="118"/>
      <c r="F89" s="229">
        <f t="shared" si="5"/>
        <v>7442</v>
      </c>
      <c r="G89" s="116"/>
      <c r="H89" s="408"/>
      <c r="I89" s="230">
        <f t="shared" si="6"/>
        <v>0</v>
      </c>
      <c r="J89" s="116"/>
      <c r="K89" s="408"/>
      <c r="L89" s="230">
        <f t="shared" si="7"/>
        <v>0</v>
      </c>
      <c r="M89" s="464"/>
      <c r="N89" s="118"/>
      <c r="O89" s="230">
        <f t="shared" si="8"/>
        <v>0</v>
      </c>
      <c r="P89" s="387"/>
      <c r="R89" s="346"/>
    </row>
    <row r="90" spans="1:18" ht="24" x14ac:dyDescent="0.25">
      <c r="A90" s="64">
        <v>2214</v>
      </c>
      <c r="B90" s="111" t="s">
        <v>105</v>
      </c>
      <c r="C90" s="227">
        <f t="shared" si="4"/>
        <v>748</v>
      </c>
      <c r="D90" s="116">
        <v>748</v>
      </c>
      <c r="E90" s="118"/>
      <c r="F90" s="229">
        <f t="shared" si="5"/>
        <v>748</v>
      </c>
      <c r="G90" s="116"/>
      <c r="H90" s="408"/>
      <c r="I90" s="230">
        <f t="shared" si="6"/>
        <v>0</v>
      </c>
      <c r="J90" s="116"/>
      <c r="K90" s="408"/>
      <c r="L90" s="230">
        <f t="shared" si="7"/>
        <v>0</v>
      </c>
      <c r="M90" s="464"/>
      <c r="N90" s="118"/>
      <c r="O90" s="230">
        <f t="shared" si="8"/>
        <v>0</v>
      </c>
      <c r="P90" s="387"/>
      <c r="R90" s="346"/>
    </row>
    <row r="91" spans="1:18" x14ac:dyDescent="0.25">
      <c r="A91" s="64">
        <v>2219</v>
      </c>
      <c r="B91" s="111" t="s">
        <v>106</v>
      </c>
      <c r="C91" s="227">
        <f t="shared" si="4"/>
        <v>1930</v>
      </c>
      <c r="D91" s="116">
        <v>1930</v>
      </c>
      <c r="E91" s="118"/>
      <c r="F91" s="229">
        <f t="shared" si="5"/>
        <v>1930</v>
      </c>
      <c r="G91" s="116"/>
      <c r="H91" s="408"/>
      <c r="I91" s="230">
        <f t="shared" si="6"/>
        <v>0</v>
      </c>
      <c r="J91" s="116"/>
      <c r="K91" s="408"/>
      <c r="L91" s="230">
        <f t="shared" si="7"/>
        <v>0</v>
      </c>
      <c r="M91" s="464"/>
      <c r="N91" s="118"/>
      <c r="O91" s="230">
        <f t="shared" si="8"/>
        <v>0</v>
      </c>
      <c r="P91" s="387"/>
      <c r="R91" s="346"/>
    </row>
    <row r="92" spans="1:18" ht="24" x14ac:dyDescent="0.25">
      <c r="A92" s="224">
        <v>2220</v>
      </c>
      <c r="B92" s="111" t="s">
        <v>107</v>
      </c>
      <c r="C92" s="227">
        <f t="shared" si="4"/>
        <v>8880</v>
      </c>
      <c r="D92" s="225">
        <f>SUM(D93:D97)</f>
        <v>8880</v>
      </c>
      <c r="E92" s="228">
        <f>SUM(E93:E97)</f>
        <v>0</v>
      </c>
      <c r="F92" s="229">
        <f t="shared" si="5"/>
        <v>8880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row>
    <row r="93" spans="1:18" x14ac:dyDescent="0.25">
      <c r="A93" s="64">
        <v>2221</v>
      </c>
      <c r="B93" s="111" t="s">
        <v>108</v>
      </c>
      <c r="C93" s="227">
        <f t="shared" si="4"/>
        <v>2200</v>
      </c>
      <c r="D93" s="116">
        <v>2200</v>
      </c>
      <c r="E93" s="118"/>
      <c r="F93" s="229">
        <f t="shared" si="5"/>
        <v>2200</v>
      </c>
      <c r="G93" s="116"/>
      <c r="H93" s="408"/>
      <c r="I93" s="230">
        <f t="shared" si="6"/>
        <v>0</v>
      </c>
      <c r="J93" s="116"/>
      <c r="K93" s="408"/>
      <c r="L93" s="230">
        <f t="shared" si="7"/>
        <v>0</v>
      </c>
      <c r="M93" s="464"/>
      <c r="N93" s="118"/>
      <c r="O93" s="230">
        <f t="shared" si="8"/>
        <v>0</v>
      </c>
      <c r="P93" s="387"/>
      <c r="R93" s="346"/>
    </row>
    <row r="94" spans="1:18" hidden="1" x14ac:dyDescent="0.25">
      <c r="A94" s="64">
        <v>2222</v>
      </c>
      <c r="B94" s="111" t="s">
        <v>109</v>
      </c>
      <c r="C94" s="227">
        <f t="shared" si="4"/>
        <v>0</v>
      </c>
      <c r="D94" s="116"/>
      <c r="E94" s="118"/>
      <c r="F94" s="229">
        <f t="shared" si="5"/>
        <v>0</v>
      </c>
      <c r="G94" s="116"/>
      <c r="H94" s="408"/>
      <c r="I94" s="230">
        <f t="shared" si="6"/>
        <v>0</v>
      </c>
      <c r="J94" s="116"/>
      <c r="K94" s="408"/>
      <c r="L94" s="230">
        <f t="shared" si="7"/>
        <v>0</v>
      </c>
      <c r="M94" s="464"/>
      <c r="N94" s="118"/>
      <c r="O94" s="230">
        <f t="shared" si="8"/>
        <v>0</v>
      </c>
      <c r="P94" s="387"/>
      <c r="R94" s="346"/>
    </row>
    <row r="95" spans="1:18" x14ac:dyDescent="0.25">
      <c r="A95" s="64">
        <v>2223</v>
      </c>
      <c r="B95" s="111" t="s">
        <v>110</v>
      </c>
      <c r="C95" s="227">
        <f t="shared" si="4"/>
        <v>6050</v>
      </c>
      <c r="D95" s="116">
        <v>6050</v>
      </c>
      <c r="E95" s="118"/>
      <c r="F95" s="229">
        <f t="shared" si="5"/>
        <v>6050</v>
      </c>
      <c r="G95" s="116"/>
      <c r="H95" s="408"/>
      <c r="I95" s="230">
        <f t="shared" si="6"/>
        <v>0</v>
      </c>
      <c r="J95" s="116"/>
      <c r="K95" s="408"/>
      <c r="L95" s="230">
        <f t="shared" si="7"/>
        <v>0</v>
      </c>
      <c r="M95" s="464"/>
      <c r="N95" s="118"/>
      <c r="O95" s="230">
        <f t="shared" si="8"/>
        <v>0</v>
      </c>
      <c r="P95" s="387"/>
      <c r="R95" s="346"/>
    </row>
    <row r="96" spans="1:18" ht="48" x14ac:dyDescent="0.25">
      <c r="A96" s="64">
        <v>2224</v>
      </c>
      <c r="B96" s="111" t="s">
        <v>111</v>
      </c>
      <c r="C96" s="227">
        <f t="shared" si="4"/>
        <v>630</v>
      </c>
      <c r="D96" s="116">
        <v>630</v>
      </c>
      <c r="E96" s="118"/>
      <c r="F96" s="229">
        <f t="shared" si="5"/>
        <v>630</v>
      </c>
      <c r="G96" s="116"/>
      <c r="H96" s="408"/>
      <c r="I96" s="230">
        <f t="shared" si="6"/>
        <v>0</v>
      </c>
      <c r="J96" s="116"/>
      <c r="K96" s="408"/>
      <c r="L96" s="230">
        <f t="shared" si="7"/>
        <v>0</v>
      </c>
      <c r="M96" s="464"/>
      <c r="N96" s="118"/>
      <c r="O96" s="230">
        <f t="shared" si="8"/>
        <v>0</v>
      </c>
      <c r="P96" s="387"/>
      <c r="R96" s="346"/>
    </row>
    <row r="97" spans="1:18" ht="24" hidden="1" x14ac:dyDescent="0.25">
      <c r="A97" s="64">
        <v>2229</v>
      </c>
      <c r="B97" s="111" t="s">
        <v>112</v>
      </c>
      <c r="C97" s="227">
        <f t="shared" si="4"/>
        <v>0</v>
      </c>
      <c r="D97" s="116"/>
      <c r="E97" s="118"/>
      <c r="F97" s="229">
        <f t="shared" si="5"/>
        <v>0</v>
      </c>
      <c r="G97" s="116"/>
      <c r="H97" s="408"/>
      <c r="I97" s="230">
        <f t="shared" si="6"/>
        <v>0</v>
      </c>
      <c r="J97" s="116"/>
      <c r="K97" s="408"/>
      <c r="L97" s="230">
        <f t="shared" si="7"/>
        <v>0</v>
      </c>
      <c r="M97" s="464"/>
      <c r="N97" s="118"/>
      <c r="O97" s="230">
        <f t="shared" si="8"/>
        <v>0</v>
      </c>
      <c r="P97" s="387"/>
      <c r="R97" s="346"/>
    </row>
    <row r="98" spans="1:18" ht="36" x14ac:dyDescent="0.25">
      <c r="A98" s="224">
        <v>2230</v>
      </c>
      <c r="B98" s="111" t="s">
        <v>113</v>
      </c>
      <c r="C98" s="227">
        <f t="shared" si="4"/>
        <v>4589</v>
      </c>
      <c r="D98" s="225">
        <f>SUM(D99:D105)</f>
        <v>3719</v>
      </c>
      <c r="E98" s="228">
        <f>SUM(E99:E105)</f>
        <v>870</v>
      </c>
      <c r="F98" s="229">
        <f t="shared" si="5"/>
        <v>4589</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row>
    <row r="99" spans="1:18" ht="24" hidden="1" x14ac:dyDescent="0.25">
      <c r="A99" s="64">
        <v>2231</v>
      </c>
      <c r="B99" s="111" t="s">
        <v>114</v>
      </c>
      <c r="C99" s="227">
        <f t="shared" si="4"/>
        <v>0</v>
      </c>
      <c r="D99" s="116"/>
      <c r="E99" s="118"/>
      <c r="F99" s="229">
        <f t="shared" si="5"/>
        <v>0</v>
      </c>
      <c r="G99" s="116"/>
      <c r="H99" s="408"/>
      <c r="I99" s="230">
        <f t="shared" si="6"/>
        <v>0</v>
      </c>
      <c r="J99" s="116"/>
      <c r="K99" s="408"/>
      <c r="L99" s="230">
        <f t="shared" si="7"/>
        <v>0</v>
      </c>
      <c r="M99" s="464"/>
      <c r="N99" s="118"/>
      <c r="O99" s="230">
        <f t="shared" si="8"/>
        <v>0</v>
      </c>
      <c r="P99" s="387"/>
      <c r="R99" s="346"/>
    </row>
    <row r="100" spans="1:18" ht="36" hidden="1" x14ac:dyDescent="0.25">
      <c r="A100" s="64">
        <v>2232</v>
      </c>
      <c r="B100" s="111" t="s">
        <v>115</v>
      </c>
      <c r="C100" s="227">
        <f t="shared" si="4"/>
        <v>0</v>
      </c>
      <c r="D100" s="116"/>
      <c r="E100" s="118"/>
      <c r="F100" s="229">
        <f t="shared" si="5"/>
        <v>0</v>
      </c>
      <c r="G100" s="116"/>
      <c r="H100" s="408"/>
      <c r="I100" s="230">
        <f t="shared" si="6"/>
        <v>0</v>
      </c>
      <c r="J100" s="116"/>
      <c r="K100" s="408"/>
      <c r="L100" s="230">
        <f t="shared" si="7"/>
        <v>0</v>
      </c>
      <c r="M100" s="464"/>
      <c r="N100" s="118"/>
      <c r="O100" s="230">
        <f t="shared" si="8"/>
        <v>0</v>
      </c>
      <c r="P100" s="387"/>
      <c r="R100" s="346"/>
    </row>
    <row r="101" spans="1:18" ht="24" hidden="1" x14ac:dyDescent="0.25">
      <c r="A101" s="55">
        <v>2233</v>
      </c>
      <c r="B101" s="101" t="s">
        <v>116</v>
      </c>
      <c r="C101" s="227">
        <f t="shared" si="4"/>
        <v>0</v>
      </c>
      <c r="D101" s="106"/>
      <c r="E101" s="108"/>
      <c r="F101" s="242">
        <f t="shared" si="5"/>
        <v>0</v>
      </c>
      <c r="G101" s="106"/>
      <c r="H101" s="403"/>
      <c r="I101" s="243">
        <f t="shared" si="6"/>
        <v>0</v>
      </c>
      <c r="J101" s="106"/>
      <c r="K101" s="403"/>
      <c r="L101" s="243">
        <f t="shared" si="7"/>
        <v>0</v>
      </c>
      <c r="M101" s="463"/>
      <c r="N101" s="108"/>
      <c r="O101" s="243">
        <f t="shared" si="8"/>
        <v>0</v>
      </c>
      <c r="P101" s="382"/>
      <c r="R101" s="346"/>
    </row>
    <row r="102" spans="1:18" ht="36" hidden="1" x14ac:dyDescent="0.25">
      <c r="A102" s="64">
        <v>2234</v>
      </c>
      <c r="B102" s="111" t="s">
        <v>117</v>
      </c>
      <c r="C102" s="227">
        <f t="shared" si="4"/>
        <v>0</v>
      </c>
      <c r="D102" s="116"/>
      <c r="E102" s="118"/>
      <c r="F102" s="229">
        <f t="shared" si="5"/>
        <v>0</v>
      </c>
      <c r="G102" s="116"/>
      <c r="H102" s="408"/>
      <c r="I102" s="230">
        <f t="shared" si="6"/>
        <v>0</v>
      </c>
      <c r="J102" s="116"/>
      <c r="K102" s="408"/>
      <c r="L102" s="230">
        <f t="shared" si="7"/>
        <v>0</v>
      </c>
      <c r="M102" s="464"/>
      <c r="N102" s="118"/>
      <c r="O102" s="230">
        <f t="shared" si="8"/>
        <v>0</v>
      </c>
      <c r="P102" s="387"/>
      <c r="R102" s="346"/>
    </row>
    <row r="103" spans="1:18" ht="72" x14ac:dyDescent="0.25">
      <c r="A103" s="64">
        <v>2235</v>
      </c>
      <c r="B103" s="111" t="s">
        <v>118</v>
      </c>
      <c r="C103" s="227">
        <f t="shared" si="4"/>
        <v>1027</v>
      </c>
      <c r="D103" s="116">
        <v>157</v>
      </c>
      <c r="E103" s="118">
        <v>870</v>
      </c>
      <c r="F103" s="229">
        <f t="shared" si="5"/>
        <v>1027</v>
      </c>
      <c r="G103" s="116"/>
      <c r="H103" s="408"/>
      <c r="I103" s="230">
        <f t="shared" si="6"/>
        <v>0</v>
      </c>
      <c r="J103" s="116"/>
      <c r="K103" s="408"/>
      <c r="L103" s="230">
        <f t="shared" si="7"/>
        <v>0</v>
      </c>
      <c r="M103" s="464"/>
      <c r="N103" s="118"/>
      <c r="O103" s="230">
        <f t="shared" si="8"/>
        <v>0</v>
      </c>
      <c r="P103" s="387" t="s">
        <v>929</v>
      </c>
      <c r="R103" s="346"/>
    </row>
    <row r="104" spans="1:18" x14ac:dyDescent="0.25">
      <c r="A104" s="64">
        <v>2236</v>
      </c>
      <c r="B104" s="111" t="s">
        <v>119</v>
      </c>
      <c r="C104" s="227">
        <f t="shared" si="4"/>
        <v>29</v>
      </c>
      <c r="D104" s="116">
        <v>29</v>
      </c>
      <c r="E104" s="118"/>
      <c r="F104" s="229">
        <f t="shared" si="5"/>
        <v>29</v>
      </c>
      <c r="G104" s="116"/>
      <c r="H104" s="408"/>
      <c r="I104" s="230">
        <f t="shared" si="6"/>
        <v>0</v>
      </c>
      <c r="J104" s="116"/>
      <c r="K104" s="408"/>
      <c r="L104" s="230">
        <f t="shared" si="7"/>
        <v>0</v>
      </c>
      <c r="M104" s="464"/>
      <c r="N104" s="118"/>
      <c r="O104" s="230">
        <f t="shared" si="8"/>
        <v>0</v>
      </c>
      <c r="P104" s="387"/>
      <c r="R104" s="346"/>
    </row>
    <row r="105" spans="1:18" ht="24" x14ac:dyDescent="0.25">
      <c r="A105" s="64">
        <v>2239</v>
      </c>
      <c r="B105" s="111" t="s">
        <v>120</v>
      </c>
      <c r="C105" s="227">
        <f t="shared" si="4"/>
        <v>3533</v>
      </c>
      <c r="D105" s="116">
        <v>3533</v>
      </c>
      <c r="E105" s="118"/>
      <c r="F105" s="229">
        <f t="shared" si="5"/>
        <v>3533</v>
      </c>
      <c r="G105" s="116"/>
      <c r="H105" s="408"/>
      <c r="I105" s="230">
        <f t="shared" si="6"/>
        <v>0</v>
      </c>
      <c r="J105" s="116"/>
      <c r="K105" s="408"/>
      <c r="L105" s="230">
        <f t="shared" si="7"/>
        <v>0</v>
      </c>
      <c r="M105" s="464"/>
      <c r="N105" s="118"/>
      <c r="O105" s="230">
        <f t="shared" si="8"/>
        <v>0</v>
      </c>
      <c r="P105" s="387"/>
      <c r="R105" s="346"/>
    </row>
    <row r="106" spans="1:18" ht="36" x14ac:dyDescent="0.25">
      <c r="A106" s="224">
        <v>2240</v>
      </c>
      <c r="B106" s="111" t="s">
        <v>121</v>
      </c>
      <c r="C106" s="227">
        <f t="shared" si="4"/>
        <v>12729</v>
      </c>
      <c r="D106" s="225">
        <f>SUM(D107:D114)</f>
        <v>12729</v>
      </c>
      <c r="E106" s="228">
        <f>SUM(E107:E114)</f>
        <v>0</v>
      </c>
      <c r="F106" s="229">
        <f t="shared" si="5"/>
        <v>12729</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row>
    <row r="107" spans="1:18" hidden="1" x14ac:dyDescent="0.25">
      <c r="A107" s="64">
        <v>2241</v>
      </c>
      <c r="B107" s="111" t="s">
        <v>122</v>
      </c>
      <c r="C107" s="227">
        <f t="shared" si="4"/>
        <v>0</v>
      </c>
      <c r="D107" s="116"/>
      <c r="E107" s="118"/>
      <c r="F107" s="229">
        <f t="shared" si="5"/>
        <v>0</v>
      </c>
      <c r="G107" s="116"/>
      <c r="H107" s="408"/>
      <c r="I107" s="230">
        <f t="shared" si="6"/>
        <v>0</v>
      </c>
      <c r="J107" s="116"/>
      <c r="K107" s="408"/>
      <c r="L107" s="230">
        <f t="shared" si="7"/>
        <v>0</v>
      </c>
      <c r="M107" s="464"/>
      <c r="N107" s="118"/>
      <c r="O107" s="230">
        <f t="shared" si="8"/>
        <v>0</v>
      </c>
      <c r="P107" s="387"/>
      <c r="R107" s="346"/>
    </row>
    <row r="108" spans="1:18" ht="24" x14ac:dyDescent="0.25">
      <c r="A108" s="64">
        <v>2242</v>
      </c>
      <c r="B108" s="111" t="s">
        <v>123</v>
      </c>
      <c r="C108" s="227">
        <f t="shared" si="4"/>
        <v>1798</v>
      </c>
      <c r="D108" s="116">
        <v>1798</v>
      </c>
      <c r="E108" s="118"/>
      <c r="F108" s="229">
        <f t="shared" si="5"/>
        <v>1798</v>
      </c>
      <c r="G108" s="116"/>
      <c r="H108" s="408"/>
      <c r="I108" s="230">
        <f t="shared" si="6"/>
        <v>0</v>
      </c>
      <c r="J108" s="116"/>
      <c r="K108" s="408"/>
      <c r="L108" s="230">
        <f t="shared" si="7"/>
        <v>0</v>
      </c>
      <c r="M108" s="464"/>
      <c r="N108" s="118"/>
      <c r="O108" s="230">
        <f t="shared" si="8"/>
        <v>0</v>
      </c>
      <c r="P108" s="387"/>
      <c r="R108" s="346"/>
    </row>
    <row r="109" spans="1:18" ht="24" x14ac:dyDescent="0.25">
      <c r="A109" s="64">
        <v>2243</v>
      </c>
      <c r="B109" s="111" t="s">
        <v>124</v>
      </c>
      <c r="C109" s="227">
        <f t="shared" si="4"/>
        <v>773</v>
      </c>
      <c r="D109" s="116">
        <v>773</v>
      </c>
      <c r="E109" s="118"/>
      <c r="F109" s="229">
        <f t="shared" si="5"/>
        <v>773</v>
      </c>
      <c r="G109" s="116"/>
      <c r="H109" s="408"/>
      <c r="I109" s="230">
        <f t="shared" si="6"/>
        <v>0</v>
      </c>
      <c r="J109" s="116"/>
      <c r="K109" s="408"/>
      <c r="L109" s="230">
        <f t="shared" si="7"/>
        <v>0</v>
      </c>
      <c r="M109" s="464"/>
      <c r="N109" s="118"/>
      <c r="O109" s="230">
        <f t="shared" si="8"/>
        <v>0</v>
      </c>
      <c r="P109" s="387"/>
      <c r="R109" s="346"/>
    </row>
    <row r="110" spans="1:18" x14ac:dyDescent="0.25">
      <c r="A110" s="64">
        <v>2244</v>
      </c>
      <c r="B110" s="111" t="s">
        <v>125</v>
      </c>
      <c r="C110" s="227">
        <f t="shared" si="4"/>
        <v>9651</v>
      </c>
      <c r="D110" s="116">
        <f>6643+3008</f>
        <v>9651</v>
      </c>
      <c r="E110" s="118"/>
      <c r="F110" s="229">
        <f t="shared" si="5"/>
        <v>9651</v>
      </c>
      <c r="G110" s="116"/>
      <c r="H110" s="408"/>
      <c r="I110" s="230">
        <f t="shared" si="6"/>
        <v>0</v>
      </c>
      <c r="J110" s="116"/>
      <c r="K110" s="408"/>
      <c r="L110" s="230">
        <f t="shared" si="7"/>
        <v>0</v>
      </c>
      <c r="M110" s="464"/>
      <c r="N110" s="118"/>
      <c r="O110" s="230">
        <f t="shared" si="8"/>
        <v>0</v>
      </c>
      <c r="P110" s="387"/>
      <c r="R110" s="346"/>
    </row>
    <row r="111" spans="1:18" ht="24" hidden="1" x14ac:dyDescent="0.25">
      <c r="A111" s="64">
        <v>2246</v>
      </c>
      <c r="B111" s="111" t="s">
        <v>126</v>
      </c>
      <c r="C111" s="227">
        <f t="shared" si="4"/>
        <v>0</v>
      </c>
      <c r="D111" s="116"/>
      <c r="E111" s="118"/>
      <c r="F111" s="229">
        <f t="shared" si="5"/>
        <v>0</v>
      </c>
      <c r="G111" s="116"/>
      <c r="H111" s="408"/>
      <c r="I111" s="230">
        <f t="shared" si="6"/>
        <v>0</v>
      </c>
      <c r="J111" s="116"/>
      <c r="K111" s="408"/>
      <c r="L111" s="230">
        <f t="shared" si="7"/>
        <v>0</v>
      </c>
      <c r="M111" s="464"/>
      <c r="N111" s="118"/>
      <c r="O111" s="230">
        <f t="shared" si="8"/>
        <v>0</v>
      </c>
      <c r="P111" s="387"/>
      <c r="R111" s="346"/>
    </row>
    <row r="112" spans="1:18" x14ac:dyDescent="0.25">
      <c r="A112" s="64">
        <v>2247</v>
      </c>
      <c r="B112" s="111" t="s">
        <v>127</v>
      </c>
      <c r="C112" s="227">
        <f t="shared" si="4"/>
        <v>507</v>
      </c>
      <c r="D112" s="116">
        <v>507</v>
      </c>
      <c r="E112" s="118"/>
      <c r="F112" s="229">
        <f t="shared" si="5"/>
        <v>507</v>
      </c>
      <c r="G112" s="116"/>
      <c r="H112" s="408"/>
      <c r="I112" s="230">
        <f t="shared" si="6"/>
        <v>0</v>
      </c>
      <c r="J112" s="116"/>
      <c r="K112" s="408"/>
      <c r="L112" s="230">
        <f t="shared" si="7"/>
        <v>0</v>
      </c>
      <c r="M112" s="464"/>
      <c r="N112" s="118"/>
      <c r="O112" s="230">
        <f t="shared" si="8"/>
        <v>0</v>
      </c>
      <c r="P112" s="387"/>
      <c r="R112" s="346"/>
    </row>
    <row r="113" spans="1:18" ht="24" hidden="1" x14ac:dyDescent="0.25">
      <c r="A113" s="64">
        <v>2248</v>
      </c>
      <c r="B113" s="111" t="s">
        <v>128</v>
      </c>
      <c r="C113" s="227">
        <f t="shared" si="4"/>
        <v>0</v>
      </c>
      <c r="D113" s="116"/>
      <c r="E113" s="118"/>
      <c r="F113" s="229">
        <f t="shared" si="5"/>
        <v>0</v>
      </c>
      <c r="G113" s="116"/>
      <c r="H113" s="408"/>
      <c r="I113" s="230">
        <f t="shared" si="6"/>
        <v>0</v>
      </c>
      <c r="J113" s="116"/>
      <c r="K113" s="408"/>
      <c r="L113" s="230">
        <f t="shared" si="7"/>
        <v>0</v>
      </c>
      <c r="M113" s="464"/>
      <c r="N113" s="118"/>
      <c r="O113" s="230">
        <f t="shared" si="8"/>
        <v>0</v>
      </c>
      <c r="P113" s="387"/>
      <c r="R113" s="346"/>
    </row>
    <row r="114" spans="1:18" ht="24" hidden="1" x14ac:dyDescent="0.25">
      <c r="A114" s="64">
        <v>2249</v>
      </c>
      <c r="B114" s="111" t="s">
        <v>129</v>
      </c>
      <c r="C114" s="227">
        <f t="shared" si="4"/>
        <v>0</v>
      </c>
      <c r="D114" s="116"/>
      <c r="E114" s="118"/>
      <c r="F114" s="229">
        <f t="shared" si="5"/>
        <v>0</v>
      </c>
      <c r="G114" s="116"/>
      <c r="H114" s="408"/>
      <c r="I114" s="230">
        <f t="shared" si="6"/>
        <v>0</v>
      </c>
      <c r="J114" s="116"/>
      <c r="K114" s="408"/>
      <c r="L114" s="230">
        <f t="shared" si="7"/>
        <v>0</v>
      </c>
      <c r="M114" s="464"/>
      <c r="N114" s="118"/>
      <c r="O114" s="230">
        <f t="shared" si="8"/>
        <v>0</v>
      </c>
      <c r="P114" s="387"/>
      <c r="R114" s="346"/>
    </row>
    <row r="115" spans="1:18" hidden="1" x14ac:dyDescent="0.25">
      <c r="A115" s="224">
        <v>2250</v>
      </c>
      <c r="B115" s="111" t="s">
        <v>130</v>
      </c>
      <c r="C115" s="227">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row>
    <row r="116" spans="1:18" hidden="1" x14ac:dyDescent="0.25">
      <c r="A116" s="64">
        <v>2251</v>
      </c>
      <c r="B116" s="111" t="s">
        <v>131</v>
      </c>
      <c r="C116" s="227">
        <f t="shared" si="4"/>
        <v>0</v>
      </c>
      <c r="D116" s="116"/>
      <c r="E116" s="118"/>
      <c r="F116" s="229">
        <f t="shared" si="5"/>
        <v>0</v>
      </c>
      <c r="G116" s="116"/>
      <c r="H116" s="408"/>
      <c r="I116" s="230">
        <f t="shared" si="6"/>
        <v>0</v>
      </c>
      <c r="J116" s="116"/>
      <c r="K116" s="408"/>
      <c r="L116" s="230">
        <f t="shared" si="7"/>
        <v>0</v>
      </c>
      <c r="M116" s="464"/>
      <c r="N116" s="118"/>
      <c r="O116" s="230">
        <f t="shared" si="8"/>
        <v>0</v>
      </c>
      <c r="P116" s="387"/>
      <c r="R116" s="346"/>
    </row>
    <row r="117" spans="1:18" ht="24" hidden="1" x14ac:dyDescent="0.25">
      <c r="A117" s="64">
        <v>2252</v>
      </c>
      <c r="B117" s="111" t="s">
        <v>132</v>
      </c>
      <c r="C117" s="227">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c r="R117" s="346"/>
    </row>
    <row r="118" spans="1:18" ht="24" hidden="1" x14ac:dyDescent="0.25">
      <c r="A118" s="64">
        <v>2259</v>
      </c>
      <c r="B118" s="111" t="s">
        <v>133</v>
      </c>
      <c r="C118" s="227">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c r="R118" s="346"/>
    </row>
    <row r="119" spans="1:18" x14ac:dyDescent="0.25">
      <c r="A119" s="224">
        <v>2260</v>
      </c>
      <c r="B119" s="111" t="s">
        <v>134</v>
      </c>
      <c r="C119" s="227">
        <f t="shared" si="9"/>
        <v>8033</v>
      </c>
      <c r="D119" s="225">
        <f>SUM(D120:D124)</f>
        <v>8033</v>
      </c>
      <c r="E119" s="228">
        <f>SUM(E120:E124)</f>
        <v>0</v>
      </c>
      <c r="F119" s="229">
        <f t="shared" si="10"/>
        <v>8033</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row>
    <row r="120" spans="1:18" hidden="1" x14ac:dyDescent="0.25">
      <c r="A120" s="64">
        <v>2261</v>
      </c>
      <c r="B120" s="111" t="s">
        <v>135</v>
      </c>
      <c r="C120" s="227">
        <f t="shared" si="9"/>
        <v>0</v>
      </c>
      <c r="D120" s="116"/>
      <c r="E120" s="118"/>
      <c r="F120" s="229">
        <f t="shared" si="10"/>
        <v>0</v>
      </c>
      <c r="G120" s="116"/>
      <c r="H120" s="408"/>
      <c r="I120" s="230">
        <f t="shared" si="11"/>
        <v>0</v>
      </c>
      <c r="J120" s="116"/>
      <c r="K120" s="408"/>
      <c r="L120" s="230">
        <f t="shared" si="12"/>
        <v>0</v>
      </c>
      <c r="M120" s="464"/>
      <c r="N120" s="118"/>
      <c r="O120" s="230">
        <f t="shared" si="13"/>
        <v>0</v>
      </c>
      <c r="P120" s="387"/>
      <c r="R120" s="346"/>
    </row>
    <row r="121" spans="1:18" hidden="1" x14ac:dyDescent="0.25">
      <c r="A121" s="64">
        <v>2262</v>
      </c>
      <c r="B121" s="111" t="s">
        <v>136</v>
      </c>
      <c r="C121" s="227">
        <f t="shared" si="9"/>
        <v>0</v>
      </c>
      <c r="D121" s="116"/>
      <c r="E121" s="118"/>
      <c r="F121" s="229">
        <f t="shared" si="10"/>
        <v>0</v>
      </c>
      <c r="G121" s="116"/>
      <c r="H121" s="408"/>
      <c r="I121" s="230">
        <f t="shared" si="11"/>
        <v>0</v>
      </c>
      <c r="J121" s="116"/>
      <c r="K121" s="408"/>
      <c r="L121" s="230">
        <f t="shared" si="12"/>
        <v>0</v>
      </c>
      <c r="M121" s="464"/>
      <c r="N121" s="118"/>
      <c r="O121" s="230">
        <f t="shared" si="13"/>
        <v>0</v>
      </c>
      <c r="P121" s="387"/>
      <c r="R121" s="346"/>
    </row>
    <row r="122" spans="1:18" x14ac:dyDescent="0.25">
      <c r="A122" s="64">
        <v>2263</v>
      </c>
      <c r="B122" s="111" t="s">
        <v>137</v>
      </c>
      <c r="C122" s="227">
        <f t="shared" si="9"/>
        <v>7757</v>
      </c>
      <c r="D122" s="116">
        <v>7757</v>
      </c>
      <c r="E122" s="118"/>
      <c r="F122" s="229">
        <f t="shared" si="10"/>
        <v>7757</v>
      </c>
      <c r="G122" s="116"/>
      <c r="H122" s="408"/>
      <c r="I122" s="230">
        <f t="shared" si="11"/>
        <v>0</v>
      </c>
      <c r="J122" s="116"/>
      <c r="K122" s="408"/>
      <c r="L122" s="230">
        <f t="shared" si="12"/>
        <v>0</v>
      </c>
      <c r="M122" s="464"/>
      <c r="N122" s="118"/>
      <c r="O122" s="230">
        <f t="shared" si="13"/>
        <v>0</v>
      </c>
      <c r="P122" s="387"/>
      <c r="R122" s="346"/>
    </row>
    <row r="123" spans="1:18" ht="24" x14ac:dyDescent="0.25">
      <c r="A123" s="64">
        <v>2264</v>
      </c>
      <c r="B123" s="111" t="s">
        <v>138</v>
      </c>
      <c r="C123" s="227">
        <f t="shared" si="9"/>
        <v>276</v>
      </c>
      <c r="D123" s="116">
        <v>276</v>
      </c>
      <c r="E123" s="118"/>
      <c r="F123" s="229">
        <f t="shared" si="10"/>
        <v>276</v>
      </c>
      <c r="G123" s="116"/>
      <c r="H123" s="408"/>
      <c r="I123" s="230">
        <f t="shared" si="11"/>
        <v>0</v>
      </c>
      <c r="J123" s="116"/>
      <c r="K123" s="408"/>
      <c r="L123" s="230">
        <f t="shared" si="12"/>
        <v>0</v>
      </c>
      <c r="M123" s="464"/>
      <c r="N123" s="118"/>
      <c r="O123" s="230">
        <f t="shared" si="13"/>
        <v>0</v>
      </c>
      <c r="P123" s="387"/>
      <c r="R123" s="346"/>
    </row>
    <row r="124" spans="1:18" hidden="1" x14ac:dyDescent="0.25">
      <c r="A124" s="64">
        <v>2269</v>
      </c>
      <c r="B124" s="111" t="s">
        <v>139</v>
      </c>
      <c r="C124" s="227">
        <f t="shared" si="9"/>
        <v>0</v>
      </c>
      <c r="D124" s="116"/>
      <c r="E124" s="118"/>
      <c r="F124" s="229">
        <f t="shared" si="10"/>
        <v>0</v>
      </c>
      <c r="G124" s="116"/>
      <c r="H124" s="408"/>
      <c r="I124" s="230">
        <f t="shared" si="11"/>
        <v>0</v>
      </c>
      <c r="J124" s="116"/>
      <c r="K124" s="408"/>
      <c r="L124" s="230">
        <f t="shared" si="12"/>
        <v>0</v>
      </c>
      <c r="M124" s="464"/>
      <c r="N124" s="118"/>
      <c r="O124" s="230">
        <f t="shared" si="13"/>
        <v>0</v>
      </c>
      <c r="P124" s="387"/>
      <c r="R124" s="346"/>
    </row>
    <row r="125" spans="1:18" x14ac:dyDescent="0.25">
      <c r="A125" s="224">
        <v>2270</v>
      </c>
      <c r="B125" s="111" t="s">
        <v>140</v>
      </c>
      <c r="C125" s="227">
        <f t="shared" si="9"/>
        <v>20</v>
      </c>
      <c r="D125" s="225">
        <f>SUM(D126:D130)</f>
        <v>20</v>
      </c>
      <c r="E125" s="228">
        <f>SUM(E126:E130)</f>
        <v>0</v>
      </c>
      <c r="F125" s="229">
        <f t="shared" si="10"/>
        <v>20</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row>
    <row r="126" spans="1:18" hidden="1" x14ac:dyDescent="0.25">
      <c r="A126" s="64">
        <v>2272</v>
      </c>
      <c r="B126" s="4" t="s">
        <v>141</v>
      </c>
      <c r="C126" s="227">
        <f t="shared" si="9"/>
        <v>0</v>
      </c>
      <c r="D126" s="116"/>
      <c r="E126" s="118"/>
      <c r="F126" s="229">
        <f t="shared" si="10"/>
        <v>0</v>
      </c>
      <c r="G126" s="116"/>
      <c r="H126" s="408"/>
      <c r="I126" s="230">
        <f t="shared" si="11"/>
        <v>0</v>
      </c>
      <c r="J126" s="116"/>
      <c r="K126" s="408"/>
      <c r="L126" s="230">
        <f t="shared" si="12"/>
        <v>0</v>
      </c>
      <c r="M126" s="464"/>
      <c r="N126" s="118"/>
      <c r="O126" s="230">
        <f t="shared" si="13"/>
        <v>0</v>
      </c>
      <c r="P126" s="387"/>
      <c r="R126" s="346"/>
    </row>
    <row r="127" spans="1:18" ht="24" hidden="1" x14ac:dyDescent="0.25">
      <c r="A127" s="64">
        <v>2275</v>
      </c>
      <c r="B127" s="111" t="s">
        <v>142</v>
      </c>
      <c r="C127" s="227">
        <f t="shared" si="9"/>
        <v>0</v>
      </c>
      <c r="D127" s="116"/>
      <c r="E127" s="118"/>
      <c r="F127" s="229">
        <f t="shared" si="10"/>
        <v>0</v>
      </c>
      <c r="G127" s="116"/>
      <c r="H127" s="408"/>
      <c r="I127" s="230">
        <f t="shared" si="11"/>
        <v>0</v>
      </c>
      <c r="J127" s="116"/>
      <c r="K127" s="408"/>
      <c r="L127" s="230">
        <f t="shared" si="12"/>
        <v>0</v>
      </c>
      <c r="M127" s="464"/>
      <c r="N127" s="118"/>
      <c r="O127" s="230">
        <f t="shared" si="13"/>
        <v>0</v>
      </c>
      <c r="P127" s="387"/>
      <c r="R127" s="346"/>
    </row>
    <row r="128" spans="1:18" ht="36" x14ac:dyDescent="0.25">
      <c r="A128" s="64">
        <v>2276</v>
      </c>
      <c r="B128" s="111" t="s">
        <v>143</v>
      </c>
      <c r="C128" s="227">
        <f t="shared" si="9"/>
        <v>20</v>
      </c>
      <c r="D128" s="116">
        <v>20</v>
      </c>
      <c r="E128" s="118"/>
      <c r="F128" s="229">
        <f t="shared" si="10"/>
        <v>20</v>
      </c>
      <c r="G128" s="116"/>
      <c r="H128" s="408"/>
      <c r="I128" s="230">
        <f t="shared" si="11"/>
        <v>0</v>
      </c>
      <c r="J128" s="116"/>
      <c r="K128" s="408"/>
      <c r="L128" s="230">
        <f t="shared" si="12"/>
        <v>0</v>
      </c>
      <c r="M128" s="464"/>
      <c r="N128" s="118"/>
      <c r="O128" s="230">
        <f t="shared" si="13"/>
        <v>0</v>
      </c>
      <c r="P128" s="387"/>
      <c r="R128" s="346"/>
    </row>
    <row r="129" spans="1:18" ht="24" hidden="1" x14ac:dyDescent="0.25">
      <c r="A129" s="64">
        <v>2278</v>
      </c>
      <c r="B129" s="111" t="s">
        <v>144</v>
      </c>
      <c r="C129" s="227">
        <f t="shared" si="9"/>
        <v>0</v>
      </c>
      <c r="D129" s="116"/>
      <c r="E129" s="118"/>
      <c r="F129" s="229">
        <f t="shared" si="10"/>
        <v>0</v>
      </c>
      <c r="G129" s="116"/>
      <c r="H129" s="408"/>
      <c r="I129" s="230">
        <f t="shared" si="11"/>
        <v>0</v>
      </c>
      <c r="J129" s="116"/>
      <c r="K129" s="408"/>
      <c r="L129" s="230">
        <f t="shared" si="12"/>
        <v>0</v>
      </c>
      <c r="M129" s="464"/>
      <c r="N129" s="118"/>
      <c r="O129" s="230">
        <f t="shared" si="13"/>
        <v>0</v>
      </c>
      <c r="P129" s="387"/>
      <c r="R129" s="346"/>
    </row>
    <row r="130" spans="1:18" ht="24" hidden="1" x14ac:dyDescent="0.25">
      <c r="A130" s="64">
        <v>2279</v>
      </c>
      <c r="B130" s="111" t="s">
        <v>145</v>
      </c>
      <c r="C130" s="227">
        <f t="shared" si="9"/>
        <v>0</v>
      </c>
      <c r="D130" s="116"/>
      <c r="E130" s="118"/>
      <c r="F130" s="229">
        <f t="shared" si="10"/>
        <v>0</v>
      </c>
      <c r="G130" s="116"/>
      <c r="H130" s="408"/>
      <c r="I130" s="230">
        <f t="shared" si="11"/>
        <v>0</v>
      </c>
      <c r="J130" s="116"/>
      <c r="K130" s="408"/>
      <c r="L130" s="230">
        <f t="shared" si="12"/>
        <v>0</v>
      </c>
      <c r="M130" s="464"/>
      <c r="N130" s="118"/>
      <c r="O130" s="230">
        <f t="shared" si="13"/>
        <v>0</v>
      </c>
      <c r="P130" s="387"/>
      <c r="R130" s="346"/>
    </row>
    <row r="131" spans="1:18" ht="24" hidden="1" x14ac:dyDescent="0.25">
      <c r="A131" s="350">
        <v>2280</v>
      </c>
      <c r="B131" s="101" t="s">
        <v>146</v>
      </c>
      <c r="C131" s="227">
        <f t="shared" si="9"/>
        <v>0</v>
      </c>
      <c r="D131" s="238">
        <f t="shared" ref="D131" si="14">SUM(D132)</f>
        <v>0</v>
      </c>
      <c r="E131" s="241">
        <f t="shared" ref="E131:N131" si="15">SUM(E132)</f>
        <v>0</v>
      </c>
      <c r="F131" s="242">
        <f t="shared" si="10"/>
        <v>0</v>
      </c>
      <c r="G131" s="238">
        <f t="shared" ref="G131" si="16">SUM(G132)</f>
        <v>0</v>
      </c>
      <c r="H131" s="470">
        <f t="shared" si="15"/>
        <v>0</v>
      </c>
      <c r="I131" s="243">
        <f t="shared" si="11"/>
        <v>0</v>
      </c>
      <c r="J131" s="238">
        <f t="shared" ref="J131" si="17">SUM(J132)</f>
        <v>0</v>
      </c>
      <c r="K131" s="470">
        <f t="shared" si="15"/>
        <v>0</v>
      </c>
      <c r="L131" s="243">
        <f t="shared" si="12"/>
        <v>0</v>
      </c>
      <c r="M131" s="466">
        <f t="shared" si="15"/>
        <v>0</v>
      </c>
      <c r="N131" s="228">
        <f t="shared" si="15"/>
        <v>0</v>
      </c>
      <c r="O131" s="230">
        <f t="shared" si="13"/>
        <v>0</v>
      </c>
      <c r="P131" s="387"/>
      <c r="R131" s="346"/>
    </row>
    <row r="132" spans="1:18" ht="24" hidden="1" x14ac:dyDescent="0.25">
      <c r="A132" s="64">
        <v>2283</v>
      </c>
      <c r="B132" s="111" t="s">
        <v>147</v>
      </c>
      <c r="C132" s="227">
        <f t="shared" si="9"/>
        <v>0</v>
      </c>
      <c r="D132" s="116"/>
      <c r="E132" s="118"/>
      <c r="F132" s="229">
        <f t="shared" si="10"/>
        <v>0</v>
      </c>
      <c r="G132" s="116"/>
      <c r="H132" s="408"/>
      <c r="I132" s="230">
        <f t="shared" si="11"/>
        <v>0</v>
      </c>
      <c r="J132" s="116"/>
      <c r="K132" s="408"/>
      <c r="L132" s="230">
        <f t="shared" si="12"/>
        <v>0</v>
      </c>
      <c r="M132" s="464"/>
      <c r="N132" s="118"/>
      <c r="O132" s="230">
        <f t="shared" si="13"/>
        <v>0</v>
      </c>
      <c r="P132" s="387"/>
      <c r="R132" s="346"/>
    </row>
    <row r="133" spans="1:18" ht="36" x14ac:dyDescent="0.25">
      <c r="A133" s="85">
        <v>2300</v>
      </c>
      <c r="B133" s="210" t="s">
        <v>148</v>
      </c>
      <c r="C133" s="97">
        <f t="shared" si="9"/>
        <v>25927</v>
      </c>
      <c r="D133" s="95">
        <f>SUM(D134,D139,D143,D144,D147,D154,D162,D163,D166)</f>
        <v>25927</v>
      </c>
      <c r="E133" s="98">
        <f>SUM(E134,E139,E143,E144,E147,E154,E162,E163,E166)</f>
        <v>0</v>
      </c>
      <c r="F133" s="212">
        <f t="shared" si="10"/>
        <v>25927</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c r="R133" s="346"/>
    </row>
    <row r="134" spans="1:18" ht="24" x14ac:dyDescent="0.25">
      <c r="A134" s="350">
        <v>2310</v>
      </c>
      <c r="B134" s="101" t="s">
        <v>149</v>
      </c>
      <c r="C134" s="240">
        <f t="shared" si="9"/>
        <v>6340</v>
      </c>
      <c r="D134" s="251">
        <f>SUM(D135:D138)</f>
        <v>6340</v>
      </c>
      <c r="E134" s="470">
        <f>SUM(E135:E138)</f>
        <v>0</v>
      </c>
      <c r="F134" s="242">
        <f t="shared" si="10"/>
        <v>6340</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c r="R134" s="346"/>
    </row>
    <row r="135" spans="1:18" x14ac:dyDescent="0.25">
      <c r="A135" s="64">
        <v>2311</v>
      </c>
      <c r="B135" s="111" t="s">
        <v>150</v>
      </c>
      <c r="C135" s="227">
        <f t="shared" si="9"/>
        <v>3828</v>
      </c>
      <c r="D135" s="116">
        <v>3828</v>
      </c>
      <c r="E135" s="118"/>
      <c r="F135" s="229">
        <f t="shared" si="10"/>
        <v>3828</v>
      </c>
      <c r="G135" s="116"/>
      <c r="H135" s="408"/>
      <c r="I135" s="230">
        <f t="shared" si="11"/>
        <v>0</v>
      </c>
      <c r="J135" s="116"/>
      <c r="K135" s="408"/>
      <c r="L135" s="230">
        <f t="shared" si="12"/>
        <v>0</v>
      </c>
      <c r="M135" s="464"/>
      <c r="N135" s="118"/>
      <c r="O135" s="230">
        <f t="shared" si="13"/>
        <v>0</v>
      </c>
      <c r="P135" s="387"/>
      <c r="R135" s="346"/>
    </row>
    <row r="136" spans="1:18" x14ac:dyDescent="0.25">
      <c r="A136" s="64">
        <v>2312</v>
      </c>
      <c r="B136" s="111" t="s">
        <v>151</v>
      </c>
      <c r="C136" s="227">
        <f t="shared" si="9"/>
        <v>2369</v>
      </c>
      <c r="D136" s="116">
        <f>1359+150+860</f>
        <v>2369</v>
      </c>
      <c r="E136" s="118"/>
      <c r="F136" s="229">
        <f t="shared" si="10"/>
        <v>2369</v>
      </c>
      <c r="G136" s="116"/>
      <c r="H136" s="408"/>
      <c r="I136" s="230">
        <f t="shared" si="11"/>
        <v>0</v>
      </c>
      <c r="J136" s="116"/>
      <c r="K136" s="408"/>
      <c r="L136" s="230">
        <f t="shared" si="12"/>
        <v>0</v>
      </c>
      <c r="M136" s="464"/>
      <c r="N136" s="118"/>
      <c r="O136" s="230">
        <f t="shared" si="13"/>
        <v>0</v>
      </c>
      <c r="P136" s="387"/>
      <c r="R136" s="346"/>
    </row>
    <row r="137" spans="1:18" hidden="1" x14ac:dyDescent="0.25">
      <c r="A137" s="64">
        <v>2313</v>
      </c>
      <c r="B137" s="111" t="s">
        <v>152</v>
      </c>
      <c r="C137" s="227">
        <f t="shared" si="9"/>
        <v>0</v>
      </c>
      <c r="D137" s="116"/>
      <c r="E137" s="118"/>
      <c r="F137" s="229">
        <f t="shared" si="10"/>
        <v>0</v>
      </c>
      <c r="G137" s="116"/>
      <c r="H137" s="408"/>
      <c r="I137" s="230">
        <f t="shared" si="11"/>
        <v>0</v>
      </c>
      <c r="J137" s="116"/>
      <c r="K137" s="408"/>
      <c r="L137" s="230">
        <f t="shared" si="12"/>
        <v>0</v>
      </c>
      <c r="M137" s="464"/>
      <c r="N137" s="118"/>
      <c r="O137" s="230">
        <f t="shared" si="13"/>
        <v>0</v>
      </c>
      <c r="P137" s="387"/>
      <c r="R137" s="346"/>
    </row>
    <row r="138" spans="1:18" ht="36" x14ac:dyDescent="0.25">
      <c r="A138" s="64">
        <v>2314</v>
      </c>
      <c r="B138" s="111" t="s">
        <v>153</v>
      </c>
      <c r="C138" s="227">
        <f t="shared" si="9"/>
        <v>143</v>
      </c>
      <c r="D138" s="116">
        <v>143</v>
      </c>
      <c r="E138" s="118"/>
      <c r="F138" s="229">
        <f t="shared" si="10"/>
        <v>143</v>
      </c>
      <c r="G138" s="116"/>
      <c r="H138" s="408"/>
      <c r="I138" s="230">
        <f t="shared" si="11"/>
        <v>0</v>
      </c>
      <c r="J138" s="116"/>
      <c r="K138" s="408"/>
      <c r="L138" s="230">
        <f t="shared" si="12"/>
        <v>0</v>
      </c>
      <c r="M138" s="464"/>
      <c r="N138" s="118"/>
      <c r="O138" s="230">
        <f t="shared" si="13"/>
        <v>0</v>
      </c>
      <c r="P138" s="387"/>
      <c r="R138" s="346"/>
    </row>
    <row r="139" spans="1:18" x14ac:dyDescent="0.25">
      <c r="A139" s="224">
        <v>2320</v>
      </c>
      <c r="B139" s="111" t="s">
        <v>154</v>
      </c>
      <c r="C139" s="227">
        <f t="shared" si="9"/>
        <v>12198</v>
      </c>
      <c r="D139" s="225">
        <f>SUM(D140:D142)</f>
        <v>12198</v>
      </c>
      <c r="E139" s="228">
        <f>SUM(E140:E142)</f>
        <v>0</v>
      </c>
      <c r="F139" s="229">
        <f t="shared" si="10"/>
        <v>12198</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row>
    <row r="140" spans="1:18" x14ac:dyDescent="0.25">
      <c r="A140" s="64">
        <v>2321</v>
      </c>
      <c r="B140" s="111" t="s">
        <v>155</v>
      </c>
      <c r="C140" s="227">
        <f t="shared" si="9"/>
        <v>8822</v>
      </c>
      <c r="D140" s="116">
        <v>8822</v>
      </c>
      <c r="E140" s="118"/>
      <c r="F140" s="229">
        <f t="shared" si="10"/>
        <v>8822</v>
      </c>
      <c r="G140" s="116"/>
      <c r="H140" s="408"/>
      <c r="I140" s="230">
        <f t="shared" si="11"/>
        <v>0</v>
      </c>
      <c r="J140" s="116"/>
      <c r="K140" s="408"/>
      <c r="L140" s="230">
        <f t="shared" si="12"/>
        <v>0</v>
      </c>
      <c r="M140" s="464"/>
      <c r="N140" s="118"/>
      <c r="O140" s="230">
        <f t="shared" si="13"/>
        <v>0</v>
      </c>
      <c r="P140" s="387"/>
      <c r="R140" s="346"/>
    </row>
    <row r="141" spans="1:18" x14ac:dyDescent="0.25">
      <c r="A141" s="64">
        <v>2322</v>
      </c>
      <c r="B141" s="111" t="s">
        <v>156</v>
      </c>
      <c r="C141" s="227">
        <f t="shared" si="9"/>
        <v>3376</v>
      </c>
      <c r="D141" s="116">
        <v>3376</v>
      </c>
      <c r="E141" s="118"/>
      <c r="F141" s="229">
        <f t="shared" si="10"/>
        <v>3376</v>
      </c>
      <c r="G141" s="116"/>
      <c r="H141" s="408"/>
      <c r="I141" s="230">
        <f t="shared" si="11"/>
        <v>0</v>
      </c>
      <c r="J141" s="116"/>
      <c r="K141" s="408"/>
      <c r="L141" s="230">
        <f t="shared" si="12"/>
        <v>0</v>
      </c>
      <c r="M141" s="464"/>
      <c r="N141" s="118"/>
      <c r="O141" s="230">
        <f t="shared" si="13"/>
        <v>0</v>
      </c>
      <c r="P141" s="387"/>
      <c r="R141" s="346"/>
    </row>
    <row r="142" spans="1:18" hidden="1" x14ac:dyDescent="0.25">
      <c r="A142" s="64">
        <v>2329</v>
      </c>
      <c r="B142" s="111" t="s">
        <v>157</v>
      </c>
      <c r="C142" s="227">
        <f t="shared" si="9"/>
        <v>0</v>
      </c>
      <c r="D142" s="116"/>
      <c r="E142" s="118"/>
      <c r="F142" s="229">
        <f t="shared" si="10"/>
        <v>0</v>
      </c>
      <c r="G142" s="116"/>
      <c r="H142" s="408"/>
      <c r="I142" s="230">
        <f t="shared" si="11"/>
        <v>0</v>
      </c>
      <c r="J142" s="116"/>
      <c r="K142" s="408"/>
      <c r="L142" s="230">
        <f t="shared" si="12"/>
        <v>0</v>
      </c>
      <c r="M142" s="464"/>
      <c r="N142" s="118"/>
      <c r="O142" s="230">
        <f t="shared" si="13"/>
        <v>0</v>
      </c>
      <c r="P142" s="387"/>
      <c r="R142" s="346"/>
    </row>
    <row r="143" spans="1:18" hidden="1" x14ac:dyDescent="0.25">
      <c r="A143" s="224">
        <v>2330</v>
      </c>
      <c r="B143" s="111" t="s">
        <v>158</v>
      </c>
      <c r="C143" s="227">
        <f t="shared" si="9"/>
        <v>0</v>
      </c>
      <c r="D143" s="116"/>
      <c r="E143" s="118"/>
      <c r="F143" s="229">
        <f t="shared" si="10"/>
        <v>0</v>
      </c>
      <c r="G143" s="116"/>
      <c r="H143" s="408"/>
      <c r="I143" s="230">
        <f t="shared" si="11"/>
        <v>0</v>
      </c>
      <c r="J143" s="116"/>
      <c r="K143" s="408"/>
      <c r="L143" s="230">
        <f t="shared" si="12"/>
        <v>0</v>
      </c>
      <c r="M143" s="464"/>
      <c r="N143" s="118"/>
      <c r="O143" s="230">
        <f t="shared" si="13"/>
        <v>0</v>
      </c>
      <c r="P143" s="387"/>
      <c r="R143" s="346"/>
    </row>
    <row r="144" spans="1:18" ht="48" hidden="1" x14ac:dyDescent="0.25">
      <c r="A144" s="224">
        <v>2340</v>
      </c>
      <c r="B144" s="111" t="s">
        <v>159</v>
      </c>
      <c r="C144" s="227">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row>
    <row r="145" spans="1:18" hidden="1" x14ac:dyDescent="0.25">
      <c r="A145" s="64">
        <v>2341</v>
      </c>
      <c r="B145" s="111" t="s">
        <v>160</v>
      </c>
      <c r="C145" s="227">
        <f t="shared" si="9"/>
        <v>0</v>
      </c>
      <c r="D145" s="116"/>
      <c r="E145" s="118"/>
      <c r="F145" s="229">
        <f t="shared" si="10"/>
        <v>0</v>
      </c>
      <c r="G145" s="116"/>
      <c r="H145" s="408"/>
      <c r="I145" s="230">
        <f t="shared" si="11"/>
        <v>0</v>
      </c>
      <c r="J145" s="116"/>
      <c r="K145" s="408"/>
      <c r="L145" s="230">
        <f t="shared" si="12"/>
        <v>0</v>
      </c>
      <c r="M145" s="464"/>
      <c r="N145" s="118"/>
      <c r="O145" s="230">
        <f t="shared" si="13"/>
        <v>0</v>
      </c>
      <c r="P145" s="387"/>
      <c r="R145" s="346"/>
    </row>
    <row r="146" spans="1:18" ht="24" hidden="1" x14ac:dyDescent="0.25">
      <c r="A146" s="64">
        <v>2344</v>
      </c>
      <c r="B146" s="111" t="s">
        <v>161</v>
      </c>
      <c r="C146" s="227">
        <f t="shared" si="9"/>
        <v>0</v>
      </c>
      <c r="D146" s="116"/>
      <c r="E146" s="118"/>
      <c r="F146" s="229">
        <f t="shared" si="10"/>
        <v>0</v>
      </c>
      <c r="G146" s="116"/>
      <c r="H146" s="408"/>
      <c r="I146" s="230">
        <f t="shared" si="11"/>
        <v>0</v>
      </c>
      <c r="J146" s="116"/>
      <c r="K146" s="408"/>
      <c r="L146" s="230">
        <f t="shared" si="12"/>
        <v>0</v>
      </c>
      <c r="M146" s="464"/>
      <c r="N146" s="118"/>
      <c r="O146" s="230">
        <f t="shared" si="13"/>
        <v>0</v>
      </c>
      <c r="P146" s="387"/>
      <c r="R146" s="346"/>
    </row>
    <row r="147" spans="1:18" ht="24" x14ac:dyDescent="0.25">
      <c r="A147" s="213">
        <v>2350</v>
      </c>
      <c r="B147" s="156" t="s">
        <v>162</v>
      </c>
      <c r="C147" s="227">
        <f t="shared" si="9"/>
        <v>2558</v>
      </c>
      <c r="D147" s="214">
        <f>SUM(D148:D153)</f>
        <v>2558</v>
      </c>
      <c r="E147" s="217">
        <f>SUM(E148:E153)</f>
        <v>0</v>
      </c>
      <c r="F147" s="218">
        <f t="shared" si="10"/>
        <v>2558</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row>
    <row r="148" spans="1:18" hidden="1" x14ac:dyDescent="0.25">
      <c r="A148" s="55">
        <v>2351</v>
      </c>
      <c r="B148" s="101" t="s">
        <v>163</v>
      </c>
      <c r="C148" s="227">
        <f t="shared" si="9"/>
        <v>0</v>
      </c>
      <c r="D148" s="106"/>
      <c r="E148" s="108"/>
      <c r="F148" s="242">
        <f t="shared" si="10"/>
        <v>0</v>
      </c>
      <c r="G148" s="106"/>
      <c r="H148" s="403"/>
      <c r="I148" s="243">
        <f t="shared" si="11"/>
        <v>0</v>
      </c>
      <c r="J148" s="106"/>
      <c r="K148" s="403"/>
      <c r="L148" s="243">
        <f t="shared" si="12"/>
        <v>0</v>
      </c>
      <c r="M148" s="463"/>
      <c r="N148" s="108"/>
      <c r="O148" s="243">
        <f t="shared" si="13"/>
        <v>0</v>
      </c>
      <c r="P148" s="382"/>
      <c r="R148" s="346"/>
    </row>
    <row r="149" spans="1:18" x14ac:dyDescent="0.25">
      <c r="A149" s="64">
        <v>2352</v>
      </c>
      <c r="B149" s="111" t="s">
        <v>164</v>
      </c>
      <c r="C149" s="227">
        <f t="shared" si="9"/>
        <v>1500</v>
      </c>
      <c r="D149" s="116">
        <v>1500</v>
      </c>
      <c r="E149" s="118"/>
      <c r="F149" s="229">
        <f t="shared" si="10"/>
        <v>1500</v>
      </c>
      <c r="G149" s="116"/>
      <c r="H149" s="408"/>
      <c r="I149" s="230">
        <f t="shared" si="11"/>
        <v>0</v>
      </c>
      <c r="J149" s="116"/>
      <c r="K149" s="408"/>
      <c r="L149" s="230">
        <f t="shared" si="12"/>
        <v>0</v>
      </c>
      <c r="M149" s="464"/>
      <c r="N149" s="118"/>
      <c r="O149" s="230">
        <f t="shared" si="13"/>
        <v>0</v>
      </c>
      <c r="P149" s="387"/>
      <c r="R149" s="346"/>
    </row>
    <row r="150" spans="1:18" ht="24" hidden="1" x14ac:dyDescent="0.25">
      <c r="A150" s="64">
        <v>2353</v>
      </c>
      <c r="B150" s="111" t="s">
        <v>165</v>
      </c>
      <c r="C150" s="227">
        <f t="shared" si="9"/>
        <v>0</v>
      </c>
      <c r="D150" s="116"/>
      <c r="E150" s="118"/>
      <c r="F150" s="229">
        <f t="shared" si="10"/>
        <v>0</v>
      </c>
      <c r="G150" s="116"/>
      <c r="H150" s="408"/>
      <c r="I150" s="230">
        <f t="shared" si="11"/>
        <v>0</v>
      </c>
      <c r="J150" s="116"/>
      <c r="K150" s="408"/>
      <c r="L150" s="230">
        <f t="shared" si="12"/>
        <v>0</v>
      </c>
      <c r="M150" s="464"/>
      <c r="N150" s="118"/>
      <c r="O150" s="230">
        <f t="shared" si="13"/>
        <v>0</v>
      </c>
      <c r="P150" s="387"/>
      <c r="R150" s="346"/>
    </row>
    <row r="151" spans="1:18" ht="24" x14ac:dyDescent="0.25">
      <c r="A151" s="64">
        <v>2354</v>
      </c>
      <c r="B151" s="111" t="s">
        <v>166</v>
      </c>
      <c r="C151" s="227">
        <f t="shared" si="9"/>
        <v>1058</v>
      </c>
      <c r="D151" s="116">
        <v>1058</v>
      </c>
      <c r="E151" s="118"/>
      <c r="F151" s="229">
        <f t="shared" si="10"/>
        <v>1058</v>
      </c>
      <c r="G151" s="116"/>
      <c r="H151" s="408"/>
      <c r="I151" s="230">
        <f t="shared" si="11"/>
        <v>0</v>
      </c>
      <c r="J151" s="116"/>
      <c r="K151" s="408"/>
      <c r="L151" s="230">
        <f t="shared" si="12"/>
        <v>0</v>
      </c>
      <c r="M151" s="464"/>
      <c r="N151" s="118"/>
      <c r="O151" s="230">
        <f t="shared" si="13"/>
        <v>0</v>
      </c>
      <c r="P151" s="387"/>
      <c r="R151" s="346"/>
    </row>
    <row r="152" spans="1:18" ht="24" hidden="1" x14ac:dyDescent="0.25">
      <c r="A152" s="64">
        <v>2355</v>
      </c>
      <c r="B152" s="111" t="s">
        <v>167</v>
      </c>
      <c r="C152" s="227">
        <f t="shared" si="9"/>
        <v>0</v>
      </c>
      <c r="D152" s="116"/>
      <c r="E152" s="118"/>
      <c r="F152" s="229">
        <f t="shared" si="10"/>
        <v>0</v>
      </c>
      <c r="G152" s="116"/>
      <c r="H152" s="408"/>
      <c r="I152" s="230">
        <f t="shared" si="11"/>
        <v>0</v>
      </c>
      <c r="J152" s="116"/>
      <c r="K152" s="408"/>
      <c r="L152" s="230">
        <f t="shared" si="12"/>
        <v>0</v>
      </c>
      <c r="M152" s="464"/>
      <c r="N152" s="118"/>
      <c r="O152" s="230">
        <f t="shared" si="13"/>
        <v>0</v>
      </c>
      <c r="P152" s="387"/>
      <c r="R152" s="346"/>
    </row>
    <row r="153" spans="1:18" ht="24" hidden="1" x14ac:dyDescent="0.25">
      <c r="A153" s="64">
        <v>2359</v>
      </c>
      <c r="B153" s="111" t="s">
        <v>168</v>
      </c>
      <c r="C153" s="227">
        <f t="shared" si="9"/>
        <v>0</v>
      </c>
      <c r="D153" s="116"/>
      <c r="E153" s="118"/>
      <c r="F153" s="229">
        <f t="shared" si="10"/>
        <v>0</v>
      </c>
      <c r="G153" s="116"/>
      <c r="H153" s="408"/>
      <c r="I153" s="230">
        <f t="shared" si="11"/>
        <v>0</v>
      </c>
      <c r="J153" s="116"/>
      <c r="K153" s="408"/>
      <c r="L153" s="230">
        <f t="shared" si="12"/>
        <v>0</v>
      </c>
      <c r="M153" s="464"/>
      <c r="N153" s="118"/>
      <c r="O153" s="230">
        <f t="shared" si="13"/>
        <v>0</v>
      </c>
      <c r="P153" s="387"/>
      <c r="R153" s="346"/>
    </row>
    <row r="154" spans="1:18" ht="24" x14ac:dyDescent="0.25">
      <c r="A154" s="224">
        <v>2360</v>
      </c>
      <c r="B154" s="111" t="s">
        <v>169</v>
      </c>
      <c r="C154" s="227">
        <f t="shared" si="9"/>
        <v>4320</v>
      </c>
      <c r="D154" s="225">
        <f>SUM(D155:D161)</f>
        <v>4320</v>
      </c>
      <c r="E154" s="228">
        <f>SUM(E155:E161)</f>
        <v>0</v>
      </c>
      <c r="F154" s="229">
        <f t="shared" si="10"/>
        <v>4320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row>
    <row r="155" spans="1:18" hidden="1" x14ac:dyDescent="0.25">
      <c r="A155" s="63">
        <v>2361</v>
      </c>
      <c r="B155" s="111" t="s">
        <v>170</v>
      </c>
      <c r="C155" s="227">
        <f t="shared" si="9"/>
        <v>0</v>
      </c>
      <c r="D155" s="116"/>
      <c r="E155" s="118"/>
      <c r="F155" s="229">
        <f t="shared" si="10"/>
        <v>0</v>
      </c>
      <c r="G155" s="116"/>
      <c r="H155" s="408"/>
      <c r="I155" s="230">
        <f t="shared" si="11"/>
        <v>0</v>
      </c>
      <c r="J155" s="116"/>
      <c r="K155" s="408"/>
      <c r="L155" s="230">
        <f t="shared" si="12"/>
        <v>0</v>
      </c>
      <c r="M155" s="464"/>
      <c r="N155" s="118"/>
      <c r="O155" s="230">
        <f t="shared" si="13"/>
        <v>0</v>
      </c>
      <c r="P155" s="387"/>
      <c r="R155" s="346"/>
    </row>
    <row r="156" spans="1:18" ht="24" hidden="1" x14ac:dyDescent="0.25">
      <c r="A156" s="63">
        <v>2362</v>
      </c>
      <c r="B156" s="111" t="s">
        <v>171</v>
      </c>
      <c r="C156" s="227">
        <f t="shared" si="9"/>
        <v>0</v>
      </c>
      <c r="D156" s="116"/>
      <c r="E156" s="118"/>
      <c r="F156" s="229">
        <f t="shared" si="10"/>
        <v>0</v>
      </c>
      <c r="G156" s="116"/>
      <c r="H156" s="408"/>
      <c r="I156" s="230">
        <f t="shared" si="11"/>
        <v>0</v>
      </c>
      <c r="J156" s="116"/>
      <c r="K156" s="408"/>
      <c r="L156" s="230">
        <f t="shared" si="12"/>
        <v>0</v>
      </c>
      <c r="M156" s="464"/>
      <c r="N156" s="118"/>
      <c r="O156" s="230">
        <f t="shared" si="13"/>
        <v>0</v>
      </c>
      <c r="P156" s="387"/>
      <c r="R156" s="346"/>
    </row>
    <row r="157" spans="1:18" x14ac:dyDescent="0.25">
      <c r="A157" s="63">
        <v>2363</v>
      </c>
      <c r="B157" s="111" t="s">
        <v>172</v>
      </c>
      <c r="C157" s="227">
        <f t="shared" si="9"/>
        <v>4320</v>
      </c>
      <c r="D157" s="116">
        <v>4320</v>
      </c>
      <c r="E157" s="118"/>
      <c r="F157" s="229">
        <f t="shared" si="10"/>
        <v>4320</v>
      </c>
      <c r="G157" s="116"/>
      <c r="H157" s="408"/>
      <c r="I157" s="230">
        <f t="shared" si="11"/>
        <v>0</v>
      </c>
      <c r="J157" s="116"/>
      <c r="K157" s="408"/>
      <c r="L157" s="230">
        <f t="shared" si="12"/>
        <v>0</v>
      </c>
      <c r="M157" s="464"/>
      <c r="N157" s="118"/>
      <c r="O157" s="230">
        <f t="shared" si="13"/>
        <v>0</v>
      </c>
      <c r="P157" s="387"/>
      <c r="R157" s="346"/>
    </row>
    <row r="158" spans="1:18" hidden="1" x14ac:dyDescent="0.25">
      <c r="A158" s="63">
        <v>2364</v>
      </c>
      <c r="B158" s="111" t="s">
        <v>173</v>
      </c>
      <c r="C158" s="227">
        <f t="shared" si="9"/>
        <v>0</v>
      </c>
      <c r="D158" s="116"/>
      <c r="E158" s="118"/>
      <c r="F158" s="229">
        <f t="shared" si="10"/>
        <v>0</v>
      </c>
      <c r="G158" s="116"/>
      <c r="H158" s="408"/>
      <c r="I158" s="230">
        <f t="shared" si="11"/>
        <v>0</v>
      </c>
      <c r="J158" s="116"/>
      <c r="K158" s="408"/>
      <c r="L158" s="230">
        <f t="shared" si="12"/>
        <v>0</v>
      </c>
      <c r="M158" s="464"/>
      <c r="N158" s="118"/>
      <c r="O158" s="230">
        <f t="shared" si="13"/>
        <v>0</v>
      </c>
      <c r="P158" s="387"/>
      <c r="R158" s="346"/>
    </row>
    <row r="159" spans="1:18" hidden="1" x14ac:dyDescent="0.25">
      <c r="A159" s="63">
        <v>2365</v>
      </c>
      <c r="B159" s="111" t="s">
        <v>174</v>
      </c>
      <c r="C159" s="227">
        <f t="shared" si="9"/>
        <v>0</v>
      </c>
      <c r="D159" s="116"/>
      <c r="E159" s="118"/>
      <c r="F159" s="229">
        <f t="shared" si="10"/>
        <v>0</v>
      </c>
      <c r="G159" s="116"/>
      <c r="H159" s="408"/>
      <c r="I159" s="230">
        <f t="shared" si="11"/>
        <v>0</v>
      </c>
      <c r="J159" s="116"/>
      <c r="K159" s="408"/>
      <c r="L159" s="230">
        <f t="shared" si="12"/>
        <v>0</v>
      </c>
      <c r="M159" s="464"/>
      <c r="N159" s="118"/>
      <c r="O159" s="230">
        <f t="shared" si="13"/>
        <v>0</v>
      </c>
      <c r="P159" s="387"/>
      <c r="R159" s="346"/>
    </row>
    <row r="160" spans="1:18" ht="36" hidden="1" x14ac:dyDescent="0.25">
      <c r="A160" s="63">
        <v>2366</v>
      </c>
      <c r="B160" s="111" t="s">
        <v>175</v>
      </c>
      <c r="C160" s="227">
        <f t="shared" si="9"/>
        <v>0</v>
      </c>
      <c r="D160" s="116"/>
      <c r="E160" s="118"/>
      <c r="F160" s="229">
        <f t="shared" si="10"/>
        <v>0</v>
      </c>
      <c r="G160" s="116"/>
      <c r="H160" s="408"/>
      <c r="I160" s="230">
        <f t="shared" si="11"/>
        <v>0</v>
      </c>
      <c r="J160" s="116"/>
      <c r="K160" s="408"/>
      <c r="L160" s="230">
        <f t="shared" si="12"/>
        <v>0</v>
      </c>
      <c r="M160" s="464"/>
      <c r="N160" s="118"/>
      <c r="O160" s="230">
        <f t="shared" si="13"/>
        <v>0</v>
      </c>
      <c r="P160" s="387"/>
      <c r="R160" s="346"/>
    </row>
    <row r="161" spans="1:18" ht="48" hidden="1" x14ac:dyDescent="0.25">
      <c r="A161" s="63">
        <v>2369</v>
      </c>
      <c r="B161" s="111" t="s">
        <v>176</v>
      </c>
      <c r="C161" s="227">
        <f t="shared" si="9"/>
        <v>0</v>
      </c>
      <c r="D161" s="116"/>
      <c r="E161" s="118"/>
      <c r="F161" s="229">
        <f t="shared" si="10"/>
        <v>0</v>
      </c>
      <c r="G161" s="116"/>
      <c r="H161" s="408"/>
      <c r="I161" s="230">
        <f t="shared" si="11"/>
        <v>0</v>
      </c>
      <c r="J161" s="116"/>
      <c r="K161" s="408"/>
      <c r="L161" s="230">
        <f t="shared" si="12"/>
        <v>0</v>
      </c>
      <c r="M161" s="464"/>
      <c r="N161" s="118"/>
      <c r="O161" s="230">
        <f t="shared" si="13"/>
        <v>0</v>
      </c>
      <c r="P161" s="387"/>
      <c r="R161" s="346"/>
    </row>
    <row r="162" spans="1:18" x14ac:dyDescent="0.25">
      <c r="A162" s="213">
        <v>2370</v>
      </c>
      <c r="B162" s="156" t="s">
        <v>177</v>
      </c>
      <c r="C162" s="227">
        <f t="shared" si="9"/>
        <v>511</v>
      </c>
      <c r="D162" s="231">
        <v>511</v>
      </c>
      <c r="E162" s="234"/>
      <c r="F162" s="218">
        <f t="shared" si="10"/>
        <v>511</v>
      </c>
      <c r="G162" s="231"/>
      <c r="H162" s="467"/>
      <c r="I162" s="219">
        <f t="shared" si="11"/>
        <v>0</v>
      </c>
      <c r="J162" s="231"/>
      <c r="K162" s="467"/>
      <c r="L162" s="219">
        <f t="shared" si="12"/>
        <v>0</v>
      </c>
      <c r="M162" s="468"/>
      <c r="N162" s="234"/>
      <c r="O162" s="219">
        <f t="shared" si="13"/>
        <v>0</v>
      </c>
      <c r="P162" s="434"/>
      <c r="R162" s="346"/>
    </row>
    <row r="163" spans="1:18" hidden="1" x14ac:dyDescent="0.25">
      <c r="A163" s="213">
        <v>2380</v>
      </c>
      <c r="B163" s="156" t="s">
        <v>178</v>
      </c>
      <c r="C163" s="227">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row>
    <row r="164" spans="1:18" hidden="1" x14ac:dyDescent="0.25">
      <c r="A164" s="63">
        <v>2381</v>
      </c>
      <c r="B164" s="111" t="s">
        <v>179</v>
      </c>
      <c r="C164" s="227">
        <f t="shared" si="9"/>
        <v>0</v>
      </c>
      <c r="D164" s="116"/>
      <c r="E164" s="118"/>
      <c r="F164" s="229">
        <f t="shared" si="10"/>
        <v>0</v>
      </c>
      <c r="G164" s="116"/>
      <c r="H164" s="408"/>
      <c r="I164" s="230">
        <f t="shared" si="11"/>
        <v>0</v>
      </c>
      <c r="J164" s="116"/>
      <c r="K164" s="408"/>
      <c r="L164" s="230">
        <f t="shared" si="12"/>
        <v>0</v>
      </c>
      <c r="M164" s="464"/>
      <c r="N164" s="118"/>
      <c r="O164" s="230">
        <f t="shared" si="13"/>
        <v>0</v>
      </c>
      <c r="P164" s="382"/>
      <c r="R164" s="346"/>
    </row>
    <row r="165" spans="1:18" ht="24" hidden="1" x14ac:dyDescent="0.25">
      <c r="A165" s="63">
        <v>2389</v>
      </c>
      <c r="B165" s="111" t="s">
        <v>180</v>
      </c>
      <c r="C165" s="227">
        <f t="shared" si="9"/>
        <v>0</v>
      </c>
      <c r="D165" s="116"/>
      <c r="E165" s="118"/>
      <c r="F165" s="229">
        <f t="shared" si="10"/>
        <v>0</v>
      </c>
      <c r="G165" s="116"/>
      <c r="H165" s="408"/>
      <c r="I165" s="230">
        <f t="shared" si="11"/>
        <v>0</v>
      </c>
      <c r="J165" s="116"/>
      <c r="K165" s="408"/>
      <c r="L165" s="230">
        <f t="shared" si="12"/>
        <v>0</v>
      </c>
      <c r="M165" s="464"/>
      <c r="N165" s="118"/>
      <c r="O165" s="230">
        <f t="shared" si="13"/>
        <v>0</v>
      </c>
      <c r="P165" s="387"/>
      <c r="R165" s="346"/>
    </row>
    <row r="166" spans="1:18" hidden="1" x14ac:dyDescent="0.25">
      <c r="A166" s="213">
        <v>2390</v>
      </c>
      <c r="B166" s="156" t="s">
        <v>181</v>
      </c>
      <c r="C166" s="227">
        <f t="shared" si="9"/>
        <v>0</v>
      </c>
      <c r="D166" s="231"/>
      <c r="E166" s="234"/>
      <c r="F166" s="218">
        <f t="shared" si="10"/>
        <v>0</v>
      </c>
      <c r="G166" s="231"/>
      <c r="H166" s="467"/>
      <c r="I166" s="219">
        <f t="shared" si="11"/>
        <v>0</v>
      </c>
      <c r="J166" s="231"/>
      <c r="K166" s="467"/>
      <c r="L166" s="219">
        <f t="shared" si="12"/>
        <v>0</v>
      </c>
      <c r="M166" s="468"/>
      <c r="N166" s="234"/>
      <c r="O166" s="219">
        <f t="shared" si="13"/>
        <v>0</v>
      </c>
      <c r="P166" s="434"/>
      <c r="R166" s="346"/>
    </row>
    <row r="167" spans="1:18" hidden="1" x14ac:dyDescent="0.25">
      <c r="A167" s="85">
        <v>2400</v>
      </c>
      <c r="B167" s="210" t="s">
        <v>182</v>
      </c>
      <c r="C167" s="97">
        <f t="shared" si="9"/>
        <v>0</v>
      </c>
      <c r="D167" s="245"/>
      <c r="E167" s="248"/>
      <c r="F167" s="212">
        <f t="shared" si="10"/>
        <v>0</v>
      </c>
      <c r="G167" s="245"/>
      <c r="H167" s="474"/>
      <c r="I167" s="99">
        <f t="shared" si="11"/>
        <v>0</v>
      </c>
      <c r="J167" s="245"/>
      <c r="K167" s="474"/>
      <c r="L167" s="99">
        <f t="shared" si="12"/>
        <v>0</v>
      </c>
      <c r="M167" s="331"/>
      <c r="N167" s="248"/>
      <c r="O167" s="99">
        <f t="shared" si="13"/>
        <v>0</v>
      </c>
      <c r="P167" s="397"/>
      <c r="R167" s="346"/>
    </row>
    <row r="168" spans="1:18" ht="24" x14ac:dyDescent="0.25">
      <c r="A168" s="85">
        <v>2500</v>
      </c>
      <c r="B168" s="210" t="s">
        <v>183</v>
      </c>
      <c r="C168" s="97">
        <f t="shared" si="9"/>
        <v>180</v>
      </c>
      <c r="D168" s="95">
        <f>SUM(D169,D174)</f>
        <v>180</v>
      </c>
      <c r="E168" s="98">
        <f>SUM(E169,E174)</f>
        <v>0</v>
      </c>
      <c r="F168" s="212">
        <f t="shared" si="10"/>
        <v>180</v>
      </c>
      <c r="G168" s="95">
        <f>SUM(G169,G174)</f>
        <v>0</v>
      </c>
      <c r="H168" s="399">
        <f t="shared" ref="H168" si="18">SUM(H169,H174)</f>
        <v>0</v>
      </c>
      <c r="I168" s="99">
        <f t="shared" si="11"/>
        <v>0</v>
      </c>
      <c r="J168" s="95">
        <f>SUM(J169,J174)</f>
        <v>0</v>
      </c>
      <c r="K168" s="399">
        <f t="shared" ref="K168" si="19">SUM(K169,K174)</f>
        <v>0</v>
      </c>
      <c r="L168" s="99">
        <f t="shared" si="12"/>
        <v>0</v>
      </c>
      <c r="M168" s="459">
        <f t="shared" ref="M168:N168" si="20">SUM(M169,M174)</f>
        <v>0</v>
      </c>
      <c r="N168" s="266">
        <f t="shared" si="20"/>
        <v>0</v>
      </c>
      <c r="O168" s="268">
        <f t="shared" si="13"/>
        <v>0</v>
      </c>
      <c r="P168" s="460"/>
      <c r="R168" s="346"/>
    </row>
    <row r="169" spans="1:18" x14ac:dyDescent="0.25">
      <c r="A169" s="350">
        <v>2510</v>
      </c>
      <c r="B169" s="101" t="s">
        <v>184</v>
      </c>
      <c r="C169" s="240">
        <f t="shared" si="9"/>
        <v>180</v>
      </c>
      <c r="D169" s="238">
        <f>SUM(D170:D173)</f>
        <v>180</v>
      </c>
      <c r="E169" s="241">
        <f>SUM(E170:E173)</f>
        <v>0</v>
      </c>
      <c r="F169" s="242">
        <f t="shared" si="10"/>
        <v>180</v>
      </c>
      <c r="G169" s="238">
        <f>SUM(G170:G173)</f>
        <v>0</v>
      </c>
      <c r="H169" s="470">
        <f t="shared" ref="H169" si="21">SUM(H170:H173)</f>
        <v>0</v>
      </c>
      <c r="I169" s="243">
        <f t="shared" si="11"/>
        <v>0</v>
      </c>
      <c r="J169" s="238">
        <f>SUM(J170:J173)</f>
        <v>0</v>
      </c>
      <c r="K169" s="470">
        <f t="shared" ref="K169" si="22">SUM(K170:K173)</f>
        <v>0</v>
      </c>
      <c r="L169" s="243">
        <f t="shared" si="12"/>
        <v>0</v>
      </c>
      <c r="M169" s="475">
        <f t="shared" ref="M169:N169" si="23">SUM(M170:M173)</f>
        <v>0</v>
      </c>
      <c r="N169" s="476">
        <f t="shared" si="23"/>
        <v>0</v>
      </c>
      <c r="O169" s="414">
        <f t="shared" si="13"/>
        <v>0</v>
      </c>
      <c r="P169" s="416"/>
      <c r="R169" s="346"/>
    </row>
    <row r="170" spans="1:18" ht="24" hidden="1" x14ac:dyDescent="0.25">
      <c r="A170" s="64">
        <v>2512</v>
      </c>
      <c r="B170" s="111" t="s">
        <v>185</v>
      </c>
      <c r="C170" s="227">
        <f t="shared" si="9"/>
        <v>0</v>
      </c>
      <c r="D170" s="116"/>
      <c r="E170" s="118"/>
      <c r="F170" s="229">
        <f t="shared" si="10"/>
        <v>0</v>
      </c>
      <c r="G170" s="116"/>
      <c r="H170" s="408"/>
      <c r="I170" s="230">
        <f t="shared" si="11"/>
        <v>0</v>
      </c>
      <c r="J170" s="116"/>
      <c r="K170" s="408"/>
      <c r="L170" s="230">
        <f t="shared" si="12"/>
        <v>0</v>
      </c>
      <c r="M170" s="464"/>
      <c r="N170" s="118"/>
      <c r="O170" s="230">
        <f t="shared" si="13"/>
        <v>0</v>
      </c>
      <c r="P170" s="387"/>
      <c r="R170" s="346"/>
    </row>
    <row r="171" spans="1:18" ht="36" hidden="1" x14ac:dyDescent="0.25">
      <c r="A171" s="64">
        <v>2513</v>
      </c>
      <c r="B171" s="111" t="s">
        <v>186</v>
      </c>
      <c r="C171" s="227">
        <f t="shared" si="9"/>
        <v>0</v>
      </c>
      <c r="D171" s="116"/>
      <c r="E171" s="118"/>
      <c r="F171" s="229">
        <f t="shared" si="10"/>
        <v>0</v>
      </c>
      <c r="G171" s="116"/>
      <c r="H171" s="408"/>
      <c r="I171" s="230">
        <f t="shared" si="11"/>
        <v>0</v>
      </c>
      <c r="J171" s="116"/>
      <c r="K171" s="408"/>
      <c r="L171" s="230">
        <f t="shared" si="12"/>
        <v>0</v>
      </c>
      <c r="M171" s="464"/>
      <c r="N171" s="118"/>
      <c r="O171" s="230">
        <f t="shared" si="13"/>
        <v>0</v>
      </c>
      <c r="P171" s="387"/>
      <c r="R171" s="346"/>
    </row>
    <row r="172" spans="1:18" ht="24" hidden="1" x14ac:dyDescent="0.25">
      <c r="A172" s="64">
        <v>2515</v>
      </c>
      <c r="B172" s="111" t="s">
        <v>187</v>
      </c>
      <c r="C172" s="227">
        <f t="shared" si="9"/>
        <v>0</v>
      </c>
      <c r="D172" s="116"/>
      <c r="E172" s="118"/>
      <c r="F172" s="229">
        <f t="shared" si="10"/>
        <v>0</v>
      </c>
      <c r="G172" s="116"/>
      <c r="H172" s="408"/>
      <c r="I172" s="230">
        <f t="shared" si="11"/>
        <v>0</v>
      </c>
      <c r="J172" s="116"/>
      <c r="K172" s="408"/>
      <c r="L172" s="230">
        <f t="shared" si="12"/>
        <v>0</v>
      </c>
      <c r="M172" s="464"/>
      <c r="N172" s="118"/>
      <c r="O172" s="230">
        <f t="shared" si="13"/>
        <v>0</v>
      </c>
      <c r="P172" s="387"/>
      <c r="R172" s="346"/>
    </row>
    <row r="173" spans="1:18" ht="24" x14ac:dyDescent="0.25">
      <c r="A173" s="64">
        <v>2519</v>
      </c>
      <c r="B173" s="111" t="s">
        <v>188</v>
      </c>
      <c r="C173" s="227">
        <f t="shared" si="9"/>
        <v>180</v>
      </c>
      <c r="D173" s="116">
        <v>180</v>
      </c>
      <c r="E173" s="118"/>
      <c r="F173" s="229">
        <f t="shared" si="10"/>
        <v>180</v>
      </c>
      <c r="G173" s="116"/>
      <c r="H173" s="408"/>
      <c r="I173" s="230">
        <f t="shared" si="11"/>
        <v>0</v>
      </c>
      <c r="J173" s="116"/>
      <c r="K173" s="408"/>
      <c r="L173" s="230">
        <f t="shared" si="12"/>
        <v>0</v>
      </c>
      <c r="M173" s="464"/>
      <c r="N173" s="118"/>
      <c r="O173" s="230">
        <f t="shared" si="13"/>
        <v>0</v>
      </c>
      <c r="P173" s="387"/>
      <c r="R173" s="346"/>
    </row>
    <row r="174" spans="1:18" ht="24" hidden="1" x14ac:dyDescent="0.25">
      <c r="A174" s="224">
        <v>2520</v>
      </c>
      <c r="B174" s="111" t="s">
        <v>189</v>
      </c>
      <c r="C174" s="227">
        <f t="shared" si="9"/>
        <v>0</v>
      </c>
      <c r="D174" s="116"/>
      <c r="E174" s="118"/>
      <c r="F174" s="229">
        <f t="shared" si="10"/>
        <v>0</v>
      </c>
      <c r="G174" s="116"/>
      <c r="H174" s="408"/>
      <c r="I174" s="230">
        <f t="shared" si="11"/>
        <v>0</v>
      </c>
      <c r="J174" s="116"/>
      <c r="K174" s="408"/>
      <c r="L174" s="230">
        <f t="shared" si="12"/>
        <v>0</v>
      </c>
      <c r="M174" s="464"/>
      <c r="N174" s="118"/>
      <c r="O174" s="230">
        <f t="shared" si="13"/>
        <v>0</v>
      </c>
      <c r="P174" s="387"/>
      <c r="R174" s="346"/>
    </row>
    <row r="175" spans="1:18" s="252" customFormat="1" ht="48" hidden="1" x14ac:dyDescent="0.25">
      <c r="A175" s="29">
        <v>2800</v>
      </c>
      <c r="B175" s="101" t="s">
        <v>190</v>
      </c>
      <c r="C175" s="240">
        <f t="shared" si="9"/>
        <v>0</v>
      </c>
      <c r="D175" s="57"/>
      <c r="E175" s="60"/>
      <c r="F175" s="56">
        <f t="shared" si="10"/>
        <v>0</v>
      </c>
      <c r="G175" s="57"/>
      <c r="H175" s="379"/>
      <c r="I175" s="380">
        <f t="shared" si="11"/>
        <v>0</v>
      </c>
      <c r="J175" s="57"/>
      <c r="K175" s="379"/>
      <c r="L175" s="380">
        <f t="shared" si="12"/>
        <v>0</v>
      </c>
      <c r="M175" s="381"/>
      <c r="N175" s="60"/>
      <c r="O175" s="380">
        <f t="shared" si="13"/>
        <v>0</v>
      </c>
      <c r="P175" s="382"/>
      <c r="R175" s="346"/>
    </row>
    <row r="176" spans="1:18" hidden="1" x14ac:dyDescent="0.25">
      <c r="A176" s="200">
        <v>3000</v>
      </c>
      <c r="B176" s="200" t="s">
        <v>191</v>
      </c>
      <c r="C176" s="608">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row>
    <row r="177" spans="1:18" ht="24" hidden="1" x14ac:dyDescent="0.25">
      <c r="A177" s="85">
        <v>3200</v>
      </c>
      <c r="B177" s="253" t="s">
        <v>192</v>
      </c>
      <c r="C177" s="97">
        <f t="shared" si="9"/>
        <v>0</v>
      </c>
      <c r="D177" s="95">
        <f>SUM(D178,D182)</f>
        <v>0</v>
      </c>
      <c r="E177" s="98">
        <f>SUM(E178,E182)</f>
        <v>0</v>
      </c>
      <c r="F177" s="212">
        <f t="shared" si="10"/>
        <v>0</v>
      </c>
      <c r="G177" s="95">
        <f>SUM(G178,G182)</f>
        <v>0</v>
      </c>
      <c r="H177" s="399">
        <f t="shared" ref="H177" si="24">SUM(H178,H182)</f>
        <v>0</v>
      </c>
      <c r="I177" s="99">
        <f t="shared" si="11"/>
        <v>0</v>
      </c>
      <c r="J177" s="95">
        <f>SUM(J178,J182)</f>
        <v>0</v>
      </c>
      <c r="K177" s="399">
        <f t="shared" ref="K177" si="25">SUM(K178,K182)</f>
        <v>0</v>
      </c>
      <c r="L177" s="99">
        <f t="shared" si="12"/>
        <v>0</v>
      </c>
      <c r="M177" s="459">
        <f t="shared" ref="M177:N177" si="26">SUM(M178,M182)</f>
        <v>0</v>
      </c>
      <c r="N177" s="266">
        <f t="shared" si="26"/>
        <v>0</v>
      </c>
      <c r="O177" s="268">
        <f t="shared" si="13"/>
        <v>0</v>
      </c>
      <c r="P177" s="460"/>
      <c r="R177" s="346"/>
    </row>
    <row r="178" spans="1:18" ht="36" hidden="1" x14ac:dyDescent="0.25">
      <c r="A178" s="350">
        <v>3260</v>
      </c>
      <c r="B178" s="101" t="s">
        <v>193</v>
      </c>
      <c r="C178" s="24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row>
    <row r="179" spans="1:18" ht="24" hidden="1" x14ac:dyDescent="0.25">
      <c r="A179" s="64">
        <v>3261</v>
      </c>
      <c r="B179" s="111" t="s">
        <v>194</v>
      </c>
      <c r="C179" s="227">
        <f t="shared" si="9"/>
        <v>0</v>
      </c>
      <c r="D179" s="116"/>
      <c r="E179" s="118"/>
      <c r="F179" s="229">
        <f t="shared" si="10"/>
        <v>0</v>
      </c>
      <c r="G179" s="116"/>
      <c r="H179" s="408"/>
      <c r="I179" s="230">
        <f t="shared" si="11"/>
        <v>0</v>
      </c>
      <c r="J179" s="116"/>
      <c r="K179" s="408"/>
      <c r="L179" s="230">
        <f t="shared" si="12"/>
        <v>0</v>
      </c>
      <c r="M179" s="464"/>
      <c r="N179" s="118"/>
      <c r="O179" s="230">
        <f t="shared" si="13"/>
        <v>0</v>
      </c>
      <c r="P179" s="387"/>
      <c r="R179" s="346"/>
    </row>
    <row r="180" spans="1:18" ht="36" hidden="1" x14ac:dyDescent="0.25">
      <c r="A180" s="64">
        <v>3262</v>
      </c>
      <c r="B180" s="111" t="s">
        <v>195</v>
      </c>
      <c r="C180" s="227">
        <f t="shared" si="9"/>
        <v>0</v>
      </c>
      <c r="D180" s="116"/>
      <c r="E180" s="118"/>
      <c r="F180" s="229">
        <f t="shared" si="10"/>
        <v>0</v>
      </c>
      <c r="G180" s="116"/>
      <c r="H180" s="408"/>
      <c r="I180" s="230">
        <f t="shared" si="11"/>
        <v>0</v>
      </c>
      <c r="J180" s="116"/>
      <c r="K180" s="408"/>
      <c r="L180" s="230">
        <f t="shared" si="12"/>
        <v>0</v>
      </c>
      <c r="M180" s="464"/>
      <c r="N180" s="118"/>
      <c r="O180" s="230">
        <f t="shared" si="13"/>
        <v>0</v>
      </c>
      <c r="P180" s="387"/>
      <c r="R180" s="346"/>
    </row>
    <row r="181" spans="1:18" ht="24" hidden="1" x14ac:dyDescent="0.25">
      <c r="A181" s="64">
        <v>3263</v>
      </c>
      <c r="B181" s="111" t="s">
        <v>196</v>
      </c>
      <c r="C181" s="227">
        <f t="shared" si="9"/>
        <v>0</v>
      </c>
      <c r="D181" s="116"/>
      <c r="E181" s="118"/>
      <c r="F181" s="229">
        <f t="shared" si="10"/>
        <v>0</v>
      </c>
      <c r="G181" s="116"/>
      <c r="H181" s="408"/>
      <c r="I181" s="230">
        <f t="shared" si="11"/>
        <v>0</v>
      </c>
      <c r="J181" s="116"/>
      <c r="K181" s="408"/>
      <c r="L181" s="230">
        <f t="shared" si="12"/>
        <v>0</v>
      </c>
      <c r="M181" s="464"/>
      <c r="N181" s="118"/>
      <c r="O181" s="230">
        <f t="shared" si="13"/>
        <v>0</v>
      </c>
      <c r="P181" s="387"/>
      <c r="R181" s="346"/>
    </row>
    <row r="182" spans="1:18" ht="84" hidden="1" x14ac:dyDescent="0.25">
      <c r="A182" s="350">
        <v>3290</v>
      </c>
      <c r="B182" s="101" t="s">
        <v>341</v>
      </c>
      <c r="C182" s="227">
        <f t="shared" ref="C182:C258" si="27">F182+I182+L182+O182</f>
        <v>0</v>
      </c>
      <c r="D182" s="238">
        <f>SUM(D183:D186)</f>
        <v>0</v>
      </c>
      <c r="E182" s="241">
        <f>SUM(E183:E186)</f>
        <v>0</v>
      </c>
      <c r="F182" s="242">
        <f t="shared" si="10"/>
        <v>0</v>
      </c>
      <c r="G182" s="238">
        <f>SUM(G183:G186)</f>
        <v>0</v>
      </c>
      <c r="H182" s="470">
        <f t="shared" ref="H182" si="28">SUM(H183:H186)</f>
        <v>0</v>
      </c>
      <c r="I182" s="243">
        <f t="shared" si="11"/>
        <v>0</v>
      </c>
      <c r="J182" s="238">
        <f>SUM(J183:J186)</f>
        <v>0</v>
      </c>
      <c r="K182" s="470">
        <f t="shared" ref="K182" si="29">SUM(K183:K186)</f>
        <v>0</v>
      </c>
      <c r="L182" s="243">
        <f t="shared" si="12"/>
        <v>0</v>
      </c>
      <c r="M182" s="477">
        <f t="shared" ref="M182:N182" si="30">SUM(M183:M186)</f>
        <v>0</v>
      </c>
      <c r="N182" s="478">
        <f t="shared" si="30"/>
        <v>0</v>
      </c>
      <c r="O182" s="479">
        <f t="shared" si="13"/>
        <v>0</v>
      </c>
      <c r="P182" s="480"/>
      <c r="R182" s="346"/>
    </row>
    <row r="183" spans="1:18" ht="72" hidden="1" x14ac:dyDescent="0.25">
      <c r="A183" s="64">
        <v>3291</v>
      </c>
      <c r="B183" s="111" t="s">
        <v>198</v>
      </c>
      <c r="C183" s="227">
        <f t="shared" si="27"/>
        <v>0</v>
      </c>
      <c r="D183" s="116"/>
      <c r="E183" s="118"/>
      <c r="F183" s="229">
        <f t="shared" ref="F183:F246" si="31">D183+E183</f>
        <v>0</v>
      </c>
      <c r="G183" s="116"/>
      <c r="H183" s="408"/>
      <c r="I183" s="230">
        <f t="shared" ref="I183:I246" si="32">G183+H183</f>
        <v>0</v>
      </c>
      <c r="J183" s="116"/>
      <c r="K183" s="408"/>
      <c r="L183" s="230">
        <f t="shared" ref="L183:L246" si="33">J183+K183</f>
        <v>0</v>
      </c>
      <c r="M183" s="464"/>
      <c r="N183" s="118"/>
      <c r="O183" s="230">
        <f t="shared" ref="O183:O246" si="34">M183+N183</f>
        <v>0</v>
      </c>
      <c r="P183" s="387"/>
      <c r="R183" s="346"/>
    </row>
    <row r="184" spans="1:18" ht="72" hidden="1" x14ac:dyDescent="0.25">
      <c r="A184" s="64">
        <v>3292</v>
      </c>
      <c r="B184" s="111" t="s">
        <v>199</v>
      </c>
      <c r="C184" s="227">
        <f t="shared" si="27"/>
        <v>0</v>
      </c>
      <c r="D184" s="116"/>
      <c r="E184" s="118"/>
      <c r="F184" s="229">
        <f t="shared" si="31"/>
        <v>0</v>
      </c>
      <c r="G184" s="116"/>
      <c r="H184" s="408"/>
      <c r="I184" s="230">
        <f t="shared" si="32"/>
        <v>0</v>
      </c>
      <c r="J184" s="116"/>
      <c r="K184" s="408"/>
      <c r="L184" s="230">
        <f t="shared" si="33"/>
        <v>0</v>
      </c>
      <c r="M184" s="464"/>
      <c r="N184" s="118"/>
      <c r="O184" s="230">
        <f t="shared" si="34"/>
        <v>0</v>
      </c>
      <c r="P184" s="387"/>
      <c r="R184" s="346"/>
    </row>
    <row r="185" spans="1:18" ht="72" hidden="1" x14ac:dyDescent="0.25">
      <c r="A185" s="64">
        <v>3293</v>
      </c>
      <c r="B185" s="111" t="s">
        <v>200</v>
      </c>
      <c r="C185" s="227">
        <f t="shared" si="27"/>
        <v>0</v>
      </c>
      <c r="D185" s="116"/>
      <c r="E185" s="118"/>
      <c r="F185" s="229">
        <f t="shared" si="31"/>
        <v>0</v>
      </c>
      <c r="G185" s="116"/>
      <c r="H185" s="408"/>
      <c r="I185" s="230">
        <f t="shared" si="32"/>
        <v>0</v>
      </c>
      <c r="J185" s="116"/>
      <c r="K185" s="408"/>
      <c r="L185" s="230">
        <f t="shared" si="33"/>
        <v>0</v>
      </c>
      <c r="M185" s="464"/>
      <c r="N185" s="118"/>
      <c r="O185" s="230">
        <f t="shared" si="34"/>
        <v>0</v>
      </c>
      <c r="P185" s="387"/>
      <c r="R185" s="346"/>
    </row>
    <row r="186" spans="1:18" ht="60" hidden="1" x14ac:dyDescent="0.25">
      <c r="A186" s="256">
        <v>3294</v>
      </c>
      <c r="B186" s="111" t="s">
        <v>201</v>
      </c>
      <c r="C186" s="618">
        <f t="shared" si="27"/>
        <v>0</v>
      </c>
      <c r="D186" s="257"/>
      <c r="E186" s="260"/>
      <c r="F186" s="482">
        <f t="shared" si="31"/>
        <v>0</v>
      </c>
      <c r="G186" s="257"/>
      <c r="H186" s="483"/>
      <c r="I186" s="479">
        <f t="shared" si="32"/>
        <v>0</v>
      </c>
      <c r="J186" s="257"/>
      <c r="K186" s="483"/>
      <c r="L186" s="479">
        <f t="shared" si="33"/>
        <v>0</v>
      </c>
      <c r="M186" s="484"/>
      <c r="N186" s="260"/>
      <c r="O186" s="479">
        <f t="shared" si="34"/>
        <v>0</v>
      </c>
      <c r="P186" s="480"/>
      <c r="R186" s="346"/>
    </row>
    <row r="187" spans="1:18" ht="48" hidden="1" x14ac:dyDescent="0.25">
      <c r="A187" s="137">
        <v>3300</v>
      </c>
      <c r="B187" s="253" t="s">
        <v>202</v>
      </c>
      <c r="C187" s="265">
        <f t="shared" si="27"/>
        <v>0</v>
      </c>
      <c r="D187" s="211">
        <f>SUM(D188:D189)</f>
        <v>0</v>
      </c>
      <c r="E187" s="266">
        <f>SUM(E188:E189)</f>
        <v>0</v>
      </c>
      <c r="F187" s="267">
        <f t="shared" si="31"/>
        <v>0</v>
      </c>
      <c r="G187" s="211">
        <f>SUM(G188:G189)</f>
        <v>0</v>
      </c>
      <c r="H187" s="486">
        <f t="shared" ref="H187" si="35">SUM(H188:H189)</f>
        <v>0</v>
      </c>
      <c r="I187" s="268">
        <f t="shared" si="32"/>
        <v>0</v>
      </c>
      <c r="J187" s="211">
        <f>SUM(J188:J189)</f>
        <v>0</v>
      </c>
      <c r="K187" s="486">
        <f t="shared" ref="K187" si="36">SUM(K188:K189)</f>
        <v>0</v>
      </c>
      <c r="L187" s="268">
        <f t="shared" si="33"/>
        <v>0</v>
      </c>
      <c r="M187" s="459">
        <f t="shared" ref="M187:N187" si="37">SUM(M188:M189)</f>
        <v>0</v>
      </c>
      <c r="N187" s="266">
        <f t="shared" si="37"/>
        <v>0</v>
      </c>
      <c r="O187" s="268">
        <f t="shared" si="34"/>
        <v>0</v>
      </c>
      <c r="P187" s="460"/>
      <c r="R187" s="346"/>
    </row>
    <row r="188" spans="1:18" ht="48" hidden="1" x14ac:dyDescent="0.25">
      <c r="A188" s="155">
        <v>3310</v>
      </c>
      <c r="B188" s="156" t="s">
        <v>203</v>
      </c>
      <c r="C188" s="216">
        <f t="shared" si="27"/>
        <v>0</v>
      </c>
      <c r="D188" s="231"/>
      <c r="E188" s="234"/>
      <c r="F188" s="218">
        <f t="shared" si="31"/>
        <v>0</v>
      </c>
      <c r="G188" s="231"/>
      <c r="H188" s="467"/>
      <c r="I188" s="219">
        <f t="shared" si="32"/>
        <v>0</v>
      </c>
      <c r="J188" s="231"/>
      <c r="K188" s="467"/>
      <c r="L188" s="219">
        <f t="shared" si="33"/>
        <v>0</v>
      </c>
      <c r="M188" s="468"/>
      <c r="N188" s="234"/>
      <c r="O188" s="219">
        <f t="shared" si="34"/>
        <v>0</v>
      </c>
      <c r="P188" s="434"/>
      <c r="R188" s="346"/>
    </row>
    <row r="189" spans="1:18" ht="60" hidden="1" x14ac:dyDescent="0.25">
      <c r="A189" s="55">
        <v>3320</v>
      </c>
      <c r="B189" s="101" t="s">
        <v>204</v>
      </c>
      <c r="C189" s="240">
        <f t="shared" si="27"/>
        <v>0</v>
      </c>
      <c r="D189" s="106"/>
      <c r="E189" s="108"/>
      <c r="F189" s="242">
        <f t="shared" si="31"/>
        <v>0</v>
      </c>
      <c r="G189" s="106"/>
      <c r="H189" s="403"/>
      <c r="I189" s="243">
        <f t="shared" si="32"/>
        <v>0</v>
      </c>
      <c r="J189" s="106"/>
      <c r="K189" s="403"/>
      <c r="L189" s="243">
        <f t="shared" si="33"/>
        <v>0</v>
      </c>
      <c r="M189" s="463"/>
      <c r="N189" s="108"/>
      <c r="O189" s="243">
        <f t="shared" si="34"/>
        <v>0</v>
      </c>
      <c r="P189" s="382"/>
      <c r="R189" s="346"/>
    </row>
    <row r="190" spans="1:18" hidden="1" x14ac:dyDescent="0.25">
      <c r="A190" s="269">
        <v>4000</v>
      </c>
      <c r="B190" s="200" t="s">
        <v>205</v>
      </c>
      <c r="C190" s="608">
        <f t="shared" si="27"/>
        <v>0</v>
      </c>
      <c r="D190" s="206">
        <f>SUM(D191,D194)</f>
        <v>0</v>
      </c>
      <c r="E190" s="207">
        <f>SUM(E191,E194)</f>
        <v>0</v>
      </c>
      <c r="F190" s="208">
        <f t="shared" si="31"/>
        <v>0</v>
      </c>
      <c r="G190" s="206">
        <f>SUM(G191,G194)</f>
        <v>0</v>
      </c>
      <c r="H190" s="456">
        <f>SUM(H191,H194)</f>
        <v>0</v>
      </c>
      <c r="I190" s="209">
        <f t="shared" si="32"/>
        <v>0</v>
      </c>
      <c r="J190" s="206">
        <f>SUM(J191,J194)</f>
        <v>0</v>
      </c>
      <c r="K190" s="456">
        <f>SUM(K191,K194)</f>
        <v>0</v>
      </c>
      <c r="L190" s="209">
        <f t="shared" si="33"/>
        <v>0</v>
      </c>
      <c r="M190" s="457">
        <f>SUM(M191,M194)</f>
        <v>0</v>
      </c>
      <c r="N190" s="207">
        <f>SUM(N191,N194)</f>
        <v>0</v>
      </c>
      <c r="O190" s="209">
        <f t="shared" si="34"/>
        <v>0</v>
      </c>
      <c r="P190" s="458"/>
      <c r="R190" s="346"/>
    </row>
    <row r="191" spans="1:18" ht="24" hidden="1" x14ac:dyDescent="0.25">
      <c r="A191" s="270">
        <v>4200</v>
      </c>
      <c r="B191" s="210" t="s">
        <v>206</v>
      </c>
      <c r="C191" s="97">
        <f t="shared" si="27"/>
        <v>0</v>
      </c>
      <c r="D191" s="95">
        <f>SUM(D192,D193)</f>
        <v>0</v>
      </c>
      <c r="E191" s="98">
        <f>SUM(E192,E193)</f>
        <v>0</v>
      </c>
      <c r="F191" s="212">
        <f t="shared" si="31"/>
        <v>0</v>
      </c>
      <c r="G191" s="95">
        <f>SUM(G192,G193)</f>
        <v>0</v>
      </c>
      <c r="H191" s="399">
        <f>SUM(H192,H193)</f>
        <v>0</v>
      </c>
      <c r="I191" s="99">
        <f t="shared" si="32"/>
        <v>0</v>
      </c>
      <c r="J191" s="95">
        <f>SUM(J192,J193)</f>
        <v>0</v>
      </c>
      <c r="K191" s="399">
        <f>SUM(K192,K193)</f>
        <v>0</v>
      </c>
      <c r="L191" s="99">
        <f t="shared" si="33"/>
        <v>0</v>
      </c>
      <c r="M191" s="469">
        <f>SUM(M192,M193)</f>
        <v>0</v>
      </c>
      <c r="N191" s="98">
        <f>SUM(N192,N193)</f>
        <v>0</v>
      </c>
      <c r="O191" s="99">
        <f t="shared" si="34"/>
        <v>0</v>
      </c>
      <c r="P191" s="397"/>
      <c r="R191" s="346"/>
    </row>
    <row r="192" spans="1:18" ht="36" hidden="1" x14ac:dyDescent="0.25">
      <c r="A192" s="350">
        <v>4240</v>
      </c>
      <c r="B192" s="101" t="s">
        <v>207</v>
      </c>
      <c r="C192" s="240">
        <f t="shared" si="27"/>
        <v>0</v>
      </c>
      <c r="D192" s="106"/>
      <c r="E192" s="108"/>
      <c r="F192" s="242">
        <f t="shared" si="31"/>
        <v>0</v>
      </c>
      <c r="G192" s="106"/>
      <c r="H192" s="403"/>
      <c r="I192" s="243">
        <f t="shared" si="32"/>
        <v>0</v>
      </c>
      <c r="J192" s="106"/>
      <c r="K192" s="403"/>
      <c r="L192" s="243">
        <f t="shared" si="33"/>
        <v>0</v>
      </c>
      <c r="M192" s="463"/>
      <c r="N192" s="108"/>
      <c r="O192" s="243">
        <f t="shared" si="34"/>
        <v>0</v>
      </c>
      <c r="P192" s="382"/>
      <c r="R192" s="346"/>
    </row>
    <row r="193" spans="1:18" ht="24" hidden="1" x14ac:dyDescent="0.25">
      <c r="A193" s="224">
        <v>4250</v>
      </c>
      <c r="B193" s="111" t="s">
        <v>208</v>
      </c>
      <c r="C193" s="227">
        <f t="shared" si="27"/>
        <v>0</v>
      </c>
      <c r="D193" s="116"/>
      <c r="E193" s="118"/>
      <c r="F193" s="229">
        <f t="shared" si="31"/>
        <v>0</v>
      </c>
      <c r="G193" s="116"/>
      <c r="H193" s="408"/>
      <c r="I193" s="230">
        <f t="shared" si="32"/>
        <v>0</v>
      </c>
      <c r="J193" s="116"/>
      <c r="K193" s="408"/>
      <c r="L193" s="230">
        <f t="shared" si="33"/>
        <v>0</v>
      </c>
      <c r="M193" s="464"/>
      <c r="N193" s="118"/>
      <c r="O193" s="230">
        <f t="shared" si="34"/>
        <v>0</v>
      </c>
      <c r="P193" s="387"/>
      <c r="R193" s="346"/>
    </row>
    <row r="194" spans="1:18" hidden="1" x14ac:dyDescent="0.25">
      <c r="A194" s="85">
        <v>4300</v>
      </c>
      <c r="B194" s="210" t="s">
        <v>209</v>
      </c>
      <c r="C194" s="97">
        <f t="shared" si="27"/>
        <v>0</v>
      </c>
      <c r="D194" s="95">
        <f>SUM(D195)</f>
        <v>0</v>
      </c>
      <c r="E194" s="98">
        <f>SUM(E195)</f>
        <v>0</v>
      </c>
      <c r="F194" s="212">
        <f t="shared" si="31"/>
        <v>0</v>
      </c>
      <c r="G194" s="95">
        <f>SUM(G195)</f>
        <v>0</v>
      </c>
      <c r="H194" s="399">
        <f>SUM(H195)</f>
        <v>0</v>
      </c>
      <c r="I194" s="99">
        <f t="shared" si="32"/>
        <v>0</v>
      </c>
      <c r="J194" s="95">
        <f>SUM(J195)</f>
        <v>0</v>
      </c>
      <c r="K194" s="399">
        <f>SUM(K195)</f>
        <v>0</v>
      </c>
      <c r="L194" s="99">
        <f t="shared" si="33"/>
        <v>0</v>
      </c>
      <c r="M194" s="469">
        <f>SUM(M195)</f>
        <v>0</v>
      </c>
      <c r="N194" s="98">
        <f>SUM(N195)</f>
        <v>0</v>
      </c>
      <c r="O194" s="99">
        <f t="shared" si="34"/>
        <v>0</v>
      </c>
      <c r="P194" s="397"/>
      <c r="R194" s="346"/>
    </row>
    <row r="195" spans="1:18" ht="24" hidden="1" x14ac:dyDescent="0.25">
      <c r="A195" s="350">
        <v>4310</v>
      </c>
      <c r="B195" s="101" t="s">
        <v>210</v>
      </c>
      <c r="C195" s="240">
        <f t="shared" si="27"/>
        <v>0</v>
      </c>
      <c r="D195" s="238">
        <f>SUM(D196:D196)</f>
        <v>0</v>
      </c>
      <c r="E195" s="241">
        <f>SUM(E196:E196)</f>
        <v>0</v>
      </c>
      <c r="F195" s="242">
        <f t="shared" si="31"/>
        <v>0</v>
      </c>
      <c r="G195" s="238">
        <f>SUM(G196:G196)</f>
        <v>0</v>
      </c>
      <c r="H195" s="470">
        <f>SUM(H196:H196)</f>
        <v>0</v>
      </c>
      <c r="I195" s="243">
        <f t="shared" si="32"/>
        <v>0</v>
      </c>
      <c r="J195" s="238">
        <f>SUM(J196:J196)</f>
        <v>0</v>
      </c>
      <c r="K195" s="470">
        <f>SUM(K196:K196)</f>
        <v>0</v>
      </c>
      <c r="L195" s="243">
        <f t="shared" si="33"/>
        <v>0</v>
      </c>
      <c r="M195" s="471">
        <f>SUM(M196:M196)</f>
        <v>0</v>
      </c>
      <c r="N195" s="241">
        <f>SUM(N196:N196)</f>
        <v>0</v>
      </c>
      <c r="O195" s="243">
        <f t="shared" si="34"/>
        <v>0</v>
      </c>
      <c r="P195" s="382"/>
      <c r="R195" s="346"/>
    </row>
    <row r="196" spans="1:18" ht="36" hidden="1" x14ac:dyDescent="0.25">
      <c r="A196" s="64">
        <v>4311</v>
      </c>
      <c r="B196" s="111" t="s">
        <v>211</v>
      </c>
      <c r="C196" s="227">
        <f t="shared" si="27"/>
        <v>0</v>
      </c>
      <c r="D196" s="116"/>
      <c r="E196" s="118"/>
      <c r="F196" s="229">
        <f t="shared" si="31"/>
        <v>0</v>
      </c>
      <c r="G196" s="116"/>
      <c r="H196" s="408"/>
      <c r="I196" s="230">
        <f t="shared" si="32"/>
        <v>0</v>
      </c>
      <c r="J196" s="116"/>
      <c r="K196" s="408"/>
      <c r="L196" s="230">
        <f t="shared" si="33"/>
        <v>0</v>
      </c>
      <c r="M196" s="464"/>
      <c r="N196" s="118"/>
      <c r="O196" s="230">
        <f t="shared" si="34"/>
        <v>0</v>
      </c>
      <c r="P196" s="387"/>
      <c r="R196" s="346"/>
    </row>
    <row r="197" spans="1:18" s="37" customFormat="1" ht="24" x14ac:dyDescent="0.25">
      <c r="A197" s="152"/>
      <c r="B197" s="153" t="s">
        <v>212</v>
      </c>
      <c r="C197" s="889">
        <f t="shared" si="27"/>
        <v>8680</v>
      </c>
      <c r="D197" s="272">
        <f>SUM(D198,D233,D271)</f>
        <v>8680</v>
      </c>
      <c r="E197" s="488">
        <f>SUM(E198,E233,E271)</f>
        <v>0</v>
      </c>
      <c r="F197" s="890">
        <f t="shared" si="31"/>
        <v>8680</v>
      </c>
      <c r="G197" s="272">
        <f>SUM(G198,G233,G271)</f>
        <v>0</v>
      </c>
      <c r="H197" s="891">
        <f>SUM(H198,H233,H271)</f>
        <v>0</v>
      </c>
      <c r="I197" s="489">
        <f t="shared" si="32"/>
        <v>0</v>
      </c>
      <c r="J197" s="272">
        <f>SUM(J198,J233,J271)</f>
        <v>0</v>
      </c>
      <c r="K197" s="891">
        <f>SUM(K198,K233,K271)</f>
        <v>0</v>
      </c>
      <c r="L197" s="489">
        <f t="shared" si="33"/>
        <v>0</v>
      </c>
      <c r="M197" s="487">
        <f>SUM(M198,M233,M271)</f>
        <v>0</v>
      </c>
      <c r="N197" s="488">
        <f>SUM(N198,N233,N271)</f>
        <v>0</v>
      </c>
      <c r="O197" s="489">
        <f t="shared" si="34"/>
        <v>0</v>
      </c>
      <c r="P197" s="490"/>
      <c r="R197" s="346"/>
    </row>
    <row r="198" spans="1:18" x14ac:dyDescent="0.25">
      <c r="A198" s="200">
        <v>5000</v>
      </c>
      <c r="B198" s="200" t="s">
        <v>213</v>
      </c>
      <c r="C198" s="608">
        <f>F198+I198+L198+O198</f>
        <v>8680</v>
      </c>
      <c r="D198" s="206">
        <f>D199+D207</f>
        <v>8680</v>
      </c>
      <c r="E198" s="207">
        <f>E199+E207</f>
        <v>0</v>
      </c>
      <c r="F198" s="208">
        <f t="shared" si="31"/>
        <v>8680</v>
      </c>
      <c r="G198" s="206">
        <f>G199+G207</f>
        <v>0</v>
      </c>
      <c r="H198" s="456">
        <f>H199+H207</f>
        <v>0</v>
      </c>
      <c r="I198" s="209">
        <f t="shared" si="32"/>
        <v>0</v>
      </c>
      <c r="J198" s="206">
        <f>J199+J207</f>
        <v>0</v>
      </c>
      <c r="K198" s="456">
        <f>K199+K207</f>
        <v>0</v>
      </c>
      <c r="L198" s="209">
        <f t="shared" si="33"/>
        <v>0</v>
      </c>
      <c r="M198" s="457">
        <f>M199+M207</f>
        <v>0</v>
      </c>
      <c r="N198" s="207">
        <f>N199+N207</f>
        <v>0</v>
      </c>
      <c r="O198" s="209">
        <f t="shared" si="34"/>
        <v>0</v>
      </c>
      <c r="P198" s="458"/>
      <c r="R198" s="346"/>
    </row>
    <row r="199" spans="1:18" x14ac:dyDescent="0.25">
      <c r="A199" s="85">
        <v>5100</v>
      </c>
      <c r="B199" s="210" t="s">
        <v>214</v>
      </c>
      <c r="C199" s="97">
        <f t="shared" si="27"/>
        <v>180</v>
      </c>
      <c r="D199" s="95">
        <f>D200+D201+D204+D205+D206</f>
        <v>180</v>
      </c>
      <c r="E199" s="98">
        <f>E200+E201+E204+E205+E206</f>
        <v>0</v>
      </c>
      <c r="F199" s="212">
        <f t="shared" si="31"/>
        <v>180</v>
      </c>
      <c r="G199" s="95">
        <f>G200+G201+G204+G205+G206</f>
        <v>0</v>
      </c>
      <c r="H199" s="399">
        <f>H200+H201+H204+H205+H206</f>
        <v>0</v>
      </c>
      <c r="I199" s="99">
        <f t="shared" si="32"/>
        <v>0</v>
      </c>
      <c r="J199" s="95">
        <f>J200+J201+J204+J205+J206</f>
        <v>0</v>
      </c>
      <c r="K199" s="399">
        <f>K200+K201+K204+K205+K206</f>
        <v>0</v>
      </c>
      <c r="L199" s="99">
        <f t="shared" si="33"/>
        <v>0</v>
      </c>
      <c r="M199" s="469">
        <f>M200+M201+M204+M205+M206</f>
        <v>0</v>
      </c>
      <c r="N199" s="98">
        <f>N200+N201+N204+N205+N206</f>
        <v>0</v>
      </c>
      <c r="O199" s="99">
        <f t="shared" si="34"/>
        <v>0</v>
      </c>
      <c r="P199" s="397"/>
      <c r="R199" s="346"/>
    </row>
    <row r="200" spans="1:18" hidden="1" x14ac:dyDescent="0.25">
      <c r="A200" s="350">
        <v>5110</v>
      </c>
      <c r="B200" s="101" t="s">
        <v>215</v>
      </c>
      <c r="C200" s="240">
        <f t="shared" si="27"/>
        <v>0</v>
      </c>
      <c r="D200" s="106"/>
      <c r="E200" s="108"/>
      <c r="F200" s="242">
        <f t="shared" si="31"/>
        <v>0</v>
      </c>
      <c r="G200" s="106"/>
      <c r="H200" s="403"/>
      <c r="I200" s="243">
        <f t="shared" si="32"/>
        <v>0</v>
      </c>
      <c r="J200" s="106"/>
      <c r="K200" s="403"/>
      <c r="L200" s="243">
        <f t="shared" si="33"/>
        <v>0</v>
      </c>
      <c r="M200" s="463"/>
      <c r="N200" s="108"/>
      <c r="O200" s="243">
        <f t="shared" si="34"/>
        <v>0</v>
      </c>
      <c r="P200" s="382"/>
      <c r="R200" s="346"/>
    </row>
    <row r="201" spans="1:18" ht="24" x14ac:dyDescent="0.25">
      <c r="A201" s="224">
        <v>5120</v>
      </c>
      <c r="B201" s="111" t="s">
        <v>216</v>
      </c>
      <c r="C201" s="227">
        <f t="shared" si="27"/>
        <v>180</v>
      </c>
      <c r="D201" s="225">
        <f>D202+D203</f>
        <v>180</v>
      </c>
      <c r="E201" s="228">
        <f>E202+E203</f>
        <v>0</v>
      </c>
      <c r="F201" s="229">
        <f t="shared" si="31"/>
        <v>180</v>
      </c>
      <c r="G201" s="225">
        <f>G202+G203</f>
        <v>0</v>
      </c>
      <c r="H201" s="465">
        <f>H202+H203</f>
        <v>0</v>
      </c>
      <c r="I201" s="230">
        <f t="shared" si="32"/>
        <v>0</v>
      </c>
      <c r="J201" s="225">
        <f>J202+J203</f>
        <v>0</v>
      </c>
      <c r="K201" s="465">
        <f>K202+K203</f>
        <v>0</v>
      </c>
      <c r="L201" s="230">
        <f t="shared" si="33"/>
        <v>0</v>
      </c>
      <c r="M201" s="466">
        <f>M202+M203</f>
        <v>0</v>
      </c>
      <c r="N201" s="228">
        <f>N202+N203</f>
        <v>0</v>
      </c>
      <c r="O201" s="230">
        <f t="shared" si="34"/>
        <v>0</v>
      </c>
      <c r="P201" s="387"/>
      <c r="R201" s="346"/>
    </row>
    <row r="202" spans="1:18" x14ac:dyDescent="0.25">
      <c r="A202" s="64">
        <v>5121</v>
      </c>
      <c r="B202" s="111" t="s">
        <v>217</v>
      </c>
      <c r="C202" s="227">
        <f t="shared" si="27"/>
        <v>180</v>
      </c>
      <c r="D202" s="116">
        <v>180</v>
      </c>
      <c r="E202" s="118"/>
      <c r="F202" s="229">
        <f t="shared" si="31"/>
        <v>180</v>
      </c>
      <c r="G202" s="116"/>
      <c r="H202" s="408"/>
      <c r="I202" s="230">
        <f t="shared" si="32"/>
        <v>0</v>
      </c>
      <c r="J202" s="116"/>
      <c r="K202" s="408"/>
      <c r="L202" s="230">
        <f t="shared" si="33"/>
        <v>0</v>
      </c>
      <c r="M202" s="464"/>
      <c r="N202" s="118"/>
      <c r="O202" s="230">
        <f t="shared" si="34"/>
        <v>0</v>
      </c>
      <c r="P202" s="387"/>
      <c r="R202" s="346"/>
    </row>
    <row r="203" spans="1:18" ht="24" hidden="1" x14ac:dyDescent="0.25">
      <c r="A203" s="64">
        <v>5129</v>
      </c>
      <c r="B203" s="111" t="s">
        <v>218</v>
      </c>
      <c r="C203" s="227">
        <f t="shared" si="27"/>
        <v>0</v>
      </c>
      <c r="D203" s="116"/>
      <c r="E203" s="118"/>
      <c r="F203" s="229">
        <f t="shared" si="31"/>
        <v>0</v>
      </c>
      <c r="G203" s="116"/>
      <c r="H203" s="408"/>
      <c r="I203" s="230">
        <f t="shared" si="32"/>
        <v>0</v>
      </c>
      <c r="J203" s="116"/>
      <c r="K203" s="408"/>
      <c r="L203" s="230">
        <f t="shared" si="33"/>
        <v>0</v>
      </c>
      <c r="M203" s="464"/>
      <c r="N203" s="118"/>
      <c r="O203" s="230">
        <f t="shared" si="34"/>
        <v>0</v>
      </c>
      <c r="P203" s="387"/>
      <c r="R203" s="346"/>
    </row>
    <row r="204" spans="1:18" hidden="1" x14ac:dyDescent="0.25">
      <c r="A204" s="224">
        <v>5130</v>
      </c>
      <c r="B204" s="111" t="s">
        <v>219</v>
      </c>
      <c r="C204" s="227">
        <f t="shared" si="27"/>
        <v>0</v>
      </c>
      <c r="D204" s="116"/>
      <c r="E204" s="118"/>
      <c r="F204" s="229">
        <f t="shared" si="31"/>
        <v>0</v>
      </c>
      <c r="G204" s="116"/>
      <c r="H204" s="408"/>
      <c r="I204" s="230">
        <f t="shared" si="32"/>
        <v>0</v>
      </c>
      <c r="J204" s="116"/>
      <c r="K204" s="408"/>
      <c r="L204" s="230">
        <f t="shared" si="33"/>
        <v>0</v>
      </c>
      <c r="M204" s="464"/>
      <c r="N204" s="118"/>
      <c r="O204" s="230">
        <f t="shared" si="34"/>
        <v>0</v>
      </c>
      <c r="P204" s="387"/>
      <c r="R204" s="346"/>
    </row>
    <row r="205" spans="1:18" hidden="1" x14ac:dyDescent="0.25">
      <c r="A205" s="224">
        <v>5140</v>
      </c>
      <c r="B205" s="111" t="s">
        <v>220</v>
      </c>
      <c r="C205" s="227">
        <f t="shared" si="27"/>
        <v>0</v>
      </c>
      <c r="D205" s="116"/>
      <c r="E205" s="118"/>
      <c r="F205" s="229">
        <f t="shared" si="31"/>
        <v>0</v>
      </c>
      <c r="G205" s="116"/>
      <c r="H205" s="408"/>
      <c r="I205" s="230">
        <f t="shared" si="32"/>
        <v>0</v>
      </c>
      <c r="J205" s="116"/>
      <c r="K205" s="408"/>
      <c r="L205" s="230">
        <f t="shared" si="33"/>
        <v>0</v>
      </c>
      <c r="M205" s="464"/>
      <c r="N205" s="118"/>
      <c r="O205" s="230">
        <f t="shared" si="34"/>
        <v>0</v>
      </c>
      <c r="P205" s="387"/>
      <c r="R205" s="346"/>
    </row>
    <row r="206" spans="1:18" ht="24" hidden="1" x14ac:dyDescent="0.25">
      <c r="A206" s="224">
        <v>5170</v>
      </c>
      <c r="B206" s="111" t="s">
        <v>221</v>
      </c>
      <c r="C206" s="227">
        <f t="shared" si="27"/>
        <v>0</v>
      </c>
      <c r="D206" s="116"/>
      <c r="E206" s="118"/>
      <c r="F206" s="229">
        <f t="shared" si="31"/>
        <v>0</v>
      </c>
      <c r="G206" s="116"/>
      <c r="H206" s="408"/>
      <c r="I206" s="230">
        <f t="shared" si="32"/>
        <v>0</v>
      </c>
      <c r="J206" s="116"/>
      <c r="K206" s="408"/>
      <c r="L206" s="230">
        <f t="shared" si="33"/>
        <v>0</v>
      </c>
      <c r="M206" s="464"/>
      <c r="N206" s="118"/>
      <c r="O206" s="230">
        <f t="shared" si="34"/>
        <v>0</v>
      </c>
      <c r="P206" s="387"/>
      <c r="R206" s="346"/>
    </row>
    <row r="207" spans="1:18" x14ac:dyDescent="0.25">
      <c r="A207" s="85">
        <v>5200</v>
      </c>
      <c r="B207" s="210" t="s">
        <v>222</v>
      </c>
      <c r="C207" s="97">
        <f t="shared" si="27"/>
        <v>8500</v>
      </c>
      <c r="D207" s="95">
        <f>D208+D218+D219+D228+D229+D230+D232</f>
        <v>8500</v>
      </c>
      <c r="E207" s="98">
        <f>E208+E218+E219+E228+E229+E230+E232</f>
        <v>0</v>
      </c>
      <c r="F207" s="212">
        <f t="shared" si="31"/>
        <v>8500</v>
      </c>
      <c r="G207" s="95">
        <f>G208+G218+G219+G228+G229+G230+G232</f>
        <v>0</v>
      </c>
      <c r="H207" s="399">
        <f>H208+H218+H219+H228+H229+H230+H232</f>
        <v>0</v>
      </c>
      <c r="I207" s="99">
        <f t="shared" si="32"/>
        <v>0</v>
      </c>
      <c r="J207" s="95">
        <f>J208+J218+J219+J228+J229+J230+J232</f>
        <v>0</v>
      </c>
      <c r="K207" s="399">
        <f>K208+K218+K219+K228+K229+K230+K232</f>
        <v>0</v>
      </c>
      <c r="L207" s="99">
        <f t="shared" si="33"/>
        <v>0</v>
      </c>
      <c r="M207" s="469">
        <f>M208+M218+M219+M228+M229+M230+M232</f>
        <v>0</v>
      </c>
      <c r="N207" s="98">
        <f>N208+N218+N219+N228+N229+N230+N232</f>
        <v>0</v>
      </c>
      <c r="O207" s="99">
        <f t="shared" si="34"/>
        <v>0</v>
      </c>
      <c r="P207" s="397"/>
      <c r="R207" s="346"/>
    </row>
    <row r="208" spans="1:18" hidden="1" x14ac:dyDescent="0.25">
      <c r="A208" s="213">
        <v>5210</v>
      </c>
      <c r="B208" s="156" t="s">
        <v>223</v>
      </c>
      <c r="C208" s="216">
        <f t="shared" si="27"/>
        <v>0</v>
      </c>
      <c r="D208" s="214">
        <f>SUM(D209:D217)</f>
        <v>0</v>
      </c>
      <c r="E208" s="217">
        <f>SUM(E209:E217)</f>
        <v>0</v>
      </c>
      <c r="F208" s="218">
        <f t="shared" si="31"/>
        <v>0</v>
      </c>
      <c r="G208" s="214">
        <f>SUM(G209:G217)</f>
        <v>0</v>
      </c>
      <c r="H208" s="461">
        <f>SUM(H209:H217)</f>
        <v>0</v>
      </c>
      <c r="I208" s="219">
        <f t="shared" si="32"/>
        <v>0</v>
      </c>
      <c r="J208" s="214">
        <f>SUM(J209:J217)</f>
        <v>0</v>
      </c>
      <c r="K208" s="461">
        <f>SUM(K209:K217)</f>
        <v>0</v>
      </c>
      <c r="L208" s="219">
        <f t="shared" si="33"/>
        <v>0</v>
      </c>
      <c r="M208" s="462">
        <f>SUM(M209:M217)</f>
        <v>0</v>
      </c>
      <c r="N208" s="217">
        <f>SUM(N209:N217)</f>
        <v>0</v>
      </c>
      <c r="O208" s="219">
        <f t="shared" si="34"/>
        <v>0</v>
      </c>
      <c r="P208" s="434"/>
      <c r="R208" s="346"/>
    </row>
    <row r="209" spans="1:18" hidden="1" x14ac:dyDescent="0.25">
      <c r="A209" s="55">
        <v>5211</v>
      </c>
      <c r="B209" s="101" t="s">
        <v>224</v>
      </c>
      <c r="C209" s="227">
        <f t="shared" si="27"/>
        <v>0</v>
      </c>
      <c r="D209" s="106"/>
      <c r="E209" s="108"/>
      <c r="F209" s="242">
        <f t="shared" si="31"/>
        <v>0</v>
      </c>
      <c r="G209" s="106"/>
      <c r="H209" s="403"/>
      <c r="I209" s="243">
        <f t="shared" si="32"/>
        <v>0</v>
      </c>
      <c r="J209" s="106"/>
      <c r="K209" s="403"/>
      <c r="L209" s="243">
        <f t="shared" si="33"/>
        <v>0</v>
      </c>
      <c r="M209" s="463"/>
      <c r="N209" s="108"/>
      <c r="O209" s="243">
        <f t="shared" si="34"/>
        <v>0</v>
      </c>
      <c r="P209" s="382"/>
      <c r="R209" s="346"/>
    </row>
    <row r="210" spans="1:18" hidden="1" x14ac:dyDescent="0.25">
      <c r="A210" s="64">
        <v>5212</v>
      </c>
      <c r="B210" s="111" t="s">
        <v>225</v>
      </c>
      <c r="C210" s="227">
        <f t="shared" si="27"/>
        <v>0</v>
      </c>
      <c r="D210" s="116"/>
      <c r="E210" s="118"/>
      <c r="F210" s="229">
        <f t="shared" si="31"/>
        <v>0</v>
      </c>
      <c r="G210" s="116"/>
      <c r="H210" s="408"/>
      <c r="I210" s="230">
        <f t="shared" si="32"/>
        <v>0</v>
      </c>
      <c r="J210" s="116"/>
      <c r="K210" s="408"/>
      <c r="L210" s="230">
        <f t="shared" si="33"/>
        <v>0</v>
      </c>
      <c r="M210" s="464"/>
      <c r="N210" s="118"/>
      <c r="O210" s="230">
        <f t="shared" si="34"/>
        <v>0</v>
      </c>
      <c r="P210" s="387"/>
      <c r="R210" s="346"/>
    </row>
    <row r="211" spans="1:18" hidden="1" x14ac:dyDescent="0.25">
      <c r="A211" s="64">
        <v>5213</v>
      </c>
      <c r="B211" s="111" t="s">
        <v>226</v>
      </c>
      <c r="C211" s="227">
        <f t="shared" si="27"/>
        <v>0</v>
      </c>
      <c r="D211" s="116"/>
      <c r="E211" s="118"/>
      <c r="F211" s="229">
        <f t="shared" si="31"/>
        <v>0</v>
      </c>
      <c r="G211" s="116"/>
      <c r="H211" s="408"/>
      <c r="I211" s="230">
        <f t="shared" si="32"/>
        <v>0</v>
      </c>
      <c r="J211" s="116"/>
      <c r="K211" s="408"/>
      <c r="L211" s="230">
        <f t="shared" si="33"/>
        <v>0</v>
      </c>
      <c r="M211" s="464"/>
      <c r="N211" s="118"/>
      <c r="O211" s="230">
        <f t="shared" si="34"/>
        <v>0</v>
      </c>
      <c r="P211" s="387"/>
      <c r="R211" s="346"/>
    </row>
    <row r="212" spans="1:18" hidden="1" x14ac:dyDescent="0.25">
      <c r="A212" s="64">
        <v>5214</v>
      </c>
      <c r="B212" s="111" t="s">
        <v>227</v>
      </c>
      <c r="C212" s="227">
        <f t="shared" si="27"/>
        <v>0</v>
      </c>
      <c r="D212" s="116"/>
      <c r="E212" s="118"/>
      <c r="F212" s="229">
        <f t="shared" si="31"/>
        <v>0</v>
      </c>
      <c r="G212" s="116"/>
      <c r="H212" s="408"/>
      <c r="I212" s="230">
        <f t="shared" si="32"/>
        <v>0</v>
      </c>
      <c r="J212" s="116"/>
      <c r="K212" s="408"/>
      <c r="L212" s="230">
        <f t="shared" si="33"/>
        <v>0</v>
      </c>
      <c r="M212" s="464"/>
      <c r="N212" s="118"/>
      <c r="O212" s="230">
        <f t="shared" si="34"/>
        <v>0</v>
      </c>
      <c r="P212" s="387"/>
      <c r="R212" s="346"/>
    </row>
    <row r="213" spans="1:18" hidden="1" x14ac:dyDescent="0.25">
      <c r="A213" s="64">
        <v>5215</v>
      </c>
      <c r="B213" s="111" t="s">
        <v>228</v>
      </c>
      <c r="C213" s="227">
        <f t="shared" si="27"/>
        <v>0</v>
      </c>
      <c r="D213" s="116"/>
      <c r="E213" s="118"/>
      <c r="F213" s="229">
        <f t="shared" si="31"/>
        <v>0</v>
      </c>
      <c r="G213" s="116"/>
      <c r="H213" s="408"/>
      <c r="I213" s="230">
        <f t="shared" si="32"/>
        <v>0</v>
      </c>
      <c r="J213" s="116"/>
      <c r="K213" s="408"/>
      <c r="L213" s="230">
        <f t="shared" si="33"/>
        <v>0</v>
      </c>
      <c r="M213" s="464"/>
      <c r="N213" s="118"/>
      <c r="O213" s="230">
        <f t="shared" si="34"/>
        <v>0</v>
      </c>
      <c r="P213" s="387"/>
      <c r="R213" s="346"/>
    </row>
    <row r="214" spans="1:18" ht="24" hidden="1" x14ac:dyDescent="0.25">
      <c r="A214" s="64">
        <v>5216</v>
      </c>
      <c r="B214" s="111" t="s">
        <v>229</v>
      </c>
      <c r="C214" s="227">
        <f t="shared" si="27"/>
        <v>0</v>
      </c>
      <c r="D214" s="116"/>
      <c r="E214" s="118"/>
      <c r="F214" s="229">
        <f t="shared" si="31"/>
        <v>0</v>
      </c>
      <c r="G214" s="116"/>
      <c r="H214" s="408"/>
      <c r="I214" s="230">
        <f t="shared" si="32"/>
        <v>0</v>
      </c>
      <c r="J214" s="116"/>
      <c r="K214" s="408"/>
      <c r="L214" s="230">
        <f t="shared" si="33"/>
        <v>0</v>
      </c>
      <c r="M214" s="464"/>
      <c r="N214" s="118"/>
      <c r="O214" s="230">
        <f t="shared" si="34"/>
        <v>0</v>
      </c>
      <c r="P214" s="387"/>
      <c r="R214" s="346"/>
    </row>
    <row r="215" spans="1:18" hidden="1" x14ac:dyDescent="0.25">
      <c r="A215" s="64">
        <v>5217</v>
      </c>
      <c r="B215" s="111" t="s">
        <v>230</v>
      </c>
      <c r="C215" s="227">
        <f t="shared" si="27"/>
        <v>0</v>
      </c>
      <c r="D215" s="116"/>
      <c r="E215" s="118"/>
      <c r="F215" s="229">
        <f t="shared" si="31"/>
        <v>0</v>
      </c>
      <c r="G215" s="116"/>
      <c r="H215" s="408"/>
      <c r="I215" s="230">
        <f t="shared" si="32"/>
        <v>0</v>
      </c>
      <c r="J215" s="116"/>
      <c r="K215" s="408"/>
      <c r="L215" s="230">
        <f t="shared" si="33"/>
        <v>0</v>
      </c>
      <c r="M215" s="464"/>
      <c r="N215" s="118"/>
      <c r="O215" s="230">
        <f t="shared" si="34"/>
        <v>0</v>
      </c>
      <c r="P215" s="387"/>
      <c r="R215" s="346"/>
    </row>
    <row r="216" spans="1:18" hidden="1" x14ac:dyDescent="0.25">
      <c r="A216" s="64">
        <v>5218</v>
      </c>
      <c r="B216" s="111" t="s">
        <v>231</v>
      </c>
      <c r="C216" s="227">
        <f t="shared" si="27"/>
        <v>0</v>
      </c>
      <c r="D216" s="116"/>
      <c r="E216" s="118"/>
      <c r="F216" s="229">
        <f t="shared" si="31"/>
        <v>0</v>
      </c>
      <c r="G216" s="116"/>
      <c r="H216" s="408"/>
      <c r="I216" s="230">
        <f t="shared" si="32"/>
        <v>0</v>
      </c>
      <c r="J216" s="116"/>
      <c r="K216" s="408"/>
      <c r="L216" s="230">
        <f t="shared" si="33"/>
        <v>0</v>
      </c>
      <c r="M216" s="464"/>
      <c r="N216" s="118"/>
      <c r="O216" s="230">
        <f t="shared" si="34"/>
        <v>0</v>
      </c>
      <c r="P216" s="387"/>
      <c r="R216" s="346"/>
    </row>
    <row r="217" spans="1:18" hidden="1" x14ac:dyDescent="0.25">
      <c r="A217" s="64">
        <v>5219</v>
      </c>
      <c r="B217" s="111" t="s">
        <v>232</v>
      </c>
      <c r="C217" s="227">
        <f t="shared" si="27"/>
        <v>0</v>
      </c>
      <c r="D217" s="116"/>
      <c r="E217" s="118"/>
      <c r="F217" s="229">
        <f t="shared" si="31"/>
        <v>0</v>
      </c>
      <c r="G217" s="116"/>
      <c r="H217" s="408"/>
      <c r="I217" s="230">
        <f t="shared" si="32"/>
        <v>0</v>
      </c>
      <c r="J217" s="116"/>
      <c r="K217" s="408"/>
      <c r="L217" s="230">
        <f t="shared" si="33"/>
        <v>0</v>
      </c>
      <c r="M217" s="464"/>
      <c r="N217" s="118"/>
      <c r="O217" s="230">
        <f t="shared" si="34"/>
        <v>0</v>
      </c>
      <c r="P217" s="387"/>
      <c r="R217" s="346"/>
    </row>
    <row r="218" spans="1:18" hidden="1" x14ac:dyDescent="0.25">
      <c r="A218" s="224">
        <v>5220</v>
      </c>
      <c r="B218" s="111" t="s">
        <v>233</v>
      </c>
      <c r="C218" s="227">
        <f t="shared" si="27"/>
        <v>0</v>
      </c>
      <c r="D218" s="116"/>
      <c r="E218" s="118"/>
      <c r="F218" s="229">
        <f t="shared" si="31"/>
        <v>0</v>
      </c>
      <c r="G218" s="116"/>
      <c r="H218" s="408"/>
      <c r="I218" s="230">
        <f t="shared" si="32"/>
        <v>0</v>
      </c>
      <c r="J218" s="116"/>
      <c r="K218" s="408"/>
      <c r="L218" s="230">
        <f t="shared" si="33"/>
        <v>0</v>
      </c>
      <c r="M218" s="464"/>
      <c r="N218" s="118"/>
      <c r="O218" s="230">
        <f t="shared" si="34"/>
        <v>0</v>
      </c>
      <c r="P218" s="387"/>
      <c r="R218" s="346"/>
    </row>
    <row r="219" spans="1:18" x14ac:dyDescent="0.25">
      <c r="A219" s="224">
        <v>5230</v>
      </c>
      <c r="B219" s="111" t="s">
        <v>234</v>
      </c>
      <c r="C219" s="227">
        <f t="shared" si="27"/>
        <v>8500</v>
      </c>
      <c r="D219" s="225">
        <f>SUM(D220:D227)</f>
        <v>8500</v>
      </c>
      <c r="E219" s="228">
        <f>SUM(E220:E227)</f>
        <v>0</v>
      </c>
      <c r="F219" s="229">
        <f t="shared" si="31"/>
        <v>8500</v>
      </c>
      <c r="G219" s="225">
        <f>SUM(G220:G227)</f>
        <v>0</v>
      </c>
      <c r="H219" s="465">
        <f>SUM(H220:H227)</f>
        <v>0</v>
      </c>
      <c r="I219" s="230">
        <f t="shared" si="32"/>
        <v>0</v>
      </c>
      <c r="J219" s="225">
        <f>SUM(J220:J227)</f>
        <v>0</v>
      </c>
      <c r="K219" s="465">
        <f>SUM(K220:K227)</f>
        <v>0</v>
      </c>
      <c r="L219" s="230">
        <f t="shared" si="33"/>
        <v>0</v>
      </c>
      <c r="M219" s="466">
        <f>SUM(M220:M227)</f>
        <v>0</v>
      </c>
      <c r="N219" s="228">
        <f>SUM(N220:N227)</f>
        <v>0</v>
      </c>
      <c r="O219" s="230">
        <f t="shared" si="34"/>
        <v>0</v>
      </c>
      <c r="P219" s="387"/>
      <c r="R219" s="346"/>
    </row>
    <row r="220" spans="1:18" hidden="1" x14ac:dyDescent="0.25">
      <c r="A220" s="64">
        <v>5231</v>
      </c>
      <c r="B220" s="111" t="s">
        <v>235</v>
      </c>
      <c r="C220" s="227">
        <f t="shared" si="27"/>
        <v>0</v>
      </c>
      <c r="D220" s="116"/>
      <c r="E220" s="118"/>
      <c r="F220" s="229">
        <f t="shared" si="31"/>
        <v>0</v>
      </c>
      <c r="G220" s="116"/>
      <c r="H220" s="408"/>
      <c r="I220" s="230">
        <f t="shared" si="32"/>
        <v>0</v>
      </c>
      <c r="J220" s="116"/>
      <c r="K220" s="408"/>
      <c r="L220" s="230">
        <f t="shared" si="33"/>
        <v>0</v>
      </c>
      <c r="M220" s="464"/>
      <c r="N220" s="118"/>
      <c r="O220" s="230">
        <f t="shared" si="34"/>
        <v>0</v>
      </c>
      <c r="P220" s="387"/>
      <c r="R220" s="346"/>
    </row>
    <row r="221" spans="1:18" hidden="1" x14ac:dyDescent="0.25">
      <c r="A221" s="64">
        <v>5232</v>
      </c>
      <c r="B221" s="111" t="s">
        <v>236</v>
      </c>
      <c r="C221" s="227">
        <f t="shared" si="27"/>
        <v>0</v>
      </c>
      <c r="D221" s="116"/>
      <c r="E221" s="118"/>
      <c r="F221" s="229">
        <f t="shared" si="31"/>
        <v>0</v>
      </c>
      <c r="G221" s="116"/>
      <c r="H221" s="408"/>
      <c r="I221" s="230">
        <f t="shared" si="32"/>
        <v>0</v>
      </c>
      <c r="J221" s="116"/>
      <c r="K221" s="408"/>
      <c r="L221" s="230">
        <f t="shared" si="33"/>
        <v>0</v>
      </c>
      <c r="M221" s="464"/>
      <c r="N221" s="118"/>
      <c r="O221" s="230">
        <f t="shared" si="34"/>
        <v>0</v>
      </c>
      <c r="P221" s="387"/>
      <c r="R221" s="346"/>
    </row>
    <row r="222" spans="1:18" hidden="1" x14ac:dyDescent="0.25">
      <c r="A222" s="64">
        <v>5233</v>
      </c>
      <c r="B222" s="111" t="s">
        <v>237</v>
      </c>
      <c r="C222" s="227">
        <f t="shared" si="27"/>
        <v>0</v>
      </c>
      <c r="D222" s="116"/>
      <c r="E222" s="118"/>
      <c r="F222" s="229">
        <f t="shared" si="31"/>
        <v>0</v>
      </c>
      <c r="G222" s="116"/>
      <c r="H222" s="408"/>
      <c r="I222" s="230">
        <f t="shared" si="32"/>
        <v>0</v>
      </c>
      <c r="J222" s="116"/>
      <c r="K222" s="408"/>
      <c r="L222" s="230">
        <f t="shared" si="33"/>
        <v>0</v>
      </c>
      <c r="M222" s="464"/>
      <c r="N222" s="118"/>
      <c r="O222" s="230">
        <f t="shared" si="34"/>
        <v>0</v>
      </c>
      <c r="P222" s="387"/>
      <c r="R222" s="346"/>
    </row>
    <row r="223" spans="1:18" ht="24" hidden="1" x14ac:dyDescent="0.25">
      <c r="A223" s="64">
        <v>5234</v>
      </c>
      <c r="B223" s="111" t="s">
        <v>238</v>
      </c>
      <c r="C223" s="227">
        <f t="shared" si="27"/>
        <v>0</v>
      </c>
      <c r="D223" s="116"/>
      <c r="E223" s="118"/>
      <c r="F223" s="229">
        <f t="shared" si="31"/>
        <v>0</v>
      </c>
      <c r="G223" s="116"/>
      <c r="H223" s="408"/>
      <c r="I223" s="230">
        <f t="shared" si="32"/>
        <v>0</v>
      </c>
      <c r="J223" s="116"/>
      <c r="K223" s="408"/>
      <c r="L223" s="230">
        <f t="shared" si="33"/>
        <v>0</v>
      </c>
      <c r="M223" s="464"/>
      <c r="N223" s="118"/>
      <c r="O223" s="230">
        <f t="shared" si="34"/>
        <v>0</v>
      </c>
      <c r="P223" s="387"/>
      <c r="R223" s="346"/>
    </row>
    <row r="224" spans="1:18" hidden="1" x14ac:dyDescent="0.25">
      <c r="A224" s="64">
        <v>5236</v>
      </c>
      <c r="B224" s="111" t="s">
        <v>239</v>
      </c>
      <c r="C224" s="227">
        <f t="shared" si="27"/>
        <v>0</v>
      </c>
      <c r="D224" s="116"/>
      <c r="E224" s="118"/>
      <c r="F224" s="229">
        <f t="shared" si="31"/>
        <v>0</v>
      </c>
      <c r="G224" s="116"/>
      <c r="H224" s="408"/>
      <c r="I224" s="230">
        <f t="shared" si="32"/>
        <v>0</v>
      </c>
      <c r="J224" s="116"/>
      <c r="K224" s="408"/>
      <c r="L224" s="230">
        <f t="shared" si="33"/>
        <v>0</v>
      </c>
      <c r="M224" s="464"/>
      <c r="N224" s="118"/>
      <c r="O224" s="230">
        <f t="shared" si="34"/>
        <v>0</v>
      </c>
      <c r="P224" s="387"/>
      <c r="R224" s="346"/>
    </row>
    <row r="225" spans="1:18" hidden="1" x14ac:dyDescent="0.25">
      <c r="A225" s="64">
        <v>5237</v>
      </c>
      <c r="B225" s="111" t="s">
        <v>240</v>
      </c>
      <c r="C225" s="227">
        <f t="shared" si="27"/>
        <v>0</v>
      </c>
      <c r="D225" s="116"/>
      <c r="E225" s="118"/>
      <c r="F225" s="229">
        <f t="shared" si="31"/>
        <v>0</v>
      </c>
      <c r="G225" s="116"/>
      <c r="H225" s="408"/>
      <c r="I225" s="230">
        <f t="shared" si="32"/>
        <v>0</v>
      </c>
      <c r="J225" s="116"/>
      <c r="K225" s="408"/>
      <c r="L225" s="230">
        <f t="shared" si="33"/>
        <v>0</v>
      </c>
      <c r="M225" s="464"/>
      <c r="N225" s="118"/>
      <c r="O225" s="230">
        <f t="shared" si="34"/>
        <v>0</v>
      </c>
      <c r="P225" s="387"/>
      <c r="R225" s="346"/>
    </row>
    <row r="226" spans="1:18" ht="24" x14ac:dyDescent="0.25">
      <c r="A226" s="64">
        <v>5238</v>
      </c>
      <c r="B226" s="111" t="s">
        <v>241</v>
      </c>
      <c r="C226" s="227">
        <f t="shared" si="27"/>
        <v>5840</v>
      </c>
      <c r="D226" s="116">
        <v>5840</v>
      </c>
      <c r="E226" s="118"/>
      <c r="F226" s="229">
        <f t="shared" si="31"/>
        <v>5840</v>
      </c>
      <c r="G226" s="116"/>
      <c r="H226" s="408"/>
      <c r="I226" s="230">
        <f t="shared" si="32"/>
        <v>0</v>
      </c>
      <c r="J226" s="116"/>
      <c r="K226" s="408"/>
      <c r="L226" s="230">
        <f t="shared" si="33"/>
        <v>0</v>
      </c>
      <c r="M226" s="464"/>
      <c r="N226" s="118"/>
      <c r="O226" s="230">
        <f t="shared" si="34"/>
        <v>0</v>
      </c>
      <c r="P226" s="387"/>
      <c r="R226" s="346"/>
    </row>
    <row r="227" spans="1:18" ht="24" x14ac:dyDescent="0.25">
      <c r="A227" s="64">
        <v>5239</v>
      </c>
      <c r="B227" s="111" t="s">
        <v>242</v>
      </c>
      <c r="C227" s="227">
        <f t="shared" si="27"/>
        <v>2660</v>
      </c>
      <c r="D227" s="116">
        <v>2660</v>
      </c>
      <c r="E227" s="118"/>
      <c r="F227" s="229">
        <f t="shared" si="31"/>
        <v>2660</v>
      </c>
      <c r="G227" s="116"/>
      <c r="H227" s="408"/>
      <c r="I227" s="230">
        <f t="shared" si="32"/>
        <v>0</v>
      </c>
      <c r="J227" s="116"/>
      <c r="K227" s="408"/>
      <c r="L227" s="230">
        <f t="shared" si="33"/>
        <v>0</v>
      </c>
      <c r="M227" s="464"/>
      <c r="N227" s="118"/>
      <c r="O227" s="230">
        <f t="shared" si="34"/>
        <v>0</v>
      </c>
      <c r="P227" s="387"/>
      <c r="R227" s="346"/>
    </row>
    <row r="228" spans="1:18" ht="24" hidden="1" x14ac:dyDescent="0.25">
      <c r="A228" s="224">
        <v>5240</v>
      </c>
      <c r="B228" s="111" t="s">
        <v>243</v>
      </c>
      <c r="C228" s="227">
        <f t="shared" si="27"/>
        <v>0</v>
      </c>
      <c r="D228" s="116"/>
      <c r="E228" s="118"/>
      <c r="F228" s="229">
        <f t="shared" si="31"/>
        <v>0</v>
      </c>
      <c r="G228" s="116"/>
      <c r="H228" s="408"/>
      <c r="I228" s="230">
        <f t="shared" si="32"/>
        <v>0</v>
      </c>
      <c r="J228" s="116"/>
      <c r="K228" s="408"/>
      <c r="L228" s="230">
        <f t="shared" si="33"/>
        <v>0</v>
      </c>
      <c r="M228" s="464"/>
      <c r="N228" s="118"/>
      <c r="O228" s="230">
        <f t="shared" si="34"/>
        <v>0</v>
      </c>
      <c r="P228" s="387"/>
      <c r="R228" s="346"/>
    </row>
    <row r="229" spans="1:18" hidden="1" x14ac:dyDescent="0.25">
      <c r="A229" s="224">
        <v>5250</v>
      </c>
      <c r="B229" s="111" t="s">
        <v>244</v>
      </c>
      <c r="C229" s="227">
        <f t="shared" si="27"/>
        <v>0</v>
      </c>
      <c r="D229" s="116"/>
      <c r="E229" s="118"/>
      <c r="F229" s="229">
        <f t="shared" si="31"/>
        <v>0</v>
      </c>
      <c r="G229" s="116"/>
      <c r="H229" s="408"/>
      <c r="I229" s="230">
        <f t="shared" si="32"/>
        <v>0</v>
      </c>
      <c r="J229" s="116"/>
      <c r="K229" s="408"/>
      <c r="L229" s="230">
        <f t="shared" si="33"/>
        <v>0</v>
      </c>
      <c r="M229" s="464"/>
      <c r="N229" s="118"/>
      <c r="O229" s="230">
        <f t="shared" si="34"/>
        <v>0</v>
      </c>
      <c r="P229" s="387"/>
      <c r="R229" s="346"/>
    </row>
    <row r="230" spans="1:18" hidden="1" x14ac:dyDescent="0.25">
      <c r="A230" s="224">
        <v>5260</v>
      </c>
      <c r="B230" s="111" t="s">
        <v>245</v>
      </c>
      <c r="C230" s="227">
        <f t="shared" si="27"/>
        <v>0</v>
      </c>
      <c r="D230" s="225">
        <f>SUM(D231)</f>
        <v>0</v>
      </c>
      <c r="E230" s="228">
        <f>SUM(E231)</f>
        <v>0</v>
      </c>
      <c r="F230" s="229">
        <f t="shared" si="31"/>
        <v>0</v>
      </c>
      <c r="G230" s="225">
        <f>SUM(G231)</f>
        <v>0</v>
      </c>
      <c r="H230" s="465">
        <f>SUM(H231)</f>
        <v>0</v>
      </c>
      <c r="I230" s="230">
        <f t="shared" si="32"/>
        <v>0</v>
      </c>
      <c r="J230" s="225">
        <f>SUM(J231)</f>
        <v>0</v>
      </c>
      <c r="K230" s="465">
        <f>SUM(K231)</f>
        <v>0</v>
      </c>
      <c r="L230" s="230">
        <f t="shared" si="33"/>
        <v>0</v>
      </c>
      <c r="M230" s="466">
        <f>SUM(M231)</f>
        <v>0</v>
      </c>
      <c r="N230" s="228">
        <f>SUM(N231)</f>
        <v>0</v>
      </c>
      <c r="O230" s="230">
        <f t="shared" si="34"/>
        <v>0</v>
      </c>
      <c r="P230" s="387"/>
      <c r="R230" s="346"/>
    </row>
    <row r="231" spans="1:18" ht="24" hidden="1" x14ac:dyDescent="0.25">
      <c r="A231" s="64">
        <v>5269</v>
      </c>
      <c r="B231" s="111" t="s">
        <v>246</v>
      </c>
      <c r="C231" s="227">
        <f t="shared" si="27"/>
        <v>0</v>
      </c>
      <c r="D231" s="116"/>
      <c r="E231" s="118"/>
      <c r="F231" s="229">
        <f t="shared" si="31"/>
        <v>0</v>
      </c>
      <c r="G231" s="116"/>
      <c r="H231" s="408"/>
      <c r="I231" s="230">
        <f t="shared" si="32"/>
        <v>0</v>
      </c>
      <c r="J231" s="116"/>
      <c r="K231" s="408"/>
      <c r="L231" s="230">
        <f t="shared" si="33"/>
        <v>0</v>
      </c>
      <c r="M231" s="464"/>
      <c r="N231" s="118"/>
      <c r="O231" s="230">
        <f t="shared" si="34"/>
        <v>0</v>
      </c>
      <c r="P231" s="387"/>
      <c r="R231" s="346"/>
    </row>
    <row r="232" spans="1:18" ht="24" hidden="1" x14ac:dyDescent="0.25">
      <c r="A232" s="213">
        <v>5270</v>
      </c>
      <c r="B232" s="156" t="s">
        <v>247</v>
      </c>
      <c r="C232" s="290">
        <f t="shared" si="27"/>
        <v>0</v>
      </c>
      <c r="D232" s="231"/>
      <c r="E232" s="234"/>
      <c r="F232" s="218">
        <f t="shared" si="31"/>
        <v>0</v>
      </c>
      <c r="G232" s="231"/>
      <c r="H232" s="467"/>
      <c r="I232" s="219">
        <f t="shared" si="32"/>
        <v>0</v>
      </c>
      <c r="J232" s="231"/>
      <c r="K232" s="467"/>
      <c r="L232" s="219">
        <f t="shared" si="33"/>
        <v>0</v>
      </c>
      <c r="M232" s="468"/>
      <c r="N232" s="234"/>
      <c r="O232" s="219">
        <f t="shared" si="34"/>
        <v>0</v>
      </c>
      <c r="P232" s="434"/>
      <c r="R232" s="346"/>
    </row>
    <row r="233" spans="1:18" hidden="1" x14ac:dyDescent="0.25">
      <c r="A233" s="200">
        <v>6000</v>
      </c>
      <c r="B233" s="200" t="s">
        <v>248</v>
      </c>
      <c r="C233" s="608">
        <f t="shared" si="27"/>
        <v>0</v>
      </c>
      <c r="D233" s="206">
        <f>D234+D254+D261</f>
        <v>0</v>
      </c>
      <c r="E233" s="207">
        <f>E234+E254+E261</f>
        <v>0</v>
      </c>
      <c r="F233" s="208">
        <f t="shared" si="31"/>
        <v>0</v>
      </c>
      <c r="G233" s="206">
        <f>G234+G254+G261</f>
        <v>0</v>
      </c>
      <c r="H233" s="456">
        <f>H234+H254+H261</f>
        <v>0</v>
      </c>
      <c r="I233" s="209">
        <f t="shared" si="32"/>
        <v>0</v>
      </c>
      <c r="J233" s="206">
        <f>J234+J254+J261</f>
        <v>0</v>
      </c>
      <c r="K233" s="456">
        <f>K234+K254+K261</f>
        <v>0</v>
      </c>
      <c r="L233" s="209">
        <f t="shared" si="33"/>
        <v>0</v>
      </c>
      <c r="M233" s="457">
        <f>M234+M254+M261</f>
        <v>0</v>
      </c>
      <c r="N233" s="207">
        <f>N234+N254+N261</f>
        <v>0</v>
      </c>
      <c r="O233" s="209">
        <f t="shared" si="34"/>
        <v>0</v>
      </c>
      <c r="P233" s="458"/>
      <c r="R233" s="346"/>
    </row>
    <row r="234" spans="1:18" hidden="1" x14ac:dyDescent="0.25">
      <c r="A234" s="137">
        <v>6200</v>
      </c>
      <c r="B234" s="253" t="s">
        <v>249</v>
      </c>
      <c r="C234" s="26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2"/>
        <v>0</v>
      </c>
      <c r="J234" s="211">
        <f>SUM(J235,J236,J238,J241,J247,J248,J249)</f>
        <v>0</v>
      </c>
      <c r="K234" s="486">
        <f>SUM(K235,K236,K238,K241,K247,K248,K249)</f>
        <v>0</v>
      </c>
      <c r="L234" s="268">
        <f t="shared" si="33"/>
        <v>0</v>
      </c>
      <c r="M234" s="459">
        <f>SUM(M235,M236,M238,M241,M247,M248,M249)</f>
        <v>0</v>
      </c>
      <c r="N234" s="266">
        <f>SUM(N235,N236,N238,N241,N247,N248,N249)</f>
        <v>0</v>
      </c>
      <c r="O234" s="268">
        <f t="shared" si="34"/>
        <v>0</v>
      </c>
      <c r="P234" s="460"/>
      <c r="R234" s="346"/>
    </row>
    <row r="235" spans="1:18" ht="24" hidden="1" x14ac:dyDescent="0.25">
      <c r="A235" s="350">
        <v>6220</v>
      </c>
      <c r="B235" s="101" t="s">
        <v>250</v>
      </c>
      <c r="C235" s="240">
        <f t="shared" si="27"/>
        <v>0</v>
      </c>
      <c r="D235" s="106"/>
      <c r="E235" s="108"/>
      <c r="F235" s="242">
        <f t="shared" si="31"/>
        <v>0</v>
      </c>
      <c r="G235" s="106"/>
      <c r="H235" s="403"/>
      <c r="I235" s="243">
        <f t="shared" si="32"/>
        <v>0</v>
      </c>
      <c r="J235" s="106"/>
      <c r="K235" s="403"/>
      <c r="L235" s="243">
        <f t="shared" si="33"/>
        <v>0</v>
      </c>
      <c r="M235" s="463"/>
      <c r="N235" s="108"/>
      <c r="O235" s="243">
        <f t="shared" si="34"/>
        <v>0</v>
      </c>
      <c r="P235" s="382"/>
      <c r="R235" s="346"/>
    </row>
    <row r="236" spans="1:18" hidden="1" x14ac:dyDescent="0.25">
      <c r="A236" s="224">
        <v>6230</v>
      </c>
      <c r="B236" s="111" t="s">
        <v>251</v>
      </c>
      <c r="C236" s="227">
        <f t="shared" si="27"/>
        <v>0</v>
      </c>
      <c r="D236" s="225">
        <f>SUM(D237)</f>
        <v>0</v>
      </c>
      <c r="E236" s="465">
        <f>SUM(E237)</f>
        <v>0</v>
      </c>
      <c r="F236" s="229">
        <f t="shared" si="31"/>
        <v>0</v>
      </c>
      <c r="G236" s="225">
        <f>SUM(G237)</f>
        <v>0</v>
      </c>
      <c r="H236" s="465">
        <f>SUM(H237)</f>
        <v>0</v>
      </c>
      <c r="I236" s="230">
        <f t="shared" si="32"/>
        <v>0</v>
      </c>
      <c r="J236" s="225">
        <f>SUM(J237)</f>
        <v>0</v>
      </c>
      <c r="K236" s="465">
        <f>SUM(K237)</f>
        <v>0</v>
      </c>
      <c r="L236" s="230">
        <f t="shared" si="33"/>
        <v>0</v>
      </c>
      <c r="M236" s="225">
        <f>SUM(M237)</f>
        <v>0</v>
      </c>
      <c r="N236" s="465">
        <f>SUM(N237)</f>
        <v>0</v>
      </c>
      <c r="O236" s="230">
        <f t="shared" si="34"/>
        <v>0</v>
      </c>
      <c r="P236" s="387"/>
      <c r="R236" s="346"/>
    </row>
    <row r="237" spans="1:18" ht="24" hidden="1" x14ac:dyDescent="0.25">
      <c r="A237" s="64">
        <v>6239</v>
      </c>
      <c r="B237" s="101" t="s">
        <v>252</v>
      </c>
      <c r="C237" s="227">
        <f t="shared" si="27"/>
        <v>0</v>
      </c>
      <c r="D237" s="116"/>
      <c r="E237" s="118"/>
      <c r="F237" s="229">
        <f t="shared" si="31"/>
        <v>0</v>
      </c>
      <c r="G237" s="116"/>
      <c r="H237" s="408"/>
      <c r="I237" s="230">
        <f t="shared" si="32"/>
        <v>0</v>
      </c>
      <c r="J237" s="116"/>
      <c r="K237" s="408"/>
      <c r="L237" s="230">
        <f t="shared" si="33"/>
        <v>0</v>
      </c>
      <c r="M237" s="464"/>
      <c r="N237" s="118"/>
      <c r="O237" s="230">
        <f t="shared" si="34"/>
        <v>0</v>
      </c>
      <c r="P237" s="387"/>
      <c r="R237" s="346"/>
    </row>
    <row r="238" spans="1:18" ht="24" hidden="1" x14ac:dyDescent="0.25">
      <c r="A238" s="224">
        <v>6240</v>
      </c>
      <c r="B238" s="111" t="s">
        <v>253</v>
      </c>
      <c r="C238" s="227">
        <f t="shared" si="27"/>
        <v>0</v>
      </c>
      <c r="D238" s="225">
        <f>SUM(D239:D240)</f>
        <v>0</v>
      </c>
      <c r="E238" s="228">
        <f>SUM(E239:E240)</f>
        <v>0</v>
      </c>
      <c r="F238" s="229">
        <f t="shared" si="31"/>
        <v>0</v>
      </c>
      <c r="G238" s="225">
        <f>SUM(G239:G240)</f>
        <v>0</v>
      </c>
      <c r="H238" s="465">
        <f>SUM(H239:H240)</f>
        <v>0</v>
      </c>
      <c r="I238" s="230">
        <f t="shared" si="32"/>
        <v>0</v>
      </c>
      <c r="J238" s="225">
        <f>SUM(J239:J240)</f>
        <v>0</v>
      </c>
      <c r="K238" s="465">
        <f>SUM(K239:K240)</f>
        <v>0</v>
      </c>
      <c r="L238" s="230">
        <f t="shared" si="33"/>
        <v>0</v>
      </c>
      <c r="M238" s="466">
        <f>SUM(M239:M240)</f>
        <v>0</v>
      </c>
      <c r="N238" s="228">
        <f>SUM(N239:N240)</f>
        <v>0</v>
      </c>
      <c r="O238" s="230">
        <f t="shared" si="34"/>
        <v>0</v>
      </c>
      <c r="P238" s="387"/>
      <c r="R238" s="346"/>
    </row>
    <row r="239" spans="1:18" hidden="1" x14ac:dyDescent="0.25">
      <c r="A239" s="64">
        <v>6241</v>
      </c>
      <c r="B239" s="111" t="s">
        <v>254</v>
      </c>
      <c r="C239" s="227">
        <f t="shared" si="27"/>
        <v>0</v>
      </c>
      <c r="D239" s="116"/>
      <c r="E239" s="118"/>
      <c r="F239" s="229">
        <f t="shared" si="31"/>
        <v>0</v>
      </c>
      <c r="G239" s="116"/>
      <c r="H239" s="408"/>
      <c r="I239" s="230">
        <f t="shared" si="32"/>
        <v>0</v>
      </c>
      <c r="J239" s="116"/>
      <c r="K239" s="408"/>
      <c r="L239" s="230">
        <f t="shared" si="33"/>
        <v>0</v>
      </c>
      <c r="M239" s="464"/>
      <c r="N239" s="118"/>
      <c r="O239" s="230">
        <f t="shared" si="34"/>
        <v>0</v>
      </c>
      <c r="P239" s="387"/>
      <c r="R239" s="346"/>
    </row>
    <row r="240" spans="1:18" hidden="1" x14ac:dyDescent="0.25">
      <c r="A240" s="64">
        <v>6242</v>
      </c>
      <c r="B240" s="111" t="s">
        <v>255</v>
      </c>
      <c r="C240" s="227">
        <f t="shared" si="27"/>
        <v>0</v>
      </c>
      <c r="D240" s="116"/>
      <c r="E240" s="118"/>
      <c r="F240" s="229">
        <f t="shared" si="31"/>
        <v>0</v>
      </c>
      <c r="G240" s="116"/>
      <c r="H240" s="408"/>
      <c r="I240" s="230">
        <f t="shared" si="32"/>
        <v>0</v>
      </c>
      <c r="J240" s="116"/>
      <c r="K240" s="408"/>
      <c r="L240" s="230">
        <f t="shared" si="33"/>
        <v>0</v>
      </c>
      <c r="M240" s="464"/>
      <c r="N240" s="118"/>
      <c r="O240" s="230">
        <f t="shared" si="34"/>
        <v>0</v>
      </c>
      <c r="P240" s="387"/>
      <c r="R240" s="346"/>
    </row>
    <row r="241" spans="1:18" ht="24" hidden="1" x14ac:dyDescent="0.25">
      <c r="A241" s="224">
        <v>6250</v>
      </c>
      <c r="B241" s="111" t="s">
        <v>256</v>
      </c>
      <c r="C241" s="227">
        <f t="shared" si="27"/>
        <v>0</v>
      </c>
      <c r="D241" s="225">
        <f>SUM(D242:D246)</f>
        <v>0</v>
      </c>
      <c r="E241" s="228">
        <f>SUM(E242:E246)</f>
        <v>0</v>
      </c>
      <c r="F241" s="229">
        <f t="shared" si="31"/>
        <v>0</v>
      </c>
      <c r="G241" s="225">
        <f>SUM(G242:G246)</f>
        <v>0</v>
      </c>
      <c r="H241" s="465">
        <f>SUM(H242:H246)</f>
        <v>0</v>
      </c>
      <c r="I241" s="230">
        <f t="shared" si="32"/>
        <v>0</v>
      </c>
      <c r="J241" s="225">
        <f>SUM(J242:J246)</f>
        <v>0</v>
      </c>
      <c r="K241" s="465">
        <f>SUM(K242:K246)</f>
        <v>0</v>
      </c>
      <c r="L241" s="230">
        <f t="shared" si="33"/>
        <v>0</v>
      </c>
      <c r="M241" s="466">
        <f>SUM(M242:M246)</f>
        <v>0</v>
      </c>
      <c r="N241" s="228">
        <f>SUM(N242:N246)</f>
        <v>0</v>
      </c>
      <c r="O241" s="230">
        <f t="shared" si="34"/>
        <v>0</v>
      </c>
      <c r="P241" s="387"/>
      <c r="R241" s="346"/>
    </row>
    <row r="242" spans="1:18" hidden="1" x14ac:dyDescent="0.25">
      <c r="A242" s="64">
        <v>6252</v>
      </c>
      <c r="B242" s="111" t="s">
        <v>257</v>
      </c>
      <c r="C242" s="227">
        <f t="shared" si="27"/>
        <v>0</v>
      </c>
      <c r="D242" s="116"/>
      <c r="E242" s="118"/>
      <c r="F242" s="229">
        <f t="shared" si="31"/>
        <v>0</v>
      </c>
      <c r="G242" s="116"/>
      <c r="H242" s="408"/>
      <c r="I242" s="230">
        <f t="shared" si="32"/>
        <v>0</v>
      </c>
      <c r="J242" s="116"/>
      <c r="K242" s="408"/>
      <c r="L242" s="230">
        <f t="shared" si="33"/>
        <v>0</v>
      </c>
      <c r="M242" s="464"/>
      <c r="N242" s="118"/>
      <c r="O242" s="230">
        <f t="shared" si="34"/>
        <v>0</v>
      </c>
      <c r="P242" s="387"/>
      <c r="R242" s="346"/>
    </row>
    <row r="243" spans="1:18" hidden="1" x14ac:dyDescent="0.25">
      <c r="A243" s="64">
        <v>6253</v>
      </c>
      <c r="B243" s="111" t="s">
        <v>258</v>
      </c>
      <c r="C243" s="227">
        <f t="shared" si="27"/>
        <v>0</v>
      </c>
      <c r="D243" s="116"/>
      <c r="E243" s="118"/>
      <c r="F243" s="229">
        <f t="shared" si="31"/>
        <v>0</v>
      </c>
      <c r="G243" s="116"/>
      <c r="H243" s="408"/>
      <c r="I243" s="230">
        <f t="shared" si="32"/>
        <v>0</v>
      </c>
      <c r="J243" s="116"/>
      <c r="K243" s="408"/>
      <c r="L243" s="230">
        <f t="shared" si="33"/>
        <v>0</v>
      </c>
      <c r="M243" s="464"/>
      <c r="N243" s="118"/>
      <c r="O243" s="230">
        <f t="shared" si="34"/>
        <v>0</v>
      </c>
      <c r="P243" s="387"/>
      <c r="R243" s="346"/>
    </row>
    <row r="244" spans="1:18" ht="24" hidden="1" x14ac:dyDescent="0.25">
      <c r="A244" s="64">
        <v>6254</v>
      </c>
      <c r="B244" s="111" t="s">
        <v>259</v>
      </c>
      <c r="C244" s="227">
        <f t="shared" si="27"/>
        <v>0</v>
      </c>
      <c r="D244" s="116"/>
      <c r="E244" s="118"/>
      <c r="F244" s="229">
        <f t="shared" si="31"/>
        <v>0</v>
      </c>
      <c r="G244" s="116"/>
      <c r="H244" s="408"/>
      <c r="I244" s="230">
        <f t="shared" si="32"/>
        <v>0</v>
      </c>
      <c r="J244" s="116"/>
      <c r="K244" s="408"/>
      <c r="L244" s="230">
        <f t="shared" si="33"/>
        <v>0</v>
      </c>
      <c r="M244" s="464"/>
      <c r="N244" s="118"/>
      <c r="O244" s="230">
        <f t="shared" si="34"/>
        <v>0</v>
      </c>
      <c r="P244" s="387"/>
      <c r="R244" s="346"/>
    </row>
    <row r="245" spans="1:18" ht="24" hidden="1" x14ac:dyDescent="0.25">
      <c r="A245" s="64">
        <v>6255</v>
      </c>
      <c r="B245" s="111" t="s">
        <v>260</v>
      </c>
      <c r="C245" s="227">
        <f t="shared" si="27"/>
        <v>0</v>
      </c>
      <c r="D245" s="116"/>
      <c r="E245" s="118"/>
      <c r="F245" s="229">
        <f t="shared" si="31"/>
        <v>0</v>
      </c>
      <c r="G245" s="116"/>
      <c r="H245" s="408"/>
      <c r="I245" s="230">
        <f t="shared" si="32"/>
        <v>0</v>
      </c>
      <c r="J245" s="116"/>
      <c r="K245" s="408"/>
      <c r="L245" s="230">
        <f t="shared" si="33"/>
        <v>0</v>
      </c>
      <c r="M245" s="464"/>
      <c r="N245" s="118"/>
      <c r="O245" s="230">
        <f t="shared" si="34"/>
        <v>0</v>
      </c>
      <c r="P245" s="387"/>
      <c r="R245" s="346"/>
    </row>
    <row r="246" spans="1:18" hidden="1" x14ac:dyDescent="0.25">
      <c r="A246" s="64">
        <v>6259</v>
      </c>
      <c r="B246" s="111" t="s">
        <v>261</v>
      </c>
      <c r="C246" s="227">
        <f t="shared" si="27"/>
        <v>0</v>
      </c>
      <c r="D246" s="116"/>
      <c r="E246" s="118"/>
      <c r="F246" s="229">
        <f t="shared" si="31"/>
        <v>0</v>
      </c>
      <c r="G246" s="116"/>
      <c r="H246" s="408"/>
      <c r="I246" s="230">
        <f t="shared" si="32"/>
        <v>0</v>
      </c>
      <c r="J246" s="116"/>
      <c r="K246" s="408"/>
      <c r="L246" s="230">
        <f t="shared" si="33"/>
        <v>0</v>
      </c>
      <c r="M246" s="464"/>
      <c r="N246" s="118"/>
      <c r="O246" s="230">
        <f t="shared" si="34"/>
        <v>0</v>
      </c>
      <c r="P246" s="387"/>
      <c r="R246" s="346"/>
    </row>
    <row r="247" spans="1:18" ht="24" hidden="1" x14ac:dyDescent="0.25">
      <c r="A247" s="224">
        <v>6260</v>
      </c>
      <c r="B247" s="111" t="s">
        <v>262</v>
      </c>
      <c r="C247" s="227">
        <f t="shared" si="27"/>
        <v>0</v>
      </c>
      <c r="D247" s="116"/>
      <c r="E247" s="118"/>
      <c r="F247" s="229">
        <f t="shared" ref="F247:F299" si="38">D247+E247</f>
        <v>0</v>
      </c>
      <c r="G247" s="116"/>
      <c r="H247" s="408"/>
      <c r="I247" s="230">
        <f t="shared" ref="I247:I299" si="39">G247+H247</f>
        <v>0</v>
      </c>
      <c r="J247" s="116"/>
      <c r="K247" s="408"/>
      <c r="L247" s="230">
        <f t="shared" ref="L247:L299" si="40">J247+K247</f>
        <v>0</v>
      </c>
      <c r="M247" s="464"/>
      <c r="N247" s="118"/>
      <c r="O247" s="230">
        <f t="shared" ref="O247:O276" si="41">M247+N247</f>
        <v>0</v>
      </c>
      <c r="P247" s="387"/>
      <c r="R247" s="346"/>
    </row>
    <row r="248" spans="1:18" hidden="1" x14ac:dyDescent="0.25">
      <c r="A248" s="224">
        <v>6270</v>
      </c>
      <c r="B248" s="111" t="s">
        <v>263</v>
      </c>
      <c r="C248" s="227">
        <f t="shared" si="27"/>
        <v>0</v>
      </c>
      <c r="D248" s="116"/>
      <c r="E248" s="118"/>
      <c r="F248" s="229">
        <f t="shared" si="38"/>
        <v>0</v>
      </c>
      <c r="G248" s="116"/>
      <c r="H248" s="408"/>
      <c r="I248" s="230">
        <f t="shared" si="39"/>
        <v>0</v>
      </c>
      <c r="J248" s="116"/>
      <c r="K248" s="408"/>
      <c r="L248" s="230">
        <f t="shared" si="40"/>
        <v>0</v>
      </c>
      <c r="M248" s="464"/>
      <c r="N248" s="118"/>
      <c r="O248" s="230">
        <f t="shared" si="41"/>
        <v>0</v>
      </c>
      <c r="P248" s="387"/>
      <c r="R248" s="346"/>
    </row>
    <row r="249" spans="1:18" ht="24" hidden="1" x14ac:dyDescent="0.25">
      <c r="A249" s="350">
        <v>6290</v>
      </c>
      <c r="B249" s="101" t="s">
        <v>264</v>
      </c>
      <c r="C249" s="227">
        <f t="shared" si="27"/>
        <v>0</v>
      </c>
      <c r="D249" s="238">
        <f>SUM(D250:D253)</f>
        <v>0</v>
      </c>
      <c r="E249" s="241">
        <f>SUM(E250:E253)</f>
        <v>0</v>
      </c>
      <c r="F249" s="242">
        <f t="shared" si="38"/>
        <v>0</v>
      </c>
      <c r="G249" s="238">
        <f>SUM(G250:G253)</f>
        <v>0</v>
      </c>
      <c r="H249" s="470">
        <f t="shared" ref="H249" si="42">SUM(H250:H253)</f>
        <v>0</v>
      </c>
      <c r="I249" s="243">
        <f t="shared" si="39"/>
        <v>0</v>
      </c>
      <c r="J249" s="238">
        <f>SUM(J250:J253)</f>
        <v>0</v>
      </c>
      <c r="K249" s="470">
        <f t="shared" ref="K249" si="43">SUM(K250:K253)</f>
        <v>0</v>
      </c>
      <c r="L249" s="243">
        <f t="shared" si="40"/>
        <v>0</v>
      </c>
      <c r="M249" s="477">
        <f t="shared" ref="M249:N249" si="44">SUM(M250:M253)</f>
        <v>0</v>
      </c>
      <c r="N249" s="478">
        <f t="shared" si="44"/>
        <v>0</v>
      </c>
      <c r="O249" s="479">
        <f t="shared" si="41"/>
        <v>0</v>
      </c>
      <c r="P249" s="480"/>
      <c r="R249" s="346"/>
    </row>
    <row r="250" spans="1:18" hidden="1" x14ac:dyDescent="0.25">
      <c r="A250" s="64">
        <v>6291</v>
      </c>
      <c r="B250" s="111" t="s">
        <v>265</v>
      </c>
      <c r="C250" s="227">
        <f t="shared" si="27"/>
        <v>0</v>
      </c>
      <c r="D250" s="116"/>
      <c r="E250" s="118"/>
      <c r="F250" s="229">
        <f t="shared" si="38"/>
        <v>0</v>
      </c>
      <c r="G250" s="116"/>
      <c r="H250" s="408"/>
      <c r="I250" s="230">
        <f t="shared" si="39"/>
        <v>0</v>
      </c>
      <c r="J250" s="116"/>
      <c r="K250" s="408"/>
      <c r="L250" s="230">
        <f t="shared" si="40"/>
        <v>0</v>
      </c>
      <c r="M250" s="464"/>
      <c r="N250" s="118"/>
      <c r="O250" s="230">
        <f t="shared" si="41"/>
        <v>0</v>
      </c>
      <c r="P250" s="387"/>
      <c r="R250" s="346"/>
    </row>
    <row r="251" spans="1:18" hidden="1" x14ac:dyDescent="0.25">
      <c r="A251" s="64">
        <v>6292</v>
      </c>
      <c r="B251" s="111" t="s">
        <v>266</v>
      </c>
      <c r="C251" s="227">
        <f t="shared" si="27"/>
        <v>0</v>
      </c>
      <c r="D251" s="116"/>
      <c r="E251" s="118"/>
      <c r="F251" s="229">
        <f t="shared" si="38"/>
        <v>0</v>
      </c>
      <c r="G251" s="116"/>
      <c r="H251" s="408"/>
      <c r="I251" s="230">
        <f t="shared" si="39"/>
        <v>0</v>
      </c>
      <c r="J251" s="116"/>
      <c r="K251" s="408"/>
      <c r="L251" s="230">
        <f t="shared" si="40"/>
        <v>0</v>
      </c>
      <c r="M251" s="464"/>
      <c r="N251" s="118"/>
      <c r="O251" s="230">
        <f t="shared" si="41"/>
        <v>0</v>
      </c>
      <c r="P251" s="387"/>
      <c r="R251" s="346"/>
    </row>
    <row r="252" spans="1:18" ht="72" hidden="1" x14ac:dyDescent="0.25">
      <c r="A252" s="64">
        <v>6296</v>
      </c>
      <c r="B252" s="111" t="s">
        <v>267</v>
      </c>
      <c r="C252" s="227">
        <f t="shared" si="27"/>
        <v>0</v>
      </c>
      <c r="D252" s="116"/>
      <c r="E252" s="118"/>
      <c r="F252" s="229">
        <f t="shared" si="38"/>
        <v>0</v>
      </c>
      <c r="G252" s="116"/>
      <c r="H252" s="408"/>
      <c r="I252" s="230">
        <f t="shared" si="39"/>
        <v>0</v>
      </c>
      <c r="J252" s="116"/>
      <c r="K252" s="408"/>
      <c r="L252" s="230">
        <f t="shared" si="40"/>
        <v>0</v>
      </c>
      <c r="M252" s="464"/>
      <c r="N252" s="118"/>
      <c r="O252" s="230">
        <f t="shared" si="41"/>
        <v>0</v>
      </c>
      <c r="P252" s="387"/>
      <c r="R252" s="346"/>
    </row>
    <row r="253" spans="1:18" ht="36" hidden="1" x14ac:dyDescent="0.25">
      <c r="A253" s="64">
        <v>6299</v>
      </c>
      <c r="B253" s="111" t="s">
        <v>268</v>
      </c>
      <c r="C253" s="227">
        <f t="shared" si="27"/>
        <v>0</v>
      </c>
      <c r="D253" s="116"/>
      <c r="E253" s="118"/>
      <c r="F253" s="229">
        <f t="shared" si="38"/>
        <v>0</v>
      </c>
      <c r="G253" s="116"/>
      <c r="H253" s="408"/>
      <c r="I253" s="230">
        <f t="shared" si="39"/>
        <v>0</v>
      </c>
      <c r="J253" s="116"/>
      <c r="K253" s="408"/>
      <c r="L253" s="230">
        <f t="shared" si="40"/>
        <v>0</v>
      </c>
      <c r="M253" s="464"/>
      <c r="N253" s="118"/>
      <c r="O253" s="230">
        <f t="shared" si="41"/>
        <v>0</v>
      </c>
      <c r="P253" s="387"/>
      <c r="R253" s="346"/>
    </row>
    <row r="254" spans="1:18" hidden="1" x14ac:dyDescent="0.25">
      <c r="A254" s="85">
        <v>6300</v>
      </c>
      <c r="B254" s="210" t="s">
        <v>269</v>
      </c>
      <c r="C254" s="97">
        <f t="shared" si="27"/>
        <v>0</v>
      </c>
      <c r="D254" s="95">
        <f>SUM(D255,D259,D260)</f>
        <v>0</v>
      </c>
      <c r="E254" s="98">
        <f>SUM(E255,E259,E260)</f>
        <v>0</v>
      </c>
      <c r="F254" s="212">
        <f t="shared" si="38"/>
        <v>0</v>
      </c>
      <c r="G254" s="95">
        <f>SUM(G255,G259,G260)</f>
        <v>0</v>
      </c>
      <c r="H254" s="399">
        <f t="shared" ref="H254" si="45">SUM(H255,H259,H260)</f>
        <v>0</v>
      </c>
      <c r="I254" s="99">
        <f t="shared" si="39"/>
        <v>0</v>
      </c>
      <c r="J254" s="95">
        <f>SUM(J255,J259,J260)</f>
        <v>0</v>
      </c>
      <c r="K254" s="399">
        <f t="shared" ref="K254" si="46">SUM(K255,K259,K260)</f>
        <v>0</v>
      </c>
      <c r="L254" s="99">
        <f t="shared" si="40"/>
        <v>0</v>
      </c>
      <c r="M254" s="472">
        <f t="shared" ref="M254:N254" si="47">SUM(M255,M259,M260)</f>
        <v>0</v>
      </c>
      <c r="N254" s="291">
        <f t="shared" si="47"/>
        <v>0</v>
      </c>
      <c r="O254" s="293">
        <f t="shared" si="41"/>
        <v>0</v>
      </c>
      <c r="P254" s="473"/>
      <c r="R254" s="346"/>
    </row>
    <row r="255" spans="1:18" ht="24" hidden="1" x14ac:dyDescent="0.25">
      <c r="A255" s="350">
        <v>6320</v>
      </c>
      <c r="B255" s="101" t="s">
        <v>270</v>
      </c>
      <c r="C255" s="618">
        <f t="shared" si="27"/>
        <v>0</v>
      </c>
      <c r="D255" s="238">
        <f>SUM(D256:D258)</f>
        <v>0</v>
      </c>
      <c r="E255" s="241">
        <f>SUM(E256:E258)</f>
        <v>0</v>
      </c>
      <c r="F255" s="242">
        <f t="shared" si="38"/>
        <v>0</v>
      </c>
      <c r="G255" s="238">
        <f>SUM(G256:G258)</f>
        <v>0</v>
      </c>
      <c r="H255" s="470">
        <f t="shared" ref="H255" si="48">SUM(H256:H258)</f>
        <v>0</v>
      </c>
      <c r="I255" s="243">
        <f t="shared" si="39"/>
        <v>0</v>
      </c>
      <c r="J255" s="238">
        <f>SUM(J256:J258)</f>
        <v>0</v>
      </c>
      <c r="K255" s="470">
        <f t="shared" ref="K255" si="49">SUM(K256:K258)</f>
        <v>0</v>
      </c>
      <c r="L255" s="243">
        <f t="shared" si="40"/>
        <v>0</v>
      </c>
      <c r="M255" s="471">
        <f t="shared" ref="M255:N255" si="50">SUM(M256:M258)</f>
        <v>0</v>
      </c>
      <c r="N255" s="241">
        <f t="shared" si="50"/>
        <v>0</v>
      </c>
      <c r="O255" s="243">
        <f t="shared" si="41"/>
        <v>0</v>
      </c>
      <c r="P255" s="382"/>
      <c r="R255" s="346"/>
    </row>
    <row r="256" spans="1:18" hidden="1" x14ac:dyDescent="0.25">
      <c r="A256" s="64">
        <v>6322</v>
      </c>
      <c r="B256" s="111" t="s">
        <v>271</v>
      </c>
      <c r="C256" s="227">
        <f t="shared" si="27"/>
        <v>0</v>
      </c>
      <c r="D256" s="116"/>
      <c r="E256" s="118"/>
      <c r="F256" s="229">
        <f t="shared" si="38"/>
        <v>0</v>
      </c>
      <c r="G256" s="116"/>
      <c r="H256" s="408"/>
      <c r="I256" s="230">
        <f t="shared" si="39"/>
        <v>0</v>
      </c>
      <c r="J256" s="116"/>
      <c r="K256" s="408"/>
      <c r="L256" s="230">
        <f t="shared" si="40"/>
        <v>0</v>
      </c>
      <c r="M256" s="464"/>
      <c r="N256" s="118"/>
      <c r="O256" s="230">
        <f t="shared" si="41"/>
        <v>0</v>
      </c>
      <c r="P256" s="387"/>
      <c r="R256" s="346"/>
    </row>
    <row r="257" spans="1:18" ht="24" hidden="1" x14ac:dyDescent="0.25">
      <c r="A257" s="64">
        <v>6323</v>
      </c>
      <c r="B257" s="111" t="s">
        <v>272</v>
      </c>
      <c r="C257" s="227">
        <f t="shared" si="27"/>
        <v>0</v>
      </c>
      <c r="D257" s="116"/>
      <c r="E257" s="118"/>
      <c r="F257" s="229">
        <f t="shared" si="38"/>
        <v>0</v>
      </c>
      <c r="G257" s="116"/>
      <c r="H257" s="408"/>
      <c r="I257" s="230">
        <f t="shared" si="39"/>
        <v>0</v>
      </c>
      <c r="J257" s="116"/>
      <c r="K257" s="408"/>
      <c r="L257" s="230">
        <f t="shared" si="40"/>
        <v>0</v>
      </c>
      <c r="M257" s="464"/>
      <c r="N257" s="118"/>
      <c r="O257" s="230">
        <f t="shared" si="41"/>
        <v>0</v>
      </c>
      <c r="P257" s="387"/>
      <c r="R257" s="346"/>
    </row>
    <row r="258" spans="1:18" ht="24" hidden="1" x14ac:dyDescent="0.25">
      <c r="A258" s="55">
        <v>6324</v>
      </c>
      <c r="B258" s="101" t="s">
        <v>273</v>
      </c>
      <c r="C258" s="227">
        <f t="shared" si="27"/>
        <v>0</v>
      </c>
      <c r="D258" s="106"/>
      <c r="E258" s="108"/>
      <c r="F258" s="242">
        <f t="shared" si="38"/>
        <v>0</v>
      </c>
      <c r="G258" s="106"/>
      <c r="H258" s="403"/>
      <c r="I258" s="243">
        <f t="shared" si="39"/>
        <v>0</v>
      </c>
      <c r="J258" s="106"/>
      <c r="K258" s="403"/>
      <c r="L258" s="243">
        <f t="shared" si="40"/>
        <v>0</v>
      </c>
      <c r="M258" s="463"/>
      <c r="N258" s="108"/>
      <c r="O258" s="243">
        <f t="shared" si="41"/>
        <v>0</v>
      </c>
      <c r="P258" s="382"/>
      <c r="R258" s="346"/>
    </row>
    <row r="259" spans="1:18" ht="24" hidden="1" x14ac:dyDescent="0.25">
      <c r="A259" s="273">
        <v>6330</v>
      </c>
      <c r="B259" s="274" t="s">
        <v>274</v>
      </c>
      <c r="C259" s="227">
        <f t="shared" ref="C259:C286" si="51">F259+I259+L259+O259</f>
        <v>0</v>
      </c>
      <c r="D259" s="257"/>
      <c r="E259" s="260"/>
      <c r="F259" s="482">
        <f t="shared" si="38"/>
        <v>0</v>
      </c>
      <c r="G259" s="257"/>
      <c r="H259" s="483"/>
      <c r="I259" s="479">
        <f t="shared" si="39"/>
        <v>0</v>
      </c>
      <c r="J259" s="257"/>
      <c r="K259" s="483"/>
      <c r="L259" s="479">
        <f t="shared" si="40"/>
        <v>0</v>
      </c>
      <c r="M259" s="484"/>
      <c r="N259" s="260"/>
      <c r="O259" s="479">
        <f t="shared" si="41"/>
        <v>0</v>
      </c>
      <c r="P259" s="480"/>
      <c r="R259" s="346"/>
    </row>
    <row r="260" spans="1:18" hidden="1" x14ac:dyDescent="0.25">
      <c r="A260" s="224">
        <v>6360</v>
      </c>
      <c r="B260" s="111" t="s">
        <v>275</v>
      </c>
      <c r="C260" s="227">
        <f t="shared" si="51"/>
        <v>0</v>
      </c>
      <c r="D260" s="116"/>
      <c r="E260" s="118"/>
      <c r="F260" s="229">
        <f t="shared" si="38"/>
        <v>0</v>
      </c>
      <c r="G260" s="116"/>
      <c r="H260" s="408"/>
      <c r="I260" s="230">
        <f t="shared" si="39"/>
        <v>0</v>
      </c>
      <c r="J260" s="116"/>
      <c r="K260" s="408"/>
      <c r="L260" s="230">
        <f t="shared" si="40"/>
        <v>0</v>
      </c>
      <c r="M260" s="464"/>
      <c r="N260" s="118"/>
      <c r="O260" s="230">
        <f t="shared" si="41"/>
        <v>0</v>
      </c>
      <c r="P260" s="387"/>
      <c r="R260" s="346"/>
    </row>
    <row r="261" spans="1:18" ht="36" hidden="1" x14ac:dyDescent="0.25">
      <c r="A261" s="85">
        <v>6400</v>
      </c>
      <c r="B261" s="210" t="s">
        <v>276</v>
      </c>
      <c r="C261" s="97">
        <f t="shared" si="51"/>
        <v>0</v>
      </c>
      <c r="D261" s="95">
        <f>SUM(D262,D266)</f>
        <v>0</v>
      </c>
      <c r="E261" s="98">
        <f>SUM(E262,E266)</f>
        <v>0</v>
      </c>
      <c r="F261" s="212">
        <f t="shared" si="38"/>
        <v>0</v>
      </c>
      <c r="G261" s="95">
        <f>SUM(G262,G266)</f>
        <v>0</v>
      </c>
      <c r="H261" s="399">
        <f t="shared" ref="H261" si="52">SUM(H262,H266)</f>
        <v>0</v>
      </c>
      <c r="I261" s="99">
        <f t="shared" si="39"/>
        <v>0</v>
      </c>
      <c r="J261" s="95">
        <f>SUM(J262,J266)</f>
        <v>0</v>
      </c>
      <c r="K261" s="399">
        <f t="shared" ref="K261" si="53">SUM(K262,K266)</f>
        <v>0</v>
      </c>
      <c r="L261" s="99">
        <f t="shared" si="40"/>
        <v>0</v>
      </c>
      <c r="M261" s="472">
        <f t="shared" ref="M261:N261" si="54">SUM(M262,M266)</f>
        <v>0</v>
      </c>
      <c r="N261" s="291">
        <f t="shared" si="54"/>
        <v>0</v>
      </c>
      <c r="O261" s="293">
        <f t="shared" si="41"/>
        <v>0</v>
      </c>
      <c r="P261" s="473"/>
      <c r="R261" s="346"/>
    </row>
    <row r="262" spans="1:18" ht="24" hidden="1" x14ac:dyDescent="0.25">
      <c r="A262" s="350">
        <v>6410</v>
      </c>
      <c r="B262" s="101" t="s">
        <v>277</v>
      </c>
      <c r="C262" s="240">
        <f t="shared" si="51"/>
        <v>0</v>
      </c>
      <c r="D262" s="238">
        <f>SUM(D263:D265)</f>
        <v>0</v>
      </c>
      <c r="E262" s="241">
        <f>SUM(E263:E265)</f>
        <v>0</v>
      </c>
      <c r="F262" s="242">
        <f t="shared" si="38"/>
        <v>0</v>
      </c>
      <c r="G262" s="238">
        <f>SUM(G263:G265)</f>
        <v>0</v>
      </c>
      <c r="H262" s="470">
        <f t="shared" ref="H262" si="55">SUM(H263:H265)</f>
        <v>0</v>
      </c>
      <c r="I262" s="243">
        <f t="shared" si="39"/>
        <v>0</v>
      </c>
      <c r="J262" s="238">
        <f>SUM(J263:J265)</f>
        <v>0</v>
      </c>
      <c r="K262" s="470">
        <f t="shared" ref="K262" si="56">SUM(K263:K265)</f>
        <v>0</v>
      </c>
      <c r="L262" s="243">
        <f t="shared" si="40"/>
        <v>0</v>
      </c>
      <c r="M262" s="475">
        <f t="shared" ref="M262:N262" si="57">SUM(M263:M265)</f>
        <v>0</v>
      </c>
      <c r="N262" s="476">
        <f t="shared" si="57"/>
        <v>0</v>
      </c>
      <c r="O262" s="414">
        <f t="shared" si="41"/>
        <v>0</v>
      </c>
      <c r="P262" s="416"/>
      <c r="R262" s="346"/>
    </row>
    <row r="263" spans="1:18" hidden="1" x14ac:dyDescent="0.25">
      <c r="A263" s="64">
        <v>6411</v>
      </c>
      <c r="B263" s="275" t="s">
        <v>278</v>
      </c>
      <c r="C263" s="227">
        <f t="shared" si="51"/>
        <v>0</v>
      </c>
      <c r="D263" s="116"/>
      <c r="E263" s="118"/>
      <c r="F263" s="229">
        <f t="shared" si="38"/>
        <v>0</v>
      </c>
      <c r="G263" s="116"/>
      <c r="H263" s="408"/>
      <c r="I263" s="230">
        <f t="shared" si="39"/>
        <v>0</v>
      </c>
      <c r="J263" s="116"/>
      <c r="K263" s="408"/>
      <c r="L263" s="230">
        <f t="shared" si="40"/>
        <v>0</v>
      </c>
      <c r="M263" s="464"/>
      <c r="N263" s="118"/>
      <c r="O263" s="230">
        <f t="shared" si="41"/>
        <v>0</v>
      </c>
      <c r="P263" s="387"/>
      <c r="R263" s="346"/>
    </row>
    <row r="264" spans="1:18" ht="36" hidden="1" x14ac:dyDescent="0.25">
      <c r="A264" s="64">
        <v>6412</v>
      </c>
      <c r="B264" s="111" t="s">
        <v>279</v>
      </c>
      <c r="C264" s="227">
        <f t="shared" si="51"/>
        <v>0</v>
      </c>
      <c r="D264" s="116"/>
      <c r="E264" s="118"/>
      <c r="F264" s="229">
        <f t="shared" si="38"/>
        <v>0</v>
      </c>
      <c r="G264" s="116"/>
      <c r="H264" s="408"/>
      <c r="I264" s="230">
        <f t="shared" si="39"/>
        <v>0</v>
      </c>
      <c r="J264" s="116"/>
      <c r="K264" s="408"/>
      <c r="L264" s="230">
        <f t="shared" si="40"/>
        <v>0</v>
      </c>
      <c r="M264" s="464"/>
      <c r="N264" s="118"/>
      <c r="O264" s="230">
        <f t="shared" si="41"/>
        <v>0</v>
      </c>
      <c r="P264" s="387"/>
      <c r="R264" s="346"/>
    </row>
    <row r="265" spans="1:18" ht="36" hidden="1" x14ac:dyDescent="0.25">
      <c r="A265" s="64">
        <v>6419</v>
      </c>
      <c r="B265" s="111" t="s">
        <v>280</v>
      </c>
      <c r="C265" s="227">
        <f t="shared" si="51"/>
        <v>0</v>
      </c>
      <c r="D265" s="116"/>
      <c r="E265" s="118"/>
      <c r="F265" s="229">
        <f t="shared" si="38"/>
        <v>0</v>
      </c>
      <c r="G265" s="116"/>
      <c r="H265" s="408"/>
      <c r="I265" s="230">
        <f t="shared" si="39"/>
        <v>0</v>
      </c>
      <c r="J265" s="116"/>
      <c r="K265" s="408"/>
      <c r="L265" s="230">
        <f t="shared" si="40"/>
        <v>0</v>
      </c>
      <c r="M265" s="464"/>
      <c r="N265" s="118"/>
      <c r="O265" s="230">
        <f t="shared" si="41"/>
        <v>0</v>
      </c>
      <c r="P265" s="387"/>
      <c r="R265" s="346"/>
    </row>
    <row r="266" spans="1:18" ht="36" hidden="1" x14ac:dyDescent="0.25">
      <c r="A266" s="224">
        <v>6420</v>
      </c>
      <c r="B266" s="111" t="s">
        <v>281</v>
      </c>
      <c r="C266" s="227">
        <f t="shared" si="51"/>
        <v>0</v>
      </c>
      <c r="D266" s="225">
        <f>SUM(D267:D270)</f>
        <v>0</v>
      </c>
      <c r="E266" s="228">
        <f>SUM(E267:E270)</f>
        <v>0</v>
      </c>
      <c r="F266" s="229">
        <f t="shared" si="38"/>
        <v>0</v>
      </c>
      <c r="G266" s="225">
        <f>SUM(G267:G270)</f>
        <v>0</v>
      </c>
      <c r="H266" s="465">
        <f>SUM(H267:H270)</f>
        <v>0</v>
      </c>
      <c r="I266" s="230">
        <f t="shared" si="39"/>
        <v>0</v>
      </c>
      <c r="J266" s="225">
        <f>SUM(J267:J270)</f>
        <v>0</v>
      </c>
      <c r="K266" s="465">
        <f>SUM(K267:K270)</f>
        <v>0</v>
      </c>
      <c r="L266" s="230">
        <f t="shared" si="40"/>
        <v>0</v>
      </c>
      <c r="M266" s="466">
        <f>SUM(M267:M270)</f>
        <v>0</v>
      </c>
      <c r="N266" s="228">
        <f>SUM(N267:N270)</f>
        <v>0</v>
      </c>
      <c r="O266" s="230">
        <f t="shared" si="41"/>
        <v>0</v>
      </c>
      <c r="P266" s="387"/>
      <c r="R266" s="346"/>
    </row>
    <row r="267" spans="1:18" hidden="1" x14ac:dyDescent="0.25">
      <c r="A267" s="64">
        <v>6421</v>
      </c>
      <c r="B267" s="111" t="s">
        <v>282</v>
      </c>
      <c r="C267" s="227">
        <f t="shared" si="51"/>
        <v>0</v>
      </c>
      <c r="D267" s="116"/>
      <c r="E267" s="118"/>
      <c r="F267" s="229">
        <f t="shared" si="38"/>
        <v>0</v>
      </c>
      <c r="G267" s="116"/>
      <c r="H267" s="408"/>
      <c r="I267" s="230">
        <f t="shared" si="39"/>
        <v>0</v>
      </c>
      <c r="J267" s="116"/>
      <c r="K267" s="408"/>
      <c r="L267" s="230">
        <f t="shared" si="40"/>
        <v>0</v>
      </c>
      <c r="M267" s="464"/>
      <c r="N267" s="118"/>
      <c r="O267" s="230">
        <f t="shared" si="41"/>
        <v>0</v>
      </c>
      <c r="P267" s="387"/>
      <c r="R267" s="346"/>
    </row>
    <row r="268" spans="1:18" hidden="1" x14ac:dyDescent="0.25">
      <c r="A268" s="64">
        <v>6422</v>
      </c>
      <c r="B268" s="111" t="s">
        <v>283</v>
      </c>
      <c r="C268" s="227">
        <f t="shared" si="51"/>
        <v>0</v>
      </c>
      <c r="D268" s="116"/>
      <c r="E268" s="118"/>
      <c r="F268" s="229">
        <f t="shared" si="38"/>
        <v>0</v>
      </c>
      <c r="G268" s="116"/>
      <c r="H268" s="408"/>
      <c r="I268" s="230">
        <f t="shared" si="39"/>
        <v>0</v>
      </c>
      <c r="J268" s="116"/>
      <c r="K268" s="408"/>
      <c r="L268" s="230">
        <f t="shared" si="40"/>
        <v>0</v>
      </c>
      <c r="M268" s="464"/>
      <c r="N268" s="118"/>
      <c r="O268" s="230">
        <f t="shared" si="41"/>
        <v>0</v>
      </c>
      <c r="P268" s="387"/>
      <c r="R268" s="346"/>
    </row>
    <row r="269" spans="1:18" ht="24" hidden="1" x14ac:dyDescent="0.25">
      <c r="A269" s="64">
        <v>6423</v>
      </c>
      <c r="B269" s="111" t="s">
        <v>284</v>
      </c>
      <c r="C269" s="227">
        <f t="shared" si="51"/>
        <v>0</v>
      </c>
      <c r="D269" s="116"/>
      <c r="E269" s="118"/>
      <c r="F269" s="229">
        <f t="shared" si="38"/>
        <v>0</v>
      </c>
      <c r="G269" s="116"/>
      <c r="H269" s="408"/>
      <c r="I269" s="230">
        <f t="shared" si="39"/>
        <v>0</v>
      </c>
      <c r="J269" s="116"/>
      <c r="K269" s="408"/>
      <c r="L269" s="230">
        <f t="shared" si="40"/>
        <v>0</v>
      </c>
      <c r="M269" s="464"/>
      <c r="N269" s="118"/>
      <c r="O269" s="230">
        <f t="shared" si="41"/>
        <v>0</v>
      </c>
      <c r="P269" s="387"/>
      <c r="R269" s="346"/>
    </row>
    <row r="270" spans="1:18" ht="36" hidden="1" x14ac:dyDescent="0.25">
      <c r="A270" s="64">
        <v>6424</v>
      </c>
      <c r="B270" s="111" t="s">
        <v>285</v>
      </c>
      <c r="C270" s="227">
        <f t="shared" si="51"/>
        <v>0</v>
      </c>
      <c r="D270" s="116"/>
      <c r="E270" s="118"/>
      <c r="F270" s="229">
        <f t="shared" si="38"/>
        <v>0</v>
      </c>
      <c r="G270" s="116"/>
      <c r="H270" s="408"/>
      <c r="I270" s="230">
        <f t="shared" si="39"/>
        <v>0</v>
      </c>
      <c r="J270" s="116"/>
      <c r="K270" s="408"/>
      <c r="L270" s="230">
        <f t="shared" si="40"/>
        <v>0</v>
      </c>
      <c r="M270" s="464"/>
      <c r="N270" s="118"/>
      <c r="O270" s="230">
        <f t="shared" si="41"/>
        <v>0</v>
      </c>
      <c r="P270" s="387"/>
      <c r="R270" s="346"/>
    </row>
    <row r="271" spans="1:18" ht="36" hidden="1" x14ac:dyDescent="0.25">
      <c r="A271" s="276">
        <v>7000</v>
      </c>
      <c r="B271" s="276" t="s">
        <v>286</v>
      </c>
      <c r="C271" s="619">
        <f t="shared" si="51"/>
        <v>0</v>
      </c>
      <c r="D271" s="492">
        <f>SUM(D272,D282)</f>
        <v>0</v>
      </c>
      <c r="E271" s="283">
        <f>SUM(E272,E282)</f>
        <v>0</v>
      </c>
      <c r="F271" s="284">
        <f t="shared" si="38"/>
        <v>0</v>
      </c>
      <c r="G271" s="492">
        <f>SUM(G272,G282)</f>
        <v>0</v>
      </c>
      <c r="H271" s="493">
        <f>SUM(H272,H282)</f>
        <v>0</v>
      </c>
      <c r="I271" s="285">
        <f t="shared" si="39"/>
        <v>0</v>
      </c>
      <c r="J271" s="492">
        <f>SUM(J272,J282)</f>
        <v>0</v>
      </c>
      <c r="K271" s="493">
        <f>SUM(K272,K282)</f>
        <v>0</v>
      </c>
      <c r="L271" s="285">
        <f t="shared" si="40"/>
        <v>0</v>
      </c>
      <c r="M271" s="494">
        <f>SUM(M272,M282)</f>
        <v>0</v>
      </c>
      <c r="N271" s="495">
        <f>SUM(N272,N282)</f>
        <v>0</v>
      </c>
      <c r="O271" s="496">
        <f t="shared" si="41"/>
        <v>0</v>
      </c>
      <c r="P271" s="497"/>
      <c r="R271" s="346"/>
    </row>
    <row r="272" spans="1:18" ht="24" hidden="1" x14ac:dyDescent="0.25">
      <c r="A272" s="85">
        <v>7200</v>
      </c>
      <c r="B272" s="210" t="s">
        <v>287</v>
      </c>
      <c r="C272" s="97">
        <f t="shared" si="51"/>
        <v>0</v>
      </c>
      <c r="D272" s="95">
        <f>SUM(D273,D274,D277,D278,D281)</f>
        <v>0</v>
      </c>
      <c r="E272" s="98">
        <f>SUM(E273,E274,E277,E278,E281)</f>
        <v>0</v>
      </c>
      <c r="F272" s="212">
        <f t="shared" si="38"/>
        <v>0</v>
      </c>
      <c r="G272" s="95">
        <f>SUM(G273,G274,G277,G278,G281)</f>
        <v>0</v>
      </c>
      <c r="H272" s="399">
        <f>SUM(H273,H274,H277,H278,H281)</f>
        <v>0</v>
      </c>
      <c r="I272" s="99">
        <f t="shared" si="39"/>
        <v>0</v>
      </c>
      <c r="J272" s="95">
        <f>SUM(J273,J274,J277,J278,J281)</f>
        <v>0</v>
      </c>
      <c r="K272" s="399">
        <f>SUM(K273,K274,K277,K278,K281)</f>
        <v>0</v>
      </c>
      <c r="L272" s="99">
        <f t="shared" si="40"/>
        <v>0</v>
      </c>
      <c r="M272" s="459">
        <f>SUM(M273,M274,M277,M278,M281)</f>
        <v>0</v>
      </c>
      <c r="N272" s="266">
        <f>SUM(N273,N274,N277,N278,N281)</f>
        <v>0</v>
      </c>
      <c r="O272" s="268">
        <f t="shared" si="41"/>
        <v>0</v>
      </c>
      <c r="P272" s="460"/>
      <c r="R272" s="346"/>
    </row>
    <row r="273" spans="1:18" ht="24" hidden="1" x14ac:dyDescent="0.25">
      <c r="A273" s="350">
        <v>7210</v>
      </c>
      <c r="B273" s="101" t="s">
        <v>288</v>
      </c>
      <c r="C273" s="240">
        <f t="shared" si="51"/>
        <v>0</v>
      </c>
      <c r="D273" s="106"/>
      <c r="E273" s="108"/>
      <c r="F273" s="242">
        <f t="shared" si="38"/>
        <v>0</v>
      </c>
      <c r="G273" s="106"/>
      <c r="H273" s="403"/>
      <c r="I273" s="243">
        <f t="shared" si="39"/>
        <v>0</v>
      </c>
      <c r="J273" s="106"/>
      <c r="K273" s="403"/>
      <c r="L273" s="243">
        <f t="shared" si="40"/>
        <v>0</v>
      </c>
      <c r="M273" s="463"/>
      <c r="N273" s="108"/>
      <c r="O273" s="243">
        <f t="shared" si="41"/>
        <v>0</v>
      </c>
      <c r="P273" s="382"/>
      <c r="R273" s="346"/>
    </row>
    <row r="274" spans="1:18" s="286" customFormat="1" ht="36" hidden="1" x14ac:dyDescent="0.25">
      <c r="A274" s="224">
        <v>7220</v>
      </c>
      <c r="B274" s="111" t="s">
        <v>289</v>
      </c>
      <c r="C274" s="227">
        <f t="shared" si="51"/>
        <v>0</v>
      </c>
      <c r="D274" s="225">
        <f>SUM(D275:D276)</f>
        <v>0</v>
      </c>
      <c r="E274" s="228">
        <f>SUM(E275:E276)</f>
        <v>0</v>
      </c>
      <c r="F274" s="229">
        <f t="shared" si="38"/>
        <v>0</v>
      </c>
      <c r="G274" s="225">
        <f>SUM(G275:G276)</f>
        <v>0</v>
      </c>
      <c r="H274" s="465">
        <f>SUM(H275:H276)</f>
        <v>0</v>
      </c>
      <c r="I274" s="230">
        <f t="shared" si="39"/>
        <v>0</v>
      </c>
      <c r="J274" s="225">
        <f>SUM(J275:J276)</f>
        <v>0</v>
      </c>
      <c r="K274" s="465">
        <f>SUM(K275:K276)</f>
        <v>0</v>
      </c>
      <c r="L274" s="230">
        <f t="shared" si="40"/>
        <v>0</v>
      </c>
      <c r="M274" s="466">
        <f>SUM(M275:M276)</f>
        <v>0</v>
      </c>
      <c r="N274" s="228">
        <f>SUM(N275:N276)</f>
        <v>0</v>
      </c>
      <c r="O274" s="230">
        <f t="shared" si="41"/>
        <v>0</v>
      </c>
      <c r="P274" s="387"/>
      <c r="R274" s="346"/>
    </row>
    <row r="275" spans="1:18" s="286" customFormat="1" ht="36" hidden="1" x14ac:dyDescent="0.25">
      <c r="A275" s="64">
        <v>7221</v>
      </c>
      <c r="B275" s="111" t="s">
        <v>290</v>
      </c>
      <c r="C275" s="227">
        <f t="shared" si="51"/>
        <v>0</v>
      </c>
      <c r="D275" s="116"/>
      <c r="E275" s="118"/>
      <c r="F275" s="229">
        <f t="shared" si="38"/>
        <v>0</v>
      </c>
      <c r="G275" s="116"/>
      <c r="H275" s="408"/>
      <c r="I275" s="230">
        <f t="shared" si="39"/>
        <v>0</v>
      </c>
      <c r="J275" s="116"/>
      <c r="K275" s="408"/>
      <c r="L275" s="230">
        <f t="shared" si="40"/>
        <v>0</v>
      </c>
      <c r="M275" s="464"/>
      <c r="N275" s="118"/>
      <c r="O275" s="230">
        <f t="shared" si="41"/>
        <v>0</v>
      </c>
      <c r="P275" s="387"/>
      <c r="R275" s="346"/>
    </row>
    <row r="276" spans="1:18" s="286" customFormat="1" ht="36" hidden="1" x14ac:dyDescent="0.25">
      <c r="A276" s="64">
        <v>7222</v>
      </c>
      <c r="B276" s="111" t="s">
        <v>291</v>
      </c>
      <c r="C276" s="227">
        <f t="shared" si="51"/>
        <v>0</v>
      </c>
      <c r="D276" s="116"/>
      <c r="E276" s="118"/>
      <c r="F276" s="229">
        <f t="shared" si="38"/>
        <v>0</v>
      </c>
      <c r="G276" s="116"/>
      <c r="H276" s="408"/>
      <c r="I276" s="230">
        <f t="shared" si="39"/>
        <v>0</v>
      </c>
      <c r="J276" s="116"/>
      <c r="K276" s="408"/>
      <c r="L276" s="230">
        <f t="shared" si="40"/>
        <v>0</v>
      </c>
      <c r="M276" s="464"/>
      <c r="N276" s="118"/>
      <c r="O276" s="230">
        <f t="shared" si="41"/>
        <v>0</v>
      </c>
      <c r="P276" s="387"/>
      <c r="R276" s="346"/>
    </row>
    <row r="277" spans="1:18" s="286" customFormat="1" ht="24" hidden="1" x14ac:dyDescent="0.25">
      <c r="A277" s="224">
        <v>7230</v>
      </c>
      <c r="B277" s="111" t="s">
        <v>292</v>
      </c>
      <c r="C277" s="227">
        <f t="shared" si="51"/>
        <v>0</v>
      </c>
      <c r="D277" s="116"/>
      <c r="E277" s="118"/>
      <c r="F277" s="229">
        <f t="shared" si="38"/>
        <v>0</v>
      </c>
      <c r="G277" s="116"/>
      <c r="H277" s="408"/>
      <c r="I277" s="230">
        <f t="shared" si="39"/>
        <v>0</v>
      </c>
      <c r="J277" s="116"/>
      <c r="K277" s="408"/>
      <c r="L277" s="230">
        <f t="shared" si="40"/>
        <v>0</v>
      </c>
      <c r="M277" s="464"/>
      <c r="N277" s="118"/>
      <c r="O277" s="230">
        <f>M277+N277</f>
        <v>0</v>
      </c>
      <c r="P277" s="387"/>
      <c r="R277" s="346"/>
    </row>
    <row r="278" spans="1:18" ht="24" hidden="1" x14ac:dyDescent="0.25">
      <c r="A278" s="224">
        <v>7240</v>
      </c>
      <c r="B278" s="111" t="s">
        <v>293</v>
      </c>
      <c r="C278" s="227">
        <f t="shared" si="51"/>
        <v>0</v>
      </c>
      <c r="D278" s="225">
        <f>SUM(D279:D280)</f>
        <v>0</v>
      </c>
      <c r="E278" s="228">
        <f>SUM(E279:E280)</f>
        <v>0</v>
      </c>
      <c r="F278" s="229">
        <f t="shared" si="38"/>
        <v>0</v>
      </c>
      <c r="G278" s="225">
        <f>SUM(G279:G280)</f>
        <v>0</v>
      </c>
      <c r="H278" s="465">
        <f>SUM(H279:H280)</f>
        <v>0</v>
      </c>
      <c r="I278" s="230">
        <f t="shared" si="39"/>
        <v>0</v>
      </c>
      <c r="J278" s="225">
        <f>SUM(J279:J280)</f>
        <v>0</v>
      </c>
      <c r="K278" s="465">
        <f>SUM(K279:K280)</f>
        <v>0</v>
      </c>
      <c r="L278" s="230">
        <f t="shared" si="40"/>
        <v>0</v>
      </c>
      <c r="M278" s="466">
        <f>SUM(M279:M280)</f>
        <v>0</v>
      </c>
      <c r="N278" s="228">
        <f>SUM(N279:N280)</f>
        <v>0</v>
      </c>
      <c r="O278" s="230">
        <f>SUM(O279:O280)</f>
        <v>0</v>
      </c>
      <c r="P278" s="387"/>
      <c r="R278" s="346"/>
    </row>
    <row r="279" spans="1:18" ht="48" hidden="1" x14ac:dyDescent="0.25">
      <c r="A279" s="64">
        <v>7245</v>
      </c>
      <c r="B279" s="111" t="s">
        <v>294</v>
      </c>
      <c r="C279" s="227">
        <f t="shared" si="51"/>
        <v>0</v>
      </c>
      <c r="D279" s="116"/>
      <c r="E279" s="118"/>
      <c r="F279" s="229">
        <f t="shared" si="38"/>
        <v>0</v>
      </c>
      <c r="G279" s="116"/>
      <c r="H279" s="408"/>
      <c r="I279" s="230">
        <f t="shared" si="39"/>
        <v>0</v>
      </c>
      <c r="J279" s="116"/>
      <c r="K279" s="408"/>
      <c r="L279" s="230">
        <f t="shared" si="40"/>
        <v>0</v>
      </c>
      <c r="M279" s="464"/>
      <c r="N279" s="118"/>
      <c r="O279" s="230">
        <f t="shared" ref="O279:O282" si="58">M279+N279</f>
        <v>0</v>
      </c>
      <c r="P279" s="387"/>
      <c r="R279" s="346"/>
    </row>
    <row r="280" spans="1:18" ht="96" hidden="1" x14ac:dyDescent="0.25">
      <c r="A280" s="64">
        <v>7246</v>
      </c>
      <c r="B280" s="111" t="s">
        <v>295</v>
      </c>
      <c r="C280" s="227">
        <f t="shared" si="51"/>
        <v>0</v>
      </c>
      <c r="D280" s="116"/>
      <c r="E280" s="118"/>
      <c r="F280" s="229">
        <f t="shared" si="38"/>
        <v>0</v>
      </c>
      <c r="G280" s="116"/>
      <c r="H280" s="408"/>
      <c r="I280" s="230">
        <f t="shared" si="39"/>
        <v>0</v>
      </c>
      <c r="J280" s="116"/>
      <c r="K280" s="408"/>
      <c r="L280" s="230">
        <f t="shared" si="40"/>
        <v>0</v>
      </c>
      <c r="M280" s="464"/>
      <c r="N280" s="118"/>
      <c r="O280" s="230">
        <f t="shared" si="58"/>
        <v>0</v>
      </c>
      <c r="P280" s="387"/>
      <c r="R280" s="346"/>
    </row>
    <row r="281" spans="1:18" ht="24" hidden="1" x14ac:dyDescent="0.25">
      <c r="A281" s="224">
        <v>7260</v>
      </c>
      <c r="B281" s="111" t="s">
        <v>296</v>
      </c>
      <c r="C281" s="227">
        <f t="shared" si="51"/>
        <v>0</v>
      </c>
      <c r="D281" s="106"/>
      <c r="E281" s="108"/>
      <c r="F281" s="242">
        <f t="shared" si="38"/>
        <v>0</v>
      </c>
      <c r="G281" s="106"/>
      <c r="H281" s="403"/>
      <c r="I281" s="243">
        <f t="shared" si="39"/>
        <v>0</v>
      </c>
      <c r="J281" s="106"/>
      <c r="K281" s="403"/>
      <c r="L281" s="243">
        <f t="shared" si="40"/>
        <v>0</v>
      </c>
      <c r="M281" s="463"/>
      <c r="N281" s="108"/>
      <c r="O281" s="243">
        <f t="shared" si="58"/>
        <v>0</v>
      </c>
      <c r="P281" s="382"/>
      <c r="R281" s="346"/>
    </row>
    <row r="282" spans="1:18" hidden="1" x14ac:dyDescent="0.25">
      <c r="A282" s="85">
        <v>7700</v>
      </c>
      <c r="B282" s="210" t="s">
        <v>297</v>
      </c>
      <c r="C282" s="290">
        <f t="shared" si="51"/>
        <v>0</v>
      </c>
      <c r="D282" s="244">
        <f>D283</f>
        <v>0</v>
      </c>
      <c r="E282" s="291">
        <f>SUM(E283)</f>
        <v>0</v>
      </c>
      <c r="F282" s="292">
        <f t="shared" si="38"/>
        <v>0</v>
      </c>
      <c r="G282" s="244">
        <f>G283</f>
        <v>0</v>
      </c>
      <c r="H282" s="499">
        <f>SUM(H283)</f>
        <v>0</v>
      </c>
      <c r="I282" s="293">
        <f t="shared" si="39"/>
        <v>0</v>
      </c>
      <c r="J282" s="244">
        <f>J283</f>
        <v>0</v>
      </c>
      <c r="K282" s="499">
        <f>SUM(K283)</f>
        <v>0</v>
      </c>
      <c r="L282" s="293">
        <f t="shared" si="40"/>
        <v>0</v>
      </c>
      <c r="M282" s="472">
        <f>SUM(M283)</f>
        <v>0</v>
      </c>
      <c r="N282" s="291">
        <f>SUM(N283)</f>
        <v>0</v>
      </c>
      <c r="O282" s="293">
        <f t="shared" si="58"/>
        <v>0</v>
      </c>
      <c r="P282" s="473"/>
      <c r="R282" s="346"/>
    </row>
    <row r="283" spans="1:18" hidden="1" x14ac:dyDescent="0.25">
      <c r="A283" s="121">
        <v>7720</v>
      </c>
      <c r="B283" s="122" t="s">
        <v>298</v>
      </c>
      <c r="C283" s="500">
        <f t="shared" si="51"/>
        <v>0</v>
      </c>
      <c r="D283" s="128"/>
      <c r="E283" s="131"/>
      <c r="F283" s="501">
        <f t="shared" si="38"/>
        <v>0</v>
      </c>
      <c r="G283" s="128"/>
      <c r="H283" s="413"/>
      <c r="I283" s="414">
        <f t="shared" si="39"/>
        <v>0</v>
      </c>
      <c r="J283" s="128"/>
      <c r="K283" s="413"/>
      <c r="L283" s="414">
        <f t="shared" si="40"/>
        <v>0</v>
      </c>
      <c r="M283" s="502"/>
      <c r="N283" s="131"/>
      <c r="O283" s="414">
        <f>M283+N283</f>
        <v>0</v>
      </c>
      <c r="P283" s="416"/>
      <c r="R283" s="346"/>
    </row>
    <row r="284" spans="1:18" hidden="1" x14ac:dyDescent="0.25">
      <c r="A284" s="320"/>
      <c r="B284" s="156" t="s">
        <v>299</v>
      </c>
      <c r="C284" s="240">
        <f t="shared" si="51"/>
        <v>0</v>
      </c>
      <c r="D284" s="214">
        <f>SUM(D285:D286)</f>
        <v>0</v>
      </c>
      <c r="E284" s="217">
        <f>SUM(E285:E286)</f>
        <v>0</v>
      </c>
      <c r="F284" s="218">
        <f t="shared" si="38"/>
        <v>0</v>
      </c>
      <c r="G284" s="214">
        <f>SUM(G285:G286)</f>
        <v>0</v>
      </c>
      <c r="H284" s="461">
        <f>SUM(H285:H286)</f>
        <v>0</v>
      </c>
      <c r="I284" s="219">
        <f t="shared" si="39"/>
        <v>0</v>
      </c>
      <c r="J284" s="214">
        <f>SUM(J285:J286)</f>
        <v>0</v>
      </c>
      <c r="K284" s="461">
        <f>SUM(K285:K286)</f>
        <v>0</v>
      </c>
      <c r="L284" s="219">
        <f t="shared" si="40"/>
        <v>0</v>
      </c>
      <c r="M284" s="462">
        <f>SUM(M285:M286)</f>
        <v>0</v>
      </c>
      <c r="N284" s="217">
        <f>SUM(N285:N286)</f>
        <v>0</v>
      </c>
      <c r="O284" s="219">
        <f t="shared" ref="O284:O299" si="59">M284+N284</f>
        <v>0</v>
      </c>
      <c r="P284" s="434"/>
      <c r="R284" s="346"/>
    </row>
    <row r="285" spans="1:18" hidden="1" x14ac:dyDescent="0.25">
      <c r="A285" s="275" t="s">
        <v>300</v>
      </c>
      <c r="B285" s="64" t="s">
        <v>301</v>
      </c>
      <c r="C285" s="227">
        <f t="shared" si="51"/>
        <v>0</v>
      </c>
      <c r="D285" s="116"/>
      <c r="E285" s="118"/>
      <c r="F285" s="229">
        <f t="shared" si="38"/>
        <v>0</v>
      </c>
      <c r="G285" s="116"/>
      <c r="H285" s="408"/>
      <c r="I285" s="230">
        <f t="shared" si="39"/>
        <v>0</v>
      </c>
      <c r="J285" s="116"/>
      <c r="K285" s="408"/>
      <c r="L285" s="230">
        <f t="shared" si="40"/>
        <v>0</v>
      </c>
      <c r="M285" s="464"/>
      <c r="N285" s="118"/>
      <c r="O285" s="230">
        <f t="shared" si="59"/>
        <v>0</v>
      </c>
      <c r="P285" s="387"/>
      <c r="R285" s="346"/>
    </row>
    <row r="286" spans="1:18" ht="24" hidden="1" x14ac:dyDescent="0.25">
      <c r="A286" s="275" t="s">
        <v>302</v>
      </c>
      <c r="B286" s="296" t="s">
        <v>303</v>
      </c>
      <c r="C286" s="240">
        <f t="shared" si="51"/>
        <v>0</v>
      </c>
      <c r="D286" s="106"/>
      <c r="E286" s="108"/>
      <c r="F286" s="242">
        <f t="shared" si="38"/>
        <v>0</v>
      </c>
      <c r="G286" s="106"/>
      <c r="H286" s="403"/>
      <c r="I286" s="243">
        <f t="shared" si="39"/>
        <v>0</v>
      </c>
      <c r="J286" s="106"/>
      <c r="K286" s="403"/>
      <c r="L286" s="243">
        <f t="shared" si="40"/>
        <v>0</v>
      </c>
      <c r="M286" s="463"/>
      <c r="N286" s="108"/>
      <c r="O286" s="243">
        <f t="shared" si="59"/>
        <v>0</v>
      </c>
      <c r="P286" s="382"/>
      <c r="R286" s="346"/>
    </row>
    <row r="287" spans="1:18" x14ac:dyDescent="0.25">
      <c r="A287" s="503"/>
      <c r="B287" s="503" t="s">
        <v>304</v>
      </c>
      <c r="C287" s="265">
        <f>SUM(C284,C271,C233,C198,C190,C176,C78,C56)</f>
        <v>794100</v>
      </c>
      <c r="D287" s="211">
        <f t="shared" ref="D287" si="60">SUM(D284,D271,D233,D198,D190,D176,D78,D56)</f>
        <v>793230</v>
      </c>
      <c r="E287" s="266">
        <f>SUM(E284,E271,E233,E198,E190,E176,E78,E56)</f>
        <v>870</v>
      </c>
      <c r="F287" s="267">
        <f t="shared" si="38"/>
        <v>794100</v>
      </c>
      <c r="G287" s="211">
        <f>SUM(G284,G271,G233,G198,G190,G176,G78,G56)</f>
        <v>0</v>
      </c>
      <c r="H287" s="486">
        <f>SUM(H284,H271,H233,H198,H190,H176,H78,H56)</f>
        <v>0</v>
      </c>
      <c r="I287" s="268">
        <f t="shared" si="39"/>
        <v>0</v>
      </c>
      <c r="J287" s="211">
        <f>SUM(J284,J271,J233,J198,J190,J176,J78,J56)</f>
        <v>0</v>
      </c>
      <c r="K287" s="486">
        <f>SUM(K284,K271,K233,K198,K190,K176,K78,K56)</f>
        <v>0</v>
      </c>
      <c r="L287" s="268">
        <f t="shared" si="40"/>
        <v>0</v>
      </c>
      <c r="M287" s="459">
        <f>SUM(M284,M271,M233,M198,M190,M176,M78,M56)</f>
        <v>0</v>
      </c>
      <c r="N287" s="266">
        <f>SUM(N284,N271,N233,N198,N190,N176,N78,N56)</f>
        <v>0</v>
      </c>
      <c r="O287" s="268">
        <f t="shared" si="59"/>
        <v>0</v>
      </c>
      <c r="P287" s="460"/>
      <c r="R287" s="346"/>
    </row>
    <row r="288" spans="1:18" hidden="1" x14ac:dyDescent="0.25">
      <c r="A288" s="509" t="s">
        <v>305</v>
      </c>
      <c r="B288" s="510"/>
      <c r="C288" s="622">
        <f t="shared" ref="C288" si="61">F288+I288+L288+O288</f>
        <v>0</v>
      </c>
      <c r="D288" s="512">
        <f>SUM(D28,D29,D45)-D54</f>
        <v>0</v>
      </c>
      <c r="E288" s="513">
        <f>SUM(E28,E29,E45)-E54</f>
        <v>0</v>
      </c>
      <c r="F288" s="514">
        <f t="shared" si="38"/>
        <v>0</v>
      </c>
      <c r="G288" s="512">
        <f>SUM(G28,G29,G45)-G54</f>
        <v>0</v>
      </c>
      <c r="H288" s="515">
        <f>SUM(H28,H29,H45)-H54</f>
        <v>0</v>
      </c>
      <c r="I288" s="516">
        <f t="shared" si="39"/>
        <v>0</v>
      </c>
      <c r="J288" s="512">
        <f>(J30+J46)-J54</f>
        <v>0</v>
      </c>
      <c r="K288" s="515">
        <f>(K30+K46)-K54</f>
        <v>0</v>
      </c>
      <c r="L288" s="516">
        <f t="shared" si="40"/>
        <v>0</v>
      </c>
      <c r="M288" s="511">
        <f>M48-M54</f>
        <v>0</v>
      </c>
      <c r="N288" s="513">
        <f>N48-N54</f>
        <v>0</v>
      </c>
      <c r="O288" s="516">
        <f t="shared" si="59"/>
        <v>0</v>
      </c>
      <c r="P288" s="517"/>
      <c r="R288" s="346"/>
    </row>
    <row r="289" spans="1:18" s="37" customFormat="1" hidden="1" x14ac:dyDescent="0.25">
      <c r="A289" s="509" t="s">
        <v>306</v>
      </c>
      <c r="B289" s="510"/>
      <c r="C289" s="622">
        <f>SUM(C290,C291)-C298+C299</f>
        <v>0</v>
      </c>
      <c r="D289" s="512">
        <f t="shared" ref="D289" si="62">SUM(D290,D291)-D298+D299</f>
        <v>0</v>
      </c>
      <c r="E289" s="513">
        <f>SUM(E290,E291)-E298+E299</f>
        <v>0</v>
      </c>
      <c r="F289" s="514">
        <f t="shared" si="38"/>
        <v>0</v>
      </c>
      <c r="G289" s="512">
        <f>SUM(G290,G291)-G298+G299</f>
        <v>0</v>
      </c>
      <c r="H289" s="515">
        <f>SUM(H290,H291)-H298+H299</f>
        <v>0</v>
      </c>
      <c r="I289" s="516">
        <f t="shared" si="39"/>
        <v>0</v>
      </c>
      <c r="J289" s="512">
        <f>SUM(J290,J291)-J298+J299</f>
        <v>0</v>
      </c>
      <c r="K289" s="515">
        <f>SUM(K290,K291)-K298+K299</f>
        <v>0</v>
      </c>
      <c r="L289" s="516">
        <f t="shared" si="40"/>
        <v>0</v>
      </c>
      <c r="M289" s="511">
        <f>SUM(M290,M291)-M298+M299</f>
        <v>0</v>
      </c>
      <c r="N289" s="513">
        <f>SUM(N290,N291)-N298+N299</f>
        <v>0</v>
      </c>
      <c r="O289" s="516">
        <f t="shared" si="59"/>
        <v>0</v>
      </c>
      <c r="P289" s="517"/>
      <c r="R289" s="346"/>
    </row>
    <row r="290" spans="1:18" s="37" customFormat="1" hidden="1" x14ac:dyDescent="0.25">
      <c r="A290" s="519" t="s">
        <v>307</v>
      </c>
      <c r="B290" s="519" t="s">
        <v>308</v>
      </c>
      <c r="C290" s="622">
        <f>C25-C284</f>
        <v>0</v>
      </c>
      <c r="D290" s="512">
        <f t="shared" ref="D290" si="63">D25-D284</f>
        <v>0</v>
      </c>
      <c r="E290" s="513">
        <f>E25-E284</f>
        <v>0</v>
      </c>
      <c r="F290" s="514">
        <f t="shared" si="38"/>
        <v>0</v>
      </c>
      <c r="G290" s="512">
        <f>G25-G284</f>
        <v>0</v>
      </c>
      <c r="H290" s="515">
        <f>H25-H284</f>
        <v>0</v>
      </c>
      <c r="I290" s="516">
        <f t="shared" si="39"/>
        <v>0</v>
      </c>
      <c r="J290" s="512">
        <f>J25-J284</f>
        <v>0</v>
      </c>
      <c r="K290" s="515">
        <f>K25-K284</f>
        <v>0</v>
      </c>
      <c r="L290" s="516">
        <f t="shared" si="40"/>
        <v>0</v>
      </c>
      <c r="M290" s="511">
        <f>M25-M284</f>
        <v>0</v>
      </c>
      <c r="N290" s="513">
        <f>N25-N284</f>
        <v>0</v>
      </c>
      <c r="O290" s="516">
        <f t="shared" si="59"/>
        <v>0</v>
      </c>
      <c r="P290" s="517"/>
      <c r="R290" s="346"/>
    </row>
    <row r="291" spans="1:18" s="37" customFormat="1" hidden="1" x14ac:dyDescent="0.25">
      <c r="A291" s="520" t="s">
        <v>309</v>
      </c>
      <c r="B291" s="520" t="s">
        <v>310</v>
      </c>
      <c r="C291" s="622">
        <f>SUM(C292,C294,C296)-SUM(C293,C295,C297)</f>
        <v>0</v>
      </c>
      <c r="D291" s="512">
        <f t="shared" ref="D291:E291" si="64">SUM(D292,D294,D296)-SUM(D293,D295,D297)</f>
        <v>0</v>
      </c>
      <c r="E291" s="513">
        <f t="shared" si="64"/>
        <v>0</v>
      </c>
      <c r="F291" s="514">
        <f t="shared" si="38"/>
        <v>0</v>
      </c>
      <c r="G291" s="512">
        <f t="shared" ref="G291:H291" si="65">SUM(G292,G294,G296)-SUM(G293,G295,G297)</f>
        <v>0</v>
      </c>
      <c r="H291" s="515">
        <f t="shared" si="65"/>
        <v>0</v>
      </c>
      <c r="I291" s="516">
        <f t="shared" si="39"/>
        <v>0</v>
      </c>
      <c r="J291" s="512">
        <f t="shared" ref="J291:K291" si="66">SUM(J292,J294,J296)-SUM(J293,J295,J297)</f>
        <v>0</v>
      </c>
      <c r="K291" s="515">
        <f t="shared" si="66"/>
        <v>0</v>
      </c>
      <c r="L291" s="516">
        <f t="shared" si="40"/>
        <v>0</v>
      </c>
      <c r="M291" s="511">
        <f t="shared" ref="M291:N291" si="67">SUM(M292,M294,M296)-SUM(M293,M295,M297)</f>
        <v>0</v>
      </c>
      <c r="N291" s="513">
        <f t="shared" si="67"/>
        <v>0</v>
      </c>
      <c r="O291" s="516">
        <f t="shared" si="59"/>
        <v>0</v>
      </c>
      <c r="P291" s="517"/>
      <c r="R291" s="346"/>
    </row>
    <row r="292" spans="1:18" s="37" customFormat="1" hidden="1" x14ac:dyDescent="0.25">
      <c r="A292" s="320" t="s">
        <v>311</v>
      </c>
      <c r="B292" s="164" t="s">
        <v>312</v>
      </c>
      <c r="C292" s="500">
        <f t="shared" ref="C292:C299" si="68">F292+I292+L292+O292</f>
        <v>0</v>
      </c>
      <c r="D292" s="128"/>
      <c r="E292" s="131"/>
      <c r="F292" s="501">
        <f t="shared" si="38"/>
        <v>0</v>
      </c>
      <c r="G292" s="128"/>
      <c r="H292" s="413"/>
      <c r="I292" s="414">
        <f t="shared" si="39"/>
        <v>0</v>
      </c>
      <c r="J292" s="128"/>
      <c r="K292" s="413"/>
      <c r="L292" s="414">
        <f t="shared" si="40"/>
        <v>0</v>
      </c>
      <c r="M292" s="502"/>
      <c r="N292" s="131"/>
      <c r="O292" s="414">
        <f t="shared" si="59"/>
        <v>0</v>
      </c>
      <c r="P292" s="416"/>
      <c r="R292" s="346"/>
    </row>
    <row r="293" spans="1:18" ht="24" hidden="1" x14ac:dyDescent="0.25">
      <c r="A293" s="275" t="s">
        <v>313</v>
      </c>
      <c r="B293" s="63" t="s">
        <v>314</v>
      </c>
      <c r="C293" s="227">
        <f t="shared" si="68"/>
        <v>0</v>
      </c>
      <c r="D293" s="116"/>
      <c r="E293" s="118"/>
      <c r="F293" s="229">
        <f t="shared" si="38"/>
        <v>0</v>
      </c>
      <c r="G293" s="116"/>
      <c r="H293" s="408"/>
      <c r="I293" s="230">
        <f t="shared" si="39"/>
        <v>0</v>
      </c>
      <c r="J293" s="116"/>
      <c r="K293" s="408"/>
      <c r="L293" s="230">
        <f t="shared" si="40"/>
        <v>0</v>
      </c>
      <c r="M293" s="464"/>
      <c r="N293" s="118"/>
      <c r="O293" s="230">
        <f t="shared" si="59"/>
        <v>0</v>
      </c>
      <c r="P293" s="387"/>
      <c r="R293" s="346"/>
    </row>
    <row r="294" spans="1:18" hidden="1" x14ac:dyDescent="0.25">
      <c r="A294" s="275" t="s">
        <v>315</v>
      </c>
      <c r="B294" s="63" t="s">
        <v>316</v>
      </c>
      <c r="C294" s="227">
        <f t="shared" si="68"/>
        <v>0</v>
      </c>
      <c r="D294" s="116"/>
      <c r="E294" s="118"/>
      <c r="F294" s="229">
        <f t="shared" si="38"/>
        <v>0</v>
      </c>
      <c r="G294" s="116"/>
      <c r="H294" s="408"/>
      <c r="I294" s="230">
        <f t="shared" si="39"/>
        <v>0</v>
      </c>
      <c r="J294" s="116"/>
      <c r="K294" s="408"/>
      <c r="L294" s="230">
        <f t="shared" si="40"/>
        <v>0</v>
      </c>
      <c r="M294" s="464"/>
      <c r="N294" s="118"/>
      <c r="O294" s="230">
        <f t="shared" si="59"/>
        <v>0</v>
      </c>
      <c r="P294" s="387"/>
      <c r="R294" s="346"/>
    </row>
    <row r="295" spans="1:18" ht="24" hidden="1" x14ac:dyDescent="0.25">
      <c r="A295" s="275" t="s">
        <v>317</v>
      </c>
      <c r="B295" s="63" t="s">
        <v>318</v>
      </c>
      <c r="C295" s="227">
        <f t="shared" si="68"/>
        <v>0</v>
      </c>
      <c r="D295" s="116"/>
      <c r="E295" s="118"/>
      <c r="F295" s="229">
        <f t="shared" si="38"/>
        <v>0</v>
      </c>
      <c r="G295" s="116"/>
      <c r="H295" s="408"/>
      <c r="I295" s="230">
        <f t="shared" si="39"/>
        <v>0</v>
      </c>
      <c r="J295" s="116"/>
      <c r="K295" s="408"/>
      <c r="L295" s="230">
        <f t="shared" si="40"/>
        <v>0</v>
      </c>
      <c r="M295" s="464"/>
      <c r="N295" s="118"/>
      <c r="O295" s="230">
        <f t="shared" si="59"/>
        <v>0</v>
      </c>
      <c r="P295" s="387"/>
      <c r="R295" s="346"/>
    </row>
    <row r="296" spans="1:18" hidden="1" x14ac:dyDescent="0.25">
      <c r="A296" s="275" t="s">
        <v>319</v>
      </c>
      <c r="B296" s="63" t="s">
        <v>320</v>
      </c>
      <c r="C296" s="227">
        <f t="shared" si="68"/>
        <v>0</v>
      </c>
      <c r="D296" s="116"/>
      <c r="E296" s="118"/>
      <c r="F296" s="229">
        <f t="shared" si="38"/>
        <v>0</v>
      </c>
      <c r="G296" s="116"/>
      <c r="H296" s="408"/>
      <c r="I296" s="230">
        <f t="shared" si="39"/>
        <v>0</v>
      </c>
      <c r="J296" s="116"/>
      <c r="K296" s="408"/>
      <c r="L296" s="230">
        <f t="shared" si="40"/>
        <v>0</v>
      </c>
      <c r="M296" s="464"/>
      <c r="N296" s="118"/>
      <c r="O296" s="230">
        <f t="shared" si="59"/>
        <v>0</v>
      </c>
      <c r="P296" s="387"/>
      <c r="R296" s="346"/>
    </row>
    <row r="297" spans="1:18" ht="24" hidden="1" x14ac:dyDescent="0.25">
      <c r="A297" s="321" t="s">
        <v>321</v>
      </c>
      <c r="B297" s="322" t="s">
        <v>322</v>
      </c>
      <c r="C297" s="618">
        <f t="shared" si="68"/>
        <v>0</v>
      </c>
      <c r="D297" s="257"/>
      <c r="E297" s="260"/>
      <c r="F297" s="482">
        <f t="shared" si="38"/>
        <v>0</v>
      </c>
      <c r="G297" s="257"/>
      <c r="H297" s="483"/>
      <c r="I297" s="479">
        <f t="shared" si="39"/>
        <v>0</v>
      </c>
      <c r="J297" s="257"/>
      <c r="K297" s="483"/>
      <c r="L297" s="479">
        <f t="shared" si="40"/>
        <v>0</v>
      </c>
      <c r="M297" s="484"/>
      <c r="N297" s="260"/>
      <c r="O297" s="479">
        <f t="shared" si="59"/>
        <v>0</v>
      </c>
      <c r="P297" s="480"/>
      <c r="R297" s="346"/>
    </row>
    <row r="298" spans="1:18" hidden="1" x14ac:dyDescent="0.25">
      <c r="A298" s="520" t="s">
        <v>323</v>
      </c>
      <c r="B298" s="520" t="s">
        <v>324</v>
      </c>
      <c r="C298" s="622">
        <f t="shared" si="68"/>
        <v>0</v>
      </c>
      <c r="D298" s="522"/>
      <c r="E298" s="523"/>
      <c r="F298" s="514">
        <f t="shared" si="38"/>
        <v>0</v>
      </c>
      <c r="G298" s="522"/>
      <c r="H298" s="524"/>
      <c r="I298" s="516">
        <f t="shared" si="39"/>
        <v>0</v>
      </c>
      <c r="J298" s="522"/>
      <c r="K298" s="524"/>
      <c r="L298" s="516">
        <f t="shared" si="40"/>
        <v>0</v>
      </c>
      <c r="M298" s="525"/>
      <c r="N298" s="523"/>
      <c r="O298" s="516">
        <f t="shared" si="59"/>
        <v>0</v>
      </c>
      <c r="P298" s="517"/>
      <c r="R298" s="346"/>
    </row>
    <row r="299" spans="1:18" s="37" customFormat="1" ht="48" hidden="1" x14ac:dyDescent="0.25">
      <c r="A299" s="520" t="s">
        <v>325</v>
      </c>
      <c r="B299" s="330" t="s">
        <v>326</v>
      </c>
      <c r="C299" s="315">
        <f t="shared" si="68"/>
        <v>0</v>
      </c>
      <c r="D299" s="527"/>
      <c r="E299" s="528"/>
      <c r="F299" s="317">
        <f t="shared" si="38"/>
        <v>0</v>
      </c>
      <c r="G299" s="522"/>
      <c r="H299" s="524"/>
      <c r="I299" s="516">
        <f t="shared" si="39"/>
        <v>0</v>
      </c>
      <c r="J299" s="522"/>
      <c r="K299" s="524"/>
      <c r="L299" s="516">
        <f t="shared" si="40"/>
        <v>0</v>
      </c>
      <c r="M299" s="525"/>
      <c r="N299" s="523"/>
      <c r="O299" s="516">
        <f t="shared" si="59"/>
        <v>0</v>
      </c>
      <c r="P299" s="517"/>
      <c r="R299" s="346"/>
    </row>
    <row r="300" spans="1:18"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8" ht="12.75" thickBot="1" x14ac:dyDescent="0.3">
      <c r="A301" s="530"/>
      <c r="B301" s="531"/>
      <c r="C301" s="531"/>
      <c r="D301" s="531"/>
      <c r="E301" s="531"/>
      <c r="F301" s="531"/>
      <c r="G301" s="531"/>
      <c r="H301" s="531"/>
      <c r="I301" s="531"/>
      <c r="J301" s="531"/>
      <c r="K301" s="531"/>
      <c r="L301" s="531"/>
      <c r="M301" s="531"/>
      <c r="N301" s="531"/>
      <c r="O301" s="531"/>
      <c r="P301" s="532"/>
      <c r="Q301" s="9"/>
    </row>
    <row r="302" spans="1:18" x14ac:dyDescent="0.25">
      <c r="A302" s="4"/>
      <c r="B302" s="4"/>
      <c r="C302" s="4"/>
      <c r="D302" s="4"/>
      <c r="E302" s="4"/>
      <c r="F302" s="4"/>
      <c r="G302" s="4"/>
      <c r="H302" s="4"/>
      <c r="I302" s="4"/>
      <c r="J302" s="4"/>
      <c r="K302" s="4"/>
      <c r="L302" s="4"/>
      <c r="M302" s="4"/>
      <c r="N302" s="4"/>
      <c r="O302" s="4"/>
    </row>
    <row r="303" spans="1:18" x14ac:dyDescent="0.25">
      <c r="A303" s="4"/>
      <c r="B303" s="4"/>
      <c r="C303" s="4"/>
      <c r="D303" s="4"/>
      <c r="E303" s="4"/>
      <c r="F303" s="4"/>
      <c r="G303" s="4"/>
      <c r="H303" s="4"/>
      <c r="I303" s="4"/>
      <c r="J303" s="4"/>
      <c r="K303" s="4"/>
      <c r="L303" s="4"/>
      <c r="M303" s="4"/>
      <c r="N303" s="4"/>
      <c r="O303" s="4"/>
    </row>
    <row r="304" spans="1:18"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im/8JmIgYfNyz/6+LTS+4sUcxbw0jSKVNFOuWaCe0oUSBkZVS8w0uwHK0uK2rQpgnNuDRkN/z6zjpd/YFZjyig==" saltValue="jMFo4H+RSRUkBxmuxtf9fg==" spinCount="100000" sheet="1" objects="1" scenarios="1" formatCells="0" formatColumns="0" formatRows="0"/>
  <autoFilter ref="A22:P300">
    <filterColumn colId="2">
      <filters blank="1">
        <filter val="1 027"/>
        <filter val="1 058"/>
        <filter val="1 500"/>
        <filter val="1 798"/>
        <filter val="1 930"/>
        <filter val="10 120"/>
        <filter val="11 240"/>
        <filter val="12 198"/>
        <filter val="12 729"/>
        <filter val="134 478"/>
        <filter val="143"/>
        <filter val="168 953"/>
        <filter val="180"/>
        <filter val="2 200"/>
        <filter val="2 369"/>
        <filter val="2 558"/>
        <filter val="2 660"/>
        <filter val="20"/>
        <filter val="24 076"/>
        <filter val="25 927"/>
        <filter val="276"/>
        <filter val="29"/>
        <filter val="3 376"/>
        <filter val="3 533"/>
        <filter val="3 828"/>
        <filter val="30 654"/>
        <filter val="33 851"/>
        <filter val="34 475"/>
        <filter val="4 320"/>
        <filter val="4 589"/>
        <filter val="428"/>
        <filter val="44 371"/>
        <filter val="470 244"/>
        <filter val="5 840"/>
        <filter val="507"/>
        <filter val="511"/>
        <filter val="545 989"/>
        <filter val="6 050"/>
        <filter val="6 340"/>
        <filter val="630"/>
        <filter val="7 442"/>
        <filter val="7 757"/>
        <filter val="70 478"/>
        <filter val="714 942"/>
        <filter val="748"/>
        <filter val="75 745"/>
        <filter val="773"/>
        <filter val="785 420"/>
        <filter val="794 100"/>
        <filter val="8 033"/>
        <filter val="8 500"/>
        <filter val="8 680"/>
        <filter val="8 822"/>
        <filter val="8 880"/>
        <filter val="9 651"/>
        <filter val="9 971"/>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60.pielikums Jūrmalas pilsētas domes
2016.gada 19.maija saistošajiem noteikumiem Nr.13
(protokols Nr.6, 8.punkts)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R13" sqref="R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888" t="s">
        <v>923</v>
      </c>
    </row>
    <row r="2" spans="1:17" x14ac:dyDescent="0.25">
      <c r="A2" s="357"/>
      <c r="B2" s="357"/>
      <c r="C2" s="357"/>
      <c r="D2" s="357"/>
      <c r="E2" s="357"/>
      <c r="F2" s="357"/>
      <c r="G2" s="357"/>
      <c r="H2" s="357"/>
      <c r="I2" s="357"/>
      <c r="J2" s="357"/>
      <c r="K2" s="357"/>
      <c r="M2" s="357"/>
      <c r="N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924</v>
      </c>
      <c r="D6" s="1049"/>
      <c r="E6" s="1049"/>
      <c r="F6" s="1049"/>
      <c r="G6" s="1049"/>
      <c r="H6" s="1049"/>
      <c r="I6" s="1049"/>
      <c r="J6" s="1049"/>
      <c r="K6" s="1049"/>
      <c r="L6" s="1049"/>
      <c r="M6" s="1049"/>
      <c r="N6" s="1049"/>
      <c r="O6" s="1049"/>
      <c r="P6" s="1050"/>
      <c r="Q6" s="9"/>
    </row>
    <row r="7" spans="1:17" ht="12.75" x14ac:dyDescent="0.25">
      <c r="A7" s="12" t="s">
        <v>4</v>
      </c>
      <c r="B7" s="13"/>
      <c r="C7" s="1049" t="s">
        <v>925</v>
      </c>
      <c r="D7" s="1049"/>
      <c r="E7" s="1049"/>
      <c r="F7" s="1049"/>
      <c r="G7" s="1049"/>
      <c r="H7" s="1049"/>
      <c r="I7" s="1049"/>
      <c r="J7" s="1049"/>
      <c r="K7" s="1049"/>
      <c r="L7" s="1049"/>
      <c r="M7" s="1049"/>
      <c r="N7" s="1049"/>
      <c r="O7" s="1049"/>
      <c r="P7" s="1050"/>
      <c r="Q7" s="9"/>
    </row>
    <row r="8" spans="1:17" x14ac:dyDescent="0.25">
      <c r="A8" s="14" t="s">
        <v>6</v>
      </c>
      <c r="B8" s="15"/>
      <c r="C8" s="1044" t="s">
        <v>926</v>
      </c>
      <c r="D8" s="1044"/>
      <c r="E8" s="1044"/>
      <c r="F8" s="1044"/>
      <c r="G8" s="1044"/>
      <c r="H8" s="1044"/>
      <c r="I8" s="1044"/>
      <c r="J8" s="1044"/>
      <c r="K8" s="1044"/>
      <c r="L8" s="1044"/>
      <c r="M8" s="1044"/>
      <c r="N8" s="1044"/>
      <c r="O8" s="1044"/>
      <c r="P8" s="1045"/>
      <c r="Q8" s="9"/>
    </row>
    <row r="9" spans="1:17" x14ac:dyDescent="0.25">
      <c r="A9" s="14" t="s">
        <v>8</v>
      </c>
      <c r="B9" s="15"/>
      <c r="C9" s="1044" t="s">
        <v>927</v>
      </c>
      <c r="D9" s="1044"/>
      <c r="E9" s="1044"/>
      <c r="F9" s="1044"/>
      <c r="G9" s="1044"/>
      <c r="H9" s="1044"/>
      <c r="I9" s="1044"/>
      <c r="J9" s="1044"/>
      <c r="K9" s="1044"/>
      <c r="L9" s="1044"/>
      <c r="M9" s="1044"/>
      <c r="N9" s="1044"/>
      <c r="O9" s="1044"/>
      <c r="P9" s="1045"/>
      <c r="Q9" s="9"/>
    </row>
    <row r="10" spans="1:17" x14ac:dyDescent="0.25">
      <c r="A10" s="14" t="s">
        <v>10</v>
      </c>
      <c r="B10" s="15"/>
      <c r="C10" s="1049" t="s">
        <v>680</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928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8" x14ac:dyDescent="0.25">
      <c r="A17" s="14"/>
      <c r="B17" s="15" t="s">
        <v>22</v>
      </c>
      <c r="C17" s="1044"/>
      <c r="D17" s="1044"/>
      <c r="E17" s="1044"/>
      <c r="F17" s="1044"/>
      <c r="G17" s="1044"/>
      <c r="H17" s="1044"/>
      <c r="I17" s="1044"/>
      <c r="J17" s="1044"/>
      <c r="K17" s="1044"/>
      <c r="L17" s="1044"/>
      <c r="M17" s="1044"/>
      <c r="N17" s="1044"/>
      <c r="O17" s="1044"/>
      <c r="P17" s="1045"/>
      <c r="Q17" s="9"/>
    </row>
    <row r="18" spans="1:18" x14ac:dyDescent="0.25">
      <c r="A18" s="17"/>
      <c r="B18" s="18"/>
      <c r="C18" s="1025"/>
      <c r="D18" s="1025"/>
      <c r="E18" s="1025"/>
      <c r="F18" s="1025"/>
      <c r="G18" s="1025"/>
      <c r="H18" s="1025"/>
      <c r="I18" s="1025"/>
      <c r="J18" s="1025"/>
      <c r="K18" s="1025"/>
      <c r="L18" s="1025"/>
      <c r="M18" s="1025"/>
      <c r="N18" s="1025"/>
      <c r="O18" s="1025"/>
      <c r="P18" s="1026"/>
      <c r="Q18" s="9"/>
    </row>
    <row r="19" spans="1:18"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8"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8"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8" s="21" customFormat="1" ht="9" thickTop="1" x14ac:dyDescent="0.25">
      <c r="A22" s="22" t="s">
        <v>339</v>
      </c>
      <c r="B22" s="22">
        <v>2</v>
      </c>
      <c r="C22" s="22">
        <v>3</v>
      </c>
      <c r="D22" s="24">
        <v>4</v>
      </c>
      <c r="E22" s="26">
        <v>5</v>
      </c>
      <c r="F22" s="23">
        <v>6</v>
      </c>
      <c r="G22" s="24">
        <v>7</v>
      </c>
      <c r="H22" s="364">
        <v>8</v>
      </c>
      <c r="I22" s="27">
        <v>9</v>
      </c>
      <c r="J22" s="24">
        <v>10</v>
      </c>
      <c r="K22" s="365">
        <v>11</v>
      </c>
      <c r="L22" s="27">
        <v>12</v>
      </c>
      <c r="M22" s="365">
        <v>13</v>
      </c>
      <c r="N22" s="26">
        <v>14</v>
      </c>
      <c r="O22" s="27">
        <v>15</v>
      </c>
      <c r="P22" s="27">
        <v>16</v>
      </c>
    </row>
    <row r="23" spans="1:18" s="37" customFormat="1" x14ac:dyDescent="0.25">
      <c r="A23" s="28"/>
      <c r="B23" s="29" t="s">
        <v>40</v>
      </c>
      <c r="C23" s="197"/>
      <c r="D23" s="31"/>
      <c r="E23" s="34"/>
      <c r="F23" s="30"/>
      <c r="G23" s="31"/>
      <c r="H23" s="366"/>
      <c r="I23" s="367"/>
      <c r="J23" s="31"/>
      <c r="K23" s="368"/>
      <c r="L23" s="367"/>
      <c r="M23" s="368"/>
      <c r="N23" s="34"/>
      <c r="O23" s="367"/>
      <c r="P23" s="369"/>
    </row>
    <row r="24" spans="1:18" s="37" customFormat="1" ht="12.75" thickBot="1" x14ac:dyDescent="0.3">
      <c r="A24" s="38"/>
      <c r="B24" s="39" t="s">
        <v>41</v>
      </c>
      <c r="C24" s="43">
        <f>F24+I24+L24+O24</f>
        <v>794100</v>
      </c>
      <c r="D24" s="41">
        <f>SUM(D25,D28,D29,D45,D46)</f>
        <v>794100</v>
      </c>
      <c r="E24" s="44">
        <f>SUM(E25,E28,E29,E45,E46)</f>
        <v>0</v>
      </c>
      <c r="F24" s="40">
        <f t="shared" ref="F24:F29" si="0">D24+E24</f>
        <v>794100</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c r="R24" s="346"/>
    </row>
    <row r="25" spans="1:18" ht="12.75" hidden="1" thickTop="1" x14ac:dyDescent="0.25">
      <c r="A25" s="46"/>
      <c r="B25" s="47" t="s">
        <v>42</v>
      </c>
      <c r="C25" s="51">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row>
    <row r="26" spans="1:18" ht="12.75" hidden="1" thickTop="1" x14ac:dyDescent="0.25">
      <c r="A26" s="54"/>
      <c r="B26" s="55" t="s">
        <v>43</v>
      </c>
      <c r="C26" s="610">
        <f>F26+I26+L26+O26</f>
        <v>0</v>
      </c>
      <c r="D26" s="57"/>
      <c r="E26" s="60"/>
      <c r="F26" s="56">
        <f t="shared" si="0"/>
        <v>0</v>
      </c>
      <c r="G26" s="57"/>
      <c r="H26" s="379"/>
      <c r="I26" s="380">
        <f>G26+H26</f>
        <v>0</v>
      </c>
      <c r="J26" s="57"/>
      <c r="K26" s="379"/>
      <c r="L26" s="380">
        <f>J26+K26</f>
        <v>0</v>
      </c>
      <c r="M26" s="381"/>
      <c r="N26" s="60"/>
      <c r="O26" s="380">
        <f>M26+N26</f>
        <v>0</v>
      </c>
      <c r="P26" s="382"/>
      <c r="R26" s="346"/>
    </row>
    <row r="27" spans="1:18" ht="12.75" hidden="1" thickTop="1" x14ac:dyDescent="0.25">
      <c r="A27" s="63"/>
      <c r="B27" s="64" t="s">
        <v>44</v>
      </c>
      <c r="C27" s="611">
        <f>F27+I27+L27+O27</f>
        <v>0</v>
      </c>
      <c r="D27" s="66"/>
      <c r="E27" s="69"/>
      <c r="F27" s="65">
        <f t="shared" si="0"/>
        <v>0</v>
      </c>
      <c r="G27" s="66"/>
      <c r="H27" s="384"/>
      <c r="I27" s="385">
        <f>G27+H27</f>
        <v>0</v>
      </c>
      <c r="J27" s="66"/>
      <c r="K27" s="384"/>
      <c r="L27" s="385">
        <f>J27+K27</f>
        <v>0</v>
      </c>
      <c r="M27" s="386"/>
      <c r="N27" s="69"/>
      <c r="O27" s="385">
        <f>M27+N27</f>
        <v>0</v>
      </c>
      <c r="P27" s="387"/>
      <c r="R27" s="346"/>
    </row>
    <row r="28" spans="1:18" s="37" customFormat="1" ht="25.5" thickTop="1" thickBot="1" x14ac:dyDescent="0.3">
      <c r="A28" s="73">
        <v>19300</v>
      </c>
      <c r="B28" s="73" t="s">
        <v>45</v>
      </c>
      <c r="C28" s="606">
        <f>SUM(F28,I28)</f>
        <v>794100</v>
      </c>
      <c r="D28" s="75">
        <f>D54</f>
        <v>794100</v>
      </c>
      <c r="E28" s="78"/>
      <c r="F28" s="612">
        <f t="shared" si="0"/>
        <v>794100</v>
      </c>
      <c r="G28" s="75"/>
      <c r="H28" s="389"/>
      <c r="I28" s="390">
        <f>G28+H28</f>
        <v>0</v>
      </c>
      <c r="J28" s="80" t="s">
        <v>46</v>
      </c>
      <c r="K28" s="391" t="s">
        <v>46</v>
      </c>
      <c r="L28" s="84" t="s">
        <v>46</v>
      </c>
      <c r="M28" s="613" t="s">
        <v>46</v>
      </c>
      <c r="N28" s="83" t="s">
        <v>46</v>
      </c>
      <c r="O28" s="84" t="s">
        <v>46</v>
      </c>
      <c r="P28" s="392"/>
      <c r="R28" s="346"/>
    </row>
    <row r="29" spans="1:18" s="37" customFormat="1" ht="24.75" hidden="1" thickTop="1" x14ac:dyDescent="0.25">
      <c r="A29" s="85"/>
      <c r="B29" s="85" t="s">
        <v>47</v>
      </c>
      <c r="C29" s="97">
        <f>F29</f>
        <v>0</v>
      </c>
      <c r="D29" s="87"/>
      <c r="E29" s="394"/>
      <c r="F29" s="86">
        <f t="shared" si="0"/>
        <v>0</v>
      </c>
      <c r="G29" s="90" t="s">
        <v>46</v>
      </c>
      <c r="H29" s="395" t="s">
        <v>46</v>
      </c>
      <c r="I29" s="94" t="s">
        <v>46</v>
      </c>
      <c r="J29" s="90" t="s">
        <v>46</v>
      </c>
      <c r="K29" s="395" t="s">
        <v>46</v>
      </c>
      <c r="L29" s="94" t="s">
        <v>46</v>
      </c>
      <c r="M29" s="396" t="s">
        <v>46</v>
      </c>
      <c r="N29" s="91" t="s">
        <v>46</v>
      </c>
      <c r="O29" s="94" t="s">
        <v>46</v>
      </c>
      <c r="P29" s="397"/>
      <c r="R29" s="346"/>
    </row>
    <row r="30" spans="1:18" s="37" customFormat="1" ht="36.75" hidden="1" thickTop="1" x14ac:dyDescent="0.25">
      <c r="A30" s="85">
        <v>21300</v>
      </c>
      <c r="B30" s="85" t="s">
        <v>48</v>
      </c>
      <c r="C30" s="97">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row>
    <row r="31" spans="1:18" s="37" customFormat="1" ht="24.75" hidden="1" thickTop="1" x14ac:dyDescent="0.25">
      <c r="A31" s="100">
        <v>21350</v>
      </c>
      <c r="B31" s="85" t="s">
        <v>49</v>
      </c>
      <c r="C31" s="97">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row>
    <row r="32" spans="1:18" ht="12.75" hidden="1" thickTop="1" x14ac:dyDescent="0.25">
      <c r="A32" s="54">
        <v>21351</v>
      </c>
      <c r="B32" s="101" t="s">
        <v>50</v>
      </c>
      <c r="C32" s="24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row>
    <row r="33" spans="1:18" ht="12.75" hidden="1" thickTop="1" x14ac:dyDescent="0.25">
      <c r="A33" s="63">
        <v>21352</v>
      </c>
      <c r="B33" s="111" t="s">
        <v>51</v>
      </c>
      <c r="C33" s="227">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row>
    <row r="34" spans="1:18" ht="24.75" hidden="1" thickTop="1" x14ac:dyDescent="0.25">
      <c r="A34" s="63">
        <v>21359</v>
      </c>
      <c r="B34" s="111" t="s">
        <v>52</v>
      </c>
      <c r="C34" s="227">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row>
    <row r="35" spans="1:18" s="37" customFormat="1" ht="36.75" hidden="1" thickTop="1" x14ac:dyDescent="0.25">
      <c r="A35" s="100">
        <v>21370</v>
      </c>
      <c r="B35" s="85" t="s">
        <v>53</v>
      </c>
      <c r="C35" s="97">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row>
    <row r="36" spans="1:18" ht="36.75" hidden="1" thickTop="1" x14ac:dyDescent="0.25">
      <c r="A36" s="121">
        <v>21379</v>
      </c>
      <c r="B36" s="122" t="s">
        <v>54</v>
      </c>
      <c r="C36" s="50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row>
    <row r="37" spans="1:18" s="37" customFormat="1" ht="12.75" hidden="1" thickTop="1" x14ac:dyDescent="0.25">
      <c r="A37" s="100">
        <v>21380</v>
      </c>
      <c r="B37" s="85" t="s">
        <v>55</v>
      </c>
      <c r="C37" s="97">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row>
    <row r="38" spans="1:18" ht="12.75" hidden="1" thickTop="1" x14ac:dyDescent="0.25">
      <c r="A38" s="55">
        <v>21381</v>
      </c>
      <c r="B38" s="101" t="s">
        <v>56</v>
      </c>
      <c r="C38" s="24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row>
    <row r="39" spans="1:18" ht="24.75" hidden="1" thickTop="1" x14ac:dyDescent="0.25">
      <c r="A39" s="64">
        <v>21383</v>
      </c>
      <c r="B39" s="111" t="s">
        <v>57</v>
      </c>
      <c r="C39" s="227">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row>
    <row r="40" spans="1:18" s="37" customFormat="1" ht="24.75" hidden="1" thickTop="1" x14ac:dyDescent="0.25">
      <c r="A40" s="100">
        <v>21390</v>
      </c>
      <c r="B40" s="85" t="s">
        <v>58</v>
      </c>
      <c r="C40" s="97">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c r="R40" s="346"/>
    </row>
    <row r="41" spans="1:18" ht="24.75" hidden="1" thickTop="1" x14ac:dyDescent="0.25">
      <c r="A41" s="55">
        <v>21391</v>
      </c>
      <c r="B41" s="101" t="s">
        <v>59</v>
      </c>
      <c r="C41" s="24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row>
    <row r="42" spans="1:18" ht="12.75" hidden="1" thickTop="1" x14ac:dyDescent="0.25">
      <c r="A42" s="64">
        <v>21393</v>
      </c>
      <c r="B42" s="111" t="s">
        <v>60</v>
      </c>
      <c r="C42" s="227">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row>
    <row r="43" spans="1:18" ht="12.75" hidden="1" thickTop="1" x14ac:dyDescent="0.25">
      <c r="A43" s="64">
        <v>21395</v>
      </c>
      <c r="B43" s="111" t="s">
        <v>61</v>
      </c>
      <c r="C43" s="227">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row>
    <row r="44" spans="1:18" ht="24.75" hidden="1" thickTop="1" x14ac:dyDescent="0.25">
      <c r="A44" s="64">
        <v>21399</v>
      </c>
      <c r="B44" s="111" t="s">
        <v>62</v>
      </c>
      <c r="C44" s="227">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c r="R44" s="346"/>
    </row>
    <row r="45" spans="1:18" s="37" customFormat="1" ht="24.75" hidden="1" thickTop="1" x14ac:dyDescent="0.25">
      <c r="A45" s="100">
        <v>21420</v>
      </c>
      <c r="B45" s="85" t="s">
        <v>63</v>
      </c>
      <c r="C45" s="143">
        <f>F45</f>
        <v>0</v>
      </c>
      <c r="D45" s="134"/>
      <c r="E45" s="418"/>
      <c r="F45" s="86">
        <f>D45+E45</f>
        <v>0</v>
      </c>
      <c r="G45" s="90" t="s">
        <v>46</v>
      </c>
      <c r="H45" s="395" t="s">
        <v>46</v>
      </c>
      <c r="I45" s="94" t="s">
        <v>46</v>
      </c>
      <c r="J45" s="90" t="s">
        <v>46</v>
      </c>
      <c r="K45" s="395" t="s">
        <v>46</v>
      </c>
      <c r="L45" s="94" t="s">
        <v>46</v>
      </c>
      <c r="M45" s="396" t="s">
        <v>46</v>
      </c>
      <c r="N45" s="91" t="s">
        <v>46</v>
      </c>
      <c r="O45" s="94" t="s">
        <v>46</v>
      </c>
      <c r="P45" s="397"/>
      <c r="R45" s="346"/>
    </row>
    <row r="46" spans="1:18" s="37" customFormat="1" ht="24.75" hidden="1" thickTop="1" x14ac:dyDescent="0.25">
      <c r="A46" s="136">
        <v>21490</v>
      </c>
      <c r="B46" s="137" t="s">
        <v>64</v>
      </c>
      <c r="C46" s="143">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row>
    <row r="47" spans="1:18" s="37" customFormat="1" ht="24.75" hidden="1" thickTop="1" x14ac:dyDescent="0.25">
      <c r="A47" s="64">
        <v>21499</v>
      </c>
      <c r="B47" s="111" t="s">
        <v>65</v>
      </c>
      <c r="C47" s="614">
        <f>F47+I47+L47</f>
        <v>0</v>
      </c>
      <c r="D47" s="57"/>
      <c r="E47" s="60"/>
      <c r="F47" s="56">
        <f>D47+E47</f>
        <v>0</v>
      </c>
      <c r="G47" s="422"/>
      <c r="H47" s="379"/>
      <c r="I47" s="380">
        <f>G47+H47</f>
        <v>0</v>
      </c>
      <c r="J47" s="57"/>
      <c r="K47" s="379"/>
      <c r="L47" s="380">
        <f>J47+K47</f>
        <v>0</v>
      </c>
      <c r="M47" s="415" t="s">
        <v>46</v>
      </c>
      <c r="N47" s="127" t="s">
        <v>46</v>
      </c>
      <c r="O47" s="132" t="s">
        <v>46</v>
      </c>
      <c r="P47" s="416"/>
      <c r="R47" s="346"/>
    </row>
    <row r="48" spans="1:18" ht="24.75" hidden="1" thickTop="1" x14ac:dyDescent="0.25">
      <c r="A48" s="152">
        <v>23000</v>
      </c>
      <c r="B48" s="153" t="s">
        <v>66</v>
      </c>
      <c r="C48" s="143">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row>
    <row r="49" spans="1:18" ht="24.75" hidden="1" thickTop="1" x14ac:dyDescent="0.25">
      <c r="A49" s="155">
        <v>23410</v>
      </c>
      <c r="B49" s="156" t="s">
        <v>67</v>
      </c>
      <c r="C49" s="167">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row>
    <row r="50" spans="1:18" ht="24.75" hidden="1" thickTop="1" x14ac:dyDescent="0.25">
      <c r="A50" s="155">
        <v>23510</v>
      </c>
      <c r="B50" s="156" t="s">
        <v>68</v>
      </c>
      <c r="C50" s="167">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row>
    <row r="51" spans="1:18" ht="12.75" thickTop="1" x14ac:dyDescent="0.25">
      <c r="A51" s="164"/>
      <c r="B51" s="156"/>
      <c r="C51" s="216"/>
      <c r="D51" s="436"/>
      <c r="E51" s="615"/>
      <c r="F51" s="157"/>
      <c r="G51" s="436"/>
      <c r="H51" s="437"/>
      <c r="I51" s="163"/>
      <c r="J51" s="162"/>
      <c r="K51" s="438"/>
      <c r="L51" s="169"/>
      <c r="M51" s="432"/>
      <c r="N51" s="433"/>
      <c r="O51" s="169"/>
      <c r="P51" s="434"/>
      <c r="R51" s="346"/>
    </row>
    <row r="52" spans="1:18" s="37" customFormat="1" x14ac:dyDescent="0.25">
      <c r="A52" s="170"/>
      <c r="B52" s="171" t="s">
        <v>69</v>
      </c>
      <c r="C52" s="616"/>
      <c r="D52" s="440"/>
      <c r="E52" s="441"/>
      <c r="F52" s="617"/>
      <c r="G52" s="440"/>
      <c r="H52" s="442"/>
      <c r="I52" s="180"/>
      <c r="J52" s="440"/>
      <c r="K52" s="442"/>
      <c r="L52" s="180"/>
      <c r="M52" s="443"/>
      <c r="N52" s="441"/>
      <c r="O52" s="180"/>
      <c r="P52" s="444"/>
      <c r="R52" s="346"/>
    </row>
    <row r="53" spans="1:18" s="37" customFormat="1" ht="12.75" thickBot="1" x14ac:dyDescent="0.3">
      <c r="A53" s="181"/>
      <c r="B53" s="38" t="s">
        <v>70</v>
      </c>
      <c r="C53" s="184">
        <f t="shared" ref="C53:C116" si="4">F53+I53+L53+O53</f>
        <v>794100</v>
      </c>
      <c r="D53" s="182">
        <f>SUM(D54,D284)</f>
        <v>794100</v>
      </c>
      <c r="E53" s="185">
        <f>SUM(E54,E284)</f>
        <v>0</v>
      </c>
      <c r="F53" s="186">
        <f t="shared" ref="F53:F117" si="5">D53+E53</f>
        <v>794100</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c r="R53" s="346"/>
    </row>
    <row r="54" spans="1:18" s="37" customFormat="1" ht="36.75" thickTop="1" x14ac:dyDescent="0.25">
      <c r="A54" s="188"/>
      <c r="B54" s="189" t="s">
        <v>71</v>
      </c>
      <c r="C54" s="193">
        <f t="shared" si="4"/>
        <v>794100</v>
      </c>
      <c r="D54" s="191">
        <f>SUM(D55,D197)</f>
        <v>794100</v>
      </c>
      <c r="E54" s="194">
        <f>SUM(E55,E197)</f>
        <v>0</v>
      </c>
      <c r="F54" s="195">
        <f t="shared" si="5"/>
        <v>794100</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c r="R54" s="346"/>
    </row>
    <row r="55" spans="1:18" s="37" customFormat="1" ht="24" x14ac:dyDescent="0.25">
      <c r="A55" s="197"/>
      <c r="B55" s="28" t="s">
        <v>72</v>
      </c>
      <c r="C55" s="175">
        <f t="shared" si="4"/>
        <v>785420</v>
      </c>
      <c r="D55" s="173">
        <f>SUM(D56,D78,D176,D190)</f>
        <v>785420</v>
      </c>
      <c r="E55" s="176">
        <f>SUM(E56,E78,E176,E190)</f>
        <v>0</v>
      </c>
      <c r="F55" s="198">
        <f t="shared" si="5"/>
        <v>785420</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c r="R55" s="346"/>
    </row>
    <row r="56" spans="1:18" s="37" customFormat="1" x14ac:dyDescent="0.25">
      <c r="A56" s="200">
        <v>1000</v>
      </c>
      <c r="B56" s="200" t="s">
        <v>73</v>
      </c>
      <c r="C56" s="608">
        <f t="shared" si="4"/>
        <v>714942</v>
      </c>
      <c r="D56" s="206">
        <f>SUM(D57,D70)</f>
        <v>714942</v>
      </c>
      <c r="E56" s="207">
        <f>SUM(E57,E70)</f>
        <v>0</v>
      </c>
      <c r="F56" s="208">
        <f t="shared" si="5"/>
        <v>714942</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row>
    <row r="57" spans="1:18" x14ac:dyDescent="0.25">
      <c r="A57" s="85">
        <v>1100</v>
      </c>
      <c r="B57" s="210" t="s">
        <v>74</v>
      </c>
      <c r="C57" s="97">
        <f t="shared" si="4"/>
        <v>545989</v>
      </c>
      <c r="D57" s="95">
        <f>SUM(D58,D61,D69)</f>
        <v>545989</v>
      </c>
      <c r="E57" s="98">
        <f>SUM(E58,E61,E69)</f>
        <v>0</v>
      </c>
      <c r="F57" s="212">
        <f t="shared" si="5"/>
        <v>545989</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row>
    <row r="58" spans="1:18" x14ac:dyDescent="0.25">
      <c r="A58" s="213">
        <v>1110</v>
      </c>
      <c r="B58" s="156" t="s">
        <v>75</v>
      </c>
      <c r="C58" s="216">
        <f t="shared" si="4"/>
        <v>470244</v>
      </c>
      <c r="D58" s="214">
        <f>SUM(D59:D60)</f>
        <v>470244</v>
      </c>
      <c r="E58" s="217">
        <f>SUM(E59:E60)</f>
        <v>0</v>
      </c>
      <c r="F58" s="218">
        <f t="shared" si="5"/>
        <v>470244</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row>
    <row r="59" spans="1:18" hidden="1" x14ac:dyDescent="0.25">
      <c r="A59" s="55">
        <v>1111</v>
      </c>
      <c r="B59" s="101" t="s">
        <v>76</v>
      </c>
      <c r="C59" s="240">
        <f t="shared" si="4"/>
        <v>0</v>
      </c>
      <c r="D59" s="106"/>
      <c r="E59" s="108"/>
      <c r="F59" s="242">
        <f t="shared" si="5"/>
        <v>0</v>
      </c>
      <c r="G59" s="106"/>
      <c r="H59" s="403"/>
      <c r="I59" s="243">
        <f t="shared" si="6"/>
        <v>0</v>
      </c>
      <c r="J59" s="106"/>
      <c r="K59" s="403"/>
      <c r="L59" s="243">
        <f t="shared" si="7"/>
        <v>0</v>
      </c>
      <c r="M59" s="463"/>
      <c r="N59" s="108"/>
      <c r="O59" s="243">
        <f t="shared" si="8"/>
        <v>0</v>
      </c>
      <c r="P59" s="382"/>
      <c r="R59" s="346"/>
    </row>
    <row r="60" spans="1:18" ht="24" x14ac:dyDescent="0.25">
      <c r="A60" s="64">
        <v>1119</v>
      </c>
      <c r="B60" s="111" t="s">
        <v>77</v>
      </c>
      <c r="C60" s="227">
        <f t="shared" si="4"/>
        <v>470244</v>
      </c>
      <c r="D60" s="116">
        <f>504256-33158-854</f>
        <v>470244</v>
      </c>
      <c r="E60" s="118"/>
      <c r="F60" s="229">
        <f t="shared" si="5"/>
        <v>470244</v>
      </c>
      <c r="G60" s="116"/>
      <c r="H60" s="408"/>
      <c r="I60" s="230">
        <f t="shared" si="6"/>
        <v>0</v>
      </c>
      <c r="J60" s="116"/>
      <c r="K60" s="408"/>
      <c r="L60" s="230">
        <f t="shared" si="7"/>
        <v>0</v>
      </c>
      <c r="M60" s="464"/>
      <c r="N60" s="118"/>
      <c r="O60" s="230">
        <f t="shared" si="8"/>
        <v>0</v>
      </c>
      <c r="P60" s="387"/>
      <c r="R60" s="346"/>
    </row>
    <row r="61" spans="1:18" ht="24" x14ac:dyDescent="0.25">
      <c r="A61" s="224">
        <v>1140</v>
      </c>
      <c r="B61" s="111" t="s">
        <v>78</v>
      </c>
      <c r="C61" s="227">
        <f t="shared" si="4"/>
        <v>75745</v>
      </c>
      <c r="D61" s="225">
        <f>SUM(D62:D68)</f>
        <v>75745</v>
      </c>
      <c r="E61" s="228">
        <f>SUM(E62:E68)</f>
        <v>0</v>
      </c>
      <c r="F61" s="229">
        <f>D61+E61</f>
        <v>75745</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row>
    <row r="62" spans="1:18" hidden="1" x14ac:dyDescent="0.25">
      <c r="A62" s="64">
        <v>1141</v>
      </c>
      <c r="B62" s="111" t="s">
        <v>79</v>
      </c>
      <c r="C62" s="227">
        <f t="shared" si="4"/>
        <v>0</v>
      </c>
      <c r="D62" s="116"/>
      <c r="E62" s="118"/>
      <c r="F62" s="229">
        <f t="shared" si="5"/>
        <v>0</v>
      </c>
      <c r="G62" s="116"/>
      <c r="H62" s="408"/>
      <c r="I62" s="230">
        <f t="shared" si="6"/>
        <v>0</v>
      </c>
      <c r="J62" s="116"/>
      <c r="K62" s="408"/>
      <c r="L62" s="230">
        <f t="shared" si="7"/>
        <v>0</v>
      </c>
      <c r="M62" s="464"/>
      <c r="N62" s="118"/>
      <c r="O62" s="230">
        <f t="shared" si="8"/>
        <v>0</v>
      </c>
      <c r="P62" s="387"/>
      <c r="R62" s="346"/>
    </row>
    <row r="63" spans="1:18" ht="24" hidden="1" x14ac:dyDescent="0.25">
      <c r="A63" s="64">
        <v>1142</v>
      </c>
      <c r="B63" s="111" t="s">
        <v>80</v>
      </c>
      <c r="C63" s="227">
        <f t="shared" si="4"/>
        <v>0</v>
      </c>
      <c r="D63" s="116"/>
      <c r="E63" s="118"/>
      <c r="F63" s="229">
        <f t="shared" si="5"/>
        <v>0</v>
      </c>
      <c r="G63" s="116"/>
      <c r="H63" s="408"/>
      <c r="I63" s="230">
        <f t="shared" si="6"/>
        <v>0</v>
      </c>
      <c r="J63" s="116"/>
      <c r="K63" s="408"/>
      <c r="L63" s="230">
        <f t="shared" si="7"/>
        <v>0</v>
      </c>
      <c r="M63" s="464"/>
      <c r="N63" s="118"/>
      <c r="O63" s="230">
        <f t="shared" si="8"/>
        <v>0</v>
      </c>
      <c r="P63" s="387"/>
      <c r="R63" s="346"/>
    </row>
    <row r="64" spans="1:18" ht="24" hidden="1" x14ac:dyDescent="0.25">
      <c r="A64" s="64">
        <v>1145</v>
      </c>
      <c r="B64" s="111" t="s">
        <v>81</v>
      </c>
      <c r="C64" s="227">
        <f t="shared" si="4"/>
        <v>0</v>
      </c>
      <c r="D64" s="116"/>
      <c r="E64" s="118"/>
      <c r="F64" s="229">
        <f t="shared" si="5"/>
        <v>0</v>
      </c>
      <c r="G64" s="116"/>
      <c r="H64" s="408"/>
      <c r="I64" s="230">
        <f t="shared" si="6"/>
        <v>0</v>
      </c>
      <c r="J64" s="116"/>
      <c r="K64" s="408"/>
      <c r="L64" s="230">
        <f t="shared" si="7"/>
        <v>0</v>
      </c>
      <c r="M64" s="464"/>
      <c r="N64" s="118"/>
      <c r="O64" s="230">
        <f t="shared" si="8"/>
        <v>0</v>
      </c>
      <c r="P64" s="387"/>
      <c r="R64" s="346"/>
    </row>
    <row r="65" spans="1:18" ht="24" x14ac:dyDescent="0.25">
      <c r="A65" s="64">
        <v>1146</v>
      </c>
      <c r="B65" s="111" t="s">
        <v>82</v>
      </c>
      <c r="C65" s="227">
        <f t="shared" si="4"/>
        <v>33851</v>
      </c>
      <c r="D65" s="116">
        <f>36675-2824</f>
        <v>33851</v>
      </c>
      <c r="E65" s="118"/>
      <c r="F65" s="229">
        <f t="shared" si="5"/>
        <v>33851</v>
      </c>
      <c r="G65" s="116"/>
      <c r="H65" s="408"/>
      <c r="I65" s="230">
        <f t="shared" si="6"/>
        <v>0</v>
      </c>
      <c r="J65" s="116"/>
      <c r="K65" s="408"/>
      <c r="L65" s="230">
        <f t="shared" si="7"/>
        <v>0</v>
      </c>
      <c r="M65" s="464"/>
      <c r="N65" s="118"/>
      <c r="O65" s="230">
        <f t="shared" si="8"/>
        <v>0</v>
      </c>
      <c r="P65" s="387"/>
      <c r="R65" s="346"/>
    </row>
    <row r="66" spans="1:18" x14ac:dyDescent="0.25">
      <c r="A66" s="64">
        <v>1147</v>
      </c>
      <c r="B66" s="111" t="s">
        <v>83</v>
      </c>
      <c r="C66" s="227">
        <f t="shared" si="4"/>
        <v>11240</v>
      </c>
      <c r="D66" s="116">
        <f>12088-848</f>
        <v>11240</v>
      </c>
      <c r="E66" s="118"/>
      <c r="F66" s="229">
        <f t="shared" si="5"/>
        <v>11240</v>
      </c>
      <c r="G66" s="116"/>
      <c r="H66" s="408"/>
      <c r="I66" s="230">
        <f t="shared" si="6"/>
        <v>0</v>
      </c>
      <c r="J66" s="116"/>
      <c r="K66" s="408"/>
      <c r="L66" s="230">
        <f t="shared" si="7"/>
        <v>0</v>
      </c>
      <c r="M66" s="464"/>
      <c r="N66" s="118"/>
      <c r="O66" s="230">
        <f t="shared" si="8"/>
        <v>0</v>
      </c>
      <c r="P66" s="387"/>
      <c r="R66" s="346"/>
    </row>
    <row r="67" spans="1:18" x14ac:dyDescent="0.25">
      <c r="A67" s="64">
        <v>1148</v>
      </c>
      <c r="B67" s="111" t="s">
        <v>84</v>
      </c>
      <c r="C67" s="227">
        <f t="shared" si="4"/>
        <v>30654</v>
      </c>
      <c r="D67" s="116">
        <f>31918-2118+854</f>
        <v>30654</v>
      </c>
      <c r="E67" s="118"/>
      <c r="F67" s="229">
        <f t="shared" si="5"/>
        <v>30654</v>
      </c>
      <c r="G67" s="116"/>
      <c r="H67" s="408"/>
      <c r="I67" s="230">
        <f t="shared" si="6"/>
        <v>0</v>
      </c>
      <c r="J67" s="116"/>
      <c r="K67" s="408"/>
      <c r="L67" s="230">
        <f t="shared" si="7"/>
        <v>0</v>
      </c>
      <c r="M67" s="464"/>
      <c r="N67" s="118"/>
      <c r="O67" s="230">
        <f t="shared" si="8"/>
        <v>0</v>
      </c>
      <c r="P67" s="387"/>
      <c r="R67" s="346"/>
    </row>
    <row r="68" spans="1:18" ht="36" hidden="1" x14ac:dyDescent="0.25">
      <c r="A68" s="64">
        <v>1149</v>
      </c>
      <c r="B68" s="111" t="s">
        <v>85</v>
      </c>
      <c r="C68" s="227">
        <f t="shared" si="4"/>
        <v>0</v>
      </c>
      <c r="D68" s="116"/>
      <c r="E68" s="118"/>
      <c r="F68" s="229">
        <f t="shared" si="5"/>
        <v>0</v>
      </c>
      <c r="G68" s="116"/>
      <c r="H68" s="408"/>
      <c r="I68" s="230">
        <f t="shared" si="6"/>
        <v>0</v>
      </c>
      <c r="J68" s="116"/>
      <c r="K68" s="408"/>
      <c r="L68" s="230">
        <f t="shared" si="7"/>
        <v>0</v>
      </c>
      <c r="M68" s="464"/>
      <c r="N68" s="118"/>
      <c r="O68" s="230">
        <f t="shared" si="8"/>
        <v>0</v>
      </c>
      <c r="P68" s="387"/>
      <c r="R68" s="346"/>
    </row>
    <row r="69" spans="1:18" ht="36" hidden="1" x14ac:dyDescent="0.25">
      <c r="A69" s="213">
        <v>1150</v>
      </c>
      <c r="B69" s="156" t="s">
        <v>86</v>
      </c>
      <c r="C69" s="227">
        <f t="shared" si="4"/>
        <v>0</v>
      </c>
      <c r="D69" s="231"/>
      <c r="E69" s="234"/>
      <c r="F69" s="218">
        <f t="shared" si="5"/>
        <v>0</v>
      </c>
      <c r="G69" s="231"/>
      <c r="H69" s="467"/>
      <c r="I69" s="219">
        <f t="shared" si="6"/>
        <v>0</v>
      </c>
      <c r="J69" s="231"/>
      <c r="K69" s="467"/>
      <c r="L69" s="219">
        <f t="shared" si="7"/>
        <v>0</v>
      </c>
      <c r="M69" s="468"/>
      <c r="N69" s="234"/>
      <c r="O69" s="219">
        <f t="shared" si="8"/>
        <v>0</v>
      </c>
      <c r="P69" s="434"/>
      <c r="R69" s="346"/>
    </row>
    <row r="70" spans="1:18" ht="36" x14ac:dyDescent="0.25">
      <c r="A70" s="85">
        <v>1200</v>
      </c>
      <c r="B70" s="210" t="s">
        <v>87</v>
      </c>
      <c r="C70" s="97">
        <f t="shared" si="4"/>
        <v>168953</v>
      </c>
      <c r="D70" s="95">
        <f>SUM(D71:D72)</f>
        <v>168953</v>
      </c>
      <c r="E70" s="98">
        <f>SUM(E71:E72)</f>
        <v>0</v>
      </c>
      <c r="F70" s="212">
        <f>D70+E70</f>
        <v>168953</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row>
    <row r="71" spans="1:18" ht="24" x14ac:dyDescent="0.25">
      <c r="A71" s="350">
        <v>1210</v>
      </c>
      <c r="B71" s="101" t="s">
        <v>88</v>
      </c>
      <c r="C71" s="240">
        <f t="shared" si="4"/>
        <v>134478</v>
      </c>
      <c r="D71" s="106">
        <f>144172-9694</f>
        <v>134478</v>
      </c>
      <c r="E71" s="108"/>
      <c r="F71" s="242">
        <f t="shared" si="5"/>
        <v>134478</v>
      </c>
      <c r="G71" s="106"/>
      <c r="H71" s="403"/>
      <c r="I71" s="243">
        <f t="shared" si="6"/>
        <v>0</v>
      </c>
      <c r="J71" s="106"/>
      <c r="K71" s="403"/>
      <c r="L71" s="243">
        <f t="shared" si="7"/>
        <v>0</v>
      </c>
      <c r="M71" s="463"/>
      <c r="N71" s="108"/>
      <c r="O71" s="243">
        <f t="shared" si="8"/>
        <v>0</v>
      </c>
      <c r="P71" s="382"/>
      <c r="R71" s="346"/>
    </row>
    <row r="72" spans="1:18" ht="24" x14ac:dyDescent="0.25">
      <c r="A72" s="224">
        <v>1220</v>
      </c>
      <c r="B72" s="111" t="s">
        <v>89</v>
      </c>
      <c r="C72" s="227">
        <f t="shared" si="4"/>
        <v>34475</v>
      </c>
      <c r="D72" s="225">
        <f>SUM(D73:D77)</f>
        <v>34475</v>
      </c>
      <c r="E72" s="228">
        <f>SUM(E73:E77)</f>
        <v>0</v>
      </c>
      <c r="F72" s="229">
        <f t="shared" si="5"/>
        <v>34475</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row>
    <row r="73" spans="1:18" ht="60" x14ac:dyDescent="0.25">
      <c r="A73" s="64">
        <v>1221</v>
      </c>
      <c r="B73" s="111" t="s">
        <v>90</v>
      </c>
      <c r="C73" s="227">
        <f t="shared" si="4"/>
        <v>24076</v>
      </c>
      <c r="D73" s="116">
        <f>26219-2143</f>
        <v>24076</v>
      </c>
      <c r="E73" s="118"/>
      <c r="F73" s="229">
        <f t="shared" si="5"/>
        <v>24076</v>
      </c>
      <c r="G73" s="116"/>
      <c r="H73" s="408"/>
      <c r="I73" s="230">
        <f t="shared" si="6"/>
        <v>0</v>
      </c>
      <c r="J73" s="116"/>
      <c r="K73" s="408"/>
      <c r="L73" s="230">
        <f t="shared" si="7"/>
        <v>0</v>
      </c>
      <c r="M73" s="464"/>
      <c r="N73" s="118"/>
      <c r="O73" s="230">
        <f t="shared" si="8"/>
        <v>0</v>
      </c>
      <c r="P73" s="387"/>
      <c r="R73" s="346"/>
    </row>
    <row r="74" spans="1:18" hidden="1" x14ac:dyDescent="0.25">
      <c r="A74" s="64">
        <v>1223</v>
      </c>
      <c r="B74" s="111" t="s">
        <v>91</v>
      </c>
      <c r="C74" s="227">
        <f t="shared" si="4"/>
        <v>0</v>
      </c>
      <c r="D74" s="116"/>
      <c r="E74" s="118"/>
      <c r="F74" s="229">
        <f t="shared" si="5"/>
        <v>0</v>
      </c>
      <c r="G74" s="116"/>
      <c r="H74" s="408"/>
      <c r="I74" s="230">
        <f t="shared" si="6"/>
        <v>0</v>
      </c>
      <c r="J74" s="116"/>
      <c r="K74" s="408"/>
      <c r="L74" s="230">
        <f t="shared" si="7"/>
        <v>0</v>
      </c>
      <c r="M74" s="464"/>
      <c r="N74" s="118"/>
      <c r="O74" s="230">
        <f t="shared" si="8"/>
        <v>0</v>
      </c>
      <c r="P74" s="387"/>
      <c r="R74" s="346"/>
    </row>
    <row r="75" spans="1:18" hidden="1" x14ac:dyDescent="0.25">
      <c r="A75" s="64">
        <v>1225</v>
      </c>
      <c r="B75" s="111" t="s">
        <v>92</v>
      </c>
      <c r="C75" s="227">
        <f t="shared" si="4"/>
        <v>0</v>
      </c>
      <c r="D75" s="116"/>
      <c r="E75" s="118"/>
      <c r="F75" s="229">
        <f t="shared" si="5"/>
        <v>0</v>
      </c>
      <c r="G75" s="116"/>
      <c r="H75" s="408"/>
      <c r="I75" s="230">
        <f t="shared" si="6"/>
        <v>0</v>
      </c>
      <c r="J75" s="116"/>
      <c r="K75" s="408"/>
      <c r="L75" s="230">
        <f t="shared" si="7"/>
        <v>0</v>
      </c>
      <c r="M75" s="464"/>
      <c r="N75" s="118"/>
      <c r="O75" s="230">
        <f t="shared" si="8"/>
        <v>0</v>
      </c>
      <c r="P75" s="387"/>
      <c r="R75" s="346"/>
    </row>
    <row r="76" spans="1:18" ht="36" x14ac:dyDescent="0.25">
      <c r="A76" s="64">
        <v>1227</v>
      </c>
      <c r="B76" s="111" t="s">
        <v>93</v>
      </c>
      <c r="C76" s="227">
        <f t="shared" si="4"/>
        <v>9971</v>
      </c>
      <c r="D76" s="116">
        <f>10892-921</f>
        <v>9971</v>
      </c>
      <c r="E76" s="118"/>
      <c r="F76" s="229">
        <f t="shared" si="5"/>
        <v>9971</v>
      </c>
      <c r="G76" s="116"/>
      <c r="H76" s="408"/>
      <c r="I76" s="230">
        <f t="shared" si="6"/>
        <v>0</v>
      </c>
      <c r="J76" s="116"/>
      <c r="K76" s="408"/>
      <c r="L76" s="230">
        <f t="shared" si="7"/>
        <v>0</v>
      </c>
      <c r="M76" s="464"/>
      <c r="N76" s="118"/>
      <c r="O76" s="230">
        <f t="shared" si="8"/>
        <v>0</v>
      </c>
      <c r="P76" s="387"/>
      <c r="R76" s="346"/>
    </row>
    <row r="77" spans="1:18" ht="60" x14ac:dyDescent="0.25">
      <c r="A77" s="64">
        <v>1228</v>
      </c>
      <c r="B77" s="111" t="s">
        <v>94</v>
      </c>
      <c r="C77" s="227">
        <f t="shared" si="4"/>
        <v>428</v>
      </c>
      <c r="D77" s="116">
        <v>428</v>
      </c>
      <c r="E77" s="118"/>
      <c r="F77" s="229">
        <f t="shared" si="5"/>
        <v>428</v>
      </c>
      <c r="G77" s="116"/>
      <c r="H77" s="408"/>
      <c r="I77" s="230">
        <f t="shared" si="6"/>
        <v>0</v>
      </c>
      <c r="J77" s="116"/>
      <c r="K77" s="408"/>
      <c r="L77" s="230">
        <f t="shared" si="7"/>
        <v>0</v>
      </c>
      <c r="M77" s="464"/>
      <c r="N77" s="118"/>
      <c r="O77" s="230">
        <f t="shared" si="8"/>
        <v>0</v>
      </c>
      <c r="P77" s="387"/>
      <c r="R77" s="346"/>
    </row>
    <row r="78" spans="1:18" x14ac:dyDescent="0.25">
      <c r="A78" s="200">
        <v>2000</v>
      </c>
      <c r="B78" s="200" t="s">
        <v>95</v>
      </c>
      <c r="C78" s="608">
        <f t="shared" si="4"/>
        <v>70478</v>
      </c>
      <c r="D78" s="206">
        <f>SUM(D79,D86,D133,D167,D168,D175)</f>
        <v>70478</v>
      </c>
      <c r="E78" s="207">
        <f>SUM(E79,E86,E133,E167,E168,E175)</f>
        <v>0</v>
      </c>
      <c r="F78" s="208">
        <f t="shared" si="5"/>
        <v>70478</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c r="R78" s="346"/>
    </row>
    <row r="79" spans="1:18" ht="24" hidden="1" x14ac:dyDescent="0.25">
      <c r="A79" s="85">
        <v>2100</v>
      </c>
      <c r="B79" s="210" t="s">
        <v>96</v>
      </c>
      <c r="C79" s="97">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row>
    <row r="80" spans="1:18" ht="24" hidden="1" x14ac:dyDescent="0.25">
      <c r="A80" s="350">
        <v>2110</v>
      </c>
      <c r="B80" s="101" t="s">
        <v>97</v>
      </c>
      <c r="C80" s="24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row>
    <row r="81" spans="1:18" hidden="1" x14ac:dyDescent="0.25">
      <c r="A81" s="64">
        <v>2111</v>
      </c>
      <c r="B81" s="111" t="s">
        <v>98</v>
      </c>
      <c r="C81" s="227">
        <f t="shared" si="4"/>
        <v>0</v>
      </c>
      <c r="D81" s="116"/>
      <c r="E81" s="118"/>
      <c r="F81" s="229">
        <f t="shared" si="5"/>
        <v>0</v>
      </c>
      <c r="G81" s="116"/>
      <c r="H81" s="408"/>
      <c r="I81" s="230">
        <f t="shared" si="6"/>
        <v>0</v>
      </c>
      <c r="J81" s="116"/>
      <c r="K81" s="408"/>
      <c r="L81" s="230">
        <f t="shared" si="7"/>
        <v>0</v>
      </c>
      <c r="M81" s="464"/>
      <c r="N81" s="118"/>
      <c r="O81" s="230">
        <f t="shared" si="8"/>
        <v>0</v>
      </c>
      <c r="P81" s="387"/>
      <c r="R81" s="346"/>
    </row>
    <row r="82" spans="1:18" ht="24" hidden="1" x14ac:dyDescent="0.25">
      <c r="A82" s="64">
        <v>2112</v>
      </c>
      <c r="B82" s="111" t="s">
        <v>99</v>
      </c>
      <c r="C82" s="227">
        <f t="shared" si="4"/>
        <v>0</v>
      </c>
      <c r="D82" s="116"/>
      <c r="E82" s="118"/>
      <c r="F82" s="229">
        <f t="shared" si="5"/>
        <v>0</v>
      </c>
      <c r="G82" s="116"/>
      <c r="H82" s="408"/>
      <c r="I82" s="230">
        <f t="shared" si="6"/>
        <v>0</v>
      </c>
      <c r="J82" s="116"/>
      <c r="K82" s="408"/>
      <c r="L82" s="230">
        <f t="shared" si="7"/>
        <v>0</v>
      </c>
      <c r="M82" s="464"/>
      <c r="N82" s="118"/>
      <c r="O82" s="230">
        <f t="shared" si="8"/>
        <v>0</v>
      </c>
      <c r="P82" s="387"/>
      <c r="R82" s="346"/>
    </row>
    <row r="83" spans="1:18" ht="24" hidden="1" x14ac:dyDescent="0.25">
      <c r="A83" s="224">
        <v>2120</v>
      </c>
      <c r="B83" s="111" t="s">
        <v>100</v>
      </c>
      <c r="C83" s="227">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row>
    <row r="84" spans="1:18" hidden="1" x14ac:dyDescent="0.25">
      <c r="A84" s="64">
        <v>2121</v>
      </c>
      <c r="B84" s="111" t="s">
        <v>98</v>
      </c>
      <c r="C84" s="227">
        <f t="shared" si="4"/>
        <v>0</v>
      </c>
      <c r="D84" s="116"/>
      <c r="E84" s="118"/>
      <c r="F84" s="229">
        <f t="shared" si="5"/>
        <v>0</v>
      </c>
      <c r="G84" s="116"/>
      <c r="H84" s="408"/>
      <c r="I84" s="230">
        <f t="shared" si="6"/>
        <v>0</v>
      </c>
      <c r="J84" s="116"/>
      <c r="K84" s="408"/>
      <c r="L84" s="230">
        <f t="shared" si="7"/>
        <v>0</v>
      </c>
      <c r="M84" s="464"/>
      <c r="N84" s="118"/>
      <c r="O84" s="230">
        <f t="shared" si="8"/>
        <v>0</v>
      </c>
      <c r="P84" s="387"/>
      <c r="R84" s="346"/>
    </row>
    <row r="85" spans="1:18" ht="24" hidden="1" x14ac:dyDescent="0.25">
      <c r="A85" s="64">
        <v>2122</v>
      </c>
      <c r="B85" s="111" t="s">
        <v>99</v>
      </c>
      <c r="C85" s="227">
        <f t="shared" si="4"/>
        <v>0</v>
      </c>
      <c r="D85" s="116"/>
      <c r="E85" s="118"/>
      <c r="F85" s="229">
        <f t="shared" si="5"/>
        <v>0</v>
      </c>
      <c r="G85" s="116"/>
      <c r="H85" s="408"/>
      <c r="I85" s="230">
        <f t="shared" si="6"/>
        <v>0</v>
      </c>
      <c r="J85" s="116"/>
      <c r="K85" s="408"/>
      <c r="L85" s="230">
        <f t="shared" si="7"/>
        <v>0</v>
      </c>
      <c r="M85" s="464"/>
      <c r="N85" s="118"/>
      <c r="O85" s="230">
        <f t="shared" si="8"/>
        <v>0</v>
      </c>
      <c r="P85" s="387"/>
      <c r="R85" s="346"/>
    </row>
    <row r="86" spans="1:18" x14ac:dyDescent="0.25">
      <c r="A86" s="85">
        <v>2200</v>
      </c>
      <c r="B86" s="210" t="s">
        <v>101</v>
      </c>
      <c r="C86" s="290">
        <f t="shared" si="4"/>
        <v>44371</v>
      </c>
      <c r="D86" s="95">
        <f>SUM(D87,D92,D98,D106,D115,D119,D125,D131)</f>
        <v>44371</v>
      </c>
      <c r="E86" s="98">
        <f>SUM(E87,E92,E98,E106,E115,E119,E125,E131)</f>
        <v>0</v>
      </c>
      <c r="F86" s="212">
        <f t="shared" si="5"/>
        <v>44371</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c r="R86" s="346"/>
    </row>
    <row r="87" spans="1:18" ht="24" x14ac:dyDescent="0.25">
      <c r="A87" s="213">
        <v>2210</v>
      </c>
      <c r="B87" s="156" t="s">
        <v>102</v>
      </c>
      <c r="C87" s="216">
        <f t="shared" si="4"/>
        <v>9835</v>
      </c>
      <c r="D87" s="214">
        <f>SUM(D88:D91)</f>
        <v>10120</v>
      </c>
      <c r="E87" s="217">
        <f>SUM(E88:E91)</f>
        <v>-285</v>
      </c>
      <c r="F87" s="218">
        <f t="shared" si="5"/>
        <v>9835</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row>
    <row r="88" spans="1:18" ht="24" hidden="1" x14ac:dyDescent="0.25">
      <c r="A88" s="55">
        <v>2211</v>
      </c>
      <c r="B88" s="101" t="s">
        <v>103</v>
      </c>
      <c r="C88" s="227">
        <f t="shared" si="4"/>
        <v>0</v>
      </c>
      <c r="D88" s="106"/>
      <c r="E88" s="108"/>
      <c r="F88" s="242">
        <f t="shared" si="5"/>
        <v>0</v>
      </c>
      <c r="G88" s="106"/>
      <c r="H88" s="403"/>
      <c r="I88" s="243">
        <f t="shared" si="6"/>
        <v>0</v>
      </c>
      <c r="J88" s="106"/>
      <c r="K88" s="403"/>
      <c r="L88" s="243">
        <f t="shared" si="7"/>
        <v>0</v>
      </c>
      <c r="M88" s="463"/>
      <c r="N88" s="108"/>
      <c r="O88" s="243">
        <f t="shared" si="8"/>
        <v>0</v>
      </c>
      <c r="P88" s="382"/>
      <c r="R88" s="346"/>
    </row>
    <row r="89" spans="1:18" ht="36" x14ac:dyDescent="0.25">
      <c r="A89" s="64">
        <v>2212</v>
      </c>
      <c r="B89" s="111" t="s">
        <v>104</v>
      </c>
      <c r="C89" s="227">
        <f t="shared" si="4"/>
        <v>7157</v>
      </c>
      <c r="D89" s="116">
        <v>7442</v>
      </c>
      <c r="E89" s="118">
        <v>-285</v>
      </c>
      <c r="F89" s="229">
        <f t="shared" si="5"/>
        <v>7157</v>
      </c>
      <c r="G89" s="116"/>
      <c r="H89" s="408"/>
      <c r="I89" s="230">
        <f t="shared" si="6"/>
        <v>0</v>
      </c>
      <c r="J89" s="116"/>
      <c r="K89" s="408"/>
      <c r="L89" s="230">
        <f t="shared" si="7"/>
        <v>0</v>
      </c>
      <c r="M89" s="464"/>
      <c r="N89" s="118"/>
      <c r="O89" s="230">
        <f t="shared" si="8"/>
        <v>0</v>
      </c>
      <c r="P89" s="387" t="s">
        <v>1312</v>
      </c>
      <c r="R89" s="346"/>
    </row>
    <row r="90" spans="1:18" ht="24" x14ac:dyDescent="0.25">
      <c r="A90" s="64">
        <v>2214</v>
      </c>
      <c r="B90" s="111" t="s">
        <v>105</v>
      </c>
      <c r="C90" s="227">
        <f t="shared" si="4"/>
        <v>748</v>
      </c>
      <c r="D90" s="116">
        <v>748</v>
      </c>
      <c r="E90" s="118"/>
      <c r="F90" s="229">
        <f t="shared" si="5"/>
        <v>748</v>
      </c>
      <c r="G90" s="116"/>
      <c r="H90" s="408"/>
      <c r="I90" s="230">
        <f t="shared" si="6"/>
        <v>0</v>
      </c>
      <c r="J90" s="116"/>
      <c r="K90" s="408"/>
      <c r="L90" s="230">
        <f t="shared" si="7"/>
        <v>0</v>
      </c>
      <c r="M90" s="464"/>
      <c r="N90" s="118"/>
      <c r="O90" s="230">
        <f t="shared" si="8"/>
        <v>0</v>
      </c>
      <c r="P90" s="387"/>
      <c r="R90" s="346"/>
    </row>
    <row r="91" spans="1:18" x14ac:dyDescent="0.25">
      <c r="A91" s="64">
        <v>2219</v>
      </c>
      <c r="B91" s="111" t="s">
        <v>106</v>
      </c>
      <c r="C91" s="227">
        <f t="shared" si="4"/>
        <v>1930</v>
      </c>
      <c r="D91" s="116">
        <v>1930</v>
      </c>
      <c r="E91" s="118"/>
      <c r="F91" s="229">
        <f t="shared" si="5"/>
        <v>1930</v>
      </c>
      <c r="G91" s="116"/>
      <c r="H91" s="408"/>
      <c r="I91" s="230">
        <f t="shared" si="6"/>
        <v>0</v>
      </c>
      <c r="J91" s="116"/>
      <c r="K91" s="408"/>
      <c r="L91" s="230">
        <f t="shared" si="7"/>
        <v>0</v>
      </c>
      <c r="M91" s="464"/>
      <c r="N91" s="118"/>
      <c r="O91" s="230">
        <f t="shared" si="8"/>
        <v>0</v>
      </c>
      <c r="P91" s="387"/>
      <c r="R91" s="346"/>
    </row>
    <row r="92" spans="1:18" ht="24" x14ac:dyDescent="0.25">
      <c r="A92" s="224">
        <v>2220</v>
      </c>
      <c r="B92" s="111" t="s">
        <v>107</v>
      </c>
      <c r="C92" s="227">
        <f t="shared" si="4"/>
        <v>8859</v>
      </c>
      <c r="D92" s="225">
        <f>SUM(D93:D97)</f>
        <v>8880</v>
      </c>
      <c r="E92" s="228">
        <f>SUM(E93:E97)</f>
        <v>-21</v>
      </c>
      <c r="F92" s="229">
        <f t="shared" si="5"/>
        <v>8859</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row>
    <row r="93" spans="1:18" x14ac:dyDescent="0.25">
      <c r="A93" s="64">
        <v>2221</v>
      </c>
      <c r="B93" s="111" t="s">
        <v>108</v>
      </c>
      <c r="C93" s="227">
        <f t="shared" si="4"/>
        <v>2200</v>
      </c>
      <c r="D93" s="116">
        <v>2200</v>
      </c>
      <c r="E93" s="118"/>
      <c r="F93" s="229">
        <f t="shared" si="5"/>
        <v>2200</v>
      </c>
      <c r="G93" s="116"/>
      <c r="H93" s="408"/>
      <c r="I93" s="230">
        <f t="shared" si="6"/>
        <v>0</v>
      </c>
      <c r="J93" s="116"/>
      <c r="K93" s="408"/>
      <c r="L93" s="230">
        <f t="shared" si="7"/>
        <v>0</v>
      </c>
      <c r="M93" s="464"/>
      <c r="N93" s="118"/>
      <c r="O93" s="230">
        <f t="shared" si="8"/>
        <v>0</v>
      </c>
      <c r="P93" s="387"/>
      <c r="R93" s="346"/>
    </row>
    <row r="94" spans="1:18" hidden="1" x14ac:dyDescent="0.25">
      <c r="A94" s="64">
        <v>2222</v>
      </c>
      <c r="B94" s="111" t="s">
        <v>109</v>
      </c>
      <c r="C94" s="227">
        <f t="shared" si="4"/>
        <v>0</v>
      </c>
      <c r="D94" s="116"/>
      <c r="E94" s="118"/>
      <c r="F94" s="229">
        <f t="shared" si="5"/>
        <v>0</v>
      </c>
      <c r="G94" s="116"/>
      <c r="H94" s="408"/>
      <c r="I94" s="230">
        <f t="shared" si="6"/>
        <v>0</v>
      </c>
      <c r="J94" s="116"/>
      <c r="K94" s="408"/>
      <c r="L94" s="230">
        <f t="shared" si="7"/>
        <v>0</v>
      </c>
      <c r="M94" s="464"/>
      <c r="N94" s="118"/>
      <c r="O94" s="230">
        <f t="shared" si="8"/>
        <v>0</v>
      </c>
      <c r="P94" s="387"/>
      <c r="R94" s="346"/>
    </row>
    <row r="95" spans="1:18" x14ac:dyDescent="0.25">
      <c r="A95" s="64">
        <v>2223</v>
      </c>
      <c r="B95" s="111" t="s">
        <v>110</v>
      </c>
      <c r="C95" s="227">
        <f t="shared" si="4"/>
        <v>6050</v>
      </c>
      <c r="D95" s="116">
        <v>6050</v>
      </c>
      <c r="E95" s="118"/>
      <c r="F95" s="229">
        <f t="shared" si="5"/>
        <v>6050</v>
      </c>
      <c r="G95" s="116"/>
      <c r="H95" s="408"/>
      <c r="I95" s="230">
        <f t="shared" si="6"/>
        <v>0</v>
      </c>
      <c r="J95" s="116"/>
      <c r="K95" s="408"/>
      <c r="L95" s="230">
        <f t="shared" si="7"/>
        <v>0</v>
      </c>
      <c r="M95" s="464"/>
      <c r="N95" s="118"/>
      <c r="O95" s="230">
        <f t="shared" si="8"/>
        <v>0</v>
      </c>
      <c r="P95" s="387"/>
      <c r="R95" s="346"/>
    </row>
    <row r="96" spans="1:18" ht="48" x14ac:dyDescent="0.25">
      <c r="A96" s="64">
        <v>2224</v>
      </c>
      <c r="B96" s="111" t="s">
        <v>111</v>
      </c>
      <c r="C96" s="227">
        <f t="shared" si="4"/>
        <v>609</v>
      </c>
      <c r="D96" s="116">
        <v>630</v>
      </c>
      <c r="E96" s="118">
        <v>-21</v>
      </c>
      <c r="F96" s="229">
        <f t="shared" si="5"/>
        <v>609</v>
      </c>
      <c r="G96" s="116"/>
      <c r="H96" s="408"/>
      <c r="I96" s="230">
        <f t="shared" si="6"/>
        <v>0</v>
      </c>
      <c r="J96" s="116"/>
      <c r="K96" s="408"/>
      <c r="L96" s="230">
        <f t="shared" si="7"/>
        <v>0</v>
      </c>
      <c r="M96" s="464"/>
      <c r="N96" s="118"/>
      <c r="O96" s="230">
        <f t="shared" si="8"/>
        <v>0</v>
      </c>
      <c r="P96" s="387" t="s">
        <v>1313</v>
      </c>
      <c r="R96" s="346"/>
    </row>
    <row r="97" spans="1:18" ht="24" hidden="1" x14ac:dyDescent="0.25">
      <c r="A97" s="64">
        <v>2229</v>
      </c>
      <c r="B97" s="111" t="s">
        <v>112</v>
      </c>
      <c r="C97" s="227">
        <f t="shared" si="4"/>
        <v>0</v>
      </c>
      <c r="D97" s="116"/>
      <c r="E97" s="118"/>
      <c r="F97" s="229">
        <f t="shared" si="5"/>
        <v>0</v>
      </c>
      <c r="G97" s="116"/>
      <c r="H97" s="408"/>
      <c r="I97" s="230">
        <f t="shared" si="6"/>
        <v>0</v>
      </c>
      <c r="J97" s="116"/>
      <c r="K97" s="408"/>
      <c r="L97" s="230">
        <f t="shared" si="7"/>
        <v>0</v>
      </c>
      <c r="M97" s="464"/>
      <c r="N97" s="118"/>
      <c r="O97" s="230">
        <f t="shared" si="8"/>
        <v>0</v>
      </c>
      <c r="P97" s="387"/>
      <c r="R97" s="346"/>
    </row>
    <row r="98" spans="1:18" ht="36" x14ac:dyDescent="0.25">
      <c r="A98" s="224">
        <v>2230</v>
      </c>
      <c r="B98" s="111" t="s">
        <v>113</v>
      </c>
      <c r="C98" s="227">
        <f t="shared" si="4"/>
        <v>4589</v>
      </c>
      <c r="D98" s="225">
        <f>SUM(D99:D105)</f>
        <v>4589</v>
      </c>
      <c r="E98" s="228">
        <f>SUM(E99:E105)</f>
        <v>0</v>
      </c>
      <c r="F98" s="229">
        <f t="shared" si="5"/>
        <v>4589</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row>
    <row r="99" spans="1:18" ht="24" hidden="1" x14ac:dyDescent="0.25">
      <c r="A99" s="64">
        <v>2231</v>
      </c>
      <c r="B99" s="111" t="s">
        <v>114</v>
      </c>
      <c r="C99" s="227">
        <f t="shared" si="4"/>
        <v>0</v>
      </c>
      <c r="D99" s="116"/>
      <c r="E99" s="118"/>
      <c r="F99" s="229">
        <f t="shared" si="5"/>
        <v>0</v>
      </c>
      <c r="G99" s="116"/>
      <c r="H99" s="408"/>
      <c r="I99" s="230">
        <f t="shared" si="6"/>
        <v>0</v>
      </c>
      <c r="J99" s="116"/>
      <c r="K99" s="408"/>
      <c r="L99" s="230">
        <f t="shared" si="7"/>
        <v>0</v>
      </c>
      <c r="M99" s="464"/>
      <c r="N99" s="118"/>
      <c r="O99" s="230">
        <f t="shared" si="8"/>
        <v>0</v>
      </c>
      <c r="P99" s="387"/>
      <c r="R99" s="346"/>
    </row>
    <row r="100" spans="1:18" ht="36" hidden="1" x14ac:dyDescent="0.25">
      <c r="A100" s="64">
        <v>2232</v>
      </c>
      <c r="B100" s="111" t="s">
        <v>115</v>
      </c>
      <c r="C100" s="227">
        <f t="shared" si="4"/>
        <v>0</v>
      </c>
      <c r="D100" s="116"/>
      <c r="E100" s="118"/>
      <c r="F100" s="229">
        <f t="shared" si="5"/>
        <v>0</v>
      </c>
      <c r="G100" s="116"/>
      <c r="H100" s="408"/>
      <c r="I100" s="230">
        <f t="shared" si="6"/>
        <v>0</v>
      </c>
      <c r="J100" s="116"/>
      <c r="K100" s="408"/>
      <c r="L100" s="230">
        <f t="shared" si="7"/>
        <v>0</v>
      </c>
      <c r="M100" s="464"/>
      <c r="N100" s="118"/>
      <c r="O100" s="230">
        <f t="shared" si="8"/>
        <v>0</v>
      </c>
      <c r="P100" s="387"/>
      <c r="R100" s="346"/>
    </row>
    <row r="101" spans="1:18" ht="24" hidden="1" x14ac:dyDescent="0.25">
      <c r="A101" s="55">
        <v>2233</v>
      </c>
      <c r="B101" s="101" t="s">
        <v>116</v>
      </c>
      <c r="C101" s="227">
        <f t="shared" si="4"/>
        <v>0</v>
      </c>
      <c r="D101" s="106"/>
      <c r="E101" s="108"/>
      <c r="F101" s="242">
        <f t="shared" si="5"/>
        <v>0</v>
      </c>
      <c r="G101" s="106"/>
      <c r="H101" s="403"/>
      <c r="I101" s="243">
        <f t="shared" si="6"/>
        <v>0</v>
      </c>
      <c r="J101" s="106"/>
      <c r="K101" s="403"/>
      <c r="L101" s="243">
        <f t="shared" si="7"/>
        <v>0</v>
      </c>
      <c r="M101" s="463"/>
      <c r="N101" s="108"/>
      <c r="O101" s="243">
        <f t="shared" si="8"/>
        <v>0</v>
      </c>
      <c r="P101" s="382"/>
      <c r="R101" s="346"/>
    </row>
    <row r="102" spans="1:18" ht="36" hidden="1" x14ac:dyDescent="0.25">
      <c r="A102" s="64">
        <v>2234</v>
      </c>
      <c r="B102" s="111" t="s">
        <v>117</v>
      </c>
      <c r="C102" s="227">
        <f t="shared" si="4"/>
        <v>0</v>
      </c>
      <c r="D102" s="116"/>
      <c r="E102" s="118"/>
      <c r="F102" s="229">
        <f t="shared" si="5"/>
        <v>0</v>
      </c>
      <c r="G102" s="116"/>
      <c r="H102" s="408"/>
      <c r="I102" s="230">
        <f t="shared" si="6"/>
        <v>0</v>
      </c>
      <c r="J102" s="116"/>
      <c r="K102" s="408"/>
      <c r="L102" s="230">
        <f t="shared" si="7"/>
        <v>0</v>
      </c>
      <c r="M102" s="464"/>
      <c r="N102" s="118"/>
      <c r="O102" s="230">
        <f t="shared" si="8"/>
        <v>0</v>
      </c>
      <c r="P102" s="387"/>
      <c r="R102" s="346"/>
    </row>
    <row r="103" spans="1:18" ht="24" x14ac:dyDescent="0.25">
      <c r="A103" s="64">
        <v>2235</v>
      </c>
      <c r="B103" s="111" t="s">
        <v>118</v>
      </c>
      <c r="C103" s="227">
        <f t="shared" si="4"/>
        <v>1027</v>
      </c>
      <c r="D103" s="116">
        <f>157+870</f>
        <v>1027</v>
      </c>
      <c r="E103" s="118"/>
      <c r="F103" s="229">
        <f t="shared" si="5"/>
        <v>1027</v>
      </c>
      <c r="G103" s="116"/>
      <c r="H103" s="408"/>
      <c r="I103" s="230">
        <f t="shared" si="6"/>
        <v>0</v>
      </c>
      <c r="J103" s="116"/>
      <c r="K103" s="408"/>
      <c r="L103" s="230">
        <f t="shared" si="7"/>
        <v>0</v>
      </c>
      <c r="M103" s="464"/>
      <c r="N103" s="118"/>
      <c r="O103" s="230">
        <f t="shared" si="8"/>
        <v>0</v>
      </c>
      <c r="P103" s="387"/>
      <c r="R103" s="346"/>
    </row>
    <row r="104" spans="1:18" x14ac:dyDescent="0.25">
      <c r="A104" s="64">
        <v>2236</v>
      </c>
      <c r="B104" s="111" t="s">
        <v>119</v>
      </c>
      <c r="C104" s="227">
        <f t="shared" si="4"/>
        <v>29</v>
      </c>
      <c r="D104" s="116">
        <v>29</v>
      </c>
      <c r="E104" s="118"/>
      <c r="F104" s="229">
        <f t="shared" si="5"/>
        <v>29</v>
      </c>
      <c r="G104" s="116"/>
      <c r="H104" s="408"/>
      <c r="I104" s="230">
        <f t="shared" si="6"/>
        <v>0</v>
      </c>
      <c r="J104" s="116"/>
      <c r="K104" s="408"/>
      <c r="L104" s="230">
        <f t="shared" si="7"/>
        <v>0</v>
      </c>
      <c r="M104" s="464"/>
      <c r="N104" s="118"/>
      <c r="O104" s="230">
        <f t="shared" si="8"/>
        <v>0</v>
      </c>
      <c r="P104" s="387"/>
      <c r="R104" s="346"/>
    </row>
    <row r="105" spans="1:18" ht="24" x14ac:dyDescent="0.25">
      <c r="A105" s="64">
        <v>2239</v>
      </c>
      <c r="B105" s="111" t="s">
        <v>120</v>
      </c>
      <c r="C105" s="227">
        <f t="shared" si="4"/>
        <v>3533</v>
      </c>
      <c r="D105" s="116">
        <v>3533</v>
      </c>
      <c r="E105" s="118"/>
      <c r="F105" s="229">
        <f t="shared" si="5"/>
        <v>3533</v>
      </c>
      <c r="G105" s="116"/>
      <c r="H105" s="408"/>
      <c r="I105" s="230">
        <f t="shared" si="6"/>
        <v>0</v>
      </c>
      <c r="J105" s="116"/>
      <c r="K105" s="408"/>
      <c r="L105" s="230">
        <f t="shared" si="7"/>
        <v>0</v>
      </c>
      <c r="M105" s="464"/>
      <c r="N105" s="118"/>
      <c r="O105" s="230">
        <f t="shared" si="8"/>
        <v>0</v>
      </c>
      <c r="P105" s="387"/>
      <c r="R105" s="346"/>
    </row>
    <row r="106" spans="1:18" ht="36" x14ac:dyDescent="0.25">
      <c r="A106" s="224">
        <v>2240</v>
      </c>
      <c r="B106" s="111" t="s">
        <v>121</v>
      </c>
      <c r="C106" s="227">
        <f t="shared" si="4"/>
        <v>12729</v>
      </c>
      <c r="D106" s="225">
        <f>SUM(D107:D114)</f>
        <v>12729</v>
      </c>
      <c r="E106" s="228">
        <f>SUM(E107:E114)</f>
        <v>0</v>
      </c>
      <c r="F106" s="229">
        <f t="shared" si="5"/>
        <v>12729</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row>
    <row r="107" spans="1:18" hidden="1" x14ac:dyDescent="0.25">
      <c r="A107" s="64">
        <v>2241</v>
      </c>
      <c r="B107" s="111" t="s">
        <v>122</v>
      </c>
      <c r="C107" s="227">
        <f t="shared" si="4"/>
        <v>0</v>
      </c>
      <c r="D107" s="116"/>
      <c r="E107" s="118"/>
      <c r="F107" s="229">
        <f t="shared" si="5"/>
        <v>0</v>
      </c>
      <c r="G107" s="116"/>
      <c r="H107" s="408"/>
      <c r="I107" s="230">
        <f t="shared" si="6"/>
        <v>0</v>
      </c>
      <c r="J107" s="116"/>
      <c r="K107" s="408"/>
      <c r="L107" s="230">
        <f t="shared" si="7"/>
        <v>0</v>
      </c>
      <c r="M107" s="464"/>
      <c r="N107" s="118"/>
      <c r="O107" s="230">
        <f t="shared" si="8"/>
        <v>0</v>
      </c>
      <c r="P107" s="387"/>
      <c r="R107" s="346"/>
    </row>
    <row r="108" spans="1:18" ht="24" x14ac:dyDescent="0.25">
      <c r="A108" s="64">
        <v>2242</v>
      </c>
      <c r="B108" s="111" t="s">
        <v>123</v>
      </c>
      <c r="C108" s="227">
        <f t="shared" si="4"/>
        <v>1798</v>
      </c>
      <c r="D108" s="116">
        <v>1798</v>
      </c>
      <c r="E108" s="118"/>
      <c r="F108" s="229">
        <f t="shared" si="5"/>
        <v>1798</v>
      </c>
      <c r="G108" s="116"/>
      <c r="H108" s="408"/>
      <c r="I108" s="230">
        <f t="shared" si="6"/>
        <v>0</v>
      </c>
      <c r="J108" s="116"/>
      <c r="K108" s="408"/>
      <c r="L108" s="230">
        <f t="shared" si="7"/>
        <v>0</v>
      </c>
      <c r="M108" s="464"/>
      <c r="N108" s="118"/>
      <c r="O108" s="230">
        <f t="shared" si="8"/>
        <v>0</v>
      </c>
      <c r="P108" s="387"/>
      <c r="R108" s="346"/>
    </row>
    <row r="109" spans="1:18" ht="24" x14ac:dyDescent="0.25">
      <c r="A109" s="64">
        <v>2243</v>
      </c>
      <c r="B109" s="111" t="s">
        <v>124</v>
      </c>
      <c r="C109" s="227">
        <f t="shared" si="4"/>
        <v>773</v>
      </c>
      <c r="D109" s="116">
        <v>773</v>
      </c>
      <c r="E109" s="118"/>
      <c r="F109" s="229">
        <f t="shared" si="5"/>
        <v>773</v>
      </c>
      <c r="G109" s="116"/>
      <c r="H109" s="408"/>
      <c r="I109" s="230">
        <f t="shared" si="6"/>
        <v>0</v>
      </c>
      <c r="J109" s="116"/>
      <c r="K109" s="408"/>
      <c r="L109" s="230">
        <f t="shared" si="7"/>
        <v>0</v>
      </c>
      <c r="M109" s="464"/>
      <c r="N109" s="118"/>
      <c r="O109" s="230">
        <f t="shared" si="8"/>
        <v>0</v>
      </c>
      <c r="P109" s="387"/>
      <c r="R109" s="346"/>
    </row>
    <row r="110" spans="1:18" x14ac:dyDescent="0.25">
      <c r="A110" s="64">
        <v>2244</v>
      </c>
      <c r="B110" s="111" t="s">
        <v>125</v>
      </c>
      <c r="C110" s="227">
        <f t="shared" si="4"/>
        <v>9651</v>
      </c>
      <c r="D110" s="116">
        <f>6643+3008</f>
        <v>9651</v>
      </c>
      <c r="E110" s="118"/>
      <c r="F110" s="229">
        <f t="shared" si="5"/>
        <v>9651</v>
      </c>
      <c r="G110" s="116"/>
      <c r="H110" s="408"/>
      <c r="I110" s="230">
        <f t="shared" si="6"/>
        <v>0</v>
      </c>
      <c r="J110" s="116"/>
      <c r="K110" s="408"/>
      <c r="L110" s="230">
        <f t="shared" si="7"/>
        <v>0</v>
      </c>
      <c r="M110" s="464"/>
      <c r="N110" s="118"/>
      <c r="O110" s="230">
        <f t="shared" si="8"/>
        <v>0</v>
      </c>
      <c r="P110" s="387"/>
      <c r="R110" s="346"/>
    </row>
    <row r="111" spans="1:18" ht="24" hidden="1" x14ac:dyDescent="0.25">
      <c r="A111" s="64">
        <v>2246</v>
      </c>
      <c r="B111" s="111" t="s">
        <v>126</v>
      </c>
      <c r="C111" s="227">
        <f t="shared" si="4"/>
        <v>0</v>
      </c>
      <c r="D111" s="116"/>
      <c r="E111" s="118"/>
      <c r="F111" s="229">
        <f t="shared" si="5"/>
        <v>0</v>
      </c>
      <c r="G111" s="116"/>
      <c r="H111" s="408"/>
      <c r="I111" s="230">
        <f t="shared" si="6"/>
        <v>0</v>
      </c>
      <c r="J111" s="116"/>
      <c r="K111" s="408"/>
      <c r="L111" s="230">
        <f t="shared" si="7"/>
        <v>0</v>
      </c>
      <c r="M111" s="464"/>
      <c r="N111" s="118"/>
      <c r="O111" s="230">
        <f t="shared" si="8"/>
        <v>0</v>
      </c>
      <c r="P111" s="387"/>
      <c r="R111" s="346"/>
    </row>
    <row r="112" spans="1:18" x14ac:dyDescent="0.25">
      <c r="A112" s="64">
        <v>2247</v>
      </c>
      <c r="B112" s="111" t="s">
        <v>127</v>
      </c>
      <c r="C112" s="227">
        <f t="shared" si="4"/>
        <v>507</v>
      </c>
      <c r="D112" s="116">
        <v>507</v>
      </c>
      <c r="E112" s="118"/>
      <c r="F112" s="229">
        <f t="shared" si="5"/>
        <v>507</v>
      </c>
      <c r="G112" s="116"/>
      <c r="H112" s="408"/>
      <c r="I112" s="230">
        <f t="shared" si="6"/>
        <v>0</v>
      </c>
      <c r="J112" s="116"/>
      <c r="K112" s="408"/>
      <c r="L112" s="230">
        <f t="shared" si="7"/>
        <v>0</v>
      </c>
      <c r="M112" s="464"/>
      <c r="N112" s="118"/>
      <c r="O112" s="230">
        <f t="shared" si="8"/>
        <v>0</v>
      </c>
      <c r="P112" s="387"/>
      <c r="R112" s="346"/>
    </row>
    <row r="113" spans="1:18" ht="24" hidden="1" x14ac:dyDescent="0.25">
      <c r="A113" s="64">
        <v>2248</v>
      </c>
      <c r="B113" s="111" t="s">
        <v>128</v>
      </c>
      <c r="C113" s="227">
        <f t="shared" si="4"/>
        <v>0</v>
      </c>
      <c r="D113" s="116"/>
      <c r="E113" s="118"/>
      <c r="F113" s="229">
        <f t="shared" si="5"/>
        <v>0</v>
      </c>
      <c r="G113" s="116"/>
      <c r="H113" s="408"/>
      <c r="I113" s="230">
        <f t="shared" si="6"/>
        <v>0</v>
      </c>
      <c r="J113" s="116"/>
      <c r="K113" s="408"/>
      <c r="L113" s="230">
        <f t="shared" si="7"/>
        <v>0</v>
      </c>
      <c r="M113" s="464"/>
      <c r="N113" s="118"/>
      <c r="O113" s="230">
        <f t="shared" si="8"/>
        <v>0</v>
      </c>
      <c r="P113" s="387"/>
      <c r="R113" s="346"/>
    </row>
    <row r="114" spans="1:18" ht="24" hidden="1" x14ac:dyDescent="0.25">
      <c r="A114" s="64">
        <v>2249</v>
      </c>
      <c r="B114" s="111" t="s">
        <v>129</v>
      </c>
      <c r="C114" s="227">
        <f t="shared" si="4"/>
        <v>0</v>
      </c>
      <c r="D114" s="116"/>
      <c r="E114" s="118"/>
      <c r="F114" s="229">
        <f t="shared" si="5"/>
        <v>0</v>
      </c>
      <c r="G114" s="116"/>
      <c r="H114" s="408"/>
      <c r="I114" s="230">
        <f t="shared" si="6"/>
        <v>0</v>
      </c>
      <c r="J114" s="116"/>
      <c r="K114" s="408"/>
      <c r="L114" s="230">
        <f t="shared" si="7"/>
        <v>0</v>
      </c>
      <c r="M114" s="464"/>
      <c r="N114" s="118"/>
      <c r="O114" s="230">
        <f t="shared" si="8"/>
        <v>0</v>
      </c>
      <c r="P114" s="387"/>
      <c r="R114" s="346"/>
    </row>
    <row r="115" spans="1:18" x14ac:dyDescent="0.25">
      <c r="A115" s="224">
        <v>2250</v>
      </c>
      <c r="B115" s="111" t="s">
        <v>130</v>
      </c>
      <c r="C115" s="227">
        <f t="shared" si="4"/>
        <v>285</v>
      </c>
      <c r="D115" s="225">
        <f>SUM(D116:D118)</f>
        <v>0</v>
      </c>
      <c r="E115" s="228">
        <f>SUM(E116:E118)</f>
        <v>285</v>
      </c>
      <c r="F115" s="229">
        <f t="shared" si="5"/>
        <v>285</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row>
    <row r="116" spans="1:18" hidden="1" x14ac:dyDescent="0.25">
      <c r="A116" s="64">
        <v>2251</v>
      </c>
      <c r="B116" s="111" t="s">
        <v>131</v>
      </c>
      <c r="C116" s="227">
        <f t="shared" si="4"/>
        <v>0</v>
      </c>
      <c r="D116" s="116"/>
      <c r="E116" s="118"/>
      <c r="F116" s="229">
        <f t="shared" si="5"/>
        <v>0</v>
      </c>
      <c r="G116" s="116"/>
      <c r="H116" s="408"/>
      <c r="I116" s="230">
        <f t="shared" si="6"/>
        <v>0</v>
      </c>
      <c r="J116" s="116"/>
      <c r="K116" s="408"/>
      <c r="L116" s="230">
        <f t="shared" si="7"/>
        <v>0</v>
      </c>
      <c r="M116" s="464"/>
      <c r="N116" s="118"/>
      <c r="O116" s="230">
        <f t="shared" si="8"/>
        <v>0</v>
      </c>
      <c r="P116" s="387"/>
      <c r="R116" s="346"/>
    </row>
    <row r="117" spans="1:18" ht="24" hidden="1" x14ac:dyDescent="0.25">
      <c r="A117" s="64">
        <v>2252</v>
      </c>
      <c r="B117" s="111" t="s">
        <v>132</v>
      </c>
      <c r="C117" s="227">
        <f t="shared" ref="C117:C181" si="9">F117+I117+L117+O117</f>
        <v>0</v>
      </c>
      <c r="D117" s="116"/>
      <c r="E117" s="118"/>
      <c r="F117" s="229">
        <f t="shared" si="5"/>
        <v>0</v>
      </c>
      <c r="G117" s="116"/>
      <c r="H117" s="408"/>
      <c r="I117" s="230">
        <f t="shared" si="6"/>
        <v>0</v>
      </c>
      <c r="J117" s="116"/>
      <c r="K117" s="408"/>
      <c r="L117" s="230">
        <f t="shared" si="7"/>
        <v>0</v>
      </c>
      <c r="M117" s="464"/>
      <c r="N117" s="118"/>
      <c r="O117" s="230">
        <f t="shared" si="8"/>
        <v>0</v>
      </c>
      <c r="P117" s="387"/>
      <c r="R117" s="346"/>
    </row>
    <row r="118" spans="1:18" ht="24" x14ac:dyDescent="0.25">
      <c r="A118" s="64">
        <v>2259</v>
      </c>
      <c r="B118" s="111" t="s">
        <v>133</v>
      </c>
      <c r="C118" s="227">
        <f t="shared" si="9"/>
        <v>285</v>
      </c>
      <c r="D118" s="116"/>
      <c r="E118" s="118">
        <v>285</v>
      </c>
      <c r="F118" s="229">
        <f t="shared" ref="F118:F182" si="10">D118+E118</f>
        <v>285</v>
      </c>
      <c r="G118" s="116"/>
      <c r="H118" s="408"/>
      <c r="I118" s="230">
        <f t="shared" ref="I118:I182" si="11">G118+H118</f>
        <v>0</v>
      </c>
      <c r="J118" s="116"/>
      <c r="K118" s="408"/>
      <c r="L118" s="230">
        <f t="shared" ref="L118:L182" si="12">J118+K118</f>
        <v>0</v>
      </c>
      <c r="M118" s="464"/>
      <c r="N118" s="118"/>
      <c r="O118" s="230">
        <f t="shared" ref="O118:O182" si="13">M118+N118</f>
        <v>0</v>
      </c>
      <c r="P118" s="387" t="s">
        <v>1314</v>
      </c>
      <c r="R118" s="346"/>
    </row>
    <row r="119" spans="1:18" x14ac:dyDescent="0.25">
      <c r="A119" s="224">
        <v>2260</v>
      </c>
      <c r="B119" s="111" t="s">
        <v>134</v>
      </c>
      <c r="C119" s="227">
        <f t="shared" si="9"/>
        <v>8054</v>
      </c>
      <c r="D119" s="225">
        <f>SUM(D120:D124)</f>
        <v>8033</v>
      </c>
      <c r="E119" s="228">
        <f>SUM(E120:E124)</f>
        <v>21</v>
      </c>
      <c r="F119" s="229">
        <f t="shared" si="10"/>
        <v>8054</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row>
    <row r="120" spans="1:18" hidden="1" x14ac:dyDescent="0.25">
      <c r="A120" s="64">
        <v>2261</v>
      </c>
      <c r="B120" s="111" t="s">
        <v>135</v>
      </c>
      <c r="C120" s="227">
        <f t="shared" si="9"/>
        <v>0</v>
      </c>
      <c r="D120" s="116"/>
      <c r="E120" s="118"/>
      <c r="F120" s="229">
        <f t="shared" si="10"/>
        <v>0</v>
      </c>
      <c r="G120" s="116"/>
      <c r="H120" s="408"/>
      <c r="I120" s="230">
        <f t="shared" si="11"/>
        <v>0</v>
      </c>
      <c r="J120" s="116"/>
      <c r="K120" s="408"/>
      <c r="L120" s="230">
        <f t="shared" si="12"/>
        <v>0</v>
      </c>
      <c r="M120" s="464"/>
      <c r="N120" s="118"/>
      <c r="O120" s="230">
        <f t="shared" si="13"/>
        <v>0</v>
      </c>
      <c r="P120" s="387"/>
      <c r="R120" s="346"/>
    </row>
    <row r="121" spans="1:18" hidden="1" x14ac:dyDescent="0.25">
      <c r="A121" s="64">
        <v>2262</v>
      </c>
      <c r="B121" s="111" t="s">
        <v>136</v>
      </c>
      <c r="C121" s="227">
        <f t="shared" si="9"/>
        <v>0</v>
      </c>
      <c r="D121" s="116"/>
      <c r="E121" s="118"/>
      <c r="F121" s="229">
        <f t="shared" si="10"/>
        <v>0</v>
      </c>
      <c r="G121" s="116"/>
      <c r="H121" s="408"/>
      <c r="I121" s="230">
        <f t="shared" si="11"/>
        <v>0</v>
      </c>
      <c r="J121" s="116"/>
      <c r="K121" s="408"/>
      <c r="L121" s="230">
        <f t="shared" si="12"/>
        <v>0</v>
      </c>
      <c r="M121" s="464"/>
      <c r="N121" s="118"/>
      <c r="O121" s="230">
        <f t="shared" si="13"/>
        <v>0</v>
      </c>
      <c r="P121" s="387"/>
      <c r="R121" s="346"/>
    </row>
    <row r="122" spans="1:18" x14ac:dyDescent="0.25">
      <c r="A122" s="64">
        <v>2263</v>
      </c>
      <c r="B122" s="111" t="s">
        <v>137</v>
      </c>
      <c r="C122" s="227">
        <f t="shared" si="9"/>
        <v>7757</v>
      </c>
      <c r="D122" s="116">
        <v>7757</v>
      </c>
      <c r="E122" s="118"/>
      <c r="F122" s="229">
        <f t="shared" si="10"/>
        <v>7757</v>
      </c>
      <c r="G122" s="116"/>
      <c r="H122" s="408"/>
      <c r="I122" s="230">
        <f t="shared" si="11"/>
        <v>0</v>
      </c>
      <c r="J122" s="116"/>
      <c r="K122" s="408"/>
      <c r="L122" s="230">
        <f t="shared" si="12"/>
        <v>0</v>
      </c>
      <c r="M122" s="464"/>
      <c r="N122" s="118"/>
      <c r="O122" s="230">
        <f t="shared" si="13"/>
        <v>0</v>
      </c>
      <c r="P122" s="387"/>
      <c r="R122" s="346"/>
    </row>
    <row r="123" spans="1:18" ht="34.5" customHeight="1" x14ac:dyDescent="0.25">
      <c r="A123" s="64">
        <v>2264</v>
      </c>
      <c r="B123" s="111" t="s">
        <v>138</v>
      </c>
      <c r="C123" s="227">
        <f t="shared" si="9"/>
        <v>297</v>
      </c>
      <c r="D123" s="116">
        <v>276</v>
      </c>
      <c r="E123" s="118">
        <v>21</v>
      </c>
      <c r="F123" s="229">
        <f t="shared" si="10"/>
        <v>297</v>
      </c>
      <c r="G123" s="116"/>
      <c r="H123" s="408"/>
      <c r="I123" s="230">
        <f t="shared" si="11"/>
        <v>0</v>
      </c>
      <c r="J123" s="116"/>
      <c r="K123" s="408"/>
      <c r="L123" s="230">
        <f t="shared" si="12"/>
        <v>0</v>
      </c>
      <c r="M123" s="464"/>
      <c r="N123" s="118"/>
      <c r="O123" s="230">
        <f t="shared" si="13"/>
        <v>0</v>
      </c>
      <c r="P123" s="387" t="s">
        <v>1315</v>
      </c>
      <c r="R123" s="346"/>
    </row>
    <row r="124" spans="1:18" hidden="1" x14ac:dyDescent="0.25">
      <c r="A124" s="64">
        <v>2269</v>
      </c>
      <c r="B124" s="111" t="s">
        <v>139</v>
      </c>
      <c r="C124" s="227">
        <f t="shared" si="9"/>
        <v>0</v>
      </c>
      <c r="D124" s="116"/>
      <c r="E124" s="118"/>
      <c r="F124" s="229">
        <f t="shared" si="10"/>
        <v>0</v>
      </c>
      <c r="G124" s="116"/>
      <c r="H124" s="408"/>
      <c r="I124" s="230">
        <f t="shared" si="11"/>
        <v>0</v>
      </c>
      <c r="J124" s="116"/>
      <c r="K124" s="408"/>
      <c r="L124" s="230">
        <f t="shared" si="12"/>
        <v>0</v>
      </c>
      <c r="M124" s="464"/>
      <c r="N124" s="118"/>
      <c r="O124" s="230">
        <f t="shared" si="13"/>
        <v>0</v>
      </c>
      <c r="P124" s="387"/>
      <c r="R124" s="346"/>
    </row>
    <row r="125" spans="1:18" x14ac:dyDescent="0.25">
      <c r="A125" s="224">
        <v>2270</v>
      </c>
      <c r="B125" s="111" t="s">
        <v>140</v>
      </c>
      <c r="C125" s="227">
        <f t="shared" si="9"/>
        <v>20</v>
      </c>
      <c r="D125" s="225">
        <f>SUM(D126:D130)</f>
        <v>20</v>
      </c>
      <c r="E125" s="228">
        <f>SUM(E126:E130)</f>
        <v>0</v>
      </c>
      <c r="F125" s="229">
        <f t="shared" si="10"/>
        <v>20</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row>
    <row r="126" spans="1:18" hidden="1" x14ac:dyDescent="0.25">
      <c r="A126" s="64">
        <v>2272</v>
      </c>
      <c r="B126" s="4" t="s">
        <v>141</v>
      </c>
      <c r="C126" s="227">
        <f t="shared" si="9"/>
        <v>0</v>
      </c>
      <c r="D126" s="116"/>
      <c r="E126" s="118"/>
      <c r="F126" s="229">
        <f t="shared" si="10"/>
        <v>0</v>
      </c>
      <c r="G126" s="116"/>
      <c r="H126" s="408"/>
      <c r="I126" s="230">
        <f t="shared" si="11"/>
        <v>0</v>
      </c>
      <c r="J126" s="116"/>
      <c r="K126" s="408"/>
      <c r="L126" s="230">
        <f t="shared" si="12"/>
        <v>0</v>
      </c>
      <c r="M126" s="464"/>
      <c r="N126" s="118"/>
      <c r="O126" s="230">
        <f t="shared" si="13"/>
        <v>0</v>
      </c>
      <c r="P126" s="387"/>
      <c r="R126" s="346"/>
    </row>
    <row r="127" spans="1:18" ht="24" hidden="1" x14ac:dyDescent="0.25">
      <c r="A127" s="64">
        <v>2275</v>
      </c>
      <c r="B127" s="111" t="s">
        <v>142</v>
      </c>
      <c r="C127" s="227">
        <f t="shared" si="9"/>
        <v>0</v>
      </c>
      <c r="D127" s="116"/>
      <c r="E127" s="118"/>
      <c r="F127" s="229">
        <f t="shared" si="10"/>
        <v>0</v>
      </c>
      <c r="G127" s="116"/>
      <c r="H127" s="408"/>
      <c r="I127" s="230">
        <f t="shared" si="11"/>
        <v>0</v>
      </c>
      <c r="J127" s="116"/>
      <c r="K127" s="408"/>
      <c r="L127" s="230">
        <f t="shared" si="12"/>
        <v>0</v>
      </c>
      <c r="M127" s="464"/>
      <c r="N127" s="118"/>
      <c r="O127" s="230">
        <f t="shared" si="13"/>
        <v>0</v>
      </c>
      <c r="P127" s="387"/>
      <c r="R127" s="346"/>
    </row>
    <row r="128" spans="1:18" ht="36" x14ac:dyDescent="0.25">
      <c r="A128" s="64">
        <v>2276</v>
      </c>
      <c r="B128" s="111" t="s">
        <v>143</v>
      </c>
      <c r="C128" s="227">
        <f t="shared" si="9"/>
        <v>20</v>
      </c>
      <c r="D128" s="116">
        <v>20</v>
      </c>
      <c r="E128" s="118"/>
      <c r="F128" s="229">
        <f t="shared" si="10"/>
        <v>20</v>
      </c>
      <c r="G128" s="116"/>
      <c r="H128" s="408"/>
      <c r="I128" s="230">
        <f t="shared" si="11"/>
        <v>0</v>
      </c>
      <c r="J128" s="116"/>
      <c r="K128" s="408"/>
      <c r="L128" s="230">
        <f t="shared" si="12"/>
        <v>0</v>
      </c>
      <c r="M128" s="464"/>
      <c r="N128" s="118"/>
      <c r="O128" s="230">
        <f t="shared" si="13"/>
        <v>0</v>
      </c>
      <c r="P128" s="387"/>
      <c r="R128" s="346"/>
    </row>
    <row r="129" spans="1:18" ht="24" hidden="1" x14ac:dyDescent="0.25">
      <c r="A129" s="64">
        <v>2278</v>
      </c>
      <c r="B129" s="111" t="s">
        <v>144</v>
      </c>
      <c r="C129" s="227">
        <f t="shared" si="9"/>
        <v>0</v>
      </c>
      <c r="D129" s="116"/>
      <c r="E129" s="118"/>
      <c r="F129" s="229">
        <f t="shared" si="10"/>
        <v>0</v>
      </c>
      <c r="G129" s="116"/>
      <c r="H129" s="408"/>
      <c r="I129" s="230">
        <f t="shared" si="11"/>
        <v>0</v>
      </c>
      <c r="J129" s="116"/>
      <c r="K129" s="408"/>
      <c r="L129" s="230">
        <f t="shared" si="12"/>
        <v>0</v>
      </c>
      <c r="M129" s="464"/>
      <c r="N129" s="118"/>
      <c r="O129" s="230">
        <f t="shared" si="13"/>
        <v>0</v>
      </c>
      <c r="P129" s="387"/>
      <c r="R129" s="346"/>
    </row>
    <row r="130" spans="1:18" ht="24" hidden="1" x14ac:dyDescent="0.25">
      <c r="A130" s="64">
        <v>2279</v>
      </c>
      <c r="B130" s="111" t="s">
        <v>145</v>
      </c>
      <c r="C130" s="227">
        <f t="shared" si="9"/>
        <v>0</v>
      </c>
      <c r="D130" s="116"/>
      <c r="E130" s="118"/>
      <c r="F130" s="229">
        <f t="shared" si="10"/>
        <v>0</v>
      </c>
      <c r="G130" s="116"/>
      <c r="H130" s="408"/>
      <c r="I130" s="230">
        <f t="shared" si="11"/>
        <v>0</v>
      </c>
      <c r="J130" s="116"/>
      <c r="K130" s="408"/>
      <c r="L130" s="230">
        <f t="shared" si="12"/>
        <v>0</v>
      </c>
      <c r="M130" s="464"/>
      <c r="N130" s="118"/>
      <c r="O130" s="230">
        <f t="shared" si="13"/>
        <v>0</v>
      </c>
      <c r="P130" s="387"/>
      <c r="R130" s="346"/>
    </row>
    <row r="131" spans="1:18" ht="24" hidden="1" x14ac:dyDescent="0.25">
      <c r="A131" s="350">
        <v>2280</v>
      </c>
      <c r="B131" s="101" t="s">
        <v>146</v>
      </c>
      <c r="C131" s="227">
        <f t="shared" si="9"/>
        <v>0</v>
      </c>
      <c r="D131" s="238">
        <f t="shared" ref="D131" si="14">SUM(D132)</f>
        <v>0</v>
      </c>
      <c r="E131" s="241">
        <f t="shared" ref="E131:N131" si="15">SUM(E132)</f>
        <v>0</v>
      </c>
      <c r="F131" s="242">
        <f t="shared" si="10"/>
        <v>0</v>
      </c>
      <c r="G131" s="238">
        <f t="shared" ref="G131" si="16">SUM(G132)</f>
        <v>0</v>
      </c>
      <c r="H131" s="470">
        <f t="shared" si="15"/>
        <v>0</v>
      </c>
      <c r="I131" s="243">
        <f t="shared" si="11"/>
        <v>0</v>
      </c>
      <c r="J131" s="238">
        <f t="shared" ref="J131" si="17">SUM(J132)</f>
        <v>0</v>
      </c>
      <c r="K131" s="470">
        <f t="shared" si="15"/>
        <v>0</v>
      </c>
      <c r="L131" s="243">
        <f t="shared" si="12"/>
        <v>0</v>
      </c>
      <c r="M131" s="466">
        <f t="shared" si="15"/>
        <v>0</v>
      </c>
      <c r="N131" s="228">
        <f t="shared" si="15"/>
        <v>0</v>
      </c>
      <c r="O131" s="230">
        <f t="shared" si="13"/>
        <v>0</v>
      </c>
      <c r="P131" s="387"/>
      <c r="R131" s="346"/>
    </row>
    <row r="132" spans="1:18" ht="24" hidden="1" x14ac:dyDescent="0.25">
      <c r="A132" s="64">
        <v>2283</v>
      </c>
      <c r="B132" s="111" t="s">
        <v>147</v>
      </c>
      <c r="C132" s="227">
        <f t="shared" si="9"/>
        <v>0</v>
      </c>
      <c r="D132" s="116"/>
      <c r="E132" s="118"/>
      <c r="F132" s="229">
        <f t="shared" si="10"/>
        <v>0</v>
      </c>
      <c r="G132" s="116"/>
      <c r="H132" s="408"/>
      <c r="I132" s="230">
        <f t="shared" si="11"/>
        <v>0</v>
      </c>
      <c r="J132" s="116"/>
      <c r="K132" s="408"/>
      <c r="L132" s="230">
        <f t="shared" si="12"/>
        <v>0</v>
      </c>
      <c r="M132" s="464"/>
      <c r="N132" s="118"/>
      <c r="O132" s="230">
        <f t="shared" si="13"/>
        <v>0</v>
      </c>
      <c r="P132" s="387"/>
      <c r="R132" s="346"/>
    </row>
    <row r="133" spans="1:18" ht="36" x14ac:dyDescent="0.25">
      <c r="A133" s="85">
        <v>2300</v>
      </c>
      <c r="B133" s="210" t="s">
        <v>148</v>
      </c>
      <c r="C133" s="97">
        <f t="shared" si="9"/>
        <v>25927</v>
      </c>
      <c r="D133" s="95">
        <f>SUM(D134,D139,D143,D144,D147,D154,D162,D163,D166)</f>
        <v>25927</v>
      </c>
      <c r="E133" s="98">
        <f>SUM(E134,E139,E143,E144,E147,E154,E162,E163,E166)</f>
        <v>0</v>
      </c>
      <c r="F133" s="212">
        <f t="shared" si="10"/>
        <v>25927</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c r="R133" s="346"/>
    </row>
    <row r="134" spans="1:18" ht="24" x14ac:dyDescent="0.25">
      <c r="A134" s="350">
        <v>2310</v>
      </c>
      <c r="B134" s="101" t="s">
        <v>149</v>
      </c>
      <c r="C134" s="240">
        <f t="shared" si="9"/>
        <v>6340</v>
      </c>
      <c r="D134" s="251">
        <f>SUM(D135:D138)</f>
        <v>6340</v>
      </c>
      <c r="E134" s="470">
        <f>SUM(E135:E138)</f>
        <v>0</v>
      </c>
      <c r="F134" s="242">
        <f t="shared" si="10"/>
        <v>6340</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c r="R134" s="346"/>
    </row>
    <row r="135" spans="1:18" x14ac:dyDescent="0.25">
      <c r="A135" s="64">
        <v>2311</v>
      </c>
      <c r="B135" s="111" t="s">
        <v>150</v>
      </c>
      <c r="C135" s="227">
        <f t="shared" si="9"/>
        <v>3828</v>
      </c>
      <c r="D135" s="116">
        <v>3828</v>
      </c>
      <c r="E135" s="118"/>
      <c r="F135" s="229">
        <f t="shared" si="10"/>
        <v>3828</v>
      </c>
      <c r="G135" s="116"/>
      <c r="H135" s="408"/>
      <c r="I135" s="230">
        <f t="shared" si="11"/>
        <v>0</v>
      </c>
      <c r="J135" s="116"/>
      <c r="K135" s="408"/>
      <c r="L135" s="230">
        <f t="shared" si="12"/>
        <v>0</v>
      </c>
      <c r="M135" s="464"/>
      <c r="N135" s="118"/>
      <c r="O135" s="230">
        <f t="shared" si="13"/>
        <v>0</v>
      </c>
      <c r="P135" s="387"/>
      <c r="R135" s="346"/>
    </row>
    <row r="136" spans="1:18" x14ac:dyDescent="0.25">
      <c r="A136" s="64">
        <v>2312</v>
      </c>
      <c r="B136" s="111" t="s">
        <v>151</v>
      </c>
      <c r="C136" s="227">
        <f t="shared" si="9"/>
        <v>2369</v>
      </c>
      <c r="D136" s="116">
        <f>1359+150+860</f>
        <v>2369</v>
      </c>
      <c r="E136" s="118"/>
      <c r="F136" s="229">
        <f t="shared" si="10"/>
        <v>2369</v>
      </c>
      <c r="G136" s="116"/>
      <c r="H136" s="408"/>
      <c r="I136" s="230">
        <f t="shared" si="11"/>
        <v>0</v>
      </c>
      <c r="J136" s="116"/>
      <c r="K136" s="408"/>
      <c r="L136" s="230">
        <f t="shared" si="12"/>
        <v>0</v>
      </c>
      <c r="M136" s="464"/>
      <c r="N136" s="118"/>
      <c r="O136" s="230">
        <f t="shared" si="13"/>
        <v>0</v>
      </c>
      <c r="P136" s="387"/>
      <c r="R136" s="346"/>
    </row>
    <row r="137" spans="1:18" hidden="1" x14ac:dyDescent="0.25">
      <c r="A137" s="64">
        <v>2313</v>
      </c>
      <c r="B137" s="111" t="s">
        <v>152</v>
      </c>
      <c r="C137" s="227">
        <f t="shared" si="9"/>
        <v>0</v>
      </c>
      <c r="D137" s="116"/>
      <c r="E137" s="118"/>
      <c r="F137" s="229">
        <f t="shared" si="10"/>
        <v>0</v>
      </c>
      <c r="G137" s="116"/>
      <c r="H137" s="408"/>
      <c r="I137" s="230">
        <f t="shared" si="11"/>
        <v>0</v>
      </c>
      <c r="J137" s="116"/>
      <c r="K137" s="408"/>
      <c r="L137" s="230">
        <f t="shared" si="12"/>
        <v>0</v>
      </c>
      <c r="M137" s="464"/>
      <c r="N137" s="118"/>
      <c r="O137" s="230">
        <f t="shared" si="13"/>
        <v>0</v>
      </c>
      <c r="P137" s="387"/>
      <c r="R137" s="346"/>
    </row>
    <row r="138" spans="1:18" ht="36" x14ac:dyDescent="0.25">
      <c r="A138" s="64">
        <v>2314</v>
      </c>
      <c r="B138" s="111" t="s">
        <v>153</v>
      </c>
      <c r="C138" s="227">
        <f t="shared" si="9"/>
        <v>143</v>
      </c>
      <c r="D138" s="116">
        <v>143</v>
      </c>
      <c r="E138" s="118"/>
      <c r="F138" s="229">
        <f t="shared" si="10"/>
        <v>143</v>
      </c>
      <c r="G138" s="116"/>
      <c r="H138" s="408"/>
      <c r="I138" s="230">
        <f t="shared" si="11"/>
        <v>0</v>
      </c>
      <c r="J138" s="116"/>
      <c r="K138" s="408"/>
      <c r="L138" s="230">
        <f t="shared" si="12"/>
        <v>0</v>
      </c>
      <c r="M138" s="464"/>
      <c r="N138" s="118"/>
      <c r="O138" s="230">
        <f t="shared" si="13"/>
        <v>0</v>
      </c>
      <c r="P138" s="387"/>
      <c r="R138" s="346"/>
    </row>
    <row r="139" spans="1:18" x14ac:dyDescent="0.25">
      <c r="A139" s="224">
        <v>2320</v>
      </c>
      <c r="B139" s="111" t="s">
        <v>154</v>
      </c>
      <c r="C139" s="227">
        <f t="shared" si="9"/>
        <v>12198</v>
      </c>
      <c r="D139" s="225">
        <f>SUM(D140:D142)</f>
        <v>12198</v>
      </c>
      <c r="E139" s="228">
        <f>SUM(E140:E142)</f>
        <v>0</v>
      </c>
      <c r="F139" s="229">
        <f t="shared" si="10"/>
        <v>12198</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row>
    <row r="140" spans="1:18" x14ac:dyDescent="0.25">
      <c r="A140" s="64">
        <v>2321</v>
      </c>
      <c r="B140" s="111" t="s">
        <v>155</v>
      </c>
      <c r="C140" s="227">
        <f t="shared" si="9"/>
        <v>8822</v>
      </c>
      <c r="D140" s="116">
        <v>8822</v>
      </c>
      <c r="E140" s="118"/>
      <c r="F140" s="229">
        <f t="shared" si="10"/>
        <v>8822</v>
      </c>
      <c r="G140" s="116"/>
      <c r="H140" s="408"/>
      <c r="I140" s="230">
        <f t="shared" si="11"/>
        <v>0</v>
      </c>
      <c r="J140" s="116"/>
      <c r="K140" s="408"/>
      <c r="L140" s="230">
        <f t="shared" si="12"/>
        <v>0</v>
      </c>
      <c r="M140" s="464"/>
      <c r="N140" s="118"/>
      <c r="O140" s="230">
        <f t="shared" si="13"/>
        <v>0</v>
      </c>
      <c r="P140" s="387"/>
      <c r="R140" s="346"/>
    </row>
    <row r="141" spans="1:18" x14ac:dyDescent="0.25">
      <c r="A141" s="64">
        <v>2322</v>
      </c>
      <c r="B141" s="111" t="s">
        <v>156</v>
      </c>
      <c r="C141" s="227">
        <f t="shared" si="9"/>
        <v>3376</v>
      </c>
      <c r="D141" s="116">
        <v>3376</v>
      </c>
      <c r="E141" s="118"/>
      <c r="F141" s="229">
        <f t="shared" si="10"/>
        <v>3376</v>
      </c>
      <c r="G141" s="116"/>
      <c r="H141" s="408"/>
      <c r="I141" s="230">
        <f t="shared" si="11"/>
        <v>0</v>
      </c>
      <c r="J141" s="116"/>
      <c r="K141" s="408"/>
      <c r="L141" s="230">
        <f t="shared" si="12"/>
        <v>0</v>
      </c>
      <c r="M141" s="464"/>
      <c r="N141" s="118"/>
      <c r="O141" s="230">
        <f t="shared" si="13"/>
        <v>0</v>
      </c>
      <c r="P141" s="387"/>
      <c r="R141" s="346"/>
    </row>
    <row r="142" spans="1:18" hidden="1" x14ac:dyDescent="0.25">
      <c r="A142" s="64">
        <v>2329</v>
      </c>
      <c r="B142" s="111" t="s">
        <v>157</v>
      </c>
      <c r="C142" s="227">
        <f t="shared" si="9"/>
        <v>0</v>
      </c>
      <c r="D142" s="116"/>
      <c r="E142" s="118"/>
      <c r="F142" s="229">
        <f t="shared" si="10"/>
        <v>0</v>
      </c>
      <c r="G142" s="116"/>
      <c r="H142" s="408"/>
      <c r="I142" s="230">
        <f t="shared" si="11"/>
        <v>0</v>
      </c>
      <c r="J142" s="116"/>
      <c r="K142" s="408"/>
      <c r="L142" s="230">
        <f t="shared" si="12"/>
        <v>0</v>
      </c>
      <c r="M142" s="464"/>
      <c r="N142" s="118"/>
      <c r="O142" s="230">
        <f t="shared" si="13"/>
        <v>0</v>
      </c>
      <c r="P142" s="387"/>
      <c r="R142" s="346"/>
    </row>
    <row r="143" spans="1:18" hidden="1" x14ac:dyDescent="0.25">
      <c r="A143" s="224">
        <v>2330</v>
      </c>
      <c r="B143" s="111" t="s">
        <v>158</v>
      </c>
      <c r="C143" s="227">
        <f t="shared" si="9"/>
        <v>0</v>
      </c>
      <c r="D143" s="116"/>
      <c r="E143" s="118"/>
      <c r="F143" s="229">
        <f t="shared" si="10"/>
        <v>0</v>
      </c>
      <c r="G143" s="116"/>
      <c r="H143" s="408"/>
      <c r="I143" s="230">
        <f t="shared" si="11"/>
        <v>0</v>
      </c>
      <c r="J143" s="116"/>
      <c r="K143" s="408"/>
      <c r="L143" s="230">
        <f t="shared" si="12"/>
        <v>0</v>
      </c>
      <c r="M143" s="464"/>
      <c r="N143" s="118"/>
      <c r="O143" s="230">
        <f t="shared" si="13"/>
        <v>0</v>
      </c>
      <c r="P143" s="387"/>
      <c r="R143" s="346"/>
    </row>
    <row r="144" spans="1:18" ht="48" hidden="1" x14ac:dyDescent="0.25">
      <c r="A144" s="224">
        <v>2340</v>
      </c>
      <c r="B144" s="111" t="s">
        <v>159</v>
      </c>
      <c r="C144" s="227">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row>
    <row r="145" spans="1:18" hidden="1" x14ac:dyDescent="0.25">
      <c r="A145" s="64">
        <v>2341</v>
      </c>
      <c r="B145" s="111" t="s">
        <v>160</v>
      </c>
      <c r="C145" s="227">
        <f t="shared" si="9"/>
        <v>0</v>
      </c>
      <c r="D145" s="116"/>
      <c r="E145" s="118"/>
      <c r="F145" s="229">
        <f t="shared" si="10"/>
        <v>0</v>
      </c>
      <c r="G145" s="116"/>
      <c r="H145" s="408"/>
      <c r="I145" s="230">
        <f t="shared" si="11"/>
        <v>0</v>
      </c>
      <c r="J145" s="116"/>
      <c r="K145" s="408"/>
      <c r="L145" s="230">
        <f t="shared" si="12"/>
        <v>0</v>
      </c>
      <c r="M145" s="464"/>
      <c r="N145" s="118"/>
      <c r="O145" s="230">
        <f t="shared" si="13"/>
        <v>0</v>
      </c>
      <c r="P145" s="387"/>
      <c r="R145" s="346"/>
    </row>
    <row r="146" spans="1:18" ht="24" hidden="1" x14ac:dyDescent="0.25">
      <c r="A146" s="64">
        <v>2344</v>
      </c>
      <c r="B146" s="111" t="s">
        <v>161</v>
      </c>
      <c r="C146" s="227">
        <f t="shared" si="9"/>
        <v>0</v>
      </c>
      <c r="D146" s="116"/>
      <c r="E146" s="118"/>
      <c r="F146" s="229">
        <f t="shared" si="10"/>
        <v>0</v>
      </c>
      <c r="G146" s="116"/>
      <c r="H146" s="408"/>
      <c r="I146" s="230">
        <f t="shared" si="11"/>
        <v>0</v>
      </c>
      <c r="J146" s="116"/>
      <c r="K146" s="408"/>
      <c r="L146" s="230">
        <f t="shared" si="12"/>
        <v>0</v>
      </c>
      <c r="M146" s="464"/>
      <c r="N146" s="118"/>
      <c r="O146" s="230">
        <f t="shared" si="13"/>
        <v>0</v>
      </c>
      <c r="P146" s="387"/>
      <c r="R146" s="346"/>
    </row>
    <row r="147" spans="1:18" ht="24" x14ac:dyDescent="0.25">
      <c r="A147" s="213">
        <v>2350</v>
      </c>
      <c r="B147" s="156" t="s">
        <v>162</v>
      </c>
      <c r="C147" s="227">
        <f t="shared" si="9"/>
        <v>2558</v>
      </c>
      <c r="D147" s="214">
        <f>SUM(D148:D153)</f>
        <v>2558</v>
      </c>
      <c r="E147" s="217">
        <f>SUM(E148:E153)</f>
        <v>0</v>
      </c>
      <c r="F147" s="218">
        <f t="shared" si="10"/>
        <v>2558</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row>
    <row r="148" spans="1:18" hidden="1" x14ac:dyDescent="0.25">
      <c r="A148" s="55">
        <v>2351</v>
      </c>
      <c r="B148" s="101" t="s">
        <v>163</v>
      </c>
      <c r="C148" s="227">
        <f t="shared" si="9"/>
        <v>0</v>
      </c>
      <c r="D148" s="106"/>
      <c r="E148" s="108"/>
      <c r="F148" s="242">
        <f t="shared" si="10"/>
        <v>0</v>
      </c>
      <c r="G148" s="106"/>
      <c r="H148" s="403"/>
      <c r="I148" s="243">
        <f t="shared" si="11"/>
        <v>0</v>
      </c>
      <c r="J148" s="106"/>
      <c r="K148" s="403"/>
      <c r="L148" s="243">
        <f t="shared" si="12"/>
        <v>0</v>
      </c>
      <c r="M148" s="463"/>
      <c r="N148" s="108"/>
      <c r="O148" s="243">
        <f t="shared" si="13"/>
        <v>0</v>
      </c>
      <c r="P148" s="382"/>
      <c r="R148" s="346"/>
    </row>
    <row r="149" spans="1:18" x14ac:dyDescent="0.25">
      <c r="A149" s="64">
        <v>2352</v>
      </c>
      <c r="B149" s="111" t="s">
        <v>164</v>
      </c>
      <c r="C149" s="227">
        <f t="shared" si="9"/>
        <v>1500</v>
      </c>
      <c r="D149" s="116">
        <v>1500</v>
      </c>
      <c r="E149" s="118"/>
      <c r="F149" s="229">
        <f t="shared" si="10"/>
        <v>1500</v>
      </c>
      <c r="G149" s="116"/>
      <c r="H149" s="408"/>
      <c r="I149" s="230">
        <f t="shared" si="11"/>
        <v>0</v>
      </c>
      <c r="J149" s="116"/>
      <c r="K149" s="408"/>
      <c r="L149" s="230">
        <f t="shared" si="12"/>
        <v>0</v>
      </c>
      <c r="M149" s="464"/>
      <c r="N149" s="118"/>
      <c r="O149" s="230">
        <f t="shared" si="13"/>
        <v>0</v>
      </c>
      <c r="P149" s="387"/>
      <c r="R149" s="346"/>
    </row>
    <row r="150" spans="1:18" ht="24" hidden="1" x14ac:dyDescent="0.25">
      <c r="A150" s="64">
        <v>2353</v>
      </c>
      <c r="B150" s="111" t="s">
        <v>165</v>
      </c>
      <c r="C150" s="227">
        <f t="shared" si="9"/>
        <v>0</v>
      </c>
      <c r="D150" s="116"/>
      <c r="E150" s="118"/>
      <c r="F150" s="229">
        <f t="shared" si="10"/>
        <v>0</v>
      </c>
      <c r="G150" s="116"/>
      <c r="H150" s="408"/>
      <c r="I150" s="230">
        <f t="shared" si="11"/>
        <v>0</v>
      </c>
      <c r="J150" s="116"/>
      <c r="K150" s="408"/>
      <c r="L150" s="230">
        <f t="shared" si="12"/>
        <v>0</v>
      </c>
      <c r="M150" s="464"/>
      <c r="N150" s="118"/>
      <c r="O150" s="230">
        <f t="shared" si="13"/>
        <v>0</v>
      </c>
      <c r="P150" s="387"/>
      <c r="R150" s="346"/>
    </row>
    <row r="151" spans="1:18" ht="24" x14ac:dyDescent="0.25">
      <c r="A151" s="64">
        <v>2354</v>
      </c>
      <c r="B151" s="111" t="s">
        <v>166</v>
      </c>
      <c r="C151" s="227">
        <f t="shared" si="9"/>
        <v>1058</v>
      </c>
      <c r="D151" s="116">
        <v>1058</v>
      </c>
      <c r="E151" s="118"/>
      <c r="F151" s="229">
        <f t="shared" si="10"/>
        <v>1058</v>
      </c>
      <c r="G151" s="116"/>
      <c r="H151" s="408"/>
      <c r="I151" s="230">
        <f t="shared" si="11"/>
        <v>0</v>
      </c>
      <c r="J151" s="116"/>
      <c r="K151" s="408"/>
      <c r="L151" s="230">
        <f t="shared" si="12"/>
        <v>0</v>
      </c>
      <c r="M151" s="464"/>
      <c r="N151" s="118"/>
      <c r="O151" s="230">
        <f t="shared" si="13"/>
        <v>0</v>
      </c>
      <c r="P151" s="387"/>
      <c r="R151" s="346"/>
    </row>
    <row r="152" spans="1:18" ht="24" hidden="1" x14ac:dyDescent="0.25">
      <c r="A152" s="64">
        <v>2355</v>
      </c>
      <c r="B152" s="111" t="s">
        <v>167</v>
      </c>
      <c r="C152" s="227">
        <f t="shared" si="9"/>
        <v>0</v>
      </c>
      <c r="D152" s="116"/>
      <c r="E152" s="118"/>
      <c r="F152" s="229">
        <f t="shared" si="10"/>
        <v>0</v>
      </c>
      <c r="G152" s="116"/>
      <c r="H152" s="408"/>
      <c r="I152" s="230">
        <f t="shared" si="11"/>
        <v>0</v>
      </c>
      <c r="J152" s="116"/>
      <c r="K152" s="408"/>
      <c r="L152" s="230">
        <f t="shared" si="12"/>
        <v>0</v>
      </c>
      <c r="M152" s="464"/>
      <c r="N152" s="118"/>
      <c r="O152" s="230">
        <f t="shared" si="13"/>
        <v>0</v>
      </c>
      <c r="P152" s="387"/>
      <c r="R152" s="346"/>
    </row>
    <row r="153" spans="1:18" ht="24" hidden="1" x14ac:dyDescent="0.25">
      <c r="A153" s="64">
        <v>2359</v>
      </c>
      <c r="B153" s="111" t="s">
        <v>168</v>
      </c>
      <c r="C153" s="227">
        <f t="shared" si="9"/>
        <v>0</v>
      </c>
      <c r="D153" s="116"/>
      <c r="E153" s="118"/>
      <c r="F153" s="229">
        <f t="shared" si="10"/>
        <v>0</v>
      </c>
      <c r="G153" s="116"/>
      <c r="H153" s="408"/>
      <c r="I153" s="230">
        <f t="shared" si="11"/>
        <v>0</v>
      </c>
      <c r="J153" s="116"/>
      <c r="K153" s="408"/>
      <c r="L153" s="230">
        <f t="shared" si="12"/>
        <v>0</v>
      </c>
      <c r="M153" s="464"/>
      <c r="N153" s="118"/>
      <c r="O153" s="230">
        <f t="shared" si="13"/>
        <v>0</v>
      </c>
      <c r="P153" s="387"/>
      <c r="R153" s="346"/>
    </row>
    <row r="154" spans="1:18" ht="24" x14ac:dyDescent="0.25">
      <c r="A154" s="224">
        <v>2360</v>
      </c>
      <c r="B154" s="111" t="s">
        <v>169</v>
      </c>
      <c r="C154" s="227">
        <f t="shared" si="9"/>
        <v>4320</v>
      </c>
      <c r="D154" s="225">
        <f>SUM(D155:D161)</f>
        <v>4320</v>
      </c>
      <c r="E154" s="228">
        <f>SUM(E155:E161)</f>
        <v>0</v>
      </c>
      <c r="F154" s="229">
        <f t="shared" si="10"/>
        <v>4320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row>
    <row r="155" spans="1:18" hidden="1" x14ac:dyDescent="0.25">
      <c r="A155" s="63">
        <v>2361</v>
      </c>
      <c r="B155" s="111" t="s">
        <v>170</v>
      </c>
      <c r="C155" s="227">
        <f t="shared" si="9"/>
        <v>0</v>
      </c>
      <c r="D155" s="116"/>
      <c r="E155" s="118"/>
      <c r="F155" s="229">
        <f t="shared" si="10"/>
        <v>0</v>
      </c>
      <c r="G155" s="116"/>
      <c r="H155" s="408"/>
      <c r="I155" s="230">
        <f t="shared" si="11"/>
        <v>0</v>
      </c>
      <c r="J155" s="116"/>
      <c r="K155" s="408"/>
      <c r="L155" s="230">
        <f t="shared" si="12"/>
        <v>0</v>
      </c>
      <c r="M155" s="464"/>
      <c r="N155" s="118"/>
      <c r="O155" s="230">
        <f t="shared" si="13"/>
        <v>0</v>
      </c>
      <c r="P155" s="387"/>
      <c r="R155" s="346"/>
    </row>
    <row r="156" spans="1:18" ht="24" hidden="1" x14ac:dyDescent="0.25">
      <c r="A156" s="63">
        <v>2362</v>
      </c>
      <c r="B156" s="111" t="s">
        <v>171</v>
      </c>
      <c r="C156" s="227">
        <f t="shared" si="9"/>
        <v>0</v>
      </c>
      <c r="D156" s="116"/>
      <c r="E156" s="118"/>
      <c r="F156" s="229">
        <f t="shared" si="10"/>
        <v>0</v>
      </c>
      <c r="G156" s="116"/>
      <c r="H156" s="408"/>
      <c r="I156" s="230">
        <f t="shared" si="11"/>
        <v>0</v>
      </c>
      <c r="J156" s="116"/>
      <c r="K156" s="408"/>
      <c r="L156" s="230">
        <f t="shared" si="12"/>
        <v>0</v>
      </c>
      <c r="M156" s="464"/>
      <c r="N156" s="118"/>
      <c r="O156" s="230">
        <f t="shared" si="13"/>
        <v>0</v>
      </c>
      <c r="P156" s="387"/>
      <c r="R156" s="346"/>
    </row>
    <row r="157" spans="1:18" x14ac:dyDescent="0.25">
      <c r="A157" s="63">
        <v>2363</v>
      </c>
      <c r="B157" s="111" t="s">
        <v>172</v>
      </c>
      <c r="C157" s="227">
        <f t="shared" si="9"/>
        <v>4320</v>
      </c>
      <c r="D157" s="116">
        <v>4320</v>
      </c>
      <c r="E157" s="118"/>
      <c r="F157" s="229">
        <f t="shared" si="10"/>
        <v>4320</v>
      </c>
      <c r="G157" s="116"/>
      <c r="H157" s="408"/>
      <c r="I157" s="230">
        <f t="shared" si="11"/>
        <v>0</v>
      </c>
      <c r="J157" s="116"/>
      <c r="K157" s="408"/>
      <c r="L157" s="230">
        <f t="shared" si="12"/>
        <v>0</v>
      </c>
      <c r="M157" s="464"/>
      <c r="N157" s="118"/>
      <c r="O157" s="230">
        <f t="shared" si="13"/>
        <v>0</v>
      </c>
      <c r="P157" s="387"/>
      <c r="R157" s="346"/>
    </row>
    <row r="158" spans="1:18" hidden="1" x14ac:dyDescent="0.25">
      <c r="A158" s="63">
        <v>2364</v>
      </c>
      <c r="B158" s="111" t="s">
        <v>173</v>
      </c>
      <c r="C158" s="227">
        <f t="shared" si="9"/>
        <v>0</v>
      </c>
      <c r="D158" s="116"/>
      <c r="E158" s="118"/>
      <c r="F158" s="229">
        <f t="shared" si="10"/>
        <v>0</v>
      </c>
      <c r="G158" s="116"/>
      <c r="H158" s="408"/>
      <c r="I158" s="230">
        <f t="shared" si="11"/>
        <v>0</v>
      </c>
      <c r="J158" s="116"/>
      <c r="K158" s="408"/>
      <c r="L158" s="230">
        <f t="shared" si="12"/>
        <v>0</v>
      </c>
      <c r="M158" s="464"/>
      <c r="N158" s="118"/>
      <c r="O158" s="230">
        <f t="shared" si="13"/>
        <v>0</v>
      </c>
      <c r="P158" s="387"/>
      <c r="R158" s="346"/>
    </row>
    <row r="159" spans="1:18" hidden="1" x14ac:dyDescent="0.25">
      <c r="A159" s="63">
        <v>2365</v>
      </c>
      <c r="B159" s="111" t="s">
        <v>174</v>
      </c>
      <c r="C159" s="227">
        <f t="shared" si="9"/>
        <v>0</v>
      </c>
      <c r="D159" s="116"/>
      <c r="E159" s="118"/>
      <c r="F159" s="229">
        <f t="shared" si="10"/>
        <v>0</v>
      </c>
      <c r="G159" s="116"/>
      <c r="H159" s="408"/>
      <c r="I159" s="230">
        <f t="shared" si="11"/>
        <v>0</v>
      </c>
      <c r="J159" s="116"/>
      <c r="K159" s="408"/>
      <c r="L159" s="230">
        <f t="shared" si="12"/>
        <v>0</v>
      </c>
      <c r="M159" s="464"/>
      <c r="N159" s="118"/>
      <c r="O159" s="230">
        <f t="shared" si="13"/>
        <v>0</v>
      </c>
      <c r="P159" s="387"/>
      <c r="R159" s="346"/>
    </row>
    <row r="160" spans="1:18" ht="36" hidden="1" x14ac:dyDescent="0.25">
      <c r="A160" s="63">
        <v>2366</v>
      </c>
      <c r="B160" s="111" t="s">
        <v>175</v>
      </c>
      <c r="C160" s="227">
        <f t="shared" si="9"/>
        <v>0</v>
      </c>
      <c r="D160" s="116"/>
      <c r="E160" s="118"/>
      <c r="F160" s="229">
        <f t="shared" si="10"/>
        <v>0</v>
      </c>
      <c r="G160" s="116"/>
      <c r="H160" s="408"/>
      <c r="I160" s="230">
        <f t="shared" si="11"/>
        <v>0</v>
      </c>
      <c r="J160" s="116"/>
      <c r="K160" s="408"/>
      <c r="L160" s="230">
        <f t="shared" si="12"/>
        <v>0</v>
      </c>
      <c r="M160" s="464"/>
      <c r="N160" s="118"/>
      <c r="O160" s="230">
        <f t="shared" si="13"/>
        <v>0</v>
      </c>
      <c r="P160" s="387"/>
      <c r="R160" s="346"/>
    </row>
    <row r="161" spans="1:18" ht="48" hidden="1" x14ac:dyDescent="0.25">
      <c r="A161" s="63">
        <v>2369</v>
      </c>
      <c r="B161" s="111" t="s">
        <v>176</v>
      </c>
      <c r="C161" s="227">
        <f t="shared" si="9"/>
        <v>0</v>
      </c>
      <c r="D161" s="116"/>
      <c r="E161" s="118"/>
      <c r="F161" s="229">
        <f t="shared" si="10"/>
        <v>0</v>
      </c>
      <c r="G161" s="116"/>
      <c r="H161" s="408"/>
      <c r="I161" s="230">
        <f t="shared" si="11"/>
        <v>0</v>
      </c>
      <c r="J161" s="116"/>
      <c r="K161" s="408"/>
      <c r="L161" s="230">
        <f t="shared" si="12"/>
        <v>0</v>
      </c>
      <c r="M161" s="464"/>
      <c r="N161" s="118"/>
      <c r="O161" s="230">
        <f t="shared" si="13"/>
        <v>0</v>
      </c>
      <c r="P161" s="387"/>
      <c r="R161" s="346"/>
    </row>
    <row r="162" spans="1:18" x14ac:dyDescent="0.25">
      <c r="A162" s="213">
        <v>2370</v>
      </c>
      <c r="B162" s="156" t="s">
        <v>177</v>
      </c>
      <c r="C162" s="227">
        <f t="shared" si="9"/>
        <v>511</v>
      </c>
      <c r="D162" s="231">
        <v>511</v>
      </c>
      <c r="E162" s="234"/>
      <c r="F162" s="218">
        <f t="shared" si="10"/>
        <v>511</v>
      </c>
      <c r="G162" s="231"/>
      <c r="H162" s="467"/>
      <c r="I162" s="219">
        <f t="shared" si="11"/>
        <v>0</v>
      </c>
      <c r="J162" s="231"/>
      <c r="K162" s="467"/>
      <c r="L162" s="219">
        <f t="shared" si="12"/>
        <v>0</v>
      </c>
      <c r="M162" s="468"/>
      <c r="N162" s="234"/>
      <c r="O162" s="219">
        <f t="shared" si="13"/>
        <v>0</v>
      </c>
      <c r="P162" s="434"/>
      <c r="R162" s="346"/>
    </row>
    <row r="163" spans="1:18" hidden="1" x14ac:dyDescent="0.25">
      <c r="A163" s="213">
        <v>2380</v>
      </c>
      <c r="B163" s="156" t="s">
        <v>178</v>
      </c>
      <c r="C163" s="227">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row>
    <row r="164" spans="1:18" hidden="1" x14ac:dyDescent="0.25">
      <c r="A164" s="63">
        <v>2381</v>
      </c>
      <c r="B164" s="111" t="s">
        <v>179</v>
      </c>
      <c r="C164" s="227">
        <f t="shared" si="9"/>
        <v>0</v>
      </c>
      <c r="D164" s="116"/>
      <c r="E164" s="118"/>
      <c r="F164" s="229">
        <f t="shared" si="10"/>
        <v>0</v>
      </c>
      <c r="G164" s="116"/>
      <c r="H164" s="408"/>
      <c r="I164" s="230">
        <f t="shared" si="11"/>
        <v>0</v>
      </c>
      <c r="J164" s="116"/>
      <c r="K164" s="408"/>
      <c r="L164" s="230">
        <f t="shared" si="12"/>
        <v>0</v>
      </c>
      <c r="M164" s="464"/>
      <c r="N164" s="118"/>
      <c r="O164" s="230">
        <f t="shared" si="13"/>
        <v>0</v>
      </c>
      <c r="P164" s="382"/>
      <c r="R164" s="346"/>
    </row>
    <row r="165" spans="1:18" ht="24" hidden="1" x14ac:dyDescent="0.25">
      <c r="A165" s="63">
        <v>2389</v>
      </c>
      <c r="B165" s="111" t="s">
        <v>180</v>
      </c>
      <c r="C165" s="227">
        <f t="shared" si="9"/>
        <v>0</v>
      </c>
      <c r="D165" s="116"/>
      <c r="E165" s="118"/>
      <c r="F165" s="229">
        <f t="shared" si="10"/>
        <v>0</v>
      </c>
      <c r="G165" s="116"/>
      <c r="H165" s="408"/>
      <c r="I165" s="230">
        <f t="shared" si="11"/>
        <v>0</v>
      </c>
      <c r="J165" s="116"/>
      <c r="K165" s="408"/>
      <c r="L165" s="230">
        <f t="shared" si="12"/>
        <v>0</v>
      </c>
      <c r="M165" s="464"/>
      <c r="N165" s="118"/>
      <c r="O165" s="230">
        <f t="shared" si="13"/>
        <v>0</v>
      </c>
      <c r="P165" s="387"/>
      <c r="R165" s="346"/>
    </row>
    <row r="166" spans="1:18" hidden="1" x14ac:dyDescent="0.25">
      <c r="A166" s="213">
        <v>2390</v>
      </c>
      <c r="B166" s="156" t="s">
        <v>181</v>
      </c>
      <c r="C166" s="227">
        <f t="shared" si="9"/>
        <v>0</v>
      </c>
      <c r="D166" s="231"/>
      <c r="E166" s="234"/>
      <c r="F166" s="218">
        <f t="shared" si="10"/>
        <v>0</v>
      </c>
      <c r="G166" s="231"/>
      <c r="H166" s="467"/>
      <c r="I166" s="219">
        <f t="shared" si="11"/>
        <v>0</v>
      </c>
      <c r="J166" s="231"/>
      <c r="K166" s="467"/>
      <c r="L166" s="219">
        <f t="shared" si="12"/>
        <v>0</v>
      </c>
      <c r="M166" s="468"/>
      <c r="N166" s="234"/>
      <c r="O166" s="219">
        <f t="shared" si="13"/>
        <v>0</v>
      </c>
      <c r="P166" s="434"/>
      <c r="R166" s="346"/>
    </row>
    <row r="167" spans="1:18" hidden="1" x14ac:dyDescent="0.25">
      <c r="A167" s="85">
        <v>2400</v>
      </c>
      <c r="B167" s="210" t="s">
        <v>182</v>
      </c>
      <c r="C167" s="97">
        <f t="shared" si="9"/>
        <v>0</v>
      </c>
      <c r="D167" s="245"/>
      <c r="E167" s="248"/>
      <c r="F167" s="212">
        <f t="shared" si="10"/>
        <v>0</v>
      </c>
      <c r="G167" s="245"/>
      <c r="H167" s="474"/>
      <c r="I167" s="99">
        <f t="shared" si="11"/>
        <v>0</v>
      </c>
      <c r="J167" s="245"/>
      <c r="K167" s="474"/>
      <c r="L167" s="99">
        <f t="shared" si="12"/>
        <v>0</v>
      </c>
      <c r="M167" s="331"/>
      <c r="N167" s="248"/>
      <c r="O167" s="99">
        <f t="shared" si="13"/>
        <v>0</v>
      </c>
      <c r="P167" s="397"/>
      <c r="R167" s="346"/>
    </row>
    <row r="168" spans="1:18" ht="24" x14ac:dyDescent="0.25">
      <c r="A168" s="85">
        <v>2500</v>
      </c>
      <c r="B168" s="210" t="s">
        <v>183</v>
      </c>
      <c r="C168" s="97">
        <f t="shared" si="9"/>
        <v>180</v>
      </c>
      <c r="D168" s="95">
        <f>SUM(D169,D174)</f>
        <v>180</v>
      </c>
      <c r="E168" s="98">
        <f>SUM(E169,E174)</f>
        <v>0</v>
      </c>
      <c r="F168" s="212">
        <f t="shared" si="10"/>
        <v>180</v>
      </c>
      <c r="G168" s="95">
        <f>SUM(G169,G174)</f>
        <v>0</v>
      </c>
      <c r="H168" s="399">
        <f t="shared" ref="H168" si="18">SUM(H169,H174)</f>
        <v>0</v>
      </c>
      <c r="I168" s="99">
        <f t="shared" si="11"/>
        <v>0</v>
      </c>
      <c r="J168" s="95">
        <f>SUM(J169,J174)</f>
        <v>0</v>
      </c>
      <c r="K168" s="399">
        <f t="shared" ref="K168" si="19">SUM(K169,K174)</f>
        <v>0</v>
      </c>
      <c r="L168" s="99">
        <f t="shared" si="12"/>
        <v>0</v>
      </c>
      <c r="M168" s="459">
        <f t="shared" ref="M168:N168" si="20">SUM(M169,M174)</f>
        <v>0</v>
      </c>
      <c r="N168" s="266">
        <f t="shared" si="20"/>
        <v>0</v>
      </c>
      <c r="O168" s="268">
        <f t="shared" si="13"/>
        <v>0</v>
      </c>
      <c r="P168" s="460"/>
      <c r="R168" s="346"/>
    </row>
    <row r="169" spans="1:18" x14ac:dyDescent="0.25">
      <c r="A169" s="350">
        <v>2510</v>
      </c>
      <c r="B169" s="101" t="s">
        <v>184</v>
      </c>
      <c r="C169" s="240">
        <f t="shared" si="9"/>
        <v>180</v>
      </c>
      <c r="D169" s="238">
        <f>SUM(D170:D173)</f>
        <v>180</v>
      </c>
      <c r="E169" s="241">
        <f>SUM(E170:E173)</f>
        <v>0</v>
      </c>
      <c r="F169" s="242">
        <f t="shared" si="10"/>
        <v>180</v>
      </c>
      <c r="G169" s="238">
        <f>SUM(G170:G173)</f>
        <v>0</v>
      </c>
      <c r="H169" s="470">
        <f t="shared" ref="H169" si="21">SUM(H170:H173)</f>
        <v>0</v>
      </c>
      <c r="I169" s="243">
        <f t="shared" si="11"/>
        <v>0</v>
      </c>
      <c r="J169" s="238">
        <f>SUM(J170:J173)</f>
        <v>0</v>
      </c>
      <c r="K169" s="470">
        <f t="shared" ref="K169" si="22">SUM(K170:K173)</f>
        <v>0</v>
      </c>
      <c r="L169" s="243">
        <f t="shared" si="12"/>
        <v>0</v>
      </c>
      <c r="M169" s="475">
        <f t="shared" ref="M169:N169" si="23">SUM(M170:M173)</f>
        <v>0</v>
      </c>
      <c r="N169" s="476">
        <f t="shared" si="23"/>
        <v>0</v>
      </c>
      <c r="O169" s="414">
        <f t="shared" si="13"/>
        <v>0</v>
      </c>
      <c r="P169" s="416"/>
      <c r="R169" s="346"/>
    </row>
    <row r="170" spans="1:18" ht="24" hidden="1" x14ac:dyDescent="0.25">
      <c r="A170" s="64">
        <v>2512</v>
      </c>
      <c r="B170" s="111" t="s">
        <v>185</v>
      </c>
      <c r="C170" s="227">
        <f t="shared" si="9"/>
        <v>0</v>
      </c>
      <c r="D170" s="116"/>
      <c r="E170" s="118"/>
      <c r="F170" s="229">
        <f t="shared" si="10"/>
        <v>0</v>
      </c>
      <c r="G170" s="116"/>
      <c r="H170" s="408"/>
      <c r="I170" s="230">
        <f t="shared" si="11"/>
        <v>0</v>
      </c>
      <c r="J170" s="116"/>
      <c r="K170" s="408"/>
      <c r="L170" s="230">
        <f t="shared" si="12"/>
        <v>0</v>
      </c>
      <c r="M170" s="464"/>
      <c r="N170" s="118"/>
      <c r="O170" s="230">
        <f t="shared" si="13"/>
        <v>0</v>
      </c>
      <c r="P170" s="387"/>
      <c r="R170" s="346"/>
    </row>
    <row r="171" spans="1:18" ht="36" hidden="1" x14ac:dyDescent="0.25">
      <c r="A171" s="64">
        <v>2513</v>
      </c>
      <c r="B171" s="111" t="s">
        <v>186</v>
      </c>
      <c r="C171" s="227">
        <f t="shared" si="9"/>
        <v>0</v>
      </c>
      <c r="D171" s="116"/>
      <c r="E171" s="118"/>
      <c r="F171" s="229">
        <f t="shared" si="10"/>
        <v>0</v>
      </c>
      <c r="G171" s="116"/>
      <c r="H171" s="408"/>
      <c r="I171" s="230">
        <f t="shared" si="11"/>
        <v>0</v>
      </c>
      <c r="J171" s="116"/>
      <c r="K171" s="408"/>
      <c r="L171" s="230">
        <f t="shared" si="12"/>
        <v>0</v>
      </c>
      <c r="M171" s="464"/>
      <c r="N171" s="118"/>
      <c r="O171" s="230">
        <f t="shared" si="13"/>
        <v>0</v>
      </c>
      <c r="P171" s="387"/>
      <c r="R171" s="346"/>
    </row>
    <row r="172" spans="1:18" ht="24" hidden="1" x14ac:dyDescent="0.25">
      <c r="A172" s="64">
        <v>2515</v>
      </c>
      <c r="B172" s="111" t="s">
        <v>187</v>
      </c>
      <c r="C172" s="227">
        <f t="shared" si="9"/>
        <v>0</v>
      </c>
      <c r="D172" s="116"/>
      <c r="E172" s="118"/>
      <c r="F172" s="229">
        <f t="shared" si="10"/>
        <v>0</v>
      </c>
      <c r="G172" s="116"/>
      <c r="H172" s="408"/>
      <c r="I172" s="230">
        <f t="shared" si="11"/>
        <v>0</v>
      </c>
      <c r="J172" s="116"/>
      <c r="K172" s="408"/>
      <c r="L172" s="230">
        <f t="shared" si="12"/>
        <v>0</v>
      </c>
      <c r="M172" s="464"/>
      <c r="N172" s="118"/>
      <c r="O172" s="230">
        <f t="shared" si="13"/>
        <v>0</v>
      </c>
      <c r="P172" s="387"/>
      <c r="R172" s="346"/>
    </row>
    <row r="173" spans="1:18" ht="24" x14ac:dyDescent="0.25">
      <c r="A173" s="64">
        <v>2519</v>
      </c>
      <c r="B173" s="111" t="s">
        <v>188</v>
      </c>
      <c r="C173" s="227">
        <f t="shared" si="9"/>
        <v>180</v>
      </c>
      <c r="D173" s="116">
        <v>180</v>
      </c>
      <c r="E173" s="118"/>
      <c r="F173" s="229">
        <f t="shared" si="10"/>
        <v>180</v>
      </c>
      <c r="G173" s="116"/>
      <c r="H173" s="408"/>
      <c r="I173" s="230">
        <f t="shared" si="11"/>
        <v>0</v>
      </c>
      <c r="J173" s="116"/>
      <c r="K173" s="408"/>
      <c r="L173" s="230">
        <f t="shared" si="12"/>
        <v>0</v>
      </c>
      <c r="M173" s="464"/>
      <c r="N173" s="118"/>
      <c r="O173" s="230">
        <f t="shared" si="13"/>
        <v>0</v>
      </c>
      <c r="P173" s="387"/>
      <c r="R173" s="346"/>
    </row>
    <row r="174" spans="1:18" ht="24" hidden="1" x14ac:dyDescent="0.25">
      <c r="A174" s="224">
        <v>2520</v>
      </c>
      <c r="B174" s="111" t="s">
        <v>189</v>
      </c>
      <c r="C174" s="227">
        <f t="shared" si="9"/>
        <v>0</v>
      </c>
      <c r="D174" s="116"/>
      <c r="E174" s="118"/>
      <c r="F174" s="229">
        <f t="shared" si="10"/>
        <v>0</v>
      </c>
      <c r="G174" s="116"/>
      <c r="H174" s="408"/>
      <c r="I174" s="230">
        <f t="shared" si="11"/>
        <v>0</v>
      </c>
      <c r="J174" s="116"/>
      <c r="K174" s="408"/>
      <c r="L174" s="230">
        <f t="shared" si="12"/>
        <v>0</v>
      </c>
      <c r="M174" s="464"/>
      <c r="N174" s="118"/>
      <c r="O174" s="230">
        <f t="shared" si="13"/>
        <v>0</v>
      </c>
      <c r="P174" s="387"/>
      <c r="R174" s="346"/>
    </row>
    <row r="175" spans="1:18" s="252" customFormat="1" ht="48" hidden="1" x14ac:dyDescent="0.25">
      <c r="A175" s="29">
        <v>2800</v>
      </c>
      <c r="B175" s="101" t="s">
        <v>190</v>
      </c>
      <c r="C175" s="240">
        <f t="shared" si="9"/>
        <v>0</v>
      </c>
      <c r="D175" s="57"/>
      <c r="E175" s="60"/>
      <c r="F175" s="56">
        <f t="shared" si="10"/>
        <v>0</v>
      </c>
      <c r="G175" s="57"/>
      <c r="H175" s="379"/>
      <c r="I175" s="380">
        <f t="shared" si="11"/>
        <v>0</v>
      </c>
      <c r="J175" s="57"/>
      <c r="K175" s="379"/>
      <c r="L175" s="380">
        <f t="shared" si="12"/>
        <v>0</v>
      </c>
      <c r="M175" s="381"/>
      <c r="N175" s="60"/>
      <c r="O175" s="380">
        <f t="shared" si="13"/>
        <v>0</v>
      </c>
      <c r="P175" s="382"/>
      <c r="R175" s="346"/>
    </row>
    <row r="176" spans="1:18" hidden="1" x14ac:dyDescent="0.25">
      <c r="A176" s="200">
        <v>3000</v>
      </c>
      <c r="B176" s="200" t="s">
        <v>191</v>
      </c>
      <c r="C176" s="608">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row>
    <row r="177" spans="1:18" ht="24" hidden="1" x14ac:dyDescent="0.25">
      <c r="A177" s="85">
        <v>3200</v>
      </c>
      <c r="B177" s="253" t="s">
        <v>192</v>
      </c>
      <c r="C177" s="97">
        <f t="shared" si="9"/>
        <v>0</v>
      </c>
      <c r="D177" s="95">
        <f>SUM(D178,D182)</f>
        <v>0</v>
      </c>
      <c r="E177" s="98">
        <f>SUM(E178,E182)</f>
        <v>0</v>
      </c>
      <c r="F177" s="212">
        <f t="shared" si="10"/>
        <v>0</v>
      </c>
      <c r="G177" s="95">
        <f>SUM(G178,G182)</f>
        <v>0</v>
      </c>
      <c r="H177" s="399">
        <f t="shared" ref="H177" si="24">SUM(H178,H182)</f>
        <v>0</v>
      </c>
      <c r="I177" s="99">
        <f t="shared" si="11"/>
        <v>0</v>
      </c>
      <c r="J177" s="95">
        <f>SUM(J178,J182)</f>
        <v>0</v>
      </c>
      <c r="K177" s="399">
        <f t="shared" ref="K177" si="25">SUM(K178,K182)</f>
        <v>0</v>
      </c>
      <c r="L177" s="99">
        <f t="shared" si="12"/>
        <v>0</v>
      </c>
      <c r="M177" s="459">
        <f t="shared" ref="M177:N177" si="26">SUM(M178,M182)</f>
        <v>0</v>
      </c>
      <c r="N177" s="266">
        <f t="shared" si="26"/>
        <v>0</v>
      </c>
      <c r="O177" s="268">
        <f t="shared" si="13"/>
        <v>0</v>
      </c>
      <c r="P177" s="460"/>
      <c r="R177" s="346"/>
    </row>
    <row r="178" spans="1:18" ht="36" hidden="1" x14ac:dyDescent="0.25">
      <c r="A178" s="350">
        <v>3260</v>
      </c>
      <c r="B178" s="101" t="s">
        <v>193</v>
      </c>
      <c r="C178" s="24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row>
    <row r="179" spans="1:18" ht="24" hidden="1" x14ac:dyDescent="0.25">
      <c r="A179" s="64">
        <v>3261</v>
      </c>
      <c r="B179" s="111" t="s">
        <v>194</v>
      </c>
      <c r="C179" s="227">
        <f t="shared" si="9"/>
        <v>0</v>
      </c>
      <c r="D179" s="116"/>
      <c r="E179" s="118"/>
      <c r="F179" s="229">
        <f t="shared" si="10"/>
        <v>0</v>
      </c>
      <c r="G179" s="116"/>
      <c r="H179" s="408"/>
      <c r="I179" s="230">
        <f t="shared" si="11"/>
        <v>0</v>
      </c>
      <c r="J179" s="116"/>
      <c r="K179" s="408"/>
      <c r="L179" s="230">
        <f t="shared" si="12"/>
        <v>0</v>
      </c>
      <c r="M179" s="464"/>
      <c r="N179" s="118"/>
      <c r="O179" s="230">
        <f t="shared" si="13"/>
        <v>0</v>
      </c>
      <c r="P179" s="387"/>
      <c r="R179" s="346"/>
    </row>
    <row r="180" spans="1:18" ht="36" hidden="1" x14ac:dyDescent="0.25">
      <c r="A180" s="64">
        <v>3262</v>
      </c>
      <c r="B180" s="111" t="s">
        <v>195</v>
      </c>
      <c r="C180" s="227">
        <f t="shared" si="9"/>
        <v>0</v>
      </c>
      <c r="D180" s="116"/>
      <c r="E180" s="118"/>
      <c r="F180" s="229">
        <f t="shared" si="10"/>
        <v>0</v>
      </c>
      <c r="G180" s="116"/>
      <c r="H180" s="408"/>
      <c r="I180" s="230">
        <f t="shared" si="11"/>
        <v>0</v>
      </c>
      <c r="J180" s="116"/>
      <c r="K180" s="408"/>
      <c r="L180" s="230">
        <f t="shared" si="12"/>
        <v>0</v>
      </c>
      <c r="M180" s="464"/>
      <c r="N180" s="118"/>
      <c r="O180" s="230">
        <f t="shared" si="13"/>
        <v>0</v>
      </c>
      <c r="P180" s="387"/>
      <c r="R180" s="346"/>
    </row>
    <row r="181" spans="1:18" ht="24" hidden="1" x14ac:dyDescent="0.25">
      <c r="A181" s="64">
        <v>3263</v>
      </c>
      <c r="B181" s="111" t="s">
        <v>196</v>
      </c>
      <c r="C181" s="227">
        <f t="shared" si="9"/>
        <v>0</v>
      </c>
      <c r="D181" s="116"/>
      <c r="E181" s="118"/>
      <c r="F181" s="229">
        <f t="shared" si="10"/>
        <v>0</v>
      </c>
      <c r="G181" s="116"/>
      <c r="H181" s="408"/>
      <c r="I181" s="230">
        <f t="shared" si="11"/>
        <v>0</v>
      </c>
      <c r="J181" s="116"/>
      <c r="K181" s="408"/>
      <c r="L181" s="230">
        <f t="shared" si="12"/>
        <v>0</v>
      </c>
      <c r="M181" s="464"/>
      <c r="N181" s="118"/>
      <c r="O181" s="230">
        <f t="shared" si="13"/>
        <v>0</v>
      </c>
      <c r="P181" s="387"/>
      <c r="R181" s="346"/>
    </row>
    <row r="182" spans="1:18" ht="84" hidden="1" x14ac:dyDescent="0.25">
      <c r="A182" s="350">
        <v>3290</v>
      </c>
      <c r="B182" s="101" t="s">
        <v>341</v>
      </c>
      <c r="C182" s="227">
        <f t="shared" ref="C182:C258" si="27">F182+I182+L182+O182</f>
        <v>0</v>
      </c>
      <c r="D182" s="238">
        <f>SUM(D183:D186)</f>
        <v>0</v>
      </c>
      <c r="E182" s="241">
        <f>SUM(E183:E186)</f>
        <v>0</v>
      </c>
      <c r="F182" s="242">
        <f t="shared" si="10"/>
        <v>0</v>
      </c>
      <c r="G182" s="238">
        <f>SUM(G183:G186)</f>
        <v>0</v>
      </c>
      <c r="H182" s="470">
        <f t="shared" ref="H182" si="28">SUM(H183:H186)</f>
        <v>0</v>
      </c>
      <c r="I182" s="243">
        <f t="shared" si="11"/>
        <v>0</v>
      </c>
      <c r="J182" s="238">
        <f>SUM(J183:J186)</f>
        <v>0</v>
      </c>
      <c r="K182" s="470">
        <f t="shared" ref="K182" si="29">SUM(K183:K186)</f>
        <v>0</v>
      </c>
      <c r="L182" s="243">
        <f t="shared" si="12"/>
        <v>0</v>
      </c>
      <c r="M182" s="477">
        <f t="shared" ref="M182:N182" si="30">SUM(M183:M186)</f>
        <v>0</v>
      </c>
      <c r="N182" s="478">
        <f t="shared" si="30"/>
        <v>0</v>
      </c>
      <c r="O182" s="479">
        <f t="shared" si="13"/>
        <v>0</v>
      </c>
      <c r="P182" s="480"/>
      <c r="R182" s="346"/>
    </row>
    <row r="183" spans="1:18" ht="72" hidden="1" x14ac:dyDescent="0.25">
      <c r="A183" s="64">
        <v>3291</v>
      </c>
      <c r="B183" s="111" t="s">
        <v>198</v>
      </c>
      <c r="C183" s="227">
        <f t="shared" si="27"/>
        <v>0</v>
      </c>
      <c r="D183" s="116"/>
      <c r="E183" s="118"/>
      <c r="F183" s="229">
        <f t="shared" ref="F183:F246" si="31">D183+E183</f>
        <v>0</v>
      </c>
      <c r="G183" s="116"/>
      <c r="H183" s="408"/>
      <c r="I183" s="230">
        <f t="shared" ref="I183:I246" si="32">G183+H183</f>
        <v>0</v>
      </c>
      <c r="J183" s="116"/>
      <c r="K183" s="408"/>
      <c r="L183" s="230">
        <f t="shared" ref="L183:L246" si="33">J183+K183</f>
        <v>0</v>
      </c>
      <c r="M183" s="464"/>
      <c r="N183" s="118"/>
      <c r="O183" s="230">
        <f t="shared" ref="O183:O246" si="34">M183+N183</f>
        <v>0</v>
      </c>
      <c r="P183" s="387"/>
      <c r="R183" s="346"/>
    </row>
    <row r="184" spans="1:18" ht="72" hidden="1" x14ac:dyDescent="0.25">
      <c r="A184" s="64">
        <v>3292</v>
      </c>
      <c r="B184" s="111" t="s">
        <v>199</v>
      </c>
      <c r="C184" s="227">
        <f t="shared" si="27"/>
        <v>0</v>
      </c>
      <c r="D184" s="116"/>
      <c r="E184" s="118"/>
      <c r="F184" s="229">
        <f t="shared" si="31"/>
        <v>0</v>
      </c>
      <c r="G184" s="116"/>
      <c r="H184" s="408"/>
      <c r="I184" s="230">
        <f t="shared" si="32"/>
        <v>0</v>
      </c>
      <c r="J184" s="116"/>
      <c r="K184" s="408"/>
      <c r="L184" s="230">
        <f t="shared" si="33"/>
        <v>0</v>
      </c>
      <c r="M184" s="464"/>
      <c r="N184" s="118"/>
      <c r="O184" s="230">
        <f t="shared" si="34"/>
        <v>0</v>
      </c>
      <c r="P184" s="387"/>
      <c r="R184" s="346"/>
    </row>
    <row r="185" spans="1:18" ht="72" hidden="1" x14ac:dyDescent="0.25">
      <c r="A185" s="64">
        <v>3293</v>
      </c>
      <c r="B185" s="111" t="s">
        <v>200</v>
      </c>
      <c r="C185" s="227">
        <f t="shared" si="27"/>
        <v>0</v>
      </c>
      <c r="D185" s="116"/>
      <c r="E185" s="118"/>
      <c r="F185" s="229">
        <f t="shared" si="31"/>
        <v>0</v>
      </c>
      <c r="G185" s="116"/>
      <c r="H185" s="408"/>
      <c r="I185" s="230">
        <f t="shared" si="32"/>
        <v>0</v>
      </c>
      <c r="J185" s="116"/>
      <c r="K185" s="408"/>
      <c r="L185" s="230">
        <f t="shared" si="33"/>
        <v>0</v>
      </c>
      <c r="M185" s="464"/>
      <c r="N185" s="118"/>
      <c r="O185" s="230">
        <f t="shared" si="34"/>
        <v>0</v>
      </c>
      <c r="P185" s="387"/>
      <c r="R185" s="346"/>
    </row>
    <row r="186" spans="1:18" ht="60" hidden="1" x14ac:dyDescent="0.25">
      <c r="A186" s="256">
        <v>3294</v>
      </c>
      <c r="B186" s="111" t="s">
        <v>201</v>
      </c>
      <c r="C186" s="618">
        <f t="shared" si="27"/>
        <v>0</v>
      </c>
      <c r="D186" s="257"/>
      <c r="E186" s="260"/>
      <c r="F186" s="482">
        <f t="shared" si="31"/>
        <v>0</v>
      </c>
      <c r="G186" s="257"/>
      <c r="H186" s="483"/>
      <c r="I186" s="479">
        <f t="shared" si="32"/>
        <v>0</v>
      </c>
      <c r="J186" s="257"/>
      <c r="K186" s="483"/>
      <c r="L186" s="479">
        <f t="shared" si="33"/>
        <v>0</v>
      </c>
      <c r="M186" s="484"/>
      <c r="N186" s="260"/>
      <c r="O186" s="479">
        <f t="shared" si="34"/>
        <v>0</v>
      </c>
      <c r="P186" s="480"/>
      <c r="R186" s="346"/>
    </row>
    <row r="187" spans="1:18" ht="48" hidden="1" x14ac:dyDescent="0.25">
      <c r="A187" s="137">
        <v>3300</v>
      </c>
      <c r="B187" s="253" t="s">
        <v>202</v>
      </c>
      <c r="C187" s="265">
        <f t="shared" si="27"/>
        <v>0</v>
      </c>
      <c r="D187" s="211">
        <f>SUM(D188:D189)</f>
        <v>0</v>
      </c>
      <c r="E187" s="266">
        <f>SUM(E188:E189)</f>
        <v>0</v>
      </c>
      <c r="F187" s="267">
        <f t="shared" si="31"/>
        <v>0</v>
      </c>
      <c r="G187" s="211">
        <f>SUM(G188:G189)</f>
        <v>0</v>
      </c>
      <c r="H187" s="486">
        <f t="shared" ref="H187" si="35">SUM(H188:H189)</f>
        <v>0</v>
      </c>
      <c r="I187" s="268">
        <f t="shared" si="32"/>
        <v>0</v>
      </c>
      <c r="J187" s="211">
        <f>SUM(J188:J189)</f>
        <v>0</v>
      </c>
      <c r="K187" s="486">
        <f t="shared" ref="K187" si="36">SUM(K188:K189)</f>
        <v>0</v>
      </c>
      <c r="L187" s="268">
        <f t="shared" si="33"/>
        <v>0</v>
      </c>
      <c r="M187" s="459">
        <f t="shared" ref="M187:N187" si="37">SUM(M188:M189)</f>
        <v>0</v>
      </c>
      <c r="N187" s="266">
        <f t="shared" si="37"/>
        <v>0</v>
      </c>
      <c r="O187" s="268">
        <f t="shared" si="34"/>
        <v>0</v>
      </c>
      <c r="P187" s="460"/>
      <c r="R187" s="346"/>
    </row>
    <row r="188" spans="1:18" ht="48" hidden="1" x14ac:dyDescent="0.25">
      <c r="A188" s="155">
        <v>3310</v>
      </c>
      <c r="B188" s="156" t="s">
        <v>203</v>
      </c>
      <c r="C188" s="216">
        <f t="shared" si="27"/>
        <v>0</v>
      </c>
      <c r="D188" s="231"/>
      <c r="E188" s="234"/>
      <c r="F188" s="218">
        <f t="shared" si="31"/>
        <v>0</v>
      </c>
      <c r="G188" s="231"/>
      <c r="H188" s="467"/>
      <c r="I188" s="219">
        <f t="shared" si="32"/>
        <v>0</v>
      </c>
      <c r="J188" s="231"/>
      <c r="K188" s="467"/>
      <c r="L188" s="219">
        <f t="shared" si="33"/>
        <v>0</v>
      </c>
      <c r="M188" s="468"/>
      <c r="N188" s="234"/>
      <c r="O188" s="219">
        <f t="shared" si="34"/>
        <v>0</v>
      </c>
      <c r="P188" s="434"/>
      <c r="R188" s="346"/>
    </row>
    <row r="189" spans="1:18" ht="60" hidden="1" x14ac:dyDescent="0.25">
      <c r="A189" s="55">
        <v>3320</v>
      </c>
      <c r="B189" s="101" t="s">
        <v>204</v>
      </c>
      <c r="C189" s="240">
        <f t="shared" si="27"/>
        <v>0</v>
      </c>
      <c r="D189" s="106"/>
      <c r="E189" s="108"/>
      <c r="F189" s="242">
        <f t="shared" si="31"/>
        <v>0</v>
      </c>
      <c r="G189" s="106"/>
      <c r="H189" s="403"/>
      <c r="I189" s="243">
        <f t="shared" si="32"/>
        <v>0</v>
      </c>
      <c r="J189" s="106"/>
      <c r="K189" s="403"/>
      <c r="L189" s="243">
        <f t="shared" si="33"/>
        <v>0</v>
      </c>
      <c r="M189" s="463"/>
      <c r="N189" s="108"/>
      <c r="O189" s="243">
        <f t="shared" si="34"/>
        <v>0</v>
      </c>
      <c r="P189" s="382"/>
      <c r="R189" s="346"/>
    </row>
    <row r="190" spans="1:18" hidden="1" x14ac:dyDescent="0.25">
      <c r="A190" s="269">
        <v>4000</v>
      </c>
      <c r="B190" s="200" t="s">
        <v>205</v>
      </c>
      <c r="C190" s="608">
        <f t="shared" si="27"/>
        <v>0</v>
      </c>
      <c r="D190" s="206">
        <f>SUM(D191,D194)</f>
        <v>0</v>
      </c>
      <c r="E190" s="207">
        <f>SUM(E191,E194)</f>
        <v>0</v>
      </c>
      <c r="F190" s="208">
        <f t="shared" si="31"/>
        <v>0</v>
      </c>
      <c r="G190" s="206">
        <f>SUM(G191,G194)</f>
        <v>0</v>
      </c>
      <c r="H190" s="456">
        <f>SUM(H191,H194)</f>
        <v>0</v>
      </c>
      <c r="I190" s="209">
        <f t="shared" si="32"/>
        <v>0</v>
      </c>
      <c r="J190" s="206">
        <f>SUM(J191,J194)</f>
        <v>0</v>
      </c>
      <c r="K190" s="456">
        <f>SUM(K191,K194)</f>
        <v>0</v>
      </c>
      <c r="L190" s="209">
        <f t="shared" si="33"/>
        <v>0</v>
      </c>
      <c r="M190" s="457">
        <f>SUM(M191,M194)</f>
        <v>0</v>
      </c>
      <c r="N190" s="207">
        <f>SUM(N191,N194)</f>
        <v>0</v>
      </c>
      <c r="O190" s="209">
        <f t="shared" si="34"/>
        <v>0</v>
      </c>
      <c r="P190" s="458"/>
      <c r="R190" s="346"/>
    </row>
    <row r="191" spans="1:18" ht="24" hidden="1" x14ac:dyDescent="0.25">
      <c r="A191" s="270">
        <v>4200</v>
      </c>
      <c r="B191" s="210" t="s">
        <v>206</v>
      </c>
      <c r="C191" s="97">
        <f t="shared" si="27"/>
        <v>0</v>
      </c>
      <c r="D191" s="95">
        <f>SUM(D192,D193)</f>
        <v>0</v>
      </c>
      <c r="E191" s="98">
        <f>SUM(E192,E193)</f>
        <v>0</v>
      </c>
      <c r="F191" s="212">
        <f t="shared" si="31"/>
        <v>0</v>
      </c>
      <c r="G191" s="95">
        <f>SUM(G192,G193)</f>
        <v>0</v>
      </c>
      <c r="H191" s="399">
        <f>SUM(H192,H193)</f>
        <v>0</v>
      </c>
      <c r="I191" s="99">
        <f t="shared" si="32"/>
        <v>0</v>
      </c>
      <c r="J191" s="95">
        <f>SUM(J192,J193)</f>
        <v>0</v>
      </c>
      <c r="K191" s="399">
        <f>SUM(K192,K193)</f>
        <v>0</v>
      </c>
      <c r="L191" s="99">
        <f t="shared" si="33"/>
        <v>0</v>
      </c>
      <c r="M191" s="469">
        <f>SUM(M192,M193)</f>
        <v>0</v>
      </c>
      <c r="N191" s="98">
        <f>SUM(N192,N193)</f>
        <v>0</v>
      </c>
      <c r="O191" s="99">
        <f t="shared" si="34"/>
        <v>0</v>
      </c>
      <c r="P191" s="397"/>
      <c r="R191" s="346"/>
    </row>
    <row r="192" spans="1:18" ht="36" hidden="1" x14ac:dyDescent="0.25">
      <c r="A192" s="350">
        <v>4240</v>
      </c>
      <c r="B192" s="101" t="s">
        <v>207</v>
      </c>
      <c r="C192" s="240">
        <f t="shared" si="27"/>
        <v>0</v>
      </c>
      <c r="D192" s="106"/>
      <c r="E192" s="108"/>
      <c r="F192" s="242">
        <f t="shared" si="31"/>
        <v>0</v>
      </c>
      <c r="G192" s="106"/>
      <c r="H192" s="403"/>
      <c r="I192" s="243">
        <f t="shared" si="32"/>
        <v>0</v>
      </c>
      <c r="J192" s="106"/>
      <c r="K192" s="403"/>
      <c r="L192" s="243">
        <f t="shared" si="33"/>
        <v>0</v>
      </c>
      <c r="M192" s="463"/>
      <c r="N192" s="108"/>
      <c r="O192" s="243">
        <f t="shared" si="34"/>
        <v>0</v>
      </c>
      <c r="P192" s="382"/>
      <c r="R192" s="346"/>
    </row>
    <row r="193" spans="1:18" ht="24" hidden="1" x14ac:dyDescent="0.25">
      <c r="A193" s="224">
        <v>4250</v>
      </c>
      <c r="B193" s="111" t="s">
        <v>208</v>
      </c>
      <c r="C193" s="227">
        <f t="shared" si="27"/>
        <v>0</v>
      </c>
      <c r="D193" s="116"/>
      <c r="E193" s="118"/>
      <c r="F193" s="229">
        <f t="shared" si="31"/>
        <v>0</v>
      </c>
      <c r="G193" s="116"/>
      <c r="H193" s="408"/>
      <c r="I193" s="230">
        <f t="shared" si="32"/>
        <v>0</v>
      </c>
      <c r="J193" s="116"/>
      <c r="K193" s="408"/>
      <c r="L193" s="230">
        <f t="shared" si="33"/>
        <v>0</v>
      </c>
      <c r="M193" s="464"/>
      <c r="N193" s="118"/>
      <c r="O193" s="230">
        <f t="shared" si="34"/>
        <v>0</v>
      </c>
      <c r="P193" s="387"/>
      <c r="R193" s="346"/>
    </row>
    <row r="194" spans="1:18" hidden="1" x14ac:dyDescent="0.25">
      <c r="A194" s="85">
        <v>4300</v>
      </c>
      <c r="B194" s="210" t="s">
        <v>209</v>
      </c>
      <c r="C194" s="97">
        <f t="shared" si="27"/>
        <v>0</v>
      </c>
      <c r="D194" s="95">
        <f>SUM(D195)</f>
        <v>0</v>
      </c>
      <c r="E194" s="98">
        <f>SUM(E195)</f>
        <v>0</v>
      </c>
      <c r="F194" s="212">
        <f t="shared" si="31"/>
        <v>0</v>
      </c>
      <c r="G194" s="95">
        <f>SUM(G195)</f>
        <v>0</v>
      </c>
      <c r="H194" s="399">
        <f>SUM(H195)</f>
        <v>0</v>
      </c>
      <c r="I194" s="99">
        <f t="shared" si="32"/>
        <v>0</v>
      </c>
      <c r="J194" s="95">
        <f>SUM(J195)</f>
        <v>0</v>
      </c>
      <c r="K194" s="399">
        <f>SUM(K195)</f>
        <v>0</v>
      </c>
      <c r="L194" s="99">
        <f t="shared" si="33"/>
        <v>0</v>
      </c>
      <c r="M194" s="469">
        <f>SUM(M195)</f>
        <v>0</v>
      </c>
      <c r="N194" s="98">
        <f>SUM(N195)</f>
        <v>0</v>
      </c>
      <c r="O194" s="99">
        <f t="shared" si="34"/>
        <v>0</v>
      </c>
      <c r="P194" s="397"/>
      <c r="R194" s="346"/>
    </row>
    <row r="195" spans="1:18" ht="24" hidden="1" x14ac:dyDescent="0.25">
      <c r="A195" s="350">
        <v>4310</v>
      </c>
      <c r="B195" s="101" t="s">
        <v>210</v>
      </c>
      <c r="C195" s="240">
        <f t="shared" si="27"/>
        <v>0</v>
      </c>
      <c r="D195" s="238">
        <f>SUM(D196:D196)</f>
        <v>0</v>
      </c>
      <c r="E195" s="241">
        <f>SUM(E196:E196)</f>
        <v>0</v>
      </c>
      <c r="F195" s="242">
        <f t="shared" si="31"/>
        <v>0</v>
      </c>
      <c r="G195" s="238">
        <f>SUM(G196:G196)</f>
        <v>0</v>
      </c>
      <c r="H195" s="470">
        <f>SUM(H196:H196)</f>
        <v>0</v>
      </c>
      <c r="I195" s="243">
        <f t="shared" si="32"/>
        <v>0</v>
      </c>
      <c r="J195" s="238">
        <f>SUM(J196:J196)</f>
        <v>0</v>
      </c>
      <c r="K195" s="470">
        <f>SUM(K196:K196)</f>
        <v>0</v>
      </c>
      <c r="L195" s="243">
        <f t="shared" si="33"/>
        <v>0</v>
      </c>
      <c r="M195" s="471">
        <f>SUM(M196:M196)</f>
        <v>0</v>
      </c>
      <c r="N195" s="241">
        <f>SUM(N196:N196)</f>
        <v>0</v>
      </c>
      <c r="O195" s="243">
        <f t="shared" si="34"/>
        <v>0</v>
      </c>
      <c r="P195" s="382"/>
      <c r="R195" s="346"/>
    </row>
    <row r="196" spans="1:18" ht="36" hidden="1" x14ac:dyDescent="0.25">
      <c r="A196" s="64">
        <v>4311</v>
      </c>
      <c r="B196" s="111" t="s">
        <v>211</v>
      </c>
      <c r="C196" s="227">
        <f t="shared" si="27"/>
        <v>0</v>
      </c>
      <c r="D196" s="116"/>
      <c r="E196" s="118"/>
      <c r="F196" s="229">
        <f t="shared" si="31"/>
        <v>0</v>
      </c>
      <c r="G196" s="116"/>
      <c r="H196" s="408"/>
      <c r="I196" s="230">
        <f t="shared" si="32"/>
        <v>0</v>
      </c>
      <c r="J196" s="116"/>
      <c r="K196" s="408"/>
      <c r="L196" s="230">
        <f t="shared" si="33"/>
        <v>0</v>
      </c>
      <c r="M196" s="464"/>
      <c r="N196" s="118"/>
      <c r="O196" s="230">
        <f t="shared" si="34"/>
        <v>0</v>
      </c>
      <c r="P196" s="387"/>
      <c r="R196" s="346"/>
    </row>
    <row r="197" spans="1:18" s="37" customFormat="1" ht="24" x14ac:dyDescent="0.25">
      <c r="A197" s="152"/>
      <c r="B197" s="153" t="s">
        <v>212</v>
      </c>
      <c r="C197" s="889">
        <f t="shared" si="27"/>
        <v>8680</v>
      </c>
      <c r="D197" s="272">
        <f>SUM(D198,D233,D271)</f>
        <v>8680</v>
      </c>
      <c r="E197" s="488">
        <f>SUM(E198,E233,E271)</f>
        <v>0</v>
      </c>
      <c r="F197" s="890">
        <f t="shared" si="31"/>
        <v>8680</v>
      </c>
      <c r="G197" s="272">
        <f>SUM(G198,G233,G271)</f>
        <v>0</v>
      </c>
      <c r="H197" s="891">
        <f>SUM(H198,H233,H271)</f>
        <v>0</v>
      </c>
      <c r="I197" s="489">
        <f t="shared" si="32"/>
        <v>0</v>
      </c>
      <c r="J197" s="272">
        <f>SUM(J198,J233,J271)</f>
        <v>0</v>
      </c>
      <c r="K197" s="891">
        <f>SUM(K198,K233,K271)</f>
        <v>0</v>
      </c>
      <c r="L197" s="489">
        <f t="shared" si="33"/>
        <v>0</v>
      </c>
      <c r="M197" s="487">
        <f>SUM(M198,M233,M271)</f>
        <v>0</v>
      </c>
      <c r="N197" s="488">
        <f>SUM(N198,N233,N271)</f>
        <v>0</v>
      </c>
      <c r="O197" s="489">
        <f t="shared" si="34"/>
        <v>0</v>
      </c>
      <c r="P197" s="490"/>
      <c r="R197" s="346"/>
    </row>
    <row r="198" spans="1:18" x14ac:dyDescent="0.25">
      <c r="A198" s="200">
        <v>5000</v>
      </c>
      <c r="B198" s="200" t="s">
        <v>213</v>
      </c>
      <c r="C198" s="608">
        <f>F198+I198+L198+O198</f>
        <v>8680</v>
      </c>
      <c r="D198" s="206">
        <f>D199+D207</f>
        <v>8680</v>
      </c>
      <c r="E198" s="207">
        <f>E199+E207</f>
        <v>0</v>
      </c>
      <c r="F198" s="208">
        <f t="shared" si="31"/>
        <v>8680</v>
      </c>
      <c r="G198" s="206">
        <f>G199+G207</f>
        <v>0</v>
      </c>
      <c r="H198" s="456">
        <f>H199+H207</f>
        <v>0</v>
      </c>
      <c r="I198" s="209">
        <f t="shared" si="32"/>
        <v>0</v>
      </c>
      <c r="J198" s="206">
        <f>J199+J207</f>
        <v>0</v>
      </c>
      <c r="K198" s="456">
        <f>K199+K207</f>
        <v>0</v>
      </c>
      <c r="L198" s="209">
        <f t="shared" si="33"/>
        <v>0</v>
      </c>
      <c r="M198" s="457">
        <f>M199+M207</f>
        <v>0</v>
      </c>
      <c r="N198" s="207">
        <f>N199+N207</f>
        <v>0</v>
      </c>
      <c r="O198" s="209">
        <f t="shared" si="34"/>
        <v>0</v>
      </c>
      <c r="P198" s="458"/>
      <c r="R198" s="346"/>
    </row>
    <row r="199" spans="1:18" x14ac:dyDescent="0.25">
      <c r="A199" s="85">
        <v>5100</v>
      </c>
      <c r="B199" s="210" t="s">
        <v>214</v>
      </c>
      <c r="C199" s="97">
        <f t="shared" si="27"/>
        <v>180</v>
      </c>
      <c r="D199" s="95">
        <f>D200+D201+D204+D205+D206</f>
        <v>180</v>
      </c>
      <c r="E199" s="98">
        <f>E200+E201+E204+E205+E206</f>
        <v>0</v>
      </c>
      <c r="F199" s="212">
        <f t="shared" si="31"/>
        <v>180</v>
      </c>
      <c r="G199" s="95">
        <f>G200+G201+G204+G205+G206</f>
        <v>0</v>
      </c>
      <c r="H199" s="399">
        <f>H200+H201+H204+H205+H206</f>
        <v>0</v>
      </c>
      <c r="I199" s="99">
        <f t="shared" si="32"/>
        <v>0</v>
      </c>
      <c r="J199" s="95">
        <f>J200+J201+J204+J205+J206</f>
        <v>0</v>
      </c>
      <c r="K199" s="399">
        <f>K200+K201+K204+K205+K206</f>
        <v>0</v>
      </c>
      <c r="L199" s="99">
        <f t="shared" si="33"/>
        <v>0</v>
      </c>
      <c r="M199" s="469">
        <f>M200+M201+M204+M205+M206</f>
        <v>0</v>
      </c>
      <c r="N199" s="98">
        <f>N200+N201+N204+N205+N206</f>
        <v>0</v>
      </c>
      <c r="O199" s="99">
        <f t="shared" si="34"/>
        <v>0</v>
      </c>
      <c r="P199" s="397"/>
      <c r="R199" s="346"/>
    </row>
    <row r="200" spans="1:18" hidden="1" x14ac:dyDescent="0.25">
      <c r="A200" s="350">
        <v>5110</v>
      </c>
      <c r="B200" s="101" t="s">
        <v>215</v>
      </c>
      <c r="C200" s="240">
        <f t="shared" si="27"/>
        <v>0</v>
      </c>
      <c r="D200" s="106"/>
      <c r="E200" s="108"/>
      <c r="F200" s="242">
        <f t="shared" si="31"/>
        <v>0</v>
      </c>
      <c r="G200" s="106"/>
      <c r="H200" s="403"/>
      <c r="I200" s="243">
        <f t="shared" si="32"/>
        <v>0</v>
      </c>
      <c r="J200" s="106"/>
      <c r="K200" s="403"/>
      <c r="L200" s="243">
        <f t="shared" si="33"/>
        <v>0</v>
      </c>
      <c r="M200" s="463"/>
      <c r="N200" s="108"/>
      <c r="O200" s="243">
        <f t="shared" si="34"/>
        <v>0</v>
      </c>
      <c r="P200" s="382"/>
      <c r="R200" s="346"/>
    </row>
    <row r="201" spans="1:18" ht="24" x14ac:dyDescent="0.25">
      <c r="A201" s="224">
        <v>5120</v>
      </c>
      <c r="B201" s="111" t="s">
        <v>216</v>
      </c>
      <c r="C201" s="227">
        <f t="shared" si="27"/>
        <v>180</v>
      </c>
      <c r="D201" s="225">
        <f>D202+D203</f>
        <v>180</v>
      </c>
      <c r="E201" s="228">
        <f>E202+E203</f>
        <v>0</v>
      </c>
      <c r="F201" s="229">
        <f t="shared" si="31"/>
        <v>180</v>
      </c>
      <c r="G201" s="225">
        <f>G202+G203</f>
        <v>0</v>
      </c>
      <c r="H201" s="465">
        <f>H202+H203</f>
        <v>0</v>
      </c>
      <c r="I201" s="230">
        <f t="shared" si="32"/>
        <v>0</v>
      </c>
      <c r="J201" s="225">
        <f>J202+J203</f>
        <v>0</v>
      </c>
      <c r="K201" s="465">
        <f>K202+K203</f>
        <v>0</v>
      </c>
      <c r="L201" s="230">
        <f t="shared" si="33"/>
        <v>0</v>
      </c>
      <c r="M201" s="466">
        <f>M202+M203</f>
        <v>0</v>
      </c>
      <c r="N201" s="228">
        <f>N202+N203</f>
        <v>0</v>
      </c>
      <c r="O201" s="230">
        <f t="shared" si="34"/>
        <v>0</v>
      </c>
      <c r="P201" s="387"/>
      <c r="R201" s="346"/>
    </row>
    <row r="202" spans="1:18" x14ac:dyDescent="0.25">
      <c r="A202" s="64">
        <v>5121</v>
      </c>
      <c r="B202" s="111" t="s">
        <v>217</v>
      </c>
      <c r="C202" s="227">
        <f t="shared" si="27"/>
        <v>180</v>
      </c>
      <c r="D202" s="116">
        <v>180</v>
      </c>
      <c r="E202" s="118"/>
      <c r="F202" s="229">
        <f t="shared" si="31"/>
        <v>180</v>
      </c>
      <c r="G202" s="116"/>
      <c r="H202" s="408"/>
      <c r="I202" s="230">
        <f t="shared" si="32"/>
        <v>0</v>
      </c>
      <c r="J202" s="116"/>
      <c r="K202" s="408"/>
      <c r="L202" s="230">
        <f t="shared" si="33"/>
        <v>0</v>
      </c>
      <c r="M202" s="464"/>
      <c r="N202" s="118"/>
      <c r="O202" s="230">
        <f t="shared" si="34"/>
        <v>0</v>
      </c>
      <c r="P202" s="387"/>
      <c r="R202" s="346"/>
    </row>
    <row r="203" spans="1:18" ht="24" hidden="1" x14ac:dyDescent="0.25">
      <c r="A203" s="64">
        <v>5129</v>
      </c>
      <c r="B203" s="111" t="s">
        <v>218</v>
      </c>
      <c r="C203" s="227">
        <f t="shared" si="27"/>
        <v>0</v>
      </c>
      <c r="D203" s="116"/>
      <c r="E203" s="118"/>
      <c r="F203" s="229">
        <f t="shared" si="31"/>
        <v>0</v>
      </c>
      <c r="G203" s="116"/>
      <c r="H203" s="408"/>
      <c r="I203" s="230">
        <f t="shared" si="32"/>
        <v>0</v>
      </c>
      <c r="J203" s="116"/>
      <c r="K203" s="408"/>
      <c r="L203" s="230">
        <f t="shared" si="33"/>
        <v>0</v>
      </c>
      <c r="M203" s="464"/>
      <c r="N203" s="118"/>
      <c r="O203" s="230">
        <f t="shared" si="34"/>
        <v>0</v>
      </c>
      <c r="P203" s="387"/>
      <c r="R203" s="346"/>
    </row>
    <row r="204" spans="1:18" hidden="1" x14ac:dyDescent="0.25">
      <c r="A204" s="224">
        <v>5130</v>
      </c>
      <c r="B204" s="111" t="s">
        <v>219</v>
      </c>
      <c r="C204" s="227">
        <f t="shared" si="27"/>
        <v>0</v>
      </c>
      <c r="D204" s="116"/>
      <c r="E204" s="118"/>
      <c r="F204" s="229">
        <f t="shared" si="31"/>
        <v>0</v>
      </c>
      <c r="G204" s="116"/>
      <c r="H204" s="408"/>
      <c r="I204" s="230">
        <f t="shared" si="32"/>
        <v>0</v>
      </c>
      <c r="J204" s="116"/>
      <c r="K204" s="408"/>
      <c r="L204" s="230">
        <f t="shared" si="33"/>
        <v>0</v>
      </c>
      <c r="M204" s="464"/>
      <c r="N204" s="118"/>
      <c r="O204" s="230">
        <f t="shared" si="34"/>
        <v>0</v>
      </c>
      <c r="P204" s="387"/>
      <c r="R204" s="346"/>
    </row>
    <row r="205" spans="1:18" hidden="1" x14ac:dyDescent="0.25">
      <c r="A205" s="224">
        <v>5140</v>
      </c>
      <c r="B205" s="111" t="s">
        <v>220</v>
      </c>
      <c r="C205" s="227">
        <f t="shared" si="27"/>
        <v>0</v>
      </c>
      <c r="D205" s="116"/>
      <c r="E205" s="118"/>
      <c r="F205" s="229">
        <f t="shared" si="31"/>
        <v>0</v>
      </c>
      <c r="G205" s="116"/>
      <c r="H205" s="408"/>
      <c r="I205" s="230">
        <f t="shared" si="32"/>
        <v>0</v>
      </c>
      <c r="J205" s="116"/>
      <c r="K205" s="408"/>
      <c r="L205" s="230">
        <f t="shared" si="33"/>
        <v>0</v>
      </c>
      <c r="M205" s="464"/>
      <c r="N205" s="118"/>
      <c r="O205" s="230">
        <f t="shared" si="34"/>
        <v>0</v>
      </c>
      <c r="P205" s="387"/>
      <c r="R205" s="346"/>
    </row>
    <row r="206" spans="1:18" ht="24" hidden="1" x14ac:dyDescent="0.25">
      <c r="A206" s="224">
        <v>5170</v>
      </c>
      <c r="B206" s="111" t="s">
        <v>221</v>
      </c>
      <c r="C206" s="227">
        <f t="shared" si="27"/>
        <v>0</v>
      </c>
      <c r="D206" s="116"/>
      <c r="E206" s="118"/>
      <c r="F206" s="229">
        <f t="shared" si="31"/>
        <v>0</v>
      </c>
      <c r="G206" s="116"/>
      <c r="H206" s="408"/>
      <c r="I206" s="230">
        <f t="shared" si="32"/>
        <v>0</v>
      </c>
      <c r="J206" s="116"/>
      <c r="K206" s="408"/>
      <c r="L206" s="230">
        <f t="shared" si="33"/>
        <v>0</v>
      </c>
      <c r="M206" s="464"/>
      <c r="N206" s="118"/>
      <c r="O206" s="230">
        <f t="shared" si="34"/>
        <v>0</v>
      </c>
      <c r="P206" s="387"/>
      <c r="R206" s="346"/>
    </row>
    <row r="207" spans="1:18" x14ac:dyDescent="0.25">
      <c r="A207" s="85">
        <v>5200</v>
      </c>
      <c r="B207" s="210" t="s">
        <v>222</v>
      </c>
      <c r="C207" s="97">
        <f t="shared" si="27"/>
        <v>8500</v>
      </c>
      <c r="D207" s="95">
        <f>D208+D218+D219+D228+D229+D230+D232</f>
        <v>8500</v>
      </c>
      <c r="E207" s="98">
        <f>E208+E218+E219+E228+E229+E230+E232</f>
        <v>0</v>
      </c>
      <c r="F207" s="212">
        <f t="shared" si="31"/>
        <v>8500</v>
      </c>
      <c r="G207" s="95">
        <f>G208+G218+G219+G228+G229+G230+G232</f>
        <v>0</v>
      </c>
      <c r="H207" s="399">
        <f>H208+H218+H219+H228+H229+H230+H232</f>
        <v>0</v>
      </c>
      <c r="I207" s="99">
        <f t="shared" si="32"/>
        <v>0</v>
      </c>
      <c r="J207" s="95">
        <f>J208+J218+J219+J228+J229+J230+J232</f>
        <v>0</v>
      </c>
      <c r="K207" s="399">
        <f>K208+K218+K219+K228+K229+K230+K232</f>
        <v>0</v>
      </c>
      <c r="L207" s="99">
        <f t="shared" si="33"/>
        <v>0</v>
      </c>
      <c r="M207" s="469">
        <f>M208+M218+M219+M228+M229+M230+M232</f>
        <v>0</v>
      </c>
      <c r="N207" s="98">
        <f>N208+N218+N219+N228+N229+N230+N232</f>
        <v>0</v>
      </c>
      <c r="O207" s="99">
        <f t="shared" si="34"/>
        <v>0</v>
      </c>
      <c r="P207" s="397"/>
      <c r="R207" s="346"/>
    </row>
    <row r="208" spans="1:18" hidden="1" x14ac:dyDescent="0.25">
      <c r="A208" s="213">
        <v>5210</v>
      </c>
      <c r="B208" s="156" t="s">
        <v>223</v>
      </c>
      <c r="C208" s="216">
        <f t="shared" si="27"/>
        <v>0</v>
      </c>
      <c r="D208" s="214">
        <f>SUM(D209:D217)</f>
        <v>0</v>
      </c>
      <c r="E208" s="217">
        <f>SUM(E209:E217)</f>
        <v>0</v>
      </c>
      <c r="F208" s="218">
        <f t="shared" si="31"/>
        <v>0</v>
      </c>
      <c r="G208" s="214">
        <f>SUM(G209:G217)</f>
        <v>0</v>
      </c>
      <c r="H208" s="461">
        <f>SUM(H209:H217)</f>
        <v>0</v>
      </c>
      <c r="I208" s="219">
        <f t="shared" si="32"/>
        <v>0</v>
      </c>
      <c r="J208" s="214">
        <f>SUM(J209:J217)</f>
        <v>0</v>
      </c>
      <c r="K208" s="461">
        <f>SUM(K209:K217)</f>
        <v>0</v>
      </c>
      <c r="L208" s="219">
        <f t="shared" si="33"/>
        <v>0</v>
      </c>
      <c r="M208" s="462">
        <f>SUM(M209:M217)</f>
        <v>0</v>
      </c>
      <c r="N208" s="217">
        <f>SUM(N209:N217)</f>
        <v>0</v>
      </c>
      <c r="O208" s="219">
        <f t="shared" si="34"/>
        <v>0</v>
      </c>
      <c r="P208" s="434"/>
      <c r="R208" s="346"/>
    </row>
    <row r="209" spans="1:18" hidden="1" x14ac:dyDescent="0.25">
      <c r="A209" s="55">
        <v>5211</v>
      </c>
      <c r="B209" s="101" t="s">
        <v>224</v>
      </c>
      <c r="C209" s="227">
        <f t="shared" si="27"/>
        <v>0</v>
      </c>
      <c r="D209" s="106"/>
      <c r="E209" s="108"/>
      <c r="F209" s="242">
        <f t="shared" si="31"/>
        <v>0</v>
      </c>
      <c r="G209" s="106"/>
      <c r="H209" s="403"/>
      <c r="I209" s="243">
        <f t="shared" si="32"/>
        <v>0</v>
      </c>
      <c r="J209" s="106"/>
      <c r="K209" s="403"/>
      <c r="L209" s="243">
        <f t="shared" si="33"/>
        <v>0</v>
      </c>
      <c r="M209" s="463"/>
      <c r="N209" s="108"/>
      <c r="O209" s="243">
        <f t="shared" si="34"/>
        <v>0</v>
      </c>
      <c r="P209" s="382"/>
      <c r="R209" s="346"/>
    </row>
    <row r="210" spans="1:18" hidden="1" x14ac:dyDescent="0.25">
      <c r="A210" s="64">
        <v>5212</v>
      </c>
      <c r="B210" s="111" t="s">
        <v>225</v>
      </c>
      <c r="C210" s="227">
        <f t="shared" si="27"/>
        <v>0</v>
      </c>
      <c r="D210" s="116"/>
      <c r="E210" s="118"/>
      <c r="F210" s="229">
        <f t="shared" si="31"/>
        <v>0</v>
      </c>
      <c r="G210" s="116"/>
      <c r="H210" s="408"/>
      <c r="I210" s="230">
        <f t="shared" si="32"/>
        <v>0</v>
      </c>
      <c r="J210" s="116"/>
      <c r="K210" s="408"/>
      <c r="L210" s="230">
        <f t="shared" si="33"/>
        <v>0</v>
      </c>
      <c r="M210" s="464"/>
      <c r="N210" s="118"/>
      <c r="O210" s="230">
        <f t="shared" si="34"/>
        <v>0</v>
      </c>
      <c r="P210" s="387"/>
      <c r="R210" s="346"/>
    </row>
    <row r="211" spans="1:18" hidden="1" x14ac:dyDescent="0.25">
      <c r="A211" s="64">
        <v>5213</v>
      </c>
      <c r="B211" s="111" t="s">
        <v>226</v>
      </c>
      <c r="C211" s="227">
        <f t="shared" si="27"/>
        <v>0</v>
      </c>
      <c r="D211" s="116"/>
      <c r="E211" s="118"/>
      <c r="F211" s="229">
        <f t="shared" si="31"/>
        <v>0</v>
      </c>
      <c r="G211" s="116"/>
      <c r="H211" s="408"/>
      <c r="I211" s="230">
        <f t="shared" si="32"/>
        <v>0</v>
      </c>
      <c r="J211" s="116"/>
      <c r="K211" s="408"/>
      <c r="L211" s="230">
        <f t="shared" si="33"/>
        <v>0</v>
      </c>
      <c r="M211" s="464"/>
      <c r="N211" s="118"/>
      <c r="O211" s="230">
        <f t="shared" si="34"/>
        <v>0</v>
      </c>
      <c r="P211" s="387"/>
      <c r="R211" s="346"/>
    </row>
    <row r="212" spans="1:18" hidden="1" x14ac:dyDescent="0.25">
      <c r="A212" s="64">
        <v>5214</v>
      </c>
      <c r="B212" s="111" t="s">
        <v>227</v>
      </c>
      <c r="C212" s="227">
        <f t="shared" si="27"/>
        <v>0</v>
      </c>
      <c r="D212" s="116"/>
      <c r="E212" s="118"/>
      <c r="F212" s="229">
        <f t="shared" si="31"/>
        <v>0</v>
      </c>
      <c r="G212" s="116"/>
      <c r="H212" s="408"/>
      <c r="I212" s="230">
        <f t="shared" si="32"/>
        <v>0</v>
      </c>
      <c r="J212" s="116"/>
      <c r="K212" s="408"/>
      <c r="L212" s="230">
        <f t="shared" si="33"/>
        <v>0</v>
      </c>
      <c r="M212" s="464"/>
      <c r="N212" s="118"/>
      <c r="O212" s="230">
        <f t="shared" si="34"/>
        <v>0</v>
      </c>
      <c r="P212" s="387"/>
      <c r="R212" s="346"/>
    </row>
    <row r="213" spans="1:18" hidden="1" x14ac:dyDescent="0.25">
      <c r="A213" s="64">
        <v>5215</v>
      </c>
      <c r="B213" s="111" t="s">
        <v>228</v>
      </c>
      <c r="C213" s="227">
        <f t="shared" si="27"/>
        <v>0</v>
      </c>
      <c r="D213" s="116"/>
      <c r="E213" s="118"/>
      <c r="F213" s="229">
        <f t="shared" si="31"/>
        <v>0</v>
      </c>
      <c r="G213" s="116"/>
      <c r="H213" s="408"/>
      <c r="I213" s="230">
        <f t="shared" si="32"/>
        <v>0</v>
      </c>
      <c r="J213" s="116"/>
      <c r="K213" s="408"/>
      <c r="L213" s="230">
        <f t="shared" si="33"/>
        <v>0</v>
      </c>
      <c r="M213" s="464"/>
      <c r="N213" s="118"/>
      <c r="O213" s="230">
        <f t="shared" si="34"/>
        <v>0</v>
      </c>
      <c r="P213" s="387"/>
      <c r="R213" s="346"/>
    </row>
    <row r="214" spans="1:18" ht="24" hidden="1" x14ac:dyDescent="0.25">
      <c r="A214" s="64">
        <v>5216</v>
      </c>
      <c r="B214" s="111" t="s">
        <v>229</v>
      </c>
      <c r="C214" s="227">
        <f t="shared" si="27"/>
        <v>0</v>
      </c>
      <c r="D214" s="116"/>
      <c r="E214" s="118"/>
      <c r="F214" s="229">
        <f t="shared" si="31"/>
        <v>0</v>
      </c>
      <c r="G214" s="116"/>
      <c r="H214" s="408"/>
      <c r="I214" s="230">
        <f t="shared" si="32"/>
        <v>0</v>
      </c>
      <c r="J214" s="116"/>
      <c r="K214" s="408"/>
      <c r="L214" s="230">
        <f t="shared" si="33"/>
        <v>0</v>
      </c>
      <c r="M214" s="464"/>
      <c r="N214" s="118"/>
      <c r="O214" s="230">
        <f t="shared" si="34"/>
        <v>0</v>
      </c>
      <c r="P214" s="387"/>
      <c r="R214" s="346"/>
    </row>
    <row r="215" spans="1:18" hidden="1" x14ac:dyDescent="0.25">
      <c r="A215" s="64">
        <v>5217</v>
      </c>
      <c r="B215" s="111" t="s">
        <v>230</v>
      </c>
      <c r="C215" s="227">
        <f t="shared" si="27"/>
        <v>0</v>
      </c>
      <c r="D215" s="116"/>
      <c r="E215" s="118"/>
      <c r="F215" s="229">
        <f t="shared" si="31"/>
        <v>0</v>
      </c>
      <c r="G215" s="116"/>
      <c r="H215" s="408"/>
      <c r="I215" s="230">
        <f t="shared" si="32"/>
        <v>0</v>
      </c>
      <c r="J215" s="116"/>
      <c r="K215" s="408"/>
      <c r="L215" s="230">
        <f t="shared" si="33"/>
        <v>0</v>
      </c>
      <c r="M215" s="464"/>
      <c r="N215" s="118"/>
      <c r="O215" s="230">
        <f t="shared" si="34"/>
        <v>0</v>
      </c>
      <c r="P215" s="387"/>
      <c r="R215" s="346"/>
    </row>
    <row r="216" spans="1:18" hidden="1" x14ac:dyDescent="0.25">
      <c r="A216" s="64">
        <v>5218</v>
      </c>
      <c r="B216" s="111" t="s">
        <v>231</v>
      </c>
      <c r="C216" s="227">
        <f t="shared" si="27"/>
        <v>0</v>
      </c>
      <c r="D216" s="116"/>
      <c r="E216" s="118"/>
      <c r="F216" s="229">
        <f t="shared" si="31"/>
        <v>0</v>
      </c>
      <c r="G216" s="116"/>
      <c r="H216" s="408"/>
      <c r="I216" s="230">
        <f t="shared" si="32"/>
        <v>0</v>
      </c>
      <c r="J216" s="116"/>
      <c r="K216" s="408"/>
      <c r="L216" s="230">
        <f t="shared" si="33"/>
        <v>0</v>
      </c>
      <c r="M216" s="464"/>
      <c r="N216" s="118"/>
      <c r="O216" s="230">
        <f t="shared" si="34"/>
        <v>0</v>
      </c>
      <c r="P216" s="387"/>
      <c r="R216" s="346"/>
    </row>
    <row r="217" spans="1:18" hidden="1" x14ac:dyDescent="0.25">
      <c r="A217" s="64">
        <v>5219</v>
      </c>
      <c r="B217" s="111" t="s">
        <v>232</v>
      </c>
      <c r="C217" s="227">
        <f t="shared" si="27"/>
        <v>0</v>
      </c>
      <c r="D217" s="116"/>
      <c r="E217" s="118"/>
      <c r="F217" s="229">
        <f t="shared" si="31"/>
        <v>0</v>
      </c>
      <c r="G217" s="116"/>
      <c r="H217" s="408"/>
      <c r="I217" s="230">
        <f t="shared" si="32"/>
        <v>0</v>
      </c>
      <c r="J217" s="116"/>
      <c r="K217" s="408"/>
      <c r="L217" s="230">
        <f t="shared" si="33"/>
        <v>0</v>
      </c>
      <c r="M217" s="464"/>
      <c r="N217" s="118"/>
      <c r="O217" s="230">
        <f t="shared" si="34"/>
        <v>0</v>
      </c>
      <c r="P217" s="387"/>
      <c r="R217" s="346"/>
    </row>
    <row r="218" spans="1:18" hidden="1" x14ac:dyDescent="0.25">
      <c r="A218" s="224">
        <v>5220</v>
      </c>
      <c r="B218" s="111" t="s">
        <v>233</v>
      </c>
      <c r="C218" s="227">
        <f t="shared" si="27"/>
        <v>0</v>
      </c>
      <c r="D218" s="116"/>
      <c r="E218" s="118"/>
      <c r="F218" s="229">
        <f t="shared" si="31"/>
        <v>0</v>
      </c>
      <c r="G218" s="116"/>
      <c r="H218" s="408"/>
      <c r="I218" s="230">
        <f t="shared" si="32"/>
        <v>0</v>
      </c>
      <c r="J218" s="116"/>
      <c r="K218" s="408"/>
      <c r="L218" s="230">
        <f t="shared" si="33"/>
        <v>0</v>
      </c>
      <c r="M218" s="464"/>
      <c r="N218" s="118"/>
      <c r="O218" s="230">
        <f t="shared" si="34"/>
        <v>0</v>
      </c>
      <c r="P218" s="387"/>
      <c r="R218" s="346"/>
    </row>
    <row r="219" spans="1:18" x14ac:dyDescent="0.25">
      <c r="A219" s="224">
        <v>5230</v>
      </c>
      <c r="B219" s="111" t="s">
        <v>234</v>
      </c>
      <c r="C219" s="227">
        <f t="shared" si="27"/>
        <v>8500</v>
      </c>
      <c r="D219" s="225">
        <f>SUM(D220:D227)</f>
        <v>8500</v>
      </c>
      <c r="E219" s="228">
        <f>SUM(E220:E227)</f>
        <v>0</v>
      </c>
      <c r="F219" s="229">
        <f t="shared" si="31"/>
        <v>8500</v>
      </c>
      <c r="G219" s="225">
        <f>SUM(G220:G227)</f>
        <v>0</v>
      </c>
      <c r="H219" s="465">
        <f>SUM(H220:H227)</f>
        <v>0</v>
      </c>
      <c r="I219" s="230">
        <f t="shared" si="32"/>
        <v>0</v>
      </c>
      <c r="J219" s="225">
        <f>SUM(J220:J227)</f>
        <v>0</v>
      </c>
      <c r="K219" s="465">
        <f>SUM(K220:K227)</f>
        <v>0</v>
      </c>
      <c r="L219" s="230">
        <f t="shared" si="33"/>
        <v>0</v>
      </c>
      <c r="M219" s="466">
        <f>SUM(M220:M227)</f>
        <v>0</v>
      </c>
      <c r="N219" s="228">
        <f>SUM(N220:N227)</f>
        <v>0</v>
      </c>
      <c r="O219" s="230">
        <f t="shared" si="34"/>
        <v>0</v>
      </c>
      <c r="P219" s="387"/>
      <c r="R219" s="346"/>
    </row>
    <row r="220" spans="1:18" hidden="1" x14ac:dyDescent="0.25">
      <c r="A220" s="64">
        <v>5231</v>
      </c>
      <c r="B220" s="111" t="s">
        <v>235</v>
      </c>
      <c r="C220" s="227">
        <f t="shared" si="27"/>
        <v>0</v>
      </c>
      <c r="D220" s="116"/>
      <c r="E220" s="118"/>
      <c r="F220" s="229">
        <f t="shared" si="31"/>
        <v>0</v>
      </c>
      <c r="G220" s="116"/>
      <c r="H220" s="408"/>
      <c r="I220" s="230">
        <f t="shared" si="32"/>
        <v>0</v>
      </c>
      <c r="J220" s="116"/>
      <c r="K220" s="408"/>
      <c r="L220" s="230">
        <f t="shared" si="33"/>
        <v>0</v>
      </c>
      <c r="M220" s="464"/>
      <c r="N220" s="118"/>
      <c r="O220" s="230">
        <f t="shared" si="34"/>
        <v>0</v>
      </c>
      <c r="P220" s="387"/>
      <c r="R220" s="346"/>
    </row>
    <row r="221" spans="1:18" hidden="1" x14ac:dyDescent="0.25">
      <c r="A221" s="64">
        <v>5232</v>
      </c>
      <c r="B221" s="111" t="s">
        <v>236</v>
      </c>
      <c r="C221" s="227">
        <f t="shared" si="27"/>
        <v>0</v>
      </c>
      <c r="D221" s="116"/>
      <c r="E221" s="118"/>
      <c r="F221" s="229">
        <f t="shared" si="31"/>
        <v>0</v>
      </c>
      <c r="G221" s="116"/>
      <c r="H221" s="408"/>
      <c r="I221" s="230">
        <f t="shared" si="32"/>
        <v>0</v>
      </c>
      <c r="J221" s="116"/>
      <c r="K221" s="408"/>
      <c r="L221" s="230">
        <f t="shared" si="33"/>
        <v>0</v>
      </c>
      <c r="M221" s="464"/>
      <c r="N221" s="118"/>
      <c r="O221" s="230">
        <f t="shared" si="34"/>
        <v>0</v>
      </c>
      <c r="P221" s="387"/>
      <c r="R221" s="346"/>
    </row>
    <row r="222" spans="1:18" hidden="1" x14ac:dyDescent="0.25">
      <c r="A222" s="64">
        <v>5233</v>
      </c>
      <c r="B222" s="111" t="s">
        <v>237</v>
      </c>
      <c r="C222" s="227">
        <f t="shared" si="27"/>
        <v>0</v>
      </c>
      <c r="D222" s="116"/>
      <c r="E222" s="118"/>
      <c r="F222" s="229">
        <f t="shared" si="31"/>
        <v>0</v>
      </c>
      <c r="G222" s="116"/>
      <c r="H222" s="408"/>
      <c r="I222" s="230">
        <f t="shared" si="32"/>
        <v>0</v>
      </c>
      <c r="J222" s="116"/>
      <c r="K222" s="408"/>
      <c r="L222" s="230">
        <f t="shared" si="33"/>
        <v>0</v>
      </c>
      <c r="M222" s="464"/>
      <c r="N222" s="118"/>
      <c r="O222" s="230">
        <f t="shared" si="34"/>
        <v>0</v>
      </c>
      <c r="P222" s="387"/>
      <c r="R222" s="346"/>
    </row>
    <row r="223" spans="1:18" ht="24" hidden="1" x14ac:dyDescent="0.25">
      <c r="A223" s="64">
        <v>5234</v>
      </c>
      <c r="B223" s="111" t="s">
        <v>238</v>
      </c>
      <c r="C223" s="227">
        <f t="shared" si="27"/>
        <v>0</v>
      </c>
      <c r="D223" s="116"/>
      <c r="E223" s="118"/>
      <c r="F223" s="229">
        <f t="shared" si="31"/>
        <v>0</v>
      </c>
      <c r="G223" s="116"/>
      <c r="H223" s="408"/>
      <c r="I223" s="230">
        <f t="shared" si="32"/>
        <v>0</v>
      </c>
      <c r="J223" s="116"/>
      <c r="K223" s="408"/>
      <c r="L223" s="230">
        <f t="shared" si="33"/>
        <v>0</v>
      </c>
      <c r="M223" s="464"/>
      <c r="N223" s="118"/>
      <c r="O223" s="230">
        <f t="shared" si="34"/>
        <v>0</v>
      </c>
      <c r="P223" s="387"/>
      <c r="R223" s="346"/>
    </row>
    <row r="224" spans="1:18" hidden="1" x14ac:dyDescent="0.25">
      <c r="A224" s="64">
        <v>5236</v>
      </c>
      <c r="B224" s="111" t="s">
        <v>239</v>
      </c>
      <c r="C224" s="227">
        <f t="shared" si="27"/>
        <v>0</v>
      </c>
      <c r="D224" s="116"/>
      <c r="E224" s="118"/>
      <c r="F224" s="229">
        <f t="shared" si="31"/>
        <v>0</v>
      </c>
      <c r="G224" s="116"/>
      <c r="H224" s="408"/>
      <c r="I224" s="230">
        <f t="shared" si="32"/>
        <v>0</v>
      </c>
      <c r="J224" s="116"/>
      <c r="K224" s="408"/>
      <c r="L224" s="230">
        <f t="shared" si="33"/>
        <v>0</v>
      </c>
      <c r="M224" s="464"/>
      <c r="N224" s="118"/>
      <c r="O224" s="230">
        <f t="shared" si="34"/>
        <v>0</v>
      </c>
      <c r="P224" s="387"/>
      <c r="R224" s="346"/>
    </row>
    <row r="225" spans="1:18" hidden="1" x14ac:dyDescent="0.25">
      <c r="A225" s="64">
        <v>5237</v>
      </c>
      <c r="B225" s="111" t="s">
        <v>240</v>
      </c>
      <c r="C225" s="227">
        <f t="shared" si="27"/>
        <v>0</v>
      </c>
      <c r="D225" s="116"/>
      <c r="E225" s="118"/>
      <c r="F225" s="229">
        <f t="shared" si="31"/>
        <v>0</v>
      </c>
      <c r="G225" s="116"/>
      <c r="H225" s="408"/>
      <c r="I225" s="230">
        <f t="shared" si="32"/>
        <v>0</v>
      </c>
      <c r="J225" s="116"/>
      <c r="K225" s="408"/>
      <c r="L225" s="230">
        <f t="shared" si="33"/>
        <v>0</v>
      </c>
      <c r="M225" s="464"/>
      <c r="N225" s="118"/>
      <c r="O225" s="230">
        <f t="shared" si="34"/>
        <v>0</v>
      </c>
      <c r="P225" s="387"/>
      <c r="R225" s="346"/>
    </row>
    <row r="226" spans="1:18" ht="24" x14ac:dyDescent="0.25">
      <c r="A226" s="64">
        <v>5238</v>
      </c>
      <c r="B226" s="111" t="s">
        <v>241</v>
      </c>
      <c r="C226" s="227">
        <f t="shared" si="27"/>
        <v>5840</v>
      </c>
      <c r="D226" s="116">
        <v>5840</v>
      </c>
      <c r="E226" s="118"/>
      <c r="F226" s="229">
        <f t="shared" si="31"/>
        <v>5840</v>
      </c>
      <c r="G226" s="116"/>
      <c r="H226" s="408"/>
      <c r="I226" s="230">
        <f t="shared" si="32"/>
        <v>0</v>
      </c>
      <c r="J226" s="116"/>
      <c r="K226" s="408"/>
      <c r="L226" s="230">
        <f t="shared" si="33"/>
        <v>0</v>
      </c>
      <c r="M226" s="464"/>
      <c r="N226" s="118"/>
      <c r="O226" s="230">
        <f t="shared" si="34"/>
        <v>0</v>
      </c>
      <c r="P226" s="387"/>
      <c r="R226" s="346"/>
    </row>
    <row r="227" spans="1:18" ht="24" x14ac:dyDescent="0.25">
      <c r="A227" s="64">
        <v>5239</v>
      </c>
      <c r="B227" s="111" t="s">
        <v>242</v>
      </c>
      <c r="C227" s="227">
        <f t="shared" si="27"/>
        <v>2660</v>
      </c>
      <c r="D227" s="116">
        <v>2660</v>
      </c>
      <c r="E227" s="118"/>
      <c r="F227" s="229">
        <f t="shared" si="31"/>
        <v>2660</v>
      </c>
      <c r="G227" s="116"/>
      <c r="H227" s="408"/>
      <c r="I227" s="230">
        <f t="shared" si="32"/>
        <v>0</v>
      </c>
      <c r="J227" s="116"/>
      <c r="K227" s="408"/>
      <c r="L227" s="230">
        <f t="shared" si="33"/>
        <v>0</v>
      </c>
      <c r="M227" s="464"/>
      <c r="N227" s="118"/>
      <c r="O227" s="230">
        <f t="shared" si="34"/>
        <v>0</v>
      </c>
      <c r="P227" s="387"/>
      <c r="R227" s="346"/>
    </row>
    <row r="228" spans="1:18" ht="24" hidden="1" x14ac:dyDescent="0.25">
      <c r="A228" s="224">
        <v>5240</v>
      </c>
      <c r="B228" s="111" t="s">
        <v>243</v>
      </c>
      <c r="C228" s="227">
        <f t="shared" si="27"/>
        <v>0</v>
      </c>
      <c r="D228" s="116"/>
      <c r="E228" s="118"/>
      <c r="F228" s="229">
        <f t="shared" si="31"/>
        <v>0</v>
      </c>
      <c r="G228" s="116"/>
      <c r="H228" s="408"/>
      <c r="I228" s="230">
        <f t="shared" si="32"/>
        <v>0</v>
      </c>
      <c r="J228" s="116"/>
      <c r="K228" s="408"/>
      <c r="L228" s="230">
        <f t="shared" si="33"/>
        <v>0</v>
      </c>
      <c r="M228" s="464"/>
      <c r="N228" s="118"/>
      <c r="O228" s="230">
        <f t="shared" si="34"/>
        <v>0</v>
      </c>
      <c r="P228" s="387"/>
      <c r="R228" s="346"/>
    </row>
    <row r="229" spans="1:18" hidden="1" x14ac:dyDescent="0.25">
      <c r="A229" s="224">
        <v>5250</v>
      </c>
      <c r="B229" s="111" t="s">
        <v>244</v>
      </c>
      <c r="C229" s="227">
        <f t="shared" si="27"/>
        <v>0</v>
      </c>
      <c r="D229" s="116"/>
      <c r="E229" s="118"/>
      <c r="F229" s="229">
        <f t="shared" si="31"/>
        <v>0</v>
      </c>
      <c r="G229" s="116"/>
      <c r="H229" s="408"/>
      <c r="I229" s="230">
        <f t="shared" si="32"/>
        <v>0</v>
      </c>
      <c r="J229" s="116"/>
      <c r="K229" s="408"/>
      <c r="L229" s="230">
        <f t="shared" si="33"/>
        <v>0</v>
      </c>
      <c r="M229" s="464"/>
      <c r="N229" s="118"/>
      <c r="O229" s="230">
        <f t="shared" si="34"/>
        <v>0</v>
      </c>
      <c r="P229" s="387"/>
      <c r="R229" s="346"/>
    </row>
    <row r="230" spans="1:18" hidden="1" x14ac:dyDescent="0.25">
      <c r="A230" s="224">
        <v>5260</v>
      </c>
      <c r="B230" s="111" t="s">
        <v>245</v>
      </c>
      <c r="C230" s="227">
        <f t="shared" si="27"/>
        <v>0</v>
      </c>
      <c r="D230" s="225">
        <f>SUM(D231)</f>
        <v>0</v>
      </c>
      <c r="E230" s="228">
        <f>SUM(E231)</f>
        <v>0</v>
      </c>
      <c r="F230" s="229">
        <f t="shared" si="31"/>
        <v>0</v>
      </c>
      <c r="G230" s="225">
        <f>SUM(G231)</f>
        <v>0</v>
      </c>
      <c r="H230" s="465">
        <f>SUM(H231)</f>
        <v>0</v>
      </c>
      <c r="I230" s="230">
        <f t="shared" si="32"/>
        <v>0</v>
      </c>
      <c r="J230" s="225">
        <f>SUM(J231)</f>
        <v>0</v>
      </c>
      <c r="K230" s="465">
        <f>SUM(K231)</f>
        <v>0</v>
      </c>
      <c r="L230" s="230">
        <f t="shared" si="33"/>
        <v>0</v>
      </c>
      <c r="M230" s="466">
        <f>SUM(M231)</f>
        <v>0</v>
      </c>
      <c r="N230" s="228">
        <f>SUM(N231)</f>
        <v>0</v>
      </c>
      <c r="O230" s="230">
        <f t="shared" si="34"/>
        <v>0</v>
      </c>
      <c r="P230" s="387"/>
      <c r="R230" s="346"/>
    </row>
    <row r="231" spans="1:18" ht="24" hidden="1" x14ac:dyDescent="0.25">
      <c r="A231" s="64">
        <v>5269</v>
      </c>
      <c r="B231" s="111" t="s">
        <v>246</v>
      </c>
      <c r="C231" s="227">
        <f t="shared" si="27"/>
        <v>0</v>
      </c>
      <c r="D231" s="116"/>
      <c r="E231" s="118"/>
      <c r="F231" s="229">
        <f t="shared" si="31"/>
        <v>0</v>
      </c>
      <c r="G231" s="116"/>
      <c r="H231" s="408"/>
      <c r="I231" s="230">
        <f t="shared" si="32"/>
        <v>0</v>
      </c>
      <c r="J231" s="116"/>
      <c r="K231" s="408"/>
      <c r="L231" s="230">
        <f t="shared" si="33"/>
        <v>0</v>
      </c>
      <c r="M231" s="464"/>
      <c r="N231" s="118"/>
      <c r="O231" s="230">
        <f t="shared" si="34"/>
        <v>0</v>
      </c>
      <c r="P231" s="387"/>
      <c r="R231" s="346"/>
    </row>
    <row r="232" spans="1:18" ht="24" hidden="1" x14ac:dyDescent="0.25">
      <c r="A232" s="213">
        <v>5270</v>
      </c>
      <c r="B232" s="156" t="s">
        <v>247</v>
      </c>
      <c r="C232" s="290">
        <f t="shared" si="27"/>
        <v>0</v>
      </c>
      <c r="D232" s="231"/>
      <c r="E232" s="234"/>
      <c r="F232" s="218">
        <f t="shared" si="31"/>
        <v>0</v>
      </c>
      <c r="G232" s="231"/>
      <c r="H232" s="467"/>
      <c r="I232" s="219">
        <f t="shared" si="32"/>
        <v>0</v>
      </c>
      <c r="J232" s="231"/>
      <c r="K232" s="467"/>
      <c r="L232" s="219">
        <f t="shared" si="33"/>
        <v>0</v>
      </c>
      <c r="M232" s="468"/>
      <c r="N232" s="234"/>
      <c r="O232" s="219">
        <f t="shared" si="34"/>
        <v>0</v>
      </c>
      <c r="P232" s="434"/>
      <c r="R232" s="346"/>
    </row>
    <row r="233" spans="1:18" hidden="1" x14ac:dyDescent="0.25">
      <c r="A233" s="200">
        <v>6000</v>
      </c>
      <c r="B233" s="200" t="s">
        <v>248</v>
      </c>
      <c r="C233" s="608">
        <f t="shared" si="27"/>
        <v>0</v>
      </c>
      <c r="D233" s="206">
        <f>D234+D254+D261</f>
        <v>0</v>
      </c>
      <c r="E233" s="207">
        <f>E234+E254+E261</f>
        <v>0</v>
      </c>
      <c r="F233" s="208">
        <f t="shared" si="31"/>
        <v>0</v>
      </c>
      <c r="G233" s="206">
        <f>G234+G254+G261</f>
        <v>0</v>
      </c>
      <c r="H233" s="456">
        <f>H234+H254+H261</f>
        <v>0</v>
      </c>
      <c r="I233" s="209">
        <f t="shared" si="32"/>
        <v>0</v>
      </c>
      <c r="J233" s="206">
        <f>J234+J254+J261</f>
        <v>0</v>
      </c>
      <c r="K233" s="456">
        <f>K234+K254+K261</f>
        <v>0</v>
      </c>
      <c r="L233" s="209">
        <f t="shared" si="33"/>
        <v>0</v>
      </c>
      <c r="M233" s="457">
        <f>M234+M254+M261</f>
        <v>0</v>
      </c>
      <c r="N233" s="207">
        <f>N234+N254+N261</f>
        <v>0</v>
      </c>
      <c r="O233" s="209">
        <f t="shared" si="34"/>
        <v>0</v>
      </c>
      <c r="P233" s="458"/>
      <c r="R233" s="346"/>
    </row>
    <row r="234" spans="1:18" hidden="1" x14ac:dyDescent="0.25">
      <c r="A234" s="137">
        <v>6200</v>
      </c>
      <c r="B234" s="253" t="s">
        <v>249</v>
      </c>
      <c r="C234" s="26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2"/>
        <v>0</v>
      </c>
      <c r="J234" s="211">
        <f>SUM(J235,J236,J238,J241,J247,J248,J249)</f>
        <v>0</v>
      </c>
      <c r="K234" s="486">
        <f>SUM(K235,K236,K238,K241,K247,K248,K249)</f>
        <v>0</v>
      </c>
      <c r="L234" s="268">
        <f t="shared" si="33"/>
        <v>0</v>
      </c>
      <c r="M234" s="459">
        <f>SUM(M235,M236,M238,M241,M247,M248,M249)</f>
        <v>0</v>
      </c>
      <c r="N234" s="266">
        <f>SUM(N235,N236,N238,N241,N247,N248,N249)</f>
        <v>0</v>
      </c>
      <c r="O234" s="268">
        <f t="shared" si="34"/>
        <v>0</v>
      </c>
      <c r="P234" s="460"/>
      <c r="R234" s="346"/>
    </row>
    <row r="235" spans="1:18" ht="24" hidden="1" x14ac:dyDescent="0.25">
      <c r="A235" s="350">
        <v>6220</v>
      </c>
      <c r="B235" s="101" t="s">
        <v>250</v>
      </c>
      <c r="C235" s="240">
        <f t="shared" si="27"/>
        <v>0</v>
      </c>
      <c r="D235" s="106"/>
      <c r="E235" s="108"/>
      <c r="F235" s="242">
        <f t="shared" si="31"/>
        <v>0</v>
      </c>
      <c r="G235" s="106"/>
      <c r="H235" s="403"/>
      <c r="I235" s="243">
        <f t="shared" si="32"/>
        <v>0</v>
      </c>
      <c r="J235" s="106"/>
      <c r="K235" s="403"/>
      <c r="L235" s="243">
        <f t="shared" si="33"/>
        <v>0</v>
      </c>
      <c r="M235" s="463"/>
      <c r="N235" s="108"/>
      <c r="O235" s="243">
        <f t="shared" si="34"/>
        <v>0</v>
      </c>
      <c r="P235" s="382"/>
      <c r="R235" s="346"/>
    </row>
    <row r="236" spans="1:18" hidden="1" x14ac:dyDescent="0.25">
      <c r="A236" s="224">
        <v>6230</v>
      </c>
      <c r="B236" s="111" t="s">
        <v>251</v>
      </c>
      <c r="C236" s="227">
        <f t="shared" si="27"/>
        <v>0</v>
      </c>
      <c r="D236" s="225">
        <f>SUM(D237)</f>
        <v>0</v>
      </c>
      <c r="E236" s="465">
        <f>SUM(E237)</f>
        <v>0</v>
      </c>
      <c r="F236" s="229">
        <f t="shared" si="31"/>
        <v>0</v>
      </c>
      <c r="G236" s="225">
        <f>SUM(G237)</f>
        <v>0</v>
      </c>
      <c r="H236" s="465">
        <f>SUM(H237)</f>
        <v>0</v>
      </c>
      <c r="I236" s="230">
        <f t="shared" si="32"/>
        <v>0</v>
      </c>
      <c r="J236" s="225">
        <f>SUM(J237)</f>
        <v>0</v>
      </c>
      <c r="K236" s="465">
        <f>SUM(K237)</f>
        <v>0</v>
      </c>
      <c r="L236" s="230">
        <f t="shared" si="33"/>
        <v>0</v>
      </c>
      <c r="M236" s="225">
        <f>SUM(M237)</f>
        <v>0</v>
      </c>
      <c r="N236" s="465">
        <f>SUM(N237)</f>
        <v>0</v>
      </c>
      <c r="O236" s="230">
        <f t="shared" si="34"/>
        <v>0</v>
      </c>
      <c r="P236" s="387"/>
      <c r="R236" s="346"/>
    </row>
    <row r="237" spans="1:18" ht="24" hidden="1" x14ac:dyDescent="0.25">
      <c r="A237" s="64">
        <v>6239</v>
      </c>
      <c r="B237" s="101" t="s">
        <v>252</v>
      </c>
      <c r="C237" s="227">
        <f t="shared" si="27"/>
        <v>0</v>
      </c>
      <c r="D237" s="116"/>
      <c r="E237" s="118"/>
      <c r="F237" s="229">
        <f t="shared" si="31"/>
        <v>0</v>
      </c>
      <c r="G237" s="116"/>
      <c r="H237" s="408"/>
      <c r="I237" s="230">
        <f t="shared" si="32"/>
        <v>0</v>
      </c>
      <c r="J237" s="116"/>
      <c r="K237" s="408"/>
      <c r="L237" s="230">
        <f t="shared" si="33"/>
        <v>0</v>
      </c>
      <c r="M237" s="464"/>
      <c r="N237" s="118"/>
      <c r="O237" s="230">
        <f t="shared" si="34"/>
        <v>0</v>
      </c>
      <c r="P237" s="387"/>
      <c r="R237" s="346"/>
    </row>
    <row r="238" spans="1:18" ht="24" hidden="1" x14ac:dyDescent="0.25">
      <c r="A238" s="224">
        <v>6240</v>
      </c>
      <c r="B238" s="111" t="s">
        <v>253</v>
      </c>
      <c r="C238" s="227">
        <f t="shared" si="27"/>
        <v>0</v>
      </c>
      <c r="D238" s="225">
        <f>SUM(D239:D240)</f>
        <v>0</v>
      </c>
      <c r="E238" s="228">
        <f>SUM(E239:E240)</f>
        <v>0</v>
      </c>
      <c r="F238" s="229">
        <f t="shared" si="31"/>
        <v>0</v>
      </c>
      <c r="G238" s="225">
        <f>SUM(G239:G240)</f>
        <v>0</v>
      </c>
      <c r="H238" s="465">
        <f>SUM(H239:H240)</f>
        <v>0</v>
      </c>
      <c r="I238" s="230">
        <f t="shared" si="32"/>
        <v>0</v>
      </c>
      <c r="J238" s="225">
        <f>SUM(J239:J240)</f>
        <v>0</v>
      </c>
      <c r="K238" s="465">
        <f>SUM(K239:K240)</f>
        <v>0</v>
      </c>
      <c r="L238" s="230">
        <f t="shared" si="33"/>
        <v>0</v>
      </c>
      <c r="M238" s="466">
        <f>SUM(M239:M240)</f>
        <v>0</v>
      </c>
      <c r="N238" s="228">
        <f>SUM(N239:N240)</f>
        <v>0</v>
      </c>
      <c r="O238" s="230">
        <f t="shared" si="34"/>
        <v>0</v>
      </c>
      <c r="P238" s="387"/>
      <c r="R238" s="346"/>
    </row>
    <row r="239" spans="1:18" hidden="1" x14ac:dyDescent="0.25">
      <c r="A239" s="64">
        <v>6241</v>
      </c>
      <c r="B239" s="111" t="s">
        <v>254</v>
      </c>
      <c r="C239" s="227">
        <f t="shared" si="27"/>
        <v>0</v>
      </c>
      <c r="D239" s="116"/>
      <c r="E239" s="118"/>
      <c r="F239" s="229">
        <f t="shared" si="31"/>
        <v>0</v>
      </c>
      <c r="G239" s="116"/>
      <c r="H239" s="408"/>
      <c r="I239" s="230">
        <f t="shared" si="32"/>
        <v>0</v>
      </c>
      <c r="J239" s="116"/>
      <c r="K239" s="408"/>
      <c r="L239" s="230">
        <f t="shared" si="33"/>
        <v>0</v>
      </c>
      <c r="M239" s="464"/>
      <c r="N239" s="118"/>
      <c r="O239" s="230">
        <f t="shared" si="34"/>
        <v>0</v>
      </c>
      <c r="P239" s="387"/>
      <c r="R239" s="346"/>
    </row>
    <row r="240" spans="1:18" hidden="1" x14ac:dyDescent="0.25">
      <c r="A240" s="64">
        <v>6242</v>
      </c>
      <c r="B240" s="111" t="s">
        <v>255</v>
      </c>
      <c r="C240" s="227">
        <f t="shared" si="27"/>
        <v>0</v>
      </c>
      <c r="D240" s="116"/>
      <c r="E240" s="118"/>
      <c r="F240" s="229">
        <f t="shared" si="31"/>
        <v>0</v>
      </c>
      <c r="G240" s="116"/>
      <c r="H240" s="408"/>
      <c r="I240" s="230">
        <f t="shared" si="32"/>
        <v>0</v>
      </c>
      <c r="J240" s="116"/>
      <c r="K240" s="408"/>
      <c r="L240" s="230">
        <f t="shared" si="33"/>
        <v>0</v>
      </c>
      <c r="M240" s="464"/>
      <c r="N240" s="118"/>
      <c r="O240" s="230">
        <f t="shared" si="34"/>
        <v>0</v>
      </c>
      <c r="P240" s="387"/>
      <c r="R240" s="346"/>
    </row>
    <row r="241" spans="1:18" ht="24" hidden="1" x14ac:dyDescent="0.25">
      <c r="A241" s="224">
        <v>6250</v>
      </c>
      <c r="B241" s="111" t="s">
        <v>256</v>
      </c>
      <c r="C241" s="227">
        <f t="shared" si="27"/>
        <v>0</v>
      </c>
      <c r="D241" s="225">
        <f>SUM(D242:D246)</f>
        <v>0</v>
      </c>
      <c r="E241" s="228">
        <f>SUM(E242:E246)</f>
        <v>0</v>
      </c>
      <c r="F241" s="229">
        <f t="shared" si="31"/>
        <v>0</v>
      </c>
      <c r="G241" s="225">
        <f>SUM(G242:G246)</f>
        <v>0</v>
      </c>
      <c r="H241" s="465">
        <f>SUM(H242:H246)</f>
        <v>0</v>
      </c>
      <c r="I241" s="230">
        <f t="shared" si="32"/>
        <v>0</v>
      </c>
      <c r="J241" s="225">
        <f>SUM(J242:J246)</f>
        <v>0</v>
      </c>
      <c r="K241" s="465">
        <f>SUM(K242:K246)</f>
        <v>0</v>
      </c>
      <c r="L241" s="230">
        <f t="shared" si="33"/>
        <v>0</v>
      </c>
      <c r="M241" s="466">
        <f>SUM(M242:M246)</f>
        <v>0</v>
      </c>
      <c r="N241" s="228">
        <f>SUM(N242:N246)</f>
        <v>0</v>
      </c>
      <c r="O241" s="230">
        <f t="shared" si="34"/>
        <v>0</v>
      </c>
      <c r="P241" s="387"/>
      <c r="R241" s="346"/>
    </row>
    <row r="242" spans="1:18" hidden="1" x14ac:dyDescent="0.25">
      <c r="A242" s="64">
        <v>6252</v>
      </c>
      <c r="B242" s="111" t="s">
        <v>257</v>
      </c>
      <c r="C242" s="227">
        <f t="shared" si="27"/>
        <v>0</v>
      </c>
      <c r="D242" s="116"/>
      <c r="E242" s="118"/>
      <c r="F242" s="229">
        <f t="shared" si="31"/>
        <v>0</v>
      </c>
      <c r="G242" s="116"/>
      <c r="H242" s="408"/>
      <c r="I242" s="230">
        <f t="shared" si="32"/>
        <v>0</v>
      </c>
      <c r="J242" s="116"/>
      <c r="K242" s="408"/>
      <c r="L242" s="230">
        <f t="shared" si="33"/>
        <v>0</v>
      </c>
      <c r="M242" s="464"/>
      <c r="N242" s="118"/>
      <c r="O242" s="230">
        <f t="shared" si="34"/>
        <v>0</v>
      </c>
      <c r="P242" s="387"/>
      <c r="R242" s="346"/>
    </row>
    <row r="243" spans="1:18" hidden="1" x14ac:dyDescent="0.25">
      <c r="A243" s="64">
        <v>6253</v>
      </c>
      <c r="B243" s="111" t="s">
        <v>258</v>
      </c>
      <c r="C243" s="227">
        <f t="shared" si="27"/>
        <v>0</v>
      </c>
      <c r="D243" s="116"/>
      <c r="E243" s="118"/>
      <c r="F243" s="229">
        <f t="shared" si="31"/>
        <v>0</v>
      </c>
      <c r="G243" s="116"/>
      <c r="H243" s="408"/>
      <c r="I243" s="230">
        <f t="shared" si="32"/>
        <v>0</v>
      </c>
      <c r="J243" s="116"/>
      <c r="K243" s="408"/>
      <c r="L243" s="230">
        <f t="shared" si="33"/>
        <v>0</v>
      </c>
      <c r="M243" s="464"/>
      <c r="N243" s="118"/>
      <c r="O243" s="230">
        <f t="shared" si="34"/>
        <v>0</v>
      </c>
      <c r="P243" s="387"/>
      <c r="R243" s="346"/>
    </row>
    <row r="244" spans="1:18" ht="24" hidden="1" x14ac:dyDescent="0.25">
      <c r="A244" s="64">
        <v>6254</v>
      </c>
      <c r="B244" s="111" t="s">
        <v>259</v>
      </c>
      <c r="C244" s="227">
        <f t="shared" si="27"/>
        <v>0</v>
      </c>
      <c r="D244" s="116"/>
      <c r="E244" s="118"/>
      <c r="F244" s="229">
        <f t="shared" si="31"/>
        <v>0</v>
      </c>
      <c r="G244" s="116"/>
      <c r="H244" s="408"/>
      <c r="I244" s="230">
        <f t="shared" si="32"/>
        <v>0</v>
      </c>
      <c r="J244" s="116"/>
      <c r="K244" s="408"/>
      <c r="L244" s="230">
        <f t="shared" si="33"/>
        <v>0</v>
      </c>
      <c r="M244" s="464"/>
      <c r="N244" s="118"/>
      <c r="O244" s="230">
        <f t="shared" si="34"/>
        <v>0</v>
      </c>
      <c r="P244" s="387"/>
      <c r="R244" s="346"/>
    </row>
    <row r="245" spans="1:18" ht="24" hidden="1" x14ac:dyDescent="0.25">
      <c r="A245" s="64">
        <v>6255</v>
      </c>
      <c r="B245" s="111" t="s">
        <v>260</v>
      </c>
      <c r="C245" s="227">
        <f t="shared" si="27"/>
        <v>0</v>
      </c>
      <c r="D245" s="116"/>
      <c r="E245" s="118"/>
      <c r="F245" s="229">
        <f t="shared" si="31"/>
        <v>0</v>
      </c>
      <c r="G245" s="116"/>
      <c r="H245" s="408"/>
      <c r="I245" s="230">
        <f t="shared" si="32"/>
        <v>0</v>
      </c>
      <c r="J245" s="116"/>
      <c r="K245" s="408"/>
      <c r="L245" s="230">
        <f t="shared" si="33"/>
        <v>0</v>
      </c>
      <c r="M245" s="464"/>
      <c r="N245" s="118"/>
      <c r="O245" s="230">
        <f t="shared" si="34"/>
        <v>0</v>
      </c>
      <c r="P245" s="387"/>
      <c r="R245" s="346"/>
    </row>
    <row r="246" spans="1:18" hidden="1" x14ac:dyDescent="0.25">
      <c r="A246" s="64">
        <v>6259</v>
      </c>
      <c r="B246" s="111" t="s">
        <v>261</v>
      </c>
      <c r="C246" s="227">
        <f t="shared" si="27"/>
        <v>0</v>
      </c>
      <c r="D246" s="116"/>
      <c r="E246" s="118"/>
      <c r="F246" s="229">
        <f t="shared" si="31"/>
        <v>0</v>
      </c>
      <c r="G246" s="116"/>
      <c r="H246" s="408"/>
      <c r="I246" s="230">
        <f t="shared" si="32"/>
        <v>0</v>
      </c>
      <c r="J246" s="116"/>
      <c r="K246" s="408"/>
      <c r="L246" s="230">
        <f t="shared" si="33"/>
        <v>0</v>
      </c>
      <c r="M246" s="464"/>
      <c r="N246" s="118"/>
      <c r="O246" s="230">
        <f t="shared" si="34"/>
        <v>0</v>
      </c>
      <c r="P246" s="387"/>
      <c r="R246" s="346"/>
    </row>
    <row r="247" spans="1:18" ht="24" hidden="1" x14ac:dyDescent="0.25">
      <c r="A247" s="224">
        <v>6260</v>
      </c>
      <c r="B247" s="111" t="s">
        <v>262</v>
      </c>
      <c r="C247" s="227">
        <f t="shared" si="27"/>
        <v>0</v>
      </c>
      <c r="D247" s="116"/>
      <c r="E247" s="118"/>
      <c r="F247" s="229">
        <f t="shared" ref="F247:F299" si="38">D247+E247</f>
        <v>0</v>
      </c>
      <c r="G247" s="116"/>
      <c r="H247" s="408"/>
      <c r="I247" s="230">
        <f t="shared" ref="I247:I299" si="39">G247+H247</f>
        <v>0</v>
      </c>
      <c r="J247" s="116"/>
      <c r="K247" s="408"/>
      <c r="L247" s="230">
        <f t="shared" ref="L247:L299" si="40">J247+K247</f>
        <v>0</v>
      </c>
      <c r="M247" s="464"/>
      <c r="N247" s="118"/>
      <c r="O247" s="230">
        <f t="shared" ref="O247:O276" si="41">M247+N247</f>
        <v>0</v>
      </c>
      <c r="P247" s="387"/>
      <c r="R247" s="346"/>
    </row>
    <row r="248" spans="1:18" hidden="1" x14ac:dyDescent="0.25">
      <c r="A248" s="224">
        <v>6270</v>
      </c>
      <c r="B248" s="111" t="s">
        <v>263</v>
      </c>
      <c r="C248" s="227">
        <f t="shared" si="27"/>
        <v>0</v>
      </c>
      <c r="D248" s="116"/>
      <c r="E248" s="118"/>
      <c r="F248" s="229">
        <f t="shared" si="38"/>
        <v>0</v>
      </c>
      <c r="G248" s="116"/>
      <c r="H248" s="408"/>
      <c r="I248" s="230">
        <f t="shared" si="39"/>
        <v>0</v>
      </c>
      <c r="J248" s="116"/>
      <c r="K248" s="408"/>
      <c r="L248" s="230">
        <f t="shared" si="40"/>
        <v>0</v>
      </c>
      <c r="M248" s="464"/>
      <c r="N248" s="118"/>
      <c r="O248" s="230">
        <f t="shared" si="41"/>
        <v>0</v>
      </c>
      <c r="P248" s="387"/>
      <c r="R248" s="346"/>
    </row>
    <row r="249" spans="1:18" ht="24" hidden="1" x14ac:dyDescent="0.25">
      <c r="A249" s="350">
        <v>6290</v>
      </c>
      <c r="B249" s="101" t="s">
        <v>264</v>
      </c>
      <c r="C249" s="227">
        <f t="shared" si="27"/>
        <v>0</v>
      </c>
      <c r="D249" s="238">
        <f>SUM(D250:D253)</f>
        <v>0</v>
      </c>
      <c r="E249" s="241">
        <f>SUM(E250:E253)</f>
        <v>0</v>
      </c>
      <c r="F249" s="242">
        <f t="shared" si="38"/>
        <v>0</v>
      </c>
      <c r="G249" s="238">
        <f>SUM(G250:G253)</f>
        <v>0</v>
      </c>
      <c r="H249" s="470">
        <f t="shared" ref="H249" si="42">SUM(H250:H253)</f>
        <v>0</v>
      </c>
      <c r="I249" s="243">
        <f t="shared" si="39"/>
        <v>0</v>
      </c>
      <c r="J249" s="238">
        <f>SUM(J250:J253)</f>
        <v>0</v>
      </c>
      <c r="K249" s="470">
        <f t="shared" ref="K249" si="43">SUM(K250:K253)</f>
        <v>0</v>
      </c>
      <c r="L249" s="243">
        <f t="shared" si="40"/>
        <v>0</v>
      </c>
      <c r="M249" s="477">
        <f t="shared" ref="M249:N249" si="44">SUM(M250:M253)</f>
        <v>0</v>
      </c>
      <c r="N249" s="478">
        <f t="shared" si="44"/>
        <v>0</v>
      </c>
      <c r="O249" s="479">
        <f t="shared" si="41"/>
        <v>0</v>
      </c>
      <c r="P249" s="480"/>
      <c r="R249" s="346"/>
    </row>
    <row r="250" spans="1:18" hidden="1" x14ac:dyDescent="0.25">
      <c r="A250" s="64">
        <v>6291</v>
      </c>
      <c r="B250" s="111" t="s">
        <v>265</v>
      </c>
      <c r="C250" s="227">
        <f t="shared" si="27"/>
        <v>0</v>
      </c>
      <c r="D250" s="116"/>
      <c r="E250" s="118"/>
      <c r="F250" s="229">
        <f t="shared" si="38"/>
        <v>0</v>
      </c>
      <c r="G250" s="116"/>
      <c r="H250" s="408"/>
      <c r="I250" s="230">
        <f t="shared" si="39"/>
        <v>0</v>
      </c>
      <c r="J250" s="116"/>
      <c r="K250" s="408"/>
      <c r="L250" s="230">
        <f t="shared" si="40"/>
        <v>0</v>
      </c>
      <c r="M250" s="464"/>
      <c r="N250" s="118"/>
      <c r="O250" s="230">
        <f t="shared" si="41"/>
        <v>0</v>
      </c>
      <c r="P250" s="387"/>
      <c r="R250" s="346"/>
    </row>
    <row r="251" spans="1:18" hidden="1" x14ac:dyDescent="0.25">
      <c r="A251" s="64">
        <v>6292</v>
      </c>
      <c r="B251" s="111" t="s">
        <v>266</v>
      </c>
      <c r="C251" s="227">
        <f t="shared" si="27"/>
        <v>0</v>
      </c>
      <c r="D251" s="116"/>
      <c r="E251" s="118"/>
      <c r="F251" s="229">
        <f t="shared" si="38"/>
        <v>0</v>
      </c>
      <c r="G251" s="116"/>
      <c r="H251" s="408"/>
      <c r="I251" s="230">
        <f t="shared" si="39"/>
        <v>0</v>
      </c>
      <c r="J251" s="116"/>
      <c r="K251" s="408"/>
      <c r="L251" s="230">
        <f t="shared" si="40"/>
        <v>0</v>
      </c>
      <c r="M251" s="464"/>
      <c r="N251" s="118"/>
      <c r="O251" s="230">
        <f t="shared" si="41"/>
        <v>0</v>
      </c>
      <c r="P251" s="387"/>
      <c r="R251" s="346"/>
    </row>
    <row r="252" spans="1:18" ht="72" hidden="1" x14ac:dyDescent="0.25">
      <c r="A252" s="64">
        <v>6296</v>
      </c>
      <c r="B252" s="111" t="s">
        <v>267</v>
      </c>
      <c r="C252" s="227">
        <f t="shared" si="27"/>
        <v>0</v>
      </c>
      <c r="D252" s="116"/>
      <c r="E252" s="118"/>
      <c r="F252" s="229">
        <f t="shared" si="38"/>
        <v>0</v>
      </c>
      <c r="G252" s="116"/>
      <c r="H252" s="408"/>
      <c r="I252" s="230">
        <f t="shared" si="39"/>
        <v>0</v>
      </c>
      <c r="J252" s="116"/>
      <c r="K252" s="408"/>
      <c r="L252" s="230">
        <f t="shared" si="40"/>
        <v>0</v>
      </c>
      <c r="M252" s="464"/>
      <c r="N252" s="118"/>
      <c r="O252" s="230">
        <f t="shared" si="41"/>
        <v>0</v>
      </c>
      <c r="P252" s="387"/>
      <c r="R252" s="346"/>
    </row>
    <row r="253" spans="1:18" ht="36" hidden="1" x14ac:dyDescent="0.25">
      <c r="A253" s="64">
        <v>6299</v>
      </c>
      <c r="B253" s="111" t="s">
        <v>268</v>
      </c>
      <c r="C253" s="227">
        <f t="shared" si="27"/>
        <v>0</v>
      </c>
      <c r="D253" s="116"/>
      <c r="E253" s="118"/>
      <c r="F253" s="229">
        <f t="shared" si="38"/>
        <v>0</v>
      </c>
      <c r="G253" s="116"/>
      <c r="H253" s="408"/>
      <c r="I253" s="230">
        <f t="shared" si="39"/>
        <v>0</v>
      </c>
      <c r="J253" s="116"/>
      <c r="K253" s="408"/>
      <c r="L253" s="230">
        <f t="shared" si="40"/>
        <v>0</v>
      </c>
      <c r="M253" s="464"/>
      <c r="N253" s="118"/>
      <c r="O253" s="230">
        <f t="shared" si="41"/>
        <v>0</v>
      </c>
      <c r="P253" s="387"/>
      <c r="R253" s="346"/>
    </row>
    <row r="254" spans="1:18" hidden="1" x14ac:dyDescent="0.25">
      <c r="A254" s="85">
        <v>6300</v>
      </c>
      <c r="B254" s="210" t="s">
        <v>269</v>
      </c>
      <c r="C254" s="97">
        <f t="shared" si="27"/>
        <v>0</v>
      </c>
      <c r="D254" s="95">
        <f>SUM(D255,D259,D260)</f>
        <v>0</v>
      </c>
      <c r="E254" s="98">
        <f>SUM(E255,E259,E260)</f>
        <v>0</v>
      </c>
      <c r="F254" s="212">
        <f t="shared" si="38"/>
        <v>0</v>
      </c>
      <c r="G254" s="95">
        <f>SUM(G255,G259,G260)</f>
        <v>0</v>
      </c>
      <c r="H254" s="399">
        <f t="shared" ref="H254" si="45">SUM(H255,H259,H260)</f>
        <v>0</v>
      </c>
      <c r="I254" s="99">
        <f t="shared" si="39"/>
        <v>0</v>
      </c>
      <c r="J254" s="95">
        <f>SUM(J255,J259,J260)</f>
        <v>0</v>
      </c>
      <c r="K254" s="399">
        <f t="shared" ref="K254" si="46">SUM(K255,K259,K260)</f>
        <v>0</v>
      </c>
      <c r="L254" s="99">
        <f t="shared" si="40"/>
        <v>0</v>
      </c>
      <c r="M254" s="472">
        <f t="shared" ref="M254:N254" si="47">SUM(M255,M259,M260)</f>
        <v>0</v>
      </c>
      <c r="N254" s="291">
        <f t="shared" si="47"/>
        <v>0</v>
      </c>
      <c r="O254" s="293">
        <f t="shared" si="41"/>
        <v>0</v>
      </c>
      <c r="P254" s="473"/>
      <c r="R254" s="346"/>
    </row>
    <row r="255" spans="1:18" ht="24" hidden="1" x14ac:dyDescent="0.25">
      <c r="A255" s="350">
        <v>6320</v>
      </c>
      <c r="B255" s="101" t="s">
        <v>270</v>
      </c>
      <c r="C255" s="618">
        <f t="shared" si="27"/>
        <v>0</v>
      </c>
      <c r="D255" s="238">
        <f>SUM(D256:D258)</f>
        <v>0</v>
      </c>
      <c r="E255" s="241">
        <f>SUM(E256:E258)</f>
        <v>0</v>
      </c>
      <c r="F255" s="242">
        <f t="shared" si="38"/>
        <v>0</v>
      </c>
      <c r="G255" s="238">
        <f>SUM(G256:G258)</f>
        <v>0</v>
      </c>
      <c r="H255" s="470">
        <f t="shared" ref="H255" si="48">SUM(H256:H258)</f>
        <v>0</v>
      </c>
      <c r="I255" s="243">
        <f t="shared" si="39"/>
        <v>0</v>
      </c>
      <c r="J255" s="238">
        <f>SUM(J256:J258)</f>
        <v>0</v>
      </c>
      <c r="K255" s="470">
        <f t="shared" ref="K255" si="49">SUM(K256:K258)</f>
        <v>0</v>
      </c>
      <c r="L255" s="243">
        <f t="shared" si="40"/>
        <v>0</v>
      </c>
      <c r="M255" s="471">
        <f t="shared" ref="M255:N255" si="50">SUM(M256:M258)</f>
        <v>0</v>
      </c>
      <c r="N255" s="241">
        <f t="shared" si="50"/>
        <v>0</v>
      </c>
      <c r="O255" s="243">
        <f t="shared" si="41"/>
        <v>0</v>
      </c>
      <c r="P255" s="382"/>
      <c r="R255" s="346"/>
    </row>
    <row r="256" spans="1:18" hidden="1" x14ac:dyDescent="0.25">
      <c r="A256" s="64">
        <v>6322</v>
      </c>
      <c r="B256" s="111" t="s">
        <v>271</v>
      </c>
      <c r="C256" s="227">
        <f t="shared" si="27"/>
        <v>0</v>
      </c>
      <c r="D256" s="116"/>
      <c r="E256" s="118"/>
      <c r="F256" s="229">
        <f t="shared" si="38"/>
        <v>0</v>
      </c>
      <c r="G256" s="116"/>
      <c r="H256" s="408"/>
      <c r="I256" s="230">
        <f t="shared" si="39"/>
        <v>0</v>
      </c>
      <c r="J256" s="116"/>
      <c r="K256" s="408"/>
      <c r="L256" s="230">
        <f t="shared" si="40"/>
        <v>0</v>
      </c>
      <c r="M256" s="464"/>
      <c r="N256" s="118"/>
      <c r="O256" s="230">
        <f t="shared" si="41"/>
        <v>0</v>
      </c>
      <c r="P256" s="387"/>
      <c r="R256" s="346"/>
    </row>
    <row r="257" spans="1:18" ht="24" hidden="1" x14ac:dyDescent="0.25">
      <c r="A257" s="64">
        <v>6323</v>
      </c>
      <c r="B257" s="111" t="s">
        <v>272</v>
      </c>
      <c r="C257" s="227">
        <f t="shared" si="27"/>
        <v>0</v>
      </c>
      <c r="D257" s="116"/>
      <c r="E257" s="118"/>
      <c r="F257" s="229">
        <f t="shared" si="38"/>
        <v>0</v>
      </c>
      <c r="G257" s="116"/>
      <c r="H257" s="408"/>
      <c r="I257" s="230">
        <f t="shared" si="39"/>
        <v>0</v>
      </c>
      <c r="J257" s="116"/>
      <c r="K257" s="408"/>
      <c r="L257" s="230">
        <f t="shared" si="40"/>
        <v>0</v>
      </c>
      <c r="M257" s="464"/>
      <c r="N257" s="118"/>
      <c r="O257" s="230">
        <f t="shared" si="41"/>
        <v>0</v>
      </c>
      <c r="P257" s="387"/>
      <c r="R257" s="346"/>
    </row>
    <row r="258" spans="1:18" ht="24" hidden="1" x14ac:dyDescent="0.25">
      <c r="A258" s="55">
        <v>6324</v>
      </c>
      <c r="B258" s="101" t="s">
        <v>273</v>
      </c>
      <c r="C258" s="227">
        <f t="shared" si="27"/>
        <v>0</v>
      </c>
      <c r="D258" s="106"/>
      <c r="E258" s="108"/>
      <c r="F258" s="242">
        <f t="shared" si="38"/>
        <v>0</v>
      </c>
      <c r="G258" s="106"/>
      <c r="H258" s="403"/>
      <c r="I258" s="243">
        <f t="shared" si="39"/>
        <v>0</v>
      </c>
      <c r="J258" s="106"/>
      <c r="K258" s="403"/>
      <c r="L258" s="243">
        <f t="shared" si="40"/>
        <v>0</v>
      </c>
      <c r="M258" s="463"/>
      <c r="N258" s="108"/>
      <c r="O258" s="243">
        <f t="shared" si="41"/>
        <v>0</v>
      </c>
      <c r="P258" s="382"/>
      <c r="R258" s="346"/>
    </row>
    <row r="259" spans="1:18" ht="24" hidden="1" x14ac:dyDescent="0.25">
      <c r="A259" s="273">
        <v>6330</v>
      </c>
      <c r="B259" s="274" t="s">
        <v>274</v>
      </c>
      <c r="C259" s="227">
        <f t="shared" ref="C259:C286" si="51">F259+I259+L259+O259</f>
        <v>0</v>
      </c>
      <c r="D259" s="257"/>
      <c r="E259" s="260"/>
      <c r="F259" s="482">
        <f t="shared" si="38"/>
        <v>0</v>
      </c>
      <c r="G259" s="257"/>
      <c r="H259" s="483"/>
      <c r="I259" s="479">
        <f t="shared" si="39"/>
        <v>0</v>
      </c>
      <c r="J259" s="257"/>
      <c r="K259" s="483"/>
      <c r="L259" s="479">
        <f t="shared" si="40"/>
        <v>0</v>
      </c>
      <c r="M259" s="484"/>
      <c r="N259" s="260"/>
      <c r="O259" s="479">
        <f t="shared" si="41"/>
        <v>0</v>
      </c>
      <c r="P259" s="480"/>
      <c r="R259" s="346"/>
    </row>
    <row r="260" spans="1:18" hidden="1" x14ac:dyDescent="0.25">
      <c r="A260" s="224">
        <v>6360</v>
      </c>
      <c r="B260" s="111" t="s">
        <v>275</v>
      </c>
      <c r="C260" s="227">
        <f t="shared" si="51"/>
        <v>0</v>
      </c>
      <c r="D260" s="116"/>
      <c r="E260" s="118"/>
      <c r="F260" s="229">
        <f t="shared" si="38"/>
        <v>0</v>
      </c>
      <c r="G260" s="116"/>
      <c r="H260" s="408"/>
      <c r="I260" s="230">
        <f t="shared" si="39"/>
        <v>0</v>
      </c>
      <c r="J260" s="116"/>
      <c r="K260" s="408"/>
      <c r="L260" s="230">
        <f t="shared" si="40"/>
        <v>0</v>
      </c>
      <c r="M260" s="464"/>
      <c r="N260" s="118"/>
      <c r="O260" s="230">
        <f t="shared" si="41"/>
        <v>0</v>
      </c>
      <c r="P260" s="387"/>
      <c r="R260" s="346"/>
    </row>
    <row r="261" spans="1:18" ht="36" hidden="1" x14ac:dyDescent="0.25">
      <c r="A261" s="85">
        <v>6400</v>
      </c>
      <c r="B261" s="210" t="s">
        <v>276</v>
      </c>
      <c r="C261" s="97">
        <f t="shared" si="51"/>
        <v>0</v>
      </c>
      <c r="D261" s="95">
        <f>SUM(D262,D266)</f>
        <v>0</v>
      </c>
      <c r="E261" s="98">
        <f>SUM(E262,E266)</f>
        <v>0</v>
      </c>
      <c r="F261" s="212">
        <f t="shared" si="38"/>
        <v>0</v>
      </c>
      <c r="G261" s="95">
        <f>SUM(G262,G266)</f>
        <v>0</v>
      </c>
      <c r="H261" s="399">
        <f t="shared" ref="H261" si="52">SUM(H262,H266)</f>
        <v>0</v>
      </c>
      <c r="I261" s="99">
        <f t="shared" si="39"/>
        <v>0</v>
      </c>
      <c r="J261" s="95">
        <f>SUM(J262,J266)</f>
        <v>0</v>
      </c>
      <c r="K261" s="399">
        <f t="shared" ref="K261" si="53">SUM(K262,K266)</f>
        <v>0</v>
      </c>
      <c r="L261" s="99">
        <f t="shared" si="40"/>
        <v>0</v>
      </c>
      <c r="M261" s="472">
        <f t="shared" ref="M261:N261" si="54">SUM(M262,M266)</f>
        <v>0</v>
      </c>
      <c r="N261" s="291">
        <f t="shared" si="54"/>
        <v>0</v>
      </c>
      <c r="O261" s="293">
        <f t="shared" si="41"/>
        <v>0</v>
      </c>
      <c r="P261" s="473"/>
      <c r="R261" s="346"/>
    </row>
    <row r="262" spans="1:18" ht="24" hidden="1" x14ac:dyDescent="0.25">
      <c r="A262" s="350">
        <v>6410</v>
      </c>
      <c r="B262" s="101" t="s">
        <v>277</v>
      </c>
      <c r="C262" s="240">
        <f t="shared" si="51"/>
        <v>0</v>
      </c>
      <c r="D262" s="238">
        <f>SUM(D263:D265)</f>
        <v>0</v>
      </c>
      <c r="E262" s="241">
        <f>SUM(E263:E265)</f>
        <v>0</v>
      </c>
      <c r="F262" s="242">
        <f t="shared" si="38"/>
        <v>0</v>
      </c>
      <c r="G262" s="238">
        <f>SUM(G263:G265)</f>
        <v>0</v>
      </c>
      <c r="H262" s="470">
        <f t="shared" ref="H262" si="55">SUM(H263:H265)</f>
        <v>0</v>
      </c>
      <c r="I262" s="243">
        <f t="shared" si="39"/>
        <v>0</v>
      </c>
      <c r="J262" s="238">
        <f>SUM(J263:J265)</f>
        <v>0</v>
      </c>
      <c r="K262" s="470">
        <f t="shared" ref="K262" si="56">SUM(K263:K265)</f>
        <v>0</v>
      </c>
      <c r="L262" s="243">
        <f t="shared" si="40"/>
        <v>0</v>
      </c>
      <c r="M262" s="475">
        <f t="shared" ref="M262:N262" si="57">SUM(M263:M265)</f>
        <v>0</v>
      </c>
      <c r="N262" s="476">
        <f t="shared" si="57"/>
        <v>0</v>
      </c>
      <c r="O262" s="414">
        <f t="shared" si="41"/>
        <v>0</v>
      </c>
      <c r="P262" s="416"/>
      <c r="R262" s="346"/>
    </row>
    <row r="263" spans="1:18" hidden="1" x14ac:dyDescent="0.25">
      <c r="A263" s="64">
        <v>6411</v>
      </c>
      <c r="B263" s="275" t="s">
        <v>278</v>
      </c>
      <c r="C263" s="227">
        <f t="shared" si="51"/>
        <v>0</v>
      </c>
      <c r="D263" s="116"/>
      <c r="E263" s="118"/>
      <c r="F263" s="229">
        <f t="shared" si="38"/>
        <v>0</v>
      </c>
      <c r="G263" s="116"/>
      <c r="H263" s="408"/>
      <c r="I263" s="230">
        <f t="shared" si="39"/>
        <v>0</v>
      </c>
      <c r="J263" s="116"/>
      <c r="K263" s="408"/>
      <c r="L263" s="230">
        <f t="shared" si="40"/>
        <v>0</v>
      </c>
      <c r="M263" s="464"/>
      <c r="N263" s="118"/>
      <c r="O263" s="230">
        <f t="shared" si="41"/>
        <v>0</v>
      </c>
      <c r="P263" s="387"/>
      <c r="R263" s="346"/>
    </row>
    <row r="264" spans="1:18" ht="36" hidden="1" x14ac:dyDescent="0.25">
      <c r="A264" s="64">
        <v>6412</v>
      </c>
      <c r="B264" s="111" t="s">
        <v>279</v>
      </c>
      <c r="C264" s="227">
        <f t="shared" si="51"/>
        <v>0</v>
      </c>
      <c r="D264" s="116"/>
      <c r="E264" s="118"/>
      <c r="F264" s="229">
        <f t="shared" si="38"/>
        <v>0</v>
      </c>
      <c r="G264" s="116"/>
      <c r="H264" s="408"/>
      <c r="I264" s="230">
        <f t="shared" si="39"/>
        <v>0</v>
      </c>
      <c r="J264" s="116"/>
      <c r="K264" s="408"/>
      <c r="L264" s="230">
        <f t="shared" si="40"/>
        <v>0</v>
      </c>
      <c r="M264" s="464"/>
      <c r="N264" s="118"/>
      <c r="O264" s="230">
        <f t="shared" si="41"/>
        <v>0</v>
      </c>
      <c r="P264" s="387"/>
      <c r="R264" s="346"/>
    </row>
    <row r="265" spans="1:18" ht="36" hidden="1" x14ac:dyDescent="0.25">
      <c r="A265" s="64">
        <v>6419</v>
      </c>
      <c r="B265" s="111" t="s">
        <v>280</v>
      </c>
      <c r="C265" s="227">
        <f t="shared" si="51"/>
        <v>0</v>
      </c>
      <c r="D265" s="116"/>
      <c r="E265" s="118"/>
      <c r="F265" s="229">
        <f t="shared" si="38"/>
        <v>0</v>
      </c>
      <c r="G265" s="116"/>
      <c r="H265" s="408"/>
      <c r="I265" s="230">
        <f t="shared" si="39"/>
        <v>0</v>
      </c>
      <c r="J265" s="116"/>
      <c r="K265" s="408"/>
      <c r="L265" s="230">
        <f t="shared" si="40"/>
        <v>0</v>
      </c>
      <c r="M265" s="464"/>
      <c r="N265" s="118"/>
      <c r="O265" s="230">
        <f t="shared" si="41"/>
        <v>0</v>
      </c>
      <c r="P265" s="387"/>
      <c r="R265" s="346"/>
    </row>
    <row r="266" spans="1:18" ht="36" hidden="1" x14ac:dyDescent="0.25">
      <c r="A266" s="224">
        <v>6420</v>
      </c>
      <c r="B266" s="111" t="s">
        <v>281</v>
      </c>
      <c r="C266" s="227">
        <f t="shared" si="51"/>
        <v>0</v>
      </c>
      <c r="D266" s="225">
        <f>SUM(D267:D270)</f>
        <v>0</v>
      </c>
      <c r="E266" s="228">
        <f>SUM(E267:E270)</f>
        <v>0</v>
      </c>
      <c r="F266" s="229">
        <f t="shared" si="38"/>
        <v>0</v>
      </c>
      <c r="G266" s="225">
        <f>SUM(G267:G270)</f>
        <v>0</v>
      </c>
      <c r="H266" s="465">
        <f>SUM(H267:H270)</f>
        <v>0</v>
      </c>
      <c r="I266" s="230">
        <f t="shared" si="39"/>
        <v>0</v>
      </c>
      <c r="J266" s="225">
        <f>SUM(J267:J270)</f>
        <v>0</v>
      </c>
      <c r="K266" s="465">
        <f>SUM(K267:K270)</f>
        <v>0</v>
      </c>
      <c r="L266" s="230">
        <f t="shared" si="40"/>
        <v>0</v>
      </c>
      <c r="M266" s="466">
        <f>SUM(M267:M270)</f>
        <v>0</v>
      </c>
      <c r="N266" s="228">
        <f>SUM(N267:N270)</f>
        <v>0</v>
      </c>
      <c r="O266" s="230">
        <f t="shared" si="41"/>
        <v>0</v>
      </c>
      <c r="P266" s="387"/>
      <c r="R266" s="346"/>
    </row>
    <row r="267" spans="1:18" hidden="1" x14ac:dyDescent="0.25">
      <c r="A267" s="64">
        <v>6421</v>
      </c>
      <c r="B267" s="111" t="s">
        <v>282</v>
      </c>
      <c r="C267" s="227">
        <f t="shared" si="51"/>
        <v>0</v>
      </c>
      <c r="D267" s="116"/>
      <c r="E267" s="118"/>
      <c r="F267" s="229">
        <f t="shared" si="38"/>
        <v>0</v>
      </c>
      <c r="G267" s="116"/>
      <c r="H267" s="408"/>
      <c r="I267" s="230">
        <f t="shared" si="39"/>
        <v>0</v>
      </c>
      <c r="J267" s="116"/>
      <c r="K267" s="408"/>
      <c r="L267" s="230">
        <f t="shared" si="40"/>
        <v>0</v>
      </c>
      <c r="M267" s="464"/>
      <c r="N267" s="118"/>
      <c r="O267" s="230">
        <f t="shared" si="41"/>
        <v>0</v>
      </c>
      <c r="P267" s="387"/>
      <c r="R267" s="346"/>
    </row>
    <row r="268" spans="1:18" hidden="1" x14ac:dyDescent="0.25">
      <c r="A268" s="64">
        <v>6422</v>
      </c>
      <c r="B268" s="111" t="s">
        <v>283</v>
      </c>
      <c r="C268" s="227">
        <f t="shared" si="51"/>
        <v>0</v>
      </c>
      <c r="D268" s="116"/>
      <c r="E268" s="118"/>
      <c r="F268" s="229">
        <f t="shared" si="38"/>
        <v>0</v>
      </c>
      <c r="G268" s="116"/>
      <c r="H268" s="408"/>
      <c r="I268" s="230">
        <f t="shared" si="39"/>
        <v>0</v>
      </c>
      <c r="J268" s="116"/>
      <c r="K268" s="408"/>
      <c r="L268" s="230">
        <f t="shared" si="40"/>
        <v>0</v>
      </c>
      <c r="M268" s="464"/>
      <c r="N268" s="118"/>
      <c r="O268" s="230">
        <f t="shared" si="41"/>
        <v>0</v>
      </c>
      <c r="P268" s="387"/>
      <c r="R268" s="346"/>
    </row>
    <row r="269" spans="1:18" ht="24" hidden="1" x14ac:dyDescent="0.25">
      <c r="A269" s="64">
        <v>6423</v>
      </c>
      <c r="B269" s="111" t="s">
        <v>284</v>
      </c>
      <c r="C269" s="227">
        <f t="shared" si="51"/>
        <v>0</v>
      </c>
      <c r="D269" s="116"/>
      <c r="E269" s="118"/>
      <c r="F269" s="229">
        <f t="shared" si="38"/>
        <v>0</v>
      </c>
      <c r="G269" s="116"/>
      <c r="H269" s="408"/>
      <c r="I269" s="230">
        <f t="shared" si="39"/>
        <v>0</v>
      </c>
      <c r="J269" s="116"/>
      <c r="K269" s="408"/>
      <c r="L269" s="230">
        <f t="shared" si="40"/>
        <v>0</v>
      </c>
      <c r="M269" s="464"/>
      <c r="N269" s="118"/>
      <c r="O269" s="230">
        <f t="shared" si="41"/>
        <v>0</v>
      </c>
      <c r="P269" s="387"/>
      <c r="R269" s="346"/>
    </row>
    <row r="270" spans="1:18" ht="36" hidden="1" x14ac:dyDescent="0.25">
      <c r="A270" s="64">
        <v>6424</v>
      </c>
      <c r="B270" s="111" t="s">
        <v>285</v>
      </c>
      <c r="C270" s="227">
        <f t="shared" si="51"/>
        <v>0</v>
      </c>
      <c r="D270" s="116"/>
      <c r="E270" s="118"/>
      <c r="F270" s="229">
        <f t="shared" si="38"/>
        <v>0</v>
      </c>
      <c r="G270" s="116"/>
      <c r="H270" s="408"/>
      <c r="I270" s="230">
        <f t="shared" si="39"/>
        <v>0</v>
      </c>
      <c r="J270" s="116"/>
      <c r="K270" s="408"/>
      <c r="L270" s="230">
        <f t="shared" si="40"/>
        <v>0</v>
      </c>
      <c r="M270" s="464"/>
      <c r="N270" s="118"/>
      <c r="O270" s="230">
        <f t="shared" si="41"/>
        <v>0</v>
      </c>
      <c r="P270" s="387"/>
      <c r="R270" s="346"/>
    </row>
    <row r="271" spans="1:18" ht="36" hidden="1" x14ac:dyDescent="0.25">
      <c r="A271" s="276">
        <v>7000</v>
      </c>
      <c r="B271" s="276" t="s">
        <v>286</v>
      </c>
      <c r="C271" s="619">
        <f t="shared" si="51"/>
        <v>0</v>
      </c>
      <c r="D271" s="492">
        <f>SUM(D272,D282)</f>
        <v>0</v>
      </c>
      <c r="E271" s="283">
        <f>SUM(E272,E282)</f>
        <v>0</v>
      </c>
      <c r="F271" s="284">
        <f t="shared" si="38"/>
        <v>0</v>
      </c>
      <c r="G271" s="492">
        <f>SUM(G272,G282)</f>
        <v>0</v>
      </c>
      <c r="H271" s="493">
        <f>SUM(H272,H282)</f>
        <v>0</v>
      </c>
      <c r="I271" s="285">
        <f t="shared" si="39"/>
        <v>0</v>
      </c>
      <c r="J271" s="492">
        <f>SUM(J272,J282)</f>
        <v>0</v>
      </c>
      <c r="K271" s="493">
        <f>SUM(K272,K282)</f>
        <v>0</v>
      </c>
      <c r="L271" s="285">
        <f t="shared" si="40"/>
        <v>0</v>
      </c>
      <c r="M271" s="494">
        <f>SUM(M272,M282)</f>
        <v>0</v>
      </c>
      <c r="N271" s="495">
        <f>SUM(N272,N282)</f>
        <v>0</v>
      </c>
      <c r="O271" s="496">
        <f t="shared" si="41"/>
        <v>0</v>
      </c>
      <c r="P271" s="497"/>
      <c r="R271" s="346"/>
    </row>
    <row r="272" spans="1:18" ht="24" hidden="1" x14ac:dyDescent="0.25">
      <c r="A272" s="85">
        <v>7200</v>
      </c>
      <c r="B272" s="210" t="s">
        <v>287</v>
      </c>
      <c r="C272" s="97">
        <f t="shared" si="51"/>
        <v>0</v>
      </c>
      <c r="D272" s="95">
        <f>SUM(D273,D274,D277,D278,D281)</f>
        <v>0</v>
      </c>
      <c r="E272" s="98">
        <f>SUM(E273,E274,E277,E278,E281)</f>
        <v>0</v>
      </c>
      <c r="F272" s="212">
        <f t="shared" si="38"/>
        <v>0</v>
      </c>
      <c r="G272" s="95">
        <f>SUM(G273,G274,G277,G278,G281)</f>
        <v>0</v>
      </c>
      <c r="H272" s="399">
        <f>SUM(H273,H274,H277,H278,H281)</f>
        <v>0</v>
      </c>
      <c r="I272" s="99">
        <f t="shared" si="39"/>
        <v>0</v>
      </c>
      <c r="J272" s="95">
        <f>SUM(J273,J274,J277,J278,J281)</f>
        <v>0</v>
      </c>
      <c r="K272" s="399">
        <f>SUM(K273,K274,K277,K278,K281)</f>
        <v>0</v>
      </c>
      <c r="L272" s="99">
        <f t="shared" si="40"/>
        <v>0</v>
      </c>
      <c r="M272" s="459">
        <f>SUM(M273,M274,M277,M278,M281)</f>
        <v>0</v>
      </c>
      <c r="N272" s="266">
        <f>SUM(N273,N274,N277,N278,N281)</f>
        <v>0</v>
      </c>
      <c r="O272" s="268">
        <f t="shared" si="41"/>
        <v>0</v>
      </c>
      <c r="P272" s="460"/>
      <c r="R272" s="346"/>
    </row>
    <row r="273" spans="1:18" ht="24" hidden="1" x14ac:dyDescent="0.25">
      <c r="A273" s="350">
        <v>7210</v>
      </c>
      <c r="B273" s="101" t="s">
        <v>288</v>
      </c>
      <c r="C273" s="240">
        <f t="shared" si="51"/>
        <v>0</v>
      </c>
      <c r="D273" s="106"/>
      <c r="E273" s="108"/>
      <c r="F273" s="242">
        <f t="shared" si="38"/>
        <v>0</v>
      </c>
      <c r="G273" s="106"/>
      <c r="H273" s="403"/>
      <c r="I273" s="243">
        <f t="shared" si="39"/>
        <v>0</v>
      </c>
      <c r="J273" s="106"/>
      <c r="K273" s="403"/>
      <c r="L273" s="243">
        <f t="shared" si="40"/>
        <v>0</v>
      </c>
      <c r="M273" s="463"/>
      <c r="N273" s="108"/>
      <c r="O273" s="243">
        <f t="shared" si="41"/>
        <v>0</v>
      </c>
      <c r="P273" s="382"/>
      <c r="R273" s="346"/>
    </row>
    <row r="274" spans="1:18" s="286" customFormat="1" ht="36" hidden="1" x14ac:dyDescent="0.25">
      <c r="A274" s="224">
        <v>7220</v>
      </c>
      <c r="B274" s="111" t="s">
        <v>289</v>
      </c>
      <c r="C274" s="227">
        <f t="shared" si="51"/>
        <v>0</v>
      </c>
      <c r="D274" s="225">
        <f>SUM(D275:D276)</f>
        <v>0</v>
      </c>
      <c r="E274" s="228">
        <f>SUM(E275:E276)</f>
        <v>0</v>
      </c>
      <c r="F274" s="229">
        <f t="shared" si="38"/>
        <v>0</v>
      </c>
      <c r="G274" s="225">
        <f>SUM(G275:G276)</f>
        <v>0</v>
      </c>
      <c r="H274" s="465">
        <f>SUM(H275:H276)</f>
        <v>0</v>
      </c>
      <c r="I274" s="230">
        <f t="shared" si="39"/>
        <v>0</v>
      </c>
      <c r="J274" s="225">
        <f>SUM(J275:J276)</f>
        <v>0</v>
      </c>
      <c r="K274" s="465">
        <f>SUM(K275:K276)</f>
        <v>0</v>
      </c>
      <c r="L274" s="230">
        <f t="shared" si="40"/>
        <v>0</v>
      </c>
      <c r="M274" s="466">
        <f>SUM(M275:M276)</f>
        <v>0</v>
      </c>
      <c r="N274" s="228">
        <f>SUM(N275:N276)</f>
        <v>0</v>
      </c>
      <c r="O274" s="230">
        <f t="shared" si="41"/>
        <v>0</v>
      </c>
      <c r="P274" s="387"/>
      <c r="R274" s="346"/>
    </row>
    <row r="275" spans="1:18" s="286" customFormat="1" ht="36" hidden="1" x14ac:dyDescent="0.25">
      <c r="A275" s="64">
        <v>7221</v>
      </c>
      <c r="B275" s="111" t="s">
        <v>290</v>
      </c>
      <c r="C275" s="227">
        <f t="shared" si="51"/>
        <v>0</v>
      </c>
      <c r="D275" s="116"/>
      <c r="E275" s="118"/>
      <c r="F275" s="229">
        <f t="shared" si="38"/>
        <v>0</v>
      </c>
      <c r="G275" s="116"/>
      <c r="H275" s="408"/>
      <c r="I275" s="230">
        <f t="shared" si="39"/>
        <v>0</v>
      </c>
      <c r="J275" s="116"/>
      <c r="K275" s="408"/>
      <c r="L275" s="230">
        <f t="shared" si="40"/>
        <v>0</v>
      </c>
      <c r="M275" s="464"/>
      <c r="N275" s="118"/>
      <c r="O275" s="230">
        <f t="shared" si="41"/>
        <v>0</v>
      </c>
      <c r="P275" s="387"/>
      <c r="R275" s="346"/>
    </row>
    <row r="276" spans="1:18" s="286" customFormat="1" ht="36" hidden="1" x14ac:dyDescent="0.25">
      <c r="A276" s="64">
        <v>7222</v>
      </c>
      <c r="B276" s="111" t="s">
        <v>291</v>
      </c>
      <c r="C276" s="227">
        <f t="shared" si="51"/>
        <v>0</v>
      </c>
      <c r="D276" s="116"/>
      <c r="E276" s="118"/>
      <c r="F276" s="229">
        <f t="shared" si="38"/>
        <v>0</v>
      </c>
      <c r="G276" s="116"/>
      <c r="H276" s="408"/>
      <c r="I276" s="230">
        <f t="shared" si="39"/>
        <v>0</v>
      </c>
      <c r="J276" s="116"/>
      <c r="K276" s="408"/>
      <c r="L276" s="230">
        <f t="shared" si="40"/>
        <v>0</v>
      </c>
      <c r="M276" s="464"/>
      <c r="N276" s="118"/>
      <c r="O276" s="230">
        <f t="shared" si="41"/>
        <v>0</v>
      </c>
      <c r="P276" s="387"/>
      <c r="R276" s="346"/>
    </row>
    <row r="277" spans="1:18" s="286" customFormat="1" ht="24" hidden="1" x14ac:dyDescent="0.25">
      <c r="A277" s="224">
        <v>7230</v>
      </c>
      <c r="B277" s="111" t="s">
        <v>292</v>
      </c>
      <c r="C277" s="227">
        <f t="shared" si="51"/>
        <v>0</v>
      </c>
      <c r="D277" s="116"/>
      <c r="E277" s="118"/>
      <c r="F277" s="229">
        <f t="shared" si="38"/>
        <v>0</v>
      </c>
      <c r="G277" s="116"/>
      <c r="H277" s="408"/>
      <c r="I277" s="230">
        <f t="shared" si="39"/>
        <v>0</v>
      </c>
      <c r="J277" s="116"/>
      <c r="K277" s="408"/>
      <c r="L277" s="230">
        <f t="shared" si="40"/>
        <v>0</v>
      </c>
      <c r="M277" s="464"/>
      <c r="N277" s="118"/>
      <c r="O277" s="230">
        <f>M277+N277</f>
        <v>0</v>
      </c>
      <c r="P277" s="387"/>
      <c r="R277" s="346"/>
    </row>
    <row r="278" spans="1:18" ht="24" hidden="1" x14ac:dyDescent="0.25">
      <c r="A278" s="224">
        <v>7240</v>
      </c>
      <c r="B278" s="111" t="s">
        <v>293</v>
      </c>
      <c r="C278" s="227">
        <f t="shared" si="51"/>
        <v>0</v>
      </c>
      <c r="D278" s="225">
        <f>SUM(D279:D280)</f>
        <v>0</v>
      </c>
      <c r="E278" s="228">
        <f>SUM(E279:E280)</f>
        <v>0</v>
      </c>
      <c r="F278" s="229">
        <f t="shared" si="38"/>
        <v>0</v>
      </c>
      <c r="G278" s="225">
        <f>SUM(G279:G280)</f>
        <v>0</v>
      </c>
      <c r="H278" s="465">
        <f>SUM(H279:H280)</f>
        <v>0</v>
      </c>
      <c r="I278" s="230">
        <f t="shared" si="39"/>
        <v>0</v>
      </c>
      <c r="J278" s="225">
        <f>SUM(J279:J280)</f>
        <v>0</v>
      </c>
      <c r="K278" s="465">
        <f>SUM(K279:K280)</f>
        <v>0</v>
      </c>
      <c r="L278" s="230">
        <f t="shared" si="40"/>
        <v>0</v>
      </c>
      <c r="M278" s="466">
        <f>SUM(M279:M280)</f>
        <v>0</v>
      </c>
      <c r="N278" s="228">
        <f>SUM(N279:N280)</f>
        <v>0</v>
      </c>
      <c r="O278" s="230">
        <f>SUM(O279:O280)</f>
        <v>0</v>
      </c>
      <c r="P278" s="387"/>
      <c r="R278" s="346"/>
    </row>
    <row r="279" spans="1:18" ht="48" hidden="1" x14ac:dyDescent="0.25">
      <c r="A279" s="64">
        <v>7245</v>
      </c>
      <c r="B279" s="111" t="s">
        <v>294</v>
      </c>
      <c r="C279" s="227">
        <f t="shared" si="51"/>
        <v>0</v>
      </c>
      <c r="D279" s="116"/>
      <c r="E279" s="118"/>
      <c r="F279" s="229">
        <f t="shared" si="38"/>
        <v>0</v>
      </c>
      <c r="G279" s="116"/>
      <c r="H279" s="408"/>
      <c r="I279" s="230">
        <f t="shared" si="39"/>
        <v>0</v>
      </c>
      <c r="J279" s="116"/>
      <c r="K279" s="408"/>
      <c r="L279" s="230">
        <f t="shared" si="40"/>
        <v>0</v>
      </c>
      <c r="M279" s="464"/>
      <c r="N279" s="118"/>
      <c r="O279" s="230">
        <f t="shared" ref="O279:O282" si="58">M279+N279</f>
        <v>0</v>
      </c>
      <c r="P279" s="387"/>
      <c r="R279" s="346"/>
    </row>
    <row r="280" spans="1:18" ht="96" hidden="1" x14ac:dyDescent="0.25">
      <c r="A280" s="64">
        <v>7246</v>
      </c>
      <c r="B280" s="111" t="s">
        <v>295</v>
      </c>
      <c r="C280" s="227">
        <f t="shared" si="51"/>
        <v>0</v>
      </c>
      <c r="D280" s="116"/>
      <c r="E280" s="118"/>
      <c r="F280" s="229">
        <f t="shared" si="38"/>
        <v>0</v>
      </c>
      <c r="G280" s="116"/>
      <c r="H280" s="408"/>
      <c r="I280" s="230">
        <f t="shared" si="39"/>
        <v>0</v>
      </c>
      <c r="J280" s="116"/>
      <c r="K280" s="408"/>
      <c r="L280" s="230">
        <f t="shared" si="40"/>
        <v>0</v>
      </c>
      <c r="M280" s="464"/>
      <c r="N280" s="118"/>
      <c r="O280" s="230">
        <f t="shared" si="58"/>
        <v>0</v>
      </c>
      <c r="P280" s="387"/>
      <c r="R280" s="346"/>
    </row>
    <row r="281" spans="1:18" ht="24" hidden="1" x14ac:dyDescent="0.25">
      <c r="A281" s="224">
        <v>7260</v>
      </c>
      <c r="B281" s="111" t="s">
        <v>296</v>
      </c>
      <c r="C281" s="227">
        <f t="shared" si="51"/>
        <v>0</v>
      </c>
      <c r="D281" s="106"/>
      <c r="E281" s="108"/>
      <c r="F281" s="242">
        <f t="shared" si="38"/>
        <v>0</v>
      </c>
      <c r="G281" s="106"/>
      <c r="H281" s="403"/>
      <c r="I281" s="243">
        <f t="shared" si="39"/>
        <v>0</v>
      </c>
      <c r="J281" s="106"/>
      <c r="K281" s="403"/>
      <c r="L281" s="243">
        <f t="shared" si="40"/>
        <v>0</v>
      </c>
      <c r="M281" s="463"/>
      <c r="N281" s="108"/>
      <c r="O281" s="243">
        <f t="shared" si="58"/>
        <v>0</v>
      </c>
      <c r="P281" s="382"/>
      <c r="R281" s="346"/>
    </row>
    <row r="282" spans="1:18" hidden="1" x14ac:dyDescent="0.25">
      <c r="A282" s="85">
        <v>7700</v>
      </c>
      <c r="B282" s="210" t="s">
        <v>297</v>
      </c>
      <c r="C282" s="290">
        <f t="shared" si="51"/>
        <v>0</v>
      </c>
      <c r="D282" s="244">
        <f>D283</f>
        <v>0</v>
      </c>
      <c r="E282" s="291">
        <f>SUM(E283)</f>
        <v>0</v>
      </c>
      <c r="F282" s="292">
        <f t="shared" si="38"/>
        <v>0</v>
      </c>
      <c r="G282" s="244">
        <f>G283</f>
        <v>0</v>
      </c>
      <c r="H282" s="499">
        <f>SUM(H283)</f>
        <v>0</v>
      </c>
      <c r="I282" s="293">
        <f t="shared" si="39"/>
        <v>0</v>
      </c>
      <c r="J282" s="244">
        <f>J283</f>
        <v>0</v>
      </c>
      <c r="K282" s="499">
        <f>SUM(K283)</f>
        <v>0</v>
      </c>
      <c r="L282" s="293">
        <f t="shared" si="40"/>
        <v>0</v>
      </c>
      <c r="M282" s="472">
        <f>SUM(M283)</f>
        <v>0</v>
      </c>
      <c r="N282" s="291">
        <f>SUM(N283)</f>
        <v>0</v>
      </c>
      <c r="O282" s="293">
        <f t="shared" si="58"/>
        <v>0</v>
      </c>
      <c r="P282" s="473"/>
      <c r="R282" s="346"/>
    </row>
    <row r="283" spans="1:18" hidden="1" x14ac:dyDescent="0.25">
      <c r="A283" s="121">
        <v>7720</v>
      </c>
      <c r="B283" s="122" t="s">
        <v>298</v>
      </c>
      <c r="C283" s="500">
        <f t="shared" si="51"/>
        <v>0</v>
      </c>
      <c r="D283" s="128"/>
      <c r="E283" s="131"/>
      <c r="F283" s="501">
        <f t="shared" si="38"/>
        <v>0</v>
      </c>
      <c r="G283" s="128"/>
      <c r="H283" s="413"/>
      <c r="I283" s="414">
        <f t="shared" si="39"/>
        <v>0</v>
      </c>
      <c r="J283" s="128"/>
      <c r="K283" s="413"/>
      <c r="L283" s="414">
        <f t="shared" si="40"/>
        <v>0</v>
      </c>
      <c r="M283" s="502"/>
      <c r="N283" s="131"/>
      <c r="O283" s="414">
        <f>M283+N283</f>
        <v>0</v>
      </c>
      <c r="P283" s="416"/>
      <c r="R283" s="346"/>
    </row>
    <row r="284" spans="1:18" hidden="1" x14ac:dyDescent="0.25">
      <c r="A284" s="320"/>
      <c r="B284" s="156" t="s">
        <v>299</v>
      </c>
      <c r="C284" s="240">
        <f t="shared" si="51"/>
        <v>0</v>
      </c>
      <c r="D284" s="214">
        <f>SUM(D285:D286)</f>
        <v>0</v>
      </c>
      <c r="E284" s="217">
        <f>SUM(E285:E286)</f>
        <v>0</v>
      </c>
      <c r="F284" s="218">
        <f t="shared" si="38"/>
        <v>0</v>
      </c>
      <c r="G284" s="214">
        <f>SUM(G285:G286)</f>
        <v>0</v>
      </c>
      <c r="H284" s="461">
        <f>SUM(H285:H286)</f>
        <v>0</v>
      </c>
      <c r="I284" s="219">
        <f t="shared" si="39"/>
        <v>0</v>
      </c>
      <c r="J284" s="214">
        <f>SUM(J285:J286)</f>
        <v>0</v>
      </c>
      <c r="K284" s="461">
        <f>SUM(K285:K286)</f>
        <v>0</v>
      </c>
      <c r="L284" s="219">
        <f t="shared" si="40"/>
        <v>0</v>
      </c>
      <c r="M284" s="462">
        <f>SUM(M285:M286)</f>
        <v>0</v>
      </c>
      <c r="N284" s="217">
        <f>SUM(N285:N286)</f>
        <v>0</v>
      </c>
      <c r="O284" s="219">
        <f t="shared" ref="O284:O299" si="59">M284+N284</f>
        <v>0</v>
      </c>
      <c r="P284" s="434"/>
      <c r="R284" s="346"/>
    </row>
    <row r="285" spans="1:18" hidden="1" x14ac:dyDescent="0.25">
      <c r="A285" s="275" t="s">
        <v>300</v>
      </c>
      <c r="B285" s="64" t="s">
        <v>301</v>
      </c>
      <c r="C285" s="227">
        <f t="shared" si="51"/>
        <v>0</v>
      </c>
      <c r="D285" s="116"/>
      <c r="E285" s="118"/>
      <c r="F285" s="229">
        <f t="shared" si="38"/>
        <v>0</v>
      </c>
      <c r="G285" s="116"/>
      <c r="H285" s="408"/>
      <c r="I285" s="230">
        <f t="shared" si="39"/>
        <v>0</v>
      </c>
      <c r="J285" s="116"/>
      <c r="K285" s="408"/>
      <c r="L285" s="230">
        <f t="shared" si="40"/>
        <v>0</v>
      </c>
      <c r="M285" s="464"/>
      <c r="N285" s="118"/>
      <c r="O285" s="230">
        <f t="shared" si="59"/>
        <v>0</v>
      </c>
      <c r="P285" s="387"/>
      <c r="R285" s="346"/>
    </row>
    <row r="286" spans="1:18" ht="24" hidden="1" x14ac:dyDescent="0.25">
      <c r="A286" s="275" t="s">
        <v>302</v>
      </c>
      <c r="B286" s="296" t="s">
        <v>303</v>
      </c>
      <c r="C286" s="240">
        <f t="shared" si="51"/>
        <v>0</v>
      </c>
      <c r="D286" s="106"/>
      <c r="E286" s="108"/>
      <c r="F286" s="242">
        <f t="shared" si="38"/>
        <v>0</v>
      </c>
      <c r="G286" s="106"/>
      <c r="H286" s="403"/>
      <c r="I286" s="243">
        <f t="shared" si="39"/>
        <v>0</v>
      </c>
      <c r="J286" s="106"/>
      <c r="K286" s="403"/>
      <c r="L286" s="243">
        <f t="shared" si="40"/>
        <v>0</v>
      </c>
      <c r="M286" s="463"/>
      <c r="N286" s="108"/>
      <c r="O286" s="243">
        <f t="shared" si="59"/>
        <v>0</v>
      </c>
      <c r="P286" s="382"/>
      <c r="R286" s="346"/>
    </row>
    <row r="287" spans="1:18" x14ac:dyDescent="0.25">
      <c r="A287" s="503"/>
      <c r="B287" s="503" t="s">
        <v>304</v>
      </c>
      <c r="C287" s="265">
        <f>SUM(C284,C271,C233,C198,C190,C176,C78,C56)</f>
        <v>794100</v>
      </c>
      <c r="D287" s="211">
        <f t="shared" ref="D287" si="60">SUM(D284,D271,D233,D198,D190,D176,D78,D56)</f>
        <v>794100</v>
      </c>
      <c r="E287" s="266">
        <f>SUM(E284,E271,E233,E198,E190,E176,E78,E56)</f>
        <v>0</v>
      </c>
      <c r="F287" s="267">
        <f t="shared" si="38"/>
        <v>794100</v>
      </c>
      <c r="G287" s="211">
        <f>SUM(G284,G271,G233,G198,G190,G176,G78,G56)</f>
        <v>0</v>
      </c>
      <c r="H287" s="486">
        <f>SUM(H284,H271,H233,H198,H190,H176,H78,H56)</f>
        <v>0</v>
      </c>
      <c r="I287" s="268">
        <f t="shared" si="39"/>
        <v>0</v>
      </c>
      <c r="J287" s="211">
        <f>SUM(J284,J271,J233,J198,J190,J176,J78,J56)</f>
        <v>0</v>
      </c>
      <c r="K287" s="486">
        <f>SUM(K284,K271,K233,K198,K190,K176,K78,K56)</f>
        <v>0</v>
      </c>
      <c r="L287" s="268">
        <f t="shared" si="40"/>
        <v>0</v>
      </c>
      <c r="M287" s="459">
        <f>SUM(M284,M271,M233,M198,M190,M176,M78,M56)</f>
        <v>0</v>
      </c>
      <c r="N287" s="266">
        <f>SUM(N284,N271,N233,N198,N190,N176,N78,N56)</f>
        <v>0</v>
      </c>
      <c r="O287" s="268">
        <f t="shared" si="59"/>
        <v>0</v>
      </c>
      <c r="P287" s="460"/>
      <c r="R287" s="346"/>
    </row>
    <row r="288" spans="1:18" hidden="1" x14ac:dyDescent="0.25">
      <c r="A288" s="509" t="s">
        <v>305</v>
      </c>
      <c r="B288" s="510"/>
      <c r="C288" s="622">
        <f t="shared" ref="C288" si="61">F288+I288+L288+O288</f>
        <v>0</v>
      </c>
      <c r="D288" s="512">
        <f>SUM(D28,D29,D45)-D54</f>
        <v>0</v>
      </c>
      <c r="E288" s="513">
        <f>SUM(E28,E29,E45)-E54</f>
        <v>0</v>
      </c>
      <c r="F288" s="514">
        <f t="shared" si="38"/>
        <v>0</v>
      </c>
      <c r="G288" s="512">
        <f>SUM(G28,G29,G45)-G54</f>
        <v>0</v>
      </c>
      <c r="H288" s="515">
        <f>SUM(H28,H29,H45)-H54</f>
        <v>0</v>
      </c>
      <c r="I288" s="516">
        <f t="shared" si="39"/>
        <v>0</v>
      </c>
      <c r="J288" s="512">
        <f>(J30+J46)-J54</f>
        <v>0</v>
      </c>
      <c r="K288" s="515">
        <f>(K30+K46)-K54</f>
        <v>0</v>
      </c>
      <c r="L288" s="516">
        <f t="shared" si="40"/>
        <v>0</v>
      </c>
      <c r="M288" s="511">
        <f>M48-M54</f>
        <v>0</v>
      </c>
      <c r="N288" s="513">
        <f>N48-N54</f>
        <v>0</v>
      </c>
      <c r="O288" s="516">
        <f t="shared" si="59"/>
        <v>0</v>
      </c>
      <c r="P288" s="517"/>
      <c r="R288" s="346"/>
    </row>
    <row r="289" spans="1:18" s="37" customFormat="1" hidden="1" x14ac:dyDescent="0.25">
      <c r="A289" s="509" t="s">
        <v>306</v>
      </c>
      <c r="B289" s="510"/>
      <c r="C289" s="622">
        <f>SUM(C290,C291)-C298+C299</f>
        <v>0</v>
      </c>
      <c r="D289" s="512">
        <f t="shared" ref="D289" si="62">SUM(D290,D291)-D298+D299</f>
        <v>0</v>
      </c>
      <c r="E289" s="513">
        <f>SUM(E290,E291)-E298+E299</f>
        <v>0</v>
      </c>
      <c r="F289" s="514">
        <f t="shared" si="38"/>
        <v>0</v>
      </c>
      <c r="G289" s="512">
        <f>SUM(G290,G291)-G298+G299</f>
        <v>0</v>
      </c>
      <c r="H289" s="515">
        <f>SUM(H290,H291)-H298+H299</f>
        <v>0</v>
      </c>
      <c r="I289" s="516">
        <f t="shared" si="39"/>
        <v>0</v>
      </c>
      <c r="J289" s="512">
        <f>SUM(J290,J291)-J298+J299</f>
        <v>0</v>
      </c>
      <c r="K289" s="515">
        <f>SUM(K290,K291)-K298+K299</f>
        <v>0</v>
      </c>
      <c r="L289" s="516">
        <f t="shared" si="40"/>
        <v>0</v>
      </c>
      <c r="M289" s="511">
        <f>SUM(M290,M291)-M298+M299</f>
        <v>0</v>
      </c>
      <c r="N289" s="513">
        <f>SUM(N290,N291)-N298+N299</f>
        <v>0</v>
      </c>
      <c r="O289" s="516">
        <f t="shared" si="59"/>
        <v>0</v>
      </c>
      <c r="P289" s="517"/>
      <c r="R289" s="346"/>
    </row>
    <row r="290" spans="1:18" s="37" customFormat="1" hidden="1" x14ac:dyDescent="0.25">
      <c r="A290" s="519" t="s">
        <v>307</v>
      </c>
      <c r="B290" s="519" t="s">
        <v>308</v>
      </c>
      <c r="C290" s="622">
        <f>C25-C284</f>
        <v>0</v>
      </c>
      <c r="D290" s="512">
        <f t="shared" ref="D290" si="63">D25-D284</f>
        <v>0</v>
      </c>
      <c r="E290" s="513">
        <f>E25-E284</f>
        <v>0</v>
      </c>
      <c r="F290" s="514">
        <f t="shared" si="38"/>
        <v>0</v>
      </c>
      <c r="G290" s="512">
        <f>G25-G284</f>
        <v>0</v>
      </c>
      <c r="H290" s="515">
        <f>H25-H284</f>
        <v>0</v>
      </c>
      <c r="I290" s="516">
        <f t="shared" si="39"/>
        <v>0</v>
      </c>
      <c r="J290" s="512">
        <f>J25-J284</f>
        <v>0</v>
      </c>
      <c r="K290" s="515">
        <f>K25-K284</f>
        <v>0</v>
      </c>
      <c r="L290" s="516">
        <f t="shared" si="40"/>
        <v>0</v>
      </c>
      <c r="M290" s="511">
        <f>M25-M284</f>
        <v>0</v>
      </c>
      <c r="N290" s="513">
        <f>N25-N284</f>
        <v>0</v>
      </c>
      <c r="O290" s="516">
        <f t="shared" si="59"/>
        <v>0</v>
      </c>
      <c r="P290" s="517"/>
      <c r="R290" s="346"/>
    </row>
    <row r="291" spans="1:18" s="37" customFormat="1" hidden="1" x14ac:dyDescent="0.25">
      <c r="A291" s="520" t="s">
        <v>309</v>
      </c>
      <c r="B291" s="520" t="s">
        <v>310</v>
      </c>
      <c r="C291" s="622">
        <f>SUM(C292,C294,C296)-SUM(C293,C295,C297)</f>
        <v>0</v>
      </c>
      <c r="D291" s="512">
        <f t="shared" ref="D291:E291" si="64">SUM(D292,D294,D296)-SUM(D293,D295,D297)</f>
        <v>0</v>
      </c>
      <c r="E291" s="513">
        <f t="shared" si="64"/>
        <v>0</v>
      </c>
      <c r="F291" s="514">
        <f t="shared" si="38"/>
        <v>0</v>
      </c>
      <c r="G291" s="512">
        <f t="shared" ref="G291:H291" si="65">SUM(G292,G294,G296)-SUM(G293,G295,G297)</f>
        <v>0</v>
      </c>
      <c r="H291" s="515">
        <f t="shared" si="65"/>
        <v>0</v>
      </c>
      <c r="I291" s="516">
        <f t="shared" si="39"/>
        <v>0</v>
      </c>
      <c r="J291" s="512">
        <f t="shared" ref="J291:K291" si="66">SUM(J292,J294,J296)-SUM(J293,J295,J297)</f>
        <v>0</v>
      </c>
      <c r="K291" s="515">
        <f t="shared" si="66"/>
        <v>0</v>
      </c>
      <c r="L291" s="516">
        <f t="shared" si="40"/>
        <v>0</v>
      </c>
      <c r="M291" s="511">
        <f t="shared" ref="M291:N291" si="67">SUM(M292,M294,M296)-SUM(M293,M295,M297)</f>
        <v>0</v>
      </c>
      <c r="N291" s="513">
        <f t="shared" si="67"/>
        <v>0</v>
      </c>
      <c r="O291" s="516">
        <f t="shared" si="59"/>
        <v>0</v>
      </c>
      <c r="P291" s="517"/>
      <c r="R291" s="346"/>
    </row>
    <row r="292" spans="1:18" s="37" customFormat="1" hidden="1" x14ac:dyDescent="0.25">
      <c r="A292" s="320" t="s">
        <v>311</v>
      </c>
      <c r="B292" s="164" t="s">
        <v>312</v>
      </c>
      <c r="C292" s="500">
        <f t="shared" ref="C292:C299" si="68">F292+I292+L292+O292</f>
        <v>0</v>
      </c>
      <c r="D292" s="128"/>
      <c r="E292" s="131"/>
      <c r="F292" s="501">
        <f t="shared" si="38"/>
        <v>0</v>
      </c>
      <c r="G292" s="128"/>
      <c r="H292" s="413"/>
      <c r="I292" s="414">
        <f t="shared" si="39"/>
        <v>0</v>
      </c>
      <c r="J292" s="128"/>
      <c r="K292" s="413"/>
      <c r="L292" s="414">
        <f t="shared" si="40"/>
        <v>0</v>
      </c>
      <c r="M292" s="502"/>
      <c r="N292" s="131"/>
      <c r="O292" s="414">
        <f t="shared" si="59"/>
        <v>0</v>
      </c>
      <c r="P292" s="416"/>
      <c r="R292" s="346"/>
    </row>
    <row r="293" spans="1:18" ht="24" hidden="1" x14ac:dyDescent="0.25">
      <c r="A293" s="275" t="s">
        <v>313</v>
      </c>
      <c r="B293" s="63" t="s">
        <v>314</v>
      </c>
      <c r="C293" s="227">
        <f t="shared" si="68"/>
        <v>0</v>
      </c>
      <c r="D293" s="116"/>
      <c r="E293" s="118"/>
      <c r="F293" s="229">
        <f t="shared" si="38"/>
        <v>0</v>
      </c>
      <c r="G293" s="116"/>
      <c r="H293" s="408"/>
      <c r="I293" s="230">
        <f t="shared" si="39"/>
        <v>0</v>
      </c>
      <c r="J293" s="116"/>
      <c r="K293" s="408"/>
      <c r="L293" s="230">
        <f t="shared" si="40"/>
        <v>0</v>
      </c>
      <c r="M293" s="464"/>
      <c r="N293" s="118"/>
      <c r="O293" s="230">
        <f t="shared" si="59"/>
        <v>0</v>
      </c>
      <c r="P293" s="387"/>
      <c r="R293" s="346"/>
    </row>
    <row r="294" spans="1:18" hidden="1" x14ac:dyDescent="0.25">
      <c r="A294" s="275" t="s">
        <v>315</v>
      </c>
      <c r="B294" s="63" t="s">
        <v>316</v>
      </c>
      <c r="C294" s="227">
        <f t="shared" si="68"/>
        <v>0</v>
      </c>
      <c r="D294" s="116"/>
      <c r="E294" s="118"/>
      <c r="F294" s="229">
        <f t="shared" si="38"/>
        <v>0</v>
      </c>
      <c r="G294" s="116"/>
      <c r="H294" s="408"/>
      <c r="I294" s="230">
        <f t="shared" si="39"/>
        <v>0</v>
      </c>
      <c r="J294" s="116"/>
      <c r="K294" s="408"/>
      <c r="L294" s="230">
        <f t="shared" si="40"/>
        <v>0</v>
      </c>
      <c r="M294" s="464"/>
      <c r="N294" s="118"/>
      <c r="O294" s="230">
        <f t="shared" si="59"/>
        <v>0</v>
      </c>
      <c r="P294" s="387"/>
      <c r="R294" s="346"/>
    </row>
    <row r="295" spans="1:18" ht="24" hidden="1" x14ac:dyDescent="0.25">
      <c r="A295" s="275" t="s">
        <v>317</v>
      </c>
      <c r="B295" s="63" t="s">
        <v>318</v>
      </c>
      <c r="C295" s="227">
        <f t="shared" si="68"/>
        <v>0</v>
      </c>
      <c r="D295" s="116"/>
      <c r="E295" s="118"/>
      <c r="F295" s="229">
        <f t="shared" si="38"/>
        <v>0</v>
      </c>
      <c r="G295" s="116"/>
      <c r="H295" s="408"/>
      <c r="I295" s="230">
        <f t="shared" si="39"/>
        <v>0</v>
      </c>
      <c r="J295" s="116"/>
      <c r="K295" s="408"/>
      <c r="L295" s="230">
        <f t="shared" si="40"/>
        <v>0</v>
      </c>
      <c r="M295" s="464"/>
      <c r="N295" s="118"/>
      <c r="O295" s="230">
        <f t="shared" si="59"/>
        <v>0</v>
      </c>
      <c r="P295" s="387"/>
      <c r="R295" s="346"/>
    </row>
    <row r="296" spans="1:18" hidden="1" x14ac:dyDescent="0.25">
      <c r="A296" s="275" t="s">
        <v>319</v>
      </c>
      <c r="B296" s="63" t="s">
        <v>320</v>
      </c>
      <c r="C296" s="227">
        <f t="shared" si="68"/>
        <v>0</v>
      </c>
      <c r="D296" s="116"/>
      <c r="E296" s="118"/>
      <c r="F296" s="229">
        <f t="shared" si="38"/>
        <v>0</v>
      </c>
      <c r="G296" s="116"/>
      <c r="H296" s="408"/>
      <c r="I296" s="230">
        <f t="shared" si="39"/>
        <v>0</v>
      </c>
      <c r="J296" s="116"/>
      <c r="K296" s="408"/>
      <c r="L296" s="230">
        <f t="shared" si="40"/>
        <v>0</v>
      </c>
      <c r="M296" s="464"/>
      <c r="N296" s="118"/>
      <c r="O296" s="230">
        <f t="shared" si="59"/>
        <v>0</v>
      </c>
      <c r="P296" s="387"/>
      <c r="R296" s="346"/>
    </row>
    <row r="297" spans="1:18" ht="24" hidden="1" x14ac:dyDescent="0.25">
      <c r="A297" s="321" t="s">
        <v>321</v>
      </c>
      <c r="B297" s="322" t="s">
        <v>322</v>
      </c>
      <c r="C297" s="618">
        <f t="shared" si="68"/>
        <v>0</v>
      </c>
      <c r="D297" s="257"/>
      <c r="E297" s="260"/>
      <c r="F297" s="482">
        <f t="shared" si="38"/>
        <v>0</v>
      </c>
      <c r="G297" s="257"/>
      <c r="H297" s="483"/>
      <c r="I297" s="479">
        <f t="shared" si="39"/>
        <v>0</v>
      </c>
      <c r="J297" s="257"/>
      <c r="K297" s="483"/>
      <c r="L297" s="479">
        <f t="shared" si="40"/>
        <v>0</v>
      </c>
      <c r="M297" s="484"/>
      <c r="N297" s="260"/>
      <c r="O297" s="479">
        <f t="shared" si="59"/>
        <v>0</v>
      </c>
      <c r="P297" s="480"/>
      <c r="R297" s="346"/>
    </row>
    <row r="298" spans="1:18" hidden="1" x14ac:dyDescent="0.25">
      <c r="A298" s="520" t="s">
        <v>323</v>
      </c>
      <c r="B298" s="520" t="s">
        <v>324</v>
      </c>
      <c r="C298" s="622">
        <f t="shared" si="68"/>
        <v>0</v>
      </c>
      <c r="D298" s="522"/>
      <c r="E298" s="523"/>
      <c r="F298" s="514">
        <f t="shared" si="38"/>
        <v>0</v>
      </c>
      <c r="G298" s="522"/>
      <c r="H298" s="524"/>
      <c r="I298" s="516">
        <f t="shared" si="39"/>
        <v>0</v>
      </c>
      <c r="J298" s="522"/>
      <c r="K298" s="524"/>
      <c r="L298" s="516">
        <f t="shared" si="40"/>
        <v>0</v>
      </c>
      <c r="M298" s="525"/>
      <c r="N298" s="523"/>
      <c r="O298" s="516">
        <f t="shared" si="59"/>
        <v>0</v>
      </c>
      <c r="P298" s="517"/>
      <c r="R298" s="346"/>
    </row>
    <row r="299" spans="1:18" s="37" customFormat="1" ht="48" hidden="1" x14ac:dyDescent="0.25">
      <c r="A299" s="520" t="s">
        <v>325</v>
      </c>
      <c r="B299" s="330" t="s">
        <v>326</v>
      </c>
      <c r="C299" s="315">
        <f t="shared" si="68"/>
        <v>0</v>
      </c>
      <c r="D299" s="527"/>
      <c r="E299" s="528"/>
      <c r="F299" s="317">
        <f t="shared" si="38"/>
        <v>0</v>
      </c>
      <c r="G299" s="522"/>
      <c r="H299" s="524"/>
      <c r="I299" s="516">
        <f t="shared" si="39"/>
        <v>0</v>
      </c>
      <c r="J299" s="522"/>
      <c r="K299" s="524"/>
      <c r="L299" s="516">
        <f t="shared" si="40"/>
        <v>0</v>
      </c>
      <c r="M299" s="525"/>
      <c r="N299" s="523"/>
      <c r="O299" s="516">
        <f t="shared" si="59"/>
        <v>0</v>
      </c>
      <c r="P299" s="517"/>
      <c r="R299" s="346"/>
    </row>
    <row r="300" spans="1:18"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8" ht="12.75" thickBot="1" x14ac:dyDescent="0.3">
      <c r="A301" s="530"/>
      <c r="B301" s="531"/>
      <c r="C301" s="531"/>
      <c r="D301" s="531"/>
      <c r="E301" s="531"/>
      <c r="F301" s="531"/>
      <c r="G301" s="531"/>
      <c r="H301" s="531"/>
      <c r="I301" s="531"/>
      <c r="J301" s="531"/>
      <c r="K301" s="531"/>
      <c r="L301" s="531"/>
      <c r="M301" s="531"/>
      <c r="N301" s="531"/>
      <c r="O301" s="531"/>
      <c r="P301" s="532"/>
      <c r="Q301" s="9"/>
    </row>
    <row r="302" spans="1:18" x14ac:dyDescent="0.25">
      <c r="A302" s="4"/>
      <c r="B302" s="4"/>
      <c r="C302" s="4"/>
      <c r="D302" s="4"/>
      <c r="E302" s="4"/>
      <c r="F302" s="4"/>
      <c r="G302" s="4"/>
      <c r="H302" s="4"/>
      <c r="I302" s="4"/>
      <c r="J302" s="4"/>
      <c r="K302" s="4"/>
      <c r="L302" s="4"/>
      <c r="M302" s="4"/>
      <c r="N302" s="4"/>
      <c r="O302" s="4"/>
    </row>
    <row r="303" spans="1:18" x14ac:dyDescent="0.25">
      <c r="A303" s="4"/>
      <c r="B303" s="4"/>
      <c r="C303" s="4"/>
      <c r="D303" s="4"/>
      <c r="E303" s="4"/>
      <c r="F303" s="4"/>
      <c r="G303" s="4"/>
      <c r="H303" s="4"/>
      <c r="I303" s="4"/>
      <c r="J303" s="4"/>
      <c r="K303" s="4"/>
      <c r="L303" s="4"/>
      <c r="M303" s="4"/>
      <c r="N303" s="4"/>
      <c r="O303" s="4"/>
    </row>
    <row r="304" spans="1:18"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gmpSUPgC5WfDNRnZnWenwG9/lfW3lCwZaifaR9BFK1IuWyzA1Dr3KVEpq0DZb7/zZTWxOFeJ8tOjMLi/PhAnAQ==" saltValue="ZY+Db9JZLAQRlH82McgDNw==" spinCount="100000" sheet="1" objects="1" scenarios="1" formatCells="0" formatColumns="0" formatRows="0"/>
  <autoFilter ref="A22:P300">
    <filterColumn colId="2">
      <filters blank="1">
        <filter val="1 027"/>
        <filter val="1 058"/>
        <filter val="1 500"/>
        <filter val="1 798"/>
        <filter val="1 930"/>
        <filter val="11 240"/>
        <filter val="12 198"/>
        <filter val="12 729"/>
        <filter val="134 478"/>
        <filter val="143"/>
        <filter val="168 953"/>
        <filter val="180"/>
        <filter val="2 200"/>
        <filter val="2 369"/>
        <filter val="2 558"/>
        <filter val="2 660"/>
        <filter val="20"/>
        <filter val="24 076"/>
        <filter val="25 927"/>
        <filter val="285"/>
        <filter val="29"/>
        <filter val="297"/>
        <filter val="3 376"/>
        <filter val="3 533"/>
        <filter val="3 828"/>
        <filter val="30 654"/>
        <filter val="33 851"/>
        <filter val="34 475"/>
        <filter val="4 320"/>
        <filter val="4 589"/>
        <filter val="428"/>
        <filter val="44 371"/>
        <filter val="470 244"/>
        <filter val="5 840"/>
        <filter val="507"/>
        <filter val="511"/>
        <filter val="545 989"/>
        <filter val="6 050"/>
        <filter val="6 340"/>
        <filter val="609"/>
        <filter val="7 157"/>
        <filter val="7 757"/>
        <filter val="70 478"/>
        <filter val="714 942"/>
        <filter val="748"/>
        <filter val="75 745"/>
        <filter val="773"/>
        <filter val="785 420"/>
        <filter val="794 100"/>
        <filter val="8 054"/>
        <filter val="8 500"/>
        <filter val="8 680"/>
        <filter val="8 822"/>
        <filter val="8 859"/>
        <filter val="9 651"/>
        <filter val="9 835"/>
        <filter val="9 971"/>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61.pielikums Jūrmalas pilsētas domes
2016.gada 19.maija saistošajiem noteikumiem Nr.13
(protokols Nr.6, 8.punkts)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4"/>
  <sheetViews>
    <sheetView view="pageLayout" zoomScaleNormal="90" workbookViewId="0">
      <selection activeCell="Q13" sqref="Q13"/>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888" t="s">
        <v>961</v>
      </c>
    </row>
    <row r="2" spans="1:17" ht="8.25" customHeight="1" x14ac:dyDescent="0.25">
      <c r="A2" s="357"/>
      <c r="B2" s="357"/>
      <c r="C2" s="357"/>
      <c r="D2" s="357"/>
      <c r="E2" s="357"/>
      <c r="F2" s="357"/>
      <c r="G2" s="357"/>
      <c r="H2" s="357"/>
      <c r="I2" s="357"/>
      <c r="J2" s="357"/>
      <c r="K2" s="357"/>
      <c r="M2" s="357"/>
      <c r="N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924</v>
      </c>
      <c r="D6" s="1049"/>
      <c r="E6" s="1049"/>
      <c r="F6" s="1049"/>
      <c r="G6" s="1049"/>
      <c r="H6" s="1049"/>
      <c r="I6" s="1049"/>
      <c r="J6" s="1049"/>
      <c r="K6" s="1049"/>
      <c r="L6" s="1049"/>
      <c r="M6" s="1049"/>
      <c r="N6" s="1049"/>
      <c r="O6" s="1049"/>
      <c r="P6" s="1050"/>
      <c r="Q6" s="9"/>
    </row>
    <row r="7" spans="1:17" ht="12.75" x14ac:dyDescent="0.25">
      <c r="A7" s="12" t="s">
        <v>4</v>
      </c>
      <c r="B7" s="13"/>
      <c r="C7" s="1049" t="s">
        <v>925</v>
      </c>
      <c r="D7" s="1049"/>
      <c r="E7" s="1049"/>
      <c r="F7" s="1049"/>
      <c r="G7" s="1049"/>
      <c r="H7" s="1049"/>
      <c r="I7" s="1049"/>
      <c r="J7" s="1049"/>
      <c r="K7" s="1049"/>
      <c r="L7" s="1049"/>
      <c r="M7" s="1049"/>
      <c r="N7" s="1049"/>
      <c r="O7" s="1049"/>
      <c r="P7" s="1050"/>
      <c r="Q7" s="9"/>
    </row>
    <row r="8" spans="1:17" x14ac:dyDescent="0.25">
      <c r="A8" s="14" t="s">
        <v>6</v>
      </c>
      <c r="B8" s="15"/>
      <c r="C8" s="1044" t="s">
        <v>926</v>
      </c>
      <c r="D8" s="1044"/>
      <c r="E8" s="1044"/>
      <c r="F8" s="1044"/>
      <c r="G8" s="1044"/>
      <c r="H8" s="1044"/>
      <c r="I8" s="1044"/>
      <c r="J8" s="1044"/>
      <c r="K8" s="1044"/>
      <c r="L8" s="1044"/>
      <c r="M8" s="1044"/>
      <c r="N8" s="1044"/>
      <c r="O8" s="1044"/>
      <c r="P8" s="1045"/>
      <c r="Q8" s="9"/>
    </row>
    <row r="9" spans="1:17" x14ac:dyDescent="0.25">
      <c r="A9" s="14" t="s">
        <v>8</v>
      </c>
      <c r="B9" s="15"/>
      <c r="C9" s="1044" t="s">
        <v>962</v>
      </c>
      <c r="D9" s="1044"/>
      <c r="E9" s="1044"/>
      <c r="F9" s="1044"/>
      <c r="G9" s="1044"/>
      <c r="H9" s="1044"/>
      <c r="I9" s="1044"/>
      <c r="J9" s="1044"/>
      <c r="K9" s="1044"/>
      <c r="L9" s="1044"/>
      <c r="M9" s="1044"/>
      <c r="N9" s="1044"/>
      <c r="O9" s="1044"/>
      <c r="P9" s="1045"/>
      <c r="Q9" s="9"/>
    </row>
    <row r="10" spans="1:17" x14ac:dyDescent="0.25">
      <c r="A10" s="14" t="s">
        <v>10</v>
      </c>
      <c r="B10" s="15"/>
      <c r="C10" s="1049" t="s">
        <v>963</v>
      </c>
      <c r="D10" s="1049"/>
      <c r="E10" s="1049"/>
      <c r="F10" s="1049"/>
      <c r="G10" s="1049"/>
      <c r="H10" s="1049"/>
      <c r="I10" s="1049"/>
      <c r="J10" s="1049"/>
      <c r="K10" s="1049"/>
      <c r="L10" s="1049"/>
      <c r="M10" s="1049"/>
      <c r="N10" s="1049"/>
      <c r="O10" s="1049"/>
      <c r="P10" s="1050"/>
      <c r="Q10" s="9"/>
    </row>
    <row r="11" spans="1:17" x14ac:dyDescent="0.25">
      <c r="A11" s="14" t="s">
        <v>12</v>
      </c>
      <c r="B11" s="15"/>
      <c r="C11" s="1049" t="s">
        <v>964</v>
      </c>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t="s">
        <v>965</v>
      </c>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8" x14ac:dyDescent="0.25">
      <c r="A17" s="14"/>
      <c r="B17" s="15" t="s">
        <v>22</v>
      </c>
      <c r="C17" s="1044"/>
      <c r="D17" s="1044"/>
      <c r="E17" s="1044"/>
      <c r="F17" s="1044"/>
      <c r="G17" s="1044"/>
      <c r="H17" s="1044"/>
      <c r="I17" s="1044"/>
      <c r="J17" s="1044"/>
      <c r="K17" s="1044"/>
      <c r="L17" s="1044"/>
      <c r="M17" s="1044"/>
      <c r="N17" s="1044"/>
      <c r="O17" s="1044"/>
      <c r="P17" s="1045"/>
      <c r="Q17" s="9"/>
    </row>
    <row r="18" spans="1:18" x14ac:dyDescent="0.25">
      <c r="A18" s="17"/>
      <c r="B18" s="18"/>
      <c r="C18" s="1025"/>
      <c r="D18" s="1025"/>
      <c r="E18" s="1025"/>
      <c r="F18" s="1025"/>
      <c r="G18" s="1025"/>
      <c r="H18" s="1025"/>
      <c r="I18" s="1025"/>
      <c r="J18" s="1025"/>
      <c r="K18" s="1025"/>
      <c r="L18" s="1025"/>
      <c r="M18" s="1025"/>
      <c r="N18" s="1025"/>
      <c r="O18" s="1025"/>
      <c r="P18" s="1026"/>
      <c r="Q18" s="9"/>
    </row>
    <row r="19" spans="1:18"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8"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8" s="21" customFormat="1" ht="57.75" customHeight="1" thickBot="1" x14ac:dyDescent="0.3">
      <c r="A21" s="1029"/>
      <c r="B21" s="1032"/>
      <c r="C21" s="1037"/>
      <c r="D21" s="1024"/>
      <c r="E21" s="1043"/>
      <c r="F21" s="1022"/>
      <c r="G21" s="1024"/>
      <c r="H21" s="1043"/>
      <c r="I21" s="1022"/>
      <c r="J21" s="1024"/>
      <c r="K21" s="1043"/>
      <c r="L21" s="1022"/>
      <c r="M21" s="1024"/>
      <c r="N21" s="1043"/>
      <c r="O21" s="1022"/>
      <c r="P21" s="1032"/>
    </row>
    <row r="22" spans="1:18" s="21" customFormat="1" ht="9" thickTop="1" x14ac:dyDescent="0.25">
      <c r="A22" s="22" t="s">
        <v>339</v>
      </c>
      <c r="B22" s="22">
        <v>2</v>
      </c>
      <c r="C22" s="22">
        <v>3</v>
      </c>
      <c r="D22" s="24">
        <v>4</v>
      </c>
      <c r="E22" s="26">
        <v>5</v>
      </c>
      <c r="F22" s="23">
        <v>6</v>
      </c>
      <c r="G22" s="24">
        <v>7</v>
      </c>
      <c r="H22" s="364">
        <v>8</v>
      </c>
      <c r="I22" s="27">
        <v>9</v>
      </c>
      <c r="J22" s="24">
        <v>10</v>
      </c>
      <c r="K22" s="365">
        <v>11</v>
      </c>
      <c r="L22" s="27">
        <v>12</v>
      </c>
      <c r="M22" s="365">
        <v>13</v>
      </c>
      <c r="N22" s="26">
        <v>14</v>
      </c>
      <c r="O22" s="27">
        <v>15</v>
      </c>
      <c r="P22" s="27">
        <v>16</v>
      </c>
    </row>
    <row r="23" spans="1:18" s="37" customFormat="1" x14ac:dyDescent="0.25">
      <c r="A23" s="28"/>
      <c r="B23" s="29" t="s">
        <v>40</v>
      </c>
      <c r="C23" s="197"/>
      <c r="D23" s="31"/>
      <c r="E23" s="34"/>
      <c r="F23" s="30"/>
      <c r="G23" s="31"/>
      <c r="H23" s="366"/>
      <c r="I23" s="367"/>
      <c r="J23" s="31"/>
      <c r="K23" s="368"/>
      <c r="L23" s="367"/>
      <c r="M23" s="368"/>
      <c r="N23" s="34"/>
      <c r="O23" s="367"/>
      <c r="P23" s="369"/>
    </row>
    <row r="24" spans="1:18" s="37" customFormat="1" ht="12.75" thickBot="1" x14ac:dyDescent="0.3">
      <c r="A24" s="38"/>
      <c r="B24" s="39" t="s">
        <v>41</v>
      </c>
      <c r="C24" s="43">
        <f>F24+I24+L24+O24</f>
        <v>28943</v>
      </c>
      <c r="D24" s="41">
        <f>SUM(D25,D28,D29,D45,D46)</f>
        <v>0</v>
      </c>
      <c r="E24" s="44">
        <f>SUM(E25,E28,E29,E45,E46)</f>
        <v>28943</v>
      </c>
      <c r="F24" s="40">
        <f t="shared" ref="F24:F29" si="0">D24+E24</f>
        <v>28943</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c r="R24" s="346"/>
    </row>
    <row r="25" spans="1:18" ht="12.75" hidden="1" thickTop="1" x14ac:dyDescent="0.25">
      <c r="A25" s="46"/>
      <c r="B25" s="47" t="s">
        <v>42</v>
      </c>
      <c r="C25" s="51">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row>
    <row r="26" spans="1:18" ht="12.75" hidden="1" thickTop="1" x14ac:dyDescent="0.25">
      <c r="A26" s="54"/>
      <c r="B26" s="55" t="s">
        <v>43</v>
      </c>
      <c r="C26" s="610">
        <f>F26+I26+L26+O26</f>
        <v>0</v>
      </c>
      <c r="D26" s="57"/>
      <c r="E26" s="60"/>
      <c r="F26" s="56">
        <f t="shared" si="0"/>
        <v>0</v>
      </c>
      <c r="G26" s="57"/>
      <c r="H26" s="379"/>
      <c r="I26" s="380">
        <f>G26+H26</f>
        <v>0</v>
      </c>
      <c r="J26" s="57"/>
      <c r="K26" s="379"/>
      <c r="L26" s="380">
        <f>J26+K26</f>
        <v>0</v>
      </c>
      <c r="M26" s="381"/>
      <c r="N26" s="60"/>
      <c r="O26" s="380">
        <f>M26+N26</f>
        <v>0</v>
      </c>
      <c r="P26" s="382"/>
      <c r="R26" s="346"/>
    </row>
    <row r="27" spans="1:18" ht="12.75" hidden="1" thickTop="1" x14ac:dyDescent="0.25">
      <c r="A27" s="63"/>
      <c r="B27" s="64" t="s">
        <v>44</v>
      </c>
      <c r="C27" s="611">
        <f>F27+I27+L27+O27</f>
        <v>0</v>
      </c>
      <c r="D27" s="66"/>
      <c r="E27" s="69"/>
      <c r="F27" s="65">
        <f t="shared" si="0"/>
        <v>0</v>
      </c>
      <c r="G27" s="66"/>
      <c r="H27" s="384"/>
      <c r="I27" s="385">
        <f>G27+H27</f>
        <v>0</v>
      </c>
      <c r="J27" s="66"/>
      <c r="K27" s="384"/>
      <c r="L27" s="385">
        <f>J27+K27</f>
        <v>0</v>
      </c>
      <c r="M27" s="386"/>
      <c r="N27" s="69"/>
      <c r="O27" s="385">
        <f>M27+N27</f>
        <v>0</v>
      </c>
      <c r="P27" s="387"/>
      <c r="R27" s="346"/>
    </row>
    <row r="28" spans="1:18" s="37" customFormat="1" ht="25.5" thickTop="1" thickBot="1" x14ac:dyDescent="0.3">
      <c r="A28" s="73">
        <v>19300</v>
      </c>
      <c r="B28" s="73" t="s">
        <v>45</v>
      </c>
      <c r="C28" s="606">
        <f>SUM(F28,I28)</f>
        <v>16227</v>
      </c>
      <c r="D28" s="75"/>
      <c r="E28" s="78">
        <v>16227</v>
      </c>
      <c r="F28" s="612">
        <f t="shared" si="0"/>
        <v>16227</v>
      </c>
      <c r="G28" s="75"/>
      <c r="H28" s="389"/>
      <c r="I28" s="390">
        <f>G28+H28</f>
        <v>0</v>
      </c>
      <c r="J28" s="80" t="s">
        <v>46</v>
      </c>
      <c r="K28" s="391" t="s">
        <v>46</v>
      </c>
      <c r="L28" s="84" t="s">
        <v>46</v>
      </c>
      <c r="M28" s="613" t="s">
        <v>46</v>
      </c>
      <c r="N28" s="83" t="s">
        <v>46</v>
      </c>
      <c r="O28" s="84" t="s">
        <v>46</v>
      </c>
      <c r="P28" s="392"/>
      <c r="R28" s="346"/>
    </row>
    <row r="29" spans="1:18" s="37" customFormat="1" ht="24.75" customHeight="1" thickTop="1" x14ac:dyDescent="0.25">
      <c r="A29" s="85">
        <v>21194</v>
      </c>
      <c r="B29" s="85" t="s">
        <v>47</v>
      </c>
      <c r="C29" s="97">
        <f>F29</f>
        <v>12716</v>
      </c>
      <c r="D29" s="87"/>
      <c r="E29" s="418">
        <v>12716</v>
      </c>
      <c r="F29" s="86">
        <f t="shared" si="0"/>
        <v>12716</v>
      </c>
      <c r="G29" s="90" t="s">
        <v>46</v>
      </c>
      <c r="H29" s="395" t="s">
        <v>46</v>
      </c>
      <c r="I29" s="94" t="s">
        <v>46</v>
      </c>
      <c r="J29" s="90" t="s">
        <v>46</v>
      </c>
      <c r="K29" s="395" t="s">
        <v>46</v>
      </c>
      <c r="L29" s="94" t="s">
        <v>46</v>
      </c>
      <c r="M29" s="396" t="s">
        <v>46</v>
      </c>
      <c r="N29" s="91" t="s">
        <v>46</v>
      </c>
      <c r="O29" s="94" t="s">
        <v>46</v>
      </c>
      <c r="P29" s="397"/>
      <c r="R29" s="346"/>
    </row>
    <row r="30" spans="1:18" s="37" customFormat="1" ht="36" hidden="1" x14ac:dyDescent="0.25">
      <c r="A30" s="85">
        <v>21300</v>
      </c>
      <c r="B30" s="85" t="s">
        <v>48</v>
      </c>
      <c r="C30" s="97">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row>
    <row r="31" spans="1:18" s="37" customFormat="1" ht="24" hidden="1" x14ac:dyDescent="0.25">
      <c r="A31" s="100">
        <v>21350</v>
      </c>
      <c r="B31" s="85" t="s">
        <v>49</v>
      </c>
      <c r="C31" s="97">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row>
    <row r="32" spans="1:18" hidden="1" x14ac:dyDescent="0.25">
      <c r="A32" s="54">
        <v>21351</v>
      </c>
      <c r="B32" s="101" t="s">
        <v>50</v>
      </c>
      <c r="C32" s="24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row>
    <row r="33" spans="1:18" hidden="1" x14ac:dyDescent="0.25">
      <c r="A33" s="63">
        <v>21352</v>
      </c>
      <c r="B33" s="111" t="s">
        <v>51</v>
      </c>
      <c r="C33" s="227">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row>
    <row r="34" spans="1:18" ht="24" hidden="1" x14ac:dyDescent="0.25">
      <c r="A34" s="63">
        <v>21359</v>
      </c>
      <c r="B34" s="111" t="s">
        <v>52</v>
      </c>
      <c r="C34" s="227">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row>
    <row r="35" spans="1:18" s="37" customFormat="1" ht="36" hidden="1" x14ac:dyDescent="0.25">
      <c r="A35" s="100">
        <v>21370</v>
      </c>
      <c r="B35" s="85" t="s">
        <v>53</v>
      </c>
      <c r="C35" s="97">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row>
    <row r="36" spans="1:18" ht="36" hidden="1" x14ac:dyDescent="0.25">
      <c r="A36" s="121">
        <v>21379</v>
      </c>
      <c r="B36" s="122" t="s">
        <v>54</v>
      </c>
      <c r="C36" s="50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row>
    <row r="37" spans="1:18" s="37" customFormat="1" hidden="1" x14ac:dyDescent="0.25">
      <c r="A37" s="100">
        <v>21380</v>
      </c>
      <c r="B37" s="85" t="s">
        <v>55</v>
      </c>
      <c r="C37" s="97">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row>
    <row r="38" spans="1:18" hidden="1" x14ac:dyDescent="0.25">
      <c r="A38" s="55">
        <v>21381</v>
      </c>
      <c r="B38" s="101" t="s">
        <v>56</v>
      </c>
      <c r="C38" s="24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row>
    <row r="39" spans="1:18" ht="24" hidden="1" x14ac:dyDescent="0.25">
      <c r="A39" s="64">
        <v>21383</v>
      </c>
      <c r="B39" s="111" t="s">
        <v>57</v>
      </c>
      <c r="C39" s="227">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row>
    <row r="40" spans="1:18" s="37" customFormat="1" ht="24" hidden="1" x14ac:dyDescent="0.25">
      <c r="A40" s="100">
        <v>21390</v>
      </c>
      <c r="B40" s="85" t="s">
        <v>58</v>
      </c>
      <c r="C40" s="97">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c r="R40" s="346"/>
    </row>
    <row r="41" spans="1:18" ht="24" hidden="1" x14ac:dyDescent="0.25">
      <c r="A41" s="55">
        <v>21391</v>
      </c>
      <c r="B41" s="101" t="s">
        <v>59</v>
      </c>
      <c r="C41" s="24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row>
    <row r="42" spans="1:18" hidden="1" x14ac:dyDescent="0.25">
      <c r="A42" s="64">
        <v>21393</v>
      </c>
      <c r="B42" s="111" t="s">
        <v>60</v>
      </c>
      <c r="C42" s="227">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row>
    <row r="43" spans="1:18" hidden="1" x14ac:dyDescent="0.25">
      <c r="A43" s="64">
        <v>21395</v>
      </c>
      <c r="B43" s="111" t="s">
        <v>61</v>
      </c>
      <c r="C43" s="227">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row>
    <row r="44" spans="1:18" ht="24" hidden="1" x14ac:dyDescent="0.25">
      <c r="A44" s="64">
        <v>21399</v>
      </c>
      <c r="B44" s="111" t="s">
        <v>62</v>
      </c>
      <c r="C44" s="227">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c r="R44" s="346"/>
    </row>
    <row r="45" spans="1:18" s="37" customFormat="1" ht="24" hidden="1" x14ac:dyDescent="0.25">
      <c r="A45" s="100">
        <v>21420</v>
      </c>
      <c r="B45" s="85" t="s">
        <v>63</v>
      </c>
      <c r="C45" s="143">
        <f>F45</f>
        <v>0</v>
      </c>
      <c r="D45" s="134"/>
      <c r="E45" s="418"/>
      <c r="F45" s="86">
        <f>D45+E45</f>
        <v>0</v>
      </c>
      <c r="G45" s="90" t="s">
        <v>46</v>
      </c>
      <c r="H45" s="395" t="s">
        <v>46</v>
      </c>
      <c r="I45" s="94" t="s">
        <v>46</v>
      </c>
      <c r="J45" s="90" t="s">
        <v>46</v>
      </c>
      <c r="K45" s="395" t="s">
        <v>46</v>
      </c>
      <c r="L45" s="94" t="s">
        <v>46</v>
      </c>
      <c r="M45" s="396" t="s">
        <v>46</v>
      </c>
      <c r="N45" s="91" t="s">
        <v>46</v>
      </c>
      <c r="O45" s="94" t="s">
        <v>46</v>
      </c>
      <c r="P45" s="397"/>
      <c r="R45" s="346"/>
    </row>
    <row r="46" spans="1:18" s="37" customFormat="1" ht="24" hidden="1" x14ac:dyDescent="0.25">
      <c r="A46" s="136">
        <v>21490</v>
      </c>
      <c r="B46" s="137" t="s">
        <v>64</v>
      </c>
      <c r="C46" s="143">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row>
    <row r="47" spans="1:18" s="37" customFormat="1" ht="24" hidden="1" x14ac:dyDescent="0.25">
      <c r="A47" s="64">
        <v>21499</v>
      </c>
      <c r="B47" s="111" t="s">
        <v>65</v>
      </c>
      <c r="C47" s="614">
        <f>F47+I47+L47</f>
        <v>0</v>
      </c>
      <c r="D47" s="57"/>
      <c r="E47" s="60"/>
      <c r="F47" s="56">
        <f>D47+E47</f>
        <v>0</v>
      </c>
      <c r="G47" s="422"/>
      <c r="H47" s="379"/>
      <c r="I47" s="380">
        <f>G47+H47</f>
        <v>0</v>
      </c>
      <c r="J47" s="57"/>
      <c r="K47" s="379"/>
      <c r="L47" s="380">
        <f>J47+K47</f>
        <v>0</v>
      </c>
      <c r="M47" s="415" t="s">
        <v>46</v>
      </c>
      <c r="N47" s="127" t="s">
        <v>46</v>
      </c>
      <c r="O47" s="132" t="s">
        <v>46</v>
      </c>
      <c r="P47" s="416"/>
      <c r="R47" s="346"/>
    </row>
    <row r="48" spans="1:18" ht="24" hidden="1" x14ac:dyDescent="0.25">
      <c r="A48" s="152">
        <v>23000</v>
      </c>
      <c r="B48" s="153" t="s">
        <v>66</v>
      </c>
      <c r="C48" s="143">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row>
    <row r="49" spans="1:18" ht="24" hidden="1" x14ac:dyDescent="0.25">
      <c r="A49" s="155">
        <v>23410</v>
      </c>
      <c r="B49" s="156" t="s">
        <v>67</v>
      </c>
      <c r="C49" s="167">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row>
    <row r="50" spans="1:18" ht="24" hidden="1" x14ac:dyDescent="0.25">
      <c r="A50" s="155">
        <v>23510</v>
      </c>
      <c r="B50" s="156" t="s">
        <v>68</v>
      </c>
      <c r="C50" s="167">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row>
    <row r="51" spans="1:18" ht="7.5" customHeight="1" x14ac:dyDescent="0.25">
      <c r="A51" s="164"/>
      <c r="B51" s="156"/>
      <c r="C51" s="216"/>
      <c r="D51" s="436"/>
      <c r="E51" s="615"/>
      <c r="F51" s="157"/>
      <c r="G51" s="436"/>
      <c r="H51" s="437"/>
      <c r="I51" s="163"/>
      <c r="J51" s="162"/>
      <c r="K51" s="438"/>
      <c r="L51" s="169"/>
      <c r="M51" s="432"/>
      <c r="N51" s="433"/>
      <c r="O51" s="169"/>
      <c r="P51" s="434"/>
      <c r="R51" s="346"/>
    </row>
    <row r="52" spans="1:18" s="37" customFormat="1" x14ac:dyDescent="0.25">
      <c r="A52" s="170"/>
      <c r="B52" s="171" t="s">
        <v>69</v>
      </c>
      <c r="C52" s="616"/>
      <c r="D52" s="440"/>
      <c r="E52" s="441"/>
      <c r="F52" s="617"/>
      <c r="G52" s="440"/>
      <c r="H52" s="442"/>
      <c r="I52" s="180"/>
      <c r="J52" s="440"/>
      <c r="K52" s="442"/>
      <c r="L52" s="180"/>
      <c r="M52" s="443"/>
      <c r="N52" s="441"/>
      <c r="O52" s="180"/>
      <c r="P52" s="444"/>
      <c r="R52" s="346"/>
    </row>
    <row r="53" spans="1:18" s="37" customFormat="1" ht="12.75" thickBot="1" x14ac:dyDescent="0.3">
      <c r="A53" s="181"/>
      <c r="B53" s="38" t="s">
        <v>70</v>
      </c>
      <c r="C53" s="184">
        <f t="shared" ref="C53:C116" si="4">F53+I53+L53+O53</f>
        <v>28943</v>
      </c>
      <c r="D53" s="182">
        <f>SUM(D54,D284)</f>
        <v>0</v>
      </c>
      <c r="E53" s="185">
        <f>SUM(E54,E284)</f>
        <v>28943</v>
      </c>
      <c r="F53" s="186">
        <f t="shared" ref="F53:F117" si="5">D53+E53</f>
        <v>28943</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c r="R53" s="346"/>
    </row>
    <row r="54" spans="1:18" s="37" customFormat="1" ht="36.75" thickTop="1" x14ac:dyDescent="0.25">
      <c r="A54" s="188"/>
      <c r="B54" s="189" t="s">
        <v>71</v>
      </c>
      <c r="C54" s="193">
        <f t="shared" si="4"/>
        <v>23405</v>
      </c>
      <c r="D54" s="191">
        <f>SUM(D55,D197)</f>
        <v>0</v>
      </c>
      <c r="E54" s="194">
        <f>SUM(E55,E197)</f>
        <v>23405</v>
      </c>
      <c r="F54" s="195">
        <f t="shared" si="5"/>
        <v>23405</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c r="R54" s="346"/>
    </row>
    <row r="55" spans="1:18" s="37" customFormat="1" ht="24" x14ac:dyDescent="0.25">
      <c r="A55" s="197"/>
      <c r="B55" s="28" t="s">
        <v>72</v>
      </c>
      <c r="C55" s="175">
        <f t="shared" si="4"/>
        <v>23405</v>
      </c>
      <c r="D55" s="173">
        <f>SUM(D56,D78,D176,D190)</f>
        <v>0</v>
      </c>
      <c r="E55" s="176">
        <f>SUM(E56,E78,E176,E190)</f>
        <v>23405</v>
      </c>
      <c r="F55" s="198">
        <f t="shared" si="5"/>
        <v>23405</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c r="R55" s="346"/>
    </row>
    <row r="56" spans="1:18" s="37" customFormat="1" x14ac:dyDescent="0.25">
      <c r="A56" s="200">
        <v>1000</v>
      </c>
      <c r="B56" s="200" t="s">
        <v>73</v>
      </c>
      <c r="C56" s="608">
        <f t="shared" si="4"/>
        <v>12724</v>
      </c>
      <c r="D56" s="206">
        <f>SUM(D57,D70)</f>
        <v>0</v>
      </c>
      <c r="E56" s="207">
        <f>SUM(E57,E70)</f>
        <v>12724</v>
      </c>
      <c r="F56" s="208">
        <f t="shared" si="5"/>
        <v>12724</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row>
    <row r="57" spans="1:18" x14ac:dyDescent="0.25">
      <c r="A57" s="85">
        <v>1100</v>
      </c>
      <c r="B57" s="210" t="s">
        <v>74</v>
      </c>
      <c r="C57" s="97">
        <f t="shared" si="4"/>
        <v>10295</v>
      </c>
      <c r="D57" s="95">
        <f>SUM(D58,D61,D69)</f>
        <v>0</v>
      </c>
      <c r="E57" s="98">
        <f>SUM(E58,E61,E69)</f>
        <v>10295</v>
      </c>
      <c r="F57" s="212">
        <f t="shared" si="5"/>
        <v>10295</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row>
    <row r="58" spans="1:18" hidden="1" x14ac:dyDescent="0.25">
      <c r="A58" s="213">
        <v>1110</v>
      </c>
      <c r="B58" s="156" t="s">
        <v>75</v>
      </c>
      <c r="C58" s="216">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row>
    <row r="59" spans="1:18" hidden="1" x14ac:dyDescent="0.25">
      <c r="A59" s="55">
        <v>1111</v>
      </c>
      <c r="B59" s="101" t="s">
        <v>76</v>
      </c>
      <c r="C59" s="240">
        <f t="shared" si="4"/>
        <v>0</v>
      </c>
      <c r="D59" s="106"/>
      <c r="E59" s="108"/>
      <c r="F59" s="242">
        <f t="shared" si="5"/>
        <v>0</v>
      </c>
      <c r="G59" s="106"/>
      <c r="H59" s="403"/>
      <c r="I59" s="243">
        <f t="shared" si="6"/>
        <v>0</v>
      </c>
      <c r="J59" s="106"/>
      <c r="K59" s="403"/>
      <c r="L59" s="243">
        <f t="shared" si="7"/>
        <v>0</v>
      </c>
      <c r="M59" s="463"/>
      <c r="N59" s="108"/>
      <c r="O59" s="243">
        <f t="shared" si="8"/>
        <v>0</v>
      </c>
      <c r="P59" s="382"/>
      <c r="R59" s="346"/>
    </row>
    <row r="60" spans="1:18" ht="24" hidden="1" x14ac:dyDescent="0.25">
      <c r="A60" s="64">
        <v>1119</v>
      </c>
      <c r="B60" s="111" t="s">
        <v>77</v>
      </c>
      <c r="C60" s="227">
        <f t="shared" si="4"/>
        <v>0</v>
      </c>
      <c r="D60" s="116"/>
      <c r="E60" s="118"/>
      <c r="F60" s="229">
        <f t="shared" si="5"/>
        <v>0</v>
      </c>
      <c r="G60" s="116"/>
      <c r="H60" s="408"/>
      <c r="I60" s="230">
        <f t="shared" si="6"/>
        <v>0</v>
      </c>
      <c r="J60" s="116"/>
      <c r="K60" s="408"/>
      <c r="L60" s="230">
        <f t="shared" si="7"/>
        <v>0</v>
      </c>
      <c r="M60" s="464"/>
      <c r="N60" s="118"/>
      <c r="O60" s="230">
        <f t="shared" si="8"/>
        <v>0</v>
      </c>
      <c r="P60" s="387"/>
      <c r="R60" s="346"/>
    </row>
    <row r="61" spans="1:18" ht="24" x14ac:dyDescent="0.25">
      <c r="A61" s="224">
        <v>1140</v>
      </c>
      <c r="B61" s="111" t="s">
        <v>78</v>
      </c>
      <c r="C61" s="227">
        <f t="shared" si="4"/>
        <v>5926</v>
      </c>
      <c r="D61" s="225">
        <f>SUM(D62:D68)</f>
        <v>0</v>
      </c>
      <c r="E61" s="228">
        <f>SUM(E62:E68)</f>
        <v>5926</v>
      </c>
      <c r="F61" s="229">
        <f>D61+E61</f>
        <v>5926</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row>
    <row r="62" spans="1:18" hidden="1" x14ac:dyDescent="0.25">
      <c r="A62" s="64">
        <v>1141</v>
      </c>
      <c r="B62" s="111" t="s">
        <v>79</v>
      </c>
      <c r="C62" s="227">
        <f t="shared" si="4"/>
        <v>0</v>
      </c>
      <c r="D62" s="116"/>
      <c r="E62" s="118"/>
      <c r="F62" s="229">
        <f t="shared" si="5"/>
        <v>0</v>
      </c>
      <c r="G62" s="116"/>
      <c r="H62" s="408"/>
      <c r="I62" s="230">
        <f t="shared" si="6"/>
        <v>0</v>
      </c>
      <c r="J62" s="116"/>
      <c r="K62" s="408"/>
      <c r="L62" s="230">
        <f t="shared" si="7"/>
        <v>0</v>
      </c>
      <c r="M62" s="464"/>
      <c r="N62" s="118"/>
      <c r="O62" s="230">
        <f t="shared" si="8"/>
        <v>0</v>
      </c>
      <c r="P62" s="387"/>
      <c r="R62" s="346"/>
    </row>
    <row r="63" spans="1:18" ht="24" hidden="1" x14ac:dyDescent="0.25">
      <c r="A63" s="64">
        <v>1142</v>
      </c>
      <c r="B63" s="111" t="s">
        <v>80</v>
      </c>
      <c r="C63" s="227">
        <f t="shared" si="4"/>
        <v>0</v>
      </c>
      <c r="D63" s="116"/>
      <c r="E63" s="118"/>
      <c r="F63" s="229">
        <f t="shared" si="5"/>
        <v>0</v>
      </c>
      <c r="G63" s="116"/>
      <c r="H63" s="408"/>
      <c r="I63" s="230">
        <f t="shared" si="6"/>
        <v>0</v>
      </c>
      <c r="J63" s="116"/>
      <c r="K63" s="408"/>
      <c r="L63" s="230">
        <f t="shared" si="7"/>
        <v>0</v>
      </c>
      <c r="M63" s="464"/>
      <c r="N63" s="118"/>
      <c r="O63" s="230">
        <f t="shared" si="8"/>
        <v>0</v>
      </c>
      <c r="P63" s="387"/>
      <c r="R63" s="346"/>
    </row>
    <row r="64" spans="1:18" ht="24" hidden="1" x14ac:dyDescent="0.25">
      <c r="A64" s="64">
        <v>1145</v>
      </c>
      <c r="B64" s="111" t="s">
        <v>81</v>
      </c>
      <c r="C64" s="227">
        <f t="shared" si="4"/>
        <v>0</v>
      </c>
      <c r="D64" s="116"/>
      <c r="E64" s="118"/>
      <c r="F64" s="229">
        <f t="shared" si="5"/>
        <v>0</v>
      </c>
      <c r="G64" s="116"/>
      <c r="H64" s="408"/>
      <c r="I64" s="230">
        <f t="shared" si="6"/>
        <v>0</v>
      </c>
      <c r="J64" s="116"/>
      <c r="K64" s="408"/>
      <c r="L64" s="230">
        <f t="shared" si="7"/>
        <v>0</v>
      </c>
      <c r="M64" s="464"/>
      <c r="N64" s="118"/>
      <c r="O64" s="230">
        <f t="shared" si="8"/>
        <v>0</v>
      </c>
      <c r="P64" s="387"/>
      <c r="R64" s="346"/>
    </row>
    <row r="65" spans="1:18" ht="24" hidden="1" x14ac:dyDescent="0.25">
      <c r="A65" s="64">
        <v>1146</v>
      </c>
      <c r="B65" s="111" t="s">
        <v>82</v>
      </c>
      <c r="C65" s="227">
        <f t="shared" si="4"/>
        <v>0</v>
      </c>
      <c r="D65" s="116"/>
      <c r="E65" s="118"/>
      <c r="F65" s="229">
        <f t="shared" si="5"/>
        <v>0</v>
      </c>
      <c r="G65" s="116"/>
      <c r="H65" s="408"/>
      <c r="I65" s="230">
        <f t="shared" si="6"/>
        <v>0</v>
      </c>
      <c r="J65" s="116"/>
      <c r="K65" s="408"/>
      <c r="L65" s="230">
        <f t="shared" si="7"/>
        <v>0</v>
      </c>
      <c r="M65" s="464"/>
      <c r="N65" s="118"/>
      <c r="O65" s="230">
        <f t="shared" si="8"/>
        <v>0</v>
      </c>
      <c r="P65" s="387"/>
      <c r="R65" s="346"/>
    </row>
    <row r="66" spans="1:18" x14ac:dyDescent="0.25">
      <c r="A66" s="64">
        <v>1147</v>
      </c>
      <c r="B66" s="111" t="s">
        <v>83</v>
      </c>
      <c r="C66" s="227">
        <f t="shared" si="4"/>
        <v>5926</v>
      </c>
      <c r="D66" s="116"/>
      <c r="E66" s="118">
        <f>1343+4583</f>
        <v>5926</v>
      </c>
      <c r="F66" s="229">
        <f t="shared" si="5"/>
        <v>5926</v>
      </c>
      <c r="G66" s="116"/>
      <c r="H66" s="408"/>
      <c r="I66" s="230">
        <f t="shared" si="6"/>
        <v>0</v>
      </c>
      <c r="J66" s="116"/>
      <c r="K66" s="408"/>
      <c r="L66" s="230">
        <f t="shared" si="7"/>
        <v>0</v>
      </c>
      <c r="M66" s="464"/>
      <c r="N66" s="118"/>
      <c r="O66" s="230">
        <f t="shared" si="8"/>
        <v>0</v>
      </c>
      <c r="P66" s="387"/>
      <c r="R66" s="346"/>
    </row>
    <row r="67" spans="1:18" hidden="1" x14ac:dyDescent="0.25">
      <c r="A67" s="64">
        <v>1148</v>
      </c>
      <c r="B67" s="111" t="s">
        <v>84</v>
      </c>
      <c r="C67" s="227">
        <f t="shared" si="4"/>
        <v>0</v>
      </c>
      <c r="D67" s="116"/>
      <c r="E67" s="118"/>
      <c r="F67" s="229">
        <f t="shared" si="5"/>
        <v>0</v>
      </c>
      <c r="G67" s="116"/>
      <c r="H67" s="408"/>
      <c r="I67" s="230">
        <f t="shared" si="6"/>
        <v>0</v>
      </c>
      <c r="J67" s="116"/>
      <c r="K67" s="408"/>
      <c r="L67" s="230">
        <f t="shared" si="7"/>
        <v>0</v>
      </c>
      <c r="M67" s="464"/>
      <c r="N67" s="118"/>
      <c r="O67" s="230">
        <f t="shared" si="8"/>
        <v>0</v>
      </c>
      <c r="P67" s="387"/>
      <c r="R67" s="346"/>
    </row>
    <row r="68" spans="1:18" ht="36" hidden="1" x14ac:dyDescent="0.25">
      <c r="A68" s="64">
        <v>1149</v>
      </c>
      <c r="B68" s="111" t="s">
        <v>85</v>
      </c>
      <c r="C68" s="227">
        <f t="shared" si="4"/>
        <v>0</v>
      </c>
      <c r="D68" s="116"/>
      <c r="E68" s="118"/>
      <c r="F68" s="229">
        <f t="shared" si="5"/>
        <v>0</v>
      </c>
      <c r="G68" s="116"/>
      <c r="H68" s="408"/>
      <c r="I68" s="230">
        <f t="shared" si="6"/>
        <v>0</v>
      </c>
      <c r="J68" s="116"/>
      <c r="K68" s="408"/>
      <c r="L68" s="230">
        <f t="shared" si="7"/>
        <v>0</v>
      </c>
      <c r="M68" s="464"/>
      <c r="N68" s="118"/>
      <c r="O68" s="230">
        <f t="shared" si="8"/>
        <v>0</v>
      </c>
      <c r="P68" s="387"/>
      <c r="R68" s="346"/>
    </row>
    <row r="69" spans="1:18" ht="36" x14ac:dyDescent="0.25">
      <c r="A69" s="213">
        <v>1150</v>
      </c>
      <c r="B69" s="156" t="s">
        <v>86</v>
      </c>
      <c r="C69" s="227">
        <f t="shared" si="4"/>
        <v>4369</v>
      </c>
      <c r="D69" s="231"/>
      <c r="E69" s="234">
        <v>4369</v>
      </c>
      <c r="F69" s="218">
        <f t="shared" si="5"/>
        <v>4369</v>
      </c>
      <c r="G69" s="231"/>
      <c r="H69" s="467"/>
      <c r="I69" s="219">
        <f t="shared" si="6"/>
        <v>0</v>
      </c>
      <c r="J69" s="231"/>
      <c r="K69" s="467"/>
      <c r="L69" s="219">
        <f t="shared" si="7"/>
        <v>0</v>
      </c>
      <c r="M69" s="468"/>
      <c r="N69" s="234"/>
      <c r="O69" s="219">
        <f t="shared" si="8"/>
        <v>0</v>
      </c>
      <c r="P69" s="434"/>
      <c r="R69" s="346"/>
    </row>
    <row r="70" spans="1:18" ht="36" x14ac:dyDescent="0.25">
      <c r="A70" s="85">
        <v>1200</v>
      </c>
      <c r="B70" s="210" t="s">
        <v>87</v>
      </c>
      <c r="C70" s="97">
        <f t="shared" si="4"/>
        <v>2429</v>
      </c>
      <c r="D70" s="95">
        <f>SUM(D71:D72)</f>
        <v>0</v>
      </c>
      <c r="E70" s="98">
        <f>SUM(E71:E72)</f>
        <v>2429</v>
      </c>
      <c r="F70" s="212">
        <f>D70+E70</f>
        <v>2429</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row>
    <row r="71" spans="1:18" ht="24" x14ac:dyDescent="0.25">
      <c r="A71" s="350">
        <v>1210</v>
      </c>
      <c r="B71" s="101" t="s">
        <v>88</v>
      </c>
      <c r="C71" s="240">
        <f t="shared" si="4"/>
        <v>2429</v>
      </c>
      <c r="D71" s="106"/>
      <c r="E71" s="108">
        <v>2429</v>
      </c>
      <c r="F71" s="242">
        <f t="shared" si="5"/>
        <v>2429</v>
      </c>
      <c r="G71" s="106"/>
      <c r="H71" s="403"/>
      <c r="I71" s="243">
        <f t="shared" si="6"/>
        <v>0</v>
      </c>
      <c r="J71" s="106"/>
      <c r="K71" s="403"/>
      <c r="L71" s="243">
        <f t="shared" si="7"/>
        <v>0</v>
      </c>
      <c r="M71" s="463"/>
      <c r="N71" s="108"/>
      <c r="O71" s="243">
        <f t="shared" si="8"/>
        <v>0</v>
      </c>
      <c r="P71" s="382"/>
      <c r="R71" s="346"/>
    </row>
    <row r="72" spans="1:18" ht="24" hidden="1" x14ac:dyDescent="0.25">
      <c r="A72" s="224">
        <v>1220</v>
      </c>
      <c r="B72" s="111" t="s">
        <v>89</v>
      </c>
      <c r="C72" s="227">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row>
    <row r="73" spans="1:18" ht="60" hidden="1" x14ac:dyDescent="0.25">
      <c r="A73" s="64">
        <v>1221</v>
      </c>
      <c r="B73" s="111" t="s">
        <v>90</v>
      </c>
      <c r="C73" s="227">
        <f t="shared" si="4"/>
        <v>0</v>
      </c>
      <c r="D73" s="116"/>
      <c r="E73" s="118"/>
      <c r="F73" s="229">
        <f t="shared" si="5"/>
        <v>0</v>
      </c>
      <c r="G73" s="116"/>
      <c r="H73" s="408"/>
      <c r="I73" s="230">
        <f t="shared" si="6"/>
        <v>0</v>
      </c>
      <c r="J73" s="116"/>
      <c r="K73" s="408"/>
      <c r="L73" s="230">
        <f t="shared" si="7"/>
        <v>0</v>
      </c>
      <c r="M73" s="464"/>
      <c r="N73" s="118"/>
      <c r="O73" s="230">
        <f t="shared" si="8"/>
        <v>0</v>
      </c>
      <c r="P73" s="387"/>
      <c r="R73" s="346"/>
    </row>
    <row r="74" spans="1:18" hidden="1" x14ac:dyDescent="0.25">
      <c r="A74" s="64">
        <v>1223</v>
      </c>
      <c r="B74" s="111" t="s">
        <v>91</v>
      </c>
      <c r="C74" s="227">
        <f t="shared" si="4"/>
        <v>0</v>
      </c>
      <c r="D74" s="116"/>
      <c r="E74" s="118"/>
      <c r="F74" s="229">
        <f t="shared" si="5"/>
        <v>0</v>
      </c>
      <c r="G74" s="116"/>
      <c r="H74" s="408"/>
      <c r="I74" s="230">
        <f t="shared" si="6"/>
        <v>0</v>
      </c>
      <c r="J74" s="116"/>
      <c r="K74" s="408"/>
      <c r="L74" s="230">
        <f t="shared" si="7"/>
        <v>0</v>
      </c>
      <c r="M74" s="464"/>
      <c r="N74" s="118"/>
      <c r="O74" s="230">
        <f t="shared" si="8"/>
        <v>0</v>
      </c>
      <c r="P74" s="387"/>
      <c r="R74" s="346"/>
    </row>
    <row r="75" spans="1:18" hidden="1" x14ac:dyDescent="0.25">
      <c r="A75" s="64">
        <v>1225</v>
      </c>
      <c r="B75" s="111" t="s">
        <v>92</v>
      </c>
      <c r="C75" s="227">
        <f t="shared" si="4"/>
        <v>0</v>
      </c>
      <c r="D75" s="116"/>
      <c r="E75" s="118"/>
      <c r="F75" s="229">
        <f t="shared" si="5"/>
        <v>0</v>
      </c>
      <c r="G75" s="116"/>
      <c r="H75" s="408"/>
      <c r="I75" s="230">
        <f t="shared" si="6"/>
        <v>0</v>
      </c>
      <c r="J75" s="116"/>
      <c r="K75" s="408"/>
      <c r="L75" s="230">
        <f t="shared" si="7"/>
        <v>0</v>
      </c>
      <c r="M75" s="464"/>
      <c r="N75" s="118"/>
      <c r="O75" s="230">
        <f t="shared" si="8"/>
        <v>0</v>
      </c>
      <c r="P75" s="387"/>
      <c r="R75" s="346"/>
    </row>
    <row r="76" spans="1:18" ht="36" hidden="1" x14ac:dyDescent="0.25">
      <c r="A76" s="64">
        <v>1227</v>
      </c>
      <c r="B76" s="111" t="s">
        <v>93</v>
      </c>
      <c r="C76" s="227">
        <f t="shared" si="4"/>
        <v>0</v>
      </c>
      <c r="D76" s="116"/>
      <c r="E76" s="118"/>
      <c r="F76" s="229">
        <f t="shared" si="5"/>
        <v>0</v>
      </c>
      <c r="G76" s="116"/>
      <c r="H76" s="408"/>
      <c r="I76" s="230">
        <f t="shared" si="6"/>
        <v>0</v>
      </c>
      <c r="J76" s="116"/>
      <c r="K76" s="408"/>
      <c r="L76" s="230">
        <f t="shared" si="7"/>
        <v>0</v>
      </c>
      <c r="M76" s="464"/>
      <c r="N76" s="118"/>
      <c r="O76" s="230">
        <f t="shared" si="8"/>
        <v>0</v>
      </c>
      <c r="P76" s="387"/>
      <c r="R76" s="346"/>
    </row>
    <row r="77" spans="1:18" ht="60" hidden="1" x14ac:dyDescent="0.25">
      <c r="A77" s="64">
        <v>1228</v>
      </c>
      <c r="B77" s="111" t="s">
        <v>94</v>
      </c>
      <c r="C77" s="227">
        <f t="shared" si="4"/>
        <v>0</v>
      </c>
      <c r="D77" s="116"/>
      <c r="E77" s="118">
        <v>0</v>
      </c>
      <c r="F77" s="229">
        <f t="shared" si="5"/>
        <v>0</v>
      </c>
      <c r="G77" s="116"/>
      <c r="H77" s="408"/>
      <c r="I77" s="230">
        <f t="shared" si="6"/>
        <v>0</v>
      </c>
      <c r="J77" s="116"/>
      <c r="K77" s="408"/>
      <c r="L77" s="230">
        <f t="shared" si="7"/>
        <v>0</v>
      </c>
      <c r="M77" s="464"/>
      <c r="N77" s="118"/>
      <c r="O77" s="230">
        <f t="shared" si="8"/>
        <v>0</v>
      </c>
      <c r="P77" s="387"/>
      <c r="R77" s="346"/>
    </row>
    <row r="78" spans="1:18" x14ac:dyDescent="0.25">
      <c r="A78" s="200">
        <v>2000</v>
      </c>
      <c r="B78" s="200" t="s">
        <v>95</v>
      </c>
      <c r="C78" s="608">
        <f t="shared" si="4"/>
        <v>10681</v>
      </c>
      <c r="D78" s="206">
        <f>SUM(D79,D86,D133,D167,D168,D175)</f>
        <v>0</v>
      </c>
      <c r="E78" s="207">
        <f>SUM(E79,E86,E133,E167,E168,E175)</f>
        <v>10681</v>
      </c>
      <c r="F78" s="208">
        <f t="shared" si="5"/>
        <v>10681</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c r="R78" s="346"/>
    </row>
    <row r="79" spans="1:18" ht="24" x14ac:dyDescent="0.25">
      <c r="A79" s="85">
        <v>2100</v>
      </c>
      <c r="B79" s="210" t="s">
        <v>96</v>
      </c>
      <c r="C79" s="97">
        <f t="shared" si="4"/>
        <v>2300</v>
      </c>
      <c r="D79" s="95">
        <f>SUM(D80,D83)</f>
        <v>0</v>
      </c>
      <c r="E79" s="98">
        <f>SUM(E80,E83)</f>
        <v>2300</v>
      </c>
      <c r="F79" s="212">
        <f t="shared" si="5"/>
        <v>2300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row>
    <row r="80" spans="1:18" ht="24" hidden="1" x14ac:dyDescent="0.25">
      <c r="A80" s="350">
        <v>2110</v>
      </c>
      <c r="B80" s="101" t="s">
        <v>97</v>
      </c>
      <c r="C80" s="24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row>
    <row r="81" spans="1:18" hidden="1" x14ac:dyDescent="0.25">
      <c r="A81" s="64">
        <v>2111</v>
      </c>
      <c r="B81" s="111" t="s">
        <v>98</v>
      </c>
      <c r="C81" s="227">
        <f t="shared" si="4"/>
        <v>0</v>
      </c>
      <c r="D81" s="116"/>
      <c r="E81" s="118"/>
      <c r="F81" s="229">
        <f t="shared" si="5"/>
        <v>0</v>
      </c>
      <c r="G81" s="116"/>
      <c r="H81" s="408"/>
      <c r="I81" s="230">
        <f t="shared" si="6"/>
        <v>0</v>
      </c>
      <c r="J81" s="116"/>
      <c r="K81" s="408"/>
      <c r="L81" s="230">
        <f t="shared" si="7"/>
        <v>0</v>
      </c>
      <c r="M81" s="464"/>
      <c r="N81" s="118"/>
      <c r="O81" s="230">
        <f t="shared" si="8"/>
        <v>0</v>
      </c>
      <c r="P81" s="387"/>
      <c r="R81" s="346"/>
    </row>
    <row r="82" spans="1:18" ht="24" hidden="1" x14ac:dyDescent="0.25">
      <c r="A82" s="64">
        <v>2112</v>
      </c>
      <c r="B82" s="111" t="s">
        <v>99</v>
      </c>
      <c r="C82" s="227">
        <f t="shared" si="4"/>
        <v>0</v>
      </c>
      <c r="D82" s="116"/>
      <c r="E82" s="118">
        <v>0</v>
      </c>
      <c r="F82" s="229">
        <f t="shared" si="5"/>
        <v>0</v>
      </c>
      <c r="G82" s="116"/>
      <c r="H82" s="408"/>
      <c r="I82" s="230">
        <f t="shared" si="6"/>
        <v>0</v>
      </c>
      <c r="J82" s="116"/>
      <c r="K82" s="408"/>
      <c r="L82" s="230">
        <f t="shared" si="7"/>
        <v>0</v>
      </c>
      <c r="M82" s="464"/>
      <c r="N82" s="118"/>
      <c r="O82" s="230">
        <f t="shared" si="8"/>
        <v>0</v>
      </c>
      <c r="P82" s="387"/>
      <c r="R82" s="346"/>
    </row>
    <row r="83" spans="1:18" ht="24" x14ac:dyDescent="0.25">
      <c r="A83" s="224">
        <v>2120</v>
      </c>
      <c r="B83" s="111" t="s">
        <v>100</v>
      </c>
      <c r="C83" s="227">
        <f t="shared" si="4"/>
        <v>2300</v>
      </c>
      <c r="D83" s="225">
        <f>SUM(D84:D85)</f>
        <v>0</v>
      </c>
      <c r="E83" s="228">
        <f>SUM(E84:E85)</f>
        <v>2300</v>
      </c>
      <c r="F83" s="229">
        <f t="shared" si="5"/>
        <v>2300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row>
    <row r="84" spans="1:18" x14ac:dyDescent="0.25">
      <c r="A84" s="64">
        <v>2121</v>
      </c>
      <c r="B84" s="111" t="s">
        <v>98</v>
      </c>
      <c r="C84" s="227">
        <f t="shared" si="4"/>
        <v>392</v>
      </c>
      <c r="D84" s="116"/>
      <c r="E84" s="118">
        <v>392</v>
      </c>
      <c r="F84" s="229">
        <f t="shared" si="5"/>
        <v>392</v>
      </c>
      <c r="G84" s="116"/>
      <c r="H84" s="408"/>
      <c r="I84" s="230">
        <f t="shared" si="6"/>
        <v>0</v>
      </c>
      <c r="J84" s="116"/>
      <c r="K84" s="408"/>
      <c r="L84" s="230">
        <f t="shared" si="7"/>
        <v>0</v>
      </c>
      <c r="M84" s="464"/>
      <c r="N84" s="118"/>
      <c r="O84" s="230">
        <f t="shared" si="8"/>
        <v>0</v>
      </c>
      <c r="P84" s="387"/>
      <c r="R84" s="346"/>
    </row>
    <row r="85" spans="1:18" ht="24" x14ac:dyDescent="0.25">
      <c r="A85" s="64">
        <v>2122</v>
      </c>
      <c r="B85" s="111" t="s">
        <v>99</v>
      </c>
      <c r="C85" s="227">
        <f t="shared" si="4"/>
        <v>1908</v>
      </c>
      <c r="D85" s="116"/>
      <c r="E85" s="118">
        <v>1908</v>
      </c>
      <c r="F85" s="229">
        <f t="shared" si="5"/>
        <v>1908</v>
      </c>
      <c r="G85" s="116"/>
      <c r="H85" s="408"/>
      <c r="I85" s="230">
        <f t="shared" si="6"/>
        <v>0</v>
      </c>
      <c r="J85" s="116"/>
      <c r="K85" s="408"/>
      <c r="L85" s="230">
        <f t="shared" si="7"/>
        <v>0</v>
      </c>
      <c r="M85" s="464"/>
      <c r="N85" s="118"/>
      <c r="O85" s="230">
        <f t="shared" si="8"/>
        <v>0</v>
      </c>
      <c r="P85" s="387"/>
      <c r="R85" s="346"/>
    </row>
    <row r="86" spans="1:18" x14ac:dyDescent="0.25">
      <c r="A86" s="85">
        <v>2200</v>
      </c>
      <c r="B86" s="210" t="s">
        <v>101</v>
      </c>
      <c r="C86" s="290">
        <f t="shared" si="4"/>
        <v>5491</v>
      </c>
      <c r="D86" s="95">
        <f>SUM(D87,D92,D98,D106,D115,D119,D125,D131)</f>
        <v>0</v>
      </c>
      <c r="E86" s="98">
        <f>SUM(E87,E92,E98,E106,E115,E119,E125,E131)</f>
        <v>5491</v>
      </c>
      <c r="F86" s="212">
        <f t="shared" si="5"/>
        <v>5491</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c r="R86" s="346"/>
    </row>
    <row r="87" spans="1:18" ht="24" hidden="1" x14ac:dyDescent="0.25">
      <c r="A87" s="213">
        <v>2210</v>
      </c>
      <c r="B87" s="156" t="s">
        <v>102</v>
      </c>
      <c r="C87" s="216">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row>
    <row r="88" spans="1:18" ht="24" hidden="1" x14ac:dyDescent="0.25">
      <c r="A88" s="55">
        <v>2211</v>
      </c>
      <c r="B88" s="101" t="s">
        <v>103</v>
      </c>
      <c r="C88" s="227">
        <f t="shared" si="4"/>
        <v>0</v>
      </c>
      <c r="D88" s="106"/>
      <c r="E88" s="108"/>
      <c r="F88" s="242">
        <f t="shared" si="5"/>
        <v>0</v>
      </c>
      <c r="G88" s="106"/>
      <c r="H88" s="403"/>
      <c r="I88" s="243">
        <f t="shared" si="6"/>
        <v>0</v>
      </c>
      <c r="J88" s="106"/>
      <c r="K88" s="403"/>
      <c r="L88" s="243">
        <f t="shared" si="7"/>
        <v>0</v>
      </c>
      <c r="M88" s="463"/>
      <c r="N88" s="108"/>
      <c r="O88" s="243">
        <f t="shared" si="8"/>
        <v>0</v>
      </c>
      <c r="P88" s="382"/>
      <c r="R88" s="346"/>
    </row>
    <row r="89" spans="1:18" ht="36" hidden="1" x14ac:dyDescent="0.25">
      <c r="A89" s="64">
        <v>2212</v>
      </c>
      <c r="B89" s="111" t="s">
        <v>104</v>
      </c>
      <c r="C89" s="227">
        <f t="shared" si="4"/>
        <v>0</v>
      </c>
      <c r="D89" s="116"/>
      <c r="E89" s="118"/>
      <c r="F89" s="229">
        <f t="shared" si="5"/>
        <v>0</v>
      </c>
      <c r="G89" s="116"/>
      <c r="H89" s="408"/>
      <c r="I89" s="230">
        <f t="shared" si="6"/>
        <v>0</v>
      </c>
      <c r="J89" s="116"/>
      <c r="K89" s="408"/>
      <c r="L89" s="230">
        <f t="shared" si="7"/>
        <v>0</v>
      </c>
      <c r="M89" s="464"/>
      <c r="N89" s="118"/>
      <c r="O89" s="230">
        <f t="shared" si="8"/>
        <v>0</v>
      </c>
      <c r="P89" s="387"/>
      <c r="R89" s="346"/>
    </row>
    <row r="90" spans="1:18" ht="24" hidden="1" x14ac:dyDescent="0.25">
      <c r="A90" s="64">
        <v>2214</v>
      </c>
      <c r="B90" s="111" t="s">
        <v>105</v>
      </c>
      <c r="C90" s="227">
        <f t="shared" si="4"/>
        <v>0</v>
      </c>
      <c r="D90" s="116"/>
      <c r="E90" s="118">
        <v>0</v>
      </c>
      <c r="F90" s="229">
        <f t="shared" si="5"/>
        <v>0</v>
      </c>
      <c r="G90" s="116"/>
      <c r="H90" s="408"/>
      <c r="I90" s="230">
        <f t="shared" si="6"/>
        <v>0</v>
      </c>
      <c r="J90" s="116"/>
      <c r="K90" s="408"/>
      <c r="L90" s="230">
        <f t="shared" si="7"/>
        <v>0</v>
      </c>
      <c r="M90" s="464"/>
      <c r="N90" s="118"/>
      <c r="O90" s="230">
        <f t="shared" si="8"/>
        <v>0</v>
      </c>
      <c r="P90" s="387"/>
      <c r="R90" s="346"/>
    </row>
    <row r="91" spans="1:18" hidden="1" x14ac:dyDescent="0.25">
      <c r="A91" s="64">
        <v>2219</v>
      </c>
      <c r="B91" s="111" t="s">
        <v>106</v>
      </c>
      <c r="C91" s="227">
        <f t="shared" si="4"/>
        <v>0</v>
      </c>
      <c r="D91" s="116"/>
      <c r="E91" s="118"/>
      <c r="F91" s="229">
        <f t="shared" si="5"/>
        <v>0</v>
      </c>
      <c r="G91" s="116"/>
      <c r="H91" s="408"/>
      <c r="I91" s="230">
        <f t="shared" si="6"/>
        <v>0</v>
      </c>
      <c r="J91" s="116"/>
      <c r="K91" s="408"/>
      <c r="L91" s="230">
        <f t="shared" si="7"/>
        <v>0</v>
      </c>
      <c r="M91" s="464"/>
      <c r="N91" s="118"/>
      <c r="O91" s="230">
        <f t="shared" si="8"/>
        <v>0</v>
      </c>
      <c r="P91" s="387"/>
      <c r="R91" s="346"/>
    </row>
    <row r="92" spans="1:18" ht="24" hidden="1" x14ac:dyDescent="0.25">
      <c r="A92" s="224">
        <v>2220</v>
      </c>
      <c r="B92" s="111" t="s">
        <v>107</v>
      </c>
      <c r="C92" s="227">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row>
    <row r="93" spans="1:18" hidden="1" x14ac:dyDescent="0.25">
      <c r="A93" s="64">
        <v>2221</v>
      </c>
      <c r="B93" s="111" t="s">
        <v>108</v>
      </c>
      <c r="C93" s="227">
        <f t="shared" si="4"/>
        <v>0</v>
      </c>
      <c r="D93" s="116"/>
      <c r="E93" s="118"/>
      <c r="F93" s="229">
        <f t="shared" si="5"/>
        <v>0</v>
      </c>
      <c r="G93" s="116"/>
      <c r="H93" s="408"/>
      <c r="I93" s="230">
        <f t="shared" si="6"/>
        <v>0</v>
      </c>
      <c r="J93" s="116"/>
      <c r="K93" s="408"/>
      <c r="L93" s="230">
        <f t="shared" si="7"/>
        <v>0</v>
      </c>
      <c r="M93" s="464"/>
      <c r="N93" s="118"/>
      <c r="O93" s="230">
        <f t="shared" si="8"/>
        <v>0</v>
      </c>
      <c r="P93" s="387"/>
      <c r="R93" s="346"/>
    </row>
    <row r="94" spans="1:18" hidden="1" x14ac:dyDescent="0.25">
      <c r="A94" s="64">
        <v>2222</v>
      </c>
      <c r="B94" s="111" t="s">
        <v>109</v>
      </c>
      <c r="C94" s="227">
        <f t="shared" si="4"/>
        <v>0</v>
      </c>
      <c r="D94" s="116"/>
      <c r="E94" s="118"/>
      <c r="F94" s="229">
        <f t="shared" si="5"/>
        <v>0</v>
      </c>
      <c r="G94" s="116"/>
      <c r="H94" s="408"/>
      <c r="I94" s="230">
        <f t="shared" si="6"/>
        <v>0</v>
      </c>
      <c r="J94" s="116"/>
      <c r="K94" s="408"/>
      <c r="L94" s="230">
        <f t="shared" si="7"/>
        <v>0</v>
      </c>
      <c r="M94" s="464"/>
      <c r="N94" s="118"/>
      <c r="O94" s="230">
        <f t="shared" si="8"/>
        <v>0</v>
      </c>
      <c r="P94" s="387"/>
      <c r="R94" s="346"/>
    </row>
    <row r="95" spans="1:18" hidden="1" x14ac:dyDescent="0.25">
      <c r="A95" s="64">
        <v>2223</v>
      </c>
      <c r="B95" s="111" t="s">
        <v>110</v>
      </c>
      <c r="C95" s="227">
        <f t="shared" si="4"/>
        <v>0</v>
      </c>
      <c r="D95" s="116"/>
      <c r="E95" s="118"/>
      <c r="F95" s="229">
        <f t="shared" si="5"/>
        <v>0</v>
      </c>
      <c r="G95" s="116"/>
      <c r="H95" s="408"/>
      <c r="I95" s="230">
        <f t="shared" si="6"/>
        <v>0</v>
      </c>
      <c r="J95" s="116"/>
      <c r="K95" s="408"/>
      <c r="L95" s="230">
        <f t="shared" si="7"/>
        <v>0</v>
      </c>
      <c r="M95" s="464"/>
      <c r="N95" s="118"/>
      <c r="O95" s="230">
        <f t="shared" si="8"/>
        <v>0</v>
      </c>
      <c r="P95" s="387"/>
      <c r="R95" s="346"/>
    </row>
    <row r="96" spans="1:18" ht="48" hidden="1" x14ac:dyDescent="0.25">
      <c r="A96" s="64">
        <v>2224</v>
      </c>
      <c r="B96" s="111" t="s">
        <v>111</v>
      </c>
      <c r="C96" s="227">
        <f t="shared" si="4"/>
        <v>0</v>
      </c>
      <c r="D96" s="116"/>
      <c r="E96" s="118"/>
      <c r="F96" s="229">
        <f t="shared" si="5"/>
        <v>0</v>
      </c>
      <c r="G96" s="116"/>
      <c r="H96" s="408"/>
      <c r="I96" s="230">
        <f t="shared" si="6"/>
        <v>0</v>
      </c>
      <c r="J96" s="116"/>
      <c r="K96" s="408"/>
      <c r="L96" s="230">
        <f t="shared" si="7"/>
        <v>0</v>
      </c>
      <c r="M96" s="464"/>
      <c r="N96" s="118"/>
      <c r="O96" s="230">
        <f t="shared" si="8"/>
        <v>0</v>
      </c>
      <c r="P96" s="387"/>
      <c r="R96" s="346"/>
    </row>
    <row r="97" spans="1:18" ht="24" hidden="1" x14ac:dyDescent="0.25">
      <c r="A97" s="64">
        <v>2229</v>
      </c>
      <c r="B97" s="111" t="s">
        <v>112</v>
      </c>
      <c r="C97" s="227">
        <f t="shared" si="4"/>
        <v>0</v>
      </c>
      <c r="D97" s="116"/>
      <c r="E97" s="118"/>
      <c r="F97" s="229">
        <f t="shared" si="5"/>
        <v>0</v>
      </c>
      <c r="G97" s="116"/>
      <c r="H97" s="408"/>
      <c r="I97" s="230">
        <f t="shared" si="6"/>
        <v>0</v>
      </c>
      <c r="J97" s="116"/>
      <c r="K97" s="408"/>
      <c r="L97" s="230">
        <f t="shared" si="7"/>
        <v>0</v>
      </c>
      <c r="M97" s="464"/>
      <c r="N97" s="118"/>
      <c r="O97" s="230">
        <f t="shared" si="8"/>
        <v>0</v>
      </c>
      <c r="P97" s="387"/>
      <c r="R97" s="346"/>
    </row>
    <row r="98" spans="1:18" ht="36" x14ac:dyDescent="0.25">
      <c r="A98" s="224">
        <v>2230</v>
      </c>
      <c r="B98" s="111" t="s">
        <v>113</v>
      </c>
      <c r="C98" s="227">
        <f t="shared" si="4"/>
        <v>2000</v>
      </c>
      <c r="D98" s="225">
        <f>SUM(D99:D105)</f>
        <v>0</v>
      </c>
      <c r="E98" s="228">
        <f>SUM(E99:E105)</f>
        <v>2000</v>
      </c>
      <c r="F98" s="229">
        <f t="shared" si="5"/>
        <v>2000</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row>
    <row r="99" spans="1:18" ht="24" x14ac:dyDescent="0.25">
      <c r="A99" s="64">
        <v>2231</v>
      </c>
      <c r="B99" s="111" t="s">
        <v>114</v>
      </c>
      <c r="C99" s="227">
        <f t="shared" si="4"/>
        <v>1760</v>
      </c>
      <c r="D99" s="116"/>
      <c r="E99" s="118">
        <v>1760</v>
      </c>
      <c r="F99" s="229">
        <f t="shared" si="5"/>
        <v>1760</v>
      </c>
      <c r="G99" s="116"/>
      <c r="H99" s="408"/>
      <c r="I99" s="230">
        <f t="shared" si="6"/>
        <v>0</v>
      </c>
      <c r="J99" s="116"/>
      <c r="K99" s="408"/>
      <c r="L99" s="230">
        <f t="shared" si="7"/>
        <v>0</v>
      </c>
      <c r="M99" s="464"/>
      <c r="N99" s="118"/>
      <c r="O99" s="230">
        <f t="shared" si="8"/>
        <v>0</v>
      </c>
      <c r="P99" s="387"/>
      <c r="R99" s="346"/>
    </row>
    <row r="100" spans="1:18" ht="25.5" customHeight="1" x14ac:dyDescent="0.25">
      <c r="A100" s="64">
        <v>2232</v>
      </c>
      <c r="B100" s="111" t="s">
        <v>115</v>
      </c>
      <c r="C100" s="227">
        <f t="shared" si="4"/>
        <v>240</v>
      </c>
      <c r="D100" s="116"/>
      <c r="E100" s="118">
        <v>240</v>
      </c>
      <c r="F100" s="229">
        <f t="shared" si="5"/>
        <v>240</v>
      </c>
      <c r="G100" s="116"/>
      <c r="H100" s="408"/>
      <c r="I100" s="230">
        <f t="shared" si="6"/>
        <v>0</v>
      </c>
      <c r="J100" s="116"/>
      <c r="K100" s="408"/>
      <c r="L100" s="230">
        <f t="shared" si="7"/>
        <v>0</v>
      </c>
      <c r="M100" s="464"/>
      <c r="N100" s="118"/>
      <c r="O100" s="230">
        <f t="shared" si="8"/>
        <v>0</v>
      </c>
      <c r="P100" s="387"/>
      <c r="R100" s="346"/>
    </row>
    <row r="101" spans="1:18" ht="24" hidden="1" x14ac:dyDescent="0.25">
      <c r="A101" s="55">
        <v>2233</v>
      </c>
      <c r="B101" s="101" t="s">
        <v>116</v>
      </c>
      <c r="C101" s="227">
        <f t="shared" si="4"/>
        <v>0</v>
      </c>
      <c r="D101" s="106"/>
      <c r="E101" s="108"/>
      <c r="F101" s="242">
        <f t="shared" si="5"/>
        <v>0</v>
      </c>
      <c r="G101" s="106"/>
      <c r="H101" s="403"/>
      <c r="I101" s="243">
        <f t="shared" si="6"/>
        <v>0</v>
      </c>
      <c r="J101" s="106"/>
      <c r="K101" s="403"/>
      <c r="L101" s="243">
        <f t="shared" si="7"/>
        <v>0</v>
      </c>
      <c r="M101" s="463"/>
      <c r="N101" s="108"/>
      <c r="O101" s="243">
        <f t="shared" si="8"/>
        <v>0</v>
      </c>
      <c r="P101" s="382"/>
      <c r="R101" s="346"/>
    </row>
    <row r="102" spans="1:18" ht="36" hidden="1" x14ac:dyDescent="0.25">
      <c r="A102" s="64">
        <v>2234</v>
      </c>
      <c r="B102" s="111" t="s">
        <v>117</v>
      </c>
      <c r="C102" s="227">
        <f t="shared" si="4"/>
        <v>0</v>
      </c>
      <c r="D102" s="116"/>
      <c r="E102" s="118"/>
      <c r="F102" s="229">
        <f t="shared" si="5"/>
        <v>0</v>
      </c>
      <c r="G102" s="116"/>
      <c r="H102" s="408"/>
      <c r="I102" s="230">
        <f t="shared" si="6"/>
        <v>0</v>
      </c>
      <c r="J102" s="116"/>
      <c r="K102" s="408"/>
      <c r="L102" s="230">
        <f t="shared" si="7"/>
        <v>0</v>
      </c>
      <c r="M102" s="464"/>
      <c r="N102" s="118"/>
      <c r="O102" s="230">
        <f t="shared" si="8"/>
        <v>0</v>
      </c>
      <c r="P102" s="387"/>
      <c r="R102" s="346"/>
    </row>
    <row r="103" spans="1:18" ht="24" hidden="1" x14ac:dyDescent="0.25">
      <c r="A103" s="64">
        <v>2235</v>
      </c>
      <c r="B103" s="111" t="s">
        <v>118</v>
      </c>
      <c r="C103" s="227">
        <f t="shared" si="4"/>
        <v>0</v>
      </c>
      <c r="D103" s="116"/>
      <c r="E103" s="118"/>
      <c r="F103" s="229">
        <f t="shared" si="5"/>
        <v>0</v>
      </c>
      <c r="G103" s="116"/>
      <c r="H103" s="408"/>
      <c r="I103" s="230">
        <f t="shared" si="6"/>
        <v>0</v>
      </c>
      <c r="J103" s="116"/>
      <c r="K103" s="408"/>
      <c r="L103" s="230">
        <f t="shared" si="7"/>
        <v>0</v>
      </c>
      <c r="M103" s="464"/>
      <c r="N103" s="118"/>
      <c r="O103" s="230">
        <f t="shared" si="8"/>
        <v>0</v>
      </c>
      <c r="P103" s="387"/>
      <c r="R103" s="346"/>
    </row>
    <row r="104" spans="1:18" hidden="1" x14ac:dyDescent="0.25">
      <c r="A104" s="64">
        <v>2236</v>
      </c>
      <c r="B104" s="111" t="s">
        <v>119</v>
      </c>
      <c r="C104" s="227">
        <f t="shared" si="4"/>
        <v>0</v>
      </c>
      <c r="D104" s="116"/>
      <c r="E104" s="118"/>
      <c r="F104" s="229">
        <f t="shared" si="5"/>
        <v>0</v>
      </c>
      <c r="G104" s="116"/>
      <c r="H104" s="408"/>
      <c r="I104" s="230">
        <f t="shared" si="6"/>
        <v>0</v>
      </c>
      <c r="J104" s="116"/>
      <c r="K104" s="408"/>
      <c r="L104" s="230">
        <f t="shared" si="7"/>
        <v>0</v>
      </c>
      <c r="M104" s="464"/>
      <c r="N104" s="118"/>
      <c r="O104" s="230">
        <f t="shared" si="8"/>
        <v>0</v>
      </c>
      <c r="P104" s="387"/>
      <c r="R104" s="346"/>
    </row>
    <row r="105" spans="1:18" ht="24" hidden="1" x14ac:dyDescent="0.25">
      <c r="A105" s="64">
        <v>2239</v>
      </c>
      <c r="B105" s="111" t="s">
        <v>120</v>
      </c>
      <c r="C105" s="227">
        <f t="shared" si="4"/>
        <v>0</v>
      </c>
      <c r="D105" s="116"/>
      <c r="E105" s="118">
        <v>0</v>
      </c>
      <c r="F105" s="229">
        <f t="shared" si="5"/>
        <v>0</v>
      </c>
      <c r="G105" s="116"/>
      <c r="H105" s="408"/>
      <c r="I105" s="230">
        <f t="shared" si="6"/>
        <v>0</v>
      </c>
      <c r="J105" s="116"/>
      <c r="K105" s="408"/>
      <c r="L105" s="230">
        <f t="shared" si="7"/>
        <v>0</v>
      </c>
      <c r="M105" s="464"/>
      <c r="N105" s="118"/>
      <c r="O105" s="230">
        <f t="shared" si="8"/>
        <v>0</v>
      </c>
      <c r="P105" s="387"/>
      <c r="R105" s="346"/>
    </row>
    <row r="106" spans="1:18" ht="36" hidden="1" x14ac:dyDescent="0.25">
      <c r="A106" s="224">
        <v>2240</v>
      </c>
      <c r="B106" s="111" t="s">
        <v>121</v>
      </c>
      <c r="C106" s="227">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row>
    <row r="107" spans="1:18" hidden="1" x14ac:dyDescent="0.25">
      <c r="A107" s="64">
        <v>2241</v>
      </c>
      <c r="B107" s="111" t="s">
        <v>122</v>
      </c>
      <c r="C107" s="227">
        <f t="shared" si="4"/>
        <v>0</v>
      </c>
      <c r="D107" s="116"/>
      <c r="E107" s="118"/>
      <c r="F107" s="229">
        <f t="shared" si="5"/>
        <v>0</v>
      </c>
      <c r="G107" s="116"/>
      <c r="H107" s="408"/>
      <c r="I107" s="230">
        <f t="shared" si="6"/>
        <v>0</v>
      </c>
      <c r="J107" s="116"/>
      <c r="K107" s="408"/>
      <c r="L107" s="230">
        <f t="shared" si="7"/>
        <v>0</v>
      </c>
      <c r="M107" s="464"/>
      <c r="N107" s="118"/>
      <c r="O107" s="230">
        <f t="shared" si="8"/>
        <v>0</v>
      </c>
      <c r="P107" s="387"/>
      <c r="R107" s="346"/>
    </row>
    <row r="108" spans="1:18" ht="24" hidden="1" x14ac:dyDescent="0.25">
      <c r="A108" s="64">
        <v>2242</v>
      </c>
      <c r="B108" s="111" t="s">
        <v>123</v>
      </c>
      <c r="C108" s="227">
        <f t="shared" si="4"/>
        <v>0</v>
      </c>
      <c r="D108" s="116"/>
      <c r="E108" s="118"/>
      <c r="F108" s="229">
        <f t="shared" si="5"/>
        <v>0</v>
      </c>
      <c r="G108" s="116"/>
      <c r="H108" s="408"/>
      <c r="I108" s="230">
        <f t="shared" si="6"/>
        <v>0</v>
      </c>
      <c r="J108" s="116"/>
      <c r="K108" s="408"/>
      <c r="L108" s="230">
        <f t="shared" si="7"/>
        <v>0</v>
      </c>
      <c r="M108" s="464"/>
      <c r="N108" s="118"/>
      <c r="O108" s="230">
        <f t="shared" si="8"/>
        <v>0</v>
      </c>
      <c r="P108" s="387"/>
      <c r="R108" s="346"/>
    </row>
    <row r="109" spans="1:18" ht="24" hidden="1" x14ac:dyDescent="0.25">
      <c r="A109" s="64">
        <v>2243</v>
      </c>
      <c r="B109" s="111" t="s">
        <v>124</v>
      </c>
      <c r="C109" s="227">
        <f t="shared" si="4"/>
        <v>0</v>
      </c>
      <c r="D109" s="116"/>
      <c r="E109" s="118"/>
      <c r="F109" s="229">
        <f t="shared" si="5"/>
        <v>0</v>
      </c>
      <c r="G109" s="116"/>
      <c r="H109" s="408"/>
      <c r="I109" s="230">
        <f t="shared" si="6"/>
        <v>0</v>
      </c>
      <c r="J109" s="116"/>
      <c r="K109" s="408"/>
      <c r="L109" s="230">
        <f t="shared" si="7"/>
        <v>0</v>
      </c>
      <c r="M109" s="464"/>
      <c r="N109" s="118"/>
      <c r="O109" s="230">
        <f t="shared" si="8"/>
        <v>0</v>
      </c>
      <c r="P109" s="387"/>
      <c r="R109" s="346"/>
    </row>
    <row r="110" spans="1:18" hidden="1" x14ac:dyDescent="0.25">
      <c r="A110" s="64">
        <v>2244</v>
      </c>
      <c r="B110" s="111" t="s">
        <v>125</v>
      </c>
      <c r="C110" s="227">
        <f t="shared" si="4"/>
        <v>0</v>
      </c>
      <c r="D110" s="116"/>
      <c r="E110" s="118"/>
      <c r="F110" s="229">
        <f t="shared" si="5"/>
        <v>0</v>
      </c>
      <c r="G110" s="116"/>
      <c r="H110" s="408"/>
      <c r="I110" s="230">
        <f t="shared" si="6"/>
        <v>0</v>
      </c>
      <c r="J110" s="116"/>
      <c r="K110" s="408"/>
      <c r="L110" s="230">
        <f t="shared" si="7"/>
        <v>0</v>
      </c>
      <c r="M110" s="464"/>
      <c r="N110" s="118"/>
      <c r="O110" s="230">
        <f t="shared" si="8"/>
        <v>0</v>
      </c>
      <c r="P110" s="387"/>
      <c r="R110" s="346"/>
    </row>
    <row r="111" spans="1:18" ht="24" hidden="1" x14ac:dyDescent="0.25">
      <c r="A111" s="64">
        <v>2246</v>
      </c>
      <c r="B111" s="111" t="s">
        <v>126</v>
      </c>
      <c r="C111" s="227">
        <f t="shared" si="4"/>
        <v>0</v>
      </c>
      <c r="D111" s="116"/>
      <c r="E111" s="118"/>
      <c r="F111" s="229">
        <f t="shared" si="5"/>
        <v>0</v>
      </c>
      <c r="G111" s="116"/>
      <c r="H111" s="408"/>
      <c r="I111" s="230">
        <f t="shared" si="6"/>
        <v>0</v>
      </c>
      <c r="J111" s="116"/>
      <c r="K111" s="408"/>
      <c r="L111" s="230">
        <f t="shared" si="7"/>
        <v>0</v>
      </c>
      <c r="M111" s="464"/>
      <c r="N111" s="118"/>
      <c r="O111" s="230">
        <f t="shared" si="8"/>
        <v>0</v>
      </c>
      <c r="P111" s="387"/>
      <c r="R111" s="346"/>
    </row>
    <row r="112" spans="1:18" hidden="1" x14ac:dyDescent="0.25">
      <c r="A112" s="64">
        <v>2247</v>
      </c>
      <c r="B112" s="111" t="s">
        <v>127</v>
      </c>
      <c r="C112" s="227">
        <f t="shared" si="4"/>
        <v>0</v>
      </c>
      <c r="D112" s="116"/>
      <c r="E112" s="118"/>
      <c r="F112" s="229">
        <f t="shared" si="5"/>
        <v>0</v>
      </c>
      <c r="G112" s="116"/>
      <c r="H112" s="408"/>
      <c r="I112" s="230">
        <f t="shared" si="6"/>
        <v>0</v>
      </c>
      <c r="J112" s="116"/>
      <c r="K112" s="408"/>
      <c r="L112" s="230">
        <f t="shared" si="7"/>
        <v>0</v>
      </c>
      <c r="M112" s="464"/>
      <c r="N112" s="118"/>
      <c r="O112" s="230">
        <f t="shared" si="8"/>
        <v>0</v>
      </c>
      <c r="P112" s="387"/>
      <c r="R112" s="346"/>
    </row>
    <row r="113" spans="1:18" ht="24" hidden="1" x14ac:dyDescent="0.25">
      <c r="A113" s="64">
        <v>2248</v>
      </c>
      <c r="B113" s="111" t="s">
        <v>128</v>
      </c>
      <c r="C113" s="227">
        <f t="shared" si="4"/>
        <v>0</v>
      </c>
      <c r="D113" s="116"/>
      <c r="E113" s="118"/>
      <c r="F113" s="229">
        <f t="shared" si="5"/>
        <v>0</v>
      </c>
      <c r="G113" s="116"/>
      <c r="H113" s="408"/>
      <c r="I113" s="230">
        <f t="shared" si="6"/>
        <v>0</v>
      </c>
      <c r="J113" s="116"/>
      <c r="K113" s="408"/>
      <c r="L113" s="230">
        <f t="shared" si="7"/>
        <v>0</v>
      </c>
      <c r="M113" s="464"/>
      <c r="N113" s="118"/>
      <c r="O113" s="230">
        <f t="shared" si="8"/>
        <v>0</v>
      </c>
      <c r="P113" s="387"/>
      <c r="R113" s="346"/>
    </row>
    <row r="114" spans="1:18" ht="24" hidden="1" x14ac:dyDescent="0.25">
      <c r="A114" s="64">
        <v>2249</v>
      </c>
      <c r="B114" s="111" t="s">
        <v>129</v>
      </c>
      <c r="C114" s="227">
        <f t="shared" si="4"/>
        <v>0</v>
      </c>
      <c r="D114" s="116"/>
      <c r="E114" s="118"/>
      <c r="F114" s="229">
        <f t="shared" si="5"/>
        <v>0</v>
      </c>
      <c r="G114" s="116"/>
      <c r="H114" s="408"/>
      <c r="I114" s="230">
        <f t="shared" si="6"/>
        <v>0</v>
      </c>
      <c r="J114" s="116"/>
      <c r="K114" s="408"/>
      <c r="L114" s="230">
        <f t="shared" si="7"/>
        <v>0</v>
      </c>
      <c r="M114" s="464"/>
      <c r="N114" s="118"/>
      <c r="O114" s="230">
        <f t="shared" si="8"/>
        <v>0</v>
      </c>
      <c r="P114" s="387"/>
      <c r="R114" s="346"/>
    </row>
    <row r="115" spans="1:18" hidden="1" x14ac:dyDescent="0.25">
      <c r="A115" s="224">
        <v>2250</v>
      </c>
      <c r="B115" s="111" t="s">
        <v>130</v>
      </c>
      <c r="C115" s="227">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row>
    <row r="116" spans="1:18" hidden="1" x14ac:dyDescent="0.25">
      <c r="A116" s="64">
        <v>2251</v>
      </c>
      <c r="B116" s="111" t="s">
        <v>131</v>
      </c>
      <c r="C116" s="227">
        <f t="shared" si="4"/>
        <v>0</v>
      </c>
      <c r="D116" s="116"/>
      <c r="E116" s="118"/>
      <c r="F116" s="229">
        <f t="shared" si="5"/>
        <v>0</v>
      </c>
      <c r="G116" s="116"/>
      <c r="H116" s="408"/>
      <c r="I116" s="230">
        <f t="shared" si="6"/>
        <v>0</v>
      </c>
      <c r="J116" s="116"/>
      <c r="K116" s="408"/>
      <c r="L116" s="230">
        <f t="shared" si="7"/>
        <v>0</v>
      </c>
      <c r="M116" s="464"/>
      <c r="N116" s="118"/>
      <c r="O116" s="230">
        <f t="shared" si="8"/>
        <v>0</v>
      </c>
      <c r="P116" s="387"/>
      <c r="R116" s="346"/>
    </row>
    <row r="117" spans="1:18" ht="24" hidden="1" x14ac:dyDescent="0.25">
      <c r="A117" s="64">
        <v>2252</v>
      </c>
      <c r="B117" s="111" t="s">
        <v>132</v>
      </c>
      <c r="C117" s="227">
        <f t="shared" ref="C117:C181" si="9">F117+I117+L117+O117</f>
        <v>0</v>
      </c>
      <c r="D117" s="116"/>
      <c r="E117" s="118">
        <v>0</v>
      </c>
      <c r="F117" s="229">
        <f t="shared" si="5"/>
        <v>0</v>
      </c>
      <c r="G117" s="116"/>
      <c r="H117" s="408"/>
      <c r="I117" s="230">
        <f t="shared" si="6"/>
        <v>0</v>
      </c>
      <c r="J117" s="116"/>
      <c r="K117" s="408"/>
      <c r="L117" s="230">
        <f t="shared" si="7"/>
        <v>0</v>
      </c>
      <c r="M117" s="464"/>
      <c r="N117" s="118"/>
      <c r="O117" s="230">
        <f t="shared" si="8"/>
        <v>0</v>
      </c>
      <c r="P117" s="387"/>
      <c r="R117" s="346"/>
    </row>
    <row r="118" spans="1:18" ht="24" hidden="1" x14ac:dyDescent="0.25">
      <c r="A118" s="64">
        <v>2259</v>
      </c>
      <c r="B118" s="111" t="s">
        <v>133</v>
      </c>
      <c r="C118" s="227">
        <f t="shared" si="9"/>
        <v>0</v>
      </c>
      <c r="D118" s="116"/>
      <c r="E118" s="118"/>
      <c r="F118" s="229">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c r="R118" s="346"/>
    </row>
    <row r="119" spans="1:18" x14ac:dyDescent="0.25">
      <c r="A119" s="224">
        <v>2260</v>
      </c>
      <c r="B119" s="111" t="s">
        <v>134</v>
      </c>
      <c r="C119" s="227">
        <f t="shared" si="9"/>
        <v>475</v>
      </c>
      <c r="D119" s="225">
        <f>SUM(D120:D124)</f>
        <v>0</v>
      </c>
      <c r="E119" s="228">
        <f>SUM(E120:E124)</f>
        <v>475</v>
      </c>
      <c r="F119" s="229">
        <f t="shared" si="10"/>
        <v>475</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row>
    <row r="120" spans="1:18" hidden="1" x14ac:dyDescent="0.25">
      <c r="A120" s="64">
        <v>2261</v>
      </c>
      <c r="B120" s="111" t="s">
        <v>135</v>
      </c>
      <c r="C120" s="227">
        <f t="shared" si="9"/>
        <v>0</v>
      </c>
      <c r="D120" s="116"/>
      <c r="E120" s="118"/>
      <c r="F120" s="229">
        <f t="shared" si="10"/>
        <v>0</v>
      </c>
      <c r="G120" s="116"/>
      <c r="H120" s="408"/>
      <c r="I120" s="230">
        <f t="shared" si="11"/>
        <v>0</v>
      </c>
      <c r="J120" s="116"/>
      <c r="K120" s="408"/>
      <c r="L120" s="230">
        <f t="shared" si="12"/>
        <v>0</v>
      </c>
      <c r="M120" s="464"/>
      <c r="N120" s="118"/>
      <c r="O120" s="230">
        <f t="shared" si="13"/>
        <v>0</v>
      </c>
      <c r="P120" s="387"/>
      <c r="R120" s="346"/>
    </row>
    <row r="121" spans="1:18" hidden="1" x14ac:dyDescent="0.25">
      <c r="A121" s="64">
        <v>2262</v>
      </c>
      <c r="B121" s="111" t="s">
        <v>136</v>
      </c>
      <c r="C121" s="227">
        <f t="shared" si="9"/>
        <v>0</v>
      </c>
      <c r="D121" s="116"/>
      <c r="E121" s="118"/>
      <c r="F121" s="229">
        <f t="shared" si="10"/>
        <v>0</v>
      </c>
      <c r="G121" s="116"/>
      <c r="H121" s="408"/>
      <c r="I121" s="230">
        <f t="shared" si="11"/>
        <v>0</v>
      </c>
      <c r="J121" s="116"/>
      <c r="K121" s="408"/>
      <c r="L121" s="230">
        <f t="shared" si="12"/>
        <v>0</v>
      </c>
      <c r="M121" s="464"/>
      <c r="N121" s="118"/>
      <c r="O121" s="230">
        <f t="shared" si="13"/>
        <v>0</v>
      </c>
      <c r="P121" s="387"/>
      <c r="R121" s="346"/>
    </row>
    <row r="122" spans="1:18" hidden="1" x14ac:dyDescent="0.25">
      <c r="A122" s="64">
        <v>2263</v>
      </c>
      <c r="B122" s="111" t="s">
        <v>137</v>
      </c>
      <c r="C122" s="227">
        <f t="shared" si="9"/>
        <v>0</v>
      </c>
      <c r="D122" s="116"/>
      <c r="E122" s="118"/>
      <c r="F122" s="229">
        <f t="shared" si="10"/>
        <v>0</v>
      </c>
      <c r="G122" s="116"/>
      <c r="H122" s="408"/>
      <c r="I122" s="230">
        <f t="shared" si="11"/>
        <v>0</v>
      </c>
      <c r="J122" s="116"/>
      <c r="K122" s="408"/>
      <c r="L122" s="230">
        <f t="shared" si="12"/>
        <v>0</v>
      </c>
      <c r="M122" s="464"/>
      <c r="N122" s="118"/>
      <c r="O122" s="230">
        <f t="shared" si="13"/>
        <v>0</v>
      </c>
      <c r="P122" s="387"/>
      <c r="R122" s="346"/>
    </row>
    <row r="123" spans="1:18" ht="24" x14ac:dyDescent="0.25">
      <c r="A123" s="64">
        <v>2264</v>
      </c>
      <c r="B123" s="111" t="s">
        <v>138</v>
      </c>
      <c r="C123" s="227">
        <f t="shared" si="9"/>
        <v>475</v>
      </c>
      <c r="D123" s="116"/>
      <c r="E123" s="118">
        <v>475</v>
      </c>
      <c r="F123" s="229">
        <f t="shared" si="10"/>
        <v>475</v>
      </c>
      <c r="G123" s="116"/>
      <c r="H123" s="408"/>
      <c r="I123" s="230">
        <f t="shared" si="11"/>
        <v>0</v>
      </c>
      <c r="J123" s="116"/>
      <c r="K123" s="408"/>
      <c r="L123" s="230">
        <f t="shared" si="12"/>
        <v>0</v>
      </c>
      <c r="M123" s="464"/>
      <c r="N123" s="118"/>
      <c r="O123" s="230">
        <f t="shared" si="13"/>
        <v>0</v>
      </c>
      <c r="P123" s="387"/>
      <c r="R123" s="346"/>
    </row>
    <row r="124" spans="1:18" hidden="1" x14ac:dyDescent="0.25">
      <c r="A124" s="64">
        <v>2269</v>
      </c>
      <c r="B124" s="111" t="s">
        <v>139</v>
      </c>
      <c r="C124" s="227">
        <f t="shared" si="9"/>
        <v>0</v>
      </c>
      <c r="D124" s="116"/>
      <c r="E124" s="118"/>
      <c r="F124" s="229">
        <f t="shared" si="10"/>
        <v>0</v>
      </c>
      <c r="G124" s="116"/>
      <c r="H124" s="408"/>
      <c r="I124" s="230">
        <f t="shared" si="11"/>
        <v>0</v>
      </c>
      <c r="J124" s="116"/>
      <c r="K124" s="408"/>
      <c r="L124" s="230">
        <f t="shared" si="12"/>
        <v>0</v>
      </c>
      <c r="M124" s="464"/>
      <c r="N124" s="118"/>
      <c r="O124" s="230">
        <f t="shared" si="13"/>
        <v>0</v>
      </c>
      <c r="P124" s="387"/>
      <c r="R124" s="346"/>
    </row>
    <row r="125" spans="1:18" x14ac:dyDescent="0.25">
      <c r="A125" s="224">
        <v>2270</v>
      </c>
      <c r="B125" s="111" t="s">
        <v>140</v>
      </c>
      <c r="C125" s="227">
        <f t="shared" si="9"/>
        <v>3016</v>
      </c>
      <c r="D125" s="225">
        <f>SUM(D126:D130)</f>
        <v>0</v>
      </c>
      <c r="E125" s="228">
        <f>SUM(E126:E130)</f>
        <v>3016</v>
      </c>
      <c r="F125" s="229">
        <f t="shared" si="10"/>
        <v>3016</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row>
    <row r="126" spans="1:18" hidden="1" x14ac:dyDescent="0.25">
      <c r="A126" s="64">
        <v>2272</v>
      </c>
      <c r="B126" s="4" t="s">
        <v>141</v>
      </c>
      <c r="C126" s="227">
        <f t="shared" si="9"/>
        <v>0</v>
      </c>
      <c r="D126" s="116"/>
      <c r="E126" s="118"/>
      <c r="F126" s="229">
        <f t="shared" si="10"/>
        <v>0</v>
      </c>
      <c r="G126" s="116"/>
      <c r="H126" s="408"/>
      <c r="I126" s="230">
        <f t="shared" si="11"/>
        <v>0</v>
      </c>
      <c r="J126" s="116"/>
      <c r="K126" s="408"/>
      <c r="L126" s="230">
        <f t="shared" si="12"/>
        <v>0</v>
      </c>
      <c r="M126" s="464"/>
      <c r="N126" s="118"/>
      <c r="O126" s="230">
        <f t="shared" si="13"/>
        <v>0</v>
      </c>
      <c r="P126" s="387"/>
      <c r="R126" s="346"/>
    </row>
    <row r="127" spans="1:18" ht="24" hidden="1" x14ac:dyDescent="0.25">
      <c r="A127" s="64">
        <v>2275</v>
      </c>
      <c r="B127" s="111" t="s">
        <v>142</v>
      </c>
      <c r="C127" s="227">
        <f t="shared" si="9"/>
        <v>0</v>
      </c>
      <c r="D127" s="116"/>
      <c r="E127" s="118"/>
      <c r="F127" s="229">
        <f t="shared" si="10"/>
        <v>0</v>
      </c>
      <c r="G127" s="116"/>
      <c r="H127" s="408"/>
      <c r="I127" s="230">
        <f t="shared" si="11"/>
        <v>0</v>
      </c>
      <c r="J127" s="116"/>
      <c r="K127" s="408"/>
      <c r="L127" s="230">
        <f t="shared" si="12"/>
        <v>0</v>
      </c>
      <c r="M127" s="464"/>
      <c r="N127" s="118"/>
      <c r="O127" s="230">
        <f t="shared" si="13"/>
        <v>0</v>
      </c>
      <c r="P127" s="387"/>
      <c r="R127" s="346"/>
    </row>
    <row r="128" spans="1:18" ht="36" hidden="1" x14ac:dyDescent="0.25">
      <c r="A128" s="64">
        <v>2276</v>
      </c>
      <c r="B128" s="111" t="s">
        <v>143</v>
      </c>
      <c r="C128" s="227">
        <f t="shared" si="9"/>
        <v>0</v>
      </c>
      <c r="D128" s="116"/>
      <c r="E128" s="118"/>
      <c r="F128" s="229">
        <f t="shared" si="10"/>
        <v>0</v>
      </c>
      <c r="G128" s="116"/>
      <c r="H128" s="408"/>
      <c r="I128" s="230">
        <f t="shared" si="11"/>
        <v>0</v>
      </c>
      <c r="J128" s="116"/>
      <c r="K128" s="408"/>
      <c r="L128" s="230">
        <f t="shared" si="12"/>
        <v>0</v>
      </c>
      <c r="M128" s="464"/>
      <c r="N128" s="118"/>
      <c r="O128" s="230">
        <f t="shared" si="13"/>
        <v>0</v>
      </c>
      <c r="P128" s="387"/>
      <c r="R128" s="346"/>
    </row>
    <row r="129" spans="1:18" ht="24" hidden="1" x14ac:dyDescent="0.25">
      <c r="A129" s="64">
        <v>2278</v>
      </c>
      <c r="B129" s="111" t="s">
        <v>144</v>
      </c>
      <c r="C129" s="227">
        <f t="shared" si="9"/>
        <v>0</v>
      </c>
      <c r="D129" s="116"/>
      <c r="E129" s="118"/>
      <c r="F129" s="229">
        <f t="shared" si="10"/>
        <v>0</v>
      </c>
      <c r="G129" s="116"/>
      <c r="H129" s="408"/>
      <c r="I129" s="230">
        <f t="shared" si="11"/>
        <v>0</v>
      </c>
      <c r="J129" s="116"/>
      <c r="K129" s="408"/>
      <c r="L129" s="230">
        <f t="shared" si="12"/>
        <v>0</v>
      </c>
      <c r="M129" s="464"/>
      <c r="N129" s="118"/>
      <c r="O129" s="230">
        <f t="shared" si="13"/>
        <v>0</v>
      </c>
      <c r="P129" s="387"/>
      <c r="R129" s="346"/>
    </row>
    <row r="130" spans="1:18" ht="24" x14ac:dyDescent="0.25">
      <c r="A130" s="64">
        <v>2279</v>
      </c>
      <c r="B130" s="111" t="s">
        <v>145</v>
      </c>
      <c r="C130" s="227">
        <f t="shared" si="9"/>
        <v>3016</v>
      </c>
      <c r="D130" s="116"/>
      <c r="E130" s="118">
        <v>3016</v>
      </c>
      <c r="F130" s="229">
        <f t="shared" si="10"/>
        <v>3016</v>
      </c>
      <c r="G130" s="116"/>
      <c r="H130" s="408"/>
      <c r="I130" s="230">
        <f t="shared" si="11"/>
        <v>0</v>
      </c>
      <c r="J130" s="116"/>
      <c r="K130" s="408"/>
      <c r="L130" s="230">
        <f t="shared" si="12"/>
        <v>0</v>
      </c>
      <c r="M130" s="464"/>
      <c r="N130" s="118"/>
      <c r="O130" s="230">
        <f t="shared" si="13"/>
        <v>0</v>
      </c>
      <c r="P130" s="387"/>
      <c r="R130" s="346"/>
    </row>
    <row r="131" spans="1:18" ht="24" hidden="1" x14ac:dyDescent="0.25">
      <c r="A131" s="350">
        <v>2280</v>
      </c>
      <c r="B131" s="101" t="s">
        <v>146</v>
      </c>
      <c r="C131" s="227">
        <f t="shared" si="9"/>
        <v>0</v>
      </c>
      <c r="D131" s="238">
        <f t="shared" ref="D131" si="14">SUM(D132)</f>
        <v>0</v>
      </c>
      <c r="E131" s="241">
        <f t="shared" ref="E131" si="15">SUM(E132)</f>
        <v>0</v>
      </c>
      <c r="F131" s="242">
        <f t="shared" si="10"/>
        <v>0</v>
      </c>
      <c r="G131" s="238">
        <f t="shared" ref="G131:N131" si="16">SUM(G132)</f>
        <v>0</v>
      </c>
      <c r="H131" s="470">
        <f t="shared" si="16"/>
        <v>0</v>
      </c>
      <c r="I131" s="243">
        <f t="shared" si="11"/>
        <v>0</v>
      </c>
      <c r="J131" s="238">
        <f t="shared" ref="J131" si="17">SUM(J132)</f>
        <v>0</v>
      </c>
      <c r="K131" s="470">
        <f t="shared" si="16"/>
        <v>0</v>
      </c>
      <c r="L131" s="243">
        <f t="shared" si="12"/>
        <v>0</v>
      </c>
      <c r="M131" s="466">
        <f t="shared" si="16"/>
        <v>0</v>
      </c>
      <c r="N131" s="228">
        <f t="shared" si="16"/>
        <v>0</v>
      </c>
      <c r="O131" s="230">
        <f t="shared" si="13"/>
        <v>0</v>
      </c>
      <c r="P131" s="387"/>
      <c r="R131" s="346"/>
    </row>
    <row r="132" spans="1:18" ht="24" hidden="1" x14ac:dyDescent="0.25">
      <c r="A132" s="64">
        <v>2283</v>
      </c>
      <c r="B132" s="111" t="s">
        <v>147</v>
      </c>
      <c r="C132" s="227">
        <f t="shared" si="9"/>
        <v>0</v>
      </c>
      <c r="D132" s="116"/>
      <c r="E132" s="118"/>
      <c r="F132" s="229">
        <f t="shared" si="10"/>
        <v>0</v>
      </c>
      <c r="G132" s="116"/>
      <c r="H132" s="408"/>
      <c r="I132" s="230">
        <f t="shared" si="11"/>
        <v>0</v>
      </c>
      <c r="J132" s="116"/>
      <c r="K132" s="408"/>
      <c r="L132" s="230">
        <f t="shared" si="12"/>
        <v>0</v>
      </c>
      <c r="M132" s="464"/>
      <c r="N132" s="118"/>
      <c r="O132" s="230">
        <f t="shared" si="13"/>
        <v>0</v>
      </c>
      <c r="P132" s="387"/>
      <c r="R132" s="346"/>
    </row>
    <row r="133" spans="1:18" ht="36" x14ac:dyDescent="0.25">
      <c r="A133" s="85">
        <v>2300</v>
      </c>
      <c r="B133" s="210" t="s">
        <v>148</v>
      </c>
      <c r="C133" s="97">
        <f t="shared" si="9"/>
        <v>2890</v>
      </c>
      <c r="D133" s="95">
        <f>SUM(D134,D139,D143,D144,D147,D154,D162,D163,D166)</f>
        <v>0</v>
      </c>
      <c r="E133" s="98">
        <f>SUM(E134,E139,E143,E144,E147,E154,E162,E163,E166)</f>
        <v>2890</v>
      </c>
      <c r="F133" s="212">
        <f t="shared" si="10"/>
        <v>2890</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c r="R133" s="346"/>
    </row>
    <row r="134" spans="1:18" ht="24" x14ac:dyDescent="0.25">
      <c r="A134" s="350">
        <v>2310</v>
      </c>
      <c r="B134" s="101" t="s">
        <v>149</v>
      </c>
      <c r="C134" s="240">
        <f t="shared" si="9"/>
        <v>2250</v>
      </c>
      <c r="D134" s="251">
        <f>SUM(D135:D138)</f>
        <v>0</v>
      </c>
      <c r="E134" s="470">
        <f>SUM(E135:E138)</f>
        <v>2250</v>
      </c>
      <c r="F134" s="242">
        <f t="shared" si="10"/>
        <v>2250</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c r="R134" s="346"/>
    </row>
    <row r="135" spans="1:18" hidden="1" x14ac:dyDescent="0.25">
      <c r="A135" s="64">
        <v>2311</v>
      </c>
      <c r="B135" s="111" t="s">
        <v>150</v>
      </c>
      <c r="C135" s="227">
        <f t="shared" si="9"/>
        <v>0</v>
      </c>
      <c r="D135" s="116"/>
      <c r="E135" s="118"/>
      <c r="F135" s="229">
        <f t="shared" si="10"/>
        <v>0</v>
      </c>
      <c r="G135" s="116"/>
      <c r="H135" s="408"/>
      <c r="I135" s="230">
        <f t="shared" si="11"/>
        <v>0</v>
      </c>
      <c r="J135" s="116"/>
      <c r="K135" s="408"/>
      <c r="L135" s="230">
        <f t="shared" si="12"/>
        <v>0</v>
      </c>
      <c r="M135" s="464"/>
      <c r="N135" s="118"/>
      <c r="O135" s="230">
        <f t="shared" si="13"/>
        <v>0</v>
      </c>
      <c r="P135" s="387"/>
      <c r="R135" s="346"/>
    </row>
    <row r="136" spans="1:18" x14ac:dyDescent="0.25">
      <c r="A136" s="64">
        <v>2312</v>
      </c>
      <c r="B136" s="111" t="s">
        <v>151</v>
      </c>
      <c r="C136" s="227">
        <f t="shared" si="9"/>
        <v>2250</v>
      </c>
      <c r="D136" s="116"/>
      <c r="E136" s="118">
        <v>2250</v>
      </c>
      <c r="F136" s="229">
        <f t="shared" si="10"/>
        <v>2250</v>
      </c>
      <c r="G136" s="116"/>
      <c r="H136" s="408"/>
      <c r="I136" s="230">
        <f t="shared" si="11"/>
        <v>0</v>
      </c>
      <c r="J136" s="116"/>
      <c r="K136" s="408"/>
      <c r="L136" s="230">
        <f t="shared" si="12"/>
        <v>0</v>
      </c>
      <c r="M136" s="464"/>
      <c r="N136" s="118"/>
      <c r="O136" s="230">
        <f t="shared" si="13"/>
        <v>0</v>
      </c>
      <c r="P136" s="387"/>
      <c r="R136" s="346"/>
    </row>
    <row r="137" spans="1:18" hidden="1" x14ac:dyDescent="0.25">
      <c r="A137" s="64">
        <v>2313</v>
      </c>
      <c r="B137" s="111" t="s">
        <v>152</v>
      </c>
      <c r="C137" s="227">
        <f t="shared" si="9"/>
        <v>0</v>
      </c>
      <c r="D137" s="116"/>
      <c r="E137" s="118"/>
      <c r="F137" s="229">
        <f t="shared" si="10"/>
        <v>0</v>
      </c>
      <c r="G137" s="116"/>
      <c r="H137" s="408"/>
      <c r="I137" s="230">
        <f t="shared" si="11"/>
        <v>0</v>
      </c>
      <c r="J137" s="116"/>
      <c r="K137" s="408"/>
      <c r="L137" s="230">
        <f t="shared" si="12"/>
        <v>0</v>
      </c>
      <c r="M137" s="464"/>
      <c r="N137" s="118"/>
      <c r="O137" s="230">
        <f t="shared" si="13"/>
        <v>0</v>
      </c>
      <c r="P137" s="387"/>
      <c r="R137" s="346"/>
    </row>
    <row r="138" spans="1:18" ht="36" hidden="1" x14ac:dyDescent="0.25">
      <c r="A138" s="64">
        <v>2314</v>
      </c>
      <c r="B138" s="111" t="s">
        <v>153</v>
      </c>
      <c r="C138" s="227">
        <f t="shared" si="9"/>
        <v>0</v>
      </c>
      <c r="D138" s="116"/>
      <c r="E138" s="118"/>
      <c r="F138" s="229">
        <f t="shared" si="10"/>
        <v>0</v>
      </c>
      <c r="G138" s="116"/>
      <c r="H138" s="408"/>
      <c r="I138" s="230">
        <f t="shared" si="11"/>
        <v>0</v>
      </c>
      <c r="J138" s="116"/>
      <c r="K138" s="408"/>
      <c r="L138" s="230">
        <f t="shared" si="12"/>
        <v>0</v>
      </c>
      <c r="M138" s="464"/>
      <c r="N138" s="118"/>
      <c r="O138" s="230">
        <f t="shared" si="13"/>
        <v>0</v>
      </c>
      <c r="P138" s="387"/>
      <c r="R138" s="346"/>
    </row>
    <row r="139" spans="1:18" hidden="1" x14ac:dyDescent="0.25">
      <c r="A139" s="224">
        <v>2320</v>
      </c>
      <c r="B139" s="111" t="s">
        <v>154</v>
      </c>
      <c r="C139" s="227">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row>
    <row r="140" spans="1:18" hidden="1" x14ac:dyDescent="0.25">
      <c r="A140" s="64">
        <v>2321</v>
      </c>
      <c r="B140" s="111" t="s">
        <v>155</v>
      </c>
      <c r="C140" s="227">
        <f t="shared" si="9"/>
        <v>0</v>
      </c>
      <c r="D140" s="116"/>
      <c r="E140" s="118"/>
      <c r="F140" s="229">
        <f t="shared" si="10"/>
        <v>0</v>
      </c>
      <c r="G140" s="116"/>
      <c r="H140" s="408"/>
      <c r="I140" s="230">
        <f t="shared" si="11"/>
        <v>0</v>
      </c>
      <c r="J140" s="116"/>
      <c r="K140" s="408"/>
      <c r="L140" s="230">
        <f t="shared" si="12"/>
        <v>0</v>
      </c>
      <c r="M140" s="464"/>
      <c r="N140" s="118"/>
      <c r="O140" s="230">
        <f t="shared" si="13"/>
        <v>0</v>
      </c>
      <c r="P140" s="387"/>
      <c r="R140" s="346"/>
    </row>
    <row r="141" spans="1:18" hidden="1" x14ac:dyDescent="0.25">
      <c r="A141" s="64">
        <v>2322</v>
      </c>
      <c r="B141" s="111" t="s">
        <v>156</v>
      </c>
      <c r="C141" s="227">
        <f t="shared" si="9"/>
        <v>0</v>
      </c>
      <c r="D141" s="116"/>
      <c r="E141" s="118"/>
      <c r="F141" s="229">
        <f t="shared" si="10"/>
        <v>0</v>
      </c>
      <c r="G141" s="116"/>
      <c r="H141" s="408"/>
      <c r="I141" s="230">
        <f t="shared" si="11"/>
        <v>0</v>
      </c>
      <c r="J141" s="116"/>
      <c r="K141" s="408"/>
      <c r="L141" s="230">
        <f t="shared" si="12"/>
        <v>0</v>
      </c>
      <c r="M141" s="464"/>
      <c r="N141" s="118"/>
      <c r="O141" s="230">
        <f t="shared" si="13"/>
        <v>0</v>
      </c>
      <c r="P141" s="387"/>
      <c r="R141" s="346"/>
    </row>
    <row r="142" spans="1:18" hidden="1" x14ac:dyDescent="0.25">
      <c r="A142" s="64">
        <v>2329</v>
      </c>
      <c r="B142" s="111" t="s">
        <v>157</v>
      </c>
      <c r="C142" s="227">
        <f t="shared" si="9"/>
        <v>0</v>
      </c>
      <c r="D142" s="116"/>
      <c r="E142" s="118"/>
      <c r="F142" s="229">
        <f t="shared" si="10"/>
        <v>0</v>
      </c>
      <c r="G142" s="116"/>
      <c r="H142" s="408"/>
      <c r="I142" s="230">
        <f t="shared" si="11"/>
        <v>0</v>
      </c>
      <c r="J142" s="116"/>
      <c r="K142" s="408"/>
      <c r="L142" s="230">
        <f t="shared" si="12"/>
        <v>0</v>
      </c>
      <c r="M142" s="464"/>
      <c r="N142" s="118"/>
      <c r="O142" s="230">
        <f t="shared" si="13"/>
        <v>0</v>
      </c>
      <c r="P142" s="387"/>
      <c r="R142" s="346"/>
    </row>
    <row r="143" spans="1:18" hidden="1" x14ac:dyDescent="0.25">
      <c r="A143" s="224">
        <v>2330</v>
      </c>
      <c r="B143" s="111" t="s">
        <v>158</v>
      </c>
      <c r="C143" s="227">
        <f t="shared" si="9"/>
        <v>0</v>
      </c>
      <c r="D143" s="116"/>
      <c r="E143" s="118"/>
      <c r="F143" s="229">
        <f t="shared" si="10"/>
        <v>0</v>
      </c>
      <c r="G143" s="116"/>
      <c r="H143" s="408"/>
      <c r="I143" s="230">
        <f t="shared" si="11"/>
        <v>0</v>
      </c>
      <c r="J143" s="116"/>
      <c r="K143" s="408"/>
      <c r="L143" s="230">
        <f t="shared" si="12"/>
        <v>0</v>
      </c>
      <c r="M143" s="464"/>
      <c r="N143" s="118"/>
      <c r="O143" s="230">
        <f t="shared" si="13"/>
        <v>0</v>
      </c>
      <c r="P143" s="387"/>
      <c r="R143" s="346"/>
    </row>
    <row r="144" spans="1:18" ht="48" hidden="1" x14ac:dyDescent="0.25">
      <c r="A144" s="224">
        <v>2340</v>
      </c>
      <c r="B144" s="111" t="s">
        <v>159</v>
      </c>
      <c r="C144" s="227">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row>
    <row r="145" spans="1:18" hidden="1" x14ac:dyDescent="0.25">
      <c r="A145" s="64">
        <v>2341</v>
      </c>
      <c r="B145" s="111" t="s">
        <v>160</v>
      </c>
      <c r="C145" s="227">
        <f t="shared" si="9"/>
        <v>0</v>
      </c>
      <c r="D145" s="116"/>
      <c r="E145" s="118"/>
      <c r="F145" s="229">
        <f t="shared" si="10"/>
        <v>0</v>
      </c>
      <c r="G145" s="116"/>
      <c r="H145" s="408"/>
      <c r="I145" s="230">
        <f t="shared" si="11"/>
        <v>0</v>
      </c>
      <c r="J145" s="116"/>
      <c r="K145" s="408"/>
      <c r="L145" s="230">
        <f t="shared" si="12"/>
        <v>0</v>
      </c>
      <c r="M145" s="464"/>
      <c r="N145" s="118"/>
      <c r="O145" s="230">
        <f t="shared" si="13"/>
        <v>0</v>
      </c>
      <c r="P145" s="387"/>
      <c r="R145" s="346"/>
    </row>
    <row r="146" spans="1:18" ht="24" hidden="1" x14ac:dyDescent="0.25">
      <c r="A146" s="64">
        <v>2344</v>
      </c>
      <c r="B146" s="111" t="s">
        <v>161</v>
      </c>
      <c r="C146" s="227">
        <f t="shared" si="9"/>
        <v>0</v>
      </c>
      <c r="D146" s="116"/>
      <c r="E146" s="118"/>
      <c r="F146" s="229">
        <f t="shared" si="10"/>
        <v>0</v>
      </c>
      <c r="G146" s="116"/>
      <c r="H146" s="408"/>
      <c r="I146" s="230">
        <f t="shared" si="11"/>
        <v>0</v>
      </c>
      <c r="J146" s="116"/>
      <c r="K146" s="408"/>
      <c r="L146" s="230">
        <f t="shared" si="12"/>
        <v>0</v>
      </c>
      <c r="M146" s="464"/>
      <c r="N146" s="118"/>
      <c r="O146" s="230">
        <f t="shared" si="13"/>
        <v>0</v>
      </c>
      <c r="P146" s="387"/>
      <c r="R146" s="346"/>
    </row>
    <row r="147" spans="1:18" ht="24" hidden="1" x14ac:dyDescent="0.25">
      <c r="A147" s="213">
        <v>2350</v>
      </c>
      <c r="B147" s="156" t="s">
        <v>162</v>
      </c>
      <c r="C147" s="227">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row>
    <row r="148" spans="1:18" hidden="1" x14ac:dyDescent="0.25">
      <c r="A148" s="55">
        <v>2351</v>
      </c>
      <c r="B148" s="101" t="s">
        <v>163</v>
      </c>
      <c r="C148" s="227">
        <f t="shared" si="9"/>
        <v>0</v>
      </c>
      <c r="D148" s="106"/>
      <c r="E148" s="108"/>
      <c r="F148" s="242">
        <f t="shared" si="10"/>
        <v>0</v>
      </c>
      <c r="G148" s="106"/>
      <c r="H148" s="403"/>
      <c r="I148" s="243">
        <f t="shared" si="11"/>
        <v>0</v>
      </c>
      <c r="J148" s="106"/>
      <c r="K148" s="403"/>
      <c r="L148" s="243">
        <f t="shared" si="12"/>
        <v>0</v>
      </c>
      <c r="M148" s="463"/>
      <c r="N148" s="108"/>
      <c r="O148" s="243">
        <f t="shared" si="13"/>
        <v>0</v>
      </c>
      <c r="P148" s="382"/>
      <c r="R148" s="346"/>
    </row>
    <row r="149" spans="1:18" hidden="1" x14ac:dyDescent="0.25">
      <c r="A149" s="64">
        <v>2352</v>
      </c>
      <c r="B149" s="111" t="s">
        <v>164</v>
      </c>
      <c r="C149" s="227">
        <f t="shared" si="9"/>
        <v>0</v>
      </c>
      <c r="D149" s="116"/>
      <c r="E149" s="118"/>
      <c r="F149" s="229">
        <f t="shared" si="10"/>
        <v>0</v>
      </c>
      <c r="G149" s="116"/>
      <c r="H149" s="408"/>
      <c r="I149" s="230">
        <f t="shared" si="11"/>
        <v>0</v>
      </c>
      <c r="J149" s="116"/>
      <c r="K149" s="408"/>
      <c r="L149" s="230">
        <f t="shared" si="12"/>
        <v>0</v>
      </c>
      <c r="M149" s="464"/>
      <c r="N149" s="118"/>
      <c r="O149" s="230">
        <f t="shared" si="13"/>
        <v>0</v>
      </c>
      <c r="P149" s="387"/>
      <c r="R149" s="346"/>
    </row>
    <row r="150" spans="1:18" ht="24" hidden="1" x14ac:dyDescent="0.25">
      <c r="A150" s="64">
        <v>2353</v>
      </c>
      <c r="B150" s="111" t="s">
        <v>165</v>
      </c>
      <c r="C150" s="227">
        <f t="shared" si="9"/>
        <v>0</v>
      </c>
      <c r="D150" s="116"/>
      <c r="E150" s="118"/>
      <c r="F150" s="229">
        <f t="shared" si="10"/>
        <v>0</v>
      </c>
      <c r="G150" s="116"/>
      <c r="H150" s="408"/>
      <c r="I150" s="230">
        <f t="shared" si="11"/>
        <v>0</v>
      </c>
      <c r="J150" s="116"/>
      <c r="K150" s="408"/>
      <c r="L150" s="230">
        <f t="shared" si="12"/>
        <v>0</v>
      </c>
      <c r="M150" s="464"/>
      <c r="N150" s="118"/>
      <c r="O150" s="230">
        <f t="shared" si="13"/>
        <v>0</v>
      </c>
      <c r="P150" s="387"/>
      <c r="R150" s="346"/>
    </row>
    <row r="151" spans="1:18" ht="24" hidden="1" x14ac:dyDescent="0.25">
      <c r="A151" s="64">
        <v>2354</v>
      </c>
      <c r="B151" s="111" t="s">
        <v>166</v>
      </c>
      <c r="C151" s="227">
        <f t="shared" si="9"/>
        <v>0</v>
      </c>
      <c r="D151" s="116"/>
      <c r="E151" s="118"/>
      <c r="F151" s="229">
        <f t="shared" si="10"/>
        <v>0</v>
      </c>
      <c r="G151" s="116"/>
      <c r="H151" s="408"/>
      <c r="I151" s="230">
        <f t="shared" si="11"/>
        <v>0</v>
      </c>
      <c r="J151" s="116"/>
      <c r="K151" s="408"/>
      <c r="L151" s="230">
        <f t="shared" si="12"/>
        <v>0</v>
      </c>
      <c r="M151" s="464"/>
      <c r="N151" s="118"/>
      <c r="O151" s="230">
        <f t="shared" si="13"/>
        <v>0</v>
      </c>
      <c r="P151" s="387"/>
      <c r="R151" s="346"/>
    </row>
    <row r="152" spans="1:18" ht="24" hidden="1" x14ac:dyDescent="0.25">
      <c r="A152" s="64">
        <v>2355</v>
      </c>
      <c r="B152" s="111" t="s">
        <v>167</v>
      </c>
      <c r="C152" s="227">
        <f t="shared" si="9"/>
        <v>0</v>
      </c>
      <c r="D152" s="116"/>
      <c r="E152" s="118"/>
      <c r="F152" s="229">
        <f t="shared" si="10"/>
        <v>0</v>
      </c>
      <c r="G152" s="116"/>
      <c r="H152" s="408"/>
      <c r="I152" s="230">
        <f t="shared" si="11"/>
        <v>0</v>
      </c>
      <c r="J152" s="116"/>
      <c r="K152" s="408"/>
      <c r="L152" s="230">
        <f t="shared" si="12"/>
        <v>0</v>
      </c>
      <c r="M152" s="464"/>
      <c r="N152" s="118"/>
      <c r="O152" s="230">
        <f t="shared" si="13"/>
        <v>0</v>
      </c>
      <c r="P152" s="387"/>
      <c r="R152" s="346"/>
    </row>
    <row r="153" spans="1:18" ht="24" hidden="1" x14ac:dyDescent="0.25">
      <c r="A153" s="64">
        <v>2359</v>
      </c>
      <c r="B153" s="111" t="s">
        <v>168</v>
      </c>
      <c r="C153" s="227">
        <f t="shared" si="9"/>
        <v>0</v>
      </c>
      <c r="D153" s="116"/>
      <c r="E153" s="118"/>
      <c r="F153" s="229">
        <f t="shared" si="10"/>
        <v>0</v>
      </c>
      <c r="G153" s="116"/>
      <c r="H153" s="408"/>
      <c r="I153" s="230">
        <f t="shared" si="11"/>
        <v>0</v>
      </c>
      <c r="J153" s="116"/>
      <c r="K153" s="408"/>
      <c r="L153" s="230">
        <f t="shared" si="12"/>
        <v>0</v>
      </c>
      <c r="M153" s="464"/>
      <c r="N153" s="118"/>
      <c r="O153" s="230">
        <f t="shared" si="13"/>
        <v>0</v>
      </c>
      <c r="P153" s="387"/>
      <c r="R153" s="346"/>
    </row>
    <row r="154" spans="1:18" ht="24" x14ac:dyDescent="0.25">
      <c r="A154" s="224">
        <v>2360</v>
      </c>
      <c r="B154" s="111" t="s">
        <v>169</v>
      </c>
      <c r="C154" s="227">
        <f t="shared" si="9"/>
        <v>640</v>
      </c>
      <c r="D154" s="225">
        <f>SUM(D155:D161)</f>
        <v>0</v>
      </c>
      <c r="E154" s="228">
        <f>SUM(E155:E161)</f>
        <v>640</v>
      </c>
      <c r="F154" s="229">
        <f t="shared" si="10"/>
        <v>640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row>
    <row r="155" spans="1:18" hidden="1" x14ac:dyDescent="0.25">
      <c r="A155" s="63">
        <v>2361</v>
      </c>
      <c r="B155" s="111" t="s">
        <v>170</v>
      </c>
      <c r="C155" s="227">
        <f t="shared" si="9"/>
        <v>0</v>
      </c>
      <c r="D155" s="116"/>
      <c r="E155" s="118"/>
      <c r="F155" s="229">
        <f t="shared" si="10"/>
        <v>0</v>
      </c>
      <c r="G155" s="116"/>
      <c r="H155" s="408"/>
      <c r="I155" s="230">
        <f t="shared" si="11"/>
        <v>0</v>
      </c>
      <c r="J155" s="116"/>
      <c r="K155" s="408"/>
      <c r="L155" s="230">
        <f t="shared" si="12"/>
        <v>0</v>
      </c>
      <c r="M155" s="464"/>
      <c r="N155" s="118"/>
      <c r="O155" s="230">
        <f t="shared" si="13"/>
        <v>0</v>
      </c>
      <c r="P155" s="387"/>
      <c r="R155" s="346"/>
    </row>
    <row r="156" spans="1:18" ht="24" hidden="1" x14ac:dyDescent="0.25">
      <c r="A156" s="63">
        <v>2362</v>
      </c>
      <c r="B156" s="111" t="s">
        <v>171</v>
      </c>
      <c r="C156" s="227">
        <f t="shared" si="9"/>
        <v>0</v>
      </c>
      <c r="D156" s="116"/>
      <c r="E156" s="118"/>
      <c r="F156" s="229">
        <f t="shared" si="10"/>
        <v>0</v>
      </c>
      <c r="G156" s="116"/>
      <c r="H156" s="408"/>
      <c r="I156" s="230">
        <f t="shared" si="11"/>
        <v>0</v>
      </c>
      <c r="J156" s="116"/>
      <c r="K156" s="408"/>
      <c r="L156" s="230">
        <f t="shared" si="12"/>
        <v>0</v>
      </c>
      <c r="M156" s="464"/>
      <c r="N156" s="118"/>
      <c r="O156" s="230">
        <f t="shared" si="13"/>
        <v>0</v>
      </c>
      <c r="P156" s="387"/>
      <c r="R156" s="346"/>
    </row>
    <row r="157" spans="1:18" x14ac:dyDescent="0.25">
      <c r="A157" s="63">
        <v>2363</v>
      </c>
      <c r="B157" s="111" t="s">
        <v>172</v>
      </c>
      <c r="C157" s="227">
        <f t="shared" si="9"/>
        <v>640</v>
      </c>
      <c r="D157" s="116"/>
      <c r="E157" s="118">
        <v>640</v>
      </c>
      <c r="F157" s="229">
        <f t="shared" si="10"/>
        <v>640</v>
      </c>
      <c r="G157" s="116"/>
      <c r="H157" s="408"/>
      <c r="I157" s="230">
        <f t="shared" si="11"/>
        <v>0</v>
      </c>
      <c r="J157" s="116"/>
      <c r="K157" s="408"/>
      <c r="L157" s="230">
        <f t="shared" si="12"/>
        <v>0</v>
      </c>
      <c r="M157" s="464"/>
      <c r="N157" s="118"/>
      <c r="O157" s="230">
        <f t="shared" si="13"/>
        <v>0</v>
      </c>
      <c r="P157" s="387"/>
      <c r="R157" s="346"/>
    </row>
    <row r="158" spans="1:18" hidden="1" x14ac:dyDescent="0.25">
      <c r="A158" s="63">
        <v>2364</v>
      </c>
      <c r="B158" s="111" t="s">
        <v>173</v>
      </c>
      <c r="C158" s="227">
        <f t="shared" si="9"/>
        <v>0</v>
      </c>
      <c r="D158" s="116"/>
      <c r="E158" s="118"/>
      <c r="F158" s="229">
        <f t="shared" si="10"/>
        <v>0</v>
      </c>
      <c r="G158" s="116"/>
      <c r="H158" s="408"/>
      <c r="I158" s="230">
        <f t="shared" si="11"/>
        <v>0</v>
      </c>
      <c r="J158" s="116"/>
      <c r="K158" s="408"/>
      <c r="L158" s="230">
        <f t="shared" si="12"/>
        <v>0</v>
      </c>
      <c r="M158" s="464"/>
      <c r="N158" s="118"/>
      <c r="O158" s="230">
        <f t="shared" si="13"/>
        <v>0</v>
      </c>
      <c r="P158" s="387"/>
      <c r="R158" s="346"/>
    </row>
    <row r="159" spans="1:18" hidden="1" x14ac:dyDescent="0.25">
      <c r="A159" s="63">
        <v>2365</v>
      </c>
      <c r="B159" s="111" t="s">
        <v>174</v>
      </c>
      <c r="C159" s="227">
        <f t="shared" si="9"/>
        <v>0</v>
      </c>
      <c r="D159" s="116"/>
      <c r="E159" s="118"/>
      <c r="F159" s="229">
        <f t="shared" si="10"/>
        <v>0</v>
      </c>
      <c r="G159" s="116"/>
      <c r="H159" s="408"/>
      <c r="I159" s="230">
        <f t="shared" si="11"/>
        <v>0</v>
      </c>
      <c r="J159" s="116"/>
      <c r="K159" s="408"/>
      <c r="L159" s="230">
        <f t="shared" si="12"/>
        <v>0</v>
      </c>
      <c r="M159" s="464"/>
      <c r="N159" s="118"/>
      <c r="O159" s="230">
        <f t="shared" si="13"/>
        <v>0</v>
      </c>
      <c r="P159" s="387"/>
      <c r="R159" s="346"/>
    </row>
    <row r="160" spans="1:18" ht="36" hidden="1" x14ac:dyDescent="0.25">
      <c r="A160" s="63">
        <v>2366</v>
      </c>
      <c r="B160" s="111" t="s">
        <v>175</v>
      </c>
      <c r="C160" s="227">
        <f t="shared" si="9"/>
        <v>0</v>
      </c>
      <c r="D160" s="116"/>
      <c r="E160" s="118"/>
      <c r="F160" s="229">
        <f t="shared" si="10"/>
        <v>0</v>
      </c>
      <c r="G160" s="116"/>
      <c r="H160" s="408"/>
      <c r="I160" s="230">
        <f t="shared" si="11"/>
        <v>0</v>
      </c>
      <c r="J160" s="116"/>
      <c r="K160" s="408"/>
      <c r="L160" s="230">
        <f t="shared" si="12"/>
        <v>0</v>
      </c>
      <c r="M160" s="464"/>
      <c r="N160" s="118"/>
      <c r="O160" s="230">
        <f t="shared" si="13"/>
        <v>0</v>
      </c>
      <c r="P160" s="387"/>
      <c r="R160" s="346"/>
    </row>
    <row r="161" spans="1:18" ht="48" hidden="1" x14ac:dyDescent="0.25">
      <c r="A161" s="63">
        <v>2369</v>
      </c>
      <c r="B161" s="111" t="s">
        <v>176</v>
      </c>
      <c r="C161" s="227">
        <f t="shared" si="9"/>
        <v>0</v>
      </c>
      <c r="D161" s="116"/>
      <c r="E161" s="118"/>
      <c r="F161" s="229">
        <f t="shared" si="10"/>
        <v>0</v>
      </c>
      <c r="G161" s="116"/>
      <c r="H161" s="408"/>
      <c r="I161" s="230">
        <f t="shared" si="11"/>
        <v>0</v>
      </c>
      <c r="J161" s="116"/>
      <c r="K161" s="408"/>
      <c r="L161" s="230">
        <f t="shared" si="12"/>
        <v>0</v>
      </c>
      <c r="M161" s="464"/>
      <c r="N161" s="118"/>
      <c r="O161" s="230">
        <f t="shared" si="13"/>
        <v>0</v>
      </c>
      <c r="P161" s="387"/>
      <c r="R161" s="346"/>
    </row>
    <row r="162" spans="1:18" hidden="1" x14ac:dyDescent="0.25">
      <c r="A162" s="213">
        <v>2370</v>
      </c>
      <c r="B162" s="156" t="s">
        <v>177</v>
      </c>
      <c r="C162" s="227">
        <f t="shared" si="9"/>
        <v>0</v>
      </c>
      <c r="D162" s="231"/>
      <c r="E162" s="234"/>
      <c r="F162" s="218">
        <f t="shared" si="10"/>
        <v>0</v>
      </c>
      <c r="G162" s="231"/>
      <c r="H162" s="467"/>
      <c r="I162" s="219">
        <f t="shared" si="11"/>
        <v>0</v>
      </c>
      <c r="J162" s="231"/>
      <c r="K162" s="467"/>
      <c r="L162" s="219">
        <f t="shared" si="12"/>
        <v>0</v>
      </c>
      <c r="M162" s="468"/>
      <c r="N162" s="234"/>
      <c r="O162" s="219">
        <f t="shared" si="13"/>
        <v>0</v>
      </c>
      <c r="P162" s="434"/>
      <c r="R162" s="346"/>
    </row>
    <row r="163" spans="1:18" hidden="1" x14ac:dyDescent="0.25">
      <c r="A163" s="213">
        <v>2380</v>
      </c>
      <c r="B163" s="156" t="s">
        <v>178</v>
      </c>
      <c r="C163" s="227">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row>
    <row r="164" spans="1:18" hidden="1" x14ac:dyDescent="0.25">
      <c r="A164" s="63">
        <v>2381</v>
      </c>
      <c r="B164" s="111" t="s">
        <v>179</v>
      </c>
      <c r="C164" s="227">
        <f t="shared" si="9"/>
        <v>0</v>
      </c>
      <c r="D164" s="116"/>
      <c r="E164" s="118"/>
      <c r="F164" s="229">
        <f t="shared" si="10"/>
        <v>0</v>
      </c>
      <c r="G164" s="116"/>
      <c r="H164" s="408"/>
      <c r="I164" s="230">
        <f t="shared" si="11"/>
        <v>0</v>
      </c>
      <c r="J164" s="116"/>
      <c r="K164" s="408"/>
      <c r="L164" s="230">
        <f t="shared" si="12"/>
        <v>0</v>
      </c>
      <c r="M164" s="464"/>
      <c r="N164" s="118"/>
      <c r="O164" s="230">
        <f t="shared" si="13"/>
        <v>0</v>
      </c>
      <c r="P164" s="382"/>
      <c r="R164" s="346"/>
    </row>
    <row r="165" spans="1:18" ht="24" hidden="1" x14ac:dyDescent="0.25">
      <c r="A165" s="63">
        <v>2389</v>
      </c>
      <c r="B165" s="111" t="s">
        <v>180</v>
      </c>
      <c r="C165" s="227">
        <f t="shared" si="9"/>
        <v>0</v>
      </c>
      <c r="D165" s="116"/>
      <c r="E165" s="118"/>
      <c r="F165" s="229">
        <f t="shared" si="10"/>
        <v>0</v>
      </c>
      <c r="G165" s="116"/>
      <c r="H165" s="408"/>
      <c r="I165" s="230">
        <f t="shared" si="11"/>
        <v>0</v>
      </c>
      <c r="J165" s="116"/>
      <c r="K165" s="408"/>
      <c r="L165" s="230">
        <f t="shared" si="12"/>
        <v>0</v>
      </c>
      <c r="M165" s="464"/>
      <c r="N165" s="118"/>
      <c r="O165" s="230">
        <f t="shared" si="13"/>
        <v>0</v>
      </c>
      <c r="P165" s="387"/>
      <c r="R165" s="346"/>
    </row>
    <row r="166" spans="1:18" hidden="1" x14ac:dyDescent="0.25">
      <c r="A166" s="213">
        <v>2390</v>
      </c>
      <c r="B166" s="156" t="s">
        <v>181</v>
      </c>
      <c r="C166" s="227">
        <f t="shared" si="9"/>
        <v>0</v>
      </c>
      <c r="D166" s="231"/>
      <c r="E166" s="234"/>
      <c r="F166" s="218">
        <f t="shared" si="10"/>
        <v>0</v>
      </c>
      <c r="G166" s="231"/>
      <c r="H166" s="467"/>
      <c r="I166" s="219">
        <f t="shared" si="11"/>
        <v>0</v>
      </c>
      <c r="J166" s="231"/>
      <c r="K166" s="467"/>
      <c r="L166" s="219">
        <f t="shared" si="12"/>
        <v>0</v>
      </c>
      <c r="M166" s="468"/>
      <c r="N166" s="234"/>
      <c r="O166" s="219">
        <f t="shared" si="13"/>
        <v>0</v>
      </c>
      <c r="P166" s="434"/>
      <c r="R166" s="346"/>
    </row>
    <row r="167" spans="1:18" hidden="1" x14ac:dyDescent="0.25">
      <c r="A167" s="85">
        <v>2400</v>
      </c>
      <c r="B167" s="210" t="s">
        <v>182</v>
      </c>
      <c r="C167" s="97">
        <f t="shared" si="9"/>
        <v>0</v>
      </c>
      <c r="D167" s="245"/>
      <c r="E167" s="248"/>
      <c r="F167" s="212">
        <f t="shared" si="10"/>
        <v>0</v>
      </c>
      <c r="G167" s="245"/>
      <c r="H167" s="474"/>
      <c r="I167" s="99">
        <f t="shared" si="11"/>
        <v>0</v>
      </c>
      <c r="J167" s="245"/>
      <c r="K167" s="474"/>
      <c r="L167" s="99">
        <f t="shared" si="12"/>
        <v>0</v>
      </c>
      <c r="M167" s="331"/>
      <c r="N167" s="248"/>
      <c r="O167" s="99">
        <f t="shared" si="13"/>
        <v>0</v>
      </c>
      <c r="P167" s="397"/>
      <c r="R167" s="346"/>
    </row>
    <row r="168" spans="1:18" ht="24" hidden="1" x14ac:dyDescent="0.25">
      <c r="A168" s="85">
        <v>2500</v>
      </c>
      <c r="B168" s="210" t="s">
        <v>183</v>
      </c>
      <c r="C168" s="97">
        <f t="shared" si="9"/>
        <v>0</v>
      </c>
      <c r="D168" s="95">
        <f>SUM(D169,D174)</f>
        <v>0</v>
      </c>
      <c r="E168" s="98">
        <f>SUM(E169,E174)</f>
        <v>0</v>
      </c>
      <c r="F168" s="212">
        <f t="shared" si="10"/>
        <v>0</v>
      </c>
      <c r="G168" s="95">
        <f>SUM(G169,G174)</f>
        <v>0</v>
      </c>
      <c r="H168" s="399">
        <f t="shared" ref="H168" si="18">SUM(H169,H174)</f>
        <v>0</v>
      </c>
      <c r="I168" s="99">
        <f t="shared" si="11"/>
        <v>0</v>
      </c>
      <c r="J168" s="95">
        <f>SUM(J169,J174)</f>
        <v>0</v>
      </c>
      <c r="K168" s="399">
        <f t="shared" ref="K168" si="19">SUM(K169,K174)</f>
        <v>0</v>
      </c>
      <c r="L168" s="99">
        <f t="shared" si="12"/>
        <v>0</v>
      </c>
      <c r="M168" s="459">
        <f t="shared" ref="M168:N168" si="20">SUM(M169,M174)</f>
        <v>0</v>
      </c>
      <c r="N168" s="266">
        <f t="shared" si="20"/>
        <v>0</v>
      </c>
      <c r="O168" s="268">
        <f t="shared" si="13"/>
        <v>0</v>
      </c>
      <c r="P168" s="460"/>
      <c r="R168" s="346"/>
    </row>
    <row r="169" spans="1:18" hidden="1" x14ac:dyDescent="0.25">
      <c r="A169" s="350">
        <v>2510</v>
      </c>
      <c r="B169" s="101" t="s">
        <v>184</v>
      </c>
      <c r="C169" s="240">
        <f t="shared" si="9"/>
        <v>0</v>
      </c>
      <c r="D169" s="238">
        <f>SUM(D170:D173)</f>
        <v>0</v>
      </c>
      <c r="E169" s="241">
        <f>SUM(E170:E173)</f>
        <v>0</v>
      </c>
      <c r="F169" s="242">
        <f t="shared" si="10"/>
        <v>0</v>
      </c>
      <c r="G169" s="238">
        <f>SUM(G170:G173)</f>
        <v>0</v>
      </c>
      <c r="H169" s="470">
        <f t="shared" ref="H169" si="21">SUM(H170:H173)</f>
        <v>0</v>
      </c>
      <c r="I169" s="243">
        <f t="shared" si="11"/>
        <v>0</v>
      </c>
      <c r="J169" s="238">
        <f>SUM(J170:J173)</f>
        <v>0</v>
      </c>
      <c r="K169" s="470">
        <f t="shared" ref="K169" si="22">SUM(K170:K173)</f>
        <v>0</v>
      </c>
      <c r="L169" s="243">
        <f t="shared" si="12"/>
        <v>0</v>
      </c>
      <c r="M169" s="475">
        <f t="shared" ref="M169:N169" si="23">SUM(M170:M173)</f>
        <v>0</v>
      </c>
      <c r="N169" s="476">
        <f t="shared" si="23"/>
        <v>0</v>
      </c>
      <c r="O169" s="414">
        <f t="shared" si="13"/>
        <v>0</v>
      </c>
      <c r="P169" s="416"/>
      <c r="R169" s="346"/>
    </row>
    <row r="170" spans="1:18" ht="24" hidden="1" x14ac:dyDescent="0.25">
      <c r="A170" s="64">
        <v>2512</v>
      </c>
      <c r="B170" s="111" t="s">
        <v>185</v>
      </c>
      <c r="C170" s="227">
        <f t="shared" si="9"/>
        <v>0</v>
      </c>
      <c r="D170" s="116"/>
      <c r="E170" s="118"/>
      <c r="F170" s="229">
        <f t="shared" si="10"/>
        <v>0</v>
      </c>
      <c r="G170" s="116"/>
      <c r="H170" s="408"/>
      <c r="I170" s="230">
        <f t="shared" si="11"/>
        <v>0</v>
      </c>
      <c r="J170" s="116"/>
      <c r="K170" s="408"/>
      <c r="L170" s="230">
        <f t="shared" si="12"/>
        <v>0</v>
      </c>
      <c r="M170" s="464"/>
      <c r="N170" s="118"/>
      <c r="O170" s="230">
        <f t="shared" si="13"/>
        <v>0</v>
      </c>
      <c r="P170" s="387"/>
      <c r="R170" s="346"/>
    </row>
    <row r="171" spans="1:18" ht="36" hidden="1" x14ac:dyDescent="0.25">
      <c r="A171" s="64">
        <v>2513</v>
      </c>
      <c r="B171" s="111" t="s">
        <v>186</v>
      </c>
      <c r="C171" s="227">
        <f t="shared" si="9"/>
        <v>0</v>
      </c>
      <c r="D171" s="116"/>
      <c r="E171" s="118"/>
      <c r="F171" s="229">
        <f t="shared" si="10"/>
        <v>0</v>
      </c>
      <c r="G171" s="116"/>
      <c r="H171" s="408"/>
      <c r="I171" s="230">
        <f t="shared" si="11"/>
        <v>0</v>
      </c>
      <c r="J171" s="116"/>
      <c r="K171" s="408"/>
      <c r="L171" s="230">
        <f t="shared" si="12"/>
        <v>0</v>
      </c>
      <c r="M171" s="464"/>
      <c r="N171" s="118"/>
      <c r="O171" s="230">
        <f t="shared" si="13"/>
        <v>0</v>
      </c>
      <c r="P171" s="387"/>
      <c r="R171" s="346"/>
    </row>
    <row r="172" spans="1:18" ht="24" hidden="1" x14ac:dyDescent="0.25">
      <c r="A172" s="64">
        <v>2515</v>
      </c>
      <c r="B172" s="111" t="s">
        <v>187</v>
      </c>
      <c r="C172" s="227">
        <f t="shared" si="9"/>
        <v>0</v>
      </c>
      <c r="D172" s="116"/>
      <c r="E172" s="118"/>
      <c r="F172" s="229">
        <f t="shared" si="10"/>
        <v>0</v>
      </c>
      <c r="G172" s="116"/>
      <c r="H172" s="408"/>
      <c r="I172" s="230">
        <f t="shared" si="11"/>
        <v>0</v>
      </c>
      <c r="J172" s="116"/>
      <c r="K172" s="408"/>
      <c r="L172" s="230">
        <f t="shared" si="12"/>
        <v>0</v>
      </c>
      <c r="M172" s="464"/>
      <c r="N172" s="118"/>
      <c r="O172" s="230">
        <f t="shared" si="13"/>
        <v>0</v>
      </c>
      <c r="P172" s="387"/>
      <c r="R172" s="346"/>
    </row>
    <row r="173" spans="1:18" ht="24" hidden="1" x14ac:dyDescent="0.25">
      <c r="A173" s="64">
        <v>2519</v>
      </c>
      <c r="B173" s="111" t="s">
        <v>188</v>
      </c>
      <c r="C173" s="227">
        <f t="shared" si="9"/>
        <v>0</v>
      </c>
      <c r="D173" s="116"/>
      <c r="E173" s="118"/>
      <c r="F173" s="229">
        <f t="shared" si="10"/>
        <v>0</v>
      </c>
      <c r="G173" s="116"/>
      <c r="H173" s="408"/>
      <c r="I173" s="230">
        <f t="shared" si="11"/>
        <v>0</v>
      </c>
      <c r="J173" s="116"/>
      <c r="K173" s="408"/>
      <c r="L173" s="230">
        <f t="shared" si="12"/>
        <v>0</v>
      </c>
      <c r="M173" s="464"/>
      <c r="N173" s="118"/>
      <c r="O173" s="230">
        <f t="shared" si="13"/>
        <v>0</v>
      </c>
      <c r="P173" s="387"/>
      <c r="R173" s="346"/>
    </row>
    <row r="174" spans="1:18" ht="24" hidden="1" x14ac:dyDescent="0.25">
      <c r="A174" s="224">
        <v>2520</v>
      </c>
      <c r="B174" s="111" t="s">
        <v>189</v>
      </c>
      <c r="C174" s="227">
        <f t="shared" si="9"/>
        <v>0</v>
      </c>
      <c r="D174" s="116"/>
      <c r="E174" s="118"/>
      <c r="F174" s="229">
        <f t="shared" si="10"/>
        <v>0</v>
      </c>
      <c r="G174" s="116"/>
      <c r="H174" s="408"/>
      <c r="I174" s="230">
        <f t="shared" si="11"/>
        <v>0</v>
      </c>
      <c r="J174" s="116"/>
      <c r="K174" s="408"/>
      <c r="L174" s="230">
        <f t="shared" si="12"/>
        <v>0</v>
      </c>
      <c r="M174" s="464"/>
      <c r="N174" s="118"/>
      <c r="O174" s="230">
        <f t="shared" si="13"/>
        <v>0</v>
      </c>
      <c r="P174" s="387"/>
      <c r="R174" s="346"/>
    </row>
    <row r="175" spans="1:18" s="252" customFormat="1" ht="48" hidden="1" x14ac:dyDescent="0.25">
      <c r="A175" s="29">
        <v>2800</v>
      </c>
      <c r="B175" s="101" t="s">
        <v>190</v>
      </c>
      <c r="C175" s="240">
        <f t="shared" si="9"/>
        <v>0</v>
      </c>
      <c r="D175" s="57"/>
      <c r="E175" s="60"/>
      <c r="F175" s="56">
        <f t="shared" si="10"/>
        <v>0</v>
      </c>
      <c r="G175" s="57"/>
      <c r="H175" s="379"/>
      <c r="I175" s="380">
        <f t="shared" si="11"/>
        <v>0</v>
      </c>
      <c r="J175" s="57"/>
      <c r="K175" s="379"/>
      <c r="L175" s="380">
        <f t="shared" si="12"/>
        <v>0</v>
      </c>
      <c r="M175" s="381"/>
      <c r="N175" s="60"/>
      <c r="O175" s="380">
        <f t="shared" si="13"/>
        <v>0</v>
      </c>
      <c r="P175" s="382"/>
      <c r="R175" s="346"/>
    </row>
    <row r="176" spans="1:18" hidden="1" x14ac:dyDescent="0.25">
      <c r="A176" s="200">
        <v>3000</v>
      </c>
      <c r="B176" s="200" t="s">
        <v>191</v>
      </c>
      <c r="C176" s="608">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row>
    <row r="177" spans="1:18" ht="24" hidden="1" x14ac:dyDescent="0.25">
      <c r="A177" s="85">
        <v>3200</v>
      </c>
      <c r="B177" s="253" t="s">
        <v>192</v>
      </c>
      <c r="C177" s="97">
        <f t="shared" si="9"/>
        <v>0</v>
      </c>
      <c r="D177" s="95">
        <f>SUM(D178,D182)</f>
        <v>0</v>
      </c>
      <c r="E177" s="98">
        <f>SUM(E178,E182)</f>
        <v>0</v>
      </c>
      <c r="F177" s="212">
        <f t="shared" si="10"/>
        <v>0</v>
      </c>
      <c r="G177" s="95">
        <f>SUM(G178,G182)</f>
        <v>0</v>
      </c>
      <c r="H177" s="399">
        <f t="shared" ref="H177" si="24">SUM(H178,H182)</f>
        <v>0</v>
      </c>
      <c r="I177" s="99">
        <f t="shared" si="11"/>
        <v>0</v>
      </c>
      <c r="J177" s="95">
        <f>SUM(J178,J182)</f>
        <v>0</v>
      </c>
      <c r="K177" s="399">
        <f t="shared" ref="K177" si="25">SUM(K178,K182)</f>
        <v>0</v>
      </c>
      <c r="L177" s="99">
        <f t="shared" si="12"/>
        <v>0</v>
      </c>
      <c r="M177" s="459">
        <f t="shared" ref="M177:N177" si="26">SUM(M178,M182)</f>
        <v>0</v>
      </c>
      <c r="N177" s="266">
        <f t="shared" si="26"/>
        <v>0</v>
      </c>
      <c r="O177" s="268">
        <f t="shared" si="13"/>
        <v>0</v>
      </c>
      <c r="P177" s="460"/>
      <c r="R177" s="346"/>
    </row>
    <row r="178" spans="1:18" ht="36" hidden="1" x14ac:dyDescent="0.25">
      <c r="A178" s="350">
        <v>3260</v>
      </c>
      <c r="B178" s="101" t="s">
        <v>193</v>
      </c>
      <c r="C178" s="24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row>
    <row r="179" spans="1:18" ht="24" hidden="1" x14ac:dyDescent="0.25">
      <c r="A179" s="64">
        <v>3261</v>
      </c>
      <c r="B179" s="111" t="s">
        <v>194</v>
      </c>
      <c r="C179" s="227">
        <f t="shared" si="9"/>
        <v>0</v>
      </c>
      <c r="D179" s="116"/>
      <c r="E179" s="118"/>
      <c r="F179" s="229">
        <f t="shared" si="10"/>
        <v>0</v>
      </c>
      <c r="G179" s="116"/>
      <c r="H179" s="408"/>
      <c r="I179" s="230">
        <f t="shared" si="11"/>
        <v>0</v>
      </c>
      <c r="J179" s="116"/>
      <c r="K179" s="408"/>
      <c r="L179" s="230">
        <f t="shared" si="12"/>
        <v>0</v>
      </c>
      <c r="M179" s="464"/>
      <c r="N179" s="118"/>
      <c r="O179" s="230">
        <f t="shared" si="13"/>
        <v>0</v>
      </c>
      <c r="P179" s="387"/>
      <c r="R179" s="346"/>
    </row>
    <row r="180" spans="1:18" ht="36" hidden="1" x14ac:dyDescent="0.25">
      <c r="A180" s="64">
        <v>3262</v>
      </c>
      <c r="B180" s="111" t="s">
        <v>195</v>
      </c>
      <c r="C180" s="227">
        <f t="shared" si="9"/>
        <v>0</v>
      </c>
      <c r="D180" s="116"/>
      <c r="E180" s="118"/>
      <c r="F180" s="229">
        <f t="shared" si="10"/>
        <v>0</v>
      </c>
      <c r="G180" s="116"/>
      <c r="H180" s="408"/>
      <c r="I180" s="230">
        <f t="shared" si="11"/>
        <v>0</v>
      </c>
      <c r="J180" s="116"/>
      <c r="K180" s="408"/>
      <c r="L180" s="230">
        <f t="shared" si="12"/>
        <v>0</v>
      </c>
      <c r="M180" s="464"/>
      <c r="N180" s="118"/>
      <c r="O180" s="230">
        <f t="shared" si="13"/>
        <v>0</v>
      </c>
      <c r="P180" s="387"/>
      <c r="R180" s="346"/>
    </row>
    <row r="181" spans="1:18" ht="24" hidden="1" x14ac:dyDescent="0.25">
      <c r="A181" s="64">
        <v>3263</v>
      </c>
      <c r="B181" s="111" t="s">
        <v>196</v>
      </c>
      <c r="C181" s="227">
        <f t="shared" si="9"/>
        <v>0</v>
      </c>
      <c r="D181" s="116"/>
      <c r="E181" s="118"/>
      <c r="F181" s="229">
        <f t="shared" si="10"/>
        <v>0</v>
      </c>
      <c r="G181" s="116"/>
      <c r="H181" s="408"/>
      <c r="I181" s="230">
        <f t="shared" si="11"/>
        <v>0</v>
      </c>
      <c r="J181" s="116"/>
      <c r="K181" s="408"/>
      <c r="L181" s="230">
        <f t="shared" si="12"/>
        <v>0</v>
      </c>
      <c r="M181" s="464"/>
      <c r="N181" s="118"/>
      <c r="O181" s="230">
        <f t="shared" si="13"/>
        <v>0</v>
      </c>
      <c r="P181" s="387"/>
      <c r="R181" s="346"/>
    </row>
    <row r="182" spans="1:18" ht="84" hidden="1" x14ac:dyDescent="0.25">
      <c r="A182" s="350">
        <v>3290</v>
      </c>
      <c r="B182" s="101" t="s">
        <v>341</v>
      </c>
      <c r="C182" s="227">
        <f t="shared" ref="C182:C258" si="27">F182+I182+L182+O182</f>
        <v>0</v>
      </c>
      <c r="D182" s="238">
        <f>SUM(D183:D186)</f>
        <v>0</v>
      </c>
      <c r="E182" s="241">
        <f>SUM(E183:E186)</f>
        <v>0</v>
      </c>
      <c r="F182" s="242">
        <f t="shared" si="10"/>
        <v>0</v>
      </c>
      <c r="G182" s="238">
        <f>SUM(G183:G186)</f>
        <v>0</v>
      </c>
      <c r="H182" s="470">
        <f t="shared" ref="H182" si="28">SUM(H183:H186)</f>
        <v>0</v>
      </c>
      <c r="I182" s="243">
        <f t="shared" si="11"/>
        <v>0</v>
      </c>
      <c r="J182" s="238">
        <f>SUM(J183:J186)</f>
        <v>0</v>
      </c>
      <c r="K182" s="470">
        <f t="shared" ref="K182" si="29">SUM(K183:K186)</f>
        <v>0</v>
      </c>
      <c r="L182" s="243">
        <f t="shared" si="12"/>
        <v>0</v>
      </c>
      <c r="M182" s="477">
        <f t="shared" ref="M182:N182" si="30">SUM(M183:M186)</f>
        <v>0</v>
      </c>
      <c r="N182" s="478">
        <f t="shared" si="30"/>
        <v>0</v>
      </c>
      <c r="O182" s="479">
        <f t="shared" si="13"/>
        <v>0</v>
      </c>
      <c r="P182" s="480"/>
      <c r="R182" s="346"/>
    </row>
    <row r="183" spans="1:18" ht="72" hidden="1" x14ac:dyDescent="0.25">
      <c r="A183" s="64">
        <v>3291</v>
      </c>
      <c r="B183" s="111" t="s">
        <v>198</v>
      </c>
      <c r="C183" s="227">
        <f t="shared" si="27"/>
        <v>0</v>
      </c>
      <c r="D183" s="116"/>
      <c r="E183" s="118"/>
      <c r="F183" s="229">
        <f t="shared" ref="F183:F246" si="31">D183+E183</f>
        <v>0</v>
      </c>
      <c r="G183" s="116"/>
      <c r="H183" s="408"/>
      <c r="I183" s="230">
        <f t="shared" ref="I183:I246" si="32">G183+H183</f>
        <v>0</v>
      </c>
      <c r="J183" s="116"/>
      <c r="K183" s="408"/>
      <c r="L183" s="230">
        <f t="shared" ref="L183:L246" si="33">J183+K183</f>
        <v>0</v>
      </c>
      <c r="M183" s="464"/>
      <c r="N183" s="118"/>
      <c r="O183" s="230">
        <f t="shared" ref="O183:O246" si="34">M183+N183</f>
        <v>0</v>
      </c>
      <c r="P183" s="387"/>
      <c r="R183" s="346"/>
    </row>
    <row r="184" spans="1:18" ht="72" hidden="1" x14ac:dyDescent="0.25">
      <c r="A184" s="64">
        <v>3292</v>
      </c>
      <c r="B184" s="111" t="s">
        <v>199</v>
      </c>
      <c r="C184" s="227">
        <f t="shared" si="27"/>
        <v>0</v>
      </c>
      <c r="D184" s="116"/>
      <c r="E184" s="118"/>
      <c r="F184" s="229">
        <f t="shared" si="31"/>
        <v>0</v>
      </c>
      <c r="G184" s="116"/>
      <c r="H184" s="408"/>
      <c r="I184" s="230">
        <f t="shared" si="32"/>
        <v>0</v>
      </c>
      <c r="J184" s="116"/>
      <c r="K184" s="408"/>
      <c r="L184" s="230">
        <f t="shared" si="33"/>
        <v>0</v>
      </c>
      <c r="M184" s="464"/>
      <c r="N184" s="118"/>
      <c r="O184" s="230">
        <f t="shared" si="34"/>
        <v>0</v>
      </c>
      <c r="P184" s="387"/>
      <c r="R184" s="346"/>
    </row>
    <row r="185" spans="1:18" ht="72" hidden="1" x14ac:dyDescent="0.25">
      <c r="A185" s="64">
        <v>3293</v>
      </c>
      <c r="B185" s="111" t="s">
        <v>200</v>
      </c>
      <c r="C185" s="227">
        <f t="shared" si="27"/>
        <v>0</v>
      </c>
      <c r="D185" s="116"/>
      <c r="E185" s="118"/>
      <c r="F185" s="229">
        <f t="shared" si="31"/>
        <v>0</v>
      </c>
      <c r="G185" s="116"/>
      <c r="H185" s="408"/>
      <c r="I185" s="230">
        <f t="shared" si="32"/>
        <v>0</v>
      </c>
      <c r="J185" s="116"/>
      <c r="K185" s="408"/>
      <c r="L185" s="230">
        <f t="shared" si="33"/>
        <v>0</v>
      </c>
      <c r="M185" s="464"/>
      <c r="N185" s="118"/>
      <c r="O185" s="230">
        <f t="shared" si="34"/>
        <v>0</v>
      </c>
      <c r="P185" s="387"/>
      <c r="R185" s="346"/>
    </row>
    <row r="186" spans="1:18" ht="60" hidden="1" x14ac:dyDescent="0.25">
      <c r="A186" s="256">
        <v>3294</v>
      </c>
      <c r="B186" s="111" t="s">
        <v>201</v>
      </c>
      <c r="C186" s="618">
        <f t="shared" si="27"/>
        <v>0</v>
      </c>
      <c r="D186" s="257"/>
      <c r="E186" s="260"/>
      <c r="F186" s="482">
        <f t="shared" si="31"/>
        <v>0</v>
      </c>
      <c r="G186" s="257"/>
      <c r="H186" s="483"/>
      <c r="I186" s="479">
        <f t="shared" si="32"/>
        <v>0</v>
      </c>
      <c r="J186" s="257"/>
      <c r="K186" s="483"/>
      <c r="L186" s="479">
        <f t="shared" si="33"/>
        <v>0</v>
      </c>
      <c r="M186" s="484"/>
      <c r="N186" s="260"/>
      <c r="O186" s="479">
        <f t="shared" si="34"/>
        <v>0</v>
      </c>
      <c r="P186" s="480"/>
      <c r="R186" s="346"/>
    </row>
    <row r="187" spans="1:18" ht="48" hidden="1" x14ac:dyDescent="0.25">
      <c r="A187" s="137">
        <v>3300</v>
      </c>
      <c r="B187" s="253" t="s">
        <v>202</v>
      </c>
      <c r="C187" s="265">
        <f t="shared" si="27"/>
        <v>0</v>
      </c>
      <c r="D187" s="211">
        <f>SUM(D188:D189)</f>
        <v>0</v>
      </c>
      <c r="E187" s="266">
        <f>SUM(E188:E189)</f>
        <v>0</v>
      </c>
      <c r="F187" s="267">
        <f t="shared" si="31"/>
        <v>0</v>
      </c>
      <c r="G187" s="211">
        <f>SUM(G188:G189)</f>
        <v>0</v>
      </c>
      <c r="H187" s="486">
        <f t="shared" ref="H187" si="35">SUM(H188:H189)</f>
        <v>0</v>
      </c>
      <c r="I187" s="268">
        <f t="shared" si="32"/>
        <v>0</v>
      </c>
      <c r="J187" s="211">
        <f>SUM(J188:J189)</f>
        <v>0</v>
      </c>
      <c r="K187" s="486">
        <f t="shared" ref="K187" si="36">SUM(K188:K189)</f>
        <v>0</v>
      </c>
      <c r="L187" s="268">
        <f t="shared" si="33"/>
        <v>0</v>
      </c>
      <c r="M187" s="459">
        <f t="shared" ref="M187:N187" si="37">SUM(M188:M189)</f>
        <v>0</v>
      </c>
      <c r="N187" s="266">
        <f t="shared" si="37"/>
        <v>0</v>
      </c>
      <c r="O187" s="268">
        <f t="shared" si="34"/>
        <v>0</v>
      </c>
      <c r="P187" s="460"/>
      <c r="R187" s="346"/>
    </row>
    <row r="188" spans="1:18" ht="48" hidden="1" x14ac:dyDescent="0.25">
      <c r="A188" s="155">
        <v>3310</v>
      </c>
      <c r="B188" s="156" t="s">
        <v>203</v>
      </c>
      <c r="C188" s="216">
        <f t="shared" si="27"/>
        <v>0</v>
      </c>
      <c r="D188" s="231"/>
      <c r="E188" s="234"/>
      <c r="F188" s="218">
        <f t="shared" si="31"/>
        <v>0</v>
      </c>
      <c r="G188" s="231"/>
      <c r="H188" s="467"/>
      <c r="I188" s="219">
        <f t="shared" si="32"/>
        <v>0</v>
      </c>
      <c r="J188" s="231"/>
      <c r="K188" s="467"/>
      <c r="L188" s="219">
        <f t="shared" si="33"/>
        <v>0</v>
      </c>
      <c r="M188" s="468"/>
      <c r="N188" s="234"/>
      <c r="O188" s="219">
        <f t="shared" si="34"/>
        <v>0</v>
      </c>
      <c r="P188" s="434"/>
      <c r="R188" s="346"/>
    </row>
    <row r="189" spans="1:18" ht="60" hidden="1" x14ac:dyDescent="0.25">
      <c r="A189" s="55">
        <v>3320</v>
      </c>
      <c r="B189" s="101" t="s">
        <v>204</v>
      </c>
      <c r="C189" s="240">
        <f t="shared" si="27"/>
        <v>0</v>
      </c>
      <c r="D189" s="106"/>
      <c r="E189" s="108"/>
      <c r="F189" s="242">
        <f t="shared" si="31"/>
        <v>0</v>
      </c>
      <c r="G189" s="106"/>
      <c r="H189" s="403"/>
      <c r="I189" s="243">
        <f t="shared" si="32"/>
        <v>0</v>
      </c>
      <c r="J189" s="106"/>
      <c r="K189" s="403"/>
      <c r="L189" s="243">
        <f t="shared" si="33"/>
        <v>0</v>
      </c>
      <c r="M189" s="463"/>
      <c r="N189" s="108"/>
      <c r="O189" s="243">
        <f t="shared" si="34"/>
        <v>0</v>
      </c>
      <c r="P189" s="382"/>
      <c r="R189" s="346"/>
    </row>
    <row r="190" spans="1:18" hidden="1" x14ac:dyDescent="0.25">
      <c r="A190" s="269">
        <v>4000</v>
      </c>
      <c r="B190" s="200" t="s">
        <v>205</v>
      </c>
      <c r="C190" s="608">
        <f t="shared" si="27"/>
        <v>0</v>
      </c>
      <c r="D190" s="206">
        <f>SUM(D191,D194)</f>
        <v>0</v>
      </c>
      <c r="E190" s="207">
        <f>SUM(E191,E194)</f>
        <v>0</v>
      </c>
      <c r="F190" s="208">
        <f t="shared" si="31"/>
        <v>0</v>
      </c>
      <c r="G190" s="206">
        <f>SUM(G191,G194)</f>
        <v>0</v>
      </c>
      <c r="H190" s="456">
        <f>SUM(H191,H194)</f>
        <v>0</v>
      </c>
      <c r="I190" s="209">
        <f t="shared" si="32"/>
        <v>0</v>
      </c>
      <c r="J190" s="206">
        <f>SUM(J191,J194)</f>
        <v>0</v>
      </c>
      <c r="K190" s="456">
        <f>SUM(K191,K194)</f>
        <v>0</v>
      </c>
      <c r="L190" s="209">
        <f t="shared" si="33"/>
        <v>0</v>
      </c>
      <c r="M190" s="457">
        <f>SUM(M191,M194)</f>
        <v>0</v>
      </c>
      <c r="N190" s="207">
        <f>SUM(N191,N194)</f>
        <v>0</v>
      </c>
      <c r="O190" s="209">
        <f t="shared" si="34"/>
        <v>0</v>
      </c>
      <c r="P190" s="458"/>
      <c r="R190" s="346"/>
    </row>
    <row r="191" spans="1:18" ht="24" hidden="1" x14ac:dyDescent="0.25">
      <c r="A191" s="270">
        <v>4200</v>
      </c>
      <c r="B191" s="210" t="s">
        <v>206</v>
      </c>
      <c r="C191" s="97">
        <f t="shared" si="27"/>
        <v>0</v>
      </c>
      <c r="D191" s="95">
        <f>SUM(D192,D193)</f>
        <v>0</v>
      </c>
      <c r="E191" s="98">
        <f>SUM(E192,E193)</f>
        <v>0</v>
      </c>
      <c r="F191" s="212">
        <f t="shared" si="31"/>
        <v>0</v>
      </c>
      <c r="G191" s="95">
        <f>SUM(G192,G193)</f>
        <v>0</v>
      </c>
      <c r="H191" s="399">
        <f>SUM(H192,H193)</f>
        <v>0</v>
      </c>
      <c r="I191" s="99">
        <f t="shared" si="32"/>
        <v>0</v>
      </c>
      <c r="J191" s="95">
        <f>SUM(J192,J193)</f>
        <v>0</v>
      </c>
      <c r="K191" s="399">
        <f>SUM(K192,K193)</f>
        <v>0</v>
      </c>
      <c r="L191" s="99">
        <f t="shared" si="33"/>
        <v>0</v>
      </c>
      <c r="M191" s="469">
        <f>SUM(M192,M193)</f>
        <v>0</v>
      </c>
      <c r="N191" s="98">
        <f>SUM(N192,N193)</f>
        <v>0</v>
      </c>
      <c r="O191" s="99">
        <f t="shared" si="34"/>
        <v>0</v>
      </c>
      <c r="P191" s="397"/>
      <c r="R191" s="346"/>
    </row>
    <row r="192" spans="1:18" ht="36" hidden="1" x14ac:dyDescent="0.25">
      <c r="A192" s="350">
        <v>4240</v>
      </c>
      <c r="B192" s="101" t="s">
        <v>207</v>
      </c>
      <c r="C192" s="240">
        <f t="shared" si="27"/>
        <v>0</v>
      </c>
      <c r="D192" s="106"/>
      <c r="E192" s="108"/>
      <c r="F192" s="242">
        <f t="shared" si="31"/>
        <v>0</v>
      </c>
      <c r="G192" s="106"/>
      <c r="H192" s="403"/>
      <c r="I192" s="243">
        <f t="shared" si="32"/>
        <v>0</v>
      </c>
      <c r="J192" s="106"/>
      <c r="K192" s="403"/>
      <c r="L192" s="243">
        <f t="shared" si="33"/>
        <v>0</v>
      </c>
      <c r="M192" s="463"/>
      <c r="N192" s="108"/>
      <c r="O192" s="243">
        <f t="shared" si="34"/>
        <v>0</v>
      </c>
      <c r="P192" s="382"/>
      <c r="R192" s="346"/>
    </row>
    <row r="193" spans="1:18" ht="24" hidden="1" x14ac:dyDescent="0.25">
      <c r="A193" s="224">
        <v>4250</v>
      </c>
      <c r="B193" s="111" t="s">
        <v>208</v>
      </c>
      <c r="C193" s="227">
        <f t="shared" si="27"/>
        <v>0</v>
      </c>
      <c r="D193" s="116"/>
      <c r="E193" s="118"/>
      <c r="F193" s="229">
        <f t="shared" si="31"/>
        <v>0</v>
      </c>
      <c r="G193" s="116"/>
      <c r="H193" s="408"/>
      <c r="I193" s="230">
        <f t="shared" si="32"/>
        <v>0</v>
      </c>
      <c r="J193" s="116"/>
      <c r="K193" s="408"/>
      <c r="L193" s="230">
        <f t="shared" si="33"/>
        <v>0</v>
      </c>
      <c r="M193" s="464"/>
      <c r="N193" s="118"/>
      <c r="O193" s="230">
        <f t="shared" si="34"/>
        <v>0</v>
      </c>
      <c r="P193" s="387"/>
      <c r="R193" s="346"/>
    </row>
    <row r="194" spans="1:18" hidden="1" x14ac:dyDescent="0.25">
      <c r="A194" s="85">
        <v>4300</v>
      </c>
      <c r="B194" s="210" t="s">
        <v>209</v>
      </c>
      <c r="C194" s="97">
        <f t="shared" si="27"/>
        <v>0</v>
      </c>
      <c r="D194" s="95">
        <f>SUM(D195)</f>
        <v>0</v>
      </c>
      <c r="E194" s="98">
        <f>SUM(E195)</f>
        <v>0</v>
      </c>
      <c r="F194" s="212">
        <f t="shared" si="31"/>
        <v>0</v>
      </c>
      <c r="G194" s="95">
        <f>SUM(G195)</f>
        <v>0</v>
      </c>
      <c r="H194" s="399">
        <f>SUM(H195)</f>
        <v>0</v>
      </c>
      <c r="I194" s="99">
        <f t="shared" si="32"/>
        <v>0</v>
      </c>
      <c r="J194" s="95">
        <f>SUM(J195)</f>
        <v>0</v>
      </c>
      <c r="K194" s="399">
        <f>SUM(K195)</f>
        <v>0</v>
      </c>
      <c r="L194" s="99">
        <f t="shared" si="33"/>
        <v>0</v>
      </c>
      <c r="M194" s="469">
        <f>SUM(M195)</f>
        <v>0</v>
      </c>
      <c r="N194" s="98">
        <f>SUM(N195)</f>
        <v>0</v>
      </c>
      <c r="O194" s="99">
        <f t="shared" si="34"/>
        <v>0</v>
      </c>
      <c r="P194" s="397"/>
      <c r="R194" s="346"/>
    </row>
    <row r="195" spans="1:18" ht="24" hidden="1" x14ac:dyDescent="0.25">
      <c r="A195" s="350">
        <v>4310</v>
      </c>
      <c r="B195" s="101" t="s">
        <v>210</v>
      </c>
      <c r="C195" s="240">
        <f t="shared" si="27"/>
        <v>0</v>
      </c>
      <c r="D195" s="238">
        <f>SUM(D196:D196)</f>
        <v>0</v>
      </c>
      <c r="E195" s="241">
        <f>SUM(E196:E196)</f>
        <v>0</v>
      </c>
      <c r="F195" s="242">
        <f t="shared" si="31"/>
        <v>0</v>
      </c>
      <c r="G195" s="238">
        <f>SUM(G196:G196)</f>
        <v>0</v>
      </c>
      <c r="H195" s="470">
        <f>SUM(H196:H196)</f>
        <v>0</v>
      </c>
      <c r="I195" s="243">
        <f t="shared" si="32"/>
        <v>0</v>
      </c>
      <c r="J195" s="238">
        <f>SUM(J196:J196)</f>
        <v>0</v>
      </c>
      <c r="K195" s="470">
        <f>SUM(K196:K196)</f>
        <v>0</v>
      </c>
      <c r="L195" s="243">
        <f t="shared" si="33"/>
        <v>0</v>
      </c>
      <c r="M195" s="471">
        <f>SUM(M196:M196)</f>
        <v>0</v>
      </c>
      <c r="N195" s="241">
        <f>SUM(N196:N196)</f>
        <v>0</v>
      </c>
      <c r="O195" s="243">
        <f t="shared" si="34"/>
        <v>0</v>
      </c>
      <c r="P195" s="382"/>
      <c r="R195" s="346"/>
    </row>
    <row r="196" spans="1:18" ht="36" hidden="1" x14ac:dyDescent="0.25">
      <c r="A196" s="64">
        <v>4311</v>
      </c>
      <c r="B196" s="111" t="s">
        <v>211</v>
      </c>
      <c r="C196" s="227">
        <f t="shared" si="27"/>
        <v>0</v>
      </c>
      <c r="D196" s="116"/>
      <c r="E196" s="118"/>
      <c r="F196" s="229">
        <f t="shared" si="31"/>
        <v>0</v>
      </c>
      <c r="G196" s="116"/>
      <c r="H196" s="408"/>
      <c r="I196" s="230">
        <f t="shared" si="32"/>
        <v>0</v>
      </c>
      <c r="J196" s="116"/>
      <c r="K196" s="408"/>
      <c r="L196" s="230">
        <f t="shared" si="33"/>
        <v>0</v>
      </c>
      <c r="M196" s="464"/>
      <c r="N196" s="118"/>
      <c r="O196" s="230">
        <f t="shared" si="34"/>
        <v>0</v>
      </c>
      <c r="P196" s="387"/>
      <c r="R196" s="346"/>
    </row>
    <row r="197" spans="1:18" s="37" customFormat="1" ht="24" hidden="1" x14ac:dyDescent="0.25">
      <c r="A197" s="152"/>
      <c r="B197" s="153" t="s">
        <v>212</v>
      </c>
      <c r="C197" s="889">
        <f t="shared" si="27"/>
        <v>0</v>
      </c>
      <c r="D197" s="272">
        <f>SUM(D198,D233,D271)</f>
        <v>0</v>
      </c>
      <c r="E197" s="488">
        <f>SUM(E198,E233,E271)</f>
        <v>0</v>
      </c>
      <c r="F197" s="890">
        <f t="shared" si="31"/>
        <v>0</v>
      </c>
      <c r="G197" s="272">
        <f>SUM(G198,G233,G271)</f>
        <v>0</v>
      </c>
      <c r="H197" s="891">
        <f>SUM(H198,H233,H271)</f>
        <v>0</v>
      </c>
      <c r="I197" s="489">
        <f t="shared" si="32"/>
        <v>0</v>
      </c>
      <c r="J197" s="272">
        <f>SUM(J198,J233,J271)</f>
        <v>0</v>
      </c>
      <c r="K197" s="891">
        <f>SUM(K198,K233,K271)</f>
        <v>0</v>
      </c>
      <c r="L197" s="489">
        <f t="shared" si="33"/>
        <v>0</v>
      </c>
      <c r="M197" s="487">
        <f>SUM(M198,M233,M271)</f>
        <v>0</v>
      </c>
      <c r="N197" s="488">
        <f>SUM(N198,N233,N271)</f>
        <v>0</v>
      </c>
      <c r="O197" s="489">
        <f t="shared" si="34"/>
        <v>0</v>
      </c>
      <c r="P197" s="490"/>
      <c r="R197" s="346"/>
    </row>
    <row r="198" spans="1:18" hidden="1" x14ac:dyDescent="0.25">
      <c r="A198" s="200">
        <v>5000</v>
      </c>
      <c r="B198" s="200" t="s">
        <v>213</v>
      </c>
      <c r="C198" s="608">
        <f>F198+I198+L198+O198</f>
        <v>0</v>
      </c>
      <c r="D198" s="206">
        <f>D199+D207</f>
        <v>0</v>
      </c>
      <c r="E198" s="207">
        <f>E199+E207</f>
        <v>0</v>
      </c>
      <c r="F198" s="208">
        <f t="shared" si="31"/>
        <v>0</v>
      </c>
      <c r="G198" s="206">
        <f>G199+G207</f>
        <v>0</v>
      </c>
      <c r="H198" s="456">
        <f>H199+H207</f>
        <v>0</v>
      </c>
      <c r="I198" s="209">
        <f t="shared" si="32"/>
        <v>0</v>
      </c>
      <c r="J198" s="206">
        <f>J199+J207</f>
        <v>0</v>
      </c>
      <c r="K198" s="456">
        <f>K199+K207</f>
        <v>0</v>
      </c>
      <c r="L198" s="209">
        <f t="shared" si="33"/>
        <v>0</v>
      </c>
      <c r="M198" s="457">
        <f>M199+M207</f>
        <v>0</v>
      </c>
      <c r="N198" s="207">
        <f>N199+N207</f>
        <v>0</v>
      </c>
      <c r="O198" s="209">
        <f t="shared" si="34"/>
        <v>0</v>
      </c>
      <c r="P198" s="458"/>
      <c r="R198" s="346"/>
    </row>
    <row r="199" spans="1:18" hidden="1" x14ac:dyDescent="0.25">
      <c r="A199" s="85">
        <v>5100</v>
      </c>
      <c r="B199" s="210" t="s">
        <v>214</v>
      </c>
      <c r="C199" s="97">
        <f t="shared" si="27"/>
        <v>0</v>
      </c>
      <c r="D199" s="95">
        <f>D200+D201+D204+D205+D206</f>
        <v>0</v>
      </c>
      <c r="E199" s="98">
        <f>E200+E201+E204+E205+E206</f>
        <v>0</v>
      </c>
      <c r="F199" s="212">
        <f t="shared" si="31"/>
        <v>0</v>
      </c>
      <c r="G199" s="95">
        <f>G200+G201+G204+G205+G206</f>
        <v>0</v>
      </c>
      <c r="H199" s="399">
        <f>H200+H201+H204+H205+H206</f>
        <v>0</v>
      </c>
      <c r="I199" s="99">
        <f t="shared" si="32"/>
        <v>0</v>
      </c>
      <c r="J199" s="95">
        <f>J200+J201+J204+J205+J206</f>
        <v>0</v>
      </c>
      <c r="K199" s="399">
        <f>K200+K201+K204+K205+K206</f>
        <v>0</v>
      </c>
      <c r="L199" s="99">
        <f t="shared" si="33"/>
        <v>0</v>
      </c>
      <c r="M199" s="469">
        <f>M200+M201+M204+M205+M206</f>
        <v>0</v>
      </c>
      <c r="N199" s="98">
        <f>N200+N201+N204+N205+N206</f>
        <v>0</v>
      </c>
      <c r="O199" s="99">
        <f t="shared" si="34"/>
        <v>0</v>
      </c>
      <c r="P199" s="397"/>
      <c r="R199" s="346"/>
    </row>
    <row r="200" spans="1:18" hidden="1" x14ac:dyDescent="0.25">
      <c r="A200" s="350">
        <v>5110</v>
      </c>
      <c r="B200" s="101" t="s">
        <v>215</v>
      </c>
      <c r="C200" s="240">
        <f t="shared" si="27"/>
        <v>0</v>
      </c>
      <c r="D200" s="106"/>
      <c r="E200" s="108"/>
      <c r="F200" s="242">
        <f t="shared" si="31"/>
        <v>0</v>
      </c>
      <c r="G200" s="106"/>
      <c r="H200" s="403"/>
      <c r="I200" s="243">
        <f t="shared" si="32"/>
        <v>0</v>
      </c>
      <c r="J200" s="106"/>
      <c r="K200" s="403"/>
      <c r="L200" s="243">
        <f t="shared" si="33"/>
        <v>0</v>
      </c>
      <c r="M200" s="463"/>
      <c r="N200" s="108"/>
      <c r="O200" s="243">
        <f t="shared" si="34"/>
        <v>0</v>
      </c>
      <c r="P200" s="382"/>
      <c r="R200" s="346"/>
    </row>
    <row r="201" spans="1:18" ht="24" hidden="1" x14ac:dyDescent="0.25">
      <c r="A201" s="224">
        <v>5120</v>
      </c>
      <c r="B201" s="111" t="s">
        <v>216</v>
      </c>
      <c r="C201" s="227">
        <f t="shared" si="27"/>
        <v>0</v>
      </c>
      <c r="D201" s="225">
        <f>D202+D203</f>
        <v>0</v>
      </c>
      <c r="E201" s="228">
        <f>E202+E203</f>
        <v>0</v>
      </c>
      <c r="F201" s="229">
        <f t="shared" si="31"/>
        <v>0</v>
      </c>
      <c r="G201" s="225">
        <f>G202+G203</f>
        <v>0</v>
      </c>
      <c r="H201" s="465">
        <f>H202+H203</f>
        <v>0</v>
      </c>
      <c r="I201" s="230">
        <f t="shared" si="32"/>
        <v>0</v>
      </c>
      <c r="J201" s="225">
        <f>J202+J203</f>
        <v>0</v>
      </c>
      <c r="K201" s="465">
        <f>K202+K203</f>
        <v>0</v>
      </c>
      <c r="L201" s="230">
        <f t="shared" si="33"/>
        <v>0</v>
      </c>
      <c r="M201" s="466">
        <f>M202+M203</f>
        <v>0</v>
      </c>
      <c r="N201" s="228">
        <f>N202+N203</f>
        <v>0</v>
      </c>
      <c r="O201" s="230">
        <f t="shared" si="34"/>
        <v>0</v>
      </c>
      <c r="P201" s="387"/>
      <c r="R201" s="346"/>
    </row>
    <row r="202" spans="1:18" hidden="1" x14ac:dyDescent="0.25">
      <c r="A202" s="64">
        <v>5121</v>
      </c>
      <c r="B202" s="111" t="s">
        <v>217</v>
      </c>
      <c r="C202" s="227">
        <f t="shared" si="27"/>
        <v>0</v>
      </c>
      <c r="D202" s="116"/>
      <c r="E202" s="118"/>
      <c r="F202" s="229">
        <f t="shared" si="31"/>
        <v>0</v>
      </c>
      <c r="G202" s="116"/>
      <c r="H202" s="408"/>
      <c r="I202" s="230">
        <f t="shared" si="32"/>
        <v>0</v>
      </c>
      <c r="J202" s="116"/>
      <c r="K202" s="408"/>
      <c r="L202" s="230">
        <f t="shared" si="33"/>
        <v>0</v>
      </c>
      <c r="M202" s="464"/>
      <c r="N202" s="118"/>
      <c r="O202" s="230">
        <f t="shared" si="34"/>
        <v>0</v>
      </c>
      <c r="P202" s="387"/>
      <c r="R202" s="346"/>
    </row>
    <row r="203" spans="1:18" ht="24" hidden="1" x14ac:dyDescent="0.25">
      <c r="A203" s="64">
        <v>5129</v>
      </c>
      <c r="B203" s="111" t="s">
        <v>218</v>
      </c>
      <c r="C203" s="227">
        <f t="shared" si="27"/>
        <v>0</v>
      </c>
      <c r="D203" s="116"/>
      <c r="E203" s="118"/>
      <c r="F203" s="229">
        <f t="shared" si="31"/>
        <v>0</v>
      </c>
      <c r="G203" s="116"/>
      <c r="H203" s="408"/>
      <c r="I203" s="230">
        <f t="shared" si="32"/>
        <v>0</v>
      </c>
      <c r="J203" s="116"/>
      <c r="K203" s="408"/>
      <c r="L203" s="230">
        <f t="shared" si="33"/>
        <v>0</v>
      </c>
      <c r="M203" s="464"/>
      <c r="N203" s="118"/>
      <c r="O203" s="230">
        <f t="shared" si="34"/>
        <v>0</v>
      </c>
      <c r="P203" s="387"/>
      <c r="R203" s="346"/>
    </row>
    <row r="204" spans="1:18" hidden="1" x14ac:dyDescent="0.25">
      <c r="A204" s="224">
        <v>5130</v>
      </c>
      <c r="B204" s="111" t="s">
        <v>219</v>
      </c>
      <c r="C204" s="227">
        <f t="shared" si="27"/>
        <v>0</v>
      </c>
      <c r="D204" s="116"/>
      <c r="E204" s="118"/>
      <c r="F204" s="229">
        <f t="shared" si="31"/>
        <v>0</v>
      </c>
      <c r="G204" s="116"/>
      <c r="H204" s="408"/>
      <c r="I204" s="230">
        <f t="shared" si="32"/>
        <v>0</v>
      </c>
      <c r="J204" s="116"/>
      <c r="K204" s="408"/>
      <c r="L204" s="230">
        <f t="shared" si="33"/>
        <v>0</v>
      </c>
      <c r="M204" s="464"/>
      <c r="N204" s="118"/>
      <c r="O204" s="230">
        <f t="shared" si="34"/>
        <v>0</v>
      </c>
      <c r="P204" s="387"/>
      <c r="R204" s="346"/>
    </row>
    <row r="205" spans="1:18" hidden="1" x14ac:dyDescent="0.25">
      <c r="A205" s="224">
        <v>5140</v>
      </c>
      <c r="B205" s="111" t="s">
        <v>220</v>
      </c>
      <c r="C205" s="227">
        <f t="shared" si="27"/>
        <v>0</v>
      </c>
      <c r="D205" s="116"/>
      <c r="E205" s="118"/>
      <c r="F205" s="229">
        <f t="shared" si="31"/>
        <v>0</v>
      </c>
      <c r="G205" s="116"/>
      <c r="H205" s="408"/>
      <c r="I205" s="230">
        <f t="shared" si="32"/>
        <v>0</v>
      </c>
      <c r="J205" s="116"/>
      <c r="K205" s="408"/>
      <c r="L205" s="230">
        <f t="shared" si="33"/>
        <v>0</v>
      </c>
      <c r="M205" s="464"/>
      <c r="N205" s="118"/>
      <c r="O205" s="230">
        <f t="shared" si="34"/>
        <v>0</v>
      </c>
      <c r="P205" s="387"/>
      <c r="R205" s="346"/>
    </row>
    <row r="206" spans="1:18" ht="24" hidden="1" x14ac:dyDescent="0.25">
      <c r="A206" s="224">
        <v>5170</v>
      </c>
      <c r="B206" s="111" t="s">
        <v>221</v>
      </c>
      <c r="C206" s="227">
        <f t="shared" si="27"/>
        <v>0</v>
      </c>
      <c r="D206" s="116"/>
      <c r="E206" s="118"/>
      <c r="F206" s="229">
        <f t="shared" si="31"/>
        <v>0</v>
      </c>
      <c r="G206" s="116"/>
      <c r="H206" s="408"/>
      <c r="I206" s="230">
        <f t="shared" si="32"/>
        <v>0</v>
      </c>
      <c r="J206" s="116"/>
      <c r="K206" s="408"/>
      <c r="L206" s="230">
        <f t="shared" si="33"/>
        <v>0</v>
      </c>
      <c r="M206" s="464"/>
      <c r="N206" s="118"/>
      <c r="O206" s="230">
        <f t="shared" si="34"/>
        <v>0</v>
      </c>
      <c r="P206" s="387"/>
      <c r="R206" s="346"/>
    </row>
    <row r="207" spans="1:18" hidden="1" x14ac:dyDescent="0.25">
      <c r="A207" s="85">
        <v>5200</v>
      </c>
      <c r="B207" s="210" t="s">
        <v>222</v>
      </c>
      <c r="C207" s="97">
        <f t="shared" si="27"/>
        <v>0</v>
      </c>
      <c r="D207" s="95">
        <f>D208+D218+D219+D228+D229+D230+D232</f>
        <v>0</v>
      </c>
      <c r="E207" s="98">
        <f>E208+E218+E219+E228+E229+E230+E232</f>
        <v>0</v>
      </c>
      <c r="F207" s="212">
        <f t="shared" si="31"/>
        <v>0</v>
      </c>
      <c r="G207" s="95">
        <f>G208+G218+G219+G228+G229+G230+G232</f>
        <v>0</v>
      </c>
      <c r="H207" s="399">
        <f>H208+H218+H219+H228+H229+H230+H232</f>
        <v>0</v>
      </c>
      <c r="I207" s="99">
        <f t="shared" si="32"/>
        <v>0</v>
      </c>
      <c r="J207" s="95">
        <f>J208+J218+J219+J228+J229+J230+J232</f>
        <v>0</v>
      </c>
      <c r="K207" s="399">
        <f>K208+K218+K219+K228+K229+K230+K232</f>
        <v>0</v>
      </c>
      <c r="L207" s="99">
        <f t="shared" si="33"/>
        <v>0</v>
      </c>
      <c r="M207" s="469">
        <f>M208+M218+M219+M228+M229+M230+M232</f>
        <v>0</v>
      </c>
      <c r="N207" s="98">
        <f>N208+N218+N219+N228+N229+N230+N232</f>
        <v>0</v>
      </c>
      <c r="O207" s="99">
        <f t="shared" si="34"/>
        <v>0</v>
      </c>
      <c r="P207" s="397"/>
      <c r="R207" s="346"/>
    </row>
    <row r="208" spans="1:18" hidden="1" x14ac:dyDescent="0.25">
      <c r="A208" s="213">
        <v>5210</v>
      </c>
      <c r="B208" s="156" t="s">
        <v>223</v>
      </c>
      <c r="C208" s="216">
        <f t="shared" si="27"/>
        <v>0</v>
      </c>
      <c r="D208" s="214">
        <f>SUM(D209:D217)</f>
        <v>0</v>
      </c>
      <c r="E208" s="217">
        <f>SUM(E209:E217)</f>
        <v>0</v>
      </c>
      <c r="F208" s="218">
        <f t="shared" si="31"/>
        <v>0</v>
      </c>
      <c r="G208" s="214">
        <f>SUM(G209:G217)</f>
        <v>0</v>
      </c>
      <c r="H208" s="461">
        <f>SUM(H209:H217)</f>
        <v>0</v>
      </c>
      <c r="I208" s="219">
        <f t="shared" si="32"/>
        <v>0</v>
      </c>
      <c r="J208" s="214">
        <f>SUM(J209:J217)</f>
        <v>0</v>
      </c>
      <c r="K208" s="461">
        <f>SUM(K209:K217)</f>
        <v>0</v>
      </c>
      <c r="L208" s="219">
        <f t="shared" si="33"/>
        <v>0</v>
      </c>
      <c r="M208" s="462">
        <f>SUM(M209:M217)</f>
        <v>0</v>
      </c>
      <c r="N208" s="217">
        <f>SUM(N209:N217)</f>
        <v>0</v>
      </c>
      <c r="O208" s="219">
        <f t="shared" si="34"/>
        <v>0</v>
      </c>
      <c r="P208" s="434"/>
      <c r="R208" s="346"/>
    </row>
    <row r="209" spans="1:18" hidden="1" x14ac:dyDescent="0.25">
      <c r="A209" s="55">
        <v>5211</v>
      </c>
      <c r="B209" s="101" t="s">
        <v>224</v>
      </c>
      <c r="C209" s="227">
        <f t="shared" si="27"/>
        <v>0</v>
      </c>
      <c r="D209" s="106"/>
      <c r="E209" s="108"/>
      <c r="F209" s="242">
        <f t="shared" si="31"/>
        <v>0</v>
      </c>
      <c r="G209" s="106"/>
      <c r="H209" s="403"/>
      <c r="I209" s="243">
        <f t="shared" si="32"/>
        <v>0</v>
      </c>
      <c r="J209" s="106"/>
      <c r="K209" s="403"/>
      <c r="L209" s="243">
        <f t="shared" si="33"/>
        <v>0</v>
      </c>
      <c r="M209" s="463"/>
      <c r="N209" s="108"/>
      <c r="O209" s="243">
        <f t="shared" si="34"/>
        <v>0</v>
      </c>
      <c r="P209" s="382"/>
      <c r="R209" s="346"/>
    </row>
    <row r="210" spans="1:18" hidden="1" x14ac:dyDescent="0.25">
      <c r="A210" s="64">
        <v>5212</v>
      </c>
      <c r="B210" s="111" t="s">
        <v>225</v>
      </c>
      <c r="C210" s="227">
        <f t="shared" si="27"/>
        <v>0</v>
      </c>
      <c r="D210" s="116"/>
      <c r="E210" s="118"/>
      <c r="F210" s="229">
        <f t="shared" si="31"/>
        <v>0</v>
      </c>
      <c r="G210" s="116"/>
      <c r="H210" s="408"/>
      <c r="I210" s="230">
        <f t="shared" si="32"/>
        <v>0</v>
      </c>
      <c r="J210" s="116"/>
      <c r="K210" s="408"/>
      <c r="L210" s="230">
        <f t="shared" si="33"/>
        <v>0</v>
      </c>
      <c r="M210" s="464"/>
      <c r="N210" s="118"/>
      <c r="O210" s="230">
        <f t="shared" si="34"/>
        <v>0</v>
      </c>
      <c r="P210" s="387"/>
      <c r="R210" s="346"/>
    </row>
    <row r="211" spans="1:18" hidden="1" x14ac:dyDescent="0.25">
      <c r="A211" s="64">
        <v>5213</v>
      </c>
      <c r="B211" s="111" t="s">
        <v>226</v>
      </c>
      <c r="C211" s="227">
        <f t="shared" si="27"/>
        <v>0</v>
      </c>
      <c r="D211" s="116"/>
      <c r="E211" s="118"/>
      <c r="F211" s="229">
        <f t="shared" si="31"/>
        <v>0</v>
      </c>
      <c r="G211" s="116"/>
      <c r="H211" s="408"/>
      <c r="I211" s="230">
        <f t="shared" si="32"/>
        <v>0</v>
      </c>
      <c r="J211" s="116"/>
      <c r="K211" s="408"/>
      <c r="L211" s="230">
        <f t="shared" si="33"/>
        <v>0</v>
      </c>
      <c r="M211" s="464"/>
      <c r="N211" s="118"/>
      <c r="O211" s="230">
        <f t="shared" si="34"/>
        <v>0</v>
      </c>
      <c r="P211" s="387"/>
      <c r="R211" s="346"/>
    </row>
    <row r="212" spans="1:18" hidden="1" x14ac:dyDescent="0.25">
      <c r="A212" s="64">
        <v>5214</v>
      </c>
      <c r="B212" s="111" t="s">
        <v>227</v>
      </c>
      <c r="C212" s="227">
        <f t="shared" si="27"/>
        <v>0</v>
      </c>
      <c r="D212" s="116"/>
      <c r="E212" s="118"/>
      <c r="F212" s="229">
        <f t="shared" si="31"/>
        <v>0</v>
      </c>
      <c r="G212" s="116"/>
      <c r="H212" s="408"/>
      <c r="I212" s="230">
        <f t="shared" si="32"/>
        <v>0</v>
      </c>
      <c r="J212" s="116"/>
      <c r="K212" s="408"/>
      <c r="L212" s="230">
        <f t="shared" si="33"/>
        <v>0</v>
      </c>
      <c r="M212" s="464"/>
      <c r="N212" s="118"/>
      <c r="O212" s="230">
        <f t="shared" si="34"/>
        <v>0</v>
      </c>
      <c r="P212" s="387"/>
      <c r="R212" s="346"/>
    </row>
    <row r="213" spans="1:18" hidden="1" x14ac:dyDescent="0.25">
      <c r="A213" s="64">
        <v>5215</v>
      </c>
      <c r="B213" s="111" t="s">
        <v>228</v>
      </c>
      <c r="C213" s="227">
        <f t="shared" si="27"/>
        <v>0</v>
      </c>
      <c r="D213" s="116"/>
      <c r="E213" s="118"/>
      <c r="F213" s="229">
        <f t="shared" si="31"/>
        <v>0</v>
      </c>
      <c r="G213" s="116"/>
      <c r="H213" s="408"/>
      <c r="I213" s="230">
        <f t="shared" si="32"/>
        <v>0</v>
      </c>
      <c r="J213" s="116"/>
      <c r="K213" s="408"/>
      <c r="L213" s="230">
        <f t="shared" si="33"/>
        <v>0</v>
      </c>
      <c r="M213" s="464"/>
      <c r="N213" s="118"/>
      <c r="O213" s="230">
        <f t="shared" si="34"/>
        <v>0</v>
      </c>
      <c r="P213" s="387"/>
      <c r="R213" s="346"/>
    </row>
    <row r="214" spans="1:18" ht="24" hidden="1" x14ac:dyDescent="0.25">
      <c r="A214" s="64">
        <v>5216</v>
      </c>
      <c r="B214" s="111" t="s">
        <v>229</v>
      </c>
      <c r="C214" s="227">
        <f t="shared" si="27"/>
        <v>0</v>
      </c>
      <c r="D214" s="116"/>
      <c r="E214" s="118"/>
      <c r="F214" s="229">
        <f t="shared" si="31"/>
        <v>0</v>
      </c>
      <c r="G214" s="116"/>
      <c r="H214" s="408"/>
      <c r="I214" s="230">
        <f t="shared" si="32"/>
        <v>0</v>
      </c>
      <c r="J214" s="116"/>
      <c r="K214" s="408"/>
      <c r="L214" s="230">
        <f t="shared" si="33"/>
        <v>0</v>
      </c>
      <c r="M214" s="464"/>
      <c r="N214" s="118"/>
      <c r="O214" s="230">
        <f t="shared" si="34"/>
        <v>0</v>
      </c>
      <c r="P214" s="387"/>
      <c r="R214" s="346"/>
    </row>
    <row r="215" spans="1:18" hidden="1" x14ac:dyDescent="0.25">
      <c r="A215" s="64">
        <v>5217</v>
      </c>
      <c r="B215" s="111" t="s">
        <v>230</v>
      </c>
      <c r="C215" s="227">
        <f t="shared" si="27"/>
        <v>0</v>
      </c>
      <c r="D215" s="116"/>
      <c r="E215" s="118"/>
      <c r="F215" s="229">
        <f t="shared" si="31"/>
        <v>0</v>
      </c>
      <c r="G215" s="116"/>
      <c r="H215" s="408"/>
      <c r="I215" s="230">
        <f t="shared" si="32"/>
        <v>0</v>
      </c>
      <c r="J215" s="116"/>
      <c r="K215" s="408"/>
      <c r="L215" s="230">
        <f t="shared" si="33"/>
        <v>0</v>
      </c>
      <c r="M215" s="464"/>
      <c r="N215" s="118"/>
      <c r="O215" s="230">
        <f t="shared" si="34"/>
        <v>0</v>
      </c>
      <c r="P215" s="387"/>
      <c r="R215" s="346"/>
    </row>
    <row r="216" spans="1:18" hidden="1" x14ac:dyDescent="0.25">
      <c r="A216" s="64">
        <v>5218</v>
      </c>
      <c r="B216" s="111" t="s">
        <v>231</v>
      </c>
      <c r="C216" s="227">
        <f t="shared" si="27"/>
        <v>0</v>
      </c>
      <c r="D216" s="116"/>
      <c r="E216" s="118"/>
      <c r="F216" s="229">
        <f t="shared" si="31"/>
        <v>0</v>
      </c>
      <c r="G216" s="116"/>
      <c r="H216" s="408"/>
      <c r="I216" s="230">
        <f t="shared" si="32"/>
        <v>0</v>
      </c>
      <c r="J216" s="116"/>
      <c r="K216" s="408"/>
      <c r="L216" s="230">
        <f t="shared" si="33"/>
        <v>0</v>
      </c>
      <c r="M216" s="464"/>
      <c r="N216" s="118"/>
      <c r="O216" s="230">
        <f t="shared" si="34"/>
        <v>0</v>
      </c>
      <c r="P216" s="387"/>
      <c r="R216" s="346"/>
    </row>
    <row r="217" spans="1:18" hidden="1" x14ac:dyDescent="0.25">
      <c r="A217" s="64">
        <v>5219</v>
      </c>
      <c r="B217" s="111" t="s">
        <v>232</v>
      </c>
      <c r="C217" s="227">
        <f t="shared" si="27"/>
        <v>0</v>
      </c>
      <c r="D217" s="116"/>
      <c r="E217" s="118"/>
      <c r="F217" s="229">
        <f t="shared" si="31"/>
        <v>0</v>
      </c>
      <c r="G217" s="116"/>
      <c r="H217" s="408"/>
      <c r="I217" s="230">
        <f t="shared" si="32"/>
        <v>0</v>
      </c>
      <c r="J217" s="116"/>
      <c r="K217" s="408"/>
      <c r="L217" s="230">
        <f t="shared" si="33"/>
        <v>0</v>
      </c>
      <c r="M217" s="464"/>
      <c r="N217" s="118"/>
      <c r="O217" s="230">
        <f t="shared" si="34"/>
        <v>0</v>
      </c>
      <c r="P217" s="387"/>
      <c r="R217" s="346"/>
    </row>
    <row r="218" spans="1:18" hidden="1" x14ac:dyDescent="0.25">
      <c r="A218" s="224">
        <v>5220</v>
      </c>
      <c r="B218" s="111" t="s">
        <v>233</v>
      </c>
      <c r="C218" s="227">
        <f t="shared" si="27"/>
        <v>0</v>
      </c>
      <c r="D218" s="116"/>
      <c r="E218" s="118"/>
      <c r="F218" s="229">
        <f t="shared" si="31"/>
        <v>0</v>
      </c>
      <c r="G218" s="116"/>
      <c r="H218" s="408"/>
      <c r="I218" s="230">
        <f t="shared" si="32"/>
        <v>0</v>
      </c>
      <c r="J218" s="116"/>
      <c r="K218" s="408"/>
      <c r="L218" s="230">
        <f t="shared" si="33"/>
        <v>0</v>
      </c>
      <c r="M218" s="464"/>
      <c r="N218" s="118"/>
      <c r="O218" s="230">
        <f t="shared" si="34"/>
        <v>0</v>
      </c>
      <c r="P218" s="387"/>
      <c r="R218" s="346"/>
    </row>
    <row r="219" spans="1:18" hidden="1" x14ac:dyDescent="0.25">
      <c r="A219" s="224">
        <v>5230</v>
      </c>
      <c r="B219" s="111" t="s">
        <v>234</v>
      </c>
      <c r="C219" s="227">
        <f t="shared" si="27"/>
        <v>0</v>
      </c>
      <c r="D219" s="225">
        <f>SUM(D220:D227)</f>
        <v>0</v>
      </c>
      <c r="E219" s="228">
        <f>SUM(E220:E227)</f>
        <v>0</v>
      </c>
      <c r="F219" s="229">
        <f t="shared" si="31"/>
        <v>0</v>
      </c>
      <c r="G219" s="225">
        <f>SUM(G220:G227)</f>
        <v>0</v>
      </c>
      <c r="H219" s="465">
        <f>SUM(H220:H227)</f>
        <v>0</v>
      </c>
      <c r="I219" s="230">
        <f t="shared" si="32"/>
        <v>0</v>
      </c>
      <c r="J219" s="225">
        <f>SUM(J220:J227)</f>
        <v>0</v>
      </c>
      <c r="K219" s="465">
        <f>SUM(K220:K227)</f>
        <v>0</v>
      </c>
      <c r="L219" s="230">
        <f t="shared" si="33"/>
        <v>0</v>
      </c>
      <c r="M219" s="466">
        <f>SUM(M220:M227)</f>
        <v>0</v>
      </c>
      <c r="N219" s="228">
        <f>SUM(N220:N227)</f>
        <v>0</v>
      </c>
      <c r="O219" s="230">
        <f t="shared" si="34"/>
        <v>0</v>
      </c>
      <c r="P219" s="387"/>
      <c r="R219" s="346"/>
    </row>
    <row r="220" spans="1:18" hidden="1" x14ac:dyDescent="0.25">
      <c r="A220" s="64">
        <v>5231</v>
      </c>
      <c r="B220" s="111" t="s">
        <v>235</v>
      </c>
      <c r="C220" s="227">
        <f t="shared" si="27"/>
        <v>0</v>
      </c>
      <c r="D220" s="116"/>
      <c r="E220" s="118"/>
      <c r="F220" s="229">
        <f t="shared" si="31"/>
        <v>0</v>
      </c>
      <c r="G220" s="116"/>
      <c r="H220" s="408"/>
      <c r="I220" s="230">
        <f t="shared" si="32"/>
        <v>0</v>
      </c>
      <c r="J220" s="116"/>
      <c r="K220" s="408"/>
      <c r="L220" s="230">
        <f t="shared" si="33"/>
        <v>0</v>
      </c>
      <c r="M220" s="464"/>
      <c r="N220" s="118"/>
      <c r="O220" s="230">
        <f t="shared" si="34"/>
        <v>0</v>
      </c>
      <c r="P220" s="387"/>
      <c r="R220" s="346"/>
    </row>
    <row r="221" spans="1:18" hidden="1" x14ac:dyDescent="0.25">
      <c r="A221" s="64">
        <v>5232</v>
      </c>
      <c r="B221" s="111" t="s">
        <v>236</v>
      </c>
      <c r="C221" s="227">
        <f t="shared" si="27"/>
        <v>0</v>
      </c>
      <c r="D221" s="116"/>
      <c r="E221" s="118"/>
      <c r="F221" s="229">
        <f t="shared" si="31"/>
        <v>0</v>
      </c>
      <c r="G221" s="116"/>
      <c r="H221" s="408"/>
      <c r="I221" s="230">
        <f t="shared" si="32"/>
        <v>0</v>
      </c>
      <c r="J221" s="116"/>
      <c r="K221" s="408"/>
      <c r="L221" s="230">
        <f t="shared" si="33"/>
        <v>0</v>
      </c>
      <c r="M221" s="464"/>
      <c r="N221" s="118"/>
      <c r="O221" s="230">
        <f t="shared" si="34"/>
        <v>0</v>
      </c>
      <c r="P221" s="387"/>
      <c r="R221" s="346"/>
    </row>
    <row r="222" spans="1:18" hidden="1" x14ac:dyDescent="0.25">
      <c r="A222" s="64">
        <v>5233</v>
      </c>
      <c r="B222" s="111" t="s">
        <v>237</v>
      </c>
      <c r="C222" s="227">
        <f t="shared" si="27"/>
        <v>0</v>
      </c>
      <c r="D222" s="116"/>
      <c r="E222" s="118"/>
      <c r="F222" s="229">
        <f t="shared" si="31"/>
        <v>0</v>
      </c>
      <c r="G222" s="116"/>
      <c r="H222" s="408"/>
      <c r="I222" s="230">
        <f t="shared" si="32"/>
        <v>0</v>
      </c>
      <c r="J222" s="116"/>
      <c r="K222" s="408"/>
      <c r="L222" s="230">
        <f t="shared" si="33"/>
        <v>0</v>
      </c>
      <c r="M222" s="464"/>
      <c r="N222" s="118"/>
      <c r="O222" s="230">
        <f t="shared" si="34"/>
        <v>0</v>
      </c>
      <c r="P222" s="387"/>
      <c r="R222" s="346"/>
    </row>
    <row r="223" spans="1:18" ht="24" hidden="1" x14ac:dyDescent="0.25">
      <c r="A223" s="64">
        <v>5234</v>
      </c>
      <c r="B223" s="111" t="s">
        <v>238</v>
      </c>
      <c r="C223" s="227">
        <f t="shared" si="27"/>
        <v>0</v>
      </c>
      <c r="D223" s="116"/>
      <c r="E223" s="118"/>
      <c r="F223" s="229">
        <f t="shared" si="31"/>
        <v>0</v>
      </c>
      <c r="G223" s="116"/>
      <c r="H223" s="408"/>
      <c r="I223" s="230">
        <f t="shared" si="32"/>
        <v>0</v>
      </c>
      <c r="J223" s="116"/>
      <c r="K223" s="408"/>
      <c r="L223" s="230">
        <f t="shared" si="33"/>
        <v>0</v>
      </c>
      <c r="M223" s="464"/>
      <c r="N223" s="118"/>
      <c r="O223" s="230">
        <f t="shared" si="34"/>
        <v>0</v>
      </c>
      <c r="P223" s="387"/>
      <c r="R223" s="346"/>
    </row>
    <row r="224" spans="1:18" hidden="1" x14ac:dyDescent="0.25">
      <c r="A224" s="64">
        <v>5236</v>
      </c>
      <c r="B224" s="111" t="s">
        <v>239</v>
      </c>
      <c r="C224" s="227">
        <f t="shared" si="27"/>
        <v>0</v>
      </c>
      <c r="D224" s="116"/>
      <c r="E224" s="118"/>
      <c r="F224" s="229">
        <f t="shared" si="31"/>
        <v>0</v>
      </c>
      <c r="G224" s="116"/>
      <c r="H224" s="408"/>
      <c r="I224" s="230">
        <f t="shared" si="32"/>
        <v>0</v>
      </c>
      <c r="J224" s="116"/>
      <c r="K224" s="408"/>
      <c r="L224" s="230">
        <f t="shared" si="33"/>
        <v>0</v>
      </c>
      <c r="M224" s="464"/>
      <c r="N224" s="118"/>
      <c r="O224" s="230">
        <f t="shared" si="34"/>
        <v>0</v>
      </c>
      <c r="P224" s="387"/>
      <c r="R224" s="346"/>
    </row>
    <row r="225" spans="1:18" hidden="1" x14ac:dyDescent="0.25">
      <c r="A225" s="64">
        <v>5237</v>
      </c>
      <c r="B225" s="111" t="s">
        <v>240</v>
      </c>
      <c r="C225" s="227">
        <f t="shared" si="27"/>
        <v>0</v>
      </c>
      <c r="D225" s="116"/>
      <c r="E225" s="118"/>
      <c r="F225" s="229">
        <f t="shared" si="31"/>
        <v>0</v>
      </c>
      <c r="G225" s="116"/>
      <c r="H225" s="408"/>
      <c r="I225" s="230">
        <f t="shared" si="32"/>
        <v>0</v>
      </c>
      <c r="J225" s="116"/>
      <c r="K225" s="408"/>
      <c r="L225" s="230">
        <f t="shared" si="33"/>
        <v>0</v>
      </c>
      <c r="M225" s="464"/>
      <c r="N225" s="118"/>
      <c r="O225" s="230">
        <f t="shared" si="34"/>
        <v>0</v>
      </c>
      <c r="P225" s="387"/>
      <c r="R225" s="346"/>
    </row>
    <row r="226" spans="1:18" ht="24" hidden="1" x14ac:dyDescent="0.25">
      <c r="A226" s="64">
        <v>5238</v>
      </c>
      <c r="B226" s="111" t="s">
        <v>241</v>
      </c>
      <c r="C226" s="227">
        <f t="shared" si="27"/>
        <v>0</v>
      </c>
      <c r="D226" s="116"/>
      <c r="E226" s="118"/>
      <c r="F226" s="229">
        <f t="shared" si="31"/>
        <v>0</v>
      </c>
      <c r="G226" s="116"/>
      <c r="H226" s="408"/>
      <c r="I226" s="230">
        <f t="shared" si="32"/>
        <v>0</v>
      </c>
      <c r="J226" s="116"/>
      <c r="K226" s="408"/>
      <c r="L226" s="230">
        <f t="shared" si="33"/>
        <v>0</v>
      </c>
      <c r="M226" s="464"/>
      <c r="N226" s="118"/>
      <c r="O226" s="230">
        <f t="shared" si="34"/>
        <v>0</v>
      </c>
      <c r="P226" s="387"/>
      <c r="R226" s="346"/>
    </row>
    <row r="227" spans="1:18" ht="24" hidden="1" x14ac:dyDescent="0.25">
      <c r="A227" s="64">
        <v>5239</v>
      </c>
      <c r="B227" s="111" t="s">
        <v>242</v>
      </c>
      <c r="C227" s="227">
        <f t="shared" si="27"/>
        <v>0</v>
      </c>
      <c r="D227" s="116"/>
      <c r="E227" s="118"/>
      <c r="F227" s="229">
        <f t="shared" si="31"/>
        <v>0</v>
      </c>
      <c r="G227" s="116"/>
      <c r="H227" s="408"/>
      <c r="I227" s="230">
        <f t="shared" si="32"/>
        <v>0</v>
      </c>
      <c r="J227" s="116"/>
      <c r="K227" s="408"/>
      <c r="L227" s="230">
        <f t="shared" si="33"/>
        <v>0</v>
      </c>
      <c r="M227" s="464"/>
      <c r="N227" s="118"/>
      <c r="O227" s="230">
        <f t="shared" si="34"/>
        <v>0</v>
      </c>
      <c r="P227" s="387"/>
      <c r="R227" s="346"/>
    </row>
    <row r="228" spans="1:18" ht="24" hidden="1" x14ac:dyDescent="0.25">
      <c r="A228" s="224">
        <v>5240</v>
      </c>
      <c r="B228" s="111" t="s">
        <v>243</v>
      </c>
      <c r="C228" s="227">
        <f t="shared" si="27"/>
        <v>0</v>
      </c>
      <c r="D228" s="116"/>
      <c r="E228" s="118"/>
      <c r="F228" s="229">
        <f t="shared" si="31"/>
        <v>0</v>
      </c>
      <c r="G228" s="116"/>
      <c r="H228" s="408"/>
      <c r="I228" s="230">
        <f t="shared" si="32"/>
        <v>0</v>
      </c>
      <c r="J228" s="116"/>
      <c r="K228" s="408"/>
      <c r="L228" s="230">
        <f t="shared" si="33"/>
        <v>0</v>
      </c>
      <c r="M228" s="464"/>
      <c r="N228" s="118"/>
      <c r="O228" s="230">
        <f t="shared" si="34"/>
        <v>0</v>
      </c>
      <c r="P228" s="387"/>
      <c r="R228" s="346"/>
    </row>
    <row r="229" spans="1:18" hidden="1" x14ac:dyDescent="0.25">
      <c r="A229" s="224">
        <v>5250</v>
      </c>
      <c r="B229" s="111" t="s">
        <v>244</v>
      </c>
      <c r="C229" s="227">
        <f t="shared" si="27"/>
        <v>0</v>
      </c>
      <c r="D229" s="116"/>
      <c r="E229" s="118"/>
      <c r="F229" s="229">
        <f t="shared" si="31"/>
        <v>0</v>
      </c>
      <c r="G229" s="116"/>
      <c r="H229" s="408"/>
      <c r="I229" s="230">
        <f t="shared" si="32"/>
        <v>0</v>
      </c>
      <c r="J229" s="116"/>
      <c r="K229" s="408"/>
      <c r="L229" s="230">
        <f t="shared" si="33"/>
        <v>0</v>
      </c>
      <c r="M229" s="464"/>
      <c r="N229" s="118"/>
      <c r="O229" s="230">
        <f t="shared" si="34"/>
        <v>0</v>
      </c>
      <c r="P229" s="387"/>
      <c r="R229" s="346"/>
    </row>
    <row r="230" spans="1:18" hidden="1" x14ac:dyDescent="0.25">
      <c r="A230" s="224">
        <v>5260</v>
      </c>
      <c r="B230" s="111" t="s">
        <v>245</v>
      </c>
      <c r="C230" s="227">
        <f t="shared" si="27"/>
        <v>0</v>
      </c>
      <c r="D230" s="225">
        <f>SUM(D231)</f>
        <v>0</v>
      </c>
      <c r="E230" s="228">
        <f>SUM(E231)</f>
        <v>0</v>
      </c>
      <c r="F230" s="229">
        <f t="shared" si="31"/>
        <v>0</v>
      </c>
      <c r="G230" s="225">
        <f>SUM(G231)</f>
        <v>0</v>
      </c>
      <c r="H230" s="465">
        <f>SUM(H231)</f>
        <v>0</v>
      </c>
      <c r="I230" s="230">
        <f t="shared" si="32"/>
        <v>0</v>
      </c>
      <c r="J230" s="225">
        <f>SUM(J231)</f>
        <v>0</v>
      </c>
      <c r="K230" s="465">
        <f>SUM(K231)</f>
        <v>0</v>
      </c>
      <c r="L230" s="230">
        <f t="shared" si="33"/>
        <v>0</v>
      </c>
      <c r="M230" s="466">
        <f>SUM(M231)</f>
        <v>0</v>
      </c>
      <c r="N230" s="228">
        <f>SUM(N231)</f>
        <v>0</v>
      </c>
      <c r="O230" s="230">
        <f t="shared" si="34"/>
        <v>0</v>
      </c>
      <c r="P230" s="387"/>
      <c r="R230" s="346"/>
    </row>
    <row r="231" spans="1:18" ht="24" hidden="1" x14ac:dyDescent="0.25">
      <c r="A231" s="64">
        <v>5269</v>
      </c>
      <c r="B231" s="111" t="s">
        <v>246</v>
      </c>
      <c r="C231" s="227">
        <f t="shared" si="27"/>
        <v>0</v>
      </c>
      <c r="D231" s="116"/>
      <c r="E231" s="118"/>
      <c r="F231" s="229">
        <f t="shared" si="31"/>
        <v>0</v>
      </c>
      <c r="G231" s="116"/>
      <c r="H231" s="408"/>
      <c r="I231" s="230">
        <f t="shared" si="32"/>
        <v>0</v>
      </c>
      <c r="J231" s="116"/>
      <c r="K231" s="408"/>
      <c r="L231" s="230">
        <f t="shared" si="33"/>
        <v>0</v>
      </c>
      <c r="M231" s="464"/>
      <c r="N231" s="118"/>
      <c r="O231" s="230">
        <f t="shared" si="34"/>
        <v>0</v>
      </c>
      <c r="P231" s="387"/>
      <c r="R231" s="346"/>
    </row>
    <row r="232" spans="1:18" ht="24" hidden="1" x14ac:dyDescent="0.25">
      <c r="A232" s="213">
        <v>5270</v>
      </c>
      <c r="B232" s="156" t="s">
        <v>247</v>
      </c>
      <c r="C232" s="290">
        <f t="shared" si="27"/>
        <v>0</v>
      </c>
      <c r="D232" s="231"/>
      <c r="E232" s="234"/>
      <c r="F232" s="218">
        <f t="shared" si="31"/>
        <v>0</v>
      </c>
      <c r="G232" s="231"/>
      <c r="H232" s="467"/>
      <c r="I232" s="219">
        <f t="shared" si="32"/>
        <v>0</v>
      </c>
      <c r="J232" s="231"/>
      <c r="K232" s="467"/>
      <c r="L232" s="219">
        <f t="shared" si="33"/>
        <v>0</v>
      </c>
      <c r="M232" s="468"/>
      <c r="N232" s="234"/>
      <c r="O232" s="219">
        <f t="shared" si="34"/>
        <v>0</v>
      </c>
      <c r="P232" s="434"/>
      <c r="R232" s="346"/>
    </row>
    <row r="233" spans="1:18" hidden="1" x14ac:dyDescent="0.25">
      <c r="A233" s="200">
        <v>6000</v>
      </c>
      <c r="B233" s="200" t="s">
        <v>248</v>
      </c>
      <c r="C233" s="608">
        <f t="shared" si="27"/>
        <v>0</v>
      </c>
      <c r="D233" s="206">
        <f>D234+D254+D261</f>
        <v>0</v>
      </c>
      <c r="E233" s="207">
        <f>E234+E254+E261</f>
        <v>0</v>
      </c>
      <c r="F233" s="208">
        <f t="shared" si="31"/>
        <v>0</v>
      </c>
      <c r="G233" s="206">
        <f>G234+G254+G261</f>
        <v>0</v>
      </c>
      <c r="H233" s="456">
        <f>H234+H254+H261</f>
        <v>0</v>
      </c>
      <c r="I233" s="209">
        <f t="shared" si="32"/>
        <v>0</v>
      </c>
      <c r="J233" s="206">
        <f>J234+J254+J261</f>
        <v>0</v>
      </c>
      <c r="K233" s="456">
        <f>K234+K254+K261</f>
        <v>0</v>
      </c>
      <c r="L233" s="209">
        <f t="shared" si="33"/>
        <v>0</v>
      </c>
      <c r="M233" s="457">
        <f>M234+M254+M261</f>
        <v>0</v>
      </c>
      <c r="N233" s="207">
        <f>N234+N254+N261</f>
        <v>0</v>
      </c>
      <c r="O233" s="209">
        <f t="shared" si="34"/>
        <v>0</v>
      </c>
      <c r="P233" s="458"/>
      <c r="R233" s="346"/>
    </row>
    <row r="234" spans="1:18" hidden="1" x14ac:dyDescent="0.25">
      <c r="A234" s="137">
        <v>6200</v>
      </c>
      <c r="B234" s="253" t="s">
        <v>249</v>
      </c>
      <c r="C234" s="26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2"/>
        <v>0</v>
      </c>
      <c r="J234" s="211">
        <f>SUM(J235,J236,J238,J241,J247,J248,J249)</f>
        <v>0</v>
      </c>
      <c r="K234" s="486">
        <f>SUM(K235,K236,K238,K241,K247,K248,K249)</f>
        <v>0</v>
      </c>
      <c r="L234" s="268">
        <f t="shared" si="33"/>
        <v>0</v>
      </c>
      <c r="M234" s="459">
        <f>SUM(M235,M236,M238,M241,M247,M248,M249)</f>
        <v>0</v>
      </c>
      <c r="N234" s="266">
        <f>SUM(N235,N236,N238,N241,N247,N248,N249)</f>
        <v>0</v>
      </c>
      <c r="O234" s="268">
        <f t="shared" si="34"/>
        <v>0</v>
      </c>
      <c r="P234" s="460"/>
      <c r="R234" s="346"/>
    </row>
    <row r="235" spans="1:18" ht="24" hidden="1" x14ac:dyDescent="0.25">
      <c r="A235" s="350">
        <v>6220</v>
      </c>
      <c r="B235" s="101" t="s">
        <v>250</v>
      </c>
      <c r="C235" s="240">
        <f t="shared" si="27"/>
        <v>0</v>
      </c>
      <c r="D235" s="106"/>
      <c r="E235" s="108"/>
      <c r="F235" s="242">
        <f t="shared" si="31"/>
        <v>0</v>
      </c>
      <c r="G235" s="106"/>
      <c r="H235" s="403"/>
      <c r="I235" s="243">
        <f t="shared" si="32"/>
        <v>0</v>
      </c>
      <c r="J235" s="106"/>
      <c r="K235" s="403"/>
      <c r="L235" s="243">
        <f t="shared" si="33"/>
        <v>0</v>
      </c>
      <c r="M235" s="463"/>
      <c r="N235" s="108"/>
      <c r="O235" s="243">
        <f t="shared" si="34"/>
        <v>0</v>
      </c>
      <c r="P235" s="382"/>
      <c r="R235" s="346"/>
    </row>
    <row r="236" spans="1:18" hidden="1" x14ac:dyDescent="0.25">
      <c r="A236" s="224">
        <v>6230</v>
      </c>
      <c r="B236" s="111" t="s">
        <v>251</v>
      </c>
      <c r="C236" s="227">
        <f t="shared" si="27"/>
        <v>0</v>
      </c>
      <c r="D236" s="225">
        <f>SUM(D237)</f>
        <v>0</v>
      </c>
      <c r="E236" s="465">
        <f>SUM(E237)</f>
        <v>0</v>
      </c>
      <c r="F236" s="229">
        <f t="shared" si="31"/>
        <v>0</v>
      </c>
      <c r="G236" s="225">
        <f>SUM(G237)</f>
        <v>0</v>
      </c>
      <c r="H236" s="465">
        <f>SUM(H237)</f>
        <v>0</v>
      </c>
      <c r="I236" s="230">
        <f t="shared" si="32"/>
        <v>0</v>
      </c>
      <c r="J236" s="225">
        <f>SUM(J237)</f>
        <v>0</v>
      </c>
      <c r="K236" s="465">
        <f>SUM(K237)</f>
        <v>0</v>
      </c>
      <c r="L236" s="230">
        <f t="shared" si="33"/>
        <v>0</v>
      </c>
      <c r="M236" s="225">
        <f>SUM(M237)</f>
        <v>0</v>
      </c>
      <c r="N236" s="465">
        <f>SUM(N237)</f>
        <v>0</v>
      </c>
      <c r="O236" s="230">
        <f t="shared" si="34"/>
        <v>0</v>
      </c>
      <c r="P236" s="387"/>
      <c r="R236" s="346"/>
    </row>
    <row r="237" spans="1:18" ht="24" hidden="1" x14ac:dyDescent="0.25">
      <c r="A237" s="64">
        <v>6239</v>
      </c>
      <c r="B237" s="101" t="s">
        <v>252</v>
      </c>
      <c r="C237" s="227">
        <f t="shared" si="27"/>
        <v>0</v>
      </c>
      <c r="D237" s="116"/>
      <c r="E237" s="118"/>
      <c r="F237" s="229">
        <f t="shared" si="31"/>
        <v>0</v>
      </c>
      <c r="G237" s="116"/>
      <c r="H237" s="408"/>
      <c r="I237" s="230">
        <f t="shared" si="32"/>
        <v>0</v>
      </c>
      <c r="J237" s="116"/>
      <c r="K237" s="408"/>
      <c r="L237" s="230">
        <f t="shared" si="33"/>
        <v>0</v>
      </c>
      <c r="M237" s="464"/>
      <c r="N237" s="118"/>
      <c r="O237" s="230">
        <f t="shared" si="34"/>
        <v>0</v>
      </c>
      <c r="P237" s="387"/>
      <c r="R237" s="346"/>
    </row>
    <row r="238" spans="1:18" ht="24" hidden="1" x14ac:dyDescent="0.25">
      <c r="A238" s="224">
        <v>6240</v>
      </c>
      <c r="B238" s="111" t="s">
        <v>253</v>
      </c>
      <c r="C238" s="227">
        <f t="shared" si="27"/>
        <v>0</v>
      </c>
      <c r="D238" s="225">
        <f>SUM(D239:D240)</f>
        <v>0</v>
      </c>
      <c r="E238" s="228">
        <f>SUM(E239:E240)</f>
        <v>0</v>
      </c>
      <c r="F238" s="229">
        <f t="shared" si="31"/>
        <v>0</v>
      </c>
      <c r="G238" s="225">
        <f>SUM(G239:G240)</f>
        <v>0</v>
      </c>
      <c r="H238" s="465">
        <f>SUM(H239:H240)</f>
        <v>0</v>
      </c>
      <c r="I238" s="230">
        <f t="shared" si="32"/>
        <v>0</v>
      </c>
      <c r="J238" s="225">
        <f>SUM(J239:J240)</f>
        <v>0</v>
      </c>
      <c r="K238" s="465">
        <f>SUM(K239:K240)</f>
        <v>0</v>
      </c>
      <c r="L238" s="230">
        <f t="shared" si="33"/>
        <v>0</v>
      </c>
      <c r="M238" s="466">
        <f>SUM(M239:M240)</f>
        <v>0</v>
      </c>
      <c r="N238" s="228">
        <f>SUM(N239:N240)</f>
        <v>0</v>
      </c>
      <c r="O238" s="230">
        <f t="shared" si="34"/>
        <v>0</v>
      </c>
      <c r="P238" s="387"/>
      <c r="R238" s="346"/>
    </row>
    <row r="239" spans="1:18" hidden="1" x14ac:dyDescent="0.25">
      <c r="A239" s="64">
        <v>6241</v>
      </c>
      <c r="B239" s="111" t="s">
        <v>254</v>
      </c>
      <c r="C239" s="227">
        <f t="shared" si="27"/>
        <v>0</v>
      </c>
      <c r="D239" s="116"/>
      <c r="E239" s="118"/>
      <c r="F239" s="229">
        <f t="shared" si="31"/>
        <v>0</v>
      </c>
      <c r="G239" s="116"/>
      <c r="H239" s="408"/>
      <c r="I239" s="230">
        <f t="shared" si="32"/>
        <v>0</v>
      </c>
      <c r="J239" s="116"/>
      <c r="K239" s="408"/>
      <c r="L239" s="230">
        <f t="shared" si="33"/>
        <v>0</v>
      </c>
      <c r="M239" s="464"/>
      <c r="N239" s="118"/>
      <c r="O239" s="230">
        <f t="shared" si="34"/>
        <v>0</v>
      </c>
      <c r="P239" s="387"/>
      <c r="R239" s="346"/>
    </row>
    <row r="240" spans="1:18" hidden="1" x14ac:dyDescent="0.25">
      <c r="A240" s="64">
        <v>6242</v>
      </c>
      <c r="B240" s="111" t="s">
        <v>255</v>
      </c>
      <c r="C240" s="227">
        <f t="shared" si="27"/>
        <v>0</v>
      </c>
      <c r="D240" s="116"/>
      <c r="E240" s="118">
        <v>0</v>
      </c>
      <c r="F240" s="229">
        <f t="shared" si="31"/>
        <v>0</v>
      </c>
      <c r="G240" s="116"/>
      <c r="H240" s="408"/>
      <c r="I240" s="230">
        <f t="shared" si="32"/>
        <v>0</v>
      </c>
      <c r="J240" s="116"/>
      <c r="K240" s="408"/>
      <c r="L240" s="230">
        <f t="shared" si="33"/>
        <v>0</v>
      </c>
      <c r="M240" s="464"/>
      <c r="N240" s="118"/>
      <c r="O240" s="230">
        <f t="shared" si="34"/>
        <v>0</v>
      </c>
      <c r="P240" s="387"/>
      <c r="R240" s="346"/>
    </row>
    <row r="241" spans="1:18" ht="24" hidden="1" x14ac:dyDescent="0.25">
      <c r="A241" s="224">
        <v>6250</v>
      </c>
      <c r="B241" s="111" t="s">
        <v>256</v>
      </c>
      <c r="C241" s="227">
        <f t="shared" si="27"/>
        <v>0</v>
      </c>
      <c r="D241" s="225">
        <f>SUM(D242:D246)</f>
        <v>0</v>
      </c>
      <c r="E241" s="228">
        <f>SUM(E242:E246)</f>
        <v>0</v>
      </c>
      <c r="F241" s="229">
        <f t="shared" si="31"/>
        <v>0</v>
      </c>
      <c r="G241" s="225">
        <f>SUM(G242:G246)</f>
        <v>0</v>
      </c>
      <c r="H241" s="465">
        <f>SUM(H242:H246)</f>
        <v>0</v>
      </c>
      <c r="I241" s="230">
        <f t="shared" si="32"/>
        <v>0</v>
      </c>
      <c r="J241" s="225">
        <f>SUM(J242:J246)</f>
        <v>0</v>
      </c>
      <c r="K241" s="465">
        <f>SUM(K242:K246)</f>
        <v>0</v>
      </c>
      <c r="L241" s="230">
        <f t="shared" si="33"/>
        <v>0</v>
      </c>
      <c r="M241" s="466">
        <f>SUM(M242:M246)</f>
        <v>0</v>
      </c>
      <c r="N241" s="228">
        <f>SUM(N242:N246)</f>
        <v>0</v>
      </c>
      <c r="O241" s="230">
        <f t="shared" si="34"/>
        <v>0</v>
      </c>
      <c r="P241" s="387"/>
      <c r="R241" s="346"/>
    </row>
    <row r="242" spans="1:18" hidden="1" x14ac:dyDescent="0.25">
      <c r="A242" s="64">
        <v>6252</v>
      </c>
      <c r="B242" s="111" t="s">
        <v>257</v>
      </c>
      <c r="C242" s="227">
        <f t="shared" si="27"/>
        <v>0</v>
      </c>
      <c r="D242" s="116"/>
      <c r="E242" s="118"/>
      <c r="F242" s="229">
        <f t="shared" si="31"/>
        <v>0</v>
      </c>
      <c r="G242" s="116"/>
      <c r="H242" s="408"/>
      <c r="I242" s="230">
        <f t="shared" si="32"/>
        <v>0</v>
      </c>
      <c r="J242" s="116"/>
      <c r="K242" s="408"/>
      <c r="L242" s="230">
        <f t="shared" si="33"/>
        <v>0</v>
      </c>
      <c r="M242" s="464"/>
      <c r="N242" s="118"/>
      <c r="O242" s="230">
        <f t="shared" si="34"/>
        <v>0</v>
      </c>
      <c r="P242" s="387"/>
      <c r="R242" s="346"/>
    </row>
    <row r="243" spans="1:18" hidden="1" x14ac:dyDescent="0.25">
      <c r="A243" s="64">
        <v>6253</v>
      </c>
      <c r="B243" s="111" t="s">
        <v>258</v>
      </c>
      <c r="C243" s="227">
        <f t="shared" si="27"/>
        <v>0</v>
      </c>
      <c r="D243" s="116"/>
      <c r="E243" s="118"/>
      <c r="F243" s="229">
        <f t="shared" si="31"/>
        <v>0</v>
      </c>
      <c r="G243" s="116"/>
      <c r="H243" s="408"/>
      <c r="I243" s="230">
        <f t="shared" si="32"/>
        <v>0</v>
      </c>
      <c r="J243" s="116"/>
      <c r="K243" s="408"/>
      <c r="L243" s="230">
        <f t="shared" si="33"/>
        <v>0</v>
      </c>
      <c r="M243" s="464"/>
      <c r="N243" s="118"/>
      <c r="O243" s="230">
        <f t="shared" si="34"/>
        <v>0</v>
      </c>
      <c r="P243" s="387"/>
      <c r="R243" s="346"/>
    </row>
    <row r="244" spans="1:18" ht="24" hidden="1" x14ac:dyDescent="0.25">
      <c r="A244" s="64">
        <v>6254</v>
      </c>
      <c r="B244" s="111" t="s">
        <v>259</v>
      </c>
      <c r="C244" s="227">
        <f t="shared" si="27"/>
        <v>0</v>
      </c>
      <c r="D244" s="116"/>
      <c r="E244" s="118"/>
      <c r="F244" s="229">
        <f t="shared" si="31"/>
        <v>0</v>
      </c>
      <c r="G244" s="116"/>
      <c r="H244" s="408"/>
      <c r="I244" s="230">
        <f t="shared" si="32"/>
        <v>0</v>
      </c>
      <c r="J244" s="116"/>
      <c r="K244" s="408"/>
      <c r="L244" s="230">
        <f t="shared" si="33"/>
        <v>0</v>
      </c>
      <c r="M244" s="464"/>
      <c r="N244" s="118"/>
      <c r="O244" s="230">
        <f t="shared" si="34"/>
        <v>0</v>
      </c>
      <c r="P244" s="387"/>
      <c r="R244" s="346"/>
    </row>
    <row r="245" spans="1:18" ht="24" hidden="1" x14ac:dyDescent="0.25">
      <c r="A245" s="64">
        <v>6255</v>
      </c>
      <c r="B245" s="111" t="s">
        <v>260</v>
      </c>
      <c r="C245" s="227">
        <f t="shared" si="27"/>
        <v>0</v>
      </c>
      <c r="D245" s="116"/>
      <c r="E245" s="118"/>
      <c r="F245" s="229">
        <f t="shared" si="31"/>
        <v>0</v>
      </c>
      <c r="G245" s="116"/>
      <c r="H245" s="408"/>
      <c r="I245" s="230">
        <f t="shared" si="32"/>
        <v>0</v>
      </c>
      <c r="J245" s="116"/>
      <c r="K245" s="408"/>
      <c r="L245" s="230">
        <f t="shared" si="33"/>
        <v>0</v>
      </c>
      <c r="M245" s="464"/>
      <c r="N245" s="118"/>
      <c r="O245" s="230">
        <f t="shared" si="34"/>
        <v>0</v>
      </c>
      <c r="P245" s="387"/>
      <c r="R245" s="346"/>
    </row>
    <row r="246" spans="1:18" hidden="1" x14ac:dyDescent="0.25">
      <c r="A246" s="64">
        <v>6259</v>
      </c>
      <c r="B246" s="111" t="s">
        <v>261</v>
      </c>
      <c r="C246" s="227">
        <f t="shared" si="27"/>
        <v>0</v>
      </c>
      <c r="D246" s="116"/>
      <c r="E246" s="118"/>
      <c r="F246" s="229">
        <f t="shared" si="31"/>
        <v>0</v>
      </c>
      <c r="G246" s="116"/>
      <c r="H246" s="408"/>
      <c r="I246" s="230">
        <f t="shared" si="32"/>
        <v>0</v>
      </c>
      <c r="J246" s="116"/>
      <c r="K246" s="408"/>
      <c r="L246" s="230">
        <f t="shared" si="33"/>
        <v>0</v>
      </c>
      <c r="M246" s="464"/>
      <c r="N246" s="118"/>
      <c r="O246" s="230">
        <f t="shared" si="34"/>
        <v>0</v>
      </c>
      <c r="P246" s="387"/>
      <c r="R246" s="346"/>
    </row>
    <row r="247" spans="1:18" ht="24" hidden="1" x14ac:dyDescent="0.25">
      <c r="A247" s="224">
        <v>6260</v>
      </c>
      <c r="B247" s="111" t="s">
        <v>262</v>
      </c>
      <c r="C247" s="227">
        <f t="shared" si="27"/>
        <v>0</v>
      </c>
      <c r="D247" s="116"/>
      <c r="E247" s="118"/>
      <c r="F247" s="229">
        <f t="shared" ref="F247:F299" si="38">D247+E247</f>
        <v>0</v>
      </c>
      <c r="G247" s="116"/>
      <c r="H247" s="408"/>
      <c r="I247" s="230">
        <f t="shared" ref="I247:I299" si="39">G247+H247</f>
        <v>0</v>
      </c>
      <c r="J247" s="116"/>
      <c r="K247" s="408"/>
      <c r="L247" s="230">
        <f t="shared" ref="L247:L299" si="40">J247+K247</f>
        <v>0</v>
      </c>
      <c r="M247" s="464"/>
      <c r="N247" s="118"/>
      <c r="O247" s="230">
        <f t="shared" ref="O247:O276" si="41">M247+N247</f>
        <v>0</v>
      </c>
      <c r="P247" s="387"/>
      <c r="R247" s="346"/>
    </row>
    <row r="248" spans="1:18" hidden="1" x14ac:dyDescent="0.25">
      <c r="A248" s="224">
        <v>6270</v>
      </c>
      <c r="B248" s="111" t="s">
        <v>263</v>
      </c>
      <c r="C248" s="227">
        <f t="shared" si="27"/>
        <v>0</v>
      </c>
      <c r="D248" s="116"/>
      <c r="E248" s="118"/>
      <c r="F248" s="229">
        <f t="shared" si="38"/>
        <v>0</v>
      </c>
      <c r="G248" s="116"/>
      <c r="H248" s="408"/>
      <c r="I248" s="230">
        <f t="shared" si="39"/>
        <v>0</v>
      </c>
      <c r="J248" s="116"/>
      <c r="K248" s="408"/>
      <c r="L248" s="230">
        <f t="shared" si="40"/>
        <v>0</v>
      </c>
      <c r="M248" s="464"/>
      <c r="N248" s="118"/>
      <c r="O248" s="230">
        <f t="shared" si="41"/>
        <v>0</v>
      </c>
      <c r="P248" s="387"/>
      <c r="R248" s="346"/>
    </row>
    <row r="249" spans="1:18" ht="24" hidden="1" x14ac:dyDescent="0.25">
      <c r="A249" s="350">
        <v>6290</v>
      </c>
      <c r="B249" s="101" t="s">
        <v>264</v>
      </c>
      <c r="C249" s="227">
        <f t="shared" si="27"/>
        <v>0</v>
      </c>
      <c r="D249" s="238">
        <f>SUM(D250:D253)</f>
        <v>0</v>
      </c>
      <c r="E249" s="241">
        <f>SUM(E250:E253)</f>
        <v>0</v>
      </c>
      <c r="F249" s="242">
        <f t="shared" si="38"/>
        <v>0</v>
      </c>
      <c r="G249" s="238">
        <f>SUM(G250:G253)</f>
        <v>0</v>
      </c>
      <c r="H249" s="470">
        <f t="shared" ref="H249" si="42">SUM(H250:H253)</f>
        <v>0</v>
      </c>
      <c r="I249" s="243">
        <f t="shared" si="39"/>
        <v>0</v>
      </c>
      <c r="J249" s="238">
        <f>SUM(J250:J253)</f>
        <v>0</v>
      </c>
      <c r="K249" s="470">
        <f t="shared" ref="K249" si="43">SUM(K250:K253)</f>
        <v>0</v>
      </c>
      <c r="L249" s="243">
        <f t="shared" si="40"/>
        <v>0</v>
      </c>
      <c r="M249" s="477">
        <f t="shared" ref="M249:N249" si="44">SUM(M250:M253)</f>
        <v>0</v>
      </c>
      <c r="N249" s="478">
        <f t="shared" si="44"/>
        <v>0</v>
      </c>
      <c r="O249" s="479">
        <f t="shared" si="41"/>
        <v>0</v>
      </c>
      <c r="P249" s="480"/>
      <c r="R249" s="346"/>
    </row>
    <row r="250" spans="1:18" hidden="1" x14ac:dyDescent="0.25">
      <c r="A250" s="64">
        <v>6291</v>
      </c>
      <c r="B250" s="111" t="s">
        <v>265</v>
      </c>
      <c r="C250" s="227">
        <f t="shared" si="27"/>
        <v>0</v>
      </c>
      <c r="D250" s="116"/>
      <c r="E250" s="118"/>
      <c r="F250" s="229">
        <f t="shared" si="38"/>
        <v>0</v>
      </c>
      <c r="G250" s="116"/>
      <c r="H250" s="408"/>
      <c r="I250" s="230">
        <f t="shared" si="39"/>
        <v>0</v>
      </c>
      <c r="J250" s="116"/>
      <c r="K250" s="408"/>
      <c r="L250" s="230">
        <f t="shared" si="40"/>
        <v>0</v>
      </c>
      <c r="M250" s="464"/>
      <c r="N250" s="118"/>
      <c r="O250" s="230">
        <f t="shared" si="41"/>
        <v>0</v>
      </c>
      <c r="P250" s="387"/>
      <c r="R250" s="346"/>
    </row>
    <row r="251" spans="1:18" hidden="1" x14ac:dyDescent="0.25">
      <c r="A251" s="64">
        <v>6292</v>
      </c>
      <c r="B251" s="111" t="s">
        <v>266</v>
      </c>
      <c r="C251" s="227">
        <f t="shared" si="27"/>
        <v>0</v>
      </c>
      <c r="D251" s="116"/>
      <c r="E251" s="118"/>
      <c r="F251" s="229">
        <f t="shared" si="38"/>
        <v>0</v>
      </c>
      <c r="G251" s="116"/>
      <c r="H251" s="408"/>
      <c r="I251" s="230">
        <f t="shared" si="39"/>
        <v>0</v>
      </c>
      <c r="J251" s="116"/>
      <c r="K251" s="408"/>
      <c r="L251" s="230">
        <f t="shared" si="40"/>
        <v>0</v>
      </c>
      <c r="M251" s="464"/>
      <c r="N251" s="118"/>
      <c r="O251" s="230">
        <f t="shared" si="41"/>
        <v>0</v>
      </c>
      <c r="P251" s="387"/>
      <c r="R251" s="346"/>
    </row>
    <row r="252" spans="1:18" ht="72" hidden="1" x14ac:dyDescent="0.25">
      <c r="A252" s="64">
        <v>6296</v>
      </c>
      <c r="B252" s="111" t="s">
        <v>267</v>
      </c>
      <c r="C252" s="227">
        <f t="shared" si="27"/>
        <v>0</v>
      </c>
      <c r="D252" s="116"/>
      <c r="E252" s="118"/>
      <c r="F252" s="229">
        <f t="shared" si="38"/>
        <v>0</v>
      </c>
      <c r="G252" s="116"/>
      <c r="H252" s="408"/>
      <c r="I252" s="230">
        <f t="shared" si="39"/>
        <v>0</v>
      </c>
      <c r="J252" s="116"/>
      <c r="K252" s="408"/>
      <c r="L252" s="230">
        <f t="shared" si="40"/>
        <v>0</v>
      </c>
      <c r="M252" s="464"/>
      <c r="N252" s="118"/>
      <c r="O252" s="230">
        <f t="shared" si="41"/>
        <v>0</v>
      </c>
      <c r="P252" s="387"/>
      <c r="R252" s="346"/>
    </row>
    <row r="253" spans="1:18" ht="36" hidden="1" x14ac:dyDescent="0.25">
      <c r="A253" s="64">
        <v>6299</v>
      </c>
      <c r="B253" s="111" t="s">
        <v>268</v>
      </c>
      <c r="C253" s="227">
        <f t="shared" si="27"/>
        <v>0</v>
      </c>
      <c r="D253" s="116"/>
      <c r="E253" s="118"/>
      <c r="F253" s="229">
        <f t="shared" si="38"/>
        <v>0</v>
      </c>
      <c r="G253" s="116"/>
      <c r="H253" s="408"/>
      <c r="I253" s="230">
        <f t="shared" si="39"/>
        <v>0</v>
      </c>
      <c r="J253" s="116"/>
      <c r="K253" s="408"/>
      <c r="L253" s="230">
        <f t="shared" si="40"/>
        <v>0</v>
      </c>
      <c r="M253" s="464"/>
      <c r="N253" s="118"/>
      <c r="O253" s="230">
        <f t="shared" si="41"/>
        <v>0</v>
      </c>
      <c r="P253" s="387"/>
      <c r="R253" s="346"/>
    </row>
    <row r="254" spans="1:18" hidden="1" x14ac:dyDescent="0.25">
      <c r="A254" s="85">
        <v>6300</v>
      </c>
      <c r="B254" s="210" t="s">
        <v>269</v>
      </c>
      <c r="C254" s="97">
        <f t="shared" si="27"/>
        <v>0</v>
      </c>
      <c r="D254" s="95">
        <f>SUM(D255,D259,D260)</f>
        <v>0</v>
      </c>
      <c r="E254" s="98">
        <f>SUM(E255,E259,E260)</f>
        <v>0</v>
      </c>
      <c r="F254" s="212">
        <f t="shared" si="38"/>
        <v>0</v>
      </c>
      <c r="G254" s="95">
        <f>SUM(G255,G259,G260)</f>
        <v>0</v>
      </c>
      <c r="H254" s="399">
        <f t="shared" ref="H254" si="45">SUM(H255,H259,H260)</f>
        <v>0</v>
      </c>
      <c r="I254" s="99">
        <f t="shared" si="39"/>
        <v>0</v>
      </c>
      <c r="J254" s="95">
        <f>SUM(J255,J259,J260)</f>
        <v>0</v>
      </c>
      <c r="K254" s="399">
        <f t="shared" ref="K254" si="46">SUM(K255,K259,K260)</f>
        <v>0</v>
      </c>
      <c r="L254" s="99">
        <f t="shared" si="40"/>
        <v>0</v>
      </c>
      <c r="M254" s="472">
        <f t="shared" ref="M254:N254" si="47">SUM(M255,M259,M260)</f>
        <v>0</v>
      </c>
      <c r="N254" s="291">
        <f t="shared" si="47"/>
        <v>0</v>
      </c>
      <c r="O254" s="293">
        <f t="shared" si="41"/>
        <v>0</v>
      </c>
      <c r="P254" s="473"/>
      <c r="R254" s="346"/>
    </row>
    <row r="255" spans="1:18" ht="24" hidden="1" x14ac:dyDescent="0.25">
      <c r="A255" s="350">
        <v>6320</v>
      </c>
      <c r="B255" s="101" t="s">
        <v>270</v>
      </c>
      <c r="C255" s="618">
        <f t="shared" si="27"/>
        <v>0</v>
      </c>
      <c r="D255" s="238">
        <f>SUM(D256:D258)</f>
        <v>0</v>
      </c>
      <c r="E255" s="241">
        <f>SUM(E256:E258)</f>
        <v>0</v>
      </c>
      <c r="F255" s="242">
        <f t="shared" si="38"/>
        <v>0</v>
      </c>
      <c r="G255" s="238">
        <f>SUM(G256:G258)</f>
        <v>0</v>
      </c>
      <c r="H255" s="470">
        <f t="shared" ref="H255" si="48">SUM(H256:H258)</f>
        <v>0</v>
      </c>
      <c r="I255" s="243">
        <f t="shared" si="39"/>
        <v>0</v>
      </c>
      <c r="J255" s="238">
        <f>SUM(J256:J258)</f>
        <v>0</v>
      </c>
      <c r="K255" s="470">
        <f t="shared" ref="K255" si="49">SUM(K256:K258)</f>
        <v>0</v>
      </c>
      <c r="L255" s="243">
        <f t="shared" si="40"/>
        <v>0</v>
      </c>
      <c r="M255" s="471">
        <f t="shared" ref="M255:N255" si="50">SUM(M256:M258)</f>
        <v>0</v>
      </c>
      <c r="N255" s="241">
        <f t="shared" si="50"/>
        <v>0</v>
      </c>
      <c r="O255" s="243">
        <f t="shared" si="41"/>
        <v>0</v>
      </c>
      <c r="P255" s="382"/>
      <c r="R255" s="346"/>
    </row>
    <row r="256" spans="1:18" hidden="1" x14ac:dyDescent="0.25">
      <c r="A256" s="64">
        <v>6322</v>
      </c>
      <c r="B256" s="111" t="s">
        <v>271</v>
      </c>
      <c r="C256" s="227">
        <f t="shared" si="27"/>
        <v>0</v>
      </c>
      <c r="D256" s="116"/>
      <c r="E256" s="118"/>
      <c r="F256" s="229">
        <f t="shared" si="38"/>
        <v>0</v>
      </c>
      <c r="G256" s="116"/>
      <c r="H256" s="408"/>
      <c r="I256" s="230">
        <f t="shared" si="39"/>
        <v>0</v>
      </c>
      <c r="J256" s="116"/>
      <c r="K256" s="408"/>
      <c r="L256" s="230">
        <f t="shared" si="40"/>
        <v>0</v>
      </c>
      <c r="M256" s="464"/>
      <c r="N256" s="118"/>
      <c r="O256" s="230">
        <f t="shared" si="41"/>
        <v>0</v>
      </c>
      <c r="P256" s="387"/>
      <c r="R256" s="346"/>
    </row>
    <row r="257" spans="1:18" ht="24" hidden="1" x14ac:dyDescent="0.25">
      <c r="A257" s="64">
        <v>6323</v>
      </c>
      <c r="B257" s="111" t="s">
        <v>272</v>
      </c>
      <c r="C257" s="227">
        <f t="shared" si="27"/>
        <v>0</v>
      </c>
      <c r="D257" s="116"/>
      <c r="E257" s="118"/>
      <c r="F257" s="229">
        <f t="shared" si="38"/>
        <v>0</v>
      </c>
      <c r="G257" s="116"/>
      <c r="H257" s="408"/>
      <c r="I257" s="230">
        <f t="shared" si="39"/>
        <v>0</v>
      </c>
      <c r="J257" s="116"/>
      <c r="K257" s="408"/>
      <c r="L257" s="230">
        <f t="shared" si="40"/>
        <v>0</v>
      </c>
      <c r="M257" s="464"/>
      <c r="N257" s="118"/>
      <c r="O257" s="230">
        <f t="shared" si="41"/>
        <v>0</v>
      </c>
      <c r="P257" s="387"/>
      <c r="R257" s="346"/>
    </row>
    <row r="258" spans="1:18" ht="24" hidden="1" x14ac:dyDescent="0.25">
      <c r="A258" s="55">
        <v>6324</v>
      </c>
      <c r="B258" s="101" t="s">
        <v>273</v>
      </c>
      <c r="C258" s="227">
        <f t="shared" si="27"/>
        <v>0</v>
      </c>
      <c r="D258" s="106"/>
      <c r="E258" s="108"/>
      <c r="F258" s="242">
        <f t="shared" si="38"/>
        <v>0</v>
      </c>
      <c r="G258" s="106"/>
      <c r="H258" s="403"/>
      <c r="I258" s="243">
        <f t="shared" si="39"/>
        <v>0</v>
      </c>
      <c r="J258" s="106"/>
      <c r="K258" s="403"/>
      <c r="L258" s="243">
        <f t="shared" si="40"/>
        <v>0</v>
      </c>
      <c r="M258" s="463"/>
      <c r="N258" s="108"/>
      <c r="O258" s="243">
        <f t="shared" si="41"/>
        <v>0</v>
      </c>
      <c r="P258" s="382"/>
      <c r="R258" s="346"/>
    </row>
    <row r="259" spans="1:18" ht="24" hidden="1" x14ac:dyDescent="0.25">
      <c r="A259" s="273">
        <v>6330</v>
      </c>
      <c r="B259" s="274" t="s">
        <v>274</v>
      </c>
      <c r="C259" s="227">
        <f t="shared" ref="C259:C286" si="51">F259+I259+L259+O259</f>
        <v>0</v>
      </c>
      <c r="D259" s="257"/>
      <c r="E259" s="260"/>
      <c r="F259" s="482">
        <f t="shared" si="38"/>
        <v>0</v>
      </c>
      <c r="G259" s="257"/>
      <c r="H259" s="483"/>
      <c r="I259" s="479">
        <f t="shared" si="39"/>
        <v>0</v>
      </c>
      <c r="J259" s="257"/>
      <c r="K259" s="483"/>
      <c r="L259" s="479">
        <f t="shared" si="40"/>
        <v>0</v>
      </c>
      <c r="M259" s="484"/>
      <c r="N259" s="260"/>
      <c r="O259" s="479">
        <f t="shared" si="41"/>
        <v>0</v>
      </c>
      <c r="P259" s="480"/>
      <c r="R259" s="346"/>
    </row>
    <row r="260" spans="1:18" hidden="1" x14ac:dyDescent="0.25">
      <c r="A260" s="224">
        <v>6360</v>
      </c>
      <c r="B260" s="111" t="s">
        <v>275</v>
      </c>
      <c r="C260" s="227">
        <f t="shared" si="51"/>
        <v>0</v>
      </c>
      <c r="D260" s="116"/>
      <c r="E260" s="118"/>
      <c r="F260" s="229">
        <f t="shared" si="38"/>
        <v>0</v>
      </c>
      <c r="G260" s="116"/>
      <c r="H260" s="408"/>
      <c r="I260" s="230">
        <f t="shared" si="39"/>
        <v>0</v>
      </c>
      <c r="J260" s="116"/>
      <c r="K260" s="408"/>
      <c r="L260" s="230">
        <f t="shared" si="40"/>
        <v>0</v>
      </c>
      <c r="M260" s="464"/>
      <c r="N260" s="118"/>
      <c r="O260" s="230">
        <f t="shared" si="41"/>
        <v>0</v>
      </c>
      <c r="P260" s="387"/>
      <c r="R260" s="346"/>
    </row>
    <row r="261" spans="1:18" ht="36" hidden="1" x14ac:dyDescent="0.25">
      <c r="A261" s="85">
        <v>6400</v>
      </c>
      <c r="B261" s="210" t="s">
        <v>276</v>
      </c>
      <c r="C261" s="97">
        <f t="shared" si="51"/>
        <v>0</v>
      </c>
      <c r="D261" s="95">
        <f>SUM(D262,D266)</f>
        <v>0</v>
      </c>
      <c r="E261" s="98">
        <f>SUM(E262,E266)</f>
        <v>0</v>
      </c>
      <c r="F261" s="212">
        <f t="shared" si="38"/>
        <v>0</v>
      </c>
      <c r="G261" s="95">
        <f>SUM(G262,G266)</f>
        <v>0</v>
      </c>
      <c r="H261" s="399">
        <f t="shared" ref="H261" si="52">SUM(H262,H266)</f>
        <v>0</v>
      </c>
      <c r="I261" s="99">
        <f t="shared" si="39"/>
        <v>0</v>
      </c>
      <c r="J261" s="95">
        <f>SUM(J262,J266)</f>
        <v>0</v>
      </c>
      <c r="K261" s="399">
        <f t="shared" ref="K261" si="53">SUM(K262,K266)</f>
        <v>0</v>
      </c>
      <c r="L261" s="99">
        <f t="shared" si="40"/>
        <v>0</v>
      </c>
      <c r="M261" s="472">
        <f t="shared" ref="M261:N261" si="54">SUM(M262,M266)</f>
        <v>0</v>
      </c>
      <c r="N261" s="291">
        <f t="shared" si="54"/>
        <v>0</v>
      </c>
      <c r="O261" s="293">
        <f t="shared" si="41"/>
        <v>0</v>
      </c>
      <c r="P261" s="473"/>
      <c r="R261" s="346"/>
    </row>
    <row r="262" spans="1:18" ht="24" hidden="1" x14ac:dyDescent="0.25">
      <c r="A262" s="350">
        <v>6410</v>
      </c>
      <c r="B262" s="101" t="s">
        <v>277</v>
      </c>
      <c r="C262" s="240">
        <f t="shared" si="51"/>
        <v>0</v>
      </c>
      <c r="D262" s="238">
        <f>SUM(D263:D265)</f>
        <v>0</v>
      </c>
      <c r="E262" s="241">
        <f>SUM(E263:E265)</f>
        <v>0</v>
      </c>
      <c r="F262" s="242">
        <f t="shared" si="38"/>
        <v>0</v>
      </c>
      <c r="G262" s="238">
        <f>SUM(G263:G265)</f>
        <v>0</v>
      </c>
      <c r="H262" s="470">
        <f t="shared" ref="H262" si="55">SUM(H263:H265)</f>
        <v>0</v>
      </c>
      <c r="I262" s="243">
        <f t="shared" si="39"/>
        <v>0</v>
      </c>
      <c r="J262" s="238">
        <f>SUM(J263:J265)</f>
        <v>0</v>
      </c>
      <c r="K262" s="470">
        <f t="shared" ref="K262" si="56">SUM(K263:K265)</f>
        <v>0</v>
      </c>
      <c r="L262" s="243">
        <f t="shared" si="40"/>
        <v>0</v>
      </c>
      <c r="M262" s="475">
        <f t="shared" ref="M262:N262" si="57">SUM(M263:M265)</f>
        <v>0</v>
      </c>
      <c r="N262" s="476">
        <f t="shared" si="57"/>
        <v>0</v>
      </c>
      <c r="O262" s="414">
        <f t="shared" si="41"/>
        <v>0</v>
      </c>
      <c r="P262" s="416"/>
      <c r="R262" s="346"/>
    </row>
    <row r="263" spans="1:18" hidden="1" x14ac:dyDescent="0.25">
      <c r="A263" s="64">
        <v>6411</v>
      </c>
      <c r="B263" s="275" t="s">
        <v>278</v>
      </c>
      <c r="C263" s="227">
        <f t="shared" si="51"/>
        <v>0</v>
      </c>
      <c r="D263" s="116"/>
      <c r="E263" s="118"/>
      <c r="F263" s="229">
        <f t="shared" si="38"/>
        <v>0</v>
      </c>
      <c r="G263" s="116"/>
      <c r="H263" s="408"/>
      <c r="I263" s="230">
        <f t="shared" si="39"/>
        <v>0</v>
      </c>
      <c r="J263" s="116"/>
      <c r="K263" s="408"/>
      <c r="L263" s="230">
        <f t="shared" si="40"/>
        <v>0</v>
      </c>
      <c r="M263" s="464"/>
      <c r="N263" s="118"/>
      <c r="O263" s="230">
        <f t="shared" si="41"/>
        <v>0</v>
      </c>
      <c r="P263" s="387"/>
      <c r="R263" s="346"/>
    </row>
    <row r="264" spans="1:18" ht="36" hidden="1" x14ac:dyDescent="0.25">
      <c r="A264" s="64">
        <v>6412</v>
      </c>
      <c r="B264" s="111" t="s">
        <v>279</v>
      </c>
      <c r="C264" s="227">
        <f t="shared" si="51"/>
        <v>0</v>
      </c>
      <c r="D264" s="116"/>
      <c r="E264" s="118"/>
      <c r="F264" s="229">
        <f t="shared" si="38"/>
        <v>0</v>
      </c>
      <c r="G264" s="116"/>
      <c r="H264" s="408"/>
      <c r="I264" s="230">
        <f t="shared" si="39"/>
        <v>0</v>
      </c>
      <c r="J264" s="116"/>
      <c r="K264" s="408"/>
      <c r="L264" s="230">
        <f t="shared" si="40"/>
        <v>0</v>
      </c>
      <c r="M264" s="464"/>
      <c r="N264" s="118"/>
      <c r="O264" s="230">
        <f t="shared" si="41"/>
        <v>0</v>
      </c>
      <c r="P264" s="387"/>
      <c r="R264" s="346"/>
    </row>
    <row r="265" spans="1:18" ht="36" hidden="1" x14ac:dyDescent="0.25">
      <c r="A265" s="64">
        <v>6419</v>
      </c>
      <c r="B265" s="111" t="s">
        <v>280</v>
      </c>
      <c r="C265" s="227">
        <f t="shared" si="51"/>
        <v>0</v>
      </c>
      <c r="D265" s="116"/>
      <c r="E265" s="118"/>
      <c r="F265" s="229">
        <f t="shared" si="38"/>
        <v>0</v>
      </c>
      <c r="G265" s="116"/>
      <c r="H265" s="408"/>
      <c r="I265" s="230">
        <f t="shared" si="39"/>
        <v>0</v>
      </c>
      <c r="J265" s="116"/>
      <c r="K265" s="408"/>
      <c r="L265" s="230">
        <f t="shared" si="40"/>
        <v>0</v>
      </c>
      <c r="M265" s="464"/>
      <c r="N265" s="118"/>
      <c r="O265" s="230">
        <f t="shared" si="41"/>
        <v>0</v>
      </c>
      <c r="P265" s="387"/>
      <c r="R265" s="346"/>
    </row>
    <row r="266" spans="1:18" ht="36" hidden="1" x14ac:dyDescent="0.25">
      <c r="A266" s="224">
        <v>6420</v>
      </c>
      <c r="B266" s="111" t="s">
        <v>281</v>
      </c>
      <c r="C266" s="227">
        <f t="shared" si="51"/>
        <v>0</v>
      </c>
      <c r="D266" s="225">
        <f>SUM(D267:D270)</f>
        <v>0</v>
      </c>
      <c r="E266" s="228">
        <f>SUM(E267:E270)</f>
        <v>0</v>
      </c>
      <c r="F266" s="229">
        <f t="shared" si="38"/>
        <v>0</v>
      </c>
      <c r="G266" s="225">
        <f>SUM(G267:G270)</f>
        <v>0</v>
      </c>
      <c r="H266" s="465">
        <f>SUM(H267:H270)</f>
        <v>0</v>
      </c>
      <c r="I266" s="230">
        <f t="shared" si="39"/>
        <v>0</v>
      </c>
      <c r="J266" s="225">
        <f>SUM(J267:J270)</f>
        <v>0</v>
      </c>
      <c r="K266" s="465">
        <f>SUM(K267:K270)</f>
        <v>0</v>
      </c>
      <c r="L266" s="230">
        <f t="shared" si="40"/>
        <v>0</v>
      </c>
      <c r="M266" s="466">
        <f>SUM(M267:M270)</f>
        <v>0</v>
      </c>
      <c r="N266" s="228">
        <f>SUM(N267:N270)</f>
        <v>0</v>
      </c>
      <c r="O266" s="230">
        <f t="shared" si="41"/>
        <v>0</v>
      </c>
      <c r="P266" s="387"/>
      <c r="R266" s="346"/>
    </row>
    <row r="267" spans="1:18" hidden="1" x14ac:dyDescent="0.25">
      <c r="A267" s="64">
        <v>6421</v>
      </c>
      <c r="B267" s="111" t="s">
        <v>282</v>
      </c>
      <c r="C267" s="227">
        <f t="shared" si="51"/>
        <v>0</v>
      </c>
      <c r="D267" s="116"/>
      <c r="E267" s="118"/>
      <c r="F267" s="229">
        <f t="shared" si="38"/>
        <v>0</v>
      </c>
      <c r="G267" s="116"/>
      <c r="H267" s="408"/>
      <c r="I267" s="230">
        <f t="shared" si="39"/>
        <v>0</v>
      </c>
      <c r="J267" s="116"/>
      <c r="K267" s="408"/>
      <c r="L267" s="230">
        <f t="shared" si="40"/>
        <v>0</v>
      </c>
      <c r="M267" s="464"/>
      <c r="N267" s="118"/>
      <c r="O267" s="230">
        <f t="shared" si="41"/>
        <v>0</v>
      </c>
      <c r="P267" s="387"/>
      <c r="R267" s="346"/>
    </row>
    <row r="268" spans="1:18" hidden="1" x14ac:dyDescent="0.25">
      <c r="A268" s="64">
        <v>6422</v>
      </c>
      <c r="B268" s="111" t="s">
        <v>283</v>
      </c>
      <c r="C268" s="227">
        <f t="shared" si="51"/>
        <v>0</v>
      </c>
      <c r="D268" s="116"/>
      <c r="E268" s="118"/>
      <c r="F268" s="229">
        <f t="shared" si="38"/>
        <v>0</v>
      </c>
      <c r="G268" s="116"/>
      <c r="H268" s="408"/>
      <c r="I268" s="230">
        <f t="shared" si="39"/>
        <v>0</v>
      </c>
      <c r="J268" s="116"/>
      <c r="K268" s="408"/>
      <c r="L268" s="230">
        <f t="shared" si="40"/>
        <v>0</v>
      </c>
      <c r="M268" s="464"/>
      <c r="N268" s="118"/>
      <c r="O268" s="230">
        <f t="shared" si="41"/>
        <v>0</v>
      </c>
      <c r="P268" s="387"/>
      <c r="R268" s="346"/>
    </row>
    <row r="269" spans="1:18" ht="24" hidden="1" x14ac:dyDescent="0.25">
      <c r="A269" s="64">
        <v>6423</v>
      </c>
      <c r="B269" s="111" t="s">
        <v>284</v>
      </c>
      <c r="C269" s="227">
        <f t="shared" si="51"/>
        <v>0</v>
      </c>
      <c r="D269" s="116"/>
      <c r="E269" s="118"/>
      <c r="F269" s="229">
        <f t="shared" si="38"/>
        <v>0</v>
      </c>
      <c r="G269" s="116"/>
      <c r="H269" s="408"/>
      <c r="I269" s="230">
        <f t="shared" si="39"/>
        <v>0</v>
      </c>
      <c r="J269" s="116"/>
      <c r="K269" s="408"/>
      <c r="L269" s="230">
        <f t="shared" si="40"/>
        <v>0</v>
      </c>
      <c r="M269" s="464"/>
      <c r="N269" s="118"/>
      <c r="O269" s="230">
        <f t="shared" si="41"/>
        <v>0</v>
      </c>
      <c r="P269" s="387"/>
      <c r="R269" s="346"/>
    </row>
    <row r="270" spans="1:18" ht="36" hidden="1" x14ac:dyDescent="0.25">
      <c r="A270" s="64">
        <v>6424</v>
      </c>
      <c r="B270" s="111" t="s">
        <v>285</v>
      </c>
      <c r="C270" s="227">
        <f t="shared" si="51"/>
        <v>0</v>
      </c>
      <c r="D270" s="116"/>
      <c r="E270" s="118"/>
      <c r="F270" s="229">
        <f t="shared" si="38"/>
        <v>0</v>
      </c>
      <c r="G270" s="116"/>
      <c r="H270" s="408"/>
      <c r="I270" s="230">
        <f t="shared" si="39"/>
        <v>0</v>
      </c>
      <c r="J270" s="116"/>
      <c r="K270" s="408"/>
      <c r="L270" s="230">
        <f t="shared" si="40"/>
        <v>0</v>
      </c>
      <c r="M270" s="464"/>
      <c r="N270" s="118"/>
      <c r="O270" s="230">
        <f t="shared" si="41"/>
        <v>0</v>
      </c>
      <c r="P270" s="387"/>
      <c r="R270" s="346"/>
    </row>
    <row r="271" spans="1:18" ht="36" hidden="1" x14ac:dyDescent="0.25">
      <c r="A271" s="276">
        <v>7000</v>
      </c>
      <c r="B271" s="276" t="s">
        <v>286</v>
      </c>
      <c r="C271" s="619">
        <f t="shared" si="51"/>
        <v>0</v>
      </c>
      <c r="D271" s="492">
        <f>SUM(D272,D282)</f>
        <v>0</v>
      </c>
      <c r="E271" s="283">
        <f>SUM(E272,E282)</f>
        <v>0</v>
      </c>
      <c r="F271" s="284">
        <f t="shared" si="38"/>
        <v>0</v>
      </c>
      <c r="G271" s="492">
        <f>SUM(G272,G282)</f>
        <v>0</v>
      </c>
      <c r="H271" s="493">
        <f>SUM(H272,H282)</f>
        <v>0</v>
      </c>
      <c r="I271" s="285">
        <f t="shared" si="39"/>
        <v>0</v>
      </c>
      <c r="J271" s="492">
        <f>SUM(J272,J282)</f>
        <v>0</v>
      </c>
      <c r="K271" s="493">
        <f>SUM(K272,K282)</f>
        <v>0</v>
      </c>
      <c r="L271" s="285">
        <f t="shared" si="40"/>
        <v>0</v>
      </c>
      <c r="M271" s="494">
        <f>SUM(M272,M282)</f>
        <v>0</v>
      </c>
      <c r="N271" s="495">
        <f>SUM(N272,N282)</f>
        <v>0</v>
      </c>
      <c r="O271" s="496">
        <f t="shared" si="41"/>
        <v>0</v>
      </c>
      <c r="P271" s="497"/>
      <c r="R271" s="346"/>
    </row>
    <row r="272" spans="1:18" ht="24" hidden="1" x14ac:dyDescent="0.25">
      <c r="A272" s="85">
        <v>7200</v>
      </c>
      <c r="B272" s="210" t="s">
        <v>287</v>
      </c>
      <c r="C272" s="97">
        <f t="shared" si="51"/>
        <v>0</v>
      </c>
      <c r="D272" s="95">
        <f>SUM(D273,D274,D277,D278,D281)</f>
        <v>0</v>
      </c>
      <c r="E272" s="98">
        <f>SUM(E273,E274,E277,E278,E281)</f>
        <v>0</v>
      </c>
      <c r="F272" s="212">
        <f t="shared" si="38"/>
        <v>0</v>
      </c>
      <c r="G272" s="95">
        <f>SUM(G273,G274,G277,G278,G281)</f>
        <v>0</v>
      </c>
      <c r="H272" s="399">
        <f>SUM(H273,H274,H277,H278,H281)</f>
        <v>0</v>
      </c>
      <c r="I272" s="99">
        <f t="shared" si="39"/>
        <v>0</v>
      </c>
      <c r="J272" s="95">
        <f>SUM(J273,J274,J277,J278,J281)</f>
        <v>0</v>
      </c>
      <c r="K272" s="399">
        <f>SUM(K273,K274,K277,K278,K281)</f>
        <v>0</v>
      </c>
      <c r="L272" s="99">
        <f t="shared" si="40"/>
        <v>0</v>
      </c>
      <c r="M272" s="459">
        <f>SUM(M273,M274,M277,M278,M281)</f>
        <v>0</v>
      </c>
      <c r="N272" s="266">
        <f>SUM(N273,N274,N277,N278,N281)</f>
        <v>0</v>
      </c>
      <c r="O272" s="268">
        <f t="shared" si="41"/>
        <v>0</v>
      </c>
      <c r="P272" s="460"/>
      <c r="R272" s="346"/>
    </row>
    <row r="273" spans="1:18" ht="24" hidden="1" x14ac:dyDescent="0.25">
      <c r="A273" s="350">
        <v>7210</v>
      </c>
      <c r="B273" s="101" t="s">
        <v>288</v>
      </c>
      <c r="C273" s="240">
        <f t="shared" si="51"/>
        <v>0</v>
      </c>
      <c r="D273" s="106"/>
      <c r="E273" s="108"/>
      <c r="F273" s="242">
        <f t="shared" si="38"/>
        <v>0</v>
      </c>
      <c r="G273" s="106"/>
      <c r="H273" s="403"/>
      <c r="I273" s="243">
        <f t="shared" si="39"/>
        <v>0</v>
      </c>
      <c r="J273" s="106"/>
      <c r="K273" s="403"/>
      <c r="L273" s="243">
        <f t="shared" si="40"/>
        <v>0</v>
      </c>
      <c r="M273" s="463"/>
      <c r="N273" s="108"/>
      <c r="O273" s="243">
        <f t="shared" si="41"/>
        <v>0</v>
      </c>
      <c r="P273" s="382"/>
      <c r="R273" s="346"/>
    </row>
    <row r="274" spans="1:18" s="286" customFormat="1" ht="36" hidden="1" x14ac:dyDescent="0.25">
      <c r="A274" s="224">
        <v>7220</v>
      </c>
      <c r="B274" s="111" t="s">
        <v>289</v>
      </c>
      <c r="C274" s="227">
        <f t="shared" si="51"/>
        <v>0</v>
      </c>
      <c r="D274" s="225">
        <f>SUM(D275:D276)</f>
        <v>0</v>
      </c>
      <c r="E274" s="228">
        <f>SUM(E275:E276)</f>
        <v>0</v>
      </c>
      <c r="F274" s="229">
        <f t="shared" si="38"/>
        <v>0</v>
      </c>
      <c r="G274" s="225">
        <f>SUM(G275:G276)</f>
        <v>0</v>
      </c>
      <c r="H274" s="465">
        <f>SUM(H275:H276)</f>
        <v>0</v>
      </c>
      <c r="I274" s="230">
        <f t="shared" si="39"/>
        <v>0</v>
      </c>
      <c r="J274" s="225">
        <f>SUM(J275:J276)</f>
        <v>0</v>
      </c>
      <c r="K274" s="465">
        <f>SUM(K275:K276)</f>
        <v>0</v>
      </c>
      <c r="L274" s="230">
        <f t="shared" si="40"/>
        <v>0</v>
      </c>
      <c r="M274" s="466">
        <f>SUM(M275:M276)</f>
        <v>0</v>
      </c>
      <c r="N274" s="228">
        <f>SUM(N275:N276)</f>
        <v>0</v>
      </c>
      <c r="O274" s="230">
        <f t="shared" si="41"/>
        <v>0</v>
      </c>
      <c r="P274" s="387"/>
      <c r="R274" s="346"/>
    </row>
    <row r="275" spans="1:18" s="286" customFormat="1" ht="36" hidden="1" x14ac:dyDescent="0.25">
      <c r="A275" s="64">
        <v>7221</v>
      </c>
      <c r="B275" s="111" t="s">
        <v>290</v>
      </c>
      <c r="C275" s="227">
        <f t="shared" si="51"/>
        <v>0</v>
      </c>
      <c r="D275" s="116"/>
      <c r="E275" s="118"/>
      <c r="F275" s="229">
        <f t="shared" si="38"/>
        <v>0</v>
      </c>
      <c r="G275" s="116"/>
      <c r="H275" s="408"/>
      <c r="I275" s="230">
        <f t="shared" si="39"/>
        <v>0</v>
      </c>
      <c r="J275" s="116"/>
      <c r="K275" s="408"/>
      <c r="L275" s="230">
        <f t="shared" si="40"/>
        <v>0</v>
      </c>
      <c r="M275" s="464"/>
      <c r="N275" s="118"/>
      <c r="O275" s="230">
        <f t="shared" si="41"/>
        <v>0</v>
      </c>
      <c r="P275" s="387"/>
      <c r="R275" s="346"/>
    </row>
    <row r="276" spans="1:18" s="286" customFormat="1" ht="36" hidden="1" x14ac:dyDescent="0.25">
      <c r="A276" s="64">
        <v>7222</v>
      </c>
      <c r="B276" s="111" t="s">
        <v>291</v>
      </c>
      <c r="C276" s="227">
        <f t="shared" si="51"/>
        <v>0</v>
      </c>
      <c r="D276" s="116"/>
      <c r="E276" s="118"/>
      <c r="F276" s="229">
        <f t="shared" si="38"/>
        <v>0</v>
      </c>
      <c r="G276" s="116"/>
      <c r="H276" s="408"/>
      <c r="I276" s="230">
        <f t="shared" si="39"/>
        <v>0</v>
      </c>
      <c r="J276" s="116"/>
      <c r="K276" s="408"/>
      <c r="L276" s="230">
        <f t="shared" si="40"/>
        <v>0</v>
      </c>
      <c r="M276" s="464"/>
      <c r="N276" s="118"/>
      <c r="O276" s="230">
        <f t="shared" si="41"/>
        <v>0</v>
      </c>
      <c r="P276" s="387"/>
      <c r="R276" s="346"/>
    </row>
    <row r="277" spans="1:18" s="286" customFormat="1" ht="24" hidden="1" x14ac:dyDescent="0.25">
      <c r="A277" s="224">
        <v>7230</v>
      </c>
      <c r="B277" s="111" t="s">
        <v>292</v>
      </c>
      <c r="C277" s="227">
        <f t="shared" si="51"/>
        <v>0</v>
      </c>
      <c r="D277" s="116"/>
      <c r="E277" s="118"/>
      <c r="F277" s="229">
        <f t="shared" si="38"/>
        <v>0</v>
      </c>
      <c r="G277" s="116"/>
      <c r="H277" s="408"/>
      <c r="I277" s="230">
        <f t="shared" si="39"/>
        <v>0</v>
      </c>
      <c r="J277" s="116"/>
      <c r="K277" s="408"/>
      <c r="L277" s="230">
        <f t="shared" si="40"/>
        <v>0</v>
      </c>
      <c r="M277" s="464"/>
      <c r="N277" s="118"/>
      <c r="O277" s="230">
        <f>M277+N277</f>
        <v>0</v>
      </c>
      <c r="P277" s="387"/>
      <c r="R277" s="346"/>
    </row>
    <row r="278" spans="1:18" ht="24" hidden="1" x14ac:dyDescent="0.25">
      <c r="A278" s="224">
        <v>7240</v>
      </c>
      <c r="B278" s="111" t="s">
        <v>293</v>
      </c>
      <c r="C278" s="227">
        <f t="shared" si="51"/>
        <v>0</v>
      </c>
      <c r="D278" s="225">
        <f>SUM(D279:D280)</f>
        <v>0</v>
      </c>
      <c r="E278" s="228">
        <f>SUM(E279:E280)</f>
        <v>0</v>
      </c>
      <c r="F278" s="229">
        <f t="shared" si="38"/>
        <v>0</v>
      </c>
      <c r="G278" s="225">
        <f>SUM(G279:G280)</f>
        <v>0</v>
      </c>
      <c r="H278" s="465">
        <f>SUM(H279:H280)</f>
        <v>0</v>
      </c>
      <c r="I278" s="230">
        <f t="shared" si="39"/>
        <v>0</v>
      </c>
      <c r="J278" s="225">
        <f>SUM(J279:J280)</f>
        <v>0</v>
      </c>
      <c r="K278" s="465">
        <f>SUM(K279:K280)</f>
        <v>0</v>
      </c>
      <c r="L278" s="230">
        <f t="shared" si="40"/>
        <v>0</v>
      </c>
      <c r="M278" s="466">
        <f>SUM(M279:M280)</f>
        <v>0</v>
      </c>
      <c r="N278" s="228">
        <f>SUM(N279:N280)</f>
        <v>0</v>
      </c>
      <c r="O278" s="230">
        <f>SUM(O279:O280)</f>
        <v>0</v>
      </c>
      <c r="P278" s="387"/>
      <c r="R278" s="346"/>
    </row>
    <row r="279" spans="1:18" ht="48" hidden="1" x14ac:dyDescent="0.25">
      <c r="A279" s="64">
        <v>7245</v>
      </c>
      <c r="B279" s="111" t="s">
        <v>294</v>
      </c>
      <c r="C279" s="227">
        <f t="shared" si="51"/>
        <v>0</v>
      </c>
      <c r="D279" s="116"/>
      <c r="E279" s="118"/>
      <c r="F279" s="229">
        <f t="shared" si="38"/>
        <v>0</v>
      </c>
      <c r="G279" s="116"/>
      <c r="H279" s="408"/>
      <c r="I279" s="230">
        <f t="shared" si="39"/>
        <v>0</v>
      </c>
      <c r="J279" s="116"/>
      <c r="K279" s="408"/>
      <c r="L279" s="230">
        <f t="shared" si="40"/>
        <v>0</v>
      </c>
      <c r="M279" s="464"/>
      <c r="N279" s="118"/>
      <c r="O279" s="230">
        <f t="shared" ref="O279:O282" si="58">M279+N279</f>
        <v>0</v>
      </c>
      <c r="P279" s="387"/>
      <c r="R279" s="346"/>
    </row>
    <row r="280" spans="1:18" ht="96" hidden="1" x14ac:dyDescent="0.25">
      <c r="A280" s="64">
        <v>7246</v>
      </c>
      <c r="B280" s="111" t="s">
        <v>295</v>
      </c>
      <c r="C280" s="227">
        <f t="shared" si="51"/>
        <v>0</v>
      </c>
      <c r="D280" s="116"/>
      <c r="E280" s="118"/>
      <c r="F280" s="229">
        <f t="shared" si="38"/>
        <v>0</v>
      </c>
      <c r="G280" s="116"/>
      <c r="H280" s="408"/>
      <c r="I280" s="230">
        <f t="shared" si="39"/>
        <v>0</v>
      </c>
      <c r="J280" s="116"/>
      <c r="K280" s="408"/>
      <c r="L280" s="230">
        <f t="shared" si="40"/>
        <v>0</v>
      </c>
      <c r="M280" s="464"/>
      <c r="N280" s="118"/>
      <c r="O280" s="230">
        <f t="shared" si="58"/>
        <v>0</v>
      </c>
      <c r="P280" s="387"/>
      <c r="R280" s="346"/>
    </row>
    <row r="281" spans="1:18" ht="24" hidden="1" x14ac:dyDescent="0.25">
      <c r="A281" s="224">
        <v>7260</v>
      </c>
      <c r="B281" s="111" t="s">
        <v>296</v>
      </c>
      <c r="C281" s="227">
        <f t="shared" si="51"/>
        <v>0</v>
      </c>
      <c r="D281" s="106"/>
      <c r="E281" s="108"/>
      <c r="F281" s="242">
        <f t="shared" si="38"/>
        <v>0</v>
      </c>
      <c r="G281" s="106"/>
      <c r="H281" s="403"/>
      <c r="I281" s="243">
        <f t="shared" si="39"/>
        <v>0</v>
      </c>
      <c r="J281" s="106"/>
      <c r="K281" s="403"/>
      <c r="L281" s="243">
        <f t="shared" si="40"/>
        <v>0</v>
      </c>
      <c r="M281" s="463"/>
      <c r="N281" s="108"/>
      <c r="O281" s="243">
        <f t="shared" si="58"/>
        <v>0</v>
      </c>
      <c r="P281" s="382"/>
      <c r="R281" s="346"/>
    </row>
    <row r="282" spans="1:18" hidden="1" x14ac:dyDescent="0.25">
      <c r="A282" s="85">
        <v>7700</v>
      </c>
      <c r="B282" s="210" t="s">
        <v>297</v>
      </c>
      <c r="C282" s="290">
        <f t="shared" si="51"/>
        <v>0</v>
      </c>
      <c r="D282" s="244">
        <f>D283</f>
        <v>0</v>
      </c>
      <c r="E282" s="291">
        <f>E283</f>
        <v>0</v>
      </c>
      <c r="F282" s="292">
        <f t="shared" si="38"/>
        <v>0</v>
      </c>
      <c r="G282" s="244">
        <f>G283</f>
        <v>0</v>
      </c>
      <c r="H282" s="499">
        <f>SUM(H283)</f>
        <v>0</v>
      </c>
      <c r="I282" s="293">
        <f t="shared" si="39"/>
        <v>0</v>
      </c>
      <c r="J282" s="244">
        <f>J283</f>
        <v>0</v>
      </c>
      <c r="K282" s="499">
        <f>SUM(K283)</f>
        <v>0</v>
      </c>
      <c r="L282" s="293">
        <f t="shared" si="40"/>
        <v>0</v>
      </c>
      <c r="M282" s="472">
        <f>SUM(M283)</f>
        <v>0</v>
      </c>
      <c r="N282" s="291">
        <f>SUM(N283)</f>
        <v>0</v>
      </c>
      <c r="O282" s="293">
        <f t="shared" si="58"/>
        <v>0</v>
      </c>
      <c r="P282" s="473"/>
      <c r="R282" s="346"/>
    </row>
    <row r="283" spans="1:18" hidden="1" x14ac:dyDescent="0.25">
      <c r="A283" s="121">
        <v>7720</v>
      </c>
      <c r="B283" s="122" t="s">
        <v>298</v>
      </c>
      <c r="C283" s="500">
        <f t="shared" si="51"/>
        <v>0</v>
      </c>
      <c r="D283" s="128"/>
      <c r="E283" s="131"/>
      <c r="F283" s="501">
        <f t="shared" si="38"/>
        <v>0</v>
      </c>
      <c r="G283" s="128"/>
      <c r="H283" s="413"/>
      <c r="I283" s="414">
        <f t="shared" si="39"/>
        <v>0</v>
      </c>
      <c r="J283" s="128"/>
      <c r="K283" s="413"/>
      <c r="L283" s="414">
        <f t="shared" si="40"/>
        <v>0</v>
      </c>
      <c r="M283" s="502"/>
      <c r="N283" s="131"/>
      <c r="O283" s="414">
        <f>M283+N283</f>
        <v>0</v>
      </c>
      <c r="P283" s="416"/>
      <c r="R283" s="346"/>
    </row>
    <row r="284" spans="1:18" x14ac:dyDescent="0.25">
      <c r="A284" s="320"/>
      <c r="B284" s="156" t="s">
        <v>299</v>
      </c>
      <c r="C284" s="240">
        <f t="shared" si="51"/>
        <v>5538</v>
      </c>
      <c r="D284" s="214">
        <f>SUM(D285:D286)</f>
        <v>0</v>
      </c>
      <c r="E284" s="217">
        <f>SUM(E285:E286)</f>
        <v>5538</v>
      </c>
      <c r="F284" s="218">
        <f t="shared" si="38"/>
        <v>5538</v>
      </c>
      <c r="G284" s="214">
        <f>SUM(G285:G286)</f>
        <v>0</v>
      </c>
      <c r="H284" s="461">
        <f>SUM(H285:H286)</f>
        <v>0</v>
      </c>
      <c r="I284" s="219">
        <f t="shared" si="39"/>
        <v>0</v>
      </c>
      <c r="J284" s="214">
        <f>SUM(J285:J286)</f>
        <v>0</v>
      </c>
      <c r="K284" s="461">
        <f>SUM(K285:K286)</f>
        <v>0</v>
      </c>
      <c r="L284" s="219">
        <f t="shared" si="40"/>
        <v>0</v>
      </c>
      <c r="M284" s="462">
        <f>SUM(M285:M286)</f>
        <v>0</v>
      </c>
      <c r="N284" s="217">
        <f>SUM(N285:N286)</f>
        <v>0</v>
      </c>
      <c r="O284" s="219">
        <f t="shared" ref="O284:O299" si="59">M284+N284</f>
        <v>0</v>
      </c>
      <c r="P284" s="434"/>
      <c r="R284" s="346"/>
    </row>
    <row r="285" spans="1:18" x14ac:dyDescent="0.25">
      <c r="A285" s="275" t="s">
        <v>300</v>
      </c>
      <c r="B285" s="64" t="s">
        <v>301</v>
      </c>
      <c r="C285" s="227">
        <f t="shared" si="51"/>
        <v>5538</v>
      </c>
      <c r="D285" s="116"/>
      <c r="E285" s="118">
        <v>5538</v>
      </c>
      <c r="F285" s="229">
        <f t="shared" si="38"/>
        <v>5538</v>
      </c>
      <c r="G285" s="116"/>
      <c r="H285" s="408"/>
      <c r="I285" s="230">
        <f t="shared" si="39"/>
        <v>0</v>
      </c>
      <c r="J285" s="116"/>
      <c r="K285" s="408"/>
      <c r="L285" s="230">
        <f t="shared" si="40"/>
        <v>0</v>
      </c>
      <c r="M285" s="464"/>
      <c r="N285" s="118"/>
      <c r="O285" s="230">
        <f t="shared" si="59"/>
        <v>0</v>
      </c>
      <c r="P285" s="387"/>
      <c r="R285" s="346"/>
    </row>
    <row r="286" spans="1:18" ht="24" hidden="1" x14ac:dyDescent="0.25">
      <c r="A286" s="275" t="s">
        <v>302</v>
      </c>
      <c r="B286" s="296" t="s">
        <v>303</v>
      </c>
      <c r="C286" s="240">
        <f t="shared" si="51"/>
        <v>0</v>
      </c>
      <c r="D286" s="106"/>
      <c r="E286" s="108">
        <v>0</v>
      </c>
      <c r="F286" s="242">
        <f t="shared" si="38"/>
        <v>0</v>
      </c>
      <c r="G286" s="106"/>
      <c r="H286" s="403"/>
      <c r="I286" s="243">
        <f t="shared" si="39"/>
        <v>0</v>
      </c>
      <c r="J286" s="106"/>
      <c r="K286" s="403"/>
      <c r="L286" s="243">
        <f t="shared" si="40"/>
        <v>0</v>
      </c>
      <c r="M286" s="463"/>
      <c r="N286" s="108"/>
      <c r="O286" s="243">
        <f t="shared" si="59"/>
        <v>0</v>
      </c>
      <c r="P286" s="382"/>
      <c r="R286" s="346"/>
    </row>
    <row r="287" spans="1:18" x14ac:dyDescent="0.25">
      <c r="A287" s="503"/>
      <c r="B287" s="503" t="s">
        <v>304</v>
      </c>
      <c r="C287" s="265">
        <f>SUM(C284,C271,C233,C198,C190,C176,C78,C56)</f>
        <v>28943</v>
      </c>
      <c r="D287" s="211">
        <f t="shared" ref="D287:E287" si="60">SUM(D284,D271,D233,D198,D190,D176,D78,D56)</f>
        <v>0</v>
      </c>
      <c r="E287" s="266">
        <f t="shared" si="60"/>
        <v>28943</v>
      </c>
      <c r="F287" s="267">
        <f t="shared" si="38"/>
        <v>28943</v>
      </c>
      <c r="G287" s="211">
        <f>SUM(G284,G271,G233,G198,G190,G176,G78,G56)</f>
        <v>0</v>
      </c>
      <c r="H287" s="486">
        <f>SUM(H284,H271,H233,H198,H190,H176,H78,H56)</f>
        <v>0</v>
      </c>
      <c r="I287" s="268">
        <f t="shared" si="39"/>
        <v>0</v>
      </c>
      <c r="J287" s="211">
        <f>SUM(J284,J271,J233,J198,J190,J176,J78,J56)</f>
        <v>0</v>
      </c>
      <c r="K287" s="486">
        <f>SUM(K284,K271,K233,K198,K190,K176,K78,K56)</f>
        <v>0</v>
      </c>
      <c r="L287" s="268">
        <f t="shared" si="40"/>
        <v>0</v>
      </c>
      <c r="M287" s="459">
        <f>SUM(M284,M271,M233,M198,M190,M176,M78,M56)</f>
        <v>0</v>
      </c>
      <c r="N287" s="266">
        <f>SUM(N284,N271,N233,N198,N190,N176,N78,N56)</f>
        <v>0</v>
      </c>
      <c r="O287" s="268">
        <f t="shared" si="59"/>
        <v>0</v>
      </c>
      <c r="P287" s="460"/>
      <c r="R287" s="346"/>
    </row>
    <row r="288" spans="1:18" x14ac:dyDescent="0.25">
      <c r="A288" s="509" t="s">
        <v>305</v>
      </c>
      <c r="B288" s="510"/>
      <c r="C288" s="622">
        <f t="shared" ref="C288" si="61">F288+I288+L288+O288</f>
        <v>5538</v>
      </c>
      <c r="D288" s="512">
        <f>SUM(D28,D29,D45)-D54</f>
        <v>0</v>
      </c>
      <c r="E288" s="513">
        <f>SUM(E28,E29,E45)-E54</f>
        <v>5538</v>
      </c>
      <c r="F288" s="514">
        <f t="shared" si="38"/>
        <v>5538</v>
      </c>
      <c r="G288" s="512">
        <f>SUM(G28,G29,G45)-G54</f>
        <v>0</v>
      </c>
      <c r="H288" s="515">
        <f>SUM(H28,H29,H45)-H54</f>
        <v>0</v>
      </c>
      <c r="I288" s="516">
        <f t="shared" si="39"/>
        <v>0</v>
      </c>
      <c r="J288" s="512">
        <f>(J30+J46)-J54</f>
        <v>0</v>
      </c>
      <c r="K288" s="515">
        <f>(K30+K46)-K54</f>
        <v>0</v>
      </c>
      <c r="L288" s="516">
        <f t="shared" si="40"/>
        <v>0</v>
      </c>
      <c r="M288" s="511">
        <f>M48-M54</f>
        <v>0</v>
      </c>
      <c r="N288" s="513">
        <f>N48-N54</f>
        <v>0</v>
      </c>
      <c r="O288" s="516">
        <f t="shared" si="59"/>
        <v>0</v>
      </c>
      <c r="P288" s="517"/>
      <c r="R288" s="346"/>
    </row>
    <row r="289" spans="1:18" s="37" customFormat="1" x14ac:dyDescent="0.25">
      <c r="A289" s="509" t="s">
        <v>306</v>
      </c>
      <c r="B289" s="510"/>
      <c r="C289" s="622">
        <f>SUM(C290,C291)-C298+C299</f>
        <v>-5538</v>
      </c>
      <c r="D289" s="512">
        <f t="shared" ref="D289:E289" si="62">SUM(D290,D291)-D298+D299</f>
        <v>0</v>
      </c>
      <c r="E289" s="513">
        <f t="shared" si="62"/>
        <v>-5538</v>
      </c>
      <c r="F289" s="514">
        <f t="shared" si="38"/>
        <v>-5538</v>
      </c>
      <c r="G289" s="512">
        <f>SUM(G290,G291)-G298+G299</f>
        <v>0</v>
      </c>
      <c r="H289" s="515">
        <f>SUM(H290,H291)-H298+H299</f>
        <v>0</v>
      </c>
      <c r="I289" s="516">
        <f t="shared" si="39"/>
        <v>0</v>
      </c>
      <c r="J289" s="512">
        <f>SUM(J290,J291)-J298+J299</f>
        <v>0</v>
      </c>
      <c r="K289" s="515">
        <f>SUM(K290,K291)-K298+K299</f>
        <v>0</v>
      </c>
      <c r="L289" s="516">
        <f t="shared" si="40"/>
        <v>0</v>
      </c>
      <c r="M289" s="511">
        <f>SUM(M290,M291)-M298+M299</f>
        <v>0</v>
      </c>
      <c r="N289" s="513">
        <f>SUM(N290,N291)-N298+N299</f>
        <v>0</v>
      </c>
      <c r="O289" s="516">
        <f t="shared" si="59"/>
        <v>0</v>
      </c>
      <c r="P289" s="517"/>
      <c r="R289" s="346"/>
    </row>
    <row r="290" spans="1:18" s="37" customFormat="1" x14ac:dyDescent="0.25">
      <c r="A290" s="519" t="s">
        <v>307</v>
      </c>
      <c r="B290" s="519" t="s">
        <v>308</v>
      </c>
      <c r="C290" s="622">
        <f>C25-C284</f>
        <v>-5538</v>
      </c>
      <c r="D290" s="512">
        <f t="shared" ref="D290:E290" si="63">D25-D284</f>
        <v>0</v>
      </c>
      <c r="E290" s="513">
        <f t="shared" si="63"/>
        <v>-5538</v>
      </c>
      <c r="F290" s="514">
        <f t="shared" si="38"/>
        <v>-5538</v>
      </c>
      <c r="G290" s="512">
        <f>G25-G284</f>
        <v>0</v>
      </c>
      <c r="H290" s="515">
        <f>H25-H284</f>
        <v>0</v>
      </c>
      <c r="I290" s="516">
        <f t="shared" si="39"/>
        <v>0</v>
      </c>
      <c r="J290" s="512">
        <f>J25-J284</f>
        <v>0</v>
      </c>
      <c r="K290" s="515">
        <f>K25-K284</f>
        <v>0</v>
      </c>
      <c r="L290" s="516">
        <f t="shared" si="40"/>
        <v>0</v>
      </c>
      <c r="M290" s="511">
        <f>M25-M284</f>
        <v>0</v>
      </c>
      <c r="N290" s="513">
        <f>N25-N284</f>
        <v>0</v>
      </c>
      <c r="O290" s="516">
        <f t="shared" si="59"/>
        <v>0</v>
      </c>
      <c r="P290" s="517"/>
      <c r="R290" s="346"/>
    </row>
    <row r="291" spans="1:18" s="37" customFormat="1" hidden="1" x14ac:dyDescent="0.25">
      <c r="A291" s="520" t="s">
        <v>309</v>
      </c>
      <c r="B291" s="520" t="s">
        <v>310</v>
      </c>
      <c r="C291" s="622">
        <f>SUM(C292,C294,C296)-SUM(C293,C295,C297)</f>
        <v>0</v>
      </c>
      <c r="D291" s="512">
        <f t="shared" ref="D291:E291" si="64">SUM(D292,D294,D296)-SUM(D293,D295,D297)</f>
        <v>0</v>
      </c>
      <c r="E291" s="513">
        <f t="shared" si="64"/>
        <v>0</v>
      </c>
      <c r="F291" s="514">
        <f t="shared" si="38"/>
        <v>0</v>
      </c>
      <c r="G291" s="512">
        <f t="shared" ref="G291:H291" si="65">SUM(G292,G294,G296)-SUM(G293,G295,G297)</f>
        <v>0</v>
      </c>
      <c r="H291" s="515">
        <f t="shared" si="65"/>
        <v>0</v>
      </c>
      <c r="I291" s="516">
        <f t="shared" si="39"/>
        <v>0</v>
      </c>
      <c r="J291" s="512">
        <f t="shared" ref="J291:K291" si="66">SUM(J292,J294,J296)-SUM(J293,J295,J297)</f>
        <v>0</v>
      </c>
      <c r="K291" s="515">
        <f t="shared" si="66"/>
        <v>0</v>
      </c>
      <c r="L291" s="516">
        <f t="shared" si="40"/>
        <v>0</v>
      </c>
      <c r="M291" s="511">
        <f t="shared" ref="M291:N291" si="67">SUM(M292,M294,M296)-SUM(M293,M295,M297)</f>
        <v>0</v>
      </c>
      <c r="N291" s="513">
        <f t="shared" si="67"/>
        <v>0</v>
      </c>
      <c r="O291" s="516">
        <f t="shared" si="59"/>
        <v>0</v>
      </c>
      <c r="P291" s="517"/>
      <c r="R291" s="346"/>
    </row>
    <row r="292" spans="1:18" s="37" customFormat="1" hidden="1" x14ac:dyDescent="0.25">
      <c r="A292" s="320" t="s">
        <v>311</v>
      </c>
      <c r="B292" s="164" t="s">
        <v>312</v>
      </c>
      <c r="C292" s="500">
        <f t="shared" ref="C292:C299" si="68">F292+I292+L292+O292</f>
        <v>0</v>
      </c>
      <c r="D292" s="128"/>
      <c r="E292" s="131"/>
      <c r="F292" s="501">
        <f t="shared" si="38"/>
        <v>0</v>
      </c>
      <c r="G292" s="128"/>
      <c r="H292" s="413"/>
      <c r="I292" s="414">
        <f t="shared" si="39"/>
        <v>0</v>
      </c>
      <c r="J292" s="128"/>
      <c r="K292" s="413"/>
      <c r="L292" s="414">
        <f t="shared" si="40"/>
        <v>0</v>
      </c>
      <c r="M292" s="502"/>
      <c r="N292" s="131"/>
      <c r="O292" s="414">
        <f t="shared" si="59"/>
        <v>0</v>
      </c>
      <c r="P292" s="416"/>
      <c r="R292" s="346"/>
    </row>
    <row r="293" spans="1:18" ht="24" hidden="1" x14ac:dyDescent="0.25">
      <c r="A293" s="275" t="s">
        <v>313</v>
      </c>
      <c r="B293" s="63" t="s">
        <v>314</v>
      </c>
      <c r="C293" s="227">
        <f t="shared" si="68"/>
        <v>0</v>
      </c>
      <c r="D293" s="116"/>
      <c r="E293" s="118"/>
      <c r="F293" s="229">
        <f t="shared" si="38"/>
        <v>0</v>
      </c>
      <c r="G293" s="116"/>
      <c r="H293" s="408"/>
      <c r="I293" s="230">
        <f t="shared" si="39"/>
        <v>0</v>
      </c>
      <c r="J293" s="116"/>
      <c r="K293" s="408"/>
      <c r="L293" s="230">
        <f t="shared" si="40"/>
        <v>0</v>
      </c>
      <c r="M293" s="464"/>
      <c r="N293" s="118"/>
      <c r="O293" s="230">
        <f t="shared" si="59"/>
        <v>0</v>
      </c>
      <c r="P293" s="387"/>
      <c r="R293" s="346"/>
    </row>
    <row r="294" spans="1:18" hidden="1" x14ac:dyDescent="0.25">
      <c r="A294" s="275" t="s">
        <v>315</v>
      </c>
      <c r="B294" s="63" t="s">
        <v>316</v>
      </c>
      <c r="C294" s="227">
        <f t="shared" si="68"/>
        <v>0</v>
      </c>
      <c r="D294" s="116"/>
      <c r="E294" s="118"/>
      <c r="F294" s="229">
        <f t="shared" si="38"/>
        <v>0</v>
      </c>
      <c r="G294" s="116"/>
      <c r="H294" s="408"/>
      <c r="I294" s="230">
        <f t="shared" si="39"/>
        <v>0</v>
      </c>
      <c r="J294" s="116"/>
      <c r="K294" s="408"/>
      <c r="L294" s="230">
        <f t="shared" si="40"/>
        <v>0</v>
      </c>
      <c r="M294" s="464"/>
      <c r="N294" s="118"/>
      <c r="O294" s="230">
        <f t="shared" si="59"/>
        <v>0</v>
      </c>
      <c r="P294" s="387"/>
      <c r="R294" s="346"/>
    </row>
    <row r="295" spans="1:18" ht="24" hidden="1" x14ac:dyDescent="0.25">
      <c r="A295" s="275" t="s">
        <v>317</v>
      </c>
      <c r="B295" s="63" t="s">
        <v>318</v>
      </c>
      <c r="C295" s="227">
        <f t="shared" si="68"/>
        <v>0</v>
      </c>
      <c r="D295" s="116"/>
      <c r="E295" s="118"/>
      <c r="F295" s="229">
        <f t="shared" si="38"/>
        <v>0</v>
      </c>
      <c r="G295" s="116"/>
      <c r="H295" s="408"/>
      <c r="I295" s="230">
        <f t="shared" si="39"/>
        <v>0</v>
      </c>
      <c r="J295" s="116"/>
      <c r="K295" s="408"/>
      <c r="L295" s="230">
        <f t="shared" si="40"/>
        <v>0</v>
      </c>
      <c r="M295" s="464"/>
      <c r="N295" s="118"/>
      <c r="O295" s="230">
        <f t="shared" si="59"/>
        <v>0</v>
      </c>
      <c r="P295" s="387"/>
      <c r="R295" s="346"/>
    </row>
    <row r="296" spans="1:18" hidden="1" x14ac:dyDescent="0.25">
      <c r="A296" s="275" t="s">
        <v>319</v>
      </c>
      <c r="B296" s="63" t="s">
        <v>320</v>
      </c>
      <c r="C296" s="227">
        <f t="shared" si="68"/>
        <v>0</v>
      </c>
      <c r="D296" s="116"/>
      <c r="E296" s="118"/>
      <c r="F296" s="229">
        <f t="shared" si="38"/>
        <v>0</v>
      </c>
      <c r="G296" s="116"/>
      <c r="H296" s="408"/>
      <c r="I296" s="230">
        <f t="shared" si="39"/>
        <v>0</v>
      </c>
      <c r="J296" s="116"/>
      <c r="K296" s="408"/>
      <c r="L296" s="230">
        <f t="shared" si="40"/>
        <v>0</v>
      </c>
      <c r="M296" s="464"/>
      <c r="N296" s="118"/>
      <c r="O296" s="230">
        <f t="shared" si="59"/>
        <v>0</v>
      </c>
      <c r="P296" s="387"/>
      <c r="R296" s="346"/>
    </row>
    <row r="297" spans="1:18" ht="24" hidden="1" x14ac:dyDescent="0.25">
      <c r="A297" s="321" t="s">
        <v>321</v>
      </c>
      <c r="B297" s="322" t="s">
        <v>322</v>
      </c>
      <c r="C297" s="618">
        <f t="shared" si="68"/>
        <v>0</v>
      </c>
      <c r="D297" s="257"/>
      <c r="E297" s="260"/>
      <c r="F297" s="482">
        <f t="shared" si="38"/>
        <v>0</v>
      </c>
      <c r="G297" s="257"/>
      <c r="H297" s="483"/>
      <c r="I297" s="479">
        <f t="shared" si="39"/>
        <v>0</v>
      </c>
      <c r="J297" s="257"/>
      <c r="K297" s="483"/>
      <c r="L297" s="479">
        <f t="shared" si="40"/>
        <v>0</v>
      </c>
      <c r="M297" s="484"/>
      <c r="N297" s="260"/>
      <c r="O297" s="479">
        <f t="shared" si="59"/>
        <v>0</v>
      </c>
      <c r="P297" s="480"/>
      <c r="R297" s="346"/>
    </row>
    <row r="298" spans="1:18" hidden="1" x14ac:dyDescent="0.25">
      <c r="A298" s="520" t="s">
        <v>323</v>
      </c>
      <c r="B298" s="520" t="s">
        <v>324</v>
      </c>
      <c r="C298" s="622">
        <f t="shared" si="68"/>
        <v>0</v>
      </c>
      <c r="D298" s="522"/>
      <c r="E298" s="523"/>
      <c r="F298" s="514">
        <f t="shared" si="38"/>
        <v>0</v>
      </c>
      <c r="G298" s="522"/>
      <c r="H298" s="524"/>
      <c r="I298" s="516">
        <f t="shared" si="39"/>
        <v>0</v>
      </c>
      <c r="J298" s="522"/>
      <c r="K298" s="524"/>
      <c r="L298" s="516">
        <f t="shared" si="40"/>
        <v>0</v>
      </c>
      <c r="M298" s="525"/>
      <c r="N298" s="523"/>
      <c r="O298" s="516">
        <f t="shared" si="59"/>
        <v>0</v>
      </c>
      <c r="P298" s="517"/>
      <c r="R298" s="346"/>
    </row>
    <row r="299" spans="1:18" s="37" customFormat="1" ht="48" hidden="1" x14ac:dyDescent="0.25">
      <c r="A299" s="520" t="s">
        <v>325</v>
      </c>
      <c r="B299" s="330" t="s">
        <v>326</v>
      </c>
      <c r="C299" s="315">
        <f t="shared" si="68"/>
        <v>0</v>
      </c>
      <c r="D299" s="527"/>
      <c r="E299" s="528"/>
      <c r="F299" s="317">
        <f t="shared" si="38"/>
        <v>0</v>
      </c>
      <c r="G299" s="522"/>
      <c r="H299" s="524"/>
      <c r="I299" s="516">
        <f t="shared" si="39"/>
        <v>0</v>
      </c>
      <c r="J299" s="522"/>
      <c r="K299" s="524"/>
      <c r="L299" s="516">
        <f t="shared" si="40"/>
        <v>0</v>
      </c>
      <c r="M299" s="525"/>
      <c r="N299" s="523"/>
      <c r="O299" s="516">
        <f t="shared" si="59"/>
        <v>0</v>
      </c>
      <c r="P299" s="517"/>
      <c r="R299" s="346"/>
    </row>
    <row r="300" spans="1:18"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8" s="37" customFormat="1" x14ac:dyDescent="0.25">
      <c r="A301" s="336" t="s">
        <v>966</v>
      </c>
      <c r="B301" s="776"/>
      <c r="C301" s="776"/>
      <c r="D301" s="776"/>
      <c r="E301" s="776"/>
      <c r="F301" s="776"/>
      <c r="G301" s="776"/>
      <c r="H301" s="776"/>
      <c r="I301" s="776"/>
      <c r="J301" s="776"/>
      <c r="K301" s="776"/>
      <c r="L301" s="776"/>
      <c r="M301" s="776"/>
      <c r="N301" s="776"/>
      <c r="O301" s="776"/>
      <c r="P301" s="897"/>
      <c r="Q301" s="332"/>
    </row>
    <row r="302" spans="1:18" s="37" customFormat="1" x14ac:dyDescent="0.25">
      <c r="A302" s="336" t="s">
        <v>967</v>
      </c>
      <c r="B302" s="776"/>
      <c r="C302" s="776"/>
      <c r="D302" s="776"/>
      <c r="E302" s="776"/>
      <c r="F302" s="776"/>
      <c r="G302" s="776"/>
      <c r="H302" s="776"/>
      <c r="I302" s="776"/>
      <c r="J302" s="776"/>
      <c r="K302" s="776"/>
      <c r="L302" s="776"/>
      <c r="M302" s="776"/>
      <c r="N302" s="776"/>
      <c r="O302" s="776"/>
      <c r="P302" s="897"/>
      <c r="Q302" s="332"/>
    </row>
    <row r="303" spans="1:18" s="37" customFormat="1" x14ac:dyDescent="0.25">
      <c r="A303" s="898" t="s">
        <v>968</v>
      </c>
      <c r="B303" s="776"/>
      <c r="C303" s="776"/>
      <c r="D303" s="776"/>
      <c r="E303" s="776"/>
      <c r="F303" s="776"/>
      <c r="G303" s="776"/>
      <c r="H303" s="776"/>
      <c r="I303" s="776"/>
      <c r="J303" s="776"/>
      <c r="K303" s="776"/>
      <c r="L303" s="776"/>
      <c r="M303" s="776"/>
      <c r="N303" s="776"/>
      <c r="O303" s="776"/>
      <c r="P303" s="897"/>
      <c r="Q303" s="332"/>
    </row>
    <row r="304" spans="1:18" ht="6.75" customHeight="1" thickBot="1" x14ac:dyDescent="0.3">
      <c r="A304" s="530"/>
      <c r="B304" s="531"/>
      <c r="C304" s="531"/>
      <c r="D304" s="531"/>
      <c r="E304" s="531"/>
      <c r="F304" s="531"/>
      <c r="G304" s="531"/>
      <c r="H304" s="531"/>
      <c r="I304" s="531"/>
      <c r="J304" s="531"/>
      <c r="K304" s="531"/>
      <c r="L304" s="531"/>
      <c r="M304" s="531"/>
      <c r="N304" s="531"/>
      <c r="O304" s="531"/>
      <c r="P304" s="532"/>
      <c r="Q304" s="9"/>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row r="322" spans="1:15" x14ac:dyDescent="0.25">
      <c r="A322" s="4"/>
      <c r="B322" s="4"/>
      <c r="C322" s="4"/>
      <c r="D322" s="4"/>
      <c r="E322" s="4"/>
      <c r="F322" s="4"/>
      <c r="G322" s="4"/>
      <c r="H322" s="4"/>
      <c r="I322" s="4"/>
      <c r="J322" s="4"/>
      <c r="K322" s="4"/>
      <c r="L322" s="4"/>
      <c r="M322" s="4"/>
      <c r="N322" s="4"/>
      <c r="O322" s="4"/>
    </row>
    <row r="323" spans="1:15" x14ac:dyDescent="0.25">
      <c r="A323" s="4"/>
      <c r="B323" s="4"/>
      <c r="C323" s="4"/>
      <c r="D323" s="4"/>
      <c r="E323" s="4"/>
      <c r="F323" s="4"/>
      <c r="G323" s="4"/>
      <c r="H323" s="4"/>
      <c r="I323" s="4"/>
      <c r="J323" s="4"/>
      <c r="K323" s="4"/>
      <c r="L323" s="4"/>
      <c r="M323" s="4"/>
      <c r="N323" s="4"/>
      <c r="O323" s="4"/>
    </row>
    <row r="324" spans="1:15" x14ac:dyDescent="0.25">
      <c r="A324" s="4"/>
      <c r="B324" s="4"/>
      <c r="C324" s="4"/>
      <c r="D324" s="4"/>
      <c r="E324" s="4"/>
      <c r="F324" s="4"/>
      <c r="G324" s="4"/>
      <c r="H324" s="4"/>
      <c r="I324" s="4"/>
      <c r="J324" s="4"/>
      <c r="K324" s="4"/>
      <c r="L324" s="4"/>
      <c r="M324" s="4"/>
      <c r="N324" s="4"/>
      <c r="O324" s="4"/>
    </row>
  </sheetData>
  <sheetProtection algorithmName="SHA-512" hashValue="+fYkukGiWpej+FX0eTInfuyaDXPYKY4dIcNINPM6SeflPYi5MBjR3DieT1A960XsAQ66SiEcj+CmI98QAJGUIw==" saltValue="8uMFJhSVfAIckeQ0pTHYtQ==" spinCount="100000" sheet="1" objects="1" scenarios="1" formatCells="0" formatColumns="0" formatRows="0"/>
  <autoFilter ref="A22:P303">
    <filterColumn colId="2">
      <filters blank="1">
        <filter val="1 760"/>
        <filter val="1 908"/>
        <filter val="10 295"/>
        <filter val="10 681"/>
        <filter val="12 716"/>
        <filter val="12 724"/>
        <filter val="16 227"/>
        <filter val="2 000"/>
        <filter val="2 250"/>
        <filter val="2 300"/>
        <filter val="2 429"/>
        <filter val="2 890"/>
        <filter val="23 405"/>
        <filter val="240"/>
        <filter val="28 943"/>
        <filter val="3 016"/>
        <filter val="392"/>
        <filter val="4 369"/>
        <filter val="475"/>
        <filter val="5 491"/>
        <filter val="5 538"/>
        <filter val="-5 538"/>
        <filter val="5 926"/>
        <filter val="64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62.pielikums Jūrmalas pilsētas domes
2016.gada 19.maija saistošajiem noteikumiem Nr.13
(protokols Nr.6, 8.punkts)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60"/>
  <sheetViews>
    <sheetView view="pageLayout" zoomScaleNormal="100" workbookViewId="0">
      <selection activeCell="N8" sqref="N8"/>
    </sheetView>
  </sheetViews>
  <sheetFormatPr defaultRowHeight="15" outlineLevelCol="1" x14ac:dyDescent="0.25"/>
  <cols>
    <col min="1" max="1" width="6.140625" style="533" customWidth="1"/>
    <col min="2" max="2" width="17.28515625" style="533" customWidth="1"/>
    <col min="3" max="3" width="16.7109375" style="533" customWidth="1"/>
    <col min="4" max="4" width="10.5703125" style="533" customWidth="1"/>
    <col min="5" max="5" width="11.5703125" style="533" hidden="1" customWidth="1" outlineLevel="1"/>
    <col min="6" max="6" width="9.7109375" style="533" hidden="1" customWidth="1" outlineLevel="1"/>
    <col min="7" max="7" width="12" style="533" customWidth="1" collapsed="1"/>
    <col min="8" max="8" width="27.5703125" style="533" hidden="1" customWidth="1" outlineLevel="1"/>
    <col min="9" max="9" width="9.7109375" style="533" customWidth="1" collapsed="1"/>
  </cols>
  <sheetData>
    <row r="1" spans="1:9" x14ac:dyDescent="0.25">
      <c r="I1" s="534" t="s">
        <v>342</v>
      </c>
    </row>
    <row r="2" spans="1:9" x14ac:dyDescent="0.25">
      <c r="I2" s="534" t="s">
        <v>343</v>
      </c>
    </row>
    <row r="3" spans="1:9" x14ac:dyDescent="0.25">
      <c r="I3" s="534" t="s">
        <v>344</v>
      </c>
    </row>
    <row r="4" spans="1:9" x14ac:dyDescent="0.25">
      <c r="A4" s="533" t="s">
        <v>345</v>
      </c>
      <c r="B4" s="535"/>
      <c r="C4" s="535"/>
      <c r="D4" s="535"/>
      <c r="E4" s="535"/>
      <c r="F4" s="535"/>
      <c r="G4" s="535"/>
      <c r="H4" s="535"/>
      <c r="I4" s="535"/>
    </row>
    <row r="5" spans="1:9" x14ac:dyDescent="0.25">
      <c r="A5" s="1100" t="s">
        <v>346</v>
      </c>
      <c r="B5" s="1100"/>
      <c r="C5" s="535"/>
      <c r="D5" s="535"/>
      <c r="E5" s="535"/>
      <c r="F5" s="535"/>
      <c r="G5" s="535"/>
      <c r="H5" s="535"/>
      <c r="I5" s="535"/>
    </row>
    <row r="6" spans="1:9" ht="15.75" x14ac:dyDescent="0.25">
      <c r="A6" s="1101" t="s">
        <v>347</v>
      </c>
      <c r="B6" s="1101"/>
      <c r="C6" s="1101"/>
      <c r="D6" s="1101"/>
      <c r="E6" s="1101"/>
      <c r="F6" s="1101"/>
      <c r="G6" s="1101"/>
      <c r="H6" s="1101"/>
      <c r="I6" s="1101"/>
    </row>
    <row r="7" spans="1:9" ht="15.75" x14ac:dyDescent="0.25">
      <c r="A7" s="1100" t="s">
        <v>348</v>
      </c>
      <c r="B7" s="1100"/>
      <c r="C7" s="538" t="s">
        <v>349</v>
      </c>
      <c r="D7" s="538"/>
      <c r="E7" s="538"/>
      <c r="F7" s="538"/>
      <c r="G7" s="538"/>
      <c r="H7" s="538"/>
      <c r="I7" s="538"/>
    </row>
    <row r="8" spans="1:9" x14ac:dyDescent="0.25">
      <c r="A8" s="1100" t="s">
        <v>350</v>
      </c>
      <c r="B8" s="1100"/>
      <c r="C8" s="1102" t="s">
        <v>351</v>
      </c>
      <c r="D8" s="1102"/>
      <c r="E8" s="1102"/>
      <c r="F8" s="1102"/>
      <c r="G8" s="1102"/>
      <c r="H8" s="1102"/>
      <c r="I8" s="1102"/>
    </row>
    <row r="9" spans="1:9" x14ac:dyDescent="0.25">
      <c r="A9" s="1100" t="s">
        <v>352</v>
      </c>
      <c r="B9" s="1100"/>
      <c r="C9" s="1103" t="s">
        <v>353</v>
      </c>
      <c r="D9" s="1103"/>
      <c r="E9" s="1103"/>
      <c r="F9" s="1103"/>
      <c r="G9" s="1103"/>
      <c r="H9" s="1103"/>
      <c r="I9" s="1103"/>
    </row>
    <row r="10" spans="1:9" ht="48" x14ac:dyDescent="0.25">
      <c r="A10" s="541" t="s">
        <v>354</v>
      </c>
      <c r="B10" s="1104" t="s">
        <v>355</v>
      </c>
      <c r="C10" s="1104"/>
      <c r="D10" s="541" t="s">
        <v>356</v>
      </c>
      <c r="E10" s="543" t="s">
        <v>357</v>
      </c>
      <c r="F10" s="544" t="s">
        <v>358</v>
      </c>
      <c r="G10" s="544" t="s">
        <v>359</v>
      </c>
      <c r="H10" s="543" t="s">
        <v>26</v>
      </c>
      <c r="I10" s="541" t="s">
        <v>360</v>
      </c>
    </row>
    <row r="11" spans="1:9" x14ac:dyDescent="0.25">
      <c r="A11" s="1105" t="s">
        <v>361</v>
      </c>
      <c r="B11" s="1105"/>
      <c r="C11" s="1105"/>
      <c r="D11" s="545"/>
      <c r="E11" s="545">
        <f>SUM(E12:E14)</f>
        <v>100957</v>
      </c>
      <c r="F11" s="545">
        <f t="shared" ref="F11:G11" si="0">SUM(F12:F14)</f>
        <v>0</v>
      </c>
      <c r="G11" s="545">
        <f t="shared" si="0"/>
        <v>100957</v>
      </c>
      <c r="H11" s="545"/>
      <c r="I11" s="546"/>
    </row>
    <row r="12" spans="1:9" ht="15" customHeight="1" x14ac:dyDescent="0.25">
      <c r="A12" s="1107">
        <v>1</v>
      </c>
      <c r="B12" s="1108" t="s">
        <v>362</v>
      </c>
      <c r="C12" s="1108"/>
      <c r="D12" s="548">
        <v>5250</v>
      </c>
      <c r="E12" s="549">
        <f>28000+19711+3200+26947</f>
        <v>77858</v>
      </c>
      <c r="F12" s="549"/>
      <c r="G12" s="549">
        <f>E12+F12</f>
        <v>77858</v>
      </c>
      <c r="H12" s="549"/>
      <c r="I12" s="550"/>
    </row>
    <row r="13" spans="1:9" x14ac:dyDescent="0.25">
      <c r="A13" s="1107"/>
      <c r="B13" s="1108"/>
      <c r="C13" s="1108"/>
      <c r="D13" s="548">
        <v>5232</v>
      </c>
      <c r="E13" s="549">
        <v>12000</v>
      </c>
      <c r="F13" s="549"/>
      <c r="G13" s="549">
        <f t="shared" ref="G13:G14" si="1">E13+F13</f>
        <v>12000</v>
      </c>
      <c r="H13" s="549"/>
      <c r="I13" s="550"/>
    </row>
    <row r="14" spans="1:9" x14ac:dyDescent="0.25">
      <c r="A14" s="1107"/>
      <c r="B14" s="1108"/>
      <c r="C14" s="1108"/>
      <c r="D14" s="548">
        <v>2241</v>
      </c>
      <c r="E14" s="549">
        <f>2099+1500+7500</f>
        <v>11099</v>
      </c>
      <c r="F14" s="549"/>
      <c r="G14" s="549">
        <f t="shared" si="1"/>
        <v>11099</v>
      </c>
      <c r="H14" s="549"/>
      <c r="I14" s="550"/>
    </row>
    <row r="15" spans="1:9" ht="9" customHeight="1" x14ac:dyDescent="0.25">
      <c r="A15" s="551"/>
      <c r="B15" s="552"/>
      <c r="C15" s="552"/>
      <c r="D15" s="553"/>
      <c r="E15" s="553"/>
      <c r="F15" s="553"/>
      <c r="G15" s="553"/>
      <c r="H15" s="553"/>
      <c r="I15" s="553"/>
    </row>
    <row r="16" spans="1:9" x14ac:dyDescent="0.25">
      <c r="A16" s="1100" t="s">
        <v>350</v>
      </c>
      <c r="B16" s="1100"/>
      <c r="C16" s="1102" t="s">
        <v>363</v>
      </c>
      <c r="D16" s="1102"/>
      <c r="E16" s="1102"/>
      <c r="F16" s="1102"/>
      <c r="G16" s="1102"/>
      <c r="H16" s="1102"/>
      <c r="I16" s="1102"/>
    </row>
    <row r="17" spans="1:9" x14ac:dyDescent="0.25">
      <c r="A17" s="1100" t="s">
        <v>352</v>
      </c>
      <c r="B17" s="1100"/>
      <c r="C17" s="1103" t="s">
        <v>364</v>
      </c>
      <c r="D17" s="1103"/>
      <c r="E17" s="1103"/>
      <c r="F17" s="1103"/>
      <c r="G17" s="1103"/>
      <c r="H17" s="1103"/>
      <c r="I17" s="1103"/>
    </row>
    <row r="18" spans="1:9" ht="48" x14ac:dyDescent="0.25">
      <c r="A18" s="541" t="s">
        <v>354</v>
      </c>
      <c r="B18" s="1104" t="s">
        <v>355</v>
      </c>
      <c r="C18" s="1104"/>
      <c r="D18" s="541" t="s">
        <v>356</v>
      </c>
      <c r="E18" s="543" t="s">
        <v>357</v>
      </c>
      <c r="F18" s="544" t="s">
        <v>358</v>
      </c>
      <c r="G18" s="544" t="s">
        <v>359</v>
      </c>
      <c r="H18" s="543" t="s">
        <v>26</v>
      </c>
      <c r="I18" s="541" t="s">
        <v>360</v>
      </c>
    </row>
    <row r="19" spans="1:9" x14ac:dyDescent="0.25">
      <c r="A19" s="1105" t="s">
        <v>361</v>
      </c>
      <c r="B19" s="1105"/>
      <c r="C19" s="1105"/>
      <c r="D19" s="545"/>
      <c r="E19" s="545">
        <f>SUM(E20:E21)</f>
        <v>20050</v>
      </c>
      <c r="F19" s="545">
        <f t="shared" ref="F19:G19" si="2">SUM(F20:F21)</f>
        <v>0</v>
      </c>
      <c r="G19" s="545">
        <f t="shared" si="2"/>
        <v>20050</v>
      </c>
      <c r="H19" s="545"/>
      <c r="I19" s="550" t="s">
        <v>365</v>
      </c>
    </row>
    <row r="20" spans="1:9" ht="15" customHeight="1" x14ac:dyDescent="0.25">
      <c r="A20" s="554">
        <v>1</v>
      </c>
      <c r="B20" s="1106" t="s">
        <v>366</v>
      </c>
      <c r="C20" s="1106"/>
      <c r="D20" s="548">
        <v>5250</v>
      </c>
      <c r="E20" s="549">
        <v>5050</v>
      </c>
      <c r="F20" s="549"/>
      <c r="G20" s="549">
        <f t="shared" ref="G20:G21" si="3">E20+F20</f>
        <v>5050</v>
      </c>
      <c r="H20" s="549"/>
      <c r="I20" s="550"/>
    </row>
    <row r="21" spans="1:9" ht="15" customHeight="1" x14ac:dyDescent="0.25">
      <c r="A21" s="554">
        <v>2</v>
      </c>
      <c r="B21" s="1106" t="s">
        <v>367</v>
      </c>
      <c r="C21" s="1106"/>
      <c r="D21" s="548">
        <v>5240</v>
      </c>
      <c r="E21" s="549">
        <v>15000</v>
      </c>
      <c r="F21" s="549"/>
      <c r="G21" s="549">
        <f t="shared" si="3"/>
        <v>15000</v>
      </c>
      <c r="H21" s="549"/>
      <c r="I21" s="550"/>
    </row>
    <row r="22" spans="1:9" ht="8.25" customHeight="1" x14ac:dyDescent="0.25">
      <c r="A22" s="555"/>
      <c r="B22" s="556"/>
      <c r="C22" s="556"/>
      <c r="D22" s="557"/>
      <c r="E22" s="558"/>
      <c r="F22" s="558"/>
      <c r="G22" s="558"/>
      <c r="H22" s="558"/>
      <c r="I22" s="559"/>
    </row>
    <row r="23" spans="1:9" x14ac:dyDescent="0.25">
      <c r="A23" s="1100" t="s">
        <v>350</v>
      </c>
      <c r="B23" s="1100"/>
      <c r="C23" s="1100" t="s">
        <v>368</v>
      </c>
      <c r="D23" s="1100"/>
      <c r="E23" s="1100"/>
      <c r="F23" s="1100"/>
      <c r="G23" s="1100"/>
      <c r="H23" s="1100"/>
      <c r="I23" s="1100"/>
    </row>
    <row r="24" spans="1:9" x14ac:dyDescent="0.25">
      <c r="A24" s="1100" t="s">
        <v>352</v>
      </c>
      <c r="B24" s="1100"/>
      <c r="C24" s="1103" t="s">
        <v>369</v>
      </c>
      <c r="D24" s="1103"/>
      <c r="E24" s="1103"/>
      <c r="F24" s="1103"/>
      <c r="G24" s="1103"/>
      <c r="H24" s="1103"/>
      <c r="I24" s="1103"/>
    </row>
    <row r="25" spans="1:9" ht="48" x14ac:dyDescent="0.25">
      <c r="A25" s="541" t="s">
        <v>354</v>
      </c>
      <c r="B25" s="1104" t="s">
        <v>355</v>
      </c>
      <c r="C25" s="1104"/>
      <c r="D25" s="541" t="s">
        <v>356</v>
      </c>
      <c r="E25" s="543" t="s">
        <v>357</v>
      </c>
      <c r="F25" s="544" t="s">
        <v>358</v>
      </c>
      <c r="G25" s="544" t="s">
        <v>359</v>
      </c>
      <c r="H25" s="543" t="s">
        <v>26</v>
      </c>
      <c r="I25" s="541" t="s">
        <v>360</v>
      </c>
    </row>
    <row r="26" spans="1:9" x14ac:dyDescent="0.25">
      <c r="A26" s="1105" t="s">
        <v>361</v>
      </c>
      <c r="B26" s="1105"/>
      <c r="C26" s="1105"/>
      <c r="D26" s="545"/>
      <c r="E26" s="545">
        <f>SUM(E27)</f>
        <v>28000</v>
      </c>
      <c r="F26" s="545">
        <f t="shared" ref="F26:G26" si="4">SUM(F27)</f>
        <v>0</v>
      </c>
      <c r="G26" s="545">
        <f t="shared" si="4"/>
        <v>28000</v>
      </c>
      <c r="H26" s="545"/>
      <c r="I26" s="550" t="s">
        <v>370</v>
      </c>
    </row>
    <row r="27" spans="1:9" ht="15" customHeight="1" x14ac:dyDescent="0.25">
      <c r="A27" s="560">
        <v>1</v>
      </c>
      <c r="B27" s="1109" t="s">
        <v>371</v>
      </c>
      <c r="C27" s="1109"/>
      <c r="D27" s="548">
        <v>2244</v>
      </c>
      <c r="E27" s="549">
        <v>28000</v>
      </c>
      <c r="F27" s="549"/>
      <c r="G27" s="549">
        <f>E27+F27</f>
        <v>28000</v>
      </c>
      <c r="H27" s="549"/>
      <c r="I27" s="549"/>
    </row>
    <row r="28" spans="1:9" ht="9" customHeight="1" x14ac:dyDescent="0.25">
      <c r="A28" s="555"/>
      <c r="B28" s="556"/>
      <c r="C28" s="556"/>
      <c r="D28" s="558"/>
      <c r="E28" s="558"/>
      <c r="F28" s="558"/>
      <c r="G28" s="558"/>
      <c r="H28" s="558"/>
      <c r="I28" s="558"/>
    </row>
    <row r="29" spans="1:9" x14ac:dyDescent="0.25">
      <c r="A29" s="1100" t="s">
        <v>350</v>
      </c>
      <c r="B29" s="1100"/>
      <c r="C29" s="535" t="s">
        <v>337</v>
      </c>
      <c r="D29" s="535"/>
      <c r="E29" s="535"/>
      <c r="F29" s="535"/>
      <c r="G29" s="535"/>
      <c r="H29" s="535"/>
      <c r="I29" s="535"/>
    </row>
    <row r="30" spans="1:9" x14ac:dyDescent="0.25">
      <c r="A30" s="1100" t="s">
        <v>352</v>
      </c>
      <c r="B30" s="1100"/>
      <c r="C30" s="1103" t="s">
        <v>336</v>
      </c>
      <c r="D30" s="1103"/>
      <c r="E30" s="1103"/>
      <c r="F30" s="1103"/>
      <c r="G30" s="1103"/>
      <c r="H30" s="1103"/>
      <c r="I30" s="1103"/>
    </row>
    <row r="31" spans="1:9" ht="48" x14ac:dyDescent="0.25">
      <c r="A31" s="541" t="s">
        <v>354</v>
      </c>
      <c r="B31" s="1104" t="s">
        <v>355</v>
      </c>
      <c r="C31" s="1104"/>
      <c r="D31" s="541" t="s">
        <v>356</v>
      </c>
      <c r="E31" s="543" t="s">
        <v>357</v>
      </c>
      <c r="F31" s="544" t="s">
        <v>358</v>
      </c>
      <c r="G31" s="544" t="s">
        <v>359</v>
      </c>
      <c r="H31" s="543" t="s">
        <v>26</v>
      </c>
      <c r="I31" s="541" t="s">
        <v>360</v>
      </c>
    </row>
    <row r="32" spans="1:9" x14ac:dyDescent="0.25">
      <c r="A32" s="1105" t="s">
        <v>361</v>
      </c>
      <c r="B32" s="1105"/>
      <c r="C32" s="1105"/>
      <c r="D32" s="561"/>
      <c r="E32" s="561">
        <f>SUM(E33:E50)</f>
        <v>5467983</v>
      </c>
      <c r="F32" s="561">
        <f t="shared" ref="F32:G32" si="5">SUM(F33:F50)</f>
        <v>0</v>
      </c>
      <c r="G32" s="561">
        <f t="shared" si="5"/>
        <v>5467983</v>
      </c>
      <c r="H32" s="561"/>
      <c r="I32" s="562"/>
    </row>
    <row r="33" spans="1:9" ht="24.75" customHeight="1" x14ac:dyDescent="0.25">
      <c r="A33" s="563">
        <v>1</v>
      </c>
      <c r="B33" s="1114" t="s">
        <v>372</v>
      </c>
      <c r="C33" s="1115"/>
      <c r="D33" s="564">
        <v>5240</v>
      </c>
      <c r="E33" s="565">
        <v>247800</v>
      </c>
      <c r="F33" s="565"/>
      <c r="G33" s="565">
        <f t="shared" ref="G33:G50" si="6">E33+F33</f>
        <v>247800</v>
      </c>
      <c r="H33" s="565"/>
      <c r="I33" s="566" t="s">
        <v>373</v>
      </c>
    </row>
    <row r="34" spans="1:9" ht="24.75" customHeight="1" x14ac:dyDescent="0.25">
      <c r="A34" s="563">
        <v>2</v>
      </c>
      <c r="B34" s="1114" t="s">
        <v>374</v>
      </c>
      <c r="C34" s="1115"/>
      <c r="D34" s="564">
        <v>2241</v>
      </c>
      <c r="E34" s="565">
        <v>900</v>
      </c>
      <c r="F34" s="565"/>
      <c r="G34" s="565">
        <f t="shared" si="6"/>
        <v>900</v>
      </c>
      <c r="H34" s="565"/>
      <c r="I34" s="566"/>
    </row>
    <row r="35" spans="1:9" ht="34.5" customHeight="1" x14ac:dyDescent="0.25">
      <c r="A35" s="1110">
        <v>3</v>
      </c>
      <c r="B35" s="1117" t="s">
        <v>375</v>
      </c>
      <c r="C35" s="1118"/>
      <c r="D35" s="564">
        <v>5240</v>
      </c>
      <c r="E35" s="568">
        <f>3413000</f>
        <v>3413000</v>
      </c>
      <c r="F35" s="568"/>
      <c r="G35" s="568">
        <f t="shared" si="6"/>
        <v>3413000</v>
      </c>
      <c r="H35" s="568"/>
      <c r="I35" s="566"/>
    </row>
    <row r="36" spans="1:9" ht="48" x14ac:dyDescent="0.25">
      <c r="A36" s="1111"/>
      <c r="B36" s="1119"/>
      <c r="C36" s="1120"/>
      <c r="D36" s="564">
        <v>2239</v>
      </c>
      <c r="E36" s="568">
        <v>0</v>
      </c>
      <c r="F36" s="568">
        <v>4659</v>
      </c>
      <c r="G36" s="568">
        <f t="shared" si="6"/>
        <v>4659</v>
      </c>
      <c r="H36" s="568" t="s">
        <v>340</v>
      </c>
      <c r="I36" s="566"/>
    </row>
    <row r="37" spans="1:9" ht="15" customHeight="1" x14ac:dyDescent="0.25">
      <c r="A37" s="1116"/>
      <c r="B37" s="1121"/>
      <c r="C37" s="1122"/>
      <c r="D37" s="564">
        <v>5250</v>
      </c>
      <c r="E37" s="568">
        <v>1365000</v>
      </c>
      <c r="F37" s="568">
        <v>-4659</v>
      </c>
      <c r="G37" s="568">
        <f t="shared" si="6"/>
        <v>1360341</v>
      </c>
      <c r="H37" s="568"/>
      <c r="I37" s="566"/>
    </row>
    <row r="38" spans="1:9" ht="15" customHeight="1" x14ac:dyDescent="0.25">
      <c r="A38" s="560">
        <v>4</v>
      </c>
      <c r="B38" s="1109" t="s">
        <v>376</v>
      </c>
      <c r="C38" s="1109"/>
      <c r="D38" s="564">
        <v>5250</v>
      </c>
      <c r="E38" s="568">
        <v>7000</v>
      </c>
      <c r="F38" s="568"/>
      <c r="G38" s="568">
        <f t="shared" si="6"/>
        <v>7000</v>
      </c>
      <c r="H38" s="568"/>
      <c r="I38" s="566" t="s">
        <v>377</v>
      </c>
    </row>
    <row r="39" spans="1:9" ht="38.25" customHeight="1" x14ac:dyDescent="0.25">
      <c r="A39" s="563">
        <v>5</v>
      </c>
      <c r="B39" s="1109" t="s">
        <v>378</v>
      </c>
      <c r="C39" s="1109"/>
      <c r="D39" s="564">
        <v>5250</v>
      </c>
      <c r="E39" s="565">
        <v>43500</v>
      </c>
      <c r="F39" s="565"/>
      <c r="G39" s="565">
        <f t="shared" si="6"/>
        <v>43500</v>
      </c>
      <c r="H39" s="565"/>
      <c r="I39" s="566" t="s">
        <v>379</v>
      </c>
    </row>
    <row r="40" spans="1:9" ht="27" customHeight="1" x14ac:dyDescent="0.25">
      <c r="A40" s="1110">
        <v>6</v>
      </c>
      <c r="B40" s="1109" t="s">
        <v>380</v>
      </c>
      <c r="C40" s="1109"/>
      <c r="D40" s="564">
        <v>5240</v>
      </c>
      <c r="E40" s="565">
        <v>50000</v>
      </c>
      <c r="F40" s="565"/>
      <c r="G40" s="565">
        <f t="shared" si="6"/>
        <v>50000</v>
      </c>
      <c r="H40" s="565"/>
      <c r="I40" s="566" t="s">
        <v>381</v>
      </c>
    </row>
    <row r="41" spans="1:9" ht="27" customHeight="1" x14ac:dyDescent="0.25">
      <c r="A41" s="1111">
        <v>7.0813953488372103</v>
      </c>
      <c r="B41" s="1109" t="s">
        <v>382</v>
      </c>
      <c r="C41" s="1109"/>
      <c r="D41" s="564">
        <v>5240</v>
      </c>
      <c r="E41" s="565">
        <v>40000</v>
      </c>
      <c r="F41" s="565"/>
      <c r="G41" s="565">
        <f t="shared" si="6"/>
        <v>40000</v>
      </c>
      <c r="H41" s="565"/>
      <c r="I41" s="566" t="s">
        <v>381</v>
      </c>
    </row>
    <row r="42" spans="1:9" ht="15" customHeight="1" x14ac:dyDescent="0.25">
      <c r="A42" s="570">
        <v>7</v>
      </c>
      <c r="B42" s="1109" t="s">
        <v>383</v>
      </c>
      <c r="C42" s="1109"/>
      <c r="D42" s="564">
        <v>2241</v>
      </c>
      <c r="E42" s="565">
        <v>1900</v>
      </c>
      <c r="F42" s="565"/>
      <c r="G42" s="565">
        <f t="shared" si="6"/>
        <v>1900</v>
      </c>
      <c r="H42" s="565"/>
      <c r="I42" s="566" t="s">
        <v>379</v>
      </c>
    </row>
    <row r="43" spans="1:9" ht="15" customHeight="1" x14ac:dyDescent="0.25">
      <c r="A43" s="560">
        <v>8</v>
      </c>
      <c r="B43" s="1109" t="s">
        <v>384</v>
      </c>
      <c r="C43" s="1109"/>
      <c r="D43" s="564">
        <v>5250</v>
      </c>
      <c r="E43" s="565">
        <v>17300</v>
      </c>
      <c r="F43" s="565"/>
      <c r="G43" s="565">
        <f t="shared" si="6"/>
        <v>17300</v>
      </c>
      <c r="H43" s="565"/>
      <c r="I43" s="566" t="s">
        <v>377</v>
      </c>
    </row>
    <row r="44" spans="1:9" ht="38.25" customHeight="1" x14ac:dyDescent="0.25">
      <c r="A44" s="570">
        <v>9</v>
      </c>
      <c r="B44" s="1112" t="s">
        <v>385</v>
      </c>
      <c r="C44" s="1113"/>
      <c r="D44" s="564">
        <v>5240</v>
      </c>
      <c r="E44" s="565">
        <v>52842</v>
      </c>
      <c r="F44" s="565"/>
      <c r="G44" s="565">
        <f t="shared" si="6"/>
        <v>52842</v>
      </c>
      <c r="H44" s="565"/>
      <c r="I44" s="566"/>
    </row>
    <row r="45" spans="1:9" ht="15" customHeight="1" x14ac:dyDescent="0.25">
      <c r="A45" s="563">
        <v>10</v>
      </c>
      <c r="B45" s="1117" t="s">
        <v>386</v>
      </c>
      <c r="C45" s="1118"/>
      <c r="D45" s="564">
        <v>5250</v>
      </c>
      <c r="E45" s="565">
        <v>100000</v>
      </c>
      <c r="F45" s="565"/>
      <c r="G45" s="565">
        <f t="shared" si="6"/>
        <v>100000</v>
      </c>
      <c r="H45" s="565"/>
      <c r="I45" s="566" t="s">
        <v>387</v>
      </c>
    </row>
    <row r="46" spans="1:9" ht="15" customHeight="1" x14ac:dyDescent="0.25">
      <c r="A46" s="571">
        <v>11</v>
      </c>
      <c r="B46" s="1112" t="s">
        <v>388</v>
      </c>
      <c r="C46" s="1113"/>
      <c r="D46" s="564">
        <v>2241</v>
      </c>
      <c r="E46" s="565">
        <v>55000</v>
      </c>
      <c r="F46" s="565"/>
      <c r="G46" s="565">
        <f t="shared" si="6"/>
        <v>55000</v>
      </c>
      <c r="H46" s="565"/>
      <c r="I46" s="566" t="s">
        <v>389</v>
      </c>
    </row>
    <row r="47" spans="1:9" ht="15" customHeight="1" x14ac:dyDescent="0.25">
      <c r="A47" s="571">
        <v>12</v>
      </c>
      <c r="B47" s="1112" t="s">
        <v>390</v>
      </c>
      <c r="C47" s="1113"/>
      <c r="D47" s="564">
        <v>5250</v>
      </c>
      <c r="E47" s="565">
        <v>15000</v>
      </c>
      <c r="F47" s="565"/>
      <c r="G47" s="565">
        <f t="shared" si="6"/>
        <v>15000</v>
      </c>
      <c r="H47" s="565"/>
      <c r="I47" s="566"/>
    </row>
    <row r="48" spans="1:9" ht="15" customHeight="1" x14ac:dyDescent="0.25">
      <c r="A48" s="572">
        <v>13</v>
      </c>
      <c r="B48" s="1109" t="s">
        <v>391</v>
      </c>
      <c r="C48" s="1109"/>
      <c r="D48" s="564">
        <v>5250</v>
      </c>
      <c r="E48" s="565">
        <v>10741</v>
      </c>
      <c r="F48" s="565"/>
      <c r="G48" s="565">
        <f t="shared" si="6"/>
        <v>10741</v>
      </c>
      <c r="H48" s="565"/>
      <c r="I48" s="566" t="s">
        <v>392</v>
      </c>
    </row>
    <row r="49" spans="1:9" ht="15" customHeight="1" x14ac:dyDescent="0.25">
      <c r="A49" s="570">
        <v>14</v>
      </c>
      <c r="B49" s="1112" t="s">
        <v>393</v>
      </c>
      <c r="C49" s="1113"/>
      <c r="D49" s="564">
        <v>2241</v>
      </c>
      <c r="E49" s="565">
        <v>8000</v>
      </c>
      <c r="F49" s="565"/>
      <c r="G49" s="565">
        <f t="shared" si="6"/>
        <v>8000</v>
      </c>
      <c r="H49" s="565"/>
      <c r="I49" s="566" t="s">
        <v>373</v>
      </c>
    </row>
    <row r="50" spans="1:9" ht="27" customHeight="1" x14ac:dyDescent="0.25">
      <c r="A50" s="560">
        <v>15</v>
      </c>
      <c r="B50" s="1109" t="s">
        <v>394</v>
      </c>
      <c r="C50" s="1109"/>
      <c r="D50" s="564">
        <v>5240</v>
      </c>
      <c r="E50" s="565">
        <v>40000</v>
      </c>
      <c r="F50" s="565"/>
      <c r="G50" s="565">
        <f t="shared" si="6"/>
        <v>40000</v>
      </c>
      <c r="H50" s="565"/>
      <c r="I50" s="566"/>
    </row>
    <row r="51" spans="1:9" ht="6.75" customHeight="1" x14ac:dyDescent="0.25">
      <c r="A51" s="551"/>
      <c r="B51" s="552"/>
      <c r="C51" s="552"/>
      <c r="D51" s="557"/>
      <c r="E51" s="558"/>
      <c r="F51" s="558"/>
      <c r="G51" s="558"/>
      <c r="H51" s="558"/>
      <c r="I51" s="559"/>
    </row>
    <row r="52" spans="1:9" x14ac:dyDescent="0.25">
      <c r="A52" s="1100" t="s">
        <v>350</v>
      </c>
      <c r="B52" s="1100"/>
      <c r="C52" s="1100" t="s">
        <v>395</v>
      </c>
      <c r="D52" s="1100"/>
      <c r="E52" s="1100"/>
      <c r="F52" s="1100"/>
      <c r="G52" s="1100"/>
      <c r="H52" s="1100"/>
      <c r="I52" s="1100"/>
    </row>
    <row r="53" spans="1:9" x14ac:dyDescent="0.25">
      <c r="A53" s="1100" t="s">
        <v>352</v>
      </c>
      <c r="B53" s="1100"/>
      <c r="C53" s="1103" t="s">
        <v>396</v>
      </c>
      <c r="D53" s="1103"/>
      <c r="E53" s="1103"/>
      <c r="F53" s="1103"/>
      <c r="G53" s="1103"/>
      <c r="H53" s="1103"/>
      <c r="I53" s="1103"/>
    </row>
    <row r="54" spans="1:9" ht="48" x14ac:dyDescent="0.25">
      <c r="A54" s="541" t="s">
        <v>354</v>
      </c>
      <c r="B54" s="1104" t="s">
        <v>355</v>
      </c>
      <c r="C54" s="1104"/>
      <c r="D54" s="541" t="s">
        <v>356</v>
      </c>
      <c r="E54" s="543" t="s">
        <v>357</v>
      </c>
      <c r="F54" s="544" t="s">
        <v>358</v>
      </c>
      <c r="G54" s="544" t="s">
        <v>359</v>
      </c>
      <c r="H54" s="543" t="s">
        <v>26</v>
      </c>
      <c r="I54" s="541" t="s">
        <v>360</v>
      </c>
    </row>
    <row r="55" spans="1:9" ht="15" customHeight="1" x14ac:dyDescent="0.25">
      <c r="A55" s="1105" t="s">
        <v>361</v>
      </c>
      <c r="B55" s="1105"/>
      <c r="C55" s="1105"/>
      <c r="D55" s="561"/>
      <c r="E55" s="561">
        <f>SUM(E56:E59)</f>
        <v>285000</v>
      </c>
      <c r="F55" s="561">
        <f t="shared" ref="F55:G55" si="7">SUM(F56:F59)</f>
        <v>0</v>
      </c>
      <c r="G55" s="561">
        <f t="shared" si="7"/>
        <v>285000</v>
      </c>
      <c r="H55" s="561"/>
      <c r="I55" s="573"/>
    </row>
    <row r="56" spans="1:9" ht="15" customHeight="1" x14ac:dyDescent="0.25">
      <c r="A56" s="574">
        <v>1</v>
      </c>
      <c r="B56" s="1109" t="s">
        <v>397</v>
      </c>
      <c r="C56" s="1109"/>
      <c r="D56" s="564">
        <v>5250</v>
      </c>
      <c r="E56" s="565">
        <f>49900+5000</f>
        <v>54900</v>
      </c>
      <c r="F56" s="565"/>
      <c r="G56" s="565">
        <f t="shared" ref="G56:G59" si="8">E56+F56</f>
        <v>54900</v>
      </c>
      <c r="H56" s="565"/>
      <c r="I56" s="566" t="s">
        <v>398</v>
      </c>
    </row>
    <row r="57" spans="1:9" ht="25.5" customHeight="1" x14ac:dyDescent="0.25">
      <c r="A57" s="575">
        <v>2</v>
      </c>
      <c r="B57" s="1123" t="s">
        <v>399</v>
      </c>
      <c r="C57" s="1124"/>
      <c r="D57" s="576">
        <v>5240</v>
      </c>
      <c r="E57" s="568">
        <v>15000</v>
      </c>
      <c r="F57" s="568"/>
      <c r="G57" s="568">
        <f t="shared" si="8"/>
        <v>15000</v>
      </c>
      <c r="H57" s="568"/>
      <c r="I57" s="577" t="s">
        <v>398</v>
      </c>
    </row>
    <row r="58" spans="1:9" ht="15" customHeight="1" x14ac:dyDescent="0.25">
      <c r="A58" s="575">
        <v>3</v>
      </c>
      <c r="B58" s="1123" t="s">
        <v>400</v>
      </c>
      <c r="C58" s="1124"/>
      <c r="D58" s="576">
        <v>5240</v>
      </c>
      <c r="E58" s="568">
        <v>51800</v>
      </c>
      <c r="F58" s="568"/>
      <c r="G58" s="568">
        <f t="shared" si="8"/>
        <v>51800</v>
      </c>
      <c r="H58" s="568"/>
      <c r="I58" s="577" t="s">
        <v>398</v>
      </c>
    </row>
    <row r="59" spans="1:9" x14ac:dyDescent="0.25">
      <c r="A59" s="574">
        <v>4</v>
      </c>
      <c r="B59" s="1108" t="s">
        <v>401</v>
      </c>
      <c r="C59" s="1108"/>
      <c r="D59" s="564">
        <v>5250</v>
      </c>
      <c r="E59" s="565">
        <v>163300</v>
      </c>
      <c r="F59" s="565"/>
      <c r="G59" s="565">
        <f t="shared" si="8"/>
        <v>163300</v>
      </c>
      <c r="H59" s="565"/>
      <c r="I59" s="566" t="s">
        <v>402</v>
      </c>
    </row>
    <row r="60" spans="1:9" ht="7.5" customHeight="1" x14ac:dyDescent="0.25">
      <c r="A60" s="578"/>
      <c r="B60" s="578"/>
      <c r="C60" s="578"/>
      <c r="D60" s="578"/>
      <c r="E60" s="579"/>
      <c r="F60" s="579"/>
      <c r="G60" s="579"/>
      <c r="H60" s="579"/>
      <c r="I60" s="580"/>
    </row>
    <row r="61" spans="1:9" x14ac:dyDescent="0.25">
      <c r="A61" s="1100" t="s">
        <v>350</v>
      </c>
      <c r="B61" s="1100"/>
      <c r="C61" s="1100" t="s">
        <v>403</v>
      </c>
      <c r="D61" s="1100"/>
      <c r="E61" s="1100"/>
      <c r="F61" s="1100"/>
      <c r="G61" s="1100"/>
      <c r="H61" s="1100"/>
      <c r="I61" s="1100"/>
    </row>
    <row r="62" spans="1:9" x14ac:dyDescent="0.25">
      <c r="A62" s="1100" t="s">
        <v>352</v>
      </c>
      <c r="B62" s="1100"/>
      <c r="C62" s="1103" t="s">
        <v>404</v>
      </c>
      <c r="D62" s="1103"/>
      <c r="E62" s="1103"/>
      <c r="F62" s="1103"/>
      <c r="G62" s="1103"/>
      <c r="H62" s="1103"/>
      <c r="I62" s="1103"/>
    </row>
    <row r="63" spans="1:9" ht="48" x14ac:dyDescent="0.25">
      <c r="A63" s="541" t="s">
        <v>354</v>
      </c>
      <c r="B63" s="1104" t="s">
        <v>355</v>
      </c>
      <c r="C63" s="1104"/>
      <c r="D63" s="541" t="s">
        <v>356</v>
      </c>
      <c r="E63" s="543" t="s">
        <v>357</v>
      </c>
      <c r="F63" s="544" t="s">
        <v>358</v>
      </c>
      <c r="G63" s="544" t="s">
        <v>359</v>
      </c>
      <c r="H63" s="543" t="s">
        <v>26</v>
      </c>
      <c r="I63" s="541" t="s">
        <v>360</v>
      </c>
    </row>
    <row r="64" spans="1:9" ht="15" customHeight="1" x14ac:dyDescent="0.25">
      <c r="A64" s="1105" t="s">
        <v>361</v>
      </c>
      <c r="B64" s="1105"/>
      <c r="C64" s="1105"/>
      <c r="D64" s="545"/>
      <c r="E64" s="545">
        <f>SUM(E65:E65)</f>
        <v>4055</v>
      </c>
      <c r="F64" s="545">
        <f t="shared" ref="F64:G64" si="9">SUM(F65:F65)</f>
        <v>0</v>
      </c>
      <c r="G64" s="545">
        <f t="shared" si="9"/>
        <v>4055</v>
      </c>
      <c r="H64" s="545"/>
      <c r="I64" s="550" t="s">
        <v>405</v>
      </c>
    </row>
    <row r="65" spans="1:9" x14ac:dyDescent="0.25">
      <c r="A65" s="560">
        <v>2</v>
      </c>
      <c r="B65" s="1109" t="s">
        <v>406</v>
      </c>
      <c r="C65" s="1109"/>
      <c r="D65" s="548">
        <v>5250</v>
      </c>
      <c r="E65" s="549">
        <v>4055</v>
      </c>
      <c r="F65" s="549"/>
      <c r="G65" s="549">
        <f>E65+F65</f>
        <v>4055</v>
      </c>
      <c r="H65" s="549"/>
      <c r="I65" s="550"/>
    </row>
    <row r="66" spans="1:9" x14ac:dyDescent="0.25">
      <c r="A66" s="555"/>
      <c r="B66" s="556"/>
      <c r="C66" s="556"/>
      <c r="D66" s="557"/>
      <c r="E66" s="558"/>
      <c r="F66" s="558"/>
      <c r="G66" s="558"/>
      <c r="H66" s="558"/>
      <c r="I66" s="558"/>
    </row>
    <row r="67" spans="1:9" x14ac:dyDescent="0.25">
      <c r="A67" s="1100" t="s">
        <v>350</v>
      </c>
      <c r="B67" s="1100"/>
      <c r="C67" s="1100" t="s">
        <v>407</v>
      </c>
      <c r="D67" s="1100"/>
      <c r="E67" s="1100"/>
      <c r="F67" s="1100"/>
      <c r="G67" s="1100"/>
      <c r="H67" s="1100"/>
      <c r="I67" s="1100"/>
    </row>
    <row r="68" spans="1:9" x14ac:dyDescent="0.25">
      <c r="A68" s="1100" t="s">
        <v>352</v>
      </c>
      <c r="B68" s="1100"/>
      <c r="C68" s="1103" t="s">
        <v>408</v>
      </c>
      <c r="D68" s="1103"/>
      <c r="E68" s="1103"/>
      <c r="F68" s="1103"/>
      <c r="G68" s="1103"/>
      <c r="H68" s="1103"/>
      <c r="I68" s="1103"/>
    </row>
    <row r="69" spans="1:9" ht="48" x14ac:dyDescent="0.25">
      <c r="A69" s="541" t="s">
        <v>354</v>
      </c>
      <c r="B69" s="1104" t="s">
        <v>355</v>
      </c>
      <c r="C69" s="1104"/>
      <c r="D69" s="541" t="s">
        <v>356</v>
      </c>
      <c r="E69" s="543" t="s">
        <v>357</v>
      </c>
      <c r="F69" s="544" t="s">
        <v>358</v>
      </c>
      <c r="G69" s="544" t="s">
        <v>359</v>
      </c>
      <c r="H69" s="543" t="s">
        <v>26</v>
      </c>
      <c r="I69" s="541" t="s">
        <v>360</v>
      </c>
    </row>
    <row r="70" spans="1:9" ht="15" customHeight="1" x14ac:dyDescent="0.25">
      <c r="A70" s="1105" t="s">
        <v>361</v>
      </c>
      <c r="B70" s="1105"/>
      <c r="C70" s="1105"/>
      <c r="D70" s="545"/>
      <c r="E70" s="545">
        <f>SUM(E71:E71)</f>
        <v>57700</v>
      </c>
      <c r="F70" s="545">
        <f t="shared" ref="F70:G70" si="10">SUM(F71:F71)</f>
        <v>0</v>
      </c>
      <c r="G70" s="545">
        <f t="shared" si="10"/>
        <v>57700</v>
      </c>
      <c r="H70" s="545"/>
      <c r="I70" s="581"/>
    </row>
    <row r="71" spans="1:9" x14ac:dyDescent="0.25">
      <c r="A71" s="560">
        <v>1</v>
      </c>
      <c r="B71" s="1123" t="s">
        <v>409</v>
      </c>
      <c r="C71" s="1124"/>
      <c r="D71" s="548">
        <v>5240</v>
      </c>
      <c r="E71" s="549">
        <v>57700</v>
      </c>
      <c r="F71" s="549"/>
      <c r="G71" s="549">
        <f>E71+F71</f>
        <v>57700</v>
      </c>
      <c r="H71" s="549"/>
      <c r="I71" s="550" t="s">
        <v>381</v>
      </c>
    </row>
    <row r="72" spans="1:9" x14ac:dyDescent="0.25">
      <c r="A72" s="553"/>
      <c r="B72" s="553"/>
      <c r="C72" s="553"/>
      <c r="D72" s="553"/>
      <c r="E72" s="553"/>
      <c r="F72" s="553"/>
      <c r="G72" s="553"/>
      <c r="H72" s="553"/>
      <c r="I72" s="553"/>
    </row>
    <row r="73" spans="1:9" x14ac:dyDescent="0.25">
      <c r="A73" s="1100" t="s">
        <v>350</v>
      </c>
      <c r="B73" s="1100"/>
      <c r="C73" s="1100" t="s">
        <v>410</v>
      </c>
      <c r="D73" s="1100"/>
      <c r="E73" s="1100"/>
      <c r="F73" s="1100"/>
      <c r="G73" s="1100"/>
      <c r="H73" s="1100"/>
      <c r="I73" s="1100"/>
    </row>
    <row r="74" spans="1:9" x14ac:dyDescent="0.25">
      <c r="A74" s="1100" t="s">
        <v>352</v>
      </c>
      <c r="B74" s="1100"/>
      <c r="C74" s="1103" t="s">
        <v>411</v>
      </c>
      <c r="D74" s="1103"/>
      <c r="E74" s="1103"/>
      <c r="F74" s="1103"/>
      <c r="G74" s="1103"/>
      <c r="H74" s="1103"/>
      <c r="I74" s="1103"/>
    </row>
    <row r="75" spans="1:9" ht="48" x14ac:dyDescent="0.25">
      <c r="A75" s="541" t="s">
        <v>354</v>
      </c>
      <c r="B75" s="1104" t="s">
        <v>355</v>
      </c>
      <c r="C75" s="1104"/>
      <c r="D75" s="541" t="s">
        <v>356</v>
      </c>
      <c r="E75" s="543" t="s">
        <v>357</v>
      </c>
      <c r="F75" s="544" t="s">
        <v>358</v>
      </c>
      <c r="G75" s="544" t="s">
        <v>359</v>
      </c>
      <c r="H75" s="543" t="s">
        <v>26</v>
      </c>
      <c r="I75" s="541" t="s">
        <v>360</v>
      </c>
    </row>
    <row r="76" spans="1:9" ht="15" customHeight="1" x14ac:dyDescent="0.25">
      <c r="A76" s="1105" t="s">
        <v>361</v>
      </c>
      <c r="B76" s="1105"/>
      <c r="C76" s="1105"/>
      <c r="D76" s="561"/>
      <c r="E76" s="561">
        <f>SUM(E77:E79)</f>
        <v>88710</v>
      </c>
      <c r="F76" s="561">
        <f t="shared" ref="F76:G76" si="11">SUM(F77:F79)</f>
        <v>0</v>
      </c>
      <c r="G76" s="561">
        <f t="shared" si="11"/>
        <v>88710</v>
      </c>
      <c r="H76" s="561"/>
      <c r="I76" s="566" t="s">
        <v>412</v>
      </c>
    </row>
    <row r="77" spans="1:9" ht="24" customHeight="1" x14ac:dyDescent="0.25">
      <c r="A77" s="560">
        <v>1</v>
      </c>
      <c r="B77" s="1109" t="s">
        <v>413</v>
      </c>
      <c r="C77" s="1109"/>
      <c r="D77" s="564">
        <v>5240</v>
      </c>
      <c r="E77" s="565">
        <f>77300-77300</f>
        <v>0</v>
      </c>
      <c r="F77" s="565"/>
      <c r="G77" s="565">
        <f t="shared" ref="G77:G79" si="12">E77+F77</f>
        <v>0</v>
      </c>
      <c r="H77" s="565"/>
      <c r="I77" s="565"/>
    </row>
    <row r="78" spans="1:9" ht="15" customHeight="1" x14ac:dyDescent="0.25">
      <c r="A78" s="570">
        <v>2</v>
      </c>
      <c r="B78" s="1112" t="s">
        <v>414</v>
      </c>
      <c r="C78" s="1113"/>
      <c r="D78" s="564">
        <v>5250</v>
      </c>
      <c r="E78" s="565">
        <v>52200</v>
      </c>
      <c r="F78" s="565"/>
      <c r="G78" s="565">
        <f t="shared" si="12"/>
        <v>52200</v>
      </c>
      <c r="H78" s="565"/>
      <c r="I78" s="565"/>
    </row>
    <row r="79" spans="1:9" x14ac:dyDescent="0.25">
      <c r="A79" s="560">
        <v>3</v>
      </c>
      <c r="B79" s="1109" t="s">
        <v>415</v>
      </c>
      <c r="C79" s="1109"/>
      <c r="D79" s="564">
        <v>5250</v>
      </c>
      <c r="E79" s="565">
        <v>36510</v>
      </c>
      <c r="F79" s="565"/>
      <c r="G79" s="565">
        <f t="shared" si="12"/>
        <v>36510</v>
      </c>
      <c r="H79" s="565"/>
      <c r="I79" s="565"/>
    </row>
    <row r="80" spans="1:9" x14ac:dyDescent="0.25">
      <c r="A80" s="553"/>
      <c r="B80" s="553"/>
      <c r="C80" s="553"/>
      <c r="D80" s="553"/>
      <c r="E80" s="582"/>
      <c r="F80" s="582"/>
      <c r="G80" s="582"/>
      <c r="H80" s="582"/>
      <c r="I80" s="582"/>
    </row>
    <row r="81" spans="1:9" x14ac:dyDescent="0.25">
      <c r="A81" s="1100" t="s">
        <v>350</v>
      </c>
      <c r="B81" s="1100"/>
      <c r="C81" s="1100" t="s">
        <v>416</v>
      </c>
      <c r="D81" s="1100"/>
      <c r="E81" s="1100"/>
      <c r="F81" s="1100"/>
      <c r="G81" s="1100"/>
      <c r="H81" s="1100"/>
      <c r="I81" s="1100"/>
    </row>
    <row r="82" spans="1:9" x14ac:dyDescent="0.25">
      <c r="A82" s="1100" t="s">
        <v>352</v>
      </c>
      <c r="B82" s="1100"/>
      <c r="C82" s="1103" t="s">
        <v>417</v>
      </c>
      <c r="D82" s="1103"/>
      <c r="E82" s="1103"/>
      <c r="F82" s="1103"/>
      <c r="G82" s="1103"/>
      <c r="H82" s="1103"/>
      <c r="I82" s="1103"/>
    </row>
    <row r="83" spans="1:9" ht="48" x14ac:dyDescent="0.25">
      <c r="A83" s="541" t="s">
        <v>354</v>
      </c>
      <c r="B83" s="1130" t="s">
        <v>355</v>
      </c>
      <c r="C83" s="1131"/>
      <c r="D83" s="541" t="s">
        <v>356</v>
      </c>
      <c r="E83" s="543" t="s">
        <v>357</v>
      </c>
      <c r="F83" s="544" t="s">
        <v>358</v>
      </c>
      <c r="G83" s="544" t="s">
        <v>359</v>
      </c>
      <c r="H83" s="543" t="s">
        <v>26</v>
      </c>
      <c r="I83" s="541" t="s">
        <v>360</v>
      </c>
    </row>
    <row r="84" spans="1:9" x14ac:dyDescent="0.25">
      <c r="A84" s="1125" t="s">
        <v>361</v>
      </c>
      <c r="B84" s="1126"/>
      <c r="C84" s="1127"/>
      <c r="D84" s="561"/>
      <c r="E84" s="561">
        <f>SUM(E85:E87)</f>
        <v>594303</v>
      </c>
      <c r="F84" s="561">
        <f t="shared" ref="F84:G84" si="13">SUM(F85:F87)</f>
        <v>0</v>
      </c>
      <c r="G84" s="561">
        <f t="shared" si="13"/>
        <v>594303</v>
      </c>
      <c r="H84" s="561"/>
      <c r="I84" s="566" t="s">
        <v>377</v>
      </c>
    </row>
    <row r="85" spans="1:9" ht="27.75" customHeight="1" x14ac:dyDescent="0.25">
      <c r="A85" s="560">
        <v>1</v>
      </c>
      <c r="B85" s="1128" t="s">
        <v>418</v>
      </c>
      <c r="C85" s="1129"/>
      <c r="D85" s="564">
        <v>5250</v>
      </c>
      <c r="E85" s="565">
        <v>579191</v>
      </c>
      <c r="F85" s="583"/>
      <c r="G85" s="565">
        <f t="shared" ref="G85:G87" si="14">E85+F85</f>
        <v>579191</v>
      </c>
      <c r="H85" s="583"/>
      <c r="I85" s="565"/>
    </row>
    <row r="86" spans="1:9" ht="15" customHeight="1" x14ac:dyDescent="0.25">
      <c r="A86" s="570">
        <v>2</v>
      </c>
      <c r="B86" s="1112" t="s">
        <v>419</v>
      </c>
      <c r="C86" s="1113"/>
      <c r="D86" s="564">
        <v>5250</v>
      </c>
      <c r="E86" s="565">
        <v>14312</v>
      </c>
      <c r="F86" s="565"/>
      <c r="G86" s="565">
        <f t="shared" si="14"/>
        <v>14312</v>
      </c>
      <c r="H86" s="565"/>
      <c r="I86" s="565"/>
    </row>
    <row r="87" spans="1:9" ht="15" customHeight="1" x14ac:dyDescent="0.25">
      <c r="A87" s="560">
        <v>3</v>
      </c>
      <c r="B87" s="1128" t="s">
        <v>420</v>
      </c>
      <c r="C87" s="1129"/>
      <c r="D87" s="564">
        <v>5250</v>
      </c>
      <c r="E87" s="565">
        <v>800</v>
      </c>
      <c r="F87" s="565"/>
      <c r="G87" s="565">
        <f t="shared" si="14"/>
        <v>800</v>
      </c>
      <c r="H87" s="565"/>
      <c r="I87" s="565"/>
    </row>
    <row r="88" spans="1:9" x14ac:dyDescent="0.25">
      <c r="A88" s="555"/>
      <c r="B88" s="556"/>
      <c r="C88" s="556"/>
      <c r="D88" s="558"/>
      <c r="E88" s="558"/>
      <c r="F88" s="558"/>
      <c r="G88" s="558"/>
      <c r="H88" s="558"/>
      <c r="I88" s="558"/>
    </row>
    <row r="89" spans="1:9" x14ac:dyDescent="0.25">
      <c r="A89" s="1100" t="s">
        <v>350</v>
      </c>
      <c r="B89" s="1100"/>
      <c r="C89" s="1100" t="s">
        <v>421</v>
      </c>
      <c r="D89" s="1100"/>
      <c r="E89" s="1100"/>
      <c r="F89" s="1100"/>
      <c r="G89" s="1100"/>
      <c r="H89" s="1100"/>
      <c r="I89" s="1100"/>
    </row>
    <row r="90" spans="1:9" x14ac:dyDescent="0.25">
      <c r="A90" s="1100" t="s">
        <v>352</v>
      </c>
      <c r="B90" s="1100"/>
      <c r="C90" s="1103" t="s">
        <v>422</v>
      </c>
      <c r="D90" s="1103"/>
      <c r="E90" s="1103"/>
      <c r="F90" s="1103"/>
      <c r="G90" s="1103"/>
      <c r="H90" s="1103"/>
      <c r="I90" s="1103"/>
    </row>
    <row r="91" spans="1:9" ht="48" x14ac:dyDescent="0.25">
      <c r="A91" s="541" t="s">
        <v>354</v>
      </c>
      <c r="B91" s="1130" t="s">
        <v>355</v>
      </c>
      <c r="C91" s="1131"/>
      <c r="D91" s="541" t="s">
        <v>356</v>
      </c>
      <c r="E91" s="543" t="s">
        <v>357</v>
      </c>
      <c r="F91" s="544" t="s">
        <v>358</v>
      </c>
      <c r="G91" s="544" t="s">
        <v>359</v>
      </c>
      <c r="H91" s="543" t="s">
        <v>26</v>
      </c>
      <c r="I91" s="541" t="s">
        <v>360</v>
      </c>
    </row>
    <row r="92" spans="1:9" ht="15" customHeight="1" x14ac:dyDescent="0.25">
      <c r="A92" s="1125" t="s">
        <v>361</v>
      </c>
      <c r="B92" s="1126"/>
      <c r="C92" s="1127"/>
      <c r="D92" s="561"/>
      <c r="E92" s="561">
        <f>SUM(E93:E106)</f>
        <v>546564</v>
      </c>
      <c r="F92" s="561">
        <f t="shared" ref="F92:G92" si="15">SUM(F93:F106)</f>
        <v>0</v>
      </c>
      <c r="G92" s="561">
        <f t="shared" si="15"/>
        <v>546564</v>
      </c>
      <c r="H92" s="561"/>
      <c r="I92" s="566" t="s">
        <v>423</v>
      </c>
    </row>
    <row r="93" spans="1:9" ht="15" customHeight="1" x14ac:dyDescent="0.25">
      <c r="A93" s="584">
        <v>1</v>
      </c>
      <c r="B93" s="1132" t="s">
        <v>424</v>
      </c>
      <c r="C93" s="1133"/>
      <c r="D93" s="564">
        <v>2241</v>
      </c>
      <c r="E93" s="585">
        <v>38000</v>
      </c>
      <c r="F93" s="585"/>
      <c r="G93" s="585">
        <f t="shared" ref="G93:G106" si="16">E93+F93</f>
        <v>38000</v>
      </c>
      <c r="H93" s="585"/>
      <c r="I93" s="561"/>
    </row>
    <row r="94" spans="1:9" ht="24.75" customHeight="1" x14ac:dyDescent="0.25">
      <c r="A94" s="586">
        <v>2</v>
      </c>
      <c r="B94" s="1112" t="s">
        <v>425</v>
      </c>
      <c r="C94" s="1113"/>
      <c r="D94" s="564">
        <v>5250</v>
      </c>
      <c r="E94" s="585">
        <v>0</v>
      </c>
      <c r="F94" s="587"/>
      <c r="G94" s="585">
        <f t="shared" si="16"/>
        <v>0</v>
      </c>
      <c r="H94" s="585"/>
      <c r="I94" s="561"/>
    </row>
    <row r="95" spans="1:9" ht="15" customHeight="1" x14ac:dyDescent="0.25">
      <c r="A95" s="586">
        <v>3</v>
      </c>
      <c r="B95" s="1128" t="s">
        <v>426</v>
      </c>
      <c r="C95" s="1129"/>
      <c r="D95" s="564">
        <v>5250</v>
      </c>
      <c r="E95" s="585">
        <v>20400</v>
      </c>
      <c r="F95" s="585"/>
      <c r="G95" s="585">
        <f t="shared" si="16"/>
        <v>20400</v>
      </c>
      <c r="H95" s="585"/>
      <c r="I95" s="561"/>
    </row>
    <row r="96" spans="1:9" ht="15" customHeight="1" x14ac:dyDescent="0.25">
      <c r="A96" s="586">
        <v>4</v>
      </c>
      <c r="B96" s="1109" t="s">
        <v>427</v>
      </c>
      <c r="C96" s="1109"/>
      <c r="D96" s="564">
        <v>5250</v>
      </c>
      <c r="E96" s="585">
        <v>1609</v>
      </c>
      <c r="F96" s="585"/>
      <c r="G96" s="585">
        <f t="shared" si="16"/>
        <v>1609</v>
      </c>
      <c r="H96" s="585"/>
      <c r="I96" s="561"/>
    </row>
    <row r="97" spans="1:9" ht="15" customHeight="1" x14ac:dyDescent="0.25">
      <c r="A97" s="586">
        <v>5</v>
      </c>
      <c r="B97" s="1109" t="s">
        <v>428</v>
      </c>
      <c r="C97" s="1109"/>
      <c r="D97" s="564">
        <v>5250</v>
      </c>
      <c r="E97" s="585">
        <v>26005</v>
      </c>
      <c r="F97" s="585"/>
      <c r="G97" s="585">
        <f t="shared" si="16"/>
        <v>26005</v>
      </c>
      <c r="H97" s="585"/>
      <c r="I97" s="561"/>
    </row>
    <row r="98" spans="1:9" ht="15" customHeight="1" x14ac:dyDescent="0.25">
      <c r="A98" s="586">
        <v>6</v>
      </c>
      <c r="B98" s="1109" t="s">
        <v>429</v>
      </c>
      <c r="C98" s="1109"/>
      <c r="D98" s="564">
        <v>5250</v>
      </c>
      <c r="E98" s="585">
        <v>89159</v>
      </c>
      <c r="F98" s="585"/>
      <c r="G98" s="585">
        <f t="shared" si="16"/>
        <v>89159</v>
      </c>
      <c r="H98" s="585"/>
      <c r="I98" s="561"/>
    </row>
    <row r="99" spans="1:9" ht="15" customHeight="1" x14ac:dyDescent="0.25">
      <c r="A99" s="586">
        <v>7</v>
      </c>
      <c r="B99" s="1109" t="s">
        <v>430</v>
      </c>
      <c r="C99" s="1109"/>
      <c r="D99" s="564">
        <v>5250</v>
      </c>
      <c r="E99" s="585">
        <v>22300</v>
      </c>
      <c r="F99" s="585"/>
      <c r="G99" s="585">
        <f t="shared" si="16"/>
        <v>22300</v>
      </c>
      <c r="H99" s="585"/>
      <c r="I99" s="561"/>
    </row>
    <row r="100" spans="1:9" ht="15" customHeight="1" x14ac:dyDescent="0.25">
      <c r="A100" s="586">
        <v>8</v>
      </c>
      <c r="B100" s="1109" t="s">
        <v>431</v>
      </c>
      <c r="C100" s="1109"/>
      <c r="D100" s="564">
        <v>5250</v>
      </c>
      <c r="E100" s="585">
        <v>79725</v>
      </c>
      <c r="F100" s="585"/>
      <c r="G100" s="585">
        <f t="shared" si="16"/>
        <v>79725</v>
      </c>
      <c r="H100" s="585"/>
      <c r="I100" s="561"/>
    </row>
    <row r="101" spans="1:9" ht="15" customHeight="1" x14ac:dyDescent="0.25">
      <c r="A101" s="586">
        <v>9</v>
      </c>
      <c r="B101" s="1109" t="s">
        <v>432</v>
      </c>
      <c r="C101" s="1109"/>
      <c r="D101" s="564">
        <v>5250</v>
      </c>
      <c r="E101" s="585">
        <v>13663</v>
      </c>
      <c r="F101" s="585"/>
      <c r="G101" s="585">
        <f t="shared" si="16"/>
        <v>13663</v>
      </c>
      <c r="H101" s="585"/>
      <c r="I101" s="561"/>
    </row>
    <row r="102" spans="1:9" ht="15" customHeight="1" x14ac:dyDescent="0.25">
      <c r="A102" s="586">
        <v>10</v>
      </c>
      <c r="B102" s="1109" t="s">
        <v>433</v>
      </c>
      <c r="C102" s="1109"/>
      <c r="D102" s="564">
        <v>5250</v>
      </c>
      <c r="E102" s="585">
        <v>35206</v>
      </c>
      <c r="F102" s="585"/>
      <c r="G102" s="585">
        <f t="shared" si="16"/>
        <v>35206</v>
      </c>
      <c r="H102" s="585"/>
      <c r="I102" s="561"/>
    </row>
    <row r="103" spans="1:9" ht="15" customHeight="1" x14ac:dyDescent="0.25">
      <c r="A103" s="586">
        <v>11</v>
      </c>
      <c r="B103" s="1109" t="s">
        <v>434</v>
      </c>
      <c r="C103" s="1109"/>
      <c r="D103" s="564">
        <v>5250</v>
      </c>
      <c r="E103" s="585">
        <v>37225</v>
      </c>
      <c r="F103" s="585"/>
      <c r="G103" s="585">
        <f t="shared" si="16"/>
        <v>37225</v>
      </c>
      <c r="H103" s="585"/>
      <c r="I103" s="561"/>
    </row>
    <row r="104" spans="1:9" ht="15" customHeight="1" x14ac:dyDescent="0.25">
      <c r="A104" s="586">
        <v>12</v>
      </c>
      <c r="B104" s="1109" t="s">
        <v>435</v>
      </c>
      <c r="C104" s="1109"/>
      <c r="D104" s="564">
        <v>5250</v>
      </c>
      <c r="E104" s="585">
        <v>16940</v>
      </c>
      <c r="F104" s="585"/>
      <c r="G104" s="585">
        <f t="shared" si="16"/>
        <v>16940</v>
      </c>
      <c r="H104" s="585"/>
      <c r="I104" s="561"/>
    </row>
    <row r="105" spans="1:9" ht="15" customHeight="1" x14ac:dyDescent="0.25">
      <c r="A105" s="588">
        <v>13</v>
      </c>
      <c r="B105" s="1117" t="s">
        <v>436</v>
      </c>
      <c r="C105" s="1118"/>
      <c r="D105" s="564">
        <v>5250</v>
      </c>
      <c r="E105" s="585">
        <v>26400</v>
      </c>
      <c r="F105" s="585"/>
      <c r="G105" s="585">
        <f t="shared" si="16"/>
        <v>26400</v>
      </c>
      <c r="H105" s="585"/>
      <c r="I105" s="561"/>
    </row>
    <row r="106" spans="1:9" ht="31.5" customHeight="1" x14ac:dyDescent="0.25">
      <c r="A106" s="589">
        <v>14</v>
      </c>
      <c r="B106" s="1134" t="s">
        <v>437</v>
      </c>
      <c r="C106" s="1135"/>
      <c r="D106" s="576">
        <v>5250</v>
      </c>
      <c r="E106" s="590">
        <v>139932</v>
      </c>
      <c r="F106" s="591"/>
      <c r="G106" s="590">
        <f t="shared" si="16"/>
        <v>139932</v>
      </c>
      <c r="H106" s="590"/>
      <c r="I106" s="592"/>
    </row>
    <row r="107" spans="1:9" x14ac:dyDescent="0.25">
      <c r="A107" s="551"/>
      <c r="B107" s="552"/>
      <c r="C107" s="552"/>
      <c r="D107" s="557"/>
      <c r="E107" s="558"/>
      <c r="F107" s="558"/>
      <c r="G107" s="558"/>
      <c r="H107" s="558"/>
      <c r="I107" s="558"/>
    </row>
    <row r="108" spans="1:9" x14ac:dyDescent="0.25">
      <c r="A108" s="1100" t="s">
        <v>350</v>
      </c>
      <c r="B108" s="1100"/>
      <c r="C108" s="535" t="s">
        <v>438</v>
      </c>
      <c r="D108" s="535"/>
      <c r="E108" s="535"/>
      <c r="F108" s="535"/>
      <c r="G108" s="535"/>
      <c r="H108" s="535"/>
      <c r="I108" s="535"/>
    </row>
    <row r="109" spans="1:9" x14ac:dyDescent="0.25">
      <c r="A109" s="1100" t="s">
        <v>352</v>
      </c>
      <c r="B109" s="1100"/>
      <c r="C109" s="1103" t="s">
        <v>439</v>
      </c>
      <c r="D109" s="1103"/>
      <c r="E109" s="1103"/>
      <c r="F109" s="1103"/>
      <c r="G109" s="1103"/>
      <c r="H109" s="1103"/>
      <c r="I109" s="1103"/>
    </row>
    <row r="110" spans="1:9" ht="48" x14ac:dyDescent="0.25">
      <c r="A110" s="541" t="s">
        <v>354</v>
      </c>
      <c r="B110" s="1104" t="s">
        <v>355</v>
      </c>
      <c r="C110" s="1104"/>
      <c r="D110" s="541" t="s">
        <v>356</v>
      </c>
      <c r="E110" s="543" t="s">
        <v>357</v>
      </c>
      <c r="F110" s="544" t="s">
        <v>358</v>
      </c>
      <c r="G110" s="544" t="s">
        <v>359</v>
      </c>
      <c r="H110" s="543" t="s">
        <v>26</v>
      </c>
      <c r="I110" s="541" t="s">
        <v>360</v>
      </c>
    </row>
    <row r="111" spans="1:9" ht="15" customHeight="1" x14ac:dyDescent="0.25">
      <c r="A111" s="1105" t="s">
        <v>361</v>
      </c>
      <c r="B111" s="1105"/>
      <c r="C111" s="1105"/>
      <c r="D111" s="561"/>
      <c r="E111" s="561">
        <f>SUM(E112:E133)</f>
        <v>3904321</v>
      </c>
      <c r="F111" s="561">
        <f>SUM(F112:F133)</f>
        <v>0</v>
      </c>
      <c r="G111" s="561">
        <f>SUM(G112:G133)</f>
        <v>3904321</v>
      </c>
      <c r="H111" s="561"/>
      <c r="I111" s="566" t="s">
        <v>440</v>
      </c>
    </row>
    <row r="112" spans="1:9" ht="15" customHeight="1" x14ac:dyDescent="0.25">
      <c r="A112" s="574">
        <v>1</v>
      </c>
      <c r="B112" s="1109" t="s">
        <v>424</v>
      </c>
      <c r="C112" s="1109"/>
      <c r="D112" s="564">
        <v>2241</v>
      </c>
      <c r="E112" s="565">
        <v>45000</v>
      </c>
      <c r="F112" s="565"/>
      <c r="G112" s="565">
        <f t="shared" ref="G112:G133" si="17">E112+F112</f>
        <v>45000</v>
      </c>
      <c r="H112" s="565"/>
      <c r="I112" s="565"/>
    </row>
    <row r="113" spans="1:9" ht="25.5" customHeight="1" x14ac:dyDescent="0.25">
      <c r="A113" s="588">
        <v>2</v>
      </c>
      <c r="B113" s="1112" t="s">
        <v>441</v>
      </c>
      <c r="C113" s="1113"/>
      <c r="D113" s="564">
        <v>5250</v>
      </c>
      <c r="E113" s="585">
        <v>0</v>
      </c>
      <c r="F113" s="587"/>
      <c r="G113" s="585">
        <f t="shared" si="17"/>
        <v>0</v>
      </c>
      <c r="H113" s="585"/>
      <c r="I113" s="561"/>
    </row>
    <row r="114" spans="1:9" ht="15" customHeight="1" x14ac:dyDescent="0.25">
      <c r="A114" s="586">
        <v>3</v>
      </c>
      <c r="B114" s="1112" t="s">
        <v>442</v>
      </c>
      <c r="C114" s="1113"/>
      <c r="D114" s="564">
        <v>5250</v>
      </c>
      <c r="E114" s="585">
        <v>39450</v>
      </c>
      <c r="F114" s="585"/>
      <c r="G114" s="585">
        <f t="shared" si="17"/>
        <v>39450</v>
      </c>
      <c r="H114" s="585"/>
      <c r="I114" s="561"/>
    </row>
    <row r="115" spans="1:9" ht="15" customHeight="1" x14ac:dyDescent="0.25">
      <c r="A115" s="586">
        <v>4</v>
      </c>
      <c r="B115" s="1112" t="s">
        <v>443</v>
      </c>
      <c r="C115" s="1113"/>
      <c r="D115" s="564">
        <v>5250</v>
      </c>
      <c r="E115" s="585">
        <v>19509</v>
      </c>
      <c r="F115" s="585"/>
      <c r="G115" s="585">
        <f t="shared" si="17"/>
        <v>19509</v>
      </c>
      <c r="H115" s="585"/>
      <c r="I115" s="561"/>
    </row>
    <row r="116" spans="1:9" ht="15" customHeight="1" x14ac:dyDescent="0.25">
      <c r="A116" s="586">
        <v>5</v>
      </c>
      <c r="B116" s="1112" t="s">
        <v>444</v>
      </c>
      <c r="C116" s="1113"/>
      <c r="D116" s="564">
        <v>5250</v>
      </c>
      <c r="E116" s="585">
        <v>16940</v>
      </c>
      <c r="F116" s="585"/>
      <c r="G116" s="585">
        <f t="shared" si="17"/>
        <v>16940</v>
      </c>
      <c r="H116" s="585"/>
      <c r="I116" s="561"/>
    </row>
    <row r="117" spans="1:9" ht="15" customHeight="1" x14ac:dyDescent="0.25">
      <c r="A117" s="586">
        <v>6</v>
      </c>
      <c r="B117" s="1112" t="s">
        <v>445</v>
      </c>
      <c r="C117" s="1113"/>
      <c r="D117" s="564">
        <v>5250</v>
      </c>
      <c r="E117" s="585">
        <v>42110</v>
      </c>
      <c r="F117" s="585"/>
      <c r="G117" s="585">
        <f t="shared" si="17"/>
        <v>42110</v>
      </c>
      <c r="H117" s="585"/>
      <c r="I117" s="561"/>
    </row>
    <row r="118" spans="1:9" ht="15" customHeight="1" x14ac:dyDescent="0.25">
      <c r="A118" s="586">
        <v>7</v>
      </c>
      <c r="B118" s="1112" t="s">
        <v>446</v>
      </c>
      <c r="C118" s="1113"/>
      <c r="D118" s="564">
        <v>5250</v>
      </c>
      <c r="E118" s="585">
        <v>32779</v>
      </c>
      <c r="F118" s="585"/>
      <c r="G118" s="585">
        <f t="shared" si="17"/>
        <v>32779</v>
      </c>
      <c r="H118" s="585"/>
      <c r="I118" s="561"/>
    </row>
    <row r="119" spans="1:9" ht="15" customHeight="1" x14ac:dyDescent="0.25">
      <c r="A119" s="586">
        <v>8</v>
      </c>
      <c r="B119" s="1128" t="s">
        <v>447</v>
      </c>
      <c r="C119" s="1129"/>
      <c r="D119" s="564">
        <v>5250</v>
      </c>
      <c r="E119" s="585">
        <v>33545</v>
      </c>
      <c r="F119" s="585"/>
      <c r="G119" s="585">
        <f t="shared" si="17"/>
        <v>33545</v>
      </c>
      <c r="H119" s="585"/>
      <c r="I119" s="561"/>
    </row>
    <row r="120" spans="1:9" ht="15" customHeight="1" x14ac:dyDescent="0.25">
      <c r="A120" s="586">
        <v>9</v>
      </c>
      <c r="B120" s="1128" t="s">
        <v>448</v>
      </c>
      <c r="C120" s="1129"/>
      <c r="D120" s="564">
        <v>5250</v>
      </c>
      <c r="E120" s="585">
        <v>55171</v>
      </c>
      <c r="F120" s="585"/>
      <c r="G120" s="585">
        <f t="shared" si="17"/>
        <v>55171</v>
      </c>
      <c r="H120" s="585"/>
      <c r="I120" s="561"/>
    </row>
    <row r="121" spans="1:9" ht="15" customHeight="1" x14ac:dyDescent="0.25">
      <c r="A121" s="586">
        <v>10</v>
      </c>
      <c r="B121" s="1128" t="s">
        <v>449</v>
      </c>
      <c r="C121" s="1129"/>
      <c r="D121" s="564">
        <v>5250</v>
      </c>
      <c r="E121" s="585">
        <v>16940</v>
      </c>
      <c r="F121" s="585"/>
      <c r="G121" s="585">
        <f t="shared" si="17"/>
        <v>16940</v>
      </c>
      <c r="H121" s="585"/>
      <c r="I121" s="561"/>
    </row>
    <row r="122" spans="1:9" ht="15" customHeight="1" x14ac:dyDescent="0.25">
      <c r="A122" s="586">
        <v>11</v>
      </c>
      <c r="B122" s="1128" t="s">
        <v>450</v>
      </c>
      <c r="C122" s="1129"/>
      <c r="D122" s="564">
        <v>5250</v>
      </c>
      <c r="E122" s="585">
        <v>29348</v>
      </c>
      <c r="F122" s="585"/>
      <c r="G122" s="585">
        <f t="shared" si="17"/>
        <v>29348</v>
      </c>
      <c r="H122" s="585"/>
      <c r="I122" s="561"/>
    </row>
    <row r="123" spans="1:9" ht="15" customHeight="1" x14ac:dyDescent="0.25">
      <c r="A123" s="586">
        <v>12</v>
      </c>
      <c r="B123" s="1128" t="s">
        <v>451</v>
      </c>
      <c r="C123" s="1129"/>
      <c r="D123" s="564">
        <v>5250</v>
      </c>
      <c r="E123" s="585">
        <v>5000</v>
      </c>
      <c r="F123" s="585"/>
      <c r="G123" s="585">
        <f t="shared" si="17"/>
        <v>5000</v>
      </c>
      <c r="H123" s="585"/>
      <c r="I123" s="561"/>
    </row>
    <row r="124" spans="1:9" ht="15" customHeight="1" x14ac:dyDescent="0.25">
      <c r="A124" s="586">
        <v>13</v>
      </c>
      <c r="B124" s="1128" t="s">
        <v>452</v>
      </c>
      <c r="C124" s="1129"/>
      <c r="D124" s="564">
        <v>5250</v>
      </c>
      <c r="E124" s="585">
        <v>53682</v>
      </c>
      <c r="F124" s="585"/>
      <c r="G124" s="585">
        <f t="shared" si="17"/>
        <v>53682</v>
      </c>
      <c r="H124" s="585"/>
      <c r="I124" s="561"/>
    </row>
    <row r="125" spans="1:9" ht="15" customHeight="1" x14ac:dyDescent="0.25">
      <c r="A125" s="586">
        <v>14</v>
      </c>
      <c r="B125" s="1128" t="s">
        <v>453</v>
      </c>
      <c r="C125" s="1129"/>
      <c r="D125" s="564">
        <v>5250</v>
      </c>
      <c r="E125" s="585">
        <v>38243</v>
      </c>
      <c r="F125" s="585"/>
      <c r="G125" s="585">
        <f t="shared" si="17"/>
        <v>38243</v>
      </c>
      <c r="H125" s="585"/>
      <c r="I125" s="561"/>
    </row>
    <row r="126" spans="1:9" ht="25.5" customHeight="1" x14ac:dyDescent="0.25">
      <c r="A126" s="586">
        <v>15</v>
      </c>
      <c r="B126" s="1123" t="s">
        <v>454</v>
      </c>
      <c r="C126" s="1124"/>
      <c r="D126" s="576">
        <v>5250</v>
      </c>
      <c r="E126" s="590">
        <v>24000</v>
      </c>
      <c r="F126" s="590"/>
      <c r="G126" s="590">
        <f t="shared" si="17"/>
        <v>24000</v>
      </c>
      <c r="H126" s="590"/>
      <c r="I126" s="592"/>
    </row>
    <row r="127" spans="1:9" ht="36.75" customHeight="1" x14ac:dyDescent="0.25">
      <c r="A127" s="586">
        <v>16</v>
      </c>
      <c r="B127" s="1109" t="s">
        <v>455</v>
      </c>
      <c r="C127" s="1109"/>
      <c r="D127" s="564">
        <v>5240</v>
      </c>
      <c r="E127" s="565">
        <f>1694+7321+500+3000+2140970</f>
        <v>2153485</v>
      </c>
      <c r="F127" s="565"/>
      <c r="G127" s="565">
        <f t="shared" si="17"/>
        <v>2153485</v>
      </c>
      <c r="H127" s="565"/>
      <c r="I127" s="565"/>
    </row>
    <row r="128" spans="1:9" x14ac:dyDescent="0.25">
      <c r="A128" s="1139">
        <v>17</v>
      </c>
      <c r="B128" s="1109" t="s">
        <v>456</v>
      </c>
      <c r="C128" s="1109"/>
      <c r="D128" s="594">
        <v>5240</v>
      </c>
      <c r="E128" s="568"/>
      <c r="F128" s="565"/>
      <c r="G128" s="565">
        <f t="shared" si="17"/>
        <v>0</v>
      </c>
      <c r="H128" s="565"/>
      <c r="I128" s="565"/>
    </row>
    <row r="129" spans="1:9" ht="33" customHeight="1" x14ac:dyDescent="0.25">
      <c r="A129" s="1139"/>
      <c r="B129" s="1140"/>
      <c r="C129" s="1140"/>
      <c r="D129" s="576">
        <v>5250</v>
      </c>
      <c r="E129" s="568">
        <f>1000000</f>
        <v>1000000</v>
      </c>
      <c r="F129" s="565"/>
      <c r="G129" s="565">
        <f t="shared" si="17"/>
        <v>1000000</v>
      </c>
      <c r="H129" s="565"/>
      <c r="I129" s="565"/>
    </row>
    <row r="130" spans="1:9" ht="24.75" customHeight="1" x14ac:dyDescent="0.25">
      <c r="A130" s="574">
        <v>18</v>
      </c>
      <c r="B130" s="1109" t="s">
        <v>457</v>
      </c>
      <c r="C130" s="1109"/>
      <c r="D130" s="564">
        <v>5250</v>
      </c>
      <c r="E130" s="565">
        <v>75400</v>
      </c>
      <c r="F130" s="565"/>
      <c r="G130" s="565">
        <f t="shared" si="17"/>
        <v>75400</v>
      </c>
      <c r="H130" s="565"/>
      <c r="I130" s="565"/>
    </row>
    <row r="131" spans="1:9" ht="15" customHeight="1" x14ac:dyDescent="0.25">
      <c r="A131" s="563">
        <v>19</v>
      </c>
      <c r="B131" s="1136" t="s">
        <v>458</v>
      </c>
      <c r="C131" s="1137"/>
      <c r="D131" s="564">
        <v>5250</v>
      </c>
      <c r="E131" s="565">
        <v>96000</v>
      </c>
      <c r="F131" s="565"/>
      <c r="G131" s="565">
        <f t="shared" si="17"/>
        <v>96000</v>
      </c>
      <c r="H131" s="565"/>
      <c r="I131" s="565"/>
    </row>
    <row r="132" spans="1:9" ht="15" customHeight="1" x14ac:dyDescent="0.25">
      <c r="A132" s="574">
        <v>20</v>
      </c>
      <c r="B132" s="1138" t="s">
        <v>459</v>
      </c>
      <c r="C132" s="1138"/>
      <c r="D132" s="564">
        <v>5250</v>
      </c>
      <c r="E132" s="565">
        <v>77849</v>
      </c>
      <c r="F132" s="565"/>
      <c r="G132" s="565">
        <f t="shared" si="17"/>
        <v>77849</v>
      </c>
      <c r="H132" s="565"/>
      <c r="I132" s="565"/>
    </row>
    <row r="133" spans="1:9" x14ac:dyDescent="0.25">
      <c r="A133" s="595">
        <v>21</v>
      </c>
      <c r="B133" s="1138" t="s">
        <v>460</v>
      </c>
      <c r="C133" s="1138"/>
      <c r="D133" s="564">
        <v>5250</v>
      </c>
      <c r="E133" s="565">
        <v>49870</v>
      </c>
      <c r="F133" s="565"/>
      <c r="G133" s="565">
        <f t="shared" si="17"/>
        <v>49870</v>
      </c>
      <c r="H133" s="565"/>
      <c r="I133" s="565"/>
    </row>
    <row r="134" spans="1:9" x14ac:dyDescent="0.25">
      <c r="A134" s="555"/>
      <c r="B134" s="556"/>
      <c r="C134" s="556"/>
      <c r="D134" s="558"/>
      <c r="E134" s="558"/>
      <c r="F134" s="558"/>
      <c r="G134" s="558"/>
      <c r="H134" s="558"/>
      <c r="I134" s="558"/>
    </row>
    <row r="135" spans="1:9" x14ac:dyDescent="0.25">
      <c r="A135" s="1100" t="s">
        <v>350</v>
      </c>
      <c r="B135" s="1100"/>
      <c r="C135" s="535" t="s">
        <v>461</v>
      </c>
      <c r="D135" s="535"/>
      <c r="E135" s="535"/>
      <c r="F135" s="535"/>
      <c r="G135" s="535"/>
      <c r="H135" s="535"/>
      <c r="I135" s="535"/>
    </row>
    <row r="136" spans="1:9" x14ac:dyDescent="0.25">
      <c r="A136" s="1100" t="s">
        <v>352</v>
      </c>
      <c r="B136" s="1100"/>
      <c r="C136" s="1103" t="s">
        <v>462</v>
      </c>
      <c r="D136" s="1103"/>
      <c r="E136" s="1103"/>
      <c r="F136" s="1103"/>
      <c r="G136" s="1103"/>
      <c r="H136" s="1103"/>
      <c r="I136" s="1103"/>
    </row>
    <row r="137" spans="1:9" ht="48" x14ac:dyDescent="0.25">
      <c r="A137" s="541" t="s">
        <v>354</v>
      </c>
      <c r="B137" s="1104" t="s">
        <v>355</v>
      </c>
      <c r="C137" s="1104"/>
      <c r="D137" s="541" t="s">
        <v>356</v>
      </c>
      <c r="E137" s="543" t="s">
        <v>357</v>
      </c>
      <c r="F137" s="544" t="s">
        <v>358</v>
      </c>
      <c r="G137" s="544" t="s">
        <v>359</v>
      </c>
      <c r="H137" s="543" t="s">
        <v>26</v>
      </c>
      <c r="I137" s="541" t="s">
        <v>360</v>
      </c>
    </row>
    <row r="138" spans="1:9" ht="15" customHeight="1" x14ac:dyDescent="0.25">
      <c r="A138" s="1105" t="s">
        <v>361</v>
      </c>
      <c r="B138" s="1105"/>
      <c r="C138" s="1105"/>
      <c r="D138" s="545"/>
      <c r="E138" s="545">
        <f>SUM(E139:E143)</f>
        <v>126842</v>
      </c>
      <c r="F138" s="545">
        <f t="shared" ref="F138:G138" si="18">SUM(F139:F143)</f>
        <v>0</v>
      </c>
      <c r="G138" s="545">
        <f t="shared" si="18"/>
        <v>126842</v>
      </c>
      <c r="H138" s="545"/>
      <c r="I138" s="550" t="s">
        <v>463</v>
      </c>
    </row>
    <row r="139" spans="1:9" ht="26.25" customHeight="1" x14ac:dyDescent="0.25">
      <c r="A139" s="560">
        <v>1</v>
      </c>
      <c r="B139" s="1109" t="s">
        <v>464</v>
      </c>
      <c r="C139" s="1109"/>
      <c r="D139" s="564">
        <v>5250</v>
      </c>
      <c r="E139" s="565">
        <f>20909</f>
        <v>20909</v>
      </c>
      <c r="F139" s="565"/>
      <c r="G139" s="565">
        <f t="shared" ref="G139:G143" si="19">E139+F139</f>
        <v>20909</v>
      </c>
      <c r="H139" s="565"/>
      <c r="I139" s="549"/>
    </row>
    <row r="140" spans="1:9" ht="15" customHeight="1" x14ac:dyDescent="0.25">
      <c r="A140" s="560">
        <v>2</v>
      </c>
      <c r="B140" s="1109" t="s">
        <v>424</v>
      </c>
      <c r="C140" s="1109"/>
      <c r="D140" s="564">
        <v>2241</v>
      </c>
      <c r="E140" s="565">
        <v>5767</v>
      </c>
      <c r="F140" s="583"/>
      <c r="G140" s="565">
        <f t="shared" si="19"/>
        <v>5767</v>
      </c>
      <c r="H140" s="583"/>
      <c r="I140" s="549"/>
    </row>
    <row r="141" spans="1:9" ht="15" customHeight="1" x14ac:dyDescent="0.25">
      <c r="A141" s="560">
        <v>3</v>
      </c>
      <c r="B141" s="1108" t="s">
        <v>465</v>
      </c>
      <c r="C141" s="1108"/>
      <c r="D141" s="564">
        <v>5250</v>
      </c>
      <c r="E141" s="565">
        <v>18233</v>
      </c>
      <c r="F141" s="565"/>
      <c r="G141" s="565">
        <f t="shared" si="19"/>
        <v>18233</v>
      </c>
      <c r="H141" s="565"/>
      <c r="I141" s="549"/>
    </row>
    <row r="142" spans="1:9" ht="15" customHeight="1" x14ac:dyDescent="0.25">
      <c r="A142" s="571">
        <v>4</v>
      </c>
      <c r="B142" s="1112" t="s">
        <v>466</v>
      </c>
      <c r="C142" s="1113"/>
      <c r="D142" s="564">
        <v>5250</v>
      </c>
      <c r="E142" s="565">
        <v>73550</v>
      </c>
      <c r="F142" s="565"/>
      <c r="G142" s="565">
        <f t="shared" si="19"/>
        <v>73550</v>
      </c>
      <c r="H142" s="565"/>
      <c r="I142" s="549"/>
    </row>
    <row r="143" spans="1:9" x14ac:dyDescent="0.25">
      <c r="A143" s="595">
        <v>5</v>
      </c>
      <c r="B143" s="1108" t="s">
        <v>467</v>
      </c>
      <c r="C143" s="1108"/>
      <c r="D143" s="564">
        <v>5250</v>
      </c>
      <c r="E143" s="565">
        <f>8382+1</f>
        <v>8383</v>
      </c>
      <c r="F143" s="565"/>
      <c r="G143" s="565">
        <f t="shared" si="19"/>
        <v>8383</v>
      </c>
      <c r="H143" s="565"/>
      <c r="I143" s="549"/>
    </row>
    <row r="144" spans="1:9" x14ac:dyDescent="0.25">
      <c r="A144" s="553"/>
      <c r="B144" s="553"/>
      <c r="C144" s="553"/>
      <c r="D144" s="553"/>
      <c r="E144" s="582"/>
      <c r="F144" s="582"/>
      <c r="G144" s="582"/>
      <c r="H144" s="582"/>
      <c r="I144" s="582"/>
    </row>
    <row r="145" spans="1:9" x14ac:dyDescent="0.25">
      <c r="A145" s="1100" t="s">
        <v>350</v>
      </c>
      <c r="B145" s="1100"/>
      <c r="C145" s="535" t="s">
        <v>468</v>
      </c>
      <c r="D145" s="535"/>
      <c r="E145" s="535"/>
      <c r="F145" s="535"/>
      <c r="G145" s="535"/>
      <c r="H145" s="535"/>
      <c r="I145" s="535"/>
    </row>
    <row r="146" spans="1:9" x14ac:dyDescent="0.25">
      <c r="A146" s="1100" t="s">
        <v>352</v>
      </c>
      <c r="B146" s="1100"/>
      <c r="C146" s="1103" t="s">
        <v>469</v>
      </c>
      <c r="D146" s="1103"/>
      <c r="E146" s="1103"/>
      <c r="F146" s="1103"/>
      <c r="G146" s="1103"/>
      <c r="H146" s="1103"/>
      <c r="I146" s="1103"/>
    </row>
    <row r="147" spans="1:9" ht="48" x14ac:dyDescent="0.25">
      <c r="A147" s="541" t="s">
        <v>354</v>
      </c>
      <c r="B147" s="1104" t="s">
        <v>355</v>
      </c>
      <c r="C147" s="1104"/>
      <c r="D147" s="541" t="s">
        <v>356</v>
      </c>
      <c r="E147" s="543" t="s">
        <v>357</v>
      </c>
      <c r="F147" s="544" t="s">
        <v>358</v>
      </c>
      <c r="G147" s="544" t="s">
        <v>359</v>
      </c>
      <c r="H147" s="543" t="s">
        <v>26</v>
      </c>
      <c r="I147" s="541" t="s">
        <v>360</v>
      </c>
    </row>
    <row r="148" spans="1:9" ht="15" customHeight="1" x14ac:dyDescent="0.25">
      <c r="A148" s="1105" t="s">
        <v>361</v>
      </c>
      <c r="B148" s="1105"/>
      <c r="C148" s="1105"/>
      <c r="D148" s="545"/>
      <c r="E148" s="545">
        <f>SUM(E149:E149)</f>
        <v>47500</v>
      </c>
      <c r="F148" s="545">
        <f t="shared" ref="F148:G148" si="20">SUM(F149:F149)</f>
        <v>0</v>
      </c>
      <c r="G148" s="545">
        <f t="shared" si="20"/>
        <v>47500</v>
      </c>
      <c r="H148" s="545"/>
      <c r="I148" s="550" t="s">
        <v>470</v>
      </c>
    </row>
    <row r="149" spans="1:9" x14ac:dyDescent="0.25">
      <c r="A149" s="574">
        <v>1</v>
      </c>
      <c r="B149" s="1109" t="s">
        <v>471</v>
      </c>
      <c r="C149" s="1109"/>
      <c r="D149" s="548">
        <v>5250</v>
      </c>
      <c r="E149" s="549">
        <v>47500</v>
      </c>
      <c r="F149" s="549"/>
      <c r="G149" s="549">
        <f>E149+F149</f>
        <v>47500</v>
      </c>
      <c r="H149" s="549"/>
      <c r="I149" s="549"/>
    </row>
    <row r="150" spans="1:9" ht="9.75" customHeight="1" x14ac:dyDescent="0.25">
      <c r="A150" s="553"/>
      <c r="B150" s="553"/>
      <c r="C150" s="553"/>
      <c r="D150" s="553"/>
      <c r="E150" s="582"/>
      <c r="F150" s="582"/>
      <c r="G150" s="582"/>
      <c r="H150" s="582"/>
      <c r="I150" s="582"/>
    </row>
    <row r="151" spans="1:9" x14ac:dyDescent="0.25">
      <c r="A151" s="1100" t="s">
        <v>350</v>
      </c>
      <c r="B151" s="1100"/>
      <c r="C151" s="1100" t="s">
        <v>472</v>
      </c>
      <c r="D151" s="1100"/>
      <c r="E151" s="1100"/>
      <c r="F151" s="1100"/>
      <c r="G151" s="1100"/>
      <c r="H151" s="1100"/>
      <c r="I151" s="1100"/>
    </row>
    <row r="152" spans="1:9" x14ac:dyDescent="0.25">
      <c r="A152" s="1100" t="s">
        <v>352</v>
      </c>
      <c r="B152" s="1100"/>
      <c r="C152" s="1103" t="s">
        <v>473</v>
      </c>
      <c r="D152" s="1103"/>
      <c r="E152" s="1103"/>
      <c r="F152" s="1103"/>
      <c r="G152" s="1103"/>
      <c r="H152" s="1103"/>
      <c r="I152" s="1103"/>
    </row>
    <row r="153" spans="1:9" ht="48" x14ac:dyDescent="0.25">
      <c r="A153" s="541" t="s">
        <v>354</v>
      </c>
      <c r="B153" s="1104" t="s">
        <v>355</v>
      </c>
      <c r="C153" s="1104"/>
      <c r="D153" s="541" t="s">
        <v>356</v>
      </c>
      <c r="E153" s="543" t="s">
        <v>357</v>
      </c>
      <c r="F153" s="544" t="s">
        <v>358</v>
      </c>
      <c r="G153" s="544" t="s">
        <v>359</v>
      </c>
      <c r="H153" s="543" t="s">
        <v>26</v>
      </c>
      <c r="I153" s="541" t="s">
        <v>360</v>
      </c>
    </row>
    <row r="154" spans="1:9" ht="15" customHeight="1" x14ac:dyDescent="0.25">
      <c r="A154" s="1105" t="s">
        <v>361</v>
      </c>
      <c r="B154" s="1105"/>
      <c r="C154" s="1105"/>
      <c r="D154" s="561"/>
      <c r="E154" s="561">
        <f>SUM(E155:E156)</f>
        <v>34806</v>
      </c>
      <c r="F154" s="561">
        <f t="shared" ref="F154:G154" si="21">SUM(F155:F156)</f>
        <v>0</v>
      </c>
      <c r="G154" s="561">
        <f t="shared" si="21"/>
        <v>34806</v>
      </c>
      <c r="H154" s="561"/>
      <c r="I154" s="566" t="s">
        <v>470</v>
      </c>
    </row>
    <row r="155" spans="1:9" ht="37.5" customHeight="1" x14ac:dyDescent="0.25">
      <c r="A155" s="563">
        <v>1</v>
      </c>
      <c r="B155" s="1112" t="s">
        <v>474</v>
      </c>
      <c r="C155" s="1113"/>
      <c r="D155" s="564">
        <v>5250</v>
      </c>
      <c r="E155" s="565">
        <f>10566-1</f>
        <v>10565</v>
      </c>
      <c r="F155" s="565"/>
      <c r="G155" s="565">
        <f t="shared" ref="G155:G156" si="22">E155+F155</f>
        <v>10565</v>
      </c>
      <c r="H155" s="565"/>
      <c r="I155" s="565"/>
    </row>
    <row r="156" spans="1:9" x14ac:dyDescent="0.25">
      <c r="A156" s="574">
        <v>2</v>
      </c>
      <c r="B156" s="1109" t="s">
        <v>475</v>
      </c>
      <c r="C156" s="1109"/>
      <c r="D156" s="564">
        <v>5250</v>
      </c>
      <c r="E156" s="565">
        <v>24241</v>
      </c>
      <c r="F156" s="583"/>
      <c r="G156" s="565">
        <f t="shared" si="22"/>
        <v>24241</v>
      </c>
      <c r="H156" s="565"/>
      <c r="I156" s="565"/>
    </row>
    <row r="157" spans="1:9" x14ac:dyDescent="0.25">
      <c r="A157" s="596"/>
      <c r="B157" s="596"/>
      <c r="C157" s="596"/>
      <c r="D157" s="596"/>
      <c r="E157" s="597"/>
      <c r="F157" s="597"/>
      <c r="G157" s="597"/>
      <c r="H157" s="597"/>
      <c r="I157" s="597"/>
    </row>
    <row r="158" spans="1:9" ht="36" customHeight="1" x14ac:dyDescent="0.25">
      <c r="A158" s="1141" t="s">
        <v>476</v>
      </c>
      <c r="B158" s="1141"/>
      <c r="C158" s="1141"/>
      <c r="D158" s="1141"/>
      <c r="E158" s="1141"/>
      <c r="F158" s="1141"/>
      <c r="G158" s="1141"/>
      <c r="H158" s="1141"/>
      <c r="I158" s="1141"/>
    </row>
    <row r="159" spans="1:9" x14ac:dyDescent="0.25">
      <c r="A159" s="598" t="s">
        <v>477</v>
      </c>
      <c r="B159" s="598"/>
      <c r="C159" s="598"/>
      <c r="D159" s="598"/>
      <c r="E159" s="598"/>
      <c r="F159" s="598"/>
      <c r="G159" s="598"/>
      <c r="H159" s="598"/>
      <c r="I159" s="598"/>
    </row>
    <row r="160" spans="1:9" x14ac:dyDescent="0.25">
      <c r="A160" s="598" t="s">
        <v>478</v>
      </c>
      <c r="B160" s="598"/>
      <c r="C160" s="598"/>
      <c r="D160" s="598"/>
      <c r="E160" s="598"/>
      <c r="F160" s="598"/>
      <c r="G160" s="598"/>
      <c r="H160" s="598"/>
      <c r="I160" s="598"/>
    </row>
  </sheetData>
  <sheetProtection algorithmName="SHA-512" hashValue="d5oLsRNARPj3UNOrWxoTjYpIR4GDGGPG8Ejb2K4tht+sBaODi5YPLcKLRj1vae5Ccl+9Ch2CZmWwTss4lUsH2w==" saltValue="u9mVLddc59uQSZSSMzbFiw==" spinCount="100000" sheet="1" objects="1" scenarios="1"/>
  <mergeCells count="163">
    <mergeCell ref="A154:C154"/>
    <mergeCell ref="B155:C155"/>
    <mergeCell ref="B156:C156"/>
    <mergeCell ref="A158:I158"/>
    <mergeCell ref="B149:C149"/>
    <mergeCell ref="A151:B151"/>
    <mergeCell ref="C151:I151"/>
    <mergeCell ref="A152:B152"/>
    <mergeCell ref="C152:I152"/>
    <mergeCell ref="B153:C153"/>
    <mergeCell ref="B143:C143"/>
    <mergeCell ref="A145:B145"/>
    <mergeCell ref="A146:B146"/>
    <mergeCell ref="C146:I146"/>
    <mergeCell ref="B147:C147"/>
    <mergeCell ref="A148:C148"/>
    <mergeCell ref="B137:C137"/>
    <mergeCell ref="A138:C138"/>
    <mergeCell ref="B139:C139"/>
    <mergeCell ref="B140:C140"/>
    <mergeCell ref="B141:C141"/>
    <mergeCell ref="B142:C142"/>
    <mergeCell ref="B131:C131"/>
    <mergeCell ref="B132:C132"/>
    <mergeCell ref="B133:C133"/>
    <mergeCell ref="A135:B135"/>
    <mergeCell ref="A136:B136"/>
    <mergeCell ref="C136:I136"/>
    <mergeCell ref="B125:C125"/>
    <mergeCell ref="B126:C126"/>
    <mergeCell ref="B127:C127"/>
    <mergeCell ref="A128:A129"/>
    <mergeCell ref="B128:C129"/>
    <mergeCell ref="B130:C130"/>
    <mergeCell ref="B119:C119"/>
    <mergeCell ref="B120:C120"/>
    <mergeCell ref="B121:C121"/>
    <mergeCell ref="B122:C122"/>
    <mergeCell ref="B123:C123"/>
    <mergeCell ref="B124:C124"/>
    <mergeCell ref="B113:C113"/>
    <mergeCell ref="B114:C114"/>
    <mergeCell ref="B115:C115"/>
    <mergeCell ref="B116:C116"/>
    <mergeCell ref="B117:C117"/>
    <mergeCell ref="B118:C118"/>
    <mergeCell ref="A108:B108"/>
    <mergeCell ref="A109:B109"/>
    <mergeCell ref="C109:I109"/>
    <mergeCell ref="B110:C110"/>
    <mergeCell ref="A111:C111"/>
    <mergeCell ref="B112:C112"/>
    <mergeCell ref="B101:C101"/>
    <mergeCell ref="B102:C102"/>
    <mergeCell ref="B103:C103"/>
    <mergeCell ref="B104:C104"/>
    <mergeCell ref="B105:C105"/>
    <mergeCell ref="B106:C106"/>
    <mergeCell ref="B95:C95"/>
    <mergeCell ref="B96:C96"/>
    <mergeCell ref="B97:C97"/>
    <mergeCell ref="B98:C98"/>
    <mergeCell ref="B99:C99"/>
    <mergeCell ref="B100:C100"/>
    <mergeCell ref="A90:B90"/>
    <mergeCell ref="C90:I90"/>
    <mergeCell ref="B91:C91"/>
    <mergeCell ref="A92:C92"/>
    <mergeCell ref="B93:C93"/>
    <mergeCell ref="B94:C94"/>
    <mergeCell ref="A84:C84"/>
    <mergeCell ref="B85:C85"/>
    <mergeCell ref="B86:C86"/>
    <mergeCell ref="B87:C87"/>
    <mergeCell ref="A89:B89"/>
    <mergeCell ref="C89:I89"/>
    <mergeCell ref="B79:C79"/>
    <mergeCell ref="A81:B81"/>
    <mergeCell ref="C81:I81"/>
    <mergeCell ref="A82:B82"/>
    <mergeCell ref="C82:I82"/>
    <mergeCell ref="B83:C83"/>
    <mergeCell ref="A74:B74"/>
    <mergeCell ref="C74:I74"/>
    <mergeCell ref="B75:C75"/>
    <mergeCell ref="A76:C76"/>
    <mergeCell ref="B77:C77"/>
    <mergeCell ref="B78:C78"/>
    <mergeCell ref="A68:B68"/>
    <mergeCell ref="C68:I68"/>
    <mergeCell ref="B69:C69"/>
    <mergeCell ref="A70:C70"/>
    <mergeCell ref="B71:C71"/>
    <mergeCell ref="A73:B73"/>
    <mergeCell ref="C73:I73"/>
    <mergeCell ref="A62:B62"/>
    <mergeCell ref="C62:I62"/>
    <mergeCell ref="B63:C63"/>
    <mergeCell ref="A64:C64"/>
    <mergeCell ref="B65:C65"/>
    <mergeCell ref="A67:B67"/>
    <mergeCell ref="C67:I67"/>
    <mergeCell ref="B56:C56"/>
    <mergeCell ref="B57:C57"/>
    <mergeCell ref="B58:C58"/>
    <mergeCell ref="B59:C59"/>
    <mergeCell ref="A61:B61"/>
    <mergeCell ref="C61:I61"/>
    <mergeCell ref="A52:B52"/>
    <mergeCell ref="C52:I52"/>
    <mergeCell ref="A53:B53"/>
    <mergeCell ref="C53:I53"/>
    <mergeCell ref="B54:C54"/>
    <mergeCell ref="A55:C55"/>
    <mergeCell ref="B45:C45"/>
    <mergeCell ref="B46:C46"/>
    <mergeCell ref="B47:C47"/>
    <mergeCell ref="B48:C48"/>
    <mergeCell ref="B49:C49"/>
    <mergeCell ref="B50:C50"/>
    <mergeCell ref="A40:A41"/>
    <mergeCell ref="B40:C40"/>
    <mergeCell ref="B41:C41"/>
    <mergeCell ref="B42:C42"/>
    <mergeCell ref="B43:C43"/>
    <mergeCell ref="B44:C44"/>
    <mergeCell ref="B33:C33"/>
    <mergeCell ref="B34:C34"/>
    <mergeCell ref="A35:A37"/>
    <mergeCell ref="B35:C37"/>
    <mergeCell ref="B38:C38"/>
    <mergeCell ref="B39:C39"/>
    <mergeCell ref="B27:C27"/>
    <mergeCell ref="A29:B29"/>
    <mergeCell ref="A30:B30"/>
    <mergeCell ref="C30:I30"/>
    <mergeCell ref="B31:C31"/>
    <mergeCell ref="A32:C32"/>
    <mergeCell ref="A23:B23"/>
    <mergeCell ref="C23:I23"/>
    <mergeCell ref="A24:B24"/>
    <mergeCell ref="C24:I24"/>
    <mergeCell ref="B25:C25"/>
    <mergeCell ref="A26:C26"/>
    <mergeCell ref="B18:C18"/>
    <mergeCell ref="A19:C19"/>
    <mergeCell ref="B20:C20"/>
    <mergeCell ref="B21:C21"/>
    <mergeCell ref="B10:C10"/>
    <mergeCell ref="A11:C11"/>
    <mergeCell ref="A12:A14"/>
    <mergeCell ref="B12:C14"/>
    <mergeCell ref="A16:B16"/>
    <mergeCell ref="C16:I16"/>
    <mergeCell ref="A5:B5"/>
    <mergeCell ref="A6:I6"/>
    <mergeCell ref="A7:B7"/>
    <mergeCell ref="A8:B8"/>
    <mergeCell ref="C8:I8"/>
    <mergeCell ref="A9:B9"/>
    <mergeCell ref="C9:I9"/>
    <mergeCell ref="A17:B17"/>
    <mergeCell ref="C17: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63.pielikums Jūrmalas pilsētas domes
2016.gada 19.maija saistošajiem noteikumiem Nr.13
(protokols Nr.6, 8.punkts)  
 </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0"/>
  <sheetViews>
    <sheetView view="pageLayout" zoomScaleNormal="100" workbookViewId="0">
      <selection activeCell="I2" sqref="I2"/>
    </sheetView>
  </sheetViews>
  <sheetFormatPr defaultRowHeight="12" outlineLevelCol="1" x14ac:dyDescent="0.2"/>
  <cols>
    <col min="1" max="1" width="6.140625" style="533" customWidth="1"/>
    <col min="2" max="2" width="26.42578125" style="533" customWidth="1"/>
    <col min="3" max="3" width="9.85546875" style="533" customWidth="1"/>
    <col min="4" max="4" width="10.5703125" style="533" hidden="1" customWidth="1" outlineLevel="1"/>
    <col min="5" max="5" width="9.85546875" style="533" hidden="1" customWidth="1" outlineLevel="1"/>
    <col min="6" max="6" width="10.85546875" style="533" hidden="1" customWidth="1" outlineLevel="1"/>
    <col min="7" max="7" width="9.85546875" style="533" hidden="1" customWidth="1" outlineLevel="1"/>
    <col min="8" max="8" width="10.85546875" style="533" customWidth="1" collapsed="1"/>
    <col min="9" max="9" width="9.85546875" style="533" customWidth="1"/>
    <col min="10" max="10" width="36.140625" style="533" hidden="1" customWidth="1" outlineLevel="1"/>
    <col min="11" max="11" width="56.85546875" style="533" customWidth="1" collapsed="1"/>
    <col min="12" max="16384" width="9.140625" style="533"/>
  </cols>
  <sheetData>
    <row r="1" spans="1:15" x14ac:dyDescent="0.2">
      <c r="K1" s="534" t="s">
        <v>698</v>
      </c>
    </row>
    <row r="2" spans="1:15" x14ac:dyDescent="0.2">
      <c r="K2" s="534" t="s">
        <v>343</v>
      </c>
    </row>
    <row r="3" spans="1:15" x14ac:dyDescent="0.2">
      <c r="K3" s="534" t="s">
        <v>344</v>
      </c>
    </row>
    <row r="4" spans="1:15" x14ac:dyDescent="0.2">
      <c r="A4" s="533" t="s">
        <v>345</v>
      </c>
      <c r="B4" s="535"/>
      <c r="C4" s="535"/>
      <c r="D4" s="535"/>
      <c r="E4" s="535"/>
      <c r="F4" s="535"/>
      <c r="G4" s="535"/>
      <c r="H4" s="535"/>
      <c r="I4" s="535"/>
      <c r="J4" s="535"/>
      <c r="K4" s="535"/>
    </row>
    <row r="5" spans="1:15" x14ac:dyDescent="0.2">
      <c r="A5" s="1100" t="s">
        <v>346</v>
      </c>
      <c r="B5" s="1100"/>
      <c r="C5" s="535"/>
      <c r="D5" s="535"/>
      <c r="E5" s="536"/>
      <c r="F5" s="536"/>
      <c r="G5" s="536"/>
      <c r="H5" s="536"/>
      <c r="I5" s="536"/>
      <c r="J5" s="536"/>
      <c r="K5" s="536"/>
    </row>
    <row r="6" spans="1:15" ht="15.75" x14ac:dyDescent="0.25">
      <c r="A6" s="1101" t="s">
        <v>585</v>
      </c>
      <c r="B6" s="1101"/>
      <c r="C6" s="1101"/>
      <c r="D6" s="1101"/>
      <c r="E6" s="1101"/>
      <c r="F6" s="1101"/>
      <c r="G6" s="1101"/>
      <c r="H6" s="1101"/>
      <c r="I6" s="1101"/>
      <c r="J6" s="1101"/>
      <c r="K6" s="1101"/>
    </row>
    <row r="7" spans="1:15" x14ac:dyDescent="0.2">
      <c r="A7" s="784"/>
      <c r="B7" s="784"/>
      <c r="C7" s="784"/>
      <c r="D7" s="784"/>
      <c r="E7" s="784"/>
      <c r="F7" s="784"/>
      <c r="G7" s="784"/>
      <c r="H7" s="784"/>
      <c r="I7" s="784"/>
      <c r="J7" s="784"/>
      <c r="K7" s="784"/>
    </row>
    <row r="8" spans="1:15" ht="15.75" x14ac:dyDescent="0.25">
      <c r="A8" s="533" t="s">
        <v>699</v>
      </c>
      <c r="C8" s="535"/>
      <c r="D8" s="535"/>
      <c r="E8" s="535"/>
      <c r="F8" s="535"/>
      <c r="G8" s="535"/>
      <c r="H8" s="535"/>
      <c r="I8" s="535"/>
      <c r="J8" s="535"/>
      <c r="K8" s="535"/>
    </row>
    <row r="9" spans="1:15" x14ac:dyDescent="0.2">
      <c r="C9" s="535"/>
      <c r="D9" s="535"/>
      <c r="E9" s="535"/>
      <c r="F9" s="535"/>
      <c r="G9" s="535"/>
      <c r="H9" s="535"/>
      <c r="I9" s="535"/>
      <c r="J9" s="535"/>
      <c r="K9" s="535"/>
    </row>
    <row r="10" spans="1:15" x14ac:dyDescent="0.2">
      <c r="A10" s="533" t="s">
        <v>700</v>
      </c>
      <c r="C10" s="709"/>
      <c r="D10" s="709"/>
      <c r="E10" s="709"/>
      <c r="F10" s="709"/>
      <c r="G10" s="709"/>
      <c r="H10" s="709"/>
      <c r="I10" s="709"/>
      <c r="J10" s="709"/>
      <c r="K10" s="709"/>
    </row>
    <row r="11" spans="1:15" ht="14.25" customHeight="1" x14ac:dyDescent="0.2">
      <c r="A11" s="785" t="s">
        <v>701</v>
      </c>
      <c r="B11" s="785"/>
      <c r="C11" s="709"/>
      <c r="D11" s="709"/>
      <c r="E11" s="709"/>
      <c r="F11" s="709"/>
      <c r="G11" s="709"/>
      <c r="H11" s="709"/>
      <c r="I11" s="709"/>
      <c r="J11" s="709"/>
      <c r="K11" s="709"/>
    </row>
    <row r="12" spans="1:15" ht="12" customHeight="1" x14ac:dyDescent="0.2">
      <c r="A12" s="1104" t="s">
        <v>354</v>
      </c>
      <c r="B12" s="1150" t="s">
        <v>355</v>
      </c>
      <c r="C12" s="1104" t="s">
        <v>356</v>
      </c>
      <c r="D12" s="1147" t="s">
        <v>702</v>
      </c>
      <c r="E12" s="1148"/>
      <c r="F12" s="1130" t="s">
        <v>534</v>
      </c>
      <c r="G12" s="1131"/>
      <c r="H12" s="1130" t="s">
        <v>359</v>
      </c>
      <c r="I12" s="1131"/>
      <c r="J12" s="1104" t="s">
        <v>26</v>
      </c>
      <c r="K12" s="1151" t="s">
        <v>360</v>
      </c>
    </row>
    <row r="13" spans="1:15" ht="24" x14ac:dyDescent="0.2">
      <c r="A13" s="1104"/>
      <c r="B13" s="1150"/>
      <c r="C13" s="1104"/>
      <c r="D13" s="786" t="s">
        <v>588</v>
      </c>
      <c r="E13" s="786" t="s">
        <v>589</v>
      </c>
      <c r="F13" s="542" t="s">
        <v>588</v>
      </c>
      <c r="G13" s="542" t="s">
        <v>589</v>
      </c>
      <c r="H13" s="542" t="s">
        <v>588</v>
      </c>
      <c r="I13" s="542" t="s">
        <v>589</v>
      </c>
      <c r="J13" s="1104"/>
      <c r="K13" s="1152"/>
    </row>
    <row r="14" spans="1:15" x14ac:dyDescent="0.2">
      <c r="A14" s="1149" t="s">
        <v>703</v>
      </c>
      <c r="B14" s="1149"/>
      <c r="C14" s="561"/>
      <c r="D14" s="561">
        <f>SUM(D15:D52)</f>
        <v>144708</v>
      </c>
      <c r="E14" s="561">
        <f>SUM(E15:E52)</f>
        <v>4780</v>
      </c>
      <c r="F14" s="561">
        <f t="shared" ref="F14:I14" si="0">SUM(F15:F52)</f>
        <v>0</v>
      </c>
      <c r="G14" s="561">
        <f t="shared" si="0"/>
        <v>0</v>
      </c>
      <c r="H14" s="561">
        <f t="shared" si="0"/>
        <v>144708</v>
      </c>
      <c r="I14" s="561">
        <f t="shared" si="0"/>
        <v>4780</v>
      </c>
      <c r="J14" s="561"/>
      <c r="K14" s="561"/>
      <c r="M14" s="718"/>
      <c r="N14" s="718"/>
      <c r="O14" s="718"/>
    </row>
    <row r="15" spans="1:15" ht="96" x14ac:dyDescent="0.2">
      <c r="A15" s="787">
        <v>1</v>
      </c>
      <c r="B15" s="788" t="s">
        <v>704</v>
      </c>
      <c r="C15" s="590"/>
      <c r="D15" s="590"/>
      <c r="E15" s="590"/>
      <c r="F15" s="590"/>
      <c r="G15" s="590"/>
      <c r="H15" s="590"/>
      <c r="I15" s="590"/>
      <c r="J15" s="590"/>
      <c r="K15" s="590" t="s">
        <v>705</v>
      </c>
      <c r="M15" s="718"/>
      <c r="N15" s="718"/>
      <c r="O15" s="718"/>
    </row>
    <row r="16" spans="1:15" ht="24" x14ac:dyDescent="0.2">
      <c r="A16" s="789" t="s">
        <v>706</v>
      </c>
      <c r="B16" s="790" t="s">
        <v>707</v>
      </c>
      <c r="C16" s="592">
        <v>2279</v>
      </c>
      <c r="D16" s="590">
        <v>934</v>
      </c>
      <c r="E16" s="590">
        <v>2066</v>
      </c>
      <c r="F16" s="590"/>
      <c r="G16" s="590"/>
      <c r="H16" s="590">
        <f>D16+F16</f>
        <v>934</v>
      </c>
      <c r="I16" s="590">
        <f>E16+G16</f>
        <v>2066</v>
      </c>
      <c r="J16" s="590"/>
      <c r="K16" s="590"/>
      <c r="M16" s="718"/>
      <c r="N16" s="718"/>
      <c r="O16" s="718"/>
    </row>
    <row r="17" spans="1:17" ht="72" x14ac:dyDescent="0.2">
      <c r="A17" s="787">
        <v>2</v>
      </c>
      <c r="B17" s="788" t="s">
        <v>708</v>
      </c>
      <c r="C17" s="592"/>
      <c r="D17" s="590"/>
      <c r="E17" s="590"/>
      <c r="F17" s="590"/>
      <c r="G17" s="590"/>
      <c r="H17" s="590"/>
      <c r="I17" s="590"/>
      <c r="J17" s="590"/>
      <c r="K17" s="590" t="s">
        <v>709</v>
      </c>
      <c r="M17" s="718"/>
      <c r="N17" s="718"/>
      <c r="O17" s="718"/>
    </row>
    <row r="18" spans="1:17" x14ac:dyDescent="0.2">
      <c r="A18" s="1146" t="s">
        <v>710</v>
      </c>
      <c r="B18" s="1018" t="s">
        <v>711</v>
      </c>
      <c r="C18" s="592">
        <v>2121</v>
      </c>
      <c r="D18" s="590">
        <v>800</v>
      </c>
      <c r="E18" s="590"/>
      <c r="F18" s="590"/>
      <c r="G18" s="590"/>
      <c r="H18" s="590">
        <f t="shared" ref="H18:I22" si="1">D18+F18</f>
        <v>800</v>
      </c>
      <c r="I18" s="590">
        <f t="shared" si="1"/>
        <v>0</v>
      </c>
      <c r="J18" s="590"/>
      <c r="K18" s="590"/>
      <c r="M18" s="718"/>
      <c r="N18" s="718"/>
      <c r="O18" s="718"/>
    </row>
    <row r="19" spans="1:17" x14ac:dyDescent="0.2">
      <c r="A19" s="1146"/>
      <c r="B19" s="1018"/>
      <c r="C19" s="592">
        <v>2390</v>
      </c>
      <c r="D19" s="590">
        <v>30</v>
      </c>
      <c r="E19" s="590"/>
      <c r="F19" s="590"/>
      <c r="G19" s="590"/>
      <c r="H19" s="590">
        <f t="shared" si="1"/>
        <v>30</v>
      </c>
      <c r="I19" s="590">
        <f t="shared" si="1"/>
        <v>0</v>
      </c>
      <c r="J19" s="590"/>
      <c r="K19" s="590"/>
      <c r="M19" s="718"/>
      <c r="N19" s="718"/>
      <c r="O19" s="718"/>
    </row>
    <row r="20" spans="1:17" x14ac:dyDescent="0.2">
      <c r="A20" s="1146"/>
      <c r="B20" s="1018"/>
      <c r="C20" s="592">
        <v>2122</v>
      </c>
      <c r="D20" s="590">
        <v>5000</v>
      </c>
      <c r="E20" s="590"/>
      <c r="F20" s="590"/>
      <c r="G20" s="590"/>
      <c r="H20" s="590">
        <f t="shared" si="1"/>
        <v>5000</v>
      </c>
      <c r="I20" s="590">
        <f t="shared" si="1"/>
        <v>0</v>
      </c>
      <c r="J20" s="590"/>
      <c r="K20" s="590"/>
      <c r="M20" s="718"/>
      <c r="N20" s="718"/>
      <c r="O20" s="718"/>
    </row>
    <row r="21" spans="1:17" x14ac:dyDescent="0.2">
      <c r="A21" s="1146" t="s">
        <v>712</v>
      </c>
      <c r="B21" s="1018" t="s">
        <v>713</v>
      </c>
      <c r="C21" s="592">
        <v>2121</v>
      </c>
      <c r="D21" s="590">
        <v>400</v>
      </c>
      <c r="E21" s="590"/>
      <c r="F21" s="590"/>
      <c r="G21" s="590"/>
      <c r="H21" s="590">
        <f t="shared" si="1"/>
        <v>400</v>
      </c>
      <c r="I21" s="590">
        <f t="shared" si="1"/>
        <v>0</v>
      </c>
      <c r="J21" s="590"/>
      <c r="K21" s="590"/>
      <c r="M21" s="718"/>
      <c r="N21" s="718"/>
      <c r="O21" s="718"/>
      <c r="P21" s="785"/>
      <c r="Q21" s="785"/>
    </row>
    <row r="22" spans="1:17" x14ac:dyDescent="0.2">
      <c r="A22" s="1146"/>
      <c r="B22" s="1018"/>
      <c r="C22" s="592">
        <v>2122</v>
      </c>
      <c r="D22" s="590">
        <v>1500</v>
      </c>
      <c r="E22" s="590"/>
      <c r="F22" s="590"/>
      <c r="G22" s="590"/>
      <c r="H22" s="590">
        <f t="shared" si="1"/>
        <v>1500</v>
      </c>
      <c r="I22" s="590">
        <f t="shared" si="1"/>
        <v>0</v>
      </c>
      <c r="J22" s="590"/>
      <c r="K22" s="590"/>
      <c r="M22" s="718"/>
      <c r="N22" s="718"/>
      <c r="O22" s="718"/>
    </row>
    <row r="23" spans="1:17" ht="72" x14ac:dyDescent="0.2">
      <c r="A23" s="787">
        <v>3</v>
      </c>
      <c r="B23" s="788" t="s">
        <v>714</v>
      </c>
      <c r="C23" s="592"/>
      <c r="D23" s="590"/>
      <c r="E23" s="590"/>
      <c r="F23" s="590"/>
      <c r="G23" s="590"/>
      <c r="H23" s="590"/>
      <c r="I23" s="590"/>
      <c r="J23" s="590"/>
      <c r="K23" s="590" t="s">
        <v>715</v>
      </c>
      <c r="M23" s="718"/>
      <c r="N23" s="718"/>
      <c r="O23" s="718"/>
    </row>
    <row r="24" spans="1:17" s="785" customFormat="1" ht="36" x14ac:dyDescent="0.2">
      <c r="A24" s="791" t="s">
        <v>716</v>
      </c>
      <c r="B24" s="790" t="s">
        <v>717</v>
      </c>
      <c r="C24" s="792">
        <v>2314</v>
      </c>
      <c r="D24" s="590">
        <v>35000</v>
      </c>
      <c r="E24" s="590"/>
      <c r="F24" s="590"/>
      <c r="G24" s="590"/>
      <c r="H24" s="590">
        <f t="shared" ref="H24:I32" si="2">D24+F24</f>
        <v>35000</v>
      </c>
      <c r="I24" s="590">
        <f t="shared" si="2"/>
        <v>0</v>
      </c>
      <c r="J24" s="590"/>
      <c r="K24" s="590"/>
      <c r="M24" s="718"/>
      <c r="N24" s="718"/>
      <c r="O24" s="718"/>
      <c r="P24" s="533"/>
      <c r="Q24" s="533"/>
    </row>
    <row r="25" spans="1:17" x14ac:dyDescent="0.2">
      <c r="A25" s="791" t="s">
        <v>718</v>
      </c>
      <c r="B25" s="793" t="s">
        <v>719</v>
      </c>
      <c r="C25" s="792">
        <v>2314</v>
      </c>
      <c r="D25" s="590">
        <v>5557</v>
      </c>
      <c r="E25" s="590"/>
      <c r="F25" s="590"/>
      <c r="G25" s="590"/>
      <c r="H25" s="590">
        <f t="shared" si="2"/>
        <v>5557</v>
      </c>
      <c r="I25" s="590">
        <f t="shared" si="2"/>
        <v>0</v>
      </c>
      <c r="J25" s="590"/>
      <c r="K25" s="590"/>
      <c r="M25" s="718"/>
      <c r="N25" s="718"/>
      <c r="O25" s="718"/>
    </row>
    <row r="26" spans="1:17" ht="24" x14ac:dyDescent="0.2">
      <c r="A26" s="794" t="s">
        <v>720</v>
      </c>
      <c r="B26" s="790" t="s">
        <v>721</v>
      </c>
      <c r="C26" s="788">
        <v>2314</v>
      </c>
      <c r="D26" s="590">
        <v>1792</v>
      </c>
      <c r="E26" s="590"/>
      <c r="F26" s="590"/>
      <c r="G26" s="590"/>
      <c r="H26" s="590">
        <f t="shared" si="2"/>
        <v>1792</v>
      </c>
      <c r="I26" s="590">
        <f t="shared" si="2"/>
        <v>0</v>
      </c>
      <c r="J26" s="590"/>
      <c r="K26" s="790"/>
      <c r="M26" s="718"/>
      <c r="N26" s="718"/>
      <c r="O26" s="718"/>
    </row>
    <row r="27" spans="1:17" x14ac:dyDescent="0.2">
      <c r="A27" s="794" t="s">
        <v>599</v>
      </c>
      <c r="B27" s="790" t="s">
        <v>722</v>
      </c>
      <c r="C27" s="788">
        <v>2314</v>
      </c>
      <c r="D27" s="590">
        <v>908</v>
      </c>
      <c r="E27" s="590"/>
      <c r="F27" s="590"/>
      <c r="G27" s="590"/>
      <c r="H27" s="590">
        <f t="shared" si="2"/>
        <v>908</v>
      </c>
      <c r="I27" s="590">
        <f t="shared" si="2"/>
        <v>0</v>
      </c>
      <c r="J27" s="590"/>
      <c r="K27" s="790"/>
      <c r="M27" s="718"/>
      <c r="N27" s="718"/>
      <c r="O27" s="718"/>
    </row>
    <row r="28" spans="1:17" x14ac:dyDescent="0.2">
      <c r="A28" s="789" t="s">
        <v>723</v>
      </c>
      <c r="B28" s="790" t="s">
        <v>724</v>
      </c>
      <c r="C28" s="788">
        <v>2314</v>
      </c>
      <c r="D28" s="590">
        <v>280</v>
      </c>
      <c r="E28" s="590"/>
      <c r="F28" s="590"/>
      <c r="G28" s="590"/>
      <c r="H28" s="590">
        <f t="shared" si="2"/>
        <v>280</v>
      </c>
      <c r="I28" s="590">
        <f t="shared" si="2"/>
        <v>0</v>
      </c>
      <c r="J28" s="590"/>
      <c r="K28" s="790"/>
      <c r="M28" s="718"/>
      <c r="N28" s="718"/>
      <c r="O28" s="718"/>
      <c r="P28" s="785"/>
      <c r="Q28" s="785"/>
    </row>
    <row r="29" spans="1:17" x14ac:dyDescent="0.2">
      <c r="A29" s="794" t="s">
        <v>725</v>
      </c>
      <c r="B29" s="790" t="s">
        <v>726</v>
      </c>
      <c r="C29" s="788">
        <v>2314</v>
      </c>
      <c r="D29" s="590">
        <v>244</v>
      </c>
      <c r="E29" s="590"/>
      <c r="F29" s="590"/>
      <c r="G29" s="590"/>
      <c r="H29" s="590">
        <f t="shared" si="2"/>
        <v>244</v>
      </c>
      <c r="I29" s="590">
        <f t="shared" si="2"/>
        <v>0</v>
      </c>
      <c r="J29" s="590"/>
      <c r="K29" s="790"/>
      <c r="M29" s="718"/>
      <c r="N29" s="718"/>
      <c r="O29" s="718"/>
    </row>
    <row r="30" spans="1:17" ht="24" x14ac:dyDescent="0.2">
      <c r="A30" s="794" t="s">
        <v>727</v>
      </c>
      <c r="B30" s="790" t="s">
        <v>728</v>
      </c>
      <c r="C30" s="788">
        <v>2314</v>
      </c>
      <c r="D30" s="590">
        <v>223</v>
      </c>
      <c r="E30" s="590"/>
      <c r="F30" s="590"/>
      <c r="G30" s="590"/>
      <c r="H30" s="590">
        <f t="shared" si="2"/>
        <v>223</v>
      </c>
      <c r="I30" s="590">
        <f t="shared" si="2"/>
        <v>0</v>
      </c>
      <c r="J30" s="590"/>
      <c r="K30" s="790"/>
      <c r="M30" s="718"/>
      <c r="N30" s="718"/>
      <c r="O30" s="718"/>
    </row>
    <row r="31" spans="1:17" s="785" customFormat="1" ht="24" x14ac:dyDescent="0.2">
      <c r="A31" s="794" t="s">
        <v>729</v>
      </c>
      <c r="B31" s="790" t="s">
        <v>730</v>
      </c>
      <c r="C31" s="788">
        <v>2314</v>
      </c>
      <c r="D31" s="590">
        <v>239</v>
      </c>
      <c r="E31" s="590"/>
      <c r="F31" s="590"/>
      <c r="G31" s="590"/>
      <c r="H31" s="590">
        <f t="shared" si="2"/>
        <v>239</v>
      </c>
      <c r="I31" s="590">
        <f t="shared" si="2"/>
        <v>0</v>
      </c>
      <c r="J31" s="590"/>
      <c r="K31" s="790"/>
      <c r="M31" s="718"/>
      <c r="N31" s="718"/>
      <c r="O31" s="718"/>
      <c r="P31" s="533"/>
      <c r="Q31" s="533"/>
    </row>
    <row r="32" spans="1:17" ht="24" x14ac:dyDescent="0.2">
      <c r="A32" s="794" t="s">
        <v>731</v>
      </c>
      <c r="B32" s="790" t="s">
        <v>732</v>
      </c>
      <c r="C32" s="788">
        <v>2314</v>
      </c>
      <c r="D32" s="590">
        <v>1128</v>
      </c>
      <c r="E32" s="590"/>
      <c r="F32" s="590"/>
      <c r="G32" s="590"/>
      <c r="H32" s="590">
        <f t="shared" si="2"/>
        <v>1128</v>
      </c>
      <c r="I32" s="590">
        <f t="shared" si="2"/>
        <v>0</v>
      </c>
      <c r="J32" s="590"/>
      <c r="K32" s="790"/>
      <c r="M32" s="718"/>
      <c r="N32" s="718"/>
      <c r="O32" s="718"/>
    </row>
    <row r="33" spans="1:18" ht="84" x14ac:dyDescent="0.2">
      <c r="A33" s="787">
        <v>4</v>
      </c>
      <c r="B33" s="788" t="s">
        <v>733</v>
      </c>
      <c r="C33" s="788"/>
      <c r="D33" s="590"/>
      <c r="E33" s="590"/>
      <c r="F33" s="590"/>
      <c r="G33" s="590"/>
      <c r="H33" s="590"/>
      <c r="I33" s="590"/>
      <c r="J33" s="590"/>
      <c r="K33" s="590" t="s">
        <v>734</v>
      </c>
      <c r="M33" s="718"/>
      <c r="N33" s="718"/>
      <c r="O33" s="718"/>
    </row>
    <row r="34" spans="1:18" ht="24" x14ac:dyDescent="0.2">
      <c r="A34" s="794" t="s">
        <v>606</v>
      </c>
      <c r="B34" s="790" t="s">
        <v>735</v>
      </c>
      <c r="C34" s="788">
        <v>2279</v>
      </c>
      <c r="D34" s="590">
        <v>854</v>
      </c>
      <c r="E34" s="590"/>
      <c r="F34" s="590"/>
      <c r="G34" s="590"/>
      <c r="H34" s="590">
        <f t="shared" ref="H34:I36" si="3">D34+F34</f>
        <v>854</v>
      </c>
      <c r="I34" s="590">
        <f t="shared" si="3"/>
        <v>0</v>
      </c>
      <c r="J34" s="590"/>
      <c r="K34" s="790"/>
      <c r="M34" s="718"/>
      <c r="N34" s="718"/>
      <c r="O34" s="718"/>
    </row>
    <row r="35" spans="1:18" x14ac:dyDescent="0.2">
      <c r="A35" s="794" t="s">
        <v>608</v>
      </c>
      <c r="B35" s="790" t="s">
        <v>736</v>
      </c>
      <c r="C35" s="788">
        <v>2279</v>
      </c>
      <c r="D35" s="590">
        <v>800</v>
      </c>
      <c r="E35" s="590"/>
      <c r="F35" s="590">
        <v>-400</v>
      </c>
      <c r="G35" s="590"/>
      <c r="H35" s="590">
        <f t="shared" si="3"/>
        <v>400</v>
      </c>
      <c r="I35" s="590">
        <f t="shared" si="3"/>
        <v>0</v>
      </c>
      <c r="J35" s="590" t="s">
        <v>737</v>
      </c>
      <c r="K35" s="790"/>
      <c r="M35" s="718"/>
      <c r="N35" s="718"/>
      <c r="O35" s="718"/>
    </row>
    <row r="36" spans="1:18" ht="36" x14ac:dyDescent="0.2">
      <c r="A36" s="794" t="s">
        <v>610</v>
      </c>
      <c r="B36" s="790" t="s">
        <v>738</v>
      </c>
      <c r="C36" s="788">
        <v>2279</v>
      </c>
      <c r="D36" s="590">
        <v>0</v>
      </c>
      <c r="E36" s="590"/>
      <c r="F36" s="590">
        <v>3000</v>
      </c>
      <c r="G36" s="590"/>
      <c r="H36" s="590">
        <f t="shared" si="3"/>
        <v>3000</v>
      </c>
      <c r="I36" s="590">
        <f t="shared" si="3"/>
        <v>0</v>
      </c>
      <c r="J36" s="590" t="s">
        <v>739</v>
      </c>
      <c r="K36" s="790"/>
      <c r="M36" s="718"/>
      <c r="N36" s="718"/>
      <c r="O36" s="718"/>
    </row>
    <row r="37" spans="1:18" x14ac:dyDescent="0.2">
      <c r="A37" s="787">
        <v>5</v>
      </c>
      <c r="B37" s="788" t="s">
        <v>740</v>
      </c>
      <c r="C37" s="788"/>
      <c r="D37" s="590"/>
      <c r="E37" s="590"/>
      <c r="F37" s="590"/>
      <c r="G37" s="590"/>
      <c r="H37" s="590"/>
      <c r="I37" s="590"/>
      <c r="J37" s="590"/>
      <c r="K37" s="790"/>
      <c r="M37" s="718"/>
      <c r="N37" s="718"/>
      <c r="O37" s="718"/>
    </row>
    <row r="38" spans="1:18" ht="72" x14ac:dyDescent="0.2">
      <c r="A38" s="794" t="s">
        <v>653</v>
      </c>
      <c r="B38" s="790" t="s">
        <v>741</v>
      </c>
      <c r="C38" s="788">
        <v>2239</v>
      </c>
      <c r="D38" s="590">
        <v>49168</v>
      </c>
      <c r="E38" s="590"/>
      <c r="F38" s="590"/>
      <c r="G38" s="590"/>
      <c r="H38" s="590">
        <f t="shared" ref="H38:I47" si="4">D38+F38</f>
        <v>49168</v>
      </c>
      <c r="I38" s="590">
        <f t="shared" si="4"/>
        <v>0</v>
      </c>
      <c r="J38" s="590"/>
      <c r="K38" s="590" t="s">
        <v>742</v>
      </c>
      <c r="M38" s="718"/>
      <c r="N38" s="718"/>
      <c r="O38" s="718"/>
    </row>
    <row r="39" spans="1:18" ht="72" x14ac:dyDescent="0.2">
      <c r="A39" s="794" t="s">
        <v>655</v>
      </c>
      <c r="B39" s="790" t="s">
        <v>743</v>
      </c>
      <c r="C39" s="788">
        <v>2232</v>
      </c>
      <c r="D39" s="590">
        <v>20000</v>
      </c>
      <c r="E39" s="590"/>
      <c r="F39" s="590">
        <v>-2704</v>
      </c>
      <c r="G39" s="590"/>
      <c r="H39" s="590">
        <f t="shared" si="4"/>
        <v>17296</v>
      </c>
      <c r="I39" s="590">
        <f t="shared" si="4"/>
        <v>0</v>
      </c>
      <c r="J39" s="590" t="s">
        <v>737</v>
      </c>
      <c r="K39" s="590" t="s">
        <v>742</v>
      </c>
      <c r="M39" s="718"/>
      <c r="N39" s="718"/>
      <c r="O39" s="718"/>
    </row>
    <row r="40" spans="1:18" ht="36" x14ac:dyDescent="0.2">
      <c r="A40" s="794" t="s">
        <v>657</v>
      </c>
      <c r="B40" s="795" t="s">
        <v>744</v>
      </c>
      <c r="C40" s="796">
        <v>2231</v>
      </c>
      <c r="D40" s="797">
        <v>1300</v>
      </c>
      <c r="E40" s="798"/>
      <c r="F40" s="798"/>
      <c r="G40" s="798"/>
      <c r="H40" s="798">
        <f t="shared" si="4"/>
        <v>1300</v>
      </c>
      <c r="I40" s="798">
        <f t="shared" si="4"/>
        <v>0</v>
      </c>
      <c r="J40" s="798"/>
      <c r="K40" s="590" t="s">
        <v>745</v>
      </c>
      <c r="M40" s="718"/>
      <c r="N40" s="718"/>
      <c r="O40" s="718"/>
    </row>
    <row r="41" spans="1:18" x14ac:dyDescent="0.2">
      <c r="A41" s="1146" t="s">
        <v>659</v>
      </c>
      <c r="B41" s="1018" t="s">
        <v>746</v>
      </c>
      <c r="C41" s="788">
        <v>2312</v>
      </c>
      <c r="D41" s="590">
        <v>1413</v>
      </c>
      <c r="E41" s="590">
        <v>1587</v>
      </c>
      <c r="F41" s="799"/>
      <c r="G41" s="799"/>
      <c r="H41" s="799">
        <f t="shared" si="4"/>
        <v>1413</v>
      </c>
      <c r="I41" s="799">
        <f t="shared" si="4"/>
        <v>1587</v>
      </c>
      <c r="J41" s="799"/>
      <c r="K41" s="1143" t="s">
        <v>747</v>
      </c>
      <c r="M41" s="718"/>
      <c r="N41" s="718"/>
      <c r="O41" s="718"/>
    </row>
    <row r="42" spans="1:18" ht="15" customHeight="1" x14ac:dyDescent="0.2">
      <c r="A42" s="1146"/>
      <c r="B42" s="1018"/>
      <c r="C42" s="788">
        <v>2243</v>
      </c>
      <c r="D42" s="590">
        <v>110</v>
      </c>
      <c r="E42" s="590"/>
      <c r="F42" s="800"/>
      <c r="G42" s="800"/>
      <c r="H42" s="800">
        <f t="shared" si="4"/>
        <v>110</v>
      </c>
      <c r="I42" s="800">
        <f t="shared" si="4"/>
        <v>0</v>
      </c>
      <c r="J42" s="800"/>
      <c r="K42" s="1144"/>
      <c r="M42" s="718"/>
      <c r="N42" s="718"/>
      <c r="O42" s="718"/>
    </row>
    <row r="43" spans="1:18" ht="15" customHeight="1" x14ac:dyDescent="0.2">
      <c r="A43" s="1146"/>
      <c r="B43" s="1018"/>
      <c r="C43" s="788">
        <v>5239</v>
      </c>
      <c r="D43" s="590">
        <v>1300</v>
      </c>
      <c r="E43" s="590"/>
      <c r="F43" s="800"/>
      <c r="G43" s="800"/>
      <c r="H43" s="800">
        <f t="shared" si="4"/>
        <v>1300</v>
      </c>
      <c r="I43" s="800">
        <f t="shared" si="4"/>
        <v>0</v>
      </c>
      <c r="J43" s="800"/>
      <c r="K43" s="1144"/>
      <c r="M43" s="718"/>
      <c r="N43" s="718"/>
      <c r="O43" s="718"/>
    </row>
    <row r="44" spans="1:18" ht="15" customHeight="1" x14ac:dyDescent="0.2">
      <c r="A44" s="1146"/>
      <c r="B44" s="1018"/>
      <c r="C44" s="788">
        <v>2312</v>
      </c>
      <c r="D44" s="590">
        <v>520</v>
      </c>
      <c r="E44" s="590"/>
      <c r="F44" s="801"/>
      <c r="G44" s="801"/>
      <c r="H44" s="801">
        <f t="shared" si="4"/>
        <v>520</v>
      </c>
      <c r="I44" s="801">
        <f t="shared" si="4"/>
        <v>0</v>
      </c>
      <c r="J44" s="801"/>
      <c r="K44" s="1145"/>
      <c r="M44" s="718"/>
      <c r="N44" s="718"/>
      <c r="O44" s="718"/>
      <c r="P44" s="785"/>
      <c r="Q44" s="785"/>
    </row>
    <row r="45" spans="1:18" ht="48" x14ac:dyDescent="0.2">
      <c r="A45" s="794" t="s">
        <v>748</v>
      </c>
      <c r="B45" s="790" t="s">
        <v>749</v>
      </c>
      <c r="C45" s="788">
        <v>2231</v>
      </c>
      <c r="D45" s="590">
        <v>7500</v>
      </c>
      <c r="E45" s="590"/>
      <c r="F45" s="590"/>
      <c r="G45" s="590"/>
      <c r="H45" s="590">
        <f t="shared" si="4"/>
        <v>7500</v>
      </c>
      <c r="I45" s="590">
        <f t="shared" si="4"/>
        <v>0</v>
      </c>
      <c r="J45" s="590"/>
      <c r="K45" s="590" t="s">
        <v>750</v>
      </c>
      <c r="M45" s="718"/>
      <c r="N45" s="718"/>
      <c r="O45" s="718"/>
      <c r="P45" s="785"/>
      <c r="Q45" s="785"/>
    </row>
    <row r="46" spans="1:18" s="785" customFormat="1" ht="72" x14ac:dyDescent="0.2">
      <c r="A46" s="802" t="s">
        <v>751</v>
      </c>
      <c r="B46" s="790" t="s">
        <v>752</v>
      </c>
      <c r="C46" s="788">
        <v>2232</v>
      </c>
      <c r="D46" s="590">
        <v>6000</v>
      </c>
      <c r="E46" s="590"/>
      <c r="F46" s="590"/>
      <c r="G46" s="590"/>
      <c r="H46" s="590">
        <f t="shared" si="4"/>
        <v>6000</v>
      </c>
      <c r="I46" s="590">
        <f t="shared" si="4"/>
        <v>0</v>
      </c>
      <c r="J46" s="590"/>
      <c r="K46" s="590" t="s">
        <v>753</v>
      </c>
      <c r="M46" s="718"/>
      <c r="N46" s="718"/>
      <c r="O46" s="718"/>
      <c r="P46" s="533"/>
      <c r="Q46" s="533"/>
      <c r="R46" s="533"/>
    </row>
    <row r="47" spans="1:18" s="785" customFormat="1" ht="24" x14ac:dyDescent="0.2">
      <c r="A47" s="802" t="s">
        <v>754</v>
      </c>
      <c r="B47" s="790" t="s">
        <v>755</v>
      </c>
      <c r="C47" s="788">
        <v>2279</v>
      </c>
      <c r="D47" s="590"/>
      <c r="E47" s="590"/>
      <c r="F47" s="590">
        <v>104</v>
      </c>
      <c r="G47" s="590"/>
      <c r="H47" s="590">
        <f t="shared" si="4"/>
        <v>104</v>
      </c>
      <c r="I47" s="590">
        <f t="shared" si="4"/>
        <v>0</v>
      </c>
      <c r="J47" s="590" t="s">
        <v>756</v>
      </c>
      <c r="K47" s="590"/>
      <c r="M47" s="718"/>
      <c r="N47" s="718"/>
      <c r="O47" s="718"/>
    </row>
    <row r="48" spans="1:18" ht="48" x14ac:dyDescent="0.2">
      <c r="A48" s="787" t="s">
        <v>757</v>
      </c>
      <c r="B48" s="788" t="s">
        <v>758</v>
      </c>
      <c r="C48" s="788"/>
      <c r="D48" s="590"/>
      <c r="E48" s="590"/>
      <c r="F48" s="590"/>
      <c r="G48" s="590"/>
      <c r="H48" s="590"/>
      <c r="I48" s="590"/>
      <c r="J48" s="590"/>
      <c r="K48" s="590" t="s">
        <v>750</v>
      </c>
      <c r="M48" s="718"/>
      <c r="N48" s="718"/>
      <c r="O48" s="718"/>
      <c r="R48" s="785"/>
    </row>
    <row r="49" spans="1:18" ht="48" x14ac:dyDescent="0.2">
      <c r="A49" s="794" t="s">
        <v>662</v>
      </c>
      <c r="B49" s="790" t="s">
        <v>759</v>
      </c>
      <c r="C49" s="788">
        <v>2239</v>
      </c>
      <c r="D49" s="590">
        <v>854</v>
      </c>
      <c r="E49" s="590"/>
      <c r="F49" s="590"/>
      <c r="G49" s="590"/>
      <c r="H49" s="590">
        <f t="shared" ref="H49:I52" si="5">D49+F49</f>
        <v>854</v>
      </c>
      <c r="I49" s="590">
        <f t="shared" si="5"/>
        <v>0</v>
      </c>
      <c r="J49" s="590"/>
      <c r="K49" s="590"/>
      <c r="M49" s="718"/>
      <c r="N49" s="718"/>
      <c r="O49" s="718"/>
      <c r="R49" s="785"/>
    </row>
    <row r="50" spans="1:18" x14ac:dyDescent="0.2">
      <c r="A50" s="791" t="s">
        <v>664</v>
      </c>
      <c r="B50" s="793" t="s">
        <v>760</v>
      </c>
      <c r="C50" s="695">
        <v>2239</v>
      </c>
      <c r="D50" s="590">
        <v>854</v>
      </c>
      <c r="E50" s="590"/>
      <c r="F50" s="590"/>
      <c r="G50" s="590"/>
      <c r="H50" s="590">
        <f t="shared" si="5"/>
        <v>854</v>
      </c>
      <c r="I50" s="590">
        <f t="shared" si="5"/>
        <v>0</v>
      </c>
      <c r="J50" s="590"/>
      <c r="K50" s="590"/>
      <c r="M50" s="718"/>
      <c r="N50" s="718"/>
      <c r="O50" s="718"/>
    </row>
    <row r="51" spans="1:18" x14ac:dyDescent="0.2">
      <c r="A51" s="791" t="s">
        <v>761</v>
      </c>
      <c r="B51" s="793" t="s">
        <v>762</v>
      </c>
      <c r="C51" s="695">
        <v>2512</v>
      </c>
      <c r="D51" s="590"/>
      <c r="E51" s="590">
        <v>700</v>
      </c>
      <c r="F51" s="590"/>
      <c r="G51" s="590"/>
      <c r="H51" s="590">
        <f t="shared" si="5"/>
        <v>0</v>
      </c>
      <c r="I51" s="590">
        <f t="shared" si="5"/>
        <v>700</v>
      </c>
      <c r="J51" s="590"/>
      <c r="K51" s="590"/>
      <c r="M51" s="718"/>
      <c r="N51" s="718"/>
      <c r="O51" s="718"/>
    </row>
    <row r="52" spans="1:18" x14ac:dyDescent="0.2">
      <c r="A52" s="794" t="s">
        <v>763</v>
      </c>
      <c r="B52" s="790" t="s">
        <v>764</v>
      </c>
      <c r="C52" s="592">
        <v>2390</v>
      </c>
      <c r="D52" s="590"/>
      <c r="E52" s="590">
        <v>427</v>
      </c>
      <c r="F52" s="590"/>
      <c r="G52" s="590"/>
      <c r="H52" s="590">
        <f t="shared" si="5"/>
        <v>0</v>
      </c>
      <c r="I52" s="590">
        <f t="shared" si="5"/>
        <v>427</v>
      </c>
      <c r="J52" s="590"/>
      <c r="K52" s="590"/>
      <c r="M52" s="718"/>
      <c r="N52" s="718"/>
      <c r="O52" s="718"/>
    </row>
    <row r="53" spans="1:18" x14ac:dyDescent="0.2">
      <c r="A53" s="785"/>
      <c r="B53" s="785"/>
      <c r="C53" s="785"/>
      <c r="D53" s="785"/>
      <c r="E53" s="785"/>
      <c r="F53" s="785"/>
      <c r="G53" s="785"/>
      <c r="H53" s="785"/>
      <c r="I53" s="785"/>
      <c r="J53" s="785"/>
      <c r="K53" s="785"/>
    </row>
    <row r="54" spans="1:18" x14ac:dyDescent="0.2">
      <c r="A54" s="803" t="s">
        <v>765</v>
      </c>
      <c r="B54" s="785"/>
      <c r="C54" s="804"/>
      <c r="D54" s="804"/>
      <c r="E54" s="804"/>
      <c r="F54" s="804"/>
      <c r="G54" s="804"/>
      <c r="H54" s="804"/>
      <c r="I54" s="804"/>
      <c r="J54" s="804"/>
      <c r="K54" s="804"/>
    </row>
    <row r="55" spans="1:18" x14ac:dyDescent="0.2">
      <c r="A55" s="785" t="s">
        <v>701</v>
      </c>
      <c r="B55" s="785"/>
      <c r="C55" s="804"/>
      <c r="D55" s="804"/>
      <c r="E55" s="804"/>
      <c r="F55" s="804"/>
      <c r="G55" s="804"/>
      <c r="H55" s="804"/>
      <c r="I55" s="804"/>
      <c r="J55" s="804"/>
      <c r="K55" s="804"/>
    </row>
    <row r="56" spans="1:18" ht="12" customHeight="1" x14ac:dyDescent="0.2">
      <c r="A56" s="1146" t="s">
        <v>354</v>
      </c>
      <c r="B56" s="1018" t="s">
        <v>355</v>
      </c>
      <c r="C56" s="1146" t="s">
        <v>356</v>
      </c>
      <c r="D56" s="1147" t="s">
        <v>702</v>
      </c>
      <c r="E56" s="1148"/>
      <c r="F56" s="1130" t="s">
        <v>534</v>
      </c>
      <c r="G56" s="1131"/>
      <c r="H56" s="1130" t="s">
        <v>359</v>
      </c>
      <c r="I56" s="1131"/>
      <c r="J56" s="1104" t="s">
        <v>26</v>
      </c>
      <c r="K56" s="794"/>
    </row>
    <row r="57" spans="1:18" ht="24" x14ac:dyDescent="0.2">
      <c r="A57" s="1146"/>
      <c r="B57" s="1018"/>
      <c r="C57" s="1146"/>
      <c r="D57" s="786" t="s">
        <v>588</v>
      </c>
      <c r="E57" s="786" t="s">
        <v>589</v>
      </c>
      <c r="F57" s="542" t="s">
        <v>588</v>
      </c>
      <c r="G57" s="542" t="s">
        <v>589</v>
      </c>
      <c r="H57" s="542" t="s">
        <v>588</v>
      </c>
      <c r="I57" s="542" t="s">
        <v>589</v>
      </c>
      <c r="J57" s="1104"/>
      <c r="K57" s="794" t="s">
        <v>360</v>
      </c>
    </row>
    <row r="58" spans="1:18" ht="12" customHeight="1" x14ac:dyDescent="0.2">
      <c r="A58" s="1142" t="s">
        <v>703</v>
      </c>
      <c r="B58" s="1142"/>
      <c r="C58" s="592"/>
      <c r="D58" s="592">
        <f>SUM(D59)</f>
        <v>66676</v>
      </c>
      <c r="E58" s="592">
        <f>SUM(E59)</f>
        <v>0</v>
      </c>
      <c r="F58" s="592">
        <f>SUM(F59)</f>
        <v>0</v>
      </c>
      <c r="G58" s="592">
        <f t="shared" ref="G58:I58" si="6">SUM(G59)</f>
        <v>0</v>
      </c>
      <c r="H58" s="592">
        <f t="shared" si="6"/>
        <v>66676</v>
      </c>
      <c r="I58" s="592">
        <f t="shared" si="6"/>
        <v>0</v>
      </c>
      <c r="J58" s="592"/>
      <c r="K58" s="592"/>
      <c r="M58" s="718"/>
      <c r="N58" s="718"/>
    </row>
    <row r="59" spans="1:18" ht="96" x14ac:dyDescent="0.2">
      <c r="A59" s="787">
        <v>1</v>
      </c>
      <c r="B59" s="788" t="s">
        <v>704</v>
      </c>
      <c r="C59" s="590"/>
      <c r="D59" s="590">
        <f t="shared" ref="D59:I59" si="7">SUM(D60:D66)</f>
        <v>66676</v>
      </c>
      <c r="E59" s="590">
        <f t="shared" si="7"/>
        <v>0</v>
      </c>
      <c r="F59" s="590">
        <f t="shared" si="7"/>
        <v>0</v>
      </c>
      <c r="G59" s="590">
        <f t="shared" si="7"/>
        <v>0</v>
      </c>
      <c r="H59" s="590">
        <f t="shared" si="7"/>
        <v>66676</v>
      </c>
      <c r="I59" s="590">
        <f t="shared" si="7"/>
        <v>0</v>
      </c>
      <c r="J59" s="590"/>
      <c r="K59" s="590" t="s">
        <v>705</v>
      </c>
      <c r="M59" s="718"/>
      <c r="N59" s="718"/>
    </row>
    <row r="60" spans="1:18" ht="30" customHeight="1" x14ac:dyDescent="0.2">
      <c r="A60" s="805" t="s">
        <v>706</v>
      </c>
      <c r="B60" s="806" t="s">
        <v>766</v>
      </c>
      <c r="C60" s="561">
        <v>2279</v>
      </c>
      <c r="D60" s="585">
        <f>3540+2691+972-350</f>
        <v>6853</v>
      </c>
      <c r="E60" s="585"/>
      <c r="F60" s="585"/>
      <c r="G60" s="585"/>
      <c r="H60" s="585">
        <f t="shared" ref="H60:I66" si="8">D60+F60</f>
        <v>6853</v>
      </c>
      <c r="I60" s="585">
        <f t="shared" si="8"/>
        <v>0</v>
      </c>
      <c r="J60" s="585"/>
      <c r="K60" s="585"/>
      <c r="M60" s="718"/>
      <c r="N60" s="718"/>
    </row>
    <row r="61" spans="1:18" ht="24" x14ac:dyDescent="0.2">
      <c r="A61" s="542" t="s">
        <v>767</v>
      </c>
      <c r="B61" s="806" t="s">
        <v>768</v>
      </c>
      <c r="C61" s="561">
        <v>2264</v>
      </c>
      <c r="D61" s="585">
        <f>14004+35855+753-12892</f>
        <v>37720</v>
      </c>
      <c r="E61" s="585"/>
      <c r="F61" s="585"/>
      <c r="G61" s="585"/>
      <c r="H61" s="585">
        <f t="shared" si="8"/>
        <v>37720</v>
      </c>
      <c r="I61" s="585">
        <f t="shared" si="8"/>
        <v>0</v>
      </c>
      <c r="J61" s="585"/>
      <c r="K61" s="585"/>
      <c r="M61" s="718"/>
      <c r="N61" s="718"/>
    </row>
    <row r="62" spans="1:18" x14ac:dyDescent="0.2">
      <c r="A62" s="794" t="s">
        <v>769</v>
      </c>
      <c r="B62" s="790" t="s">
        <v>770</v>
      </c>
      <c r="C62" s="561">
        <v>2122</v>
      </c>
      <c r="D62" s="585">
        <f>22295+906-6413</f>
        <v>16788</v>
      </c>
      <c r="E62" s="585"/>
      <c r="F62" s="585"/>
      <c r="G62" s="585"/>
      <c r="H62" s="585">
        <f t="shared" si="8"/>
        <v>16788</v>
      </c>
      <c r="I62" s="585">
        <f t="shared" si="8"/>
        <v>0</v>
      </c>
      <c r="J62" s="585"/>
      <c r="K62" s="585"/>
      <c r="M62" s="718"/>
      <c r="N62" s="718"/>
    </row>
    <row r="63" spans="1:18" x14ac:dyDescent="0.2">
      <c r="A63" s="542" t="s">
        <v>771</v>
      </c>
      <c r="B63" s="806" t="s">
        <v>98</v>
      </c>
      <c r="C63" s="561">
        <v>2121</v>
      </c>
      <c r="D63" s="585">
        <f>4981-906</f>
        <v>4075</v>
      </c>
      <c r="E63" s="585"/>
      <c r="F63" s="585"/>
      <c r="G63" s="585"/>
      <c r="H63" s="585">
        <f t="shared" si="8"/>
        <v>4075</v>
      </c>
      <c r="I63" s="585">
        <f t="shared" si="8"/>
        <v>0</v>
      </c>
      <c r="J63" s="585"/>
      <c r="K63" s="585"/>
      <c r="M63" s="718"/>
      <c r="N63" s="718"/>
    </row>
    <row r="64" spans="1:18" x14ac:dyDescent="0.2">
      <c r="A64" s="542" t="s">
        <v>772</v>
      </c>
      <c r="B64" s="806" t="s">
        <v>773</v>
      </c>
      <c r="C64" s="561">
        <v>2236</v>
      </c>
      <c r="D64" s="585">
        <v>40</v>
      </c>
      <c r="E64" s="585"/>
      <c r="F64" s="585"/>
      <c r="G64" s="585"/>
      <c r="H64" s="585">
        <f t="shared" si="8"/>
        <v>40</v>
      </c>
      <c r="I64" s="585">
        <f t="shared" si="8"/>
        <v>0</v>
      </c>
      <c r="J64" s="585"/>
      <c r="K64" s="585"/>
      <c r="M64" s="718"/>
      <c r="N64" s="718"/>
    </row>
    <row r="65" spans="1:14" x14ac:dyDescent="0.2">
      <c r="A65" s="542" t="s">
        <v>774</v>
      </c>
      <c r="B65" s="806" t="s">
        <v>775</v>
      </c>
      <c r="C65" s="561">
        <v>2322</v>
      </c>
      <c r="D65" s="585">
        <v>200</v>
      </c>
      <c r="E65" s="585"/>
      <c r="F65" s="585"/>
      <c r="G65" s="585"/>
      <c r="H65" s="585">
        <f t="shared" si="8"/>
        <v>200</v>
      </c>
      <c r="I65" s="585">
        <f t="shared" si="8"/>
        <v>0</v>
      </c>
      <c r="J65" s="585"/>
      <c r="K65" s="585"/>
      <c r="M65" s="718"/>
      <c r="N65" s="718"/>
    </row>
    <row r="66" spans="1:14" x14ac:dyDescent="0.2">
      <c r="A66" s="807" t="s">
        <v>776</v>
      </c>
      <c r="B66" s="808" t="s">
        <v>777</v>
      </c>
      <c r="C66" s="592">
        <v>2390</v>
      </c>
      <c r="D66" s="590">
        <v>1000</v>
      </c>
      <c r="E66" s="590"/>
      <c r="F66" s="590"/>
      <c r="G66" s="590"/>
      <c r="H66" s="590">
        <f t="shared" si="8"/>
        <v>1000</v>
      </c>
      <c r="I66" s="590">
        <f t="shared" si="8"/>
        <v>0</v>
      </c>
      <c r="J66" s="590"/>
      <c r="K66" s="590"/>
      <c r="M66" s="718"/>
      <c r="N66" s="718"/>
    </row>
    <row r="69" spans="1:14" s="809" customFormat="1" ht="12.75" x14ac:dyDescent="0.2">
      <c r="C69" s="810"/>
      <c r="D69" s="810"/>
    </row>
    <row r="70" spans="1:14" s="809" customFormat="1" ht="12.75" x14ac:dyDescent="0.2">
      <c r="C70" s="810"/>
      <c r="D70" s="810"/>
    </row>
  </sheetData>
  <sheetProtection algorithmName="SHA-512" hashValue="u4NM8auYmHSWbFtaSh3c3mBSvV19WO+UMWxK+1DNeK3svCk1/NifpVcevOzbBrJ/WTqFF9320NRPLyfwh0OMPg==" saltValue="nZx2bbmhlKtFsjHdWEfxKg==" spinCount="100000" sheet="1" objects="1" scenarios="1"/>
  <mergeCells count="26">
    <mergeCell ref="A5:B5"/>
    <mergeCell ref="A6:K6"/>
    <mergeCell ref="A12:A13"/>
    <mergeCell ref="B12:B13"/>
    <mergeCell ref="C12:C13"/>
    <mergeCell ref="D12:E12"/>
    <mergeCell ref="F12:G12"/>
    <mergeCell ref="H12:I12"/>
    <mergeCell ref="J12:J13"/>
    <mergeCell ref="K12:K13"/>
    <mergeCell ref="A14:B14"/>
    <mergeCell ref="A18:A20"/>
    <mergeCell ref="B18:B20"/>
    <mergeCell ref="A21:A22"/>
    <mergeCell ref="B21:B22"/>
    <mergeCell ref="A58:B58"/>
    <mergeCell ref="K41:K44"/>
    <mergeCell ref="A56:A57"/>
    <mergeCell ref="B56:B57"/>
    <mergeCell ref="C56:C57"/>
    <mergeCell ref="D56:E56"/>
    <mergeCell ref="F56:G56"/>
    <mergeCell ref="H56:I56"/>
    <mergeCell ref="J56:J57"/>
    <mergeCell ref="A41:A44"/>
    <mergeCell ref="B41:B44"/>
  </mergeCells>
  <pageMargins left="0.98425196850393704" right="0.39370078740157483" top="0.9041666666666666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64.pielikums Jūrmalas pilsētas domes
2016.gada 19.maija saistošajiem noteikumiem Nr.13
(protokols Nr.6, 8.punkts)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8"/>
  <sheetViews>
    <sheetView view="pageLayout" zoomScaleNormal="100" workbookViewId="0">
      <selection activeCell="L6" sqref="L6"/>
    </sheetView>
  </sheetViews>
  <sheetFormatPr defaultColWidth="8.85546875" defaultRowHeight="12" outlineLevelCol="1" x14ac:dyDescent="0.2"/>
  <cols>
    <col min="1" max="1" width="4.85546875" style="533" customWidth="1"/>
    <col min="2" max="2" width="34.7109375" style="836" customWidth="1"/>
    <col min="3" max="3" width="11.140625" style="533" customWidth="1"/>
    <col min="4" max="4" width="11.5703125" style="533" hidden="1" customWidth="1" outlineLevel="1"/>
    <col min="5" max="5" width="12.28515625" style="533" hidden="1" customWidth="1" outlineLevel="1"/>
    <col min="6" max="6" width="10.7109375" style="533" customWidth="1" collapsed="1"/>
    <col min="7" max="7" width="25.7109375" style="533" hidden="1" customWidth="1" outlineLevel="1"/>
    <col min="8" max="8" width="22.42578125" style="533" customWidth="1" collapsed="1"/>
    <col min="9" max="16384" width="8.85546875" style="533"/>
  </cols>
  <sheetData>
    <row r="1" spans="1:15" x14ac:dyDescent="0.2">
      <c r="H1" s="534" t="s">
        <v>873</v>
      </c>
    </row>
    <row r="2" spans="1:15" x14ac:dyDescent="0.2">
      <c r="H2" s="534" t="s">
        <v>343</v>
      </c>
    </row>
    <row r="3" spans="1:15" x14ac:dyDescent="0.2">
      <c r="H3" s="534" t="s">
        <v>344</v>
      </c>
    </row>
    <row r="4" spans="1:15" x14ac:dyDescent="0.2">
      <c r="A4" s="533" t="s">
        <v>345</v>
      </c>
      <c r="B4" s="535"/>
      <c r="C4" s="710"/>
      <c r="D4" s="710"/>
      <c r="E4" s="710"/>
      <c r="F4" s="710"/>
      <c r="G4" s="710"/>
      <c r="H4" s="837"/>
    </row>
    <row r="5" spans="1:15" x14ac:dyDescent="0.2">
      <c r="A5" s="1100" t="s">
        <v>346</v>
      </c>
      <c r="B5" s="1100"/>
      <c r="C5" s="555"/>
      <c r="D5" s="555"/>
      <c r="E5" s="555"/>
      <c r="F5" s="555"/>
      <c r="G5" s="555"/>
      <c r="H5" s="838"/>
    </row>
    <row r="6" spans="1:15" ht="15.75" x14ac:dyDescent="0.25">
      <c r="A6" s="1159" t="s">
        <v>874</v>
      </c>
      <c r="B6" s="1159"/>
      <c r="C6" s="1159"/>
      <c r="D6" s="1159"/>
      <c r="E6" s="1159"/>
      <c r="F6" s="1159"/>
      <c r="G6" s="1159"/>
      <c r="H6" s="1159"/>
      <c r="I6" s="839"/>
      <c r="J6" s="839"/>
    </row>
    <row r="7" spans="1:15" ht="15.75" x14ac:dyDescent="0.25">
      <c r="A7" s="840"/>
      <c r="B7" s="840"/>
      <c r="C7" s="840"/>
      <c r="D7" s="840"/>
      <c r="E7" s="840"/>
      <c r="F7" s="840"/>
      <c r="G7" s="840"/>
      <c r="H7" s="840"/>
      <c r="I7" s="839"/>
      <c r="J7" s="839"/>
    </row>
    <row r="8" spans="1:15" ht="19.5" x14ac:dyDescent="0.35">
      <c r="A8" s="709" t="s">
        <v>875</v>
      </c>
      <c r="B8" s="709"/>
      <c r="C8" s="841"/>
      <c r="D8" s="841"/>
      <c r="E8" s="841"/>
      <c r="F8" s="841"/>
      <c r="G8" s="841"/>
      <c r="H8" s="841"/>
    </row>
    <row r="9" spans="1:15" x14ac:dyDescent="0.2">
      <c r="A9" s="708" t="s">
        <v>876</v>
      </c>
      <c r="B9" s="842"/>
      <c r="C9" s="710"/>
      <c r="D9" s="710"/>
      <c r="E9" s="710"/>
      <c r="F9" s="710"/>
      <c r="G9" s="710"/>
      <c r="H9" s="837"/>
    </row>
    <row r="10" spans="1:15" x14ac:dyDescent="0.2">
      <c r="A10" s="713" t="s">
        <v>877</v>
      </c>
      <c r="B10" s="843"/>
      <c r="C10" s="844"/>
      <c r="D10" s="844"/>
      <c r="E10" s="845"/>
      <c r="F10" s="845"/>
      <c r="G10" s="845"/>
      <c r="H10" s="846"/>
    </row>
    <row r="11" spans="1:15" ht="48" x14ac:dyDescent="0.2">
      <c r="A11" s="542" t="s">
        <v>354</v>
      </c>
      <c r="B11" s="542" t="s">
        <v>355</v>
      </c>
      <c r="C11" s="542" t="s">
        <v>356</v>
      </c>
      <c r="D11" s="542" t="s">
        <v>357</v>
      </c>
      <c r="E11" s="542" t="s">
        <v>358</v>
      </c>
      <c r="F11" s="542" t="s">
        <v>359</v>
      </c>
      <c r="G11" s="542" t="s">
        <v>26</v>
      </c>
      <c r="H11" s="542" t="s">
        <v>360</v>
      </c>
    </row>
    <row r="12" spans="1:15" x14ac:dyDescent="0.2">
      <c r="A12" s="1149" t="s">
        <v>590</v>
      </c>
      <c r="B12" s="1149"/>
      <c r="C12" s="847"/>
      <c r="D12" s="847">
        <f>SUM(D13:D27)</f>
        <v>254552</v>
      </c>
      <c r="E12" s="847">
        <f>SUM(E13:E27)</f>
        <v>0</v>
      </c>
      <c r="F12" s="847">
        <f>D12+E12</f>
        <v>254552</v>
      </c>
      <c r="G12" s="847"/>
      <c r="H12" s="561"/>
      <c r="J12" s="718"/>
      <c r="K12" s="718"/>
      <c r="N12" s="718"/>
      <c r="O12" s="718"/>
    </row>
    <row r="13" spans="1:15" ht="36" x14ac:dyDescent="0.2">
      <c r="A13" s="593">
        <v>1</v>
      </c>
      <c r="B13" s="848" t="s">
        <v>878</v>
      </c>
      <c r="C13" s="849">
        <v>2239</v>
      </c>
      <c r="D13" s="565">
        <v>70000</v>
      </c>
      <c r="E13" s="565"/>
      <c r="F13" s="565">
        <f>D13+E13</f>
        <v>70000</v>
      </c>
      <c r="G13" s="565"/>
      <c r="H13" s="565" t="s">
        <v>879</v>
      </c>
      <c r="J13" s="718"/>
      <c r="K13" s="718"/>
      <c r="N13" s="718"/>
      <c r="O13" s="718"/>
    </row>
    <row r="14" spans="1:15" ht="24" x14ac:dyDescent="0.2">
      <c r="A14" s="593">
        <v>2</v>
      </c>
      <c r="B14" s="547" t="s">
        <v>880</v>
      </c>
      <c r="C14" s="849">
        <v>2219</v>
      </c>
      <c r="D14" s="565">
        <v>25000</v>
      </c>
      <c r="E14" s="565"/>
      <c r="F14" s="565">
        <f t="shared" ref="F14:F27" si="0">D14+E14</f>
        <v>25000</v>
      </c>
      <c r="G14" s="565"/>
      <c r="H14" s="565" t="s">
        <v>879</v>
      </c>
      <c r="J14" s="718"/>
      <c r="K14" s="718"/>
      <c r="N14" s="718"/>
      <c r="O14" s="718"/>
    </row>
    <row r="15" spans="1:15" ht="24" x14ac:dyDescent="0.2">
      <c r="A15" s="593">
        <v>3</v>
      </c>
      <c r="B15" s="848" t="s">
        <v>881</v>
      </c>
      <c r="C15" s="849">
        <v>2212</v>
      </c>
      <c r="D15" s="565">
        <f>16000+4380</f>
        <v>20380</v>
      </c>
      <c r="E15" s="565"/>
      <c r="F15" s="565">
        <f>D15+E15</f>
        <v>20380</v>
      </c>
      <c r="G15" s="565"/>
      <c r="H15" s="565" t="s">
        <v>879</v>
      </c>
      <c r="J15" s="718"/>
      <c r="K15" s="718"/>
      <c r="N15" s="718"/>
      <c r="O15" s="718"/>
    </row>
    <row r="16" spans="1:15" ht="24" x14ac:dyDescent="0.2">
      <c r="A16" s="593">
        <v>4</v>
      </c>
      <c r="B16" s="848" t="s">
        <v>882</v>
      </c>
      <c r="C16" s="849">
        <v>2239</v>
      </c>
      <c r="D16" s="565">
        <v>3000</v>
      </c>
      <c r="E16" s="565"/>
      <c r="F16" s="565">
        <f t="shared" si="0"/>
        <v>3000</v>
      </c>
      <c r="G16" s="565"/>
      <c r="H16" s="565" t="s">
        <v>879</v>
      </c>
      <c r="J16" s="718"/>
      <c r="K16" s="718"/>
      <c r="N16" s="718"/>
      <c r="O16" s="718"/>
    </row>
    <row r="17" spans="1:15" ht="24" x14ac:dyDescent="0.2">
      <c r="A17" s="593">
        <v>5</v>
      </c>
      <c r="B17" s="848" t="s">
        <v>883</v>
      </c>
      <c r="C17" s="849">
        <v>2239</v>
      </c>
      <c r="D17" s="565">
        <v>7000</v>
      </c>
      <c r="E17" s="565"/>
      <c r="F17" s="565">
        <f t="shared" si="0"/>
        <v>7000</v>
      </c>
      <c r="G17" s="565"/>
      <c r="H17" s="741"/>
      <c r="J17" s="718"/>
      <c r="K17" s="718"/>
      <c r="N17" s="718"/>
      <c r="O17" s="718"/>
    </row>
    <row r="18" spans="1:15" ht="24" x14ac:dyDescent="0.2">
      <c r="A18" s="593">
        <v>6</v>
      </c>
      <c r="B18" s="848" t="s">
        <v>884</v>
      </c>
      <c r="C18" s="849">
        <v>5110</v>
      </c>
      <c r="D18" s="565">
        <v>13552</v>
      </c>
      <c r="E18" s="565"/>
      <c r="F18" s="565">
        <f t="shared" si="0"/>
        <v>13552</v>
      </c>
      <c r="G18" s="565"/>
      <c r="H18" s="565" t="s">
        <v>879</v>
      </c>
      <c r="J18" s="718"/>
      <c r="K18" s="718"/>
      <c r="N18" s="718"/>
      <c r="O18" s="718"/>
    </row>
    <row r="19" spans="1:15" ht="24" x14ac:dyDescent="0.2">
      <c r="A19" s="593">
        <v>7</v>
      </c>
      <c r="B19" s="848" t="s">
        <v>885</v>
      </c>
      <c r="C19" s="849">
        <v>2279</v>
      </c>
      <c r="D19" s="565">
        <v>11000</v>
      </c>
      <c r="E19" s="565"/>
      <c r="F19" s="565">
        <f t="shared" si="0"/>
        <v>11000</v>
      </c>
      <c r="G19" s="565"/>
      <c r="H19" s="565" t="s">
        <v>879</v>
      </c>
      <c r="J19" s="718"/>
      <c r="K19" s="718"/>
      <c r="N19" s="718"/>
      <c r="O19" s="718"/>
    </row>
    <row r="20" spans="1:15" x14ac:dyDescent="0.2">
      <c r="A20" s="1139">
        <v>8</v>
      </c>
      <c r="B20" s="1108" t="s">
        <v>886</v>
      </c>
      <c r="C20" s="849">
        <v>2231</v>
      </c>
      <c r="D20" s="565">
        <f>35000-4380</f>
        <v>30620</v>
      </c>
      <c r="E20" s="565"/>
      <c r="F20" s="565">
        <f>D20+E20</f>
        <v>30620</v>
      </c>
      <c r="G20" s="565"/>
      <c r="H20" s="1160" t="s">
        <v>887</v>
      </c>
      <c r="J20" s="718"/>
      <c r="K20" s="718"/>
      <c r="N20" s="718"/>
      <c r="O20" s="718"/>
    </row>
    <row r="21" spans="1:15" x14ac:dyDescent="0.2">
      <c r="A21" s="1139"/>
      <c r="B21" s="1108"/>
      <c r="C21" s="849">
        <v>2279</v>
      </c>
      <c r="D21" s="565">
        <v>5000</v>
      </c>
      <c r="E21" s="565"/>
      <c r="F21" s="565">
        <f t="shared" si="0"/>
        <v>5000</v>
      </c>
      <c r="G21" s="565"/>
      <c r="H21" s="1160"/>
      <c r="J21" s="718"/>
      <c r="K21" s="718"/>
      <c r="N21" s="718"/>
      <c r="O21" s="718"/>
    </row>
    <row r="22" spans="1:15" ht="40.5" customHeight="1" x14ac:dyDescent="0.2">
      <c r="A22" s="1139"/>
      <c r="B22" s="1108"/>
      <c r="C22" s="849">
        <v>2314</v>
      </c>
      <c r="D22" s="565">
        <v>5000</v>
      </c>
      <c r="E22" s="565"/>
      <c r="F22" s="565">
        <f t="shared" si="0"/>
        <v>5000</v>
      </c>
      <c r="G22" s="565"/>
      <c r="H22" s="1160"/>
      <c r="J22" s="718"/>
      <c r="K22" s="718"/>
      <c r="N22" s="718"/>
      <c r="O22" s="718"/>
    </row>
    <row r="23" spans="1:15" x14ac:dyDescent="0.2">
      <c r="A23" s="1110">
        <v>9</v>
      </c>
      <c r="B23" s="1154" t="s">
        <v>888</v>
      </c>
      <c r="C23" s="849">
        <v>1150</v>
      </c>
      <c r="D23" s="565">
        <v>28000</v>
      </c>
      <c r="E23" s="565">
        <v>-1770</v>
      </c>
      <c r="F23" s="565">
        <f t="shared" si="0"/>
        <v>26230</v>
      </c>
      <c r="G23" s="565"/>
      <c r="H23" s="1156" t="s">
        <v>887</v>
      </c>
      <c r="J23" s="718"/>
      <c r="K23" s="718"/>
      <c r="N23" s="718"/>
      <c r="O23" s="718"/>
    </row>
    <row r="24" spans="1:15" ht="48" x14ac:dyDescent="0.2">
      <c r="A24" s="1116"/>
      <c r="B24" s="1155"/>
      <c r="C24" s="849">
        <v>1210</v>
      </c>
      <c r="D24" s="565"/>
      <c r="E24" s="565">
        <v>1770</v>
      </c>
      <c r="F24" s="565">
        <f t="shared" si="0"/>
        <v>1770</v>
      </c>
      <c r="G24" s="565" t="s">
        <v>864</v>
      </c>
      <c r="H24" s="1157"/>
      <c r="J24" s="718"/>
      <c r="K24" s="718"/>
      <c r="N24" s="718"/>
      <c r="O24" s="718"/>
    </row>
    <row r="25" spans="1:15" ht="36" x14ac:dyDescent="0.2">
      <c r="A25" s="593">
        <v>10</v>
      </c>
      <c r="B25" s="848" t="s">
        <v>889</v>
      </c>
      <c r="C25" s="849">
        <v>2232</v>
      </c>
      <c r="D25" s="565">
        <v>28500</v>
      </c>
      <c r="E25" s="565"/>
      <c r="F25" s="565">
        <f t="shared" si="0"/>
        <v>28500</v>
      </c>
      <c r="G25" s="565"/>
      <c r="H25" s="565" t="s">
        <v>890</v>
      </c>
      <c r="J25" s="718"/>
      <c r="K25" s="718"/>
      <c r="N25" s="718"/>
      <c r="O25" s="718"/>
    </row>
    <row r="26" spans="1:15" ht="24" x14ac:dyDescent="0.2">
      <c r="A26" s="593">
        <v>11</v>
      </c>
      <c r="B26" s="848" t="s">
        <v>891</v>
      </c>
      <c r="C26" s="849">
        <v>2239</v>
      </c>
      <c r="D26" s="565">
        <v>6000</v>
      </c>
      <c r="E26" s="565"/>
      <c r="F26" s="565">
        <f t="shared" si="0"/>
        <v>6000</v>
      </c>
      <c r="G26" s="565"/>
      <c r="H26" s="565" t="s">
        <v>879</v>
      </c>
      <c r="J26" s="718"/>
      <c r="K26" s="718"/>
      <c r="N26" s="718"/>
      <c r="O26" s="718"/>
    </row>
    <row r="27" spans="1:15" ht="24" x14ac:dyDescent="0.2">
      <c r="A27" s="593">
        <v>12</v>
      </c>
      <c r="B27" s="848" t="s">
        <v>892</v>
      </c>
      <c r="C27" s="849">
        <v>2239</v>
      </c>
      <c r="D27" s="565">
        <v>1500</v>
      </c>
      <c r="E27" s="565"/>
      <c r="F27" s="565">
        <f t="shared" si="0"/>
        <v>1500</v>
      </c>
      <c r="G27" s="565"/>
      <c r="H27" s="565" t="s">
        <v>893</v>
      </c>
      <c r="J27" s="718"/>
      <c r="K27" s="718"/>
      <c r="N27" s="718"/>
      <c r="O27" s="718"/>
    </row>
    <row r="28" spans="1:15" x14ac:dyDescent="0.2">
      <c r="A28" s="850"/>
      <c r="B28" s="851"/>
      <c r="C28" s="852"/>
      <c r="D28" s="853"/>
      <c r="E28" s="853"/>
      <c r="F28" s="853"/>
      <c r="G28" s="853"/>
      <c r="H28" s="853"/>
    </row>
    <row r="29" spans="1:15" s="708" customFormat="1" x14ac:dyDescent="0.2">
      <c r="A29" s="1158" t="s">
        <v>894</v>
      </c>
      <c r="B29" s="1158"/>
      <c r="C29" s="1158"/>
      <c r="D29" s="1158"/>
      <c r="E29" s="1158"/>
      <c r="F29" s="1158"/>
      <c r="G29" s="1158"/>
      <c r="H29" s="1158"/>
    </row>
    <row r="30" spans="1:15" s="708" customFormat="1" x14ac:dyDescent="0.2">
      <c r="A30" s="1158" t="s">
        <v>895</v>
      </c>
      <c r="B30" s="1158"/>
      <c r="C30" s="1158"/>
      <c r="D30" s="1158"/>
      <c r="E30" s="1158"/>
      <c r="F30" s="1158"/>
      <c r="G30" s="1158"/>
      <c r="H30" s="1158"/>
    </row>
    <row r="31" spans="1:15" s="708" customFormat="1" x14ac:dyDescent="0.2">
      <c r="A31" s="1100" t="s">
        <v>896</v>
      </c>
      <c r="B31" s="1100"/>
      <c r="C31" s="1100"/>
      <c r="D31" s="1100"/>
      <c r="E31" s="1100"/>
      <c r="F31" s="1100"/>
      <c r="G31" s="1100"/>
      <c r="H31" s="1100"/>
    </row>
    <row r="32" spans="1:15" s="708" customFormat="1" x14ac:dyDescent="0.2">
      <c r="A32" s="1100" t="s">
        <v>897</v>
      </c>
      <c r="B32" s="1100"/>
      <c r="C32" s="1100"/>
      <c r="D32" s="1100"/>
      <c r="E32" s="1100"/>
      <c r="F32" s="1100"/>
      <c r="G32" s="1100"/>
      <c r="H32" s="1100"/>
    </row>
    <row r="33" spans="1:8" s="708" customFormat="1" x14ac:dyDescent="0.2">
      <c r="A33" s="1100" t="s">
        <v>898</v>
      </c>
      <c r="B33" s="1100"/>
      <c r="C33" s="1100"/>
      <c r="D33" s="1100"/>
      <c r="E33" s="1100"/>
      <c r="F33" s="1100"/>
      <c r="G33" s="1100"/>
      <c r="H33" s="1100"/>
    </row>
    <row r="34" spans="1:8" s="708" customFormat="1" x14ac:dyDescent="0.2">
      <c r="A34" s="553"/>
      <c r="B34" s="854"/>
      <c r="C34" s="553"/>
      <c r="D34" s="553"/>
      <c r="E34" s="553"/>
      <c r="F34" s="553"/>
      <c r="G34" s="553"/>
    </row>
    <row r="35" spans="1:8" s="809" customFormat="1" ht="12.75" x14ac:dyDescent="0.2">
      <c r="C35" s="810"/>
      <c r="D35" s="810"/>
    </row>
    <row r="36" spans="1:8" s="858" customFormat="1" ht="18.75" x14ac:dyDescent="0.3">
      <c r="A36" s="855"/>
      <c r="B36" s="856"/>
      <c r="C36" s="857"/>
      <c r="D36" s="857"/>
      <c r="E36" s="855"/>
    </row>
    <row r="37" spans="1:8" s="708" customFormat="1" x14ac:dyDescent="0.2">
      <c r="A37" s="553"/>
      <c r="B37" s="854"/>
      <c r="C37" s="553"/>
      <c r="D37" s="553"/>
      <c r="E37" s="553"/>
      <c r="F37" s="553"/>
      <c r="G37" s="553"/>
    </row>
    <row r="38" spans="1:8" s="708" customFormat="1" x14ac:dyDescent="0.2">
      <c r="A38" s="553"/>
      <c r="B38" s="854"/>
      <c r="C38" s="553"/>
      <c r="D38" s="553"/>
      <c r="E38" s="553"/>
      <c r="F38" s="553"/>
      <c r="G38" s="553"/>
    </row>
    <row r="39" spans="1:8" s="708" customFormat="1" x14ac:dyDescent="0.2">
      <c r="A39" s="553"/>
      <c r="B39" s="854"/>
      <c r="C39" s="553"/>
      <c r="D39" s="553"/>
      <c r="E39" s="553"/>
      <c r="F39" s="553"/>
      <c r="G39" s="553"/>
    </row>
    <row r="40" spans="1:8" s="708" customFormat="1" x14ac:dyDescent="0.2">
      <c r="A40" s="553"/>
      <c r="B40" s="854"/>
      <c r="C40" s="553"/>
      <c r="D40" s="553"/>
      <c r="E40" s="553"/>
      <c r="F40" s="553"/>
      <c r="G40" s="553"/>
    </row>
    <row r="41" spans="1:8" s="708" customFormat="1" x14ac:dyDescent="0.2">
      <c r="A41" s="1153"/>
      <c r="B41" s="1153"/>
      <c r="C41" s="553"/>
      <c r="D41" s="553"/>
      <c r="E41" s="553"/>
      <c r="F41" s="553"/>
      <c r="G41" s="553"/>
    </row>
    <row r="42" spans="1:8" s="708" customFormat="1" x14ac:dyDescent="0.2">
      <c r="A42" s="555"/>
      <c r="B42" s="340"/>
      <c r="C42" s="555"/>
      <c r="D42" s="555"/>
      <c r="E42" s="555"/>
      <c r="F42" s="555"/>
      <c r="G42" s="555"/>
      <c r="H42" s="859"/>
    </row>
    <row r="43" spans="1:8" x14ac:dyDescent="0.2">
      <c r="A43" s="770"/>
      <c r="B43" s="860"/>
      <c r="C43" s="770"/>
      <c r="D43" s="770"/>
      <c r="E43" s="770"/>
      <c r="F43" s="770"/>
      <c r="G43" s="770"/>
      <c r="H43" s="770"/>
    </row>
    <row r="44" spans="1:8" x14ac:dyDescent="0.2">
      <c r="A44" s="770"/>
      <c r="B44" s="860"/>
      <c r="C44" s="770"/>
      <c r="D44" s="770"/>
      <c r="E44" s="770"/>
      <c r="F44" s="770"/>
      <c r="G44" s="770"/>
      <c r="H44" s="770"/>
    </row>
    <row r="45" spans="1:8" x14ac:dyDescent="0.2">
      <c r="A45" s="770"/>
      <c r="B45" s="860"/>
      <c r="C45" s="770"/>
      <c r="D45" s="770"/>
      <c r="E45" s="770"/>
      <c r="F45" s="770"/>
      <c r="G45" s="770"/>
      <c r="H45" s="770"/>
    </row>
    <row r="46" spans="1:8" x14ac:dyDescent="0.2">
      <c r="A46" s="770"/>
      <c r="B46" s="860"/>
      <c r="C46" s="770"/>
      <c r="D46" s="770"/>
      <c r="E46" s="770"/>
      <c r="F46" s="770"/>
      <c r="G46" s="770"/>
      <c r="H46" s="770"/>
    </row>
    <row r="47" spans="1:8" x14ac:dyDescent="0.2">
      <c r="A47" s="770"/>
      <c r="B47" s="860"/>
      <c r="C47" s="770"/>
      <c r="D47" s="770"/>
      <c r="E47" s="770"/>
      <c r="F47" s="770"/>
      <c r="G47" s="770"/>
      <c r="H47" s="770"/>
    </row>
    <row r="48" spans="1:8" x14ac:dyDescent="0.2">
      <c r="A48" s="770"/>
      <c r="B48" s="860"/>
      <c r="C48" s="770"/>
      <c r="D48" s="770"/>
      <c r="E48" s="770"/>
      <c r="F48" s="770"/>
      <c r="G48" s="770"/>
      <c r="H48" s="770"/>
    </row>
  </sheetData>
  <sheetProtection algorithmName="SHA-512" hashValue="TdaXNNcDTTc6Y8q8Cl3x6Wg83JW9NQK2lG4W9xSFN8zVhAk9KDS+pHxtcR0dErn+MBZEgZX1dULplynxK7mhWg==" saltValue="/XGS1kk+YFYmh+JWd9Hl0Q==" spinCount="100000" sheet="1" objects="1" scenarios="1"/>
  <mergeCells count="15">
    <mergeCell ref="A5:B5"/>
    <mergeCell ref="A6:H6"/>
    <mergeCell ref="A12:B12"/>
    <mergeCell ref="A20:A22"/>
    <mergeCell ref="B20:B22"/>
    <mergeCell ref="H20:H22"/>
    <mergeCell ref="A32:H32"/>
    <mergeCell ref="A33:H33"/>
    <mergeCell ref="A41:B41"/>
    <mergeCell ref="A23:A24"/>
    <mergeCell ref="B23:B24"/>
    <mergeCell ref="H23:H24"/>
    <mergeCell ref="A29:H29"/>
    <mergeCell ref="A30:H30"/>
    <mergeCell ref="A31:H31"/>
  </mergeCells>
  <pageMargins left="0.98425196850393704" right="0.39370078740157483" top="0.72916666666666663"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65.pielikums Jūrmalas pilsētas domes
2016.gada 19.maija saistošajiem noteikumiem Nr.13
(protokols Nr.6, 8.punkts)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0"/>
  <sheetViews>
    <sheetView view="pageLayout" zoomScaleNormal="90" workbookViewId="0">
      <selection activeCell="R9" sqref="R9"/>
    </sheetView>
  </sheetViews>
  <sheetFormatPr defaultRowHeight="15"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collapsed="1"/>
    <col min="18" max="16384" width="9.140625" style="4"/>
  </cols>
  <sheetData>
    <row r="1" spans="1:17" x14ac:dyDescent="0.25">
      <c r="B1" s="354"/>
      <c r="C1" s="354"/>
      <c r="D1" s="354"/>
      <c r="E1" s="354"/>
      <c r="F1" s="354"/>
      <c r="G1" s="354"/>
      <c r="H1" s="354"/>
      <c r="I1" s="354"/>
      <c r="J1" s="354"/>
      <c r="K1" s="354"/>
      <c r="L1" s="354"/>
      <c r="M1" s="355"/>
      <c r="N1" s="355"/>
      <c r="O1" s="356" t="s">
        <v>683</v>
      </c>
    </row>
    <row r="2" spans="1:17" x14ac:dyDescent="0.25">
      <c r="A2" s="777"/>
      <c r="B2" s="778"/>
      <c r="C2" s="778"/>
      <c r="D2" s="778"/>
      <c r="E2" s="778"/>
      <c r="F2" s="778"/>
      <c r="G2" s="778"/>
      <c r="H2" s="778"/>
      <c r="I2" s="778"/>
      <c r="J2" s="778"/>
      <c r="K2" s="778"/>
      <c r="L2" s="778"/>
      <c r="M2" s="779"/>
      <c r="N2" s="779"/>
      <c r="O2" s="780"/>
      <c r="P2" s="781"/>
      <c r="Q2" s="771"/>
    </row>
    <row r="3" spans="1:17" customFormat="1" ht="15.75" x14ac:dyDescent="0.25">
      <c r="A3" s="1051" t="s">
        <v>1</v>
      </c>
      <c r="B3" s="1052"/>
      <c r="C3" s="1052"/>
      <c r="D3" s="1052"/>
      <c r="E3" s="1052"/>
      <c r="F3" s="1052"/>
      <c r="G3" s="1052"/>
      <c r="H3" s="1052"/>
      <c r="I3" s="1052"/>
      <c r="J3" s="1052"/>
      <c r="K3" s="1052"/>
      <c r="L3" s="1052"/>
      <c r="M3" s="1052"/>
      <c r="N3" s="1052"/>
      <c r="O3" s="1052"/>
      <c r="P3" s="1053"/>
      <c r="Q3" s="771"/>
    </row>
    <row r="4" spans="1:17" customFormat="1" ht="15.75" x14ac:dyDescent="0.25">
      <c r="A4" s="351"/>
      <c r="B4" s="352"/>
      <c r="C4" s="352"/>
      <c r="D4" s="352"/>
      <c r="E4" s="352"/>
      <c r="F4" s="352"/>
      <c r="G4" s="352"/>
      <c r="H4" s="352"/>
      <c r="I4" s="352"/>
      <c r="J4" s="352"/>
      <c r="K4" s="352"/>
      <c r="L4" s="352"/>
      <c r="M4" s="352"/>
      <c r="N4" s="352"/>
      <c r="O4" s="352"/>
      <c r="P4" s="352"/>
      <c r="Q4" s="771"/>
    </row>
    <row r="5" spans="1:17" customFormat="1" x14ac:dyDescent="0.25">
      <c r="A5" s="12" t="s">
        <v>2</v>
      </c>
      <c r="B5" s="13"/>
      <c r="C5" s="1049" t="s">
        <v>333</v>
      </c>
      <c r="D5" s="1049"/>
      <c r="E5" s="1049"/>
      <c r="F5" s="1049"/>
      <c r="G5" s="1049"/>
      <c r="H5" s="1049"/>
      <c r="I5" s="1049"/>
      <c r="J5" s="1049"/>
      <c r="K5" s="1049"/>
      <c r="L5" s="1049"/>
      <c r="M5" s="1049"/>
      <c r="N5" s="1049"/>
      <c r="O5" s="1049"/>
      <c r="P5" s="1049"/>
      <c r="Q5" s="771"/>
    </row>
    <row r="6" spans="1:17" customFormat="1" x14ac:dyDescent="0.25">
      <c r="A6" s="12" t="s">
        <v>4</v>
      </c>
      <c r="B6" s="13"/>
      <c r="C6" s="1049" t="s">
        <v>334</v>
      </c>
      <c r="D6" s="1049"/>
      <c r="E6" s="1049"/>
      <c r="F6" s="1049"/>
      <c r="G6" s="1049"/>
      <c r="H6" s="1049"/>
      <c r="I6" s="1049"/>
      <c r="J6" s="1049"/>
      <c r="K6" s="1049"/>
      <c r="L6" s="1049"/>
      <c r="M6" s="1049"/>
      <c r="N6" s="1049"/>
      <c r="O6" s="1049"/>
      <c r="P6" s="1049"/>
      <c r="Q6" s="771"/>
    </row>
    <row r="7" spans="1:17" customFormat="1" x14ac:dyDescent="0.25">
      <c r="A7" s="14" t="s">
        <v>6</v>
      </c>
      <c r="B7" s="15"/>
      <c r="C7" s="1044" t="s">
        <v>335</v>
      </c>
      <c r="D7" s="1044"/>
      <c r="E7" s="1044"/>
      <c r="F7" s="1044"/>
      <c r="G7" s="1044"/>
      <c r="H7" s="1044"/>
      <c r="I7" s="1044"/>
      <c r="J7" s="1044"/>
      <c r="K7" s="1044"/>
      <c r="L7" s="1044"/>
      <c r="M7" s="1044"/>
      <c r="N7" s="1044"/>
      <c r="O7" s="1044"/>
      <c r="P7" s="1044"/>
      <c r="Q7" s="771"/>
    </row>
    <row r="8" spans="1:17" customFormat="1" x14ac:dyDescent="0.25">
      <c r="A8" s="14" t="s">
        <v>8</v>
      </c>
      <c r="B8" s="15"/>
      <c r="C8" s="1044" t="s">
        <v>679</v>
      </c>
      <c r="D8" s="1044"/>
      <c r="E8" s="1044"/>
      <c r="F8" s="1044"/>
      <c r="G8" s="1044"/>
      <c r="H8" s="1044"/>
      <c r="I8" s="1044"/>
      <c r="J8" s="1044"/>
      <c r="K8" s="1044"/>
      <c r="L8" s="1044"/>
      <c r="M8" s="1044"/>
      <c r="N8" s="1044"/>
      <c r="O8" s="1044"/>
      <c r="P8" s="1044"/>
      <c r="Q8" s="771"/>
    </row>
    <row r="9" spans="1:17" customFormat="1" x14ac:dyDescent="0.25">
      <c r="A9" s="14" t="s">
        <v>10</v>
      </c>
      <c r="B9" s="15"/>
      <c r="C9" s="1049" t="s">
        <v>684</v>
      </c>
      <c r="D9" s="1049"/>
      <c r="E9" s="1049"/>
      <c r="F9" s="1049"/>
      <c r="G9" s="1049"/>
      <c r="H9" s="1049"/>
      <c r="I9" s="1049"/>
      <c r="J9" s="1049"/>
      <c r="K9" s="1049"/>
      <c r="L9" s="1049"/>
      <c r="M9" s="1049"/>
      <c r="N9" s="1049"/>
      <c r="O9" s="1049"/>
      <c r="P9" s="1049"/>
      <c r="Q9" s="771"/>
    </row>
    <row r="10" spans="1:17" customFormat="1" x14ac:dyDescent="0.25">
      <c r="A10" s="14" t="s">
        <v>12</v>
      </c>
      <c r="B10" s="15"/>
      <c r="C10" s="1049"/>
      <c r="D10" s="1049"/>
      <c r="E10" s="1049"/>
      <c r="F10" s="1049"/>
      <c r="G10" s="1049"/>
      <c r="H10" s="1049"/>
      <c r="I10" s="1049"/>
      <c r="J10" s="1049"/>
      <c r="K10" s="1049"/>
      <c r="L10" s="1049"/>
      <c r="M10" s="1049"/>
      <c r="N10" s="1049"/>
      <c r="O10" s="1049"/>
      <c r="P10" s="1049"/>
      <c r="Q10" s="771"/>
    </row>
    <row r="11" spans="1:17" customFormat="1" x14ac:dyDescent="0.25">
      <c r="A11" s="16" t="s">
        <v>14</v>
      </c>
      <c r="B11" s="15"/>
      <c r="C11" s="361"/>
      <c r="D11" s="361"/>
      <c r="E11" s="361"/>
      <c r="F11" s="361"/>
      <c r="G11" s="361"/>
      <c r="H11" s="361"/>
      <c r="I11" s="361"/>
      <c r="J11" s="361"/>
      <c r="K11" s="361"/>
      <c r="L11" s="361"/>
      <c r="M11" s="361"/>
      <c r="N11" s="361"/>
      <c r="O11" s="361"/>
      <c r="P11" s="630"/>
      <c r="Q11" s="771"/>
    </row>
    <row r="12" spans="1:17" customFormat="1" x14ac:dyDescent="0.25">
      <c r="A12" s="14"/>
      <c r="B12" s="15" t="s">
        <v>15</v>
      </c>
      <c r="C12" s="1044" t="s">
        <v>338</v>
      </c>
      <c r="D12" s="1044"/>
      <c r="E12" s="1044"/>
      <c r="F12" s="1044"/>
      <c r="G12" s="1044"/>
      <c r="H12" s="1044"/>
      <c r="I12" s="1044"/>
      <c r="J12" s="1044"/>
      <c r="K12" s="1044"/>
      <c r="L12" s="1044"/>
      <c r="M12" s="1044"/>
      <c r="N12" s="1044"/>
      <c r="O12" s="1044"/>
      <c r="P12" s="1044"/>
      <c r="Q12" s="771"/>
    </row>
    <row r="13" spans="1:17" customFormat="1" x14ac:dyDescent="0.25">
      <c r="A13" s="14"/>
      <c r="B13" s="15" t="s">
        <v>17</v>
      </c>
      <c r="C13" s="1044"/>
      <c r="D13" s="1044"/>
      <c r="E13" s="1044"/>
      <c r="F13" s="1044"/>
      <c r="G13" s="1044"/>
      <c r="H13" s="1044"/>
      <c r="I13" s="1044"/>
      <c r="J13" s="1044"/>
      <c r="K13" s="1044"/>
      <c r="L13" s="1044"/>
      <c r="M13" s="1044"/>
      <c r="N13" s="1044"/>
      <c r="O13" s="1044"/>
      <c r="P13" s="1044"/>
      <c r="Q13" s="771"/>
    </row>
    <row r="14" spans="1:17" customFormat="1" x14ac:dyDescent="0.25">
      <c r="A14" s="14"/>
      <c r="B14" s="15" t="s">
        <v>19</v>
      </c>
      <c r="C14" s="1044"/>
      <c r="D14" s="1044"/>
      <c r="E14" s="1044"/>
      <c r="F14" s="1044"/>
      <c r="G14" s="1044"/>
      <c r="H14" s="1044"/>
      <c r="I14" s="1044"/>
      <c r="J14" s="1044"/>
      <c r="K14" s="1044"/>
      <c r="L14" s="1044"/>
      <c r="M14" s="1044"/>
      <c r="N14" s="1044"/>
      <c r="O14" s="1044"/>
      <c r="P14" s="1044"/>
      <c r="Q14" s="771"/>
    </row>
    <row r="15" spans="1:17" customFormat="1" x14ac:dyDescent="0.25">
      <c r="A15" s="14"/>
      <c r="B15" s="15" t="s">
        <v>20</v>
      </c>
      <c r="C15" s="1044" t="s">
        <v>685</v>
      </c>
      <c r="D15" s="1044"/>
      <c r="E15" s="1044"/>
      <c r="F15" s="1044"/>
      <c r="G15" s="1044"/>
      <c r="H15" s="1044"/>
      <c r="I15" s="1044"/>
      <c r="J15" s="1044"/>
      <c r="K15" s="1044"/>
      <c r="L15" s="1044"/>
      <c r="M15" s="1044"/>
      <c r="N15" s="1044"/>
      <c r="O15" s="1044"/>
      <c r="P15" s="1044"/>
      <c r="Q15" s="771"/>
    </row>
    <row r="16" spans="1:17" customFormat="1" x14ac:dyDescent="0.25">
      <c r="A16" s="14"/>
      <c r="B16" s="15" t="s">
        <v>22</v>
      </c>
      <c r="C16" s="1044"/>
      <c r="D16" s="1044"/>
      <c r="E16" s="1044"/>
      <c r="F16" s="1044"/>
      <c r="G16" s="1044"/>
      <c r="H16" s="1044"/>
      <c r="I16" s="1044"/>
      <c r="J16" s="1044"/>
      <c r="K16" s="1044"/>
      <c r="L16" s="1044"/>
      <c r="M16" s="1044"/>
      <c r="N16" s="1044"/>
      <c r="O16" s="1044"/>
      <c r="P16" s="1044"/>
      <c r="Q16" s="771"/>
    </row>
    <row r="17" spans="1:19" customFormat="1" x14ac:dyDescent="0.25">
      <c r="A17" s="17"/>
      <c r="B17" s="18"/>
      <c r="C17" s="1025"/>
      <c r="D17" s="1025"/>
      <c r="E17" s="1025"/>
      <c r="F17" s="1025"/>
      <c r="G17" s="1025"/>
      <c r="H17" s="1025"/>
      <c r="I17" s="1025"/>
      <c r="J17" s="1025"/>
      <c r="K17" s="1025"/>
      <c r="L17" s="1025"/>
      <c r="M17" s="1025"/>
      <c r="N17" s="1025"/>
      <c r="O17" s="1025"/>
      <c r="P17" s="1025"/>
      <c r="Q17" s="771"/>
    </row>
    <row r="18" spans="1:19" s="20" customFormat="1" ht="12" x14ac:dyDescent="0.25">
      <c r="A18" s="1027" t="s">
        <v>23</v>
      </c>
      <c r="B18" s="1030" t="s">
        <v>24</v>
      </c>
      <c r="C18" s="1033" t="s">
        <v>25</v>
      </c>
      <c r="D18" s="1034"/>
      <c r="E18" s="1034"/>
      <c r="F18" s="1034"/>
      <c r="G18" s="1034"/>
      <c r="H18" s="1034"/>
      <c r="I18" s="1034"/>
      <c r="J18" s="1034"/>
      <c r="K18" s="1034"/>
      <c r="L18" s="1034"/>
      <c r="M18" s="1034"/>
      <c r="N18" s="1034"/>
      <c r="O18" s="1035"/>
      <c r="P18" s="1030" t="s">
        <v>26</v>
      </c>
    </row>
    <row r="19" spans="1:19" s="20" customFormat="1" ht="12" x14ac:dyDescent="0.25">
      <c r="A19" s="1028"/>
      <c r="B19" s="1031"/>
      <c r="C19" s="1036" t="s">
        <v>27</v>
      </c>
      <c r="D19" s="1023" t="s">
        <v>28</v>
      </c>
      <c r="E19" s="1042" t="s">
        <v>29</v>
      </c>
      <c r="F19" s="1021" t="s">
        <v>30</v>
      </c>
      <c r="G19" s="1023" t="s">
        <v>31</v>
      </c>
      <c r="H19" s="1042" t="s">
        <v>32</v>
      </c>
      <c r="I19" s="1021" t="s">
        <v>33</v>
      </c>
      <c r="J19" s="1023" t="s">
        <v>34</v>
      </c>
      <c r="K19" s="1042" t="s">
        <v>35</v>
      </c>
      <c r="L19" s="1021" t="s">
        <v>36</v>
      </c>
      <c r="M19" s="1023" t="s">
        <v>37</v>
      </c>
      <c r="N19" s="1042" t="s">
        <v>38</v>
      </c>
      <c r="O19" s="1021" t="s">
        <v>39</v>
      </c>
      <c r="P19" s="1031"/>
    </row>
    <row r="20" spans="1:19" s="21" customFormat="1" ht="70.5" customHeight="1" thickBot="1" x14ac:dyDescent="0.3">
      <c r="A20" s="1029"/>
      <c r="B20" s="1032"/>
      <c r="C20" s="1037"/>
      <c r="D20" s="1024"/>
      <c r="E20" s="1043"/>
      <c r="F20" s="1022"/>
      <c r="G20" s="1024"/>
      <c r="H20" s="1043"/>
      <c r="I20" s="1022"/>
      <c r="J20" s="1024"/>
      <c r="K20" s="1043"/>
      <c r="L20" s="1022"/>
      <c r="M20" s="1024"/>
      <c r="N20" s="1043"/>
      <c r="O20" s="1022"/>
      <c r="P20" s="1032"/>
    </row>
    <row r="21" spans="1:19" s="21" customFormat="1" ht="9" thickTop="1" x14ac:dyDescent="0.25">
      <c r="A21" s="22" t="s">
        <v>339</v>
      </c>
      <c r="B21" s="22">
        <v>2</v>
      </c>
      <c r="C21" s="363">
        <v>3</v>
      </c>
      <c r="D21" s="24">
        <v>4</v>
      </c>
      <c r="E21" s="26">
        <v>5</v>
      </c>
      <c r="F21" s="27">
        <v>4</v>
      </c>
      <c r="G21" s="24">
        <v>7</v>
      </c>
      <c r="H21" s="364">
        <v>8</v>
      </c>
      <c r="I21" s="27">
        <v>5</v>
      </c>
      <c r="J21" s="24">
        <v>10</v>
      </c>
      <c r="K21" s="365">
        <v>11</v>
      </c>
      <c r="L21" s="27">
        <v>6</v>
      </c>
      <c r="M21" s="365">
        <v>13</v>
      </c>
      <c r="N21" s="26">
        <v>14</v>
      </c>
      <c r="O21" s="27">
        <v>7</v>
      </c>
      <c r="P21" s="27">
        <v>16</v>
      </c>
    </row>
    <row r="22" spans="1:19" s="37" customFormat="1" ht="12" x14ac:dyDescent="0.25">
      <c r="A22" s="28"/>
      <c r="B22" s="29" t="s">
        <v>40</v>
      </c>
      <c r="C22" s="332"/>
      <c r="D22" s="31"/>
      <c r="E22" s="32"/>
      <c r="F22" s="520"/>
      <c r="G22" s="31"/>
      <c r="H22" s="366"/>
      <c r="I22" s="367"/>
      <c r="J22" s="31"/>
      <c r="K22" s="368"/>
      <c r="L22" s="367"/>
      <c r="M22" s="368"/>
      <c r="N22" s="34"/>
      <c r="O22" s="367"/>
      <c r="P22" s="369"/>
    </row>
    <row r="23" spans="1:19" s="37" customFormat="1" ht="12.75" thickBot="1" x14ac:dyDescent="0.3">
      <c r="A23" s="38"/>
      <c r="B23" s="39" t="s">
        <v>41</v>
      </c>
      <c r="C23" s="43">
        <f>F23+I23+L23+O23</f>
        <v>153227</v>
      </c>
      <c r="D23" s="41">
        <f>SUM(D24,D27,D28,D44,D45)</f>
        <v>144708</v>
      </c>
      <c r="E23" s="44">
        <f>SUM(E24,E27,E28,E44,E45)</f>
        <v>0</v>
      </c>
      <c r="F23" s="45">
        <f t="shared" ref="F23:F28" si="0">D23+E23</f>
        <v>144708</v>
      </c>
      <c r="G23" s="41">
        <f>SUM(G24,G27,G45)</f>
        <v>0</v>
      </c>
      <c r="H23" s="371">
        <f>SUM(H24,H27,H45)</f>
        <v>0</v>
      </c>
      <c r="I23" s="45">
        <f>G23+H23</f>
        <v>0</v>
      </c>
      <c r="J23" s="41">
        <f>SUM(J24,J29,J45)</f>
        <v>8519</v>
      </c>
      <c r="K23" s="371">
        <f>SUM(K24,K29,K45)</f>
        <v>0</v>
      </c>
      <c r="L23" s="45">
        <f>J23+K23</f>
        <v>8519</v>
      </c>
      <c r="M23" s="372">
        <f>SUM(M24,M47)</f>
        <v>0</v>
      </c>
      <c r="N23" s="44">
        <f>SUM(N24,N47)</f>
        <v>0</v>
      </c>
      <c r="O23" s="45">
        <f>M23+N23</f>
        <v>0</v>
      </c>
      <c r="P23" s="373"/>
      <c r="R23" s="346"/>
      <c r="S23" s="346"/>
    </row>
    <row r="24" spans="1:19" customFormat="1" ht="15.75" thickTop="1" x14ac:dyDescent="0.25">
      <c r="A24" s="46"/>
      <c r="B24" s="47" t="s">
        <v>42</v>
      </c>
      <c r="C24" s="51">
        <f>F24+I24+L24+O24</f>
        <v>4789</v>
      </c>
      <c r="D24" s="49">
        <f>SUM(D25:D26)</f>
        <v>0</v>
      </c>
      <c r="E24" s="52">
        <f>SUM(E25:E26)</f>
        <v>0</v>
      </c>
      <c r="F24" s="53">
        <f t="shared" si="0"/>
        <v>0</v>
      </c>
      <c r="G24" s="49">
        <f>SUM(G25:G26)</f>
        <v>0</v>
      </c>
      <c r="H24" s="375">
        <f>SUM(H25:H26)</f>
        <v>0</v>
      </c>
      <c r="I24" s="53">
        <f>G24+H24</f>
        <v>0</v>
      </c>
      <c r="J24" s="49">
        <f>SUM(J25:J26)</f>
        <v>4789</v>
      </c>
      <c r="K24" s="375">
        <f>SUM(K25:K26)</f>
        <v>0</v>
      </c>
      <c r="L24" s="53">
        <f>J24+K24</f>
        <v>4789</v>
      </c>
      <c r="M24" s="376">
        <f>SUM(M25:M26)</f>
        <v>0</v>
      </c>
      <c r="N24" s="52">
        <f>SUM(N25:N26)</f>
        <v>0</v>
      </c>
      <c r="O24" s="53">
        <f>M24+N24</f>
        <v>0</v>
      </c>
      <c r="P24" s="377"/>
      <c r="R24" s="346"/>
      <c r="S24" s="346"/>
    </row>
    <row r="25" spans="1:19" customFormat="1" hidden="1" x14ac:dyDescent="0.25">
      <c r="A25" s="54"/>
      <c r="B25" s="55" t="s">
        <v>43</v>
      </c>
      <c r="C25" s="378">
        <f>F25+I25+L25+O25</f>
        <v>0</v>
      </c>
      <c r="D25" s="57"/>
      <c r="E25" s="60"/>
      <c r="F25" s="380">
        <f t="shared" si="0"/>
        <v>0</v>
      </c>
      <c r="G25" s="57"/>
      <c r="H25" s="379"/>
      <c r="I25" s="380">
        <f>G25+H25</f>
        <v>0</v>
      </c>
      <c r="J25" s="57"/>
      <c r="K25" s="379"/>
      <c r="L25" s="380">
        <f>J25+K25</f>
        <v>0</v>
      </c>
      <c r="M25" s="381"/>
      <c r="N25" s="60"/>
      <c r="O25" s="380">
        <f>M25+N25</f>
        <v>0</v>
      </c>
      <c r="P25" s="382"/>
      <c r="R25" s="346"/>
      <c r="S25" s="346"/>
    </row>
    <row r="26" spans="1:19" customFormat="1" x14ac:dyDescent="0.25">
      <c r="A26" s="63"/>
      <c r="B26" s="64" t="s">
        <v>44</v>
      </c>
      <c r="C26" s="611">
        <f>F26+I26+L26+O26</f>
        <v>4789</v>
      </c>
      <c r="D26" s="66"/>
      <c r="E26" s="69"/>
      <c r="F26" s="385">
        <f t="shared" si="0"/>
        <v>0</v>
      </c>
      <c r="G26" s="66"/>
      <c r="H26" s="384"/>
      <c r="I26" s="385">
        <f>G26+H26</f>
        <v>0</v>
      </c>
      <c r="J26" s="66">
        <f>8000-3211</f>
        <v>4789</v>
      </c>
      <c r="K26" s="384"/>
      <c r="L26" s="385">
        <f>J26+K26</f>
        <v>4789</v>
      </c>
      <c r="M26" s="386"/>
      <c r="N26" s="69"/>
      <c r="O26" s="385">
        <f>M26+N26</f>
        <v>0</v>
      </c>
      <c r="P26" s="387"/>
      <c r="R26" s="346"/>
      <c r="S26" s="346"/>
    </row>
    <row r="27" spans="1:19" s="37" customFormat="1" ht="24.75" thickBot="1" x14ac:dyDescent="0.3">
      <c r="A27" s="73">
        <v>19300</v>
      </c>
      <c r="B27" s="73" t="s">
        <v>45</v>
      </c>
      <c r="C27" s="606">
        <f>SUM(F27,I27)</f>
        <v>144708</v>
      </c>
      <c r="D27" s="75">
        <f>D53</f>
        <v>144708</v>
      </c>
      <c r="E27" s="78"/>
      <c r="F27" s="390">
        <f t="shared" si="0"/>
        <v>144708</v>
      </c>
      <c r="G27" s="75"/>
      <c r="H27" s="389"/>
      <c r="I27" s="390">
        <f>G27+H27</f>
        <v>0</v>
      </c>
      <c r="J27" s="80" t="s">
        <v>46</v>
      </c>
      <c r="K27" s="391" t="s">
        <v>46</v>
      </c>
      <c r="L27" s="84" t="s">
        <v>46</v>
      </c>
      <c r="M27" s="613" t="s">
        <v>46</v>
      </c>
      <c r="N27" s="83" t="s">
        <v>46</v>
      </c>
      <c r="O27" s="84" t="s">
        <v>46</v>
      </c>
      <c r="P27" s="392"/>
      <c r="R27" s="346"/>
      <c r="S27" s="346"/>
    </row>
    <row r="28" spans="1:19" s="37" customFormat="1" ht="31.5" hidden="1" customHeight="1" thickTop="1" x14ac:dyDescent="0.25">
      <c r="A28" s="85"/>
      <c r="B28" s="85" t="s">
        <v>47</v>
      </c>
      <c r="C28" s="393">
        <f>F28</f>
        <v>0</v>
      </c>
      <c r="D28" s="87"/>
      <c r="E28" s="394"/>
      <c r="F28" s="145">
        <f t="shared" si="0"/>
        <v>0</v>
      </c>
      <c r="G28" s="90" t="s">
        <v>46</v>
      </c>
      <c r="H28" s="395" t="s">
        <v>46</v>
      </c>
      <c r="I28" s="94" t="s">
        <v>46</v>
      </c>
      <c r="J28" s="90" t="s">
        <v>46</v>
      </c>
      <c r="K28" s="395" t="s">
        <v>46</v>
      </c>
      <c r="L28" s="94" t="s">
        <v>46</v>
      </c>
      <c r="M28" s="396" t="s">
        <v>46</v>
      </c>
      <c r="N28" s="91" t="s">
        <v>46</v>
      </c>
      <c r="O28" s="94" t="s">
        <v>46</v>
      </c>
      <c r="P28" s="397"/>
      <c r="R28" s="346"/>
      <c r="S28" s="346"/>
    </row>
    <row r="29" spans="1:19" s="37" customFormat="1" ht="36.75" thickTop="1" x14ac:dyDescent="0.25">
      <c r="A29" s="85">
        <v>21300</v>
      </c>
      <c r="B29" s="85" t="s">
        <v>48</v>
      </c>
      <c r="C29" s="97">
        <f t="shared" ref="C29:C43" si="1">L29</f>
        <v>3730</v>
      </c>
      <c r="D29" s="90" t="s">
        <v>46</v>
      </c>
      <c r="E29" s="91" t="s">
        <v>46</v>
      </c>
      <c r="F29" s="94" t="s">
        <v>46</v>
      </c>
      <c r="G29" s="90" t="s">
        <v>46</v>
      </c>
      <c r="H29" s="395" t="s">
        <v>46</v>
      </c>
      <c r="I29" s="94" t="s">
        <v>46</v>
      </c>
      <c r="J29" s="95">
        <f>SUM(J30,J34,J36,J39)</f>
        <v>3730</v>
      </c>
      <c r="K29" s="399">
        <f>SUM(K30,K34,K36,K39)</f>
        <v>0</v>
      </c>
      <c r="L29" s="99">
        <f t="shared" ref="L29:L43" si="2">J29+K29</f>
        <v>3730</v>
      </c>
      <c r="M29" s="396" t="s">
        <v>46</v>
      </c>
      <c r="N29" s="91" t="s">
        <v>46</v>
      </c>
      <c r="O29" s="94" t="s">
        <v>46</v>
      </c>
      <c r="P29" s="397"/>
      <c r="R29" s="346"/>
      <c r="S29" s="346"/>
    </row>
    <row r="30" spans="1:19" s="37" customFormat="1" ht="24" hidden="1" x14ac:dyDescent="0.25">
      <c r="A30" s="100">
        <v>21350</v>
      </c>
      <c r="B30" s="85" t="s">
        <v>49</v>
      </c>
      <c r="C30" s="393">
        <f t="shared" si="1"/>
        <v>0</v>
      </c>
      <c r="D30" s="90" t="s">
        <v>46</v>
      </c>
      <c r="E30" s="91" t="s">
        <v>46</v>
      </c>
      <c r="F30" s="94" t="s">
        <v>46</v>
      </c>
      <c r="G30" s="90" t="s">
        <v>46</v>
      </c>
      <c r="H30" s="395" t="s">
        <v>46</v>
      </c>
      <c r="I30" s="94" t="s">
        <v>46</v>
      </c>
      <c r="J30" s="95">
        <f>SUM(J31:J33)</f>
        <v>0</v>
      </c>
      <c r="K30" s="399">
        <f>SUM(K31:K33)</f>
        <v>0</v>
      </c>
      <c r="L30" s="99">
        <f t="shared" si="2"/>
        <v>0</v>
      </c>
      <c r="M30" s="396" t="s">
        <v>46</v>
      </c>
      <c r="N30" s="91" t="s">
        <v>46</v>
      </c>
      <c r="O30" s="94" t="s">
        <v>46</v>
      </c>
      <c r="P30" s="397"/>
      <c r="R30" s="346"/>
      <c r="S30" s="346"/>
    </row>
    <row r="31" spans="1:19" customFormat="1" hidden="1" x14ac:dyDescent="0.25">
      <c r="A31" s="54">
        <v>21351</v>
      </c>
      <c r="B31" s="101" t="s">
        <v>50</v>
      </c>
      <c r="C31" s="400">
        <f t="shared" si="1"/>
        <v>0</v>
      </c>
      <c r="D31" s="102" t="s">
        <v>46</v>
      </c>
      <c r="E31" s="105" t="s">
        <v>46</v>
      </c>
      <c r="F31" s="109" t="s">
        <v>46</v>
      </c>
      <c r="G31" s="102" t="s">
        <v>46</v>
      </c>
      <c r="H31" s="402" t="s">
        <v>46</v>
      </c>
      <c r="I31" s="109" t="s">
        <v>46</v>
      </c>
      <c r="J31" s="106"/>
      <c r="K31" s="403"/>
      <c r="L31" s="243">
        <f t="shared" si="2"/>
        <v>0</v>
      </c>
      <c r="M31" s="404" t="s">
        <v>46</v>
      </c>
      <c r="N31" s="105" t="s">
        <v>46</v>
      </c>
      <c r="O31" s="109" t="s">
        <v>46</v>
      </c>
      <c r="P31" s="382"/>
      <c r="R31" s="346"/>
      <c r="S31" s="346"/>
    </row>
    <row r="32" spans="1:19" customFormat="1" hidden="1" x14ac:dyDescent="0.25">
      <c r="A32" s="63">
        <v>21352</v>
      </c>
      <c r="B32" s="111" t="s">
        <v>51</v>
      </c>
      <c r="C32" s="405">
        <f t="shared" si="1"/>
        <v>0</v>
      </c>
      <c r="D32" s="112" t="s">
        <v>46</v>
      </c>
      <c r="E32" s="115" t="s">
        <v>46</v>
      </c>
      <c r="F32" s="119" t="s">
        <v>46</v>
      </c>
      <c r="G32" s="112" t="s">
        <v>46</v>
      </c>
      <c r="H32" s="407" t="s">
        <v>46</v>
      </c>
      <c r="I32" s="119" t="s">
        <v>46</v>
      </c>
      <c r="J32" s="116"/>
      <c r="K32" s="408"/>
      <c r="L32" s="230">
        <f t="shared" si="2"/>
        <v>0</v>
      </c>
      <c r="M32" s="409" t="s">
        <v>46</v>
      </c>
      <c r="N32" s="115" t="s">
        <v>46</v>
      </c>
      <c r="O32" s="119" t="s">
        <v>46</v>
      </c>
      <c r="P32" s="387"/>
      <c r="R32" s="346"/>
      <c r="S32" s="346"/>
    </row>
    <row r="33" spans="1:19" customFormat="1" ht="24" hidden="1" x14ac:dyDescent="0.25">
      <c r="A33" s="63">
        <v>21359</v>
      </c>
      <c r="B33" s="111" t="s">
        <v>52</v>
      </c>
      <c r="C33" s="405">
        <f t="shared" si="1"/>
        <v>0</v>
      </c>
      <c r="D33" s="112" t="s">
        <v>46</v>
      </c>
      <c r="E33" s="115" t="s">
        <v>46</v>
      </c>
      <c r="F33" s="119" t="s">
        <v>46</v>
      </c>
      <c r="G33" s="112" t="s">
        <v>46</v>
      </c>
      <c r="H33" s="407" t="s">
        <v>46</v>
      </c>
      <c r="I33" s="119" t="s">
        <v>46</v>
      </c>
      <c r="J33" s="116"/>
      <c r="K33" s="408"/>
      <c r="L33" s="230">
        <f t="shared" si="2"/>
        <v>0</v>
      </c>
      <c r="M33" s="409" t="s">
        <v>46</v>
      </c>
      <c r="N33" s="115" t="s">
        <v>46</v>
      </c>
      <c r="O33" s="119" t="s">
        <v>46</v>
      </c>
      <c r="P33" s="387"/>
      <c r="R33" s="346"/>
      <c r="S33" s="346"/>
    </row>
    <row r="34" spans="1:19" s="37" customFormat="1" ht="36" hidden="1" x14ac:dyDescent="0.25">
      <c r="A34" s="100">
        <v>21370</v>
      </c>
      <c r="B34" s="85" t="s">
        <v>53</v>
      </c>
      <c r="C34" s="393">
        <f t="shared" si="1"/>
        <v>0</v>
      </c>
      <c r="D34" s="90" t="s">
        <v>46</v>
      </c>
      <c r="E34" s="91" t="s">
        <v>46</v>
      </c>
      <c r="F34" s="94" t="s">
        <v>46</v>
      </c>
      <c r="G34" s="90" t="s">
        <v>46</v>
      </c>
      <c r="H34" s="395" t="s">
        <v>46</v>
      </c>
      <c r="I34" s="94" t="s">
        <v>46</v>
      </c>
      <c r="J34" s="95">
        <f>SUM(J35)</f>
        <v>0</v>
      </c>
      <c r="K34" s="399">
        <f>SUM(K35)</f>
        <v>0</v>
      </c>
      <c r="L34" s="99">
        <f t="shared" si="2"/>
        <v>0</v>
      </c>
      <c r="M34" s="396" t="s">
        <v>46</v>
      </c>
      <c r="N34" s="91" t="s">
        <v>46</v>
      </c>
      <c r="O34" s="94" t="s">
        <v>46</v>
      </c>
      <c r="P34" s="397"/>
      <c r="R34" s="346"/>
      <c r="S34" s="346"/>
    </row>
    <row r="35" spans="1:19" customFormat="1" ht="36" hidden="1" x14ac:dyDescent="0.25">
      <c r="A35" s="121">
        <v>21379</v>
      </c>
      <c r="B35" s="122" t="s">
        <v>54</v>
      </c>
      <c r="C35" s="410">
        <f t="shared" si="1"/>
        <v>0</v>
      </c>
      <c r="D35" s="124" t="s">
        <v>46</v>
      </c>
      <c r="E35" s="127" t="s">
        <v>46</v>
      </c>
      <c r="F35" s="132" t="s">
        <v>46</v>
      </c>
      <c r="G35" s="124" t="s">
        <v>46</v>
      </c>
      <c r="H35" s="412" t="s">
        <v>46</v>
      </c>
      <c r="I35" s="132" t="s">
        <v>46</v>
      </c>
      <c r="J35" s="128"/>
      <c r="K35" s="413"/>
      <c r="L35" s="414">
        <f t="shared" si="2"/>
        <v>0</v>
      </c>
      <c r="M35" s="415" t="s">
        <v>46</v>
      </c>
      <c r="N35" s="127" t="s">
        <v>46</v>
      </c>
      <c r="O35" s="132" t="s">
        <v>46</v>
      </c>
      <c r="P35" s="416"/>
      <c r="R35" s="346"/>
      <c r="S35" s="346"/>
    </row>
    <row r="36" spans="1:19" s="37" customFormat="1" ht="12" hidden="1" x14ac:dyDescent="0.25">
      <c r="A36" s="100">
        <v>21380</v>
      </c>
      <c r="B36" s="85" t="s">
        <v>55</v>
      </c>
      <c r="C36" s="393">
        <f t="shared" si="1"/>
        <v>0</v>
      </c>
      <c r="D36" s="90" t="s">
        <v>46</v>
      </c>
      <c r="E36" s="91" t="s">
        <v>46</v>
      </c>
      <c r="F36" s="94" t="s">
        <v>46</v>
      </c>
      <c r="G36" s="90" t="s">
        <v>46</v>
      </c>
      <c r="H36" s="395" t="s">
        <v>46</v>
      </c>
      <c r="I36" s="94" t="s">
        <v>46</v>
      </c>
      <c r="J36" s="95">
        <f>SUM(J37:J38)</f>
        <v>0</v>
      </c>
      <c r="K36" s="399">
        <f>SUM(K37:K38)</f>
        <v>0</v>
      </c>
      <c r="L36" s="99">
        <f t="shared" si="2"/>
        <v>0</v>
      </c>
      <c r="M36" s="396" t="s">
        <v>46</v>
      </c>
      <c r="N36" s="91" t="s">
        <v>46</v>
      </c>
      <c r="O36" s="94" t="s">
        <v>46</v>
      </c>
      <c r="P36" s="397"/>
      <c r="R36" s="346"/>
      <c r="S36" s="346"/>
    </row>
    <row r="37" spans="1:19" customFormat="1" hidden="1" x14ac:dyDescent="0.25">
      <c r="A37" s="55">
        <v>21381</v>
      </c>
      <c r="B37" s="101" t="s">
        <v>56</v>
      </c>
      <c r="C37" s="400">
        <f t="shared" si="1"/>
        <v>0</v>
      </c>
      <c r="D37" s="102" t="s">
        <v>46</v>
      </c>
      <c r="E37" s="105" t="s">
        <v>46</v>
      </c>
      <c r="F37" s="109" t="s">
        <v>46</v>
      </c>
      <c r="G37" s="102" t="s">
        <v>46</v>
      </c>
      <c r="H37" s="402" t="s">
        <v>46</v>
      </c>
      <c r="I37" s="109" t="s">
        <v>46</v>
      </c>
      <c r="J37" s="106"/>
      <c r="K37" s="403"/>
      <c r="L37" s="243">
        <f t="shared" si="2"/>
        <v>0</v>
      </c>
      <c r="M37" s="404" t="s">
        <v>46</v>
      </c>
      <c r="N37" s="105" t="s">
        <v>46</v>
      </c>
      <c r="O37" s="109" t="s">
        <v>46</v>
      </c>
      <c r="P37" s="382"/>
      <c r="R37" s="346"/>
      <c r="S37" s="346"/>
    </row>
    <row r="38" spans="1:19" customFormat="1" ht="24" hidden="1" x14ac:dyDescent="0.25">
      <c r="A38" s="64">
        <v>21383</v>
      </c>
      <c r="B38" s="111" t="s">
        <v>57</v>
      </c>
      <c r="C38" s="405">
        <f t="shared" si="1"/>
        <v>0</v>
      </c>
      <c r="D38" s="112" t="s">
        <v>46</v>
      </c>
      <c r="E38" s="115" t="s">
        <v>46</v>
      </c>
      <c r="F38" s="119" t="s">
        <v>46</v>
      </c>
      <c r="G38" s="112" t="s">
        <v>46</v>
      </c>
      <c r="H38" s="407" t="s">
        <v>46</v>
      </c>
      <c r="I38" s="119" t="s">
        <v>46</v>
      </c>
      <c r="J38" s="116"/>
      <c r="K38" s="408"/>
      <c r="L38" s="230">
        <f t="shared" si="2"/>
        <v>0</v>
      </c>
      <c r="M38" s="409" t="s">
        <v>46</v>
      </c>
      <c r="N38" s="115" t="s">
        <v>46</v>
      </c>
      <c r="O38" s="119" t="s">
        <v>46</v>
      </c>
      <c r="P38" s="387"/>
      <c r="R38" s="346"/>
      <c r="S38" s="346"/>
    </row>
    <row r="39" spans="1:19" s="37" customFormat="1" ht="24" x14ac:dyDescent="0.25">
      <c r="A39" s="100">
        <v>21390</v>
      </c>
      <c r="B39" s="85" t="s">
        <v>58</v>
      </c>
      <c r="C39" s="97">
        <f t="shared" si="1"/>
        <v>3730</v>
      </c>
      <c r="D39" s="90" t="s">
        <v>46</v>
      </c>
      <c r="E39" s="91" t="s">
        <v>46</v>
      </c>
      <c r="F39" s="94" t="s">
        <v>46</v>
      </c>
      <c r="G39" s="90" t="s">
        <v>46</v>
      </c>
      <c r="H39" s="395" t="s">
        <v>46</v>
      </c>
      <c r="I39" s="94" t="s">
        <v>46</v>
      </c>
      <c r="J39" s="95">
        <f>SUM(J40:J43)</f>
        <v>3730</v>
      </c>
      <c r="K39" s="399">
        <f>SUM(K40:K43)</f>
        <v>0</v>
      </c>
      <c r="L39" s="99">
        <f t="shared" si="2"/>
        <v>3730</v>
      </c>
      <c r="M39" s="396" t="s">
        <v>46</v>
      </c>
      <c r="N39" s="91" t="s">
        <v>46</v>
      </c>
      <c r="O39" s="94" t="s">
        <v>46</v>
      </c>
      <c r="P39" s="397"/>
      <c r="R39" s="346"/>
      <c r="S39" s="346"/>
    </row>
    <row r="40" spans="1:19" customFormat="1" ht="24" hidden="1" x14ac:dyDescent="0.25">
      <c r="A40" s="55">
        <v>21391</v>
      </c>
      <c r="B40" s="101" t="s">
        <v>59</v>
      </c>
      <c r="C40" s="400">
        <f t="shared" si="1"/>
        <v>0</v>
      </c>
      <c r="D40" s="102" t="s">
        <v>46</v>
      </c>
      <c r="E40" s="105" t="s">
        <v>46</v>
      </c>
      <c r="F40" s="109" t="s">
        <v>46</v>
      </c>
      <c r="G40" s="102" t="s">
        <v>46</v>
      </c>
      <c r="H40" s="402" t="s">
        <v>46</v>
      </c>
      <c r="I40" s="109" t="s">
        <v>46</v>
      </c>
      <c r="J40" s="106"/>
      <c r="K40" s="403"/>
      <c r="L40" s="243">
        <f t="shared" si="2"/>
        <v>0</v>
      </c>
      <c r="M40" s="404" t="s">
        <v>46</v>
      </c>
      <c r="N40" s="105" t="s">
        <v>46</v>
      </c>
      <c r="O40" s="109" t="s">
        <v>46</v>
      </c>
      <c r="P40" s="382"/>
      <c r="R40" s="346"/>
      <c r="S40" s="346"/>
    </row>
    <row r="41" spans="1:19" customFormat="1" hidden="1" x14ac:dyDescent="0.25">
      <c r="A41" s="64">
        <v>21393</v>
      </c>
      <c r="B41" s="111" t="s">
        <v>60</v>
      </c>
      <c r="C41" s="405">
        <f t="shared" si="1"/>
        <v>0</v>
      </c>
      <c r="D41" s="112" t="s">
        <v>46</v>
      </c>
      <c r="E41" s="115" t="s">
        <v>46</v>
      </c>
      <c r="F41" s="119" t="s">
        <v>46</v>
      </c>
      <c r="G41" s="112" t="s">
        <v>46</v>
      </c>
      <c r="H41" s="407" t="s">
        <v>46</v>
      </c>
      <c r="I41" s="119" t="s">
        <v>46</v>
      </c>
      <c r="J41" s="116"/>
      <c r="K41" s="408"/>
      <c r="L41" s="230">
        <f t="shared" si="2"/>
        <v>0</v>
      </c>
      <c r="M41" s="409" t="s">
        <v>46</v>
      </c>
      <c r="N41" s="115" t="s">
        <v>46</v>
      </c>
      <c r="O41" s="119" t="s">
        <v>46</v>
      </c>
      <c r="P41" s="387"/>
      <c r="R41" s="346"/>
      <c r="S41" s="346"/>
    </row>
    <row r="42" spans="1:19" customFormat="1" hidden="1" x14ac:dyDescent="0.25">
      <c r="A42" s="64">
        <v>21395</v>
      </c>
      <c r="B42" s="111" t="s">
        <v>61</v>
      </c>
      <c r="C42" s="405">
        <f t="shared" si="1"/>
        <v>0</v>
      </c>
      <c r="D42" s="112" t="s">
        <v>46</v>
      </c>
      <c r="E42" s="115" t="s">
        <v>46</v>
      </c>
      <c r="F42" s="119" t="s">
        <v>46</v>
      </c>
      <c r="G42" s="112" t="s">
        <v>46</v>
      </c>
      <c r="H42" s="407" t="s">
        <v>46</v>
      </c>
      <c r="I42" s="119" t="s">
        <v>46</v>
      </c>
      <c r="J42" s="116"/>
      <c r="K42" s="408"/>
      <c r="L42" s="230">
        <f t="shared" si="2"/>
        <v>0</v>
      </c>
      <c r="M42" s="409" t="s">
        <v>46</v>
      </c>
      <c r="N42" s="115" t="s">
        <v>46</v>
      </c>
      <c r="O42" s="119" t="s">
        <v>46</v>
      </c>
      <c r="P42" s="387"/>
      <c r="R42" s="346"/>
      <c r="S42" s="346"/>
    </row>
    <row r="43" spans="1:19" customFormat="1" ht="24" x14ac:dyDescent="0.25">
      <c r="A43" s="64">
        <v>21399</v>
      </c>
      <c r="B43" s="111" t="s">
        <v>62</v>
      </c>
      <c r="C43" s="227">
        <f t="shared" si="1"/>
        <v>3730</v>
      </c>
      <c r="D43" s="112" t="s">
        <v>46</v>
      </c>
      <c r="E43" s="115" t="s">
        <v>46</v>
      </c>
      <c r="F43" s="119" t="s">
        <v>46</v>
      </c>
      <c r="G43" s="112" t="s">
        <v>46</v>
      </c>
      <c r="H43" s="407" t="s">
        <v>46</v>
      </c>
      <c r="I43" s="119" t="s">
        <v>46</v>
      </c>
      <c r="J43" s="116">
        <v>3730</v>
      </c>
      <c r="K43" s="408"/>
      <c r="L43" s="230">
        <f t="shared" si="2"/>
        <v>3730</v>
      </c>
      <c r="M43" s="409" t="s">
        <v>46</v>
      </c>
      <c r="N43" s="115" t="s">
        <v>46</v>
      </c>
      <c r="O43" s="119" t="s">
        <v>46</v>
      </c>
      <c r="P43" s="387"/>
      <c r="R43" s="346"/>
      <c r="S43" s="346"/>
    </row>
    <row r="44" spans="1:19" s="37" customFormat="1" ht="33.75" hidden="1" customHeight="1" x14ac:dyDescent="0.25">
      <c r="A44" s="100">
        <v>21420</v>
      </c>
      <c r="B44" s="85" t="s">
        <v>63</v>
      </c>
      <c r="C44" s="417">
        <f>F44</f>
        <v>0</v>
      </c>
      <c r="D44" s="134"/>
      <c r="E44" s="418"/>
      <c r="F44" s="145">
        <f>D44+E44</f>
        <v>0</v>
      </c>
      <c r="G44" s="90" t="s">
        <v>46</v>
      </c>
      <c r="H44" s="395" t="s">
        <v>46</v>
      </c>
      <c r="I44" s="94" t="s">
        <v>46</v>
      </c>
      <c r="J44" s="90" t="s">
        <v>46</v>
      </c>
      <c r="K44" s="395" t="s">
        <v>46</v>
      </c>
      <c r="L44" s="94" t="s">
        <v>46</v>
      </c>
      <c r="M44" s="396" t="s">
        <v>46</v>
      </c>
      <c r="N44" s="91" t="s">
        <v>46</v>
      </c>
      <c r="O44" s="94" t="s">
        <v>46</v>
      </c>
      <c r="P44" s="397"/>
      <c r="R44" s="346"/>
      <c r="S44" s="346"/>
    </row>
    <row r="45" spans="1:19" s="37" customFormat="1" ht="24" hidden="1" x14ac:dyDescent="0.25">
      <c r="A45" s="136">
        <v>21490</v>
      </c>
      <c r="B45" s="137" t="s">
        <v>64</v>
      </c>
      <c r="C45" s="417">
        <f>F45+I45+L45</f>
        <v>0</v>
      </c>
      <c r="D45" s="138">
        <f>D46</f>
        <v>0</v>
      </c>
      <c r="E45" s="141">
        <f>E46</f>
        <v>0</v>
      </c>
      <c r="F45" s="420">
        <f>D45+E45</f>
        <v>0</v>
      </c>
      <c r="G45" s="138">
        <f>G46</f>
        <v>0</v>
      </c>
      <c r="H45" s="419">
        <f t="shared" ref="H45:K45" si="3">H46</f>
        <v>0</v>
      </c>
      <c r="I45" s="420">
        <f>G45+H45</f>
        <v>0</v>
      </c>
      <c r="J45" s="138">
        <f>J46</f>
        <v>0</v>
      </c>
      <c r="K45" s="419">
        <f t="shared" si="3"/>
        <v>0</v>
      </c>
      <c r="L45" s="420">
        <f>J45+K45</f>
        <v>0</v>
      </c>
      <c r="M45" s="396" t="s">
        <v>46</v>
      </c>
      <c r="N45" s="91" t="s">
        <v>46</v>
      </c>
      <c r="O45" s="94" t="s">
        <v>46</v>
      </c>
      <c r="P45" s="397"/>
      <c r="R45" s="346"/>
      <c r="S45" s="346"/>
    </row>
    <row r="46" spans="1:19" s="37" customFormat="1" ht="24" hidden="1" x14ac:dyDescent="0.25">
      <c r="A46" s="64">
        <v>21499</v>
      </c>
      <c r="B46" s="111" t="s">
        <v>65</v>
      </c>
      <c r="C46" s="421">
        <f>F46+I46+L46</f>
        <v>0</v>
      </c>
      <c r="D46" s="57"/>
      <c r="E46" s="60"/>
      <c r="F46" s="380">
        <f>D46+E46</f>
        <v>0</v>
      </c>
      <c r="G46" s="422"/>
      <c r="H46" s="379"/>
      <c r="I46" s="380">
        <f>G46+H46</f>
        <v>0</v>
      </c>
      <c r="J46" s="57"/>
      <c r="K46" s="379"/>
      <c r="L46" s="380">
        <f>J46+K46</f>
        <v>0</v>
      </c>
      <c r="M46" s="415" t="s">
        <v>46</v>
      </c>
      <c r="N46" s="127" t="s">
        <v>46</v>
      </c>
      <c r="O46" s="132" t="s">
        <v>46</v>
      </c>
      <c r="P46" s="416"/>
      <c r="R46" s="346"/>
      <c r="S46" s="346"/>
    </row>
    <row r="47" spans="1:19" customFormat="1" ht="24" hidden="1" x14ac:dyDescent="0.25">
      <c r="A47" s="152">
        <v>23000</v>
      </c>
      <c r="B47" s="153" t="s">
        <v>66</v>
      </c>
      <c r="C47" s="417">
        <f>O47</f>
        <v>0</v>
      </c>
      <c r="D47" s="423" t="s">
        <v>46</v>
      </c>
      <c r="E47" s="424" t="s">
        <v>46</v>
      </c>
      <c r="F47" s="427" t="s">
        <v>46</v>
      </c>
      <c r="G47" s="423" t="s">
        <v>46</v>
      </c>
      <c r="H47" s="426" t="s">
        <v>46</v>
      </c>
      <c r="I47" s="427" t="s">
        <v>46</v>
      </c>
      <c r="J47" s="423" t="s">
        <v>46</v>
      </c>
      <c r="K47" s="426" t="s">
        <v>46</v>
      </c>
      <c r="L47" s="427" t="s">
        <v>46</v>
      </c>
      <c r="M47" s="428">
        <f>SUM(M48:M49)</f>
        <v>0</v>
      </c>
      <c r="N47" s="144">
        <f>SUM(N48:N49)</f>
        <v>0</v>
      </c>
      <c r="O47" s="145">
        <f>M47+N47</f>
        <v>0</v>
      </c>
      <c r="P47" s="397"/>
      <c r="R47" s="346"/>
      <c r="S47" s="346"/>
    </row>
    <row r="48" spans="1:19" customFormat="1" ht="24" hidden="1" x14ac:dyDescent="0.25">
      <c r="A48" s="155">
        <v>23410</v>
      </c>
      <c r="B48" s="156" t="s">
        <v>67</v>
      </c>
      <c r="C48" s="429">
        <f>O48</f>
        <v>0</v>
      </c>
      <c r="D48" s="158" t="s">
        <v>46</v>
      </c>
      <c r="E48" s="161" t="s">
        <v>46</v>
      </c>
      <c r="F48" s="163" t="s">
        <v>46</v>
      </c>
      <c r="G48" s="158" t="s">
        <v>46</v>
      </c>
      <c r="H48" s="431" t="s">
        <v>46</v>
      </c>
      <c r="I48" s="163" t="s">
        <v>46</v>
      </c>
      <c r="J48" s="158" t="s">
        <v>46</v>
      </c>
      <c r="K48" s="431" t="s">
        <v>46</v>
      </c>
      <c r="L48" s="163" t="s">
        <v>46</v>
      </c>
      <c r="M48" s="432"/>
      <c r="N48" s="433"/>
      <c r="O48" s="169">
        <f>M48+N48</f>
        <v>0</v>
      </c>
      <c r="P48" s="434"/>
      <c r="R48" s="346"/>
      <c r="S48" s="346"/>
    </row>
    <row r="49" spans="1:19" customFormat="1" ht="24" hidden="1" x14ac:dyDescent="0.25">
      <c r="A49" s="155">
        <v>23510</v>
      </c>
      <c r="B49" s="156" t="s">
        <v>68</v>
      </c>
      <c r="C49" s="429">
        <f>O49</f>
        <v>0</v>
      </c>
      <c r="D49" s="158" t="s">
        <v>46</v>
      </c>
      <c r="E49" s="161" t="s">
        <v>46</v>
      </c>
      <c r="F49" s="163" t="s">
        <v>46</v>
      </c>
      <c r="G49" s="158" t="s">
        <v>46</v>
      </c>
      <c r="H49" s="431" t="s">
        <v>46</v>
      </c>
      <c r="I49" s="163" t="s">
        <v>46</v>
      </c>
      <c r="J49" s="158" t="s">
        <v>46</v>
      </c>
      <c r="K49" s="431" t="s">
        <v>46</v>
      </c>
      <c r="L49" s="163" t="s">
        <v>46</v>
      </c>
      <c r="M49" s="432"/>
      <c r="N49" s="433"/>
      <c r="O49" s="169">
        <f>M49+N49</f>
        <v>0</v>
      </c>
      <c r="P49" s="434"/>
      <c r="R49" s="346"/>
      <c r="S49" s="346"/>
    </row>
    <row r="50" spans="1:19" customFormat="1" x14ac:dyDescent="0.25">
      <c r="A50" s="164"/>
      <c r="B50" s="156"/>
      <c r="C50" s="216"/>
      <c r="D50" s="436"/>
      <c r="E50" s="615"/>
      <c r="F50" s="169"/>
      <c r="G50" s="436"/>
      <c r="H50" s="437"/>
      <c r="I50" s="163"/>
      <c r="J50" s="162"/>
      <c r="K50" s="438"/>
      <c r="L50" s="169"/>
      <c r="M50" s="432"/>
      <c r="N50" s="433"/>
      <c r="O50" s="169"/>
      <c r="P50" s="434"/>
      <c r="R50" s="346"/>
      <c r="S50" s="346"/>
    </row>
    <row r="51" spans="1:19" s="37" customFormat="1" ht="12" x14ac:dyDescent="0.25">
      <c r="A51" s="170"/>
      <c r="B51" s="171" t="s">
        <v>69</v>
      </c>
      <c r="C51" s="616"/>
      <c r="D51" s="440"/>
      <c r="E51" s="441"/>
      <c r="F51" s="782"/>
      <c r="G51" s="440"/>
      <c r="H51" s="442"/>
      <c r="I51" s="180"/>
      <c r="J51" s="440"/>
      <c r="K51" s="442"/>
      <c r="L51" s="180"/>
      <c r="M51" s="443"/>
      <c r="N51" s="441"/>
      <c r="O51" s="180"/>
      <c r="P51" s="444"/>
      <c r="R51" s="346"/>
      <c r="S51" s="346"/>
    </row>
    <row r="52" spans="1:19" s="37" customFormat="1" ht="12.75" thickBot="1" x14ac:dyDescent="0.3">
      <c r="A52" s="181"/>
      <c r="B52" s="38" t="s">
        <v>70</v>
      </c>
      <c r="C52" s="184">
        <f t="shared" ref="C52:C115" si="4">F52+I52+L52+O52</f>
        <v>153227</v>
      </c>
      <c r="D52" s="182">
        <f>SUM(D53,D283)</f>
        <v>144708</v>
      </c>
      <c r="E52" s="185">
        <f>SUM(E53,E283)</f>
        <v>0</v>
      </c>
      <c r="F52" s="187">
        <f t="shared" ref="F52:F116" si="5">D52+E52</f>
        <v>144708</v>
      </c>
      <c r="G52" s="182">
        <f>SUM(G53,G283)</f>
        <v>0</v>
      </c>
      <c r="H52" s="446">
        <f>SUM(H53,H283)</f>
        <v>0</v>
      </c>
      <c r="I52" s="187">
        <f t="shared" ref="I52:I116" si="6">G52+H52</f>
        <v>0</v>
      </c>
      <c r="J52" s="182">
        <f>SUM(J53,J283)</f>
        <v>8519</v>
      </c>
      <c r="K52" s="446">
        <f>SUM(K53,K283)</f>
        <v>0</v>
      </c>
      <c r="L52" s="187">
        <f t="shared" ref="L52:L116" si="7">J52+K52</f>
        <v>8519</v>
      </c>
      <c r="M52" s="447">
        <f>SUM(M53,M283)</f>
        <v>0</v>
      </c>
      <c r="N52" s="185">
        <f>SUM(N53,N283)</f>
        <v>0</v>
      </c>
      <c r="O52" s="187">
        <f t="shared" ref="O52:O116" si="8">M52+N52</f>
        <v>0</v>
      </c>
      <c r="P52" s="373"/>
      <c r="R52" s="346"/>
      <c r="S52" s="346"/>
    </row>
    <row r="53" spans="1:19" s="37" customFormat="1" ht="36.75" thickTop="1" x14ac:dyDescent="0.25">
      <c r="A53" s="188"/>
      <c r="B53" s="189" t="s">
        <v>71</v>
      </c>
      <c r="C53" s="193">
        <f t="shared" si="4"/>
        <v>149488</v>
      </c>
      <c r="D53" s="191">
        <f>SUM(D54,D196)</f>
        <v>144708</v>
      </c>
      <c r="E53" s="194">
        <f>SUM(E54,E196)</f>
        <v>0</v>
      </c>
      <c r="F53" s="196">
        <f t="shared" si="5"/>
        <v>144708</v>
      </c>
      <c r="G53" s="191">
        <f>SUM(G54,G196)</f>
        <v>0</v>
      </c>
      <c r="H53" s="449">
        <f>SUM(H54,H196)</f>
        <v>0</v>
      </c>
      <c r="I53" s="196">
        <f t="shared" si="6"/>
        <v>0</v>
      </c>
      <c r="J53" s="191">
        <f>SUM(J54,J196)</f>
        <v>4780</v>
      </c>
      <c r="K53" s="449">
        <f>SUM(K54,K196)</f>
        <v>0</v>
      </c>
      <c r="L53" s="196">
        <f t="shared" si="7"/>
        <v>4780</v>
      </c>
      <c r="M53" s="450">
        <f>SUM(M54,M196)</f>
        <v>0</v>
      </c>
      <c r="N53" s="194">
        <f>SUM(N54,N196)</f>
        <v>0</v>
      </c>
      <c r="O53" s="196">
        <f t="shared" si="8"/>
        <v>0</v>
      </c>
      <c r="P53" s="451"/>
      <c r="R53" s="346"/>
      <c r="S53" s="346"/>
    </row>
    <row r="54" spans="1:19" s="37" customFormat="1" ht="24" x14ac:dyDescent="0.25">
      <c r="A54" s="197"/>
      <c r="B54" s="28" t="s">
        <v>72</v>
      </c>
      <c r="C54" s="175">
        <f t="shared" si="4"/>
        <v>148188</v>
      </c>
      <c r="D54" s="173">
        <f>SUM(D55,D77,D175,D189)</f>
        <v>143408</v>
      </c>
      <c r="E54" s="176">
        <f>SUM(E55,E77,E175,E189)</f>
        <v>0</v>
      </c>
      <c r="F54" s="199">
        <f t="shared" si="5"/>
        <v>143408</v>
      </c>
      <c r="G54" s="173">
        <f>SUM(G55,G77,G175,G189)</f>
        <v>0</v>
      </c>
      <c r="H54" s="453">
        <f>SUM(H55,H77,H175,H189)</f>
        <v>0</v>
      </c>
      <c r="I54" s="199">
        <f t="shared" si="6"/>
        <v>0</v>
      </c>
      <c r="J54" s="173">
        <f>SUM(J55,J77,J175,J189)</f>
        <v>4780</v>
      </c>
      <c r="K54" s="453">
        <f>SUM(K55,K77,K175,K189)</f>
        <v>0</v>
      </c>
      <c r="L54" s="199">
        <f t="shared" si="7"/>
        <v>4780</v>
      </c>
      <c r="M54" s="346">
        <f>SUM(M55,M77,M175,M189)</f>
        <v>0</v>
      </c>
      <c r="N54" s="176">
        <f>SUM(N55,N77,N175,N189)</f>
        <v>0</v>
      </c>
      <c r="O54" s="199">
        <f t="shared" si="8"/>
        <v>0</v>
      </c>
      <c r="P54" s="454"/>
      <c r="R54" s="346"/>
      <c r="S54" s="346"/>
    </row>
    <row r="55" spans="1:19" s="37" customFormat="1" ht="12" hidden="1" x14ac:dyDescent="0.25">
      <c r="A55" s="200">
        <v>1000</v>
      </c>
      <c r="B55" s="200" t="s">
        <v>73</v>
      </c>
      <c r="C55" s="455">
        <f t="shared" si="4"/>
        <v>0</v>
      </c>
      <c r="D55" s="206">
        <f>SUM(D56,D69)</f>
        <v>0</v>
      </c>
      <c r="E55" s="207">
        <f>SUM(E56,E69)</f>
        <v>0</v>
      </c>
      <c r="F55" s="209">
        <f t="shared" si="5"/>
        <v>0</v>
      </c>
      <c r="G55" s="206">
        <f>SUM(G56,G69)</f>
        <v>0</v>
      </c>
      <c r="H55" s="456">
        <f>SUM(H56,H69)</f>
        <v>0</v>
      </c>
      <c r="I55" s="209">
        <f t="shared" si="6"/>
        <v>0</v>
      </c>
      <c r="J55" s="206">
        <f>SUM(J56,J69)</f>
        <v>0</v>
      </c>
      <c r="K55" s="456">
        <f>SUM(K56,K69)</f>
        <v>0</v>
      </c>
      <c r="L55" s="209">
        <f t="shared" si="7"/>
        <v>0</v>
      </c>
      <c r="M55" s="457">
        <f>SUM(M56,M69)</f>
        <v>0</v>
      </c>
      <c r="N55" s="207">
        <f>SUM(N56,N69)</f>
        <v>0</v>
      </c>
      <c r="O55" s="209">
        <f t="shared" si="8"/>
        <v>0</v>
      </c>
      <c r="P55" s="458"/>
      <c r="R55" s="346"/>
      <c r="S55" s="346"/>
    </row>
    <row r="56" spans="1:19" customFormat="1" hidden="1" x14ac:dyDescent="0.25">
      <c r="A56" s="85">
        <v>1100</v>
      </c>
      <c r="B56" s="210" t="s">
        <v>74</v>
      </c>
      <c r="C56" s="393">
        <f t="shared" si="4"/>
        <v>0</v>
      </c>
      <c r="D56" s="95">
        <f>SUM(D57,D60,D68)</f>
        <v>0</v>
      </c>
      <c r="E56" s="98">
        <f>SUM(E57,E60,E68)</f>
        <v>0</v>
      </c>
      <c r="F56" s="99">
        <f t="shared" si="5"/>
        <v>0</v>
      </c>
      <c r="G56" s="95">
        <f>SUM(G57,G60,G68)</f>
        <v>0</v>
      </c>
      <c r="H56" s="399">
        <f>SUM(H57,H60,H68)</f>
        <v>0</v>
      </c>
      <c r="I56" s="99">
        <f t="shared" si="6"/>
        <v>0</v>
      </c>
      <c r="J56" s="95">
        <f>SUM(J57,J60,J68)</f>
        <v>0</v>
      </c>
      <c r="K56" s="399">
        <f>SUM(K57,K60,K68)</f>
        <v>0</v>
      </c>
      <c r="L56" s="99">
        <f t="shared" si="7"/>
        <v>0</v>
      </c>
      <c r="M56" s="459">
        <f>SUM(M57,M60,M68)</f>
        <v>0</v>
      </c>
      <c r="N56" s="266">
        <f>SUM(N57,N60,N68)</f>
        <v>0</v>
      </c>
      <c r="O56" s="268">
        <f t="shared" si="8"/>
        <v>0</v>
      </c>
      <c r="P56" s="460"/>
      <c r="R56" s="346"/>
      <c r="S56" s="346"/>
    </row>
    <row r="57" spans="1:19" customFormat="1" hidden="1" x14ac:dyDescent="0.25">
      <c r="A57" s="213">
        <v>1110</v>
      </c>
      <c r="B57" s="156" t="s">
        <v>75</v>
      </c>
      <c r="C57" s="435">
        <f t="shared" si="4"/>
        <v>0</v>
      </c>
      <c r="D57" s="214">
        <f>SUM(D58:D59)</f>
        <v>0</v>
      </c>
      <c r="E57" s="217">
        <f>SUM(E58:E59)</f>
        <v>0</v>
      </c>
      <c r="F57" s="219">
        <f t="shared" si="5"/>
        <v>0</v>
      </c>
      <c r="G57" s="214">
        <f>SUM(G58:G59)</f>
        <v>0</v>
      </c>
      <c r="H57" s="461">
        <f>SUM(H58:H59)</f>
        <v>0</v>
      </c>
      <c r="I57" s="219">
        <f t="shared" si="6"/>
        <v>0</v>
      </c>
      <c r="J57" s="214">
        <f>SUM(J58:J59)</f>
        <v>0</v>
      </c>
      <c r="K57" s="461">
        <f>SUM(K58:K59)</f>
        <v>0</v>
      </c>
      <c r="L57" s="219">
        <f t="shared" si="7"/>
        <v>0</v>
      </c>
      <c r="M57" s="462">
        <f>SUM(M58:M59)</f>
        <v>0</v>
      </c>
      <c r="N57" s="217">
        <f>SUM(N58:N59)</f>
        <v>0</v>
      </c>
      <c r="O57" s="219">
        <f t="shared" si="8"/>
        <v>0</v>
      </c>
      <c r="P57" s="434"/>
      <c r="R57" s="346"/>
      <c r="S57" s="346"/>
    </row>
    <row r="58" spans="1:19" customFormat="1" hidden="1" x14ac:dyDescent="0.25">
      <c r="A58" s="55">
        <v>1111</v>
      </c>
      <c r="B58" s="101" t="s">
        <v>76</v>
      </c>
      <c r="C58" s="400">
        <f t="shared" si="4"/>
        <v>0</v>
      </c>
      <c r="D58" s="106">
        <v>0</v>
      </c>
      <c r="E58" s="108"/>
      <c r="F58" s="243">
        <f t="shared" si="5"/>
        <v>0</v>
      </c>
      <c r="G58" s="106"/>
      <c r="H58" s="403"/>
      <c r="I58" s="243">
        <f t="shared" si="6"/>
        <v>0</v>
      </c>
      <c r="J58" s="106">
        <v>0</v>
      </c>
      <c r="K58" s="403"/>
      <c r="L58" s="243">
        <f t="shared" si="7"/>
        <v>0</v>
      </c>
      <c r="M58" s="463"/>
      <c r="N58" s="108"/>
      <c r="O58" s="243">
        <f t="shared" si="8"/>
        <v>0</v>
      </c>
      <c r="P58" s="382"/>
      <c r="R58" s="346"/>
      <c r="S58" s="346"/>
    </row>
    <row r="59" spans="1:19" customFormat="1" ht="24" hidden="1" x14ac:dyDescent="0.25">
      <c r="A59" s="64">
        <v>1119</v>
      </c>
      <c r="B59" s="111" t="s">
        <v>77</v>
      </c>
      <c r="C59" s="405">
        <f t="shared" si="4"/>
        <v>0</v>
      </c>
      <c r="D59" s="116">
        <v>0</v>
      </c>
      <c r="E59" s="118"/>
      <c r="F59" s="230">
        <f t="shared" si="5"/>
        <v>0</v>
      </c>
      <c r="G59" s="116"/>
      <c r="H59" s="408"/>
      <c r="I59" s="230">
        <f t="shared" si="6"/>
        <v>0</v>
      </c>
      <c r="J59" s="116">
        <v>0</v>
      </c>
      <c r="K59" s="408"/>
      <c r="L59" s="230">
        <f t="shared" si="7"/>
        <v>0</v>
      </c>
      <c r="M59" s="464"/>
      <c r="N59" s="118"/>
      <c r="O59" s="230">
        <f t="shared" si="8"/>
        <v>0</v>
      </c>
      <c r="P59" s="387"/>
      <c r="R59" s="346"/>
      <c r="S59" s="346"/>
    </row>
    <row r="60" spans="1:19" customFormat="1" ht="24" hidden="1" x14ac:dyDescent="0.25">
      <c r="A60" s="224">
        <v>1140</v>
      </c>
      <c r="B60" s="111" t="s">
        <v>78</v>
      </c>
      <c r="C60" s="405">
        <f t="shared" si="4"/>
        <v>0</v>
      </c>
      <c r="D60" s="225">
        <f>SUM(D61:D67)</f>
        <v>0</v>
      </c>
      <c r="E60" s="228">
        <f>SUM(E61:E67)</f>
        <v>0</v>
      </c>
      <c r="F60" s="230">
        <f>D60+E60</f>
        <v>0</v>
      </c>
      <c r="G60" s="225">
        <f>SUM(G61:G67)</f>
        <v>0</v>
      </c>
      <c r="H60" s="465">
        <f>SUM(H61:H67)</f>
        <v>0</v>
      </c>
      <c r="I60" s="230">
        <f t="shared" si="6"/>
        <v>0</v>
      </c>
      <c r="J60" s="225">
        <f>SUM(J61:J67)</f>
        <v>0</v>
      </c>
      <c r="K60" s="465">
        <f>SUM(K61:K67)</f>
        <v>0</v>
      </c>
      <c r="L60" s="230">
        <f t="shared" si="7"/>
        <v>0</v>
      </c>
      <c r="M60" s="466">
        <f>SUM(M61:M67)</f>
        <v>0</v>
      </c>
      <c r="N60" s="228">
        <f>SUM(N61:N67)</f>
        <v>0</v>
      </c>
      <c r="O60" s="230">
        <f t="shared" si="8"/>
        <v>0</v>
      </c>
      <c r="P60" s="387"/>
      <c r="R60" s="346"/>
      <c r="S60" s="346"/>
    </row>
    <row r="61" spans="1:19" customFormat="1" hidden="1" x14ac:dyDescent="0.25">
      <c r="A61" s="64">
        <v>1141</v>
      </c>
      <c r="B61" s="111" t="s">
        <v>79</v>
      </c>
      <c r="C61" s="405">
        <f t="shared" si="4"/>
        <v>0</v>
      </c>
      <c r="D61" s="116">
        <v>0</v>
      </c>
      <c r="E61" s="118"/>
      <c r="F61" s="230">
        <f t="shared" si="5"/>
        <v>0</v>
      </c>
      <c r="G61" s="116"/>
      <c r="H61" s="408"/>
      <c r="I61" s="230">
        <f t="shared" si="6"/>
        <v>0</v>
      </c>
      <c r="J61" s="116">
        <v>0</v>
      </c>
      <c r="K61" s="408"/>
      <c r="L61" s="230">
        <f t="shared" si="7"/>
        <v>0</v>
      </c>
      <c r="M61" s="464"/>
      <c r="N61" s="118"/>
      <c r="O61" s="230">
        <f t="shared" si="8"/>
        <v>0</v>
      </c>
      <c r="P61" s="387"/>
      <c r="R61" s="346"/>
      <c r="S61" s="346"/>
    </row>
    <row r="62" spans="1:19" customFormat="1" ht="24" hidden="1" x14ac:dyDescent="0.25">
      <c r="A62" s="64">
        <v>1142</v>
      </c>
      <c r="B62" s="111" t="s">
        <v>80</v>
      </c>
      <c r="C62" s="405">
        <f t="shared" si="4"/>
        <v>0</v>
      </c>
      <c r="D62" s="116">
        <v>0</v>
      </c>
      <c r="E62" s="118"/>
      <c r="F62" s="230">
        <f t="shared" si="5"/>
        <v>0</v>
      </c>
      <c r="G62" s="116"/>
      <c r="H62" s="408"/>
      <c r="I62" s="230">
        <f t="shared" si="6"/>
        <v>0</v>
      </c>
      <c r="J62" s="116">
        <v>0</v>
      </c>
      <c r="K62" s="408"/>
      <c r="L62" s="230">
        <f t="shared" si="7"/>
        <v>0</v>
      </c>
      <c r="M62" s="464"/>
      <c r="N62" s="118"/>
      <c r="O62" s="230">
        <f t="shared" si="8"/>
        <v>0</v>
      </c>
      <c r="P62" s="387"/>
      <c r="R62" s="346"/>
      <c r="S62" s="346"/>
    </row>
    <row r="63" spans="1:19" customFormat="1" ht="24" hidden="1" x14ac:dyDescent="0.25">
      <c r="A63" s="64">
        <v>1145</v>
      </c>
      <c r="B63" s="111" t="s">
        <v>81</v>
      </c>
      <c r="C63" s="405">
        <f t="shared" si="4"/>
        <v>0</v>
      </c>
      <c r="D63" s="116">
        <v>0</v>
      </c>
      <c r="E63" s="118"/>
      <c r="F63" s="230">
        <f t="shared" si="5"/>
        <v>0</v>
      </c>
      <c r="G63" s="116"/>
      <c r="H63" s="408"/>
      <c r="I63" s="230">
        <f t="shared" si="6"/>
        <v>0</v>
      </c>
      <c r="J63" s="116">
        <v>0</v>
      </c>
      <c r="K63" s="408"/>
      <c r="L63" s="230">
        <f t="shared" si="7"/>
        <v>0</v>
      </c>
      <c r="M63" s="464"/>
      <c r="N63" s="118"/>
      <c r="O63" s="230">
        <f t="shared" si="8"/>
        <v>0</v>
      </c>
      <c r="P63" s="387"/>
      <c r="R63" s="346"/>
      <c r="S63" s="346"/>
    </row>
    <row r="64" spans="1:19" customFormat="1" ht="24" hidden="1" x14ac:dyDescent="0.25">
      <c r="A64" s="64">
        <v>1146</v>
      </c>
      <c r="B64" s="111" t="s">
        <v>82</v>
      </c>
      <c r="C64" s="405">
        <f t="shared" si="4"/>
        <v>0</v>
      </c>
      <c r="D64" s="116">
        <v>0</v>
      </c>
      <c r="E64" s="118"/>
      <c r="F64" s="230">
        <f t="shared" si="5"/>
        <v>0</v>
      </c>
      <c r="G64" s="116"/>
      <c r="H64" s="408"/>
      <c r="I64" s="230">
        <f t="shared" si="6"/>
        <v>0</v>
      </c>
      <c r="J64" s="116">
        <v>0</v>
      </c>
      <c r="K64" s="408"/>
      <c r="L64" s="230">
        <f t="shared" si="7"/>
        <v>0</v>
      </c>
      <c r="M64" s="464"/>
      <c r="N64" s="118"/>
      <c r="O64" s="230">
        <f t="shared" si="8"/>
        <v>0</v>
      </c>
      <c r="P64" s="387"/>
      <c r="R64" s="346"/>
      <c r="S64" s="346"/>
    </row>
    <row r="65" spans="1:19" customFormat="1" hidden="1" x14ac:dyDescent="0.25">
      <c r="A65" s="64">
        <v>1147</v>
      </c>
      <c r="B65" s="111" t="s">
        <v>83</v>
      </c>
      <c r="C65" s="405">
        <f t="shared" si="4"/>
        <v>0</v>
      </c>
      <c r="D65" s="116">
        <v>0</v>
      </c>
      <c r="E65" s="118"/>
      <c r="F65" s="230">
        <f t="shared" si="5"/>
        <v>0</v>
      </c>
      <c r="G65" s="116"/>
      <c r="H65" s="408"/>
      <c r="I65" s="230">
        <f t="shared" si="6"/>
        <v>0</v>
      </c>
      <c r="J65" s="116">
        <v>0</v>
      </c>
      <c r="K65" s="408"/>
      <c r="L65" s="230">
        <f t="shared" si="7"/>
        <v>0</v>
      </c>
      <c r="M65" s="464"/>
      <c r="N65" s="118"/>
      <c r="O65" s="230">
        <f t="shared" si="8"/>
        <v>0</v>
      </c>
      <c r="P65" s="387"/>
      <c r="R65" s="346"/>
      <c r="S65" s="346"/>
    </row>
    <row r="66" spans="1:19" customFormat="1" hidden="1" x14ac:dyDescent="0.25">
      <c r="A66" s="64">
        <v>1148</v>
      </c>
      <c r="B66" s="111" t="s">
        <v>84</v>
      </c>
      <c r="C66" s="405">
        <f t="shared" si="4"/>
        <v>0</v>
      </c>
      <c r="D66" s="116">
        <v>0</v>
      </c>
      <c r="E66" s="118"/>
      <c r="F66" s="230">
        <f t="shared" si="5"/>
        <v>0</v>
      </c>
      <c r="G66" s="116"/>
      <c r="H66" s="408"/>
      <c r="I66" s="230">
        <f t="shared" si="6"/>
        <v>0</v>
      </c>
      <c r="J66" s="116">
        <v>0</v>
      </c>
      <c r="K66" s="408"/>
      <c r="L66" s="230">
        <f t="shared" si="7"/>
        <v>0</v>
      </c>
      <c r="M66" s="464"/>
      <c r="N66" s="118"/>
      <c r="O66" s="230">
        <f t="shared" si="8"/>
        <v>0</v>
      </c>
      <c r="P66" s="387"/>
      <c r="R66" s="346"/>
      <c r="S66" s="346"/>
    </row>
    <row r="67" spans="1:19" customFormat="1" ht="36" hidden="1" x14ac:dyDescent="0.25">
      <c r="A67" s="64">
        <v>1149</v>
      </c>
      <c r="B67" s="111" t="s">
        <v>85</v>
      </c>
      <c r="C67" s="405">
        <f t="shared" si="4"/>
        <v>0</v>
      </c>
      <c r="D67" s="116">
        <v>0</v>
      </c>
      <c r="E67" s="118"/>
      <c r="F67" s="230">
        <f t="shared" si="5"/>
        <v>0</v>
      </c>
      <c r="G67" s="116"/>
      <c r="H67" s="408"/>
      <c r="I67" s="230">
        <f t="shared" si="6"/>
        <v>0</v>
      </c>
      <c r="J67" s="116">
        <v>0</v>
      </c>
      <c r="K67" s="408"/>
      <c r="L67" s="230">
        <f t="shared" si="7"/>
        <v>0</v>
      </c>
      <c r="M67" s="464"/>
      <c r="N67" s="118"/>
      <c r="O67" s="230">
        <f t="shared" si="8"/>
        <v>0</v>
      </c>
      <c r="P67" s="387"/>
      <c r="R67" s="346"/>
      <c r="S67" s="346"/>
    </row>
    <row r="68" spans="1:19" customFormat="1" ht="36" hidden="1" x14ac:dyDescent="0.25">
      <c r="A68" s="213">
        <v>1150</v>
      </c>
      <c r="B68" s="156" t="s">
        <v>86</v>
      </c>
      <c r="C68" s="405">
        <f t="shared" si="4"/>
        <v>0</v>
      </c>
      <c r="D68" s="231">
        <v>0</v>
      </c>
      <c r="E68" s="234"/>
      <c r="F68" s="219">
        <f t="shared" si="5"/>
        <v>0</v>
      </c>
      <c r="G68" s="231"/>
      <c r="H68" s="467"/>
      <c r="I68" s="219">
        <f t="shared" si="6"/>
        <v>0</v>
      </c>
      <c r="J68" s="231">
        <v>0</v>
      </c>
      <c r="K68" s="467"/>
      <c r="L68" s="219">
        <f t="shared" si="7"/>
        <v>0</v>
      </c>
      <c r="M68" s="468"/>
      <c r="N68" s="234"/>
      <c r="O68" s="219">
        <f t="shared" si="8"/>
        <v>0</v>
      </c>
      <c r="P68" s="434"/>
      <c r="R68" s="346"/>
      <c r="S68" s="346"/>
    </row>
    <row r="69" spans="1:19" customFormat="1" ht="36" hidden="1" x14ac:dyDescent="0.25">
      <c r="A69" s="85">
        <v>1200</v>
      </c>
      <c r="B69" s="210" t="s">
        <v>87</v>
      </c>
      <c r="C69" s="393">
        <f t="shared" si="4"/>
        <v>0</v>
      </c>
      <c r="D69" s="95">
        <f>SUM(D70:D71)</f>
        <v>0</v>
      </c>
      <c r="E69" s="98">
        <f>SUM(E70:E71)</f>
        <v>0</v>
      </c>
      <c r="F69" s="99">
        <f>D69+E69</f>
        <v>0</v>
      </c>
      <c r="G69" s="95">
        <f>SUM(G70:G71)</f>
        <v>0</v>
      </c>
      <c r="H69" s="399">
        <f>SUM(H70:H71)</f>
        <v>0</v>
      </c>
      <c r="I69" s="99">
        <f t="shared" si="6"/>
        <v>0</v>
      </c>
      <c r="J69" s="95">
        <f>SUM(J70:J71)</f>
        <v>0</v>
      </c>
      <c r="K69" s="399">
        <f>SUM(K70:K71)</f>
        <v>0</v>
      </c>
      <c r="L69" s="99">
        <f t="shared" si="7"/>
        <v>0</v>
      </c>
      <c r="M69" s="469">
        <f>SUM(M70:M71)</f>
        <v>0</v>
      </c>
      <c r="N69" s="98">
        <f>SUM(N70:N71)</f>
        <v>0</v>
      </c>
      <c r="O69" s="99">
        <f t="shared" si="8"/>
        <v>0</v>
      </c>
      <c r="P69" s="397"/>
      <c r="R69" s="346"/>
      <c r="S69" s="346"/>
    </row>
    <row r="70" spans="1:19" customFormat="1" ht="24" hidden="1" x14ac:dyDescent="0.25">
      <c r="A70" s="350">
        <v>1210</v>
      </c>
      <c r="B70" s="101" t="s">
        <v>88</v>
      </c>
      <c r="C70" s="400">
        <f t="shared" si="4"/>
        <v>0</v>
      </c>
      <c r="D70" s="106">
        <v>0</v>
      </c>
      <c r="E70" s="108"/>
      <c r="F70" s="243">
        <f t="shared" si="5"/>
        <v>0</v>
      </c>
      <c r="G70" s="106"/>
      <c r="H70" s="403"/>
      <c r="I70" s="243">
        <f t="shared" si="6"/>
        <v>0</v>
      </c>
      <c r="J70" s="106">
        <v>0</v>
      </c>
      <c r="K70" s="403"/>
      <c r="L70" s="243">
        <f t="shared" si="7"/>
        <v>0</v>
      </c>
      <c r="M70" s="463"/>
      <c r="N70" s="108"/>
      <c r="O70" s="243">
        <f t="shared" si="8"/>
        <v>0</v>
      </c>
      <c r="P70" s="382"/>
      <c r="R70" s="346"/>
      <c r="S70" s="346"/>
    </row>
    <row r="71" spans="1:19" customFormat="1" ht="24" hidden="1" x14ac:dyDescent="0.25">
      <c r="A71" s="224">
        <v>1220</v>
      </c>
      <c r="B71" s="111" t="s">
        <v>89</v>
      </c>
      <c r="C71" s="405">
        <f t="shared" si="4"/>
        <v>0</v>
      </c>
      <c r="D71" s="225">
        <f>SUM(D72:D76)</f>
        <v>0</v>
      </c>
      <c r="E71" s="228">
        <f>SUM(E72:E76)</f>
        <v>0</v>
      </c>
      <c r="F71" s="230">
        <f t="shared" si="5"/>
        <v>0</v>
      </c>
      <c r="G71" s="225">
        <f>SUM(G72:G76)</f>
        <v>0</v>
      </c>
      <c r="H71" s="465">
        <f>SUM(H72:H76)</f>
        <v>0</v>
      </c>
      <c r="I71" s="230">
        <f t="shared" si="6"/>
        <v>0</v>
      </c>
      <c r="J71" s="225">
        <f>SUM(J72:J76)</f>
        <v>0</v>
      </c>
      <c r="K71" s="465">
        <f>SUM(K72:K76)</f>
        <v>0</v>
      </c>
      <c r="L71" s="230">
        <f t="shared" si="7"/>
        <v>0</v>
      </c>
      <c r="M71" s="466">
        <f>SUM(M72:M76)</f>
        <v>0</v>
      </c>
      <c r="N71" s="228">
        <f>SUM(N72:N76)</f>
        <v>0</v>
      </c>
      <c r="O71" s="230">
        <f t="shared" si="8"/>
        <v>0</v>
      </c>
      <c r="P71" s="387"/>
      <c r="R71" s="346"/>
      <c r="S71" s="346"/>
    </row>
    <row r="72" spans="1:19" customFormat="1" ht="60" hidden="1" x14ac:dyDescent="0.25">
      <c r="A72" s="64">
        <v>1221</v>
      </c>
      <c r="B72" s="111" t="s">
        <v>90</v>
      </c>
      <c r="C72" s="405">
        <f t="shared" si="4"/>
        <v>0</v>
      </c>
      <c r="D72" s="116">
        <v>0</v>
      </c>
      <c r="E72" s="118"/>
      <c r="F72" s="230">
        <f t="shared" si="5"/>
        <v>0</v>
      </c>
      <c r="G72" s="116"/>
      <c r="H72" s="408"/>
      <c r="I72" s="230">
        <f t="shared" si="6"/>
        <v>0</v>
      </c>
      <c r="J72" s="116">
        <v>0</v>
      </c>
      <c r="K72" s="408"/>
      <c r="L72" s="230">
        <f t="shared" si="7"/>
        <v>0</v>
      </c>
      <c r="M72" s="464"/>
      <c r="N72" s="118"/>
      <c r="O72" s="230">
        <f t="shared" si="8"/>
        <v>0</v>
      </c>
      <c r="P72" s="387"/>
      <c r="R72" s="346"/>
      <c r="S72" s="346"/>
    </row>
    <row r="73" spans="1:19" customFormat="1" hidden="1" x14ac:dyDescent="0.25">
      <c r="A73" s="64">
        <v>1223</v>
      </c>
      <c r="B73" s="111" t="s">
        <v>91</v>
      </c>
      <c r="C73" s="405">
        <f t="shared" si="4"/>
        <v>0</v>
      </c>
      <c r="D73" s="116">
        <v>0</v>
      </c>
      <c r="E73" s="118"/>
      <c r="F73" s="230">
        <f t="shared" si="5"/>
        <v>0</v>
      </c>
      <c r="G73" s="116"/>
      <c r="H73" s="408"/>
      <c r="I73" s="230">
        <f t="shared" si="6"/>
        <v>0</v>
      </c>
      <c r="J73" s="116">
        <v>0</v>
      </c>
      <c r="K73" s="408"/>
      <c r="L73" s="230">
        <f t="shared" si="7"/>
        <v>0</v>
      </c>
      <c r="M73" s="464"/>
      <c r="N73" s="118"/>
      <c r="O73" s="230">
        <f t="shared" si="8"/>
        <v>0</v>
      </c>
      <c r="P73" s="387"/>
      <c r="R73" s="346"/>
      <c r="S73" s="346"/>
    </row>
    <row r="74" spans="1:19" customFormat="1" hidden="1" x14ac:dyDescent="0.25">
      <c r="A74" s="64">
        <v>1225</v>
      </c>
      <c r="B74" s="111" t="s">
        <v>92</v>
      </c>
      <c r="C74" s="405">
        <f t="shared" si="4"/>
        <v>0</v>
      </c>
      <c r="D74" s="116">
        <v>0</v>
      </c>
      <c r="E74" s="118"/>
      <c r="F74" s="230">
        <f t="shared" si="5"/>
        <v>0</v>
      </c>
      <c r="G74" s="116"/>
      <c r="H74" s="408"/>
      <c r="I74" s="230">
        <f t="shared" si="6"/>
        <v>0</v>
      </c>
      <c r="J74" s="116">
        <v>0</v>
      </c>
      <c r="K74" s="408"/>
      <c r="L74" s="230">
        <f t="shared" si="7"/>
        <v>0</v>
      </c>
      <c r="M74" s="464"/>
      <c r="N74" s="118"/>
      <c r="O74" s="230">
        <f t="shared" si="8"/>
        <v>0</v>
      </c>
      <c r="P74" s="387"/>
      <c r="R74" s="346"/>
      <c r="S74" s="346"/>
    </row>
    <row r="75" spans="1:19" customFormat="1" ht="36" hidden="1" x14ac:dyDescent="0.25">
      <c r="A75" s="64">
        <v>1227</v>
      </c>
      <c r="B75" s="111" t="s">
        <v>93</v>
      </c>
      <c r="C75" s="405">
        <f t="shared" si="4"/>
        <v>0</v>
      </c>
      <c r="D75" s="116">
        <v>0</v>
      </c>
      <c r="E75" s="118"/>
      <c r="F75" s="230">
        <f t="shared" si="5"/>
        <v>0</v>
      </c>
      <c r="G75" s="116"/>
      <c r="H75" s="408"/>
      <c r="I75" s="230">
        <f t="shared" si="6"/>
        <v>0</v>
      </c>
      <c r="J75" s="116">
        <v>0</v>
      </c>
      <c r="K75" s="408"/>
      <c r="L75" s="230">
        <f t="shared" si="7"/>
        <v>0</v>
      </c>
      <c r="M75" s="464"/>
      <c r="N75" s="118"/>
      <c r="O75" s="230">
        <f t="shared" si="8"/>
        <v>0</v>
      </c>
      <c r="P75" s="387"/>
      <c r="R75" s="346"/>
      <c r="S75" s="346"/>
    </row>
    <row r="76" spans="1:19" customFormat="1" ht="60" hidden="1" x14ac:dyDescent="0.25">
      <c r="A76" s="64">
        <v>1228</v>
      </c>
      <c r="B76" s="111" t="s">
        <v>94</v>
      </c>
      <c r="C76" s="405">
        <f t="shared" si="4"/>
        <v>0</v>
      </c>
      <c r="D76" s="116">
        <v>0</v>
      </c>
      <c r="E76" s="118"/>
      <c r="F76" s="230">
        <f t="shared" si="5"/>
        <v>0</v>
      </c>
      <c r="G76" s="116"/>
      <c r="H76" s="408"/>
      <c r="I76" s="230">
        <f t="shared" si="6"/>
        <v>0</v>
      </c>
      <c r="J76" s="116">
        <v>0</v>
      </c>
      <c r="K76" s="408"/>
      <c r="L76" s="230">
        <f t="shared" si="7"/>
        <v>0</v>
      </c>
      <c r="M76" s="464"/>
      <c r="N76" s="118"/>
      <c r="O76" s="230">
        <f t="shared" si="8"/>
        <v>0</v>
      </c>
      <c r="P76" s="387"/>
      <c r="R76" s="346"/>
      <c r="S76" s="346"/>
    </row>
    <row r="77" spans="1:19" customFormat="1" x14ac:dyDescent="0.25">
      <c r="A77" s="200">
        <v>2000</v>
      </c>
      <c r="B77" s="200" t="s">
        <v>95</v>
      </c>
      <c r="C77" s="608">
        <f t="shared" si="4"/>
        <v>148188</v>
      </c>
      <c r="D77" s="206">
        <f>SUM(D78,D85,D132,D166,D167,D174)</f>
        <v>143408</v>
      </c>
      <c r="E77" s="207">
        <f>SUM(E78,E85,E132,E166,E167,E174)</f>
        <v>0</v>
      </c>
      <c r="F77" s="209">
        <f t="shared" si="5"/>
        <v>143408</v>
      </c>
      <c r="G77" s="206">
        <f>SUM(G78,G85,G132,G166,G167,G174)</f>
        <v>0</v>
      </c>
      <c r="H77" s="456">
        <f>SUM(H78,H85,H132,H166,H167,H174)</f>
        <v>0</v>
      </c>
      <c r="I77" s="209">
        <f t="shared" si="6"/>
        <v>0</v>
      </c>
      <c r="J77" s="206">
        <f>SUM(J78,J85,J132,J166,J167,J174)</f>
        <v>4780</v>
      </c>
      <c r="K77" s="456">
        <f>SUM(K78,K85,K132,K166,K167,K174)</f>
        <v>0</v>
      </c>
      <c r="L77" s="209">
        <f t="shared" si="7"/>
        <v>4780</v>
      </c>
      <c r="M77" s="457">
        <f>SUM(M78,M85,M132,M166,M167,M174)</f>
        <v>0</v>
      </c>
      <c r="N77" s="207">
        <f>SUM(N78,N85,N132,N166,N167,N174)</f>
        <v>0</v>
      </c>
      <c r="O77" s="209">
        <f t="shared" si="8"/>
        <v>0</v>
      </c>
      <c r="P77" s="458"/>
      <c r="R77" s="346"/>
      <c r="S77" s="346"/>
    </row>
    <row r="78" spans="1:19" customFormat="1" ht="24" x14ac:dyDescent="0.25">
      <c r="A78" s="85">
        <v>2100</v>
      </c>
      <c r="B78" s="210" t="s">
        <v>96</v>
      </c>
      <c r="C78" s="97">
        <f t="shared" si="4"/>
        <v>7700</v>
      </c>
      <c r="D78" s="95">
        <f>SUM(D79,D82)</f>
        <v>7700</v>
      </c>
      <c r="E78" s="98">
        <f>SUM(E79,E82)</f>
        <v>0</v>
      </c>
      <c r="F78" s="99">
        <f t="shared" si="5"/>
        <v>7700</v>
      </c>
      <c r="G78" s="95">
        <f>SUM(G79,G82)</f>
        <v>0</v>
      </c>
      <c r="H78" s="399">
        <f>SUM(H79,H82)</f>
        <v>0</v>
      </c>
      <c r="I78" s="99">
        <f t="shared" si="6"/>
        <v>0</v>
      </c>
      <c r="J78" s="95">
        <f>SUM(J79,J82)</f>
        <v>0</v>
      </c>
      <c r="K78" s="399">
        <f>SUM(K79,K82)</f>
        <v>0</v>
      </c>
      <c r="L78" s="99">
        <f t="shared" si="7"/>
        <v>0</v>
      </c>
      <c r="M78" s="469">
        <f>SUM(M79,M82)</f>
        <v>0</v>
      </c>
      <c r="N78" s="98">
        <f>SUM(N79,N82)</f>
        <v>0</v>
      </c>
      <c r="O78" s="99">
        <f t="shared" si="8"/>
        <v>0</v>
      </c>
      <c r="P78" s="397"/>
      <c r="R78" s="346"/>
      <c r="S78" s="346"/>
    </row>
    <row r="79" spans="1:19" customFormat="1" ht="24" hidden="1" x14ac:dyDescent="0.25">
      <c r="A79" s="350">
        <v>2110</v>
      </c>
      <c r="B79" s="101" t="s">
        <v>97</v>
      </c>
      <c r="C79" s="400">
        <f t="shared" si="4"/>
        <v>0</v>
      </c>
      <c r="D79" s="238">
        <f>SUM(D80:D81)</f>
        <v>0</v>
      </c>
      <c r="E79" s="241">
        <f>SUM(E80:E81)</f>
        <v>0</v>
      </c>
      <c r="F79" s="243">
        <f t="shared" si="5"/>
        <v>0</v>
      </c>
      <c r="G79" s="238">
        <f>SUM(G80:G81)</f>
        <v>0</v>
      </c>
      <c r="H79" s="470">
        <f>SUM(H80:H81)</f>
        <v>0</v>
      </c>
      <c r="I79" s="243">
        <f t="shared" si="6"/>
        <v>0</v>
      </c>
      <c r="J79" s="238">
        <f>SUM(J80:J81)</f>
        <v>0</v>
      </c>
      <c r="K79" s="470">
        <f>SUM(K80:K81)</f>
        <v>0</v>
      </c>
      <c r="L79" s="243">
        <f t="shared" si="7"/>
        <v>0</v>
      </c>
      <c r="M79" s="471">
        <f>SUM(M80:M81)</f>
        <v>0</v>
      </c>
      <c r="N79" s="241">
        <f>SUM(N80:N81)</f>
        <v>0</v>
      </c>
      <c r="O79" s="243">
        <f t="shared" si="8"/>
        <v>0</v>
      </c>
      <c r="P79" s="382"/>
      <c r="R79" s="346"/>
      <c r="S79" s="346"/>
    </row>
    <row r="80" spans="1:19" customFormat="1" hidden="1" x14ac:dyDescent="0.25">
      <c r="A80" s="64">
        <v>2111</v>
      </c>
      <c r="B80" s="111" t="s">
        <v>98</v>
      </c>
      <c r="C80" s="405">
        <f t="shared" si="4"/>
        <v>0</v>
      </c>
      <c r="D80" s="116">
        <v>0</v>
      </c>
      <c r="E80" s="118"/>
      <c r="F80" s="230">
        <f t="shared" si="5"/>
        <v>0</v>
      </c>
      <c r="G80" s="116"/>
      <c r="H80" s="408"/>
      <c r="I80" s="230">
        <f t="shared" si="6"/>
        <v>0</v>
      </c>
      <c r="J80" s="116">
        <v>0</v>
      </c>
      <c r="K80" s="408"/>
      <c r="L80" s="230">
        <f t="shared" si="7"/>
        <v>0</v>
      </c>
      <c r="M80" s="464"/>
      <c r="N80" s="118"/>
      <c r="O80" s="230">
        <f t="shared" si="8"/>
        <v>0</v>
      </c>
      <c r="P80" s="387"/>
      <c r="R80" s="346"/>
      <c r="S80" s="346"/>
    </row>
    <row r="81" spans="1:19" customFormat="1" ht="24" hidden="1" x14ac:dyDescent="0.25">
      <c r="A81" s="64">
        <v>2112</v>
      </c>
      <c r="B81" s="111" t="s">
        <v>99</v>
      </c>
      <c r="C81" s="405">
        <f t="shared" si="4"/>
        <v>0</v>
      </c>
      <c r="D81" s="116">
        <v>0</v>
      </c>
      <c r="E81" s="118"/>
      <c r="F81" s="230">
        <f t="shared" si="5"/>
        <v>0</v>
      </c>
      <c r="G81" s="116"/>
      <c r="H81" s="408"/>
      <c r="I81" s="230">
        <f t="shared" si="6"/>
        <v>0</v>
      </c>
      <c r="J81" s="116">
        <v>0</v>
      </c>
      <c r="K81" s="408"/>
      <c r="L81" s="230">
        <f t="shared" si="7"/>
        <v>0</v>
      </c>
      <c r="M81" s="464"/>
      <c r="N81" s="118"/>
      <c r="O81" s="230">
        <f t="shared" si="8"/>
        <v>0</v>
      </c>
      <c r="P81" s="387"/>
      <c r="R81" s="346"/>
      <c r="S81" s="346"/>
    </row>
    <row r="82" spans="1:19" customFormat="1" ht="24" x14ac:dyDescent="0.25">
      <c r="A82" s="224">
        <v>2120</v>
      </c>
      <c r="B82" s="111" t="s">
        <v>100</v>
      </c>
      <c r="C82" s="227">
        <f t="shared" si="4"/>
        <v>7700</v>
      </c>
      <c r="D82" s="225">
        <f>SUM(D83:D84)</f>
        <v>7700</v>
      </c>
      <c r="E82" s="228">
        <f>SUM(E83:E84)</f>
        <v>0</v>
      </c>
      <c r="F82" s="230">
        <f t="shared" si="5"/>
        <v>7700</v>
      </c>
      <c r="G82" s="225">
        <f>SUM(G83:G84)</f>
        <v>0</v>
      </c>
      <c r="H82" s="465">
        <f>SUM(H83:H84)</f>
        <v>0</v>
      </c>
      <c r="I82" s="230">
        <f t="shared" si="6"/>
        <v>0</v>
      </c>
      <c r="J82" s="225">
        <f>SUM(J83:J84)</f>
        <v>0</v>
      </c>
      <c r="K82" s="465">
        <f>SUM(K83:K84)</f>
        <v>0</v>
      </c>
      <c r="L82" s="230">
        <f t="shared" si="7"/>
        <v>0</v>
      </c>
      <c r="M82" s="466">
        <f>SUM(M83:M84)</f>
        <v>0</v>
      </c>
      <c r="N82" s="228">
        <f>SUM(N83:N84)</f>
        <v>0</v>
      </c>
      <c r="O82" s="230">
        <f t="shared" si="8"/>
        <v>0</v>
      </c>
      <c r="P82" s="387"/>
      <c r="R82" s="346"/>
      <c r="S82" s="346"/>
    </row>
    <row r="83" spans="1:19" customFormat="1" x14ac:dyDescent="0.25">
      <c r="A83" s="64">
        <v>2121</v>
      </c>
      <c r="B83" s="111" t="s">
        <v>98</v>
      </c>
      <c r="C83" s="227">
        <f t="shared" si="4"/>
        <v>1200</v>
      </c>
      <c r="D83" s="116">
        <v>1200</v>
      </c>
      <c r="E83" s="118"/>
      <c r="F83" s="230">
        <f t="shared" si="5"/>
        <v>1200</v>
      </c>
      <c r="G83" s="116"/>
      <c r="H83" s="408"/>
      <c r="I83" s="230">
        <f t="shared" si="6"/>
        <v>0</v>
      </c>
      <c r="J83" s="116">
        <v>0</v>
      </c>
      <c r="K83" s="408"/>
      <c r="L83" s="230">
        <f t="shared" si="7"/>
        <v>0</v>
      </c>
      <c r="M83" s="464"/>
      <c r="N83" s="118"/>
      <c r="O83" s="230">
        <f t="shared" si="8"/>
        <v>0</v>
      </c>
      <c r="P83" s="387"/>
      <c r="R83" s="346"/>
      <c r="S83" s="346"/>
    </row>
    <row r="84" spans="1:19" customFormat="1" ht="24" x14ac:dyDescent="0.25">
      <c r="A84" s="64">
        <v>2122</v>
      </c>
      <c r="B84" s="111" t="s">
        <v>99</v>
      </c>
      <c r="C84" s="227">
        <f t="shared" si="4"/>
        <v>6500</v>
      </c>
      <c r="D84" s="116">
        <v>6500</v>
      </c>
      <c r="E84" s="118"/>
      <c r="F84" s="230">
        <f t="shared" si="5"/>
        <v>6500</v>
      </c>
      <c r="G84" s="116"/>
      <c r="H84" s="408"/>
      <c r="I84" s="230">
        <f t="shared" si="6"/>
        <v>0</v>
      </c>
      <c r="J84" s="116">
        <v>0</v>
      </c>
      <c r="K84" s="408"/>
      <c r="L84" s="230">
        <f t="shared" si="7"/>
        <v>0</v>
      </c>
      <c r="M84" s="464"/>
      <c r="N84" s="118"/>
      <c r="O84" s="230">
        <f t="shared" si="8"/>
        <v>0</v>
      </c>
      <c r="P84" s="387"/>
      <c r="R84" s="346"/>
      <c r="S84" s="346"/>
    </row>
    <row r="85" spans="1:19" customFormat="1" x14ac:dyDescent="0.25">
      <c r="A85" s="85">
        <v>2200</v>
      </c>
      <c r="B85" s="210" t="s">
        <v>101</v>
      </c>
      <c r="C85" s="290">
        <f t="shared" si="4"/>
        <v>90440</v>
      </c>
      <c r="D85" s="95">
        <f>SUM(D86,D91,D97,D105,D114,D118,D124,D130)</f>
        <v>88374</v>
      </c>
      <c r="E85" s="98">
        <f>SUM(E86,E91,E97,E105,E114,E118,E124,E130)</f>
        <v>0</v>
      </c>
      <c r="F85" s="99">
        <f t="shared" si="5"/>
        <v>88374</v>
      </c>
      <c r="G85" s="95">
        <f>SUM(G86,G91,G97,G105,G114,G118,G124,G130)</f>
        <v>0</v>
      </c>
      <c r="H85" s="399">
        <f>SUM(H86,H91,H97,H105,H114,H118,H124,H130)</f>
        <v>0</v>
      </c>
      <c r="I85" s="99">
        <f t="shared" si="6"/>
        <v>0</v>
      </c>
      <c r="J85" s="95">
        <f>SUM(J86,J91,J97,J105,J114,J118,J124,J130)</f>
        <v>2066</v>
      </c>
      <c r="K85" s="399">
        <f>SUM(K86,K91,K97,K105,K114,K118,K124,K130)</f>
        <v>0</v>
      </c>
      <c r="L85" s="99">
        <f t="shared" si="7"/>
        <v>2066</v>
      </c>
      <c r="M85" s="472">
        <f>SUM(M86,M91,M97,M105,M114,M118,M124,M130)</f>
        <v>0</v>
      </c>
      <c r="N85" s="291">
        <f>SUM(N86,N91,N97,N105,N114,N118,N124,N130)</f>
        <v>0</v>
      </c>
      <c r="O85" s="293">
        <f t="shared" si="8"/>
        <v>0</v>
      </c>
      <c r="P85" s="473"/>
      <c r="R85" s="346"/>
      <c r="S85" s="346"/>
    </row>
    <row r="86" spans="1:19" customFormat="1" ht="24" hidden="1" x14ac:dyDescent="0.25">
      <c r="A86" s="213">
        <v>2210</v>
      </c>
      <c r="B86" s="156" t="s">
        <v>102</v>
      </c>
      <c r="C86" s="435">
        <f t="shared" si="4"/>
        <v>0</v>
      </c>
      <c r="D86" s="214">
        <f>SUM(D87:D90)</f>
        <v>0</v>
      </c>
      <c r="E86" s="217">
        <f>SUM(E87:E90)</f>
        <v>0</v>
      </c>
      <c r="F86" s="219">
        <f t="shared" si="5"/>
        <v>0</v>
      </c>
      <c r="G86" s="214">
        <f>SUM(G87:G90)</f>
        <v>0</v>
      </c>
      <c r="H86" s="461">
        <f>SUM(H87:H90)</f>
        <v>0</v>
      </c>
      <c r="I86" s="219">
        <f t="shared" si="6"/>
        <v>0</v>
      </c>
      <c r="J86" s="214">
        <f>SUM(J87:J90)</f>
        <v>0</v>
      </c>
      <c r="K86" s="461">
        <f>SUM(K87:K90)</f>
        <v>0</v>
      </c>
      <c r="L86" s="219">
        <f t="shared" si="7"/>
        <v>0</v>
      </c>
      <c r="M86" s="462">
        <f>SUM(M87:M90)</f>
        <v>0</v>
      </c>
      <c r="N86" s="217">
        <f>SUM(N87:N90)</f>
        <v>0</v>
      </c>
      <c r="O86" s="219">
        <f t="shared" si="8"/>
        <v>0</v>
      </c>
      <c r="P86" s="434"/>
      <c r="R86" s="346"/>
      <c r="S86" s="346"/>
    </row>
    <row r="87" spans="1:19" customFormat="1" ht="24" hidden="1" x14ac:dyDescent="0.25">
      <c r="A87" s="55">
        <v>2211</v>
      </c>
      <c r="B87" s="101" t="s">
        <v>103</v>
      </c>
      <c r="C87" s="405">
        <f t="shared" si="4"/>
        <v>0</v>
      </c>
      <c r="D87" s="106">
        <v>0</v>
      </c>
      <c r="E87" s="108"/>
      <c r="F87" s="243">
        <f t="shared" si="5"/>
        <v>0</v>
      </c>
      <c r="G87" s="106"/>
      <c r="H87" s="403"/>
      <c r="I87" s="243">
        <f t="shared" si="6"/>
        <v>0</v>
      </c>
      <c r="J87" s="106">
        <v>0</v>
      </c>
      <c r="K87" s="403"/>
      <c r="L87" s="243">
        <f t="shared" si="7"/>
        <v>0</v>
      </c>
      <c r="M87" s="463"/>
      <c r="N87" s="108"/>
      <c r="O87" s="243">
        <f t="shared" si="8"/>
        <v>0</v>
      </c>
      <c r="P87" s="382"/>
      <c r="R87" s="346"/>
      <c r="S87" s="346"/>
    </row>
    <row r="88" spans="1:19" customFormat="1" ht="36" hidden="1" x14ac:dyDescent="0.25">
      <c r="A88" s="64">
        <v>2212</v>
      </c>
      <c r="B88" s="111" t="s">
        <v>104</v>
      </c>
      <c r="C88" s="405">
        <f t="shared" si="4"/>
        <v>0</v>
      </c>
      <c r="D88" s="116">
        <v>0</v>
      </c>
      <c r="E88" s="118"/>
      <c r="F88" s="230">
        <f t="shared" si="5"/>
        <v>0</v>
      </c>
      <c r="G88" s="116"/>
      <c r="H88" s="408"/>
      <c r="I88" s="230">
        <f t="shared" si="6"/>
        <v>0</v>
      </c>
      <c r="J88" s="116">
        <v>0</v>
      </c>
      <c r="K88" s="408"/>
      <c r="L88" s="230">
        <f t="shared" si="7"/>
        <v>0</v>
      </c>
      <c r="M88" s="464"/>
      <c r="N88" s="118"/>
      <c r="O88" s="230">
        <f t="shared" si="8"/>
        <v>0</v>
      </c>
      <c r="P88" s="387"/>
      <c r="R88" s="346"/>
      <c r="S88" s="346"/>
    </row>
    <row r="89" spans="1:19" customFormat="1" ht="24" hidden="1" x14ac:dyDescent="0.25">
      <c r="A89" s="64">
        <v>2214</v>
      </c>
      <c r="B89" s="111" t="s">
        <v>105</v>
      </c>
      <c r="C89" s="405">
        <f t="shared" si="4"/>
        <v>0</v>
      </c>
      <c r="D89" s="116">
        <v>0</v>
      </c>
      <c r="E89" s="118"/>
      <c r="F89" s="230">
        <f t="shared" si="5"/>
        <v>0</v>
      </c>
      <c r="G89" s="116"/>
      <c r="H89" s="408"/>
      <c r="I89" s="230">
        <f t="shared" si="6"/>
        <v>0</v>
      </c>
      <c r="J89" s="116">
        <v>0</v>
      </c>
      <c r="K89" s="408"/>
      <c r="L89" s="230">
        <f t="shared" si="7"/>
        <v>0</v>
      </c>
      <c r="M89" s="464"/>
      <c r="N89" s="118"/>
      <c r="O89" s="230">
        <f t="shared" si="8"/>
        <v>0</v>
      </c>
      <c r="P89" s="387"/>
      <c r="R89" s="346"/>
      <c r="S89" s="346"/>
    </row>
    <row r="90" spans="1:19" customFormat="1" hidden="1" x14ac:dyDescent="0.25">
      <c r="A90" s="64">
        <v>2219</v>
      </c>
      <c r="B90" s="111" t="s">
        <v>106</v>
      </c>
      <c r="C90" s="405">
        <f t="shared" si="4"/>
        <v>0</v>
      </c>
      <c r="D90" s="116">
        <v>0</v>
      </c>
      <c r="E90" s="118"/>
      <c r="F90" s="230">
        <f t="shared" si="5"/>
        <v>0</v>
      </c>
      <c r="G90" s="116"/>
      <c r="H90" s="408"/>
      <c r="I90" s="230">
        <f t="shared" si="6"/>
        <v>0</v>
      </c>
      <c r="J90" s="116">
        <v>0</v>
      </c>
      <c r="K90" s="408"/>
      <c r="L90" s="230">
        <f t="shared" si="7"/>
        <v>0</v>
      </c>
      <c r="M90" s="464"/>
      <c r="N90" s="118"/>
      <c r="O90" s="230">
        <f t="shared" si="8"/>
        <v>0</v>
      </c>
      <c r="P90" s="387"/>
      <c r="R90" s="346"/>
      <c r="S90" s="346"/>
    </row>
    <row r="91" spans="1:19" customFormat="1" ht="24" hidden="1" x14ac:dyDescent="0.25">
      <c r="A91" s="224">
        <v>2220</v>
      </c>
      <c r="B91" s="111" t="s">
        <v>107</v>
      </c>
      <c r="C91" s="405">
        <f t="shared" si="4"/>
        <v>0</v>
      </c>
      <c r="D91" s="225">
        <f>SUM(D92:D96)</f>
        <v>0</v>
      </c>
      <c r="E91" s="228">
        <f>SUM(E92:E96)</f>
        <v>0</v>
      </c>
      <c r="F91" s="230">
        <f t="shared" si="5"/>
        <v>0</v>
      </c>
      <c r="G91" s="225">
        <f>SUM(G92:G96)</f>
        <v>0</v>
      </c>
      <c r="H91" s="465">
        <f>SUM(H92:H96)</f>
        <v>0</v>
      </c>
      <c r="I91" s="230">
        <f t="shared" si="6"/>
        <v>0</v>
      </c>
      <c r="J91" s="225">
        <f>SUM(J92:J96)</f>
        <v>0</v>
      </c>
      <c r="K91" s="465">
        <f>SUM(K92:K96)</f>
        <v>0</v>
      </c>
      <c r="L91" s="230">
        <f t="shared" si="7"/>
        <v>0</v>
      </c>
      <c r="M91" s="466">
        <f>SUM(M92:M96)</f>
        <v>0</v>
      </c>
      <c r="N91" s="228">
        <f>SUM(N92:N96)</f>
        <v>0</v>
      </c>
      <c r="O91" s="230">
        <f t="shared" si="8"/>
        <v>0</v>
      </c>
      <c r="P91" s="387"/>
      <c r="R91" s="346"/>
      <c r="S91" s="346"/>
    </row>
    <row r="92" spans="1:19" customFormat="1" hidden="1" x14ac:dyDescent="0.25">
      <c r="A92" s="64">
        <v>2221</v>
      </c>
      <c r="B92" s="111" t="s">
        <v>108</v>
      </c>
      <c r="C92" s="405">
        <f t="shared" si="4"/>
        <v>0</v>
      </c>
      <c r="D92" s="116">
        <v>0</v>
      </c>
      <c r="E92" s="118"/>
      <c r="F92" s="230">
        <f t="shared" si="5"/>
        <v>0</v>
      </c>
      <c r="G92" s="116"/>
      <c r="H92" s="408"/>
      <c r="I92" s="230">
        <f t="shared" si="6"/>
        <v>0</v>
      </c>
      <c r="J92" s="116">
        <v>0</v>
      </c>
      <c r="K92" s="408"/>
      <c r="L92" s="230">
        <f t="shared" si="7"/>
        <v>0</v>
      </c>
      <c r="M92" s="464"/>
      <c r="N92" s="118"/>
      <c r="O92" s="230">
        <f t="shared" si="8"/>
        <v>0</v>
      </c>
      <c r="P92" s="387"/>
      <c r="R92" s="346"/>
      <c r="S92" s="346"/>
    </row>
    <row r="93" spans="1:19" customFormat="1" hidden="1" x14ac:dyDescent="0.25">
      <c r="A93" s="64">
        <v>2222</v>
      </c>
      <c r="B93" s="111" t="s">
        <v>109</v>
      </c>
      <c r="C93" s="405">
        <f t="shared" si="4"/>
        <v>0</v>
      </c>
      <c r="D93" s="116">
        <v>0</v>
      </c>
      <c r="E93" s="118"/>
      <c r="F93" s="230">
        <f t="shared" si="5"/>
        <v>0</v>
      </c>
      <c r="G93" s="116"/>
      <c r="H93" s="408"/>
      <c r="I93" s="230">
        <f t="shared" si="6"/>
        <v>0</v>
      </c>
      <c r="J93" s="116">
        <v>0</v>
      </c>
      <c r="K93" s="408"/>
      <c r="L93" s="230">
        <f t="shared" si="7"/>
        <v>0</v>
      </c>
      <c r="M93" s="464"/>
      <c r="N93" s="118"/>
      <c r="O93" s="230">
        <f t="shared" si="8"/>
        <v>0</v>
      </c>
      <c r="P93" s="387"/>
      <c r="R93" s="346"/>
      <c r="S93" s="346"/>
    </row>
    <row r="94" spans="1:19" customFormat="1" hidden="1" x14ac:dyDescent="0.25">
      <c r="A94" s="64">
        <v>2223</v>
      </c>
      <c r="B94" s="111" t="s">
        <v>110</v>
      </c>
      <c r="C94" s="405">
        <f t="shared" si="4"/>
        <v>0</v>
      </c>
      <c r="D94" s="116">
        <v>0</v>
      </c>
      <c r="E94" s="118"/>
      <c r="F94" s="230">
        <f t="shared" si="5"/>
        <v>0</v>
      </c>
      <c r="G94" s="116"/>
      <c r="H94" s="408"/>
      <c r="I94" s="230">
        <f t="shared" si="6"/>
        <v>0</v>
      </c>
      <c r="J94" s="116">
        <v>0</v>
      </c>
      <c r="K94" s="408"/>
      <c r="L94" s="230">
        <f t="shared" si="7"/>
        <v>0</v>
      </c>
      <c r="M94" s="464"/>
      <c r="N94" s="118"/>
      <c r="O94" s="230">
        <f t="shared" si="8"/>
        <v>0</v>
      </c>
      <c r="P94" s="387"/>
      <c r="R94" s="346"/>
      <c r="S94" s="346"/>
    </row>
    <row r="95" spans="1:19" customFormat="1" ht="48" hidden="1" x14ac:dyDescent="0.25">
      <c r="A95" s="64">
        <v>2224</v>
      </c>
      <c r="B95" s="111" t="s">
        <v>111</v>
      </c>
      <c r="C95" s="405">
        <f t="shared" si="4"/>
        <v>0</v>
      </c>
      <c r="D95" s="116">
        <v>0</v>
      </c>
      <c r="E95" s="118"/>
      <c r="F95" s="230">
        <f t="shared" si="5"/>
        <v>0</v>
      </c>
      <c r="G95" s="116"/>
      <c r="H95" s="408"/>
      <c r="I95" s="230">
        <f t="shared" si="6"/>
        <v>0</v>
      </c>
      <c r="J95" s="116">
        <v>0</v>
      </c>
      <c r="K95" s="408"/>
      <c r="L95" s="230">
        <f t="shared" si="7"/>
        <v>0</v>
      </c>
      <c r="M95" s="464"/>
      <c r="N95" s="118"/>
      <c r="O95" s="230">
        <f t="shared" si="8"/>
        <v>0</v>
      </c>
      <c r="P95" s="387"/>
      <c r="R95" s="346"/>
      <c r="S95" s="346"/>
    </row>
    <row r="96" spans="1:19" customFormat="1" ht="24" hidden="1" x14ac:dyDescent="0.25">
      <c r="A96" s="64">
        <v>2229</v>
      </c>
      <c r="B96" s="111" t="s">
        <v>112</v>
      </c>
      <c r="C96" s="405">
        <f t="shared" si="4"/>
        <v>0</v>
      </c>
      <c r="D96" s="116">
        <v>0</v>
      </c>
      <c r="E96" s="118"/>
      <c r="F96" s="230">
        <f t="shared" si="5"/>
        <v>0</v>
      </c>
      <c r="G96" s="116"/>
      <c r="H96" s="408"/>
      <c r="I96" s="230">
        <f t="shared" si="6"/>
        <v>0</v>
      </c>
      <c r="J96" s="116">
        <v>0</v>
      </c>
      <c r="K96" s="408"/>
      <c r="L96" s="230">
        <f t="shared" si="7"/>
        <v>0</v>
      </c>
      <c r="M96" s="464"/>
      <c r="N96" s="118"/>
      <c r="O96" s="230">
        <f t="shared" si="8"/>
        <v>0</v>
      </c>
      <c r="P96" s="387"/>
      <c r="R96" s="346"/>
      <c r="S96" s="346"/>
    </row>
    <row r="97" spans="1:19" customFormat="1" ht="36" x14ac:dyDescent="0.25">
      <c r="A97" s="224">
        <v>2230</v>
      </c>
      <c r="B97" s="111" t="s">
        <v>113</v>
      </c>
      <c r="C97" s="227">
        <f t="shared" si="4"/>
        <v>82972</v>
      </c>
      <c r="D97" s="225">
        <f>SUM(D98:D104)</f>
        <v>85676</v>
      </c>
      <c r="E97" s="228">
        <f>SUM(E98:E104)</f>
        <v>-2704</v>
      </c>
      <c r="F97" s="230">
        <f t="shared" si="5"/>
        <v>82972</v>
      </c>
      <c r="G97" s="225">
        <f>SUM(G98:G104)</f>
        <v>0</v>
      </c>
      <c r="H97" s="465">
        <f>SUM(H98:H104)</f>
        <v>0</v>
      </c>
      <c r="I97" s="230">
        <f t="shared" si="6"/>
        <v>0</v>
      </c>
      <c r="J97" s="225">
        <f>SUM(J98:J104)</f>
        <v>0</v>
      </c>
      <c r="K97" s="465">
        <f>SUM(K98:K104)</f>
        <v>0</v>
      </c>
      <c r="L97" s="230">
        <f t="shared" si="7"/>
        <v>0</v>
      </c>
      <c r="M97" s="466">
        <f>SUM(M98:M104)</f>
        <v>0</v>
      </c>
      <c r="N97" s="228">
        <f>SUM(N98:N104)</f>
        <v>0</v>
      </c>
      <c r="O97" s="230">
        <f t="shared" si="8"/>
        <v>0</v>
      </c>
      <c r="P97" s="387"/>
      <c r="R97" s="346"/>
      <c r="S97" s="346"/>
    </row>
    <row r="98" spans="1:19" customFormat="1" ht="24" x14ac:dyDescent="0.25">
      <c r="A98" s="64">
        <v>2231</v>
      </c>
      <c r="B98" s="111" t="s">
        <v>114</v>
      </c>
      <c r="C98" s="227">
        <f t="shared" si="4"/>
        <v>8800</v>
      </c>
      <c r="D98" s="116">
        <v>8800</v>
      </c>
      <c r="E98" s="118"/>
      <c r="F98" s="230">
        <f t="shared" si="5"/>
        <v>8800</v>
      </c>
      <c r="G98" s="116"/>
      <c r="H98" s="408"/>
      <c r="I98" s="230">
        <f t="shared" si="6"/>
        <v>0</v>
      </c>
      <c r="J98" s="116">
        <v>0</v>
      </c>
      <c r="K98" s="408"/>
      <c r="L98" s="230">
        <f t="shared" si="7"/>
        <v>0</v>
      </c>
      <c r="M98" s="464"/>
      <c r="N98" s="118"/>
      <c r="O98" s="230">
        <f t="shared" si="8"/>
        <v>0</v>
      </c>
      <c r="P98" s="387"/>
      <c r="R98" s="346"/>
      <c r="S98" s="346"/>
    </row>
    <row r="99" spans="1:19" customFormat="1" ht="36" x14ac:dyDescent="0.25">
      <c r="A99" s="64">
        <v>2232</v>
      </c>
      <c r="B99" s="111" t="s">
        <v>115</v>
      </c>
      <c r="C99" s="227">
        <f t="shared" si="4"/>
        <v>23296</v>
      </c>
      <c r="D99" s="116">
        <v>26000</v>
      </c>
      <c r="E99" s="118">
        <v>-2704</v>
      </c>
      <c r="F99" s="230">
        <f t="shared" si="5"/>
        <v>23296</v>
      </c>
      <c r="G99" s="116"/>
      <c r="H99" s="408"/>
      <c r="I99" s="230">
        <f t="shared" si="6"/>
        <v>0</v>
      </c>
      <c r="J99" s="116">
        <v>0</v>
      </c>
      <c r="K99" s="408"/>
      <c r="L99" s="230">
        <f t="shared" si="7"/>
        <v>0</v>
      </c>
      <c r="M99" s="464"/>
      <c r="N99" s="118"/>
      <c r="O99" s="230">
        <f t="shared" si="8"/>
        <v>0</v>
      </c>
      <c r="P99" s="387"/>
      <c r="R99" s="346"/>
      <c r="S99" s="346"/>
    </row>
    <row r="100" spans="1:19" customFormat="1" ht="24" hidden="1" x14ac:dyDescent="0.25">
      <c r="A100" s="55">
        <v>2233</v>
      </c>
      <c r="B100" s="101" t="s">
        <v>116</v>
      </c>
      <c r="C100" s="405">
        <f t="shared" si="4"/>
        <v>0</v>
      </c>
      <c r="D100" s="106">
        <v>0</v>
      </c>
      <c r="E100" s="108"/>
      <c r="F100" s="243">
        <f t="shared" si="5"/>
        <v>0</v>
      </c>
      <c r="G100" s="106"/>
      <c r="H100" s="403"/>
      <c r="I100" s="243">
        <f t="shared" si="6"/>
        <v>0</v>
      </c>
      <c r="J100" s="106">
        <v>0</v>
      </c>
      <c r="K100" s="403"/>
      <c r="L100" s="243">
        <f t="shared" si="7"/>
        <v>0</v>
      </c>
      <c r="M100" s="463"/>
      <c r="N100" s="108"/>
      <c r="O100" s="243">
        <f t="shared" si="8"/>
        <v>0</v>
      </c>
      <c r="P100" s="382"/>
      <c r="R100" s="346"/>
      <c r="S100" s="346"/>
    </row>
    <row r="101" spans="1:19" customFormat="1" ht="36" hidden="1" x14ac:dyDescent="0.25">
      <c r="A101" s="64">
        <v>2234</v>
      </c>
      <c r="B101" s="111" t="s">
        <v>117</v>
      </c>
      <c r="C101" s="405">
        <f t="shared" si="4"/>
        <v>0</v>
      </c>
      <c r="D101" s="116">
        <v>0</v>
      </c>
      <c r="E101" s="118"/>
      <c r="F101" s="230">
        <f t="shared" si="5"/>
        <v>0</v>
      </c>
      <c r="G101" s="116"/>
      <c r="H101" s="408"/>
      <c r="I101" s="230">
        <f t="shared" si="6"/>
        <v>0</v>
      </c>
      <c r="J101" s="116">
        <v>0</v>
      </c>
      <c r="K101" s="408"/>
      <c r="L101" s="230">
        <f t="shared" si="7"/>
        <v>0</v>
      </c>
      <c r="M101" s="464"/>
      <c r="N101" s="118"/>
      <c r="O101" s="230">
        <f t="shared" si="8"/>
        <v>0</v>
      </c>
      <c r="P101" s="387"/>
      <c r="R101" s="346"/>
      <c r="S101" s="346"/>
    </row>
    <row r="102" spans="1:19" customFormat="1" ht="24" hidden="1" x14ac:dyDescent="0.25">
      <c r="A102" s="64">
        <v>2235</v>
      </c>
      <c r="B102" s="111" t="s">
        <v>118</v>
      </c>
      <c r="C102" s="405">
        <f t="shared" si="4"/>
        <v>0</v>
      </c>
      <c r="D102" s="116">
        <v>0</v>
      </c>
      <c r="E102" s="118"/>
      <c r="F102" s="230">
        <f t="shared" si="5"/>
        <v>0</v>
      </c>
      <c r="G102" s="116"/>
      <c r="H102" s="408"/>
      <c r="I102" s="230">
        <f t="shared" si="6"/>
        <v>0</v>
      </c>
      <c r="J102" s="116">
        <v>0</v>
      </c>
      <c r="K102" s="408"/>
      <c r="L102" s="230">
        <f t="shared" si="7"/>
        <v>0</v>
      </c>
      <c r="M102" s="464"/>
      <c r="N102" s="118"/>
      <c r="O102" s="230">
        <f t="shared" si="8"/>
        <v>0</v>
      </c>
      <c r="P102" s="387"/>
      <c r="R102" s="346"/>
      <c r="S102" s="346"/>
    </row>
    <row r="103" spans="1:19" customFormat="1" hidden="1" x14ac:dyDescent="0.25">
      <c r="A103" s="64">
        <v>2236</v>
      </c>
      <c r="B103" s="111" t="s">
        <v>119</v>
      </c>
      <c r="C103" s="405">
        <f t="shared" si="4"/>
        <v>0</v>
      </c>
      <c r="D103" s="116">
        <v>0</v>
      </c>
      <c r="E103" s="118"/>
      <c r="F103" s="230">
        <f t="shared" si="5"/>
        <v>0</v>
      </c>
      <c r="G103" s="116"/>
      <c r="H103" s="408"/>
      <c r="I103" s="230">
        <f t="shared" si="6"/>
        <v>0</v>
      </c>
      <c r="J103" s="116">
        <v>0</v>
      </c>
      <c r="K103" s="408"/>
      <c r="L103" s="230">
        <f t="shared" si="7"/>
        <v>0</v>
      </c>
      <c r="M103" s="464"/>
      <c r="N103" s="118"/>
      <c r="O103" s="230">
        <f t="shared" si="8"/>
        <v>0</v>
      </c>
      <c r="P103" s="387"/>
      <c r="R103" s="346"/>
      <c r="S103" s="346"/>
    </row>
    <row r="104" spans="1:19" customFormat="1" ht="24" x14ac:dyDescent="0.25">
      <c r="A104" s="64">
        <v>2239</v>
      </c>
      <c r="B104" s="111" t="s">
        <v>120</v>
      </c>
      <c r="C104" s="227">
        <f t="shared" si="4"/>
        <v>50876</v>
      </c>
      <c r="D104" s="116">
        <v>50876</v>
      </c>
      <c r="E104" s="118"/>
      <c r="F104" s="230">
        <f t="shared" si="5"/>
        <v>50876</v>
      </c>
      <c r="G104" s="116"/>
      <c r="H104" s="408"/>
      <c r="I104" s="230">
        <f t="shared" si="6"/>
        <v>0</v>
      </c>
      <c r="J104" s="116">
        <v>0</v>
      </c>
      <c r="K104" s="408"/>
      <c r="L104" s="230">
        <f t="shared" si="7"/>
        <v>0</v>
      </c>
      <c r="M104" s="464"/>
      <c r="N104" s="118"/>
      <c r="O104" s="230">
        <f t="shared" si="8"/>
        <v>0</v>
      </c>
      <c r="P104" s="387"/>
      <c r="R104" s="346"/>
      <c r="S104" s="346"/>
    </row>
    <row r="105" spans="1:19" customFormat="1" ht="36" x14ac:dyDescent="0.25">
      <c r="A105" s="224">
        <v>2240</v>
      </c>
      <c r="B105" s="111" t="s">
        <v>121</v>
      </c>
      <c r="C105" s="227">
        <f t="shared" si="4"/>
        <v>110</v>
      </c>
      <c r="D105" s="225">
        <f>SUM(D106:D113)</f>
        <v>110</v>
      </c>
      <c r="E105" s="228">
        <f>SUM(E106:E113)</f>
        <v>0</v>
      </c>
      <c r="F105" s="230">
        <f t="shared" si="5"/>
        <v>110</v>
      </c>
      <c r="G105" s="225">
        <f>SUM(G106:G113)</f>
        <v>0</v>
      </c>
      <c r="H105" s="465">
        <f>SUM(H106:H113)</f>
        <v>0</v>
      </c>
      <c r="I105" s="230">
        <f t="shared" si="6"/>
        <v>0</v>
      </c>
      <c r="J105" s="225">
        <f>SUM(J106:J113)</f>
        <v>0</v>
      </c>
      <c r="K105" s="465">
        <f>SUM(K106:K113)</f>
        <v>0</v>
      </c>
      <c r="L105" s="230">
        <f t="shared" si="7"/>
        <v>0</v>
      </c>
      <c r="M105" s="466">
        <f>SUM(M106:M113)</f>
        <v>0</v>
      </c>
      <c r="N105" s="228">
        <f>SUM(N106:N113)</f>
        <v>0</v>
      </c>
      <c r="O105" s="230">
        <f t="shared" si="8"/>
        <v>0</v>
      </c>
      <c r="P105" s="387"/>
      <c r="R105" s="346"/>
      <c r="S105" s="346"/>
    </row>
    <row r="106" spans="1:19" customFormat="1" hidden="1" x14ac:dyDescent="0.25">
      <c r="A106" s="64">
        <v>2241</v>
      </c>
      <c r="B106" s="111" t="s">
        <v>122</v>
      </c>
      <c r="C106" s="405">
        <f t="shared" si="4"/>
        <v>0</v>
      </c>
      <c r="D106" s="116">
        <v>0</v>
      </c>
      <c r="E106" s="118"/>
      <c r="F106" s="230">
        <f t="shared" si="5"/>
        <v>0</v>
      </c>
      <c r="G106" s="116"/>
      <c r="H106" s="408"/>
      <c r="I106" s="230">
        <f t="shared" si="6"/>
        <v>0</v>
      </c>
      <c r="J106" s="116">
        <v>0</v>
      </c>
      <c r="K106" s="408"/>
      <c r="L106" s="230">
        <f t="shared" si="7"/>
        <v>0</v>
      </c>
      <c r="M106" s="464"/>
      <c r="N106" s="118"/>
      <c r="O106" s="230">
        <f t="shared" si="8"/>
        <v>0</v>
      </c>
      <c r="P106" s="387"/>
      <c r="R106" s="346"/>
      <c r="S106" s="346"/>
    </row>
    <row r="107" spans="1:19" customFormat="1" ht="24" hidden="1" x14ac:dyDescent="0.25">
      <c r="A107" s="64">
        <v>2242</v>
      </c>
      <c r="B107" s="111" t="s">
        <v>123</v>
      </c>
      <c r="C107" s="405">
        <f t="shared" si="4"/>
        <v>0</v>
      </c>
      <c r="D107" s="116">
        <v>0</v>
      </c>
      <c r="E107" s="118"/>
      <c r="F107" s="230">
        <f t="shared" si="5"/>
        <v>0</v>
      </c>
      <c r="G107" s="116"/>
      <c r="H107" s="408"/>
      <c r="I107" s="230">
        <f t="shared" si="6"/>
        <v>0</v>
      </c>
      <c r="J107" s="116">
        <v>0</v>
      </c>
      <c r="K107" s="408"/>
      <c r="L107" s="230">
        <f t="shared" si="7"/>
        <v>0</v>
      </c>
      <c r="M107" s="464"/>
      <c r="N107" s="118"/>
      <c r="O107" s="230">
        <f t="shared" si="8"/>
        <v>0</v>
      </c>
      <c r="P107" s="387"/>
      <c r="R107" s="346"/>
      <c r="S107" s="346"/>
    </row>
    <row r="108" spans="1:19" customFormat="1" ht="24" x14ac:dyDescent="0.25">
      <c r="A108" s="64">
        <v>2243</v>
      </c>
      <c r="B108" s="111" t="s">
        <v>124</v>
      </c>
      <c r="C108" s="227">
        <f t="shared" si="4"/>
        <v>110</v>
      </c>
      <c r="D108" s="116">
        <v>110</v>
      </c>
      <c r="E108" s="118"/>
      <c r="F108" s="230">
        <f t="shared" si="5"/>
        <v>110</v>
      </c>
      <c r="G108" s="116"/>
      <c r="H108" s="408"/>
      <c r="I108" s="230">
        <f t="shared" si="6"/>
        <v>0</v>
      </c>
      <c r="J108" s="116">
        <v>0</v>
      </c>
      <c r="K108" s="408"/>
      <c r="L108" s="230">
        <f t="shared" si="7"/>
        <v>0</v>
      </c>
      <c r="M108" s="464"/>
      <c r="N108" s="118"/>
      <c r="O108" s="230">
        <f t="shared" si="8"/>
        <v>0</v>
      </c>
      <c r="P108" s="387"/>
      <c r="R108" s="346"/>
      <c r="S108" s="346"/>
    </row>
    <row r="109" spans="1:19" customFormat="1" hidden="1" x14ac:dyDescent="0.25">
      <c r="A109" s="64">
        <v>2244</v>
      </c>
      <c r="B109" s="111" t="s">
        <v>125</v>
      </c>
      <c r="C109" s="405">
        <f t="shared" si="4"/>
        <v>0</v>
      </c>
      <c r="D109" s="116">
        <v>0</v>
      </c>
      <c r="E109" s="118"/>
      <c r="F109" s="230">
        <f t="shared" si="5"/>
        <v>0</v>
      </c>
      <c r="G109" s="116"/>
      <c r="H109" s="408"/>
      <c r="I109" s="230">
        <f t="shared" si="6"/>
        <v>0</v>
      </c>
      <c r="J109" s="116">
        <v>0</v>
      </c>
      <c r="K109" s="408"/>
      <c r="L109" s="230">
        <f t="shared" si="7"/>
        <v>0</v>
      </c>
      <c r="M109" s="464"/>
      <c r="N109" s="118"/>
      <c r="O109" s="230">
        <f t="shared" si="8"/>
        <v>0</v>
      </c>
      <c r="P109" s="387"/>
      <c r="R109" s="346"/>
      <c r="S109" s="346"/>
    </row>
    <row r="110" spans="1:19" customFormat="1" ht="24" hidden="1" x14ac:dyDescent="0.25">
      <c r="A110" s="64">
        <v>2246</v>
      </c>
      <c r="B110" s="111" t="s">
        <v>126</v>
      </c>
      <c r="C110" s="405">
        <f t="shared" si="4"/>
        <v>0</v>
      </c>
      <c r="D110" s="116">
        <v>0</v>
      </c>
      <c r="E110" s="118"/>
      <c r="F110" s="230">
        <f t="shared" si="5"/>
        <v>0</v>
      </c>
      <c r="G110" s="116"/>
      <c r="H110" s="408"/>
      <c r="I110" s="230">
        <f t="shared" si="6"/>
        <v>0</v>
      </c>
      <c r="J110" s="116">
        <v>0</v>
      </c>
      <c r="K110" s="408"/>
      <c r="L110" s="230">
        <f t="shared" si="7"/>
        <v>0</v>
      </c>
      <c r="M110" s="464"/>
      <c r="N110" s="118"/>
      <c r="O110" s="230">
        <f t="shared" si="8"/>
        <v>0</v>
      </c>
      <c r="P110" s="387"/>
      <c r="R110" s="346"/>
      <c r="S110" s="346"/>
    </row>
    <row r="111" spans="1:19" customFormat="1" hidden="1" x14ac:dyDescent="0.25">
      <c r="A111" s="64">
        <v>2247</v>
      </c>
      <c r="B111" s="111" t="s">
        <v>127</v>
      </c>
      <c r="C111" s="405">
        <f t="shared" si="4"/>
        <v>0</v>
      </c>
      <c r="D111" s="116">
        <v>0</v>
      </c>
      <c r="E111" s="118"/>
      <c r="F111" s="230">
        <f t="shared" si="5"/>
        <v>0</v>
      </c>
      <c r="G111" s="116"/>
      <c r="H111" s="408"/>
      <c r="I111" s="230">
        <f t="shared" si="6"/>
        <v>0</v>
      </c>
      <c r="J111" s="116">
        <v>0</v>
      </c>
      <c r="K111" s="408"/>
      <c r="L111" s="230">
        <f t="shared" si="7"/>
        <v>0</v>
      </c>
      <c r="M111" s="464"/>
      <c r="N111" s="118"/>
      <c r="O111" s="230">
        <f t="shared" si="8"/>
        <v>0</v>
      </c>
      <c r="P111" s="387"/>
      <c r="R111" s="346"/>
      <c r="S111" s="346"/>
    </row>
    <row r="112" spans="1:19" customFormat="1" ht="24" hidden="1" x14ac:dyDescent="0.25">
      <c r="A112" s="64">
        <v>2248</v>
      </c>
      <c r="B112" s="111" t="s">
        <v>128</v>
      </c>
      <c r="C112" s="405">
        <f t="shared" si="4"/>
        <v>0</v>
      </c>
      <c r="D112" s="116">
        <v>0</v>
      </c>
      <c r="E112" s="118"/>
      <c r="F112" s="230">
        <f t="shared" si="5"/>
        <v>0</v>
      </c>
      <c r="G112" s="116"/>
      <c r="H112" s="408"/>
      <c r="I112" s="230">
        <f t="shared" si="6"/>
        <v>0</v>
      </c>
      <c r="J112" s="116">
        <v>0</v>
      </c>
      <c r="K112" s="408"/>
      <c r="L112" s="230">
        <f t="shared" si="7"/>
        <v>0</v>
      </c>
      <c r="M112" s="464"/>
      <c r="N112" s="118"/>
      <c r="O112" s="230">
        <f t="shared" si="8"/>
        <v>0</v>
      </c>
      <c r="P112" s="387"/>
      <c r="R112" s="346"/>
      <c r="S112" s="346"/>
    </row>
    <row r="113" spans="1:19" customFormat="1" ht="24" hidden="1" x14ac:dyDescent="0.25">
      <c r="A113" s="64">
        <v>2249</v>
      </c>
      <c r="B113" s="111" t="s">
        <v>129</v>
      </c>
      <c r="C113" s="405">
        <f t="shared" si="4"/>
        <v>0</v>
      </c>
      <c r="D113" s="116">
        <v>0</v>
      </c>
      <c r="E113" s="118"/>
      <c r="F113" s="230">
        <f t="shared" si="5"/>
        <v>0</v>
      </c>
      <c r="G113" s="116"/>
      <c r="H113" s="408"/>
      <c r="I113" s="230">
        <f t="shared" si="6"/>
        <v>0</v>
      </c>
      <c r="J113" s="116">
        <v>0</v>
      </c>
      <c r="K113" s="408"/>
      <c r="L113" s="230">
        <f t="shared" si="7"/>
        <v>0</v>
      </c>
      <c r="M113" s="464"/>
      <c r="N113" s="118"/>
      <c r="O113" s="230">
        <f t="shared" si="8"/>
        <v>0</v>
      </c>
      <c r="P113" s="387"/>
      <c r="R113" s="346"/>
      <c r="S113" s="346"/>
    </row>
    <row r="114" spans="1:19" customFormat="1" hidden="1" x14ac:dyDescent="0.25">
      <c r="A114" s="224">
        <v>2250</v>
      </c>
      <c r="B114" s="111" t="s">
        <v>130</v>
      </c>
      <c r="C114" s="405">
        <f t="shared" si="4"/>
        <v>0</v>
      </c>
      <c r="D114" s="225">
        <f>SUM(D115:D117)</f>
        <v>0</v>
      </c>
      <c r="E114" s="228">
        <f>SUM(E115:E117)</f>
        <v>0</v>
      </c>
      <c r="F114" s="230">
        <f t="shared" si="5"/>
        <v>0</v>
      </c>
      <c r="G114" s="225">
        <f>SUM(G115:G117)</f>
        <v>0</v>
      </c>
      <c r="H114" s="465">
        <f>SUM(H115:H117)</f>
        <v>0</v>
      </c>
      <c r="I114" s="230">
        <f t="shared" si="6"/>
        <v>0</v>
      </c>
      <c r="J114" s="225">
        <f>SUM(J115:J117)</f>
        <v>0</v>
      </c>
      <c r="K114" s="465">
        <f>SUM(K115:K117)</f>
        <v>0</v>
      </c>
      <c r="L114" s="230">
        <f t="shared" si="7"/>
        <v>0</v>
      </c>
      <c r="M114" s="466">
        <f>SUM(M115:M117)</f>
        <v>0</v>
      </c>
      <c r="N114" s="228">
        <f>SUM(N115:N117)</f>
        <v>0</v>
      </c>
      <c r="O114" s="230">
        <f t="shared" si="8"/>
        <v>0</v>
      </c>
      <c r="P114" s="387"/>
      <c r="R114" s="346"/>
      <c r="S114" s="346"/>
    </row>
    <row r="115" spans="1:19" customFormat="1" hidden="1" x14ac:dyDescent="0.25">
      <c r="A115" s="64">
        <v>2251</v>
      </c>
      <c r="B115" s="111" t="s">
        <v>131</v>
      </c>
      <c r="C115" s="405">
        <f t="shared" si="4"/>
        <v>0</v>
      </c>
      <c r="D115" s="116">
        <v>0</v>
      </c>
      <c r="E115" s="118"/>
      <c r="F115" s="230">
        <f t="shared" si="5"/>
        <v>0</v>
      </c>
      <c r="G115" s="116"/>
      <c r="H115" s="408"/>
      <c r="I115" s="230">
        <f t="shared" si="6"/>
        <v>0</v>
      </c>
      <c r="J115" s="116">
        <v>0</v>
      </c>
      <c r="K115" s="408"/>
      <c r="L115" s="230">
        <f t="shared" si="7"/>
        <v>0</v>
      </c>
      <c r="M115" s="464"/>
      <c r="N115" s="118"/>
      <c r="O115" s="230">
        <f t="shared" si="8"/>
        <v>0</v>
      </c>
      <c r="P115" s="387"/>
      <c r="R115" s="346"/>
      <c r="S115" s="346"/>
    </row>
    <row r="116" spans="1:19" customFormat="1" ht="24" hidden="1" x14ac:dyDescent="0.25">
      <c r="A116" s="64">
        <v>2252</v>
      </c>
      <c r="B116" s="111" t="s">
        <v>132</v>
      </c>
      <c r="C116" s="405">
        <f t="shared" ref="C116:C180" si="9">F116+I116+L116+O116</f>
        <v>0</v>
      </c>
      <c r="D116" s="116">
        <v>0</v>
      </c>
      <c r="E116" s="118"/>
      <c r="F116" s="230">
        <f t="shared" si="5"/>
        <v>0</v>
      </c>
      <c r="G116" s="116"/>
      <c r="H116" s="408"/>
      <c r="I116" s="230">
        <f t="shared" si="6"/>
        <v>0</v>
      </c>
      <c r="J116" s="116">
        <v>0</v>
      </c>
      <c r="K116" s="408"/>
      <c r="L116" s="230">
        <f t="shared" si="7"/>
        <v>0</v>
      </c>
      <c r="M116" s="464"/>
      <c r="N116" s="118"/>
      <c r="O116" s="230">
        <f t="shared" si="8"/>
        <v>0</v>
      </c>
      <c r="P116" s="387"/>
      <c r="R116" s="346"/>
      <c r="S116" s="346"/>
    </row>
    <row r="117" spans="1:19" customFormat="1" ht="24" hidden="1" x14ac:dyDescent="0.25">
      <c r="A117" s="64">
        <v>2259</v>
      </c>
      <c r="B117" s="111" t="s">
        <v>133</v>
      </c>
      <c r="C117" s="405">
        <f t="shared" si="9"/>
        <v>0</v>
      </c>
      <c r="D117" s="116">
        <v>0</v>
      </c>
      <c r="E117" s="118"/>
      <c r="F117" s="230">
        <f t="shared" ref="F117:F181" si="10">D117+E117</f>
        <v>0</v>
      </c>
      <c r="G117" s="116"/>
      <c r="H117" s="408"/>
      <c r="I117" s="230">
        <f t="shared" ref="I117:I181" si="11">G117+H117</f>
        <v>0</v>
      </c>
      <c r="J117" s="116">
        <v>0</v>
      </c>
      <c r="K117" s="408"/>
      <c r="L117" s="230">
        <f t="shared" ref="L117:L181" si="12">J117+K117</f>
        <v>0</v>
      </c>
      <c r="M117" s="464"/>
      <c r="N117" s="118"/>
      <c r="O117" s="230">
        <f t="shared" ref="O117:O181" si="13">M117+N117</f>
        <v>0</v>
      </c>
      <c r="P117" s="387"/>
      <c r="R117" s="346"/>
      <c r="S117" s="346"/>
    </row>
    <row r="118" spans="1:19" customFormat="1" hidden="1" x14ac:dyDescent="0.25">
      <c r="A118" s="224">
        <v>2260</v>
      </c>
      <c r="B118" s="111" t="s">
        <v>134</v>
      </c>
      <c r="C118" s="405">
        <f t="shared" si="9"/>
        <v>0</v>
      </c>
      <c r="D118" s="225">
        <f>SUM(D119:D123)</f>
        <v>0</v>
      </c>
      <c r="E118" s="228">
        <f>SUM(E119:E123)</f>
        <v>0</v>
      </c>
      <c r="F118" s="230">
        <f t="shared" si="10"/>
        <v>0</v>
      </c>
      <c r="G118" s="225">
        <f>SUM(G119:G123)</f>
        <v>0</v>
      </c>
      <c r="H118" s="465">
        <f>SUM(H119:H123)</f>
        <v>0</v>
      </c>
      <c r="I118" s="230">
        <f t="shared" si="11"/>
        <v>0</v>
      </c>
      <c r="J118" s="225">
        <f>SUM(J119:J123)</f>
        <v>0</v>
      </c>
      <c r="K118" s="465">
        <f>SUM(K119:K123)</f>
        <v>0</v>
      </c>
      <c r="L118" s="230">
        <f t="shared" si="12"/>
        <v>0</v>
      </c>
      <c r="M118" s="466">
        <f>SUM(M119:M123)</f>
        <v>0</v>
      </c>
      <c r="N118" s="228">
        <f>SUM(N119:N123)</f>
        <v>0</v>
      </c>
      <c r="O118" s="230">
        <f t="shared" si="13"/>
        <v>0</v>
      </c>
      <c r="P118" s="387"/>
      <c r="R118" s="346"/>
      <c r="S118" s="346"/>
    </row>
    <row r="119" spans="1:19" customFormat="1" hidden="1" x14ac:dyDescent="0.25">
      <c r="A119" s="64">
        <v>2261</v>
      </c>
      <c r="B119" s="111" t="s">
        <v>135</v>
      </c>
      <c r="C119" s="405">
        <f t="shared" si="9"/>
        <v>0</v>
      </c>
      <c r="D119" s="116">
        <v>0</v>
      </c>
      <c r="E119" s="118"/>
      <c r="F119" s="230">
        <f t="shared" si="10"/>
        <v>0</v>
      </c>
      <c r="G119" s="116"/>
      <c r="H119" s="408"/>
      <c r="I119" s="230">
        <f t="shared" si="11"/>
        <v>0</v>
      </c>
      <c r="J119" s="116">
        <v>0</v>
      </c>
      <c r="K119" s="408"/>
      <c r="L119" s="230">
        <f t="shared" si="12"/>
        <v>0</v>
      </c>
      <c r="M119" s="464"/>
      <c r="N119" s="118"/>
      <c r="O119" s="230">
        <f t="shared" si="13"/>
        <v>0</v>
      </c>
      <c r="P119" s="387"/>
      <c r="R119" s="346"/>
      <c r="S119" s="346"/>
    </row>
    <row r="120" spans="1:19" customFormat="1" hidden="1" x14ac:dyDescent="0.25">
      <c r="A120" s="64">
        <v>2262</v>
      </c>
      <c r="B120" s="111" t="s">
        <v>136</v>
      </c>
      <c r="C120" s="405">
        <f t="shared" si="9"/>
        <v>0</v>
      </c>
      <c r="D120" s="116">
        <v>0</v>
      </c>
      <c r="E120" s="118"/>
      <c r="F120" s="230">
        <f t="shared" si="10"/>
        <v>0</v>
      </c>
      <c r="G120" s="116"/>
      <c r="H120" s="408"/>
      <c r="I120" s="230">
        <f t="shared" si="11"/>
        <v>0</v>
      </c>
      <c r="J120" s="116">
        <v>0</v>
      </c>
      <c r="K120" s="408"/>
      <c r="L120" s="230">
        <f t="shared" si="12"/>
        <v>0</v>
      </c>
      <c r="M120" s="464"/>
      <c r="N120" s="118"/>
      <c r="O120" s="230">
        <f t="shared" si="13"/>
        <v>0</v>
      </c>
      <c r="P120" s="387"/>
      <c r="R120" s="346"/>
      <c r="S120" s="346"/>
    </row>
    <row r="121" spans="1:19" customFormat="1" hidden="1" x14ac:dyDescent="0.25">
      <c r="A121" s="64">
        <v>2263</v>
      </c>
      <c r="B121" s="111" t="s">
        <v>137</v>
      </c>
      <c r="C121" s="405">
        <f t="shared" si="9"/>
        <v>0</v>
      </c>
      <c r="D121" s="116">
        <v>0</v>
      </c>
      <c r="E121" s="118"/>
      <c r="F121" s="230">
        <f t="shared" si="10"/>
        <v>0</v>
      </c>
      <c r="G121" s="116"/>
      <c r="H121" s="408"/>
      <c r="I121" s="230">
        <f t="shared" si="11"/>
        <v>0</v>
      </c>
      <c r="J121" s="116">
        <v>0</v>
      </c>
      <c r="K121" s="408"/>
      <c r="L121" s="230">
        <f t="shared" si="12"/>
        <v>0</v>
      </c>
      <c r="M121" s="464"/>
      <c r="N121" s="118"/>
      <c r="O121" s="230">
        <f t="shared" si="13"/>
        <v>0</v>
      </c>
      <c r="P121" s="387"/>
      <c r="R121" s="346"/>
      <c r="S121" s="346"/>
    </row>
    <row r="122" spans="1:19" customFormat="1" ht="24" hidden="1" x14ac:dyDescent="0.25">
      <c r="A122" s="64">
        <v>2264</v>
      </c>
      <c r="B122" s="111" t="s">
        <v>138</v>
      </c>
      <c r="C122" s="405">
        <f t="shared" si="9"/>
        <v>0</v>
      </c>
      <c r="D122" s="116">
        <v>0</v>
      </c>
      <c r="E122" s="118"/>
      <c r="F122" s="230">
        <f t="shared" si="10"/>
        <v>0</v>
      </c>
      <c r="G122" s="116"/>
      <c r="H122" s="408"/>
      <c r="I122" s="230">
        <f t="shared" si="11"/>
        <v>0</v>
      </c>
      <c r="J122" s="116">
        <v>0</v>
      </c>
      <c r="K122" s="408"/>
      <c r="L122" s="230">
        <f t="shared" si="12"/>
        <v>0</v>
      </c>
      <c r="M122" s="464"/>
      <c r="N122" s="118"/>
      <c r="O122" s="230">
        <f t="shared" si="13"/>
        <v>0</v>
      </c>
      <c r="P122" s="387"/>
      <c r="R122" s="346"/>
      <c r="S122" s="346"/>
    </row>
    <row r="123" spans="1:19" customFormat="1" hidden="1" x14ac:dyDescent="0.25">
      <c r="A123" s="64">
        <v>2269</v>
      </c>
      <c r="B123" s="111" t="s">
        <v>139</v>
      </c>
      <c r="C123" s="405">
        <f t="shared" si="9"/>
        <v>0</v>
      </c>
      <c r="D123" s="116">
        <v>0</v>
      </c>
      <c r="E123" s="118"/>
      <c r="F123" s="230">
        <f t="shared" si="10"/>
        <v>0</v>
      </c>
      <c r="G123" s="116"/>
      <c r="H123" s="408"/>
      <c r="I123" s="230">
        <f t="shared" si="11"/>
        <v>0</v>
      </c>
      <c r="J123" s="116">
        <v>0</v>
      </c>
      <c r="K123" s="408"/>
      <c r="L123" s="230">
        <f t="shared" si="12"/>
        <v>0</v>
      </c>
      <c r="M123" s="464"/>
      <c r="N123" s="118"/>
      <c r="O123" s="230">
        <f t="shared" si="13"/>
        <v>0</v>
      </c>
      <c r="P123" s="387"/>
      <c r="R123" s="346"/>
      <c r="S123" s="346"/>
    </row>
    <row r="124" spans="1:19" customFormat="1" x14ac:dyDescent="0.25">
      <c r="A124" s="224">
        <v>2270</v>
      </c>
      <c r="B124" s="111" t="s">
        <v>140</v>
      </c>
      <c r="C124" s="227">
        <f t="shared" si="9"/>
        <v>7358</v>
      </c>
      <c r="D124" s="225">
        <f>SUM(D125:D129)</f>
        <v>2588</v>
      </c>
      <c r="E124" s="228">
        <f>SUM(E125:E129)</f>
        <v>2704</v>
      </c>
      <c r="F124" s="230">
        <f t="shared" si="10"/>
        <v>5292</v>
      </c>
      <c r="G124" s="225">
        <f>SUM(G125:G129)</f>
        <v>0</v>
      </c>
      <c r="H124" s="465">
        <f>SUM(H125:H129)</f>
        <v>0</v>
      </c>
      <c r="I124" s="230">
        <f t="shared" si="11"/>
        <v>0</v>
      </c>
      <c r="J124" s="225">
        <f>SUM(J125:J129)</f>
        <v>2066</v>
      </c>
      <c r="K124" s="465">
        <f>SUM(K125:K129)</f>
        <v>0</v>
      </c>
      <c r="L124" s="230">
        <f t="shared" si="12"/>
        <v>2066</v>
      </c>
      <c r="M124" s="466">
        <f>SUM(M125:M129)</f>
        <v>0</v>
      </c>
      <c r="N124" s="228">
        <f>SUM(N125:N129)</f>
        <v>0</v>
      </c>
      <c r="O124" s="230">
        <f t="shared" si="13"/>
        <v>0</v>
      </c>
      <c r="P124" s="387"/>
      <c r="R124" s="346"/>
      <c r="S124" s="346"/>
    </row>
    <row r="125" spans="1:19" customFormat="1" hidden="1" x14ac:dyDescent="0.25">
      <c r="A125" s="64">
        <v>2272</v>
      </c>
      <c r="B125" s="4" t="s">
        <v>141</v>
      </c>
      <c r="C125" s="405">
        <f t="shared" si="9"/>
        <v>0</v>
      </c>
      <c r="D125" s="116">
        <v>0</v>
      </c>
      <c r="E125" s="118"/>
      <c r="F125" s="230">
        <f t="shared" si="10"/>
        <v>0</v>
      </c>
      <c r="G125" s="116"/>
      <c r="H125" s="408"/>
      <c r="I125" s="230">
        <f t="shared" si="11"/>
        <v>0</v>
      </c>
      <c r="J125" s="116">
        <v>0</v>
      </c>
      <c r="K125" s="408"/>
      <c r="L125" s="230">
        <f t="shared" si="12"/>
        <v>0</v>
      </c>
      <c r="M125" s="464"/>
      <c r="N125" s="118"/>
      <c r="O125" s="230">
        <f t="shared" si="13"/>
        <v>0</v>
      </c>
      <c r="P125" s="387"/>
      <c r="R125" s="346"/>
      <c r="S125" s="346"/>
    </row>
    <row r="126" spans="1:19" customFormat="1" ht="24" hidden="1" x14ac:dyDescent="0.25">
      <c r="A126" s="64">
        <v>2275</v>
      </c>
      <c r="B126" s="111" t="s">
        <v>142</v>
      </c>
      <c r="C126" s="405">
        <f t="shared" si="9"/>
        <v>0</v>
      </c>
      <c r="D126" s="116">
        <v>0</v>
      </c>
      <c r="E126" s="118"/>
      <c r="F126" s="230">
        <f t="shared" si="10"/>
        <v>0</v>
      </c>
      <c r="G126" s="116"/>
      <c r="H126" s="408"/>
      <c r="I126" s="230">
        <f t="shared" si="11"/>
        <v>0</v>
      </c>
      <c r="J126" s="116">
        <v>0</v>
      </c>
      <c r="K126" s="408"/>
      <c r="L126" s="230">
        <f t="shared" si="12"/>
        <v>0</v>
      </c>
      <c r="M126" s="464"/>
      <c r="N126" s="118"/>
      <c r="O126" s="230">
        <f t="shared" si="13"/>
        <v>0</v>
      </c>
      <c r="P126" s="387"/>
      <c r="R126" s="346"/>
      <c r="S126" s="346"/>
    </row>
    <row r="127" spans="1:19" customFormat="1" ht="36" hidden="1" x14ac:dyDescent="0.25">
      <c r="A127" s="64">
        <v>2276</v>
      </c>
      <c r="B127" s="111" t="s">
        <v>143</v>
      </c>
      <c r="C127" s="405">
        <f t="shared" si="9"/>
        <v>0</v>
      </c>
      <c r="D127" s="116">
        <v>0</v>
      </c>
      <c r="E127" s="118"/>
      <c r="F127" s="230">
        <f t="shared" si="10"/>
        <v>0</v>
      </c>
      <c r="G127" s="116"/>
      <c r="H127" s="408"/>
      <c r="I127" s="230">
        <f t="shared" si="11"/>
        <v>0</v>
      </c>
      <c r="J127" s="116">
        <v>0</v>
      </c>
      <c r="K127" s="408"/>
      <c r="L127" s="230">
        <f t="shared" si="12"/>
        <v>0</v>
      </c>
      <c r="M127" s="464"/>
      <c r="N127" s="118"/>
      <c r="O127" s="230">
        <f t="shared" si="13"/>
        <v>0</v>
      </c>
      <c r="P127" s="387"/>
      <c r="R127" s="346"/>
      <c r="S127" s="346"/>
    </row>
    <row r="128" spans="1:19" customFormat="1" ht="24" hidden="1" x14ac:dyDescent="0.25">
      <c r="A128" s="64">
        <v>2278</v>
      </c>
      <c r="B128" s="111" t="s">
        <v>144</v>
      </c>
      <c r="C128" s="405">
        <f t="shared" si="9"/>
        <v>0</v>
      </c>
      <c r="D128" s="116">
        <v>0</v>
      </c>
      <c r="E128" s="118"/>
      <c r="F128" s="230">
        <f t="shared" si="10"/>
        <v>0</v>
      </c>
      <c r="G128" s="116"/>
      <c r="H128" s="408"/>
      <c r="I128" s="230">
        <f t="shared" si="11"/>
        <v>0</v>
      </c>
      <c r="J128" s="116">
        <v>0</v>
      </c>
      <c r="K128" s="408"/>
      <c r="L128" s="230">
        <f t="shared" si="12"/>
        <v>0</v>
      </c>
      <c r="M128" s="464"/>
      <c r="N128" s="118"/>
      <c r="O128" s="230">
        <f t="shared" si="13"/>
        <v>0</v>
      </c>
      <c r="P128" s="387"/>
      <c r="R128" s="346"/>
      <c r="S128" s="346"/>
    </row>
    <row r="129" spans="1:19" customFormat="1" ht="24" x14ac:dyDescent="0.25">
      <c r="A129" s="64">
        <v>2279</v>
      </c>
      <c r="B129" s="111" t="s">
        <v>145</v>
      </c>
      <c r="C129" s="227">
        <f t="shared" si="9"/>
        <v>7358</v>
      </c>
      <c r="D129" s="116">
        <v>2588</v>
      </c>
      <c r="E129" s="118">
        <f>-400+3000+104</f>
        <v>2704</v>
      </c>
      <c r="F129" s="230">
        <f t="shared" si="10"/>
        <v>5292</v>
      </c>
      <c r="G129" s="116"/>
      <c r="H129" s="408"/>
      <c r="I129" s="230">
        <f t="shared" si="11"/>
        <v>0</v>
      </c>
      <c r="J129" s="116">
        <v>2066</v>
      </c>
      <c r="K129" s="408"/>
      <c r="L129" s="230">
        <f t="shared" si="12"/>
        <v>2066</v>
      </c>
      <c r="M129" s="464"/>
      <c r="N129" s="118"/>
      <c r="O129" s="230">
        <f t="shared" si="13"/>
        <v>0</v>
      </c>
      <c r="P129" s="387" t="s">
        <v>686</v>
      </c>
      <c r="R129" s="346"/>
      <c r="S129" s="346"/>
    </row>
    <row r="130" spans="1:19" customFormat="1" ht="24" hidden="1" x14ac:dyDescent="0.25">
      <c r="A130" s="350">
        <v>2280</v>
      </c>
      <c r="B130" s="101" t="s">
        <v>146</v>
      </c>
      <c r="C130" s="405">
        <f t="shared" si="9"/>
        <v>0</v>
      </c>
      <c r="D130" s="238">
        <f>SUM(D131)</f>
        <v>0</v>
      </c>
      <c r="E130" s="241">
        <f t="shared" ref="E130:N130" si="14">SUM(E131)</f>
        <v>0</v>
      </c>
      <c r="F130" s="243">
        <f t="shared" si="10"/>
        <v>0</v>
      </c>
      <c r="G130" s="238">
        <f t="shared" ref="G130" si="15">SUM(G131)</f>
        <v>0</v>
      </c>
      <c r="H130" s="470">
        <f t="shared" si="14"/>
        <v>0</v>
      </c>
      <c r="I130" s="243">
        <f t="shared" si="11"/>
        <v>0</v>
      </c>
      <c r="J130" s="238">
        <f>SUM(J131)</f>
        <v>0</v>
      </c>
      <c r="K130" s="470">
        <f t="shared" si="14"/>
        <v>0</v>
      </c>
      <c r="L130" s="243">
        <f t="shared" si="12"/>
        <v>0</v>
      </c>
      <c r="M130" s="466">
        <f t="shared" si="14"/>
        <v>0</v>
      </c>
      <c r="N130" s="228">
        <f t="shared" si="14"/>
        <v>0</v>
      </c>
      <c r="O130" s="230">
        <f t="shared" si="13"/>
        <v>0</v>
      </c>
      <c r="P130" s="387"/>
      <c r="R130" s="346"/>
      <c r="S130" s="346"/>
    </row>
    <row r="131" spans="1:19" customFormat="1" ht="24" hidden="1" x14ac:dyDescent="0.25">
      <c r="A131" s="64">
        <v>2283</v>
      </c>
      <c r="B131" s="111" t="s">
        <v>147</v>
      </c>
      <c r="C131" s="405">
        <f t="shared" si="9"/>
        <v>0</v>
      </c>
      <c r="D131" s="116">
        <v>0</v>
      </c>
      <c r="E131" s="118"/>
      <c r="F131" s="230">
        <f t="shared" si="10"/>
        <v>0</v>
      </c>
      <c r="G131" s="116"/>
      <c r="H131" s="408"/>
      <c r="I131" s="230">
        <f t="shared" si="11"/>
        <v>0</v>
      </c>
      <c r="J131" s="116">
        <v>0</v>
      </c>
      <c r="K131" s="408"/>
      <c r="L131" s="230">
        <f t="shared" si="12"/>
        <v>0</v>
      </c>
      <c r="M131" s="464"/>
      <c r="N131" s="118"/>
      <c r="O131" s="230">
        <f t="shared" si="13"/>
        <v>0</v>
      </c>
      <c r="P131" s="387"/>
      <c r="R131" s="346"/>
      <c r="S131" s="346"/>
    </row>
    <row r="132" spans="1:19" customFormat="1" ht="36" x14ac:dyDescent="0.25">
      <c r="A132" s="85">
        <v>2300</v>
      </c>
      <c r="B132" s="210" t="s">
        <v>148</v>
      </c>
      <c r="C132" s="97">
        <f t="shared" si="9"/>
        <v>49348</v>
      </c>
      <c r="D132" s="95">
        <f>SUM(D133,D138,D142,D143,D146,D153,D161,D162,D165)</f>
        <v>47334</v>
      </c>
      <c r="E132" s="98">
        <f>SUM(E133,E138,E142,E143,E146,E153,E161,E162,E165)</f>
        <v>0</v>
      </c>
      <c r="F132" s="99">
        <f t="shared" si="10"/>
        <v>47334</v>
      </c>
      <c r="G132" s="95">
        <f>SUM(G133,G138,G142,G143,G146,G153,G161,G162,G165)</f>
        <v>0</v>
      </c>
      <c r="H132" s="399">
        <f>SUM(H133,H138,H142,H143,H146,H153,H161,H162,H165)</f>
        <v>0</v>
      </c>
      <c r="I132" s="99">
        <f t="shared" si="11"/>
        <v>0</v>
      </c>
      <c r="J132" s="95">
        <f>SUM(J133,J138,J142,J143,J146,J153,J161,J162,J165)</f>
        <v>2014</v>
      </c>
      <c r="K132" s="399">
        <f>SUM(K133,K138,K142,K143,K146,K153,K161,K162,K165)</f>
        <v>0</v>
      </c>
      <c r="L132" s="99">
        <f t="shared" si="12"/>
        <v>2014</v>
      </c>
      <c r="M132" s="469">
        <f>SUM(M133,M138,M142,M143,M146,M153,M161,M162,M165)</f>
        <v>0</v>
      </c>
      <c r="N132" s="98">
        <f>SUM(N133,N138,N142,N143,N146,N153,N161,N162,N165)</f>
        <v>0</v>
      </c>
      <c r="O132" s="99">
        <f t="shared" si="13"/>
        <v>0</v>
      </c>
      <c r="P132" s="397"/>
      <c r="R132" s="346"/>
      <c r="S132" s="346"/>
    </row>
    <row r="133" spans="1:19" customFormat="1" ht="24" x14ac:dyDescent="0.25">
      <c r="A133" s="350">
        <v>2310</v>
      </c>
      <c r="B133" s="101" t="s">
        <v>149</v>
      </c>
      <c r="C133" s="240">
        <f t="shared" si="9"/>
        <v>48891</v>
      </c>
      <c r="D133" s="251">
        <f>SUM(D134:D137)</f>
        <v>47304</v>
      </c>
      <c r="E133" s="241">
        <f>SUM(E134:E137)</f>
        <v>0</v>
      </c>
      <c r="F133" s="243">
        <f t="shared" si="10"/>
        <v>47304</v>
      </c>
      <c r="G133" s="238">
        <f>SUM(G134:G137)</f>
        <v>0</v>
      </c>
      <c r="H133" s="470">
        <f>SUM(H134:H137)</f>
        <v>0</v>
      </c>
      <c r="I133" s="243">
        <f t="shared" si="11"/>
        <v>0</v>
      </c>
      <c r="J133" s="238">
        <f>SUM(J134:J137)</f>
        <v>1587</v>
      </c>
      <c r="K133" s="470">
        <f>SUM(K134:K137)</f>
        <v>0</v>
      </c>
      <c r="L133" s="243">
        <f t="shared" si="12"/>
        <v>1587</v>
      </c>
      <c r="M133" s="471">
        <f>SUM(M134:M137)</f>
        <v>0</v>
      </c>
      <c r="N133" s="241">
        <f>SUM(N134:N137)</f>
        <v>0</v>
      </c>
      <c r="O133" s="243">
        <f t="shared" si="13"/>
        <v>0</v>
      </c>
      <c r="P133" s="382"/>
      <c r="R133" s="346"/>
      <c r="S133" s="346"/>
    </row>
    <row r="134" spans="1:19" customFormat="1" hidden="1" x14ac:dyDescent="0.25">
      <c r="A134" s="64">
        <v>2311</v>
      </c>
      <c r="B134" s="111" t="s">
        <v>150</v>
      </c>
      <c r="C134" s="405">
        <f t="shared" si="9"/>
        <v>0</v>
      </c>
      <c r="D134" s="116">
        <v>0</v>
      </c>
      <c r="E134" s="118"/>
      <c r="F134" s="230">
        <f t="shared" si="10"/>
        <v>0</v>
      </c>
      <c r="G134" s="116"/>
      <c r="H134" s="408"/>
      <c r="I134" s="230">
        <f t="shared" si="11"/>
        <v>0</v>
      </c>
      <c r="J134" s="116">
        <v>0</v>
      </c>
      <c r="K134" s="408"/>
      <c r="L134" s="230">
        <f t="shared" si="12"/>
        <v>0</v>
      </c>
      <c r="M134" s="464"/>
      <c r="N134" s="118"/>
      <c r="O134" s="230">
        <f t="shared" si="13"/>
        <v>0</v>
      </c>
      <c r="P134" s="387"/>
      <c r="R134" s="346"/>
      <c r="S134" s="346"/>
    </row>
    <row r="135" spans="1:19" customFormat="1" x14ac:dyDescent="0.25">
      <c r="A135" s="64">
        <v>2312</v>
      </c>
      <c r="B135" s="111" t="s">
        <v>151</v>
      </c>
      <c r="C135" s="227">
        <f t="shared" si="9"/>
        <v>3520</v>
      </c>
      <c r="D135" s="116">
        <v>1933</v>
      </c>
      <c r="E135" s="118"/>
      <c r="F135" s="230">
        <f t="shared" si="10"/>
        <v>1933</v>
      </c>
      <c r="G135" s="116"/>
      <c r="H135" s="408"/>
      <c r="I135" s="230">
        <f t="shared" si="11"/>
        <v>0</v>
      </c>
      <c r="J135" s="116">
        <v>1587</v>
      </c>
      <c r="K135" s="408"/>
      <c r="L135" s="230">
        <f t="shared" si="12"/>
        <v>1587</v>
      </c>
      <c r="M135" s="464"/>
      <c r="N135" s="118"/>
      <c r="O135" s="230">
        <f t="shared" si="13"/>
        <v>0</v>
      </c>
      <c r="P135" s="387"/>
      <c r="R135" s="346"/>
      <c r="S135" s="346"/>
    </row>
    <row r="136" spans="1:19" customFormat="1" hidden="1" x14ac:dyDescent="0.25">
      <c r="A136" s="64">
        <v>2313</v>
      </c>
      <c r="B136" s="111" t="s">
        <v>152</v>
      </c>
      <c r="C136" s="405">
        <f t="shared" si="9"/>
        <v>0</v>
      </c>
      <c r="D136" s="116">
        <v>0</v>
      </c>
      <c r="E136" s="118"/>
      <c r="F136" s="230">
        <f t="shared" si="10"/>
        <v>0</v>
      </c>
      <c r="G136" s="116"/>
      <c r="H136" s="408"/>
      <c r="I136" s="230">
        <f t="shared" si="11"/>
        <v>0</v>
      </c>
      <c r="J136" s="116">
        <v>0</v>
      </c>
      <c r="K136" s="408"/>
      <c r="L136" s="230">
        <f t="shared" si="12"/>
        <v>0</v>
      </c>
      <c r="M136" s="464"/>
      <c r="N136" s="118"/>
      <c r="O136" s="230">
        <f t="shared" si="13"/>
        <v>0</v>
      </c>
      <c r="P136" s="387"/>
      <c r="R136" s="346"/>
      <c r="S136" s="346"/>
    </row>
    <row r="137" spans="1:19" customFormat="1" ht="36" x14ac:dyDescent="0.25">
      <c r="A137" s="64">
        <v>2314</v>
      </c>
      <c r="B137" s="111" t="s">
        <v>153</v>
      </c>
      <c r="C137" s="227">
        <f t="shared" si="9"/>
        <v>45371</v>
      </c>
      <c r="D137" s="116">
        <v>45371</v>
      </c>
      <c r="E137" s="118"/>
      <c r="F137" s="230">
        <f t="shared" si="10"/>
        <v>45371</v>
      </c>
      <c r="G137" s="116"/>
      <c r="H137" s="408"/>
      <c r="I137" s="230">
        <f t="shared" si="11"/>
        <v>0</v>
      </c>
      <c r="J137" s="116">
        <v>0</v>
      </c>
      <c r="K137" s="408"/>
      <c r="L137" s="230">
        <f t="shared" si="12"/>
        <v>0</v>
      </c>
      <c r="M137" s="464"/>
      <c r="N137" s="118"/>
      <c r="O137" s="230">
        <f t="shared" si="13"/>
        <v>0</v>
      </c>
      <c r="P137" s="387"/>
      <c r="R137" s="346"/>
      <c r="S137" s="346"/>
    </row>
    <row r="138" spans="1:19" customFormat="1" hidden="1" x14ac:dyDescent="0.25">
      <c r="A138" s="224">
        <v>2320</v>
      </c>
      <c r="B138" s="111" t="s">
        <v>154</v>
      </c>
      <c r="C138" s="405">
        <f t="shared" si="9"/>
        <v>0</v>
      </c>
      <c r="D138" s="225">
        <f>SUM(D139:D141)</f>
        <v>0</v>
      </c>
      <c r="E138" s="228">
        <f>SUM(E139:E141)</f>
        <v>0</v>
      </c>
      <c r="F138" s="230">
        <f t="shared" si="10"/>
        <v>0</v>
      </c>
      <c r="G138" s="225">
        <f>SUM(G139:G141)</f>
        <v>0</v>
      </c>
      <c r="H138" s="465">
        <f>SUM(H139:H141)</f>
        <v>0</v>
      </c>
      <c r="I138" s="230">
        <f t="shared" si="11"/>
        <v>0</v>
      </c>
      <c r="J138" s="225">
        <f>SUM(J139:J141)</f>
        <v>0</v>
      </c>
      <c r="K138" s="465">
        <f>SUM(K139:K141)</f>
        <v>0</v>
      </c>
      <c r="L138" s="230">
        <f t="shared" si="12"/>
        <v>0</v>
      </c>
      <c r="M138" s="466">
        <f>SUM(M139:M141)</f>
        <v>0</v>
      </c>
      <c r="N138" s="228">
        <f>SUM(N139:N141)</f>
        <v>0</v>
      </c>
      <c r="O138" s="230">
        <f t="shared" si="13"/>
        <v>0</v>
      </c>
      <c r="P138" s="387"/>
      <c r="R138" s="346"/>
      <c r="S138" s="346"/>
    </row>
    <row r="139" spans="1:19" customFormat="1" hidden="1" x14ac:dyDescent="0.25">
      <c r="A139" s="64">
        <v>2321</v>
      </c>
      <c r="B139" s="111" t="s">
        <v>155</v>
      </c>
      <c r="C139" s="405">
        <f t="shared" si="9"/>
        <v>0</v>
      </c>
      <c r="D139" s="116">
        <v>0</v>
      </c>
      <c r="E139" s="118"/>
      <c r="F139" s="230">
        <f t="shared" si="10"/>
        <v>0</v>
      </c>
      <c r="G139" s="116"/>
      <c r="H139" s="408"/>
      <c r="I139" s="230">
        <f t="shared" si="11"/>
        <v>0</v>
      </c>
      <c r="J139" s="116">
        <v>0</v>
      </c>
      <c r="K139" s="408"/>
      <c r="L139" s="230">
        <f t="shared" si="12"/>
        <v>0</v>
      </c>
      <c r="M139" s="464"/>
      <c r="N139" s="118"/>
      <c r="O139" s="230">
        <f t="shared" si="13"/>
        <v>0</v>
      </c>
      <c r="P139" s="387"/>
      <c r="R139" s="346"/>
      <c r="S139" s="346"/>
    </row>
    <row r="140" spans="1:19" customFormat="1" hidden="1" x14ac:dyDescent="0.25">
      <c r="A140" s="64">
        <v>2322</v>
      </c>
      <c r="B140" s="111" t="s">
        <v>156</v>
      </c>
      <c r="C140" s="405">
        <f t="shared" si="9"/>
        <v>0</v>
      </c>
      <c r="D140" s="116">
        <v>0</v>
      </c>
      <c r="E140" s="118"/>
      <c r="F140" s="230">
        <f t="shared" si="10"/>
        <v>0</v>
      </c>
      <c r="G140" s="116"/>
      <c r="H140" s="408"/>
      <c r="I140" s="230">
        <f t="shared" si="11"/>
        <v>0</v>
      </c>
      <c r="J140" s="116">
        <v>0</v>
      </c>
      <c r="K140" s="408"/>
      <c r="L140" s="230">
        <f t="shared" si="12"/>
        <v>0</v>
      </c>
      <c r="M140" s="464"/>
      <c r="N140" s="118"/>
      <c r="O140" s="230">
        <f t="shared" si="13"/>
        <v>0</v>
      </c>
      <c r="P140" s="387"/>
      <c r="R140" s="346"/>
      <c r="S140" s="346"/>
    </row>
    <row r="141" spans="1:19" customFormat="1" hidden="1" x14ac:dyDescent="0.25">
      <c r="A141" s="64">
        <v>2329</v>
      </c>
      <c r="B141" s="111" t="s">
        <v>157</v>
      </c>
      <c r="C141" s="405">
        <f t="shared" si="9"/>
        <v>0</v>
      </c>
      <c r="D141" s="116">
        <v>0</v>
      </c>
      <c r="E141" s="118"/>
      <c r="F141" s="230">
        <f t="shared" si="10"/>
        <v>0</v>
      </c>
      <c r="G141" s="116"/>
      <c r="H141" s="408"/>
      <c r="I141" s="230">
        <f t="shared" si="11"/>
        <v>0</v>
      </c>
      <c r="J141" s="116">
        <v>0</v>
      </c>
      <c r="K141" s="408"/>
      <c r="L141" s="230">
        <f t="shared" si="12"/>
        <v>0</v>
      </c>
      <c r="M141" s="464"/>
      <c r="N141" s="118"/>
      <c r="O141" s="230">
        <f t="shared" si="13"/>
        <v>0</v>
      </c>
      <c r="P141" s="387"/>
      <c r="R141" s="346"/>
      <c r="S141" s="346"/>
    </row>
    <row r="142" spans="1:19" customFormat="1" hidden="1" x14ac:dyDescent="0.25">
      <c r="A142" s="224">
        <v>2330</v>
      </c>
      <c r="B142" s="111" t="s">
        <v>158</v>
      </c>
      <c r="C142" s="405">
        <f t="shared" si="9"/>
        <v>0</v>
      </c>
      <c r="D142" s="116">
        <v>0</v>
      </c>
      <c r="E142" s="118"/>
      <c r="F142" s="230">
        <f t="shared" si="10"/>
        <v>0</v>
      </c>
      <c r="G142" s="116"/>
      <c r="H142" s="408"/>
      <c r="I142" s="230">
        <f t="shared" si="11"/>
        <v>0</v>
      </c>
      <c r="J142" s="116">
        <v>0</v>
      </c>
      <c r="K142" s="408"/>
      <c r="L142" s="230">
        <f t="shared" si="12"/>
        <v>0</v>
      </c>
      <c r="M142" s="464"/>
      <c r="N142" s="118"/>
      <c r="O142" s="230">
        <f t="shared" si="13"/>
        <v>0</v>
      </c>
      <c r="P142" s="387"/>
      <c r="R142" s="346"/>
      <c r="S142" s="346"/>
    </row>
    <row r="143" spans="1:19" customFormat="1" ht="48" hidden="1" x14ac:dyDescent="0.25">
      <c r="A143" s="224">
        <v>2340</v>
      </c>
      <c r="B143" s="111" t="s">
        <v>159</v>
      </c>
      <c r="C143" s="405">
        <f t="shared" si="9"/>
        <v>0</v>
      </c>
      <c r="D143" s="225">
        <f>SUM(D144:D145)</f>
        <v>0</v>
      </c>
      <c r="E143" s="228">
        <f>SUM(E144:E145)</f>
        <v>0</v>
      </c>
      <c r="F143" s="230">
        <f t="shared" si="10"/>
        <v>0</v>
      </c>
      <c r="G143" s="225">
        <f>SUM(G144:G145)</f>
        <v>0</v>
      </c>
      <c r="H143" s="465">
        <f>SUM(H144:H145)</f>
        <v>0</v>
      </c>
      <c r="I143" s="230">
        <f t="shared" si="11"/>
        <v>0</v>
      </c>
      <c r="J143" s="225">
        <f>SUM(J144:J145)</f>
        <v>0</v>
      </c>
      <c r="K143" s="465">
        <f>SUM(K144:K145)</f>
        <v>0</v>
      </c>
      <c r="L143" s="230">
        <f t="shared" si="12"/>
        <v>0</v>
      </c>
      <c r="M143" s="466">
        <f>SUM(M144:M145)</f>
        <v>0</v>
      </c>
      <c r="N143" s="228">
        <f>SUM(N144:N145)</f>
        <v>0</v>
      </c>
      <c r="O143" s="230">
        <f t="shared" si="13"/>
        <v>0</v>
      </c>
      <c r="P143" s="387"/>
      <c r="R143" s="346"/>
      <c r="S143" s="346"/>
    </row>
    <row r="144" spans="1:19" customFormat="1" hidden="1" x14ac:dyDescent="0.25">
      <c r="A144" s="64">
        <v>2341</v>
      </c>
      <c r="B144" s="111" t="s">
        <v>160</v>
      </c>
      <c r="C144" s="405">
        <f t="shared" si="9"/>
        <v>0</v>
      </c>
      <c r="D144" s="116">
        <v>0</v>
      </c>
      <c r="E144" s="118"/>
      <c r="F144" s="230">
        <f t="shared" si="10"/>
        <v>0</v>
      </c>
      <c r="G144" s="116"/>
      <c r="H144" s="408"/>
      <c r="I144" s="230">
        <f t="shared" si="11"/>
        <v>0</v>
      </c>
      <c r="J144" s="116">
        <v>0</v>
      </c>
      <c r="K144" s="408"/>
      <c r="L144" s="230">
        <f t="shared" si="12"/>
        <v>0</v>
      </c>
      <c r="M144" s="464"/>
      <c r="N144" s="118"/>
      <c r="O144" s="230">
        <f t="shared" si="13"/>
        <v>0</v>
      </c>
      <c r="P144" s="387"/>
      <c r="R144" s="346"/>
      <c r="S144" s="346"/>
    </row>
    <row r="145" spans="1:19" customFormat="1" ht="24" hidden="1" x14ac:dyDescent="0.25">
      <c r="A145" s="64">
        <v>2344</v>
      </c>
      <c r="B145" s="111" t="s">
        <v>161</v>
      </c>
      <c r="C145" s="405">
        <f t="shared" si="9"/>
        <v>0</v>
      </c>
      <c r="D145" s="116">
        <v>0</v>
      </c>
      <c r="E145" s="118"/>
      <c r="F145" s="230">
        <f t="shared" si="10"/>
        <v>0</v>
      </c>
      <c r="G145" s="116"/>
      <c r="H145" s="408"/>
      <c r="I145" s="230">
        <f t="shared" si="11"/>
        <v>0</v>
      </c>
      <c r="J145" s="116">
        <v>0</v>
      </c>
      <c r="K145" s="408"/>
      <c r="L145" s="230">
        <f t="shared" si="12"/>
        <v>0</v>
      </c>
      <c r="M145" s="464"/>
      <c r="N145" s="118"/>
      <c r="O145" s="230">
        <f t="shared" si="13"/>
        <v>0</v>
      </c>
      <c r="P145" s="387"/>
      <c r="R145" s="346"/>
      <c r="S145" s="346"/>
    </row>
    <row r="146" spans="1:19" customFormat="1" ht="24" hidden="1" x14ac:dyDescent="0.25">
      <c r="A146" s="213">
        <v>2350</v>
      </c>
      <c r="B146" s="156" t="s">
        <v>162</v>
      </c>
      <c r="C146" s="405">
        <f t="shared" si="9"/>
        <v>0</v>
      </c>
      <c r="D146" s="214">
        <f>SUM(D147:D152)</f>
        <v>0</v>
      </c>
      <c r="E146" s="217">
        <f>SUM(E147:E152)</f>
        <v>0</v>
      </c>
      <c r="F146" s="219">
        <f t="shared" si="10"/>
        <v>0</v>
      </c>
      <c r="G146" s="214">
        <f>SUM(G147:G152)</f>
        <v>0</v>
      </c>
      <c r="H146" s="461">
        <f>SUM(H147:H152)</f>
        <v>0</v>
      </c>
      <c r="I146" s="219">
        <f t="shared" si="11"/>
        <v>0</v>
      </c>
      <c r="J146" s="214">
        <f>SUM(J147:J152)</f>
        <v>0</v>
      </c>
      <c r="K146" s="461">
        <f>SUM(K147:K152)</f>
        <v>0</v>
      </c>
      <c r="L146" s="219">
        <f t="shared" si="12"/>
        <v>0</v>
      </c>
      <c r="M146" s="462">
        <f>SUM(M147:M152)</f>
        <v>0</v>
      </c>
      <c r="N146" s="217">
        <f>SUM(N147:N152)</f>
        <v>0</v>
      </c>
      <c r="O146" s="219">
        <f t="shared" si="13"/>
        <v>0</v>
      </c>
      <c r="P146" s="434"/>
      <c r="R146" s="346"/>
      <c r="S146" s="346"/>
    </row>
    <row r="147" spans="1:19" customFormat="1" hidden="1" x14ac:dyDescent="0.25">
      <c r="A147" s="55">
        <v>2351</v>
      </c>
      <c r="B147" s="101" t="s">
        <v>163</v>
      </c>
      <c r="C147" s="405">
        <f t="shared" si="9"/>
        <v>0</v>
      </c>
      <c r="D147" s="106">
        <v>0</v>
      </c>
      <c r="E147" s="108"/>
      <c r="F147" s="243">
        <f t="shared" si="10"/>
        <v>0</v>
      </c>
      <c r="G147" s="106"/>
      <c r="H147" s="403"/>
      <c r="I147" s="243">
        <f t="shared" si="11"/>
        <v>0</v>
      </c>
      <c r="J147" s="106">
        <v>0</v>
      </c>
      <c r="K147" s="403"/>
      <c r="L147" s="243">
        <f t="shared" si="12"/>
        <v>0</v>
      </c>
      <c r="M147" s="463"/>
      <c r="N147" s="108"/>
      <c r="O147" s="243">
        <f t="shared" si="13"/>
        <v>0</v>
      </c>
      <c r="P147" s="382"/>
      <c r="R147" s="346"/>
      <c r="S147" s="346"/>
    </row>
    <row r="148" spans="1:19" customFormat="1" hidden="1" x14ac:dyDescent="0.25">
      <c r="A148" s="64">
        <v>2352</v>
      </c>
      <c r="B148" s="111" t="s">
        <v>164</v>
      </c>
      <c r="C148" s="405">
        <f t="shared" si="9"/>
        <v>0</v>
      </c>
      <c r="D148" s="116">
        <v>0</v>
      </c>
      <c r="E148" s="118"/>
      <c r="F148" s="230">
        <f t="shared" si="10"/>
        <v>0</v>
      </c>
      <c r="G148" s="116"/>
      <c r="H148" s="408"/>
      <c r="I148" s="230">
        <f t="shared" si="11"/>
        <v>0</v>
      </c>
      <c r="J148" s="116">
        <v>0</v>
      </c>
      <c r="K148" s="408"/>
      <c r="L148" s="230">
        <f t="shared" si="12"/>
        <v>0</v>
      </c>
      <c r="M148" s="464"/>
      <c r="N148" s="118"/>
      <c r="O148" s="230">
        <f t="shared" si="13"/>
        <v>0</v>
      </c>
      <c r="P148" s="387"/>
      <c r="R148" s="346"/>
      <c r="S148" s="346"/>
    </row>
    <row r="149" spans="1:19" customFormat="1" ht="24" hidden="1" x14ac:dyDescent="0.25">
      <c r="A149" s="64">
        <v>2353</v>
      </c>
      <c r="B149" s="111" t="s">
        <v>165</v>
      </c>
      <c r="C149" s="405">
        <f t="shared" si="9"/>
        <v>0</v>
      </c>
      <c r="D149" s="116">
        <v>0</v>
      </c>
      <c r="E149" s="118"/>
      <c r="F149" s="230">
        <f t="shared" si="10"/>
        <v>0</v>
      </c>
      <c r="G149" s="116"/>
      <c r="H149" s="408"/>
      <c r="I149" s="230">
        <f t="shared" si="11"/>
        <v>0</v>
      </c>
      <c r="J149" s="116">
        <v>0</v>
      </c>
      <c r="K149" s="408"/>
      <c r="L149" s="230">
        <f t="shared" si="12"/>
        <v>0</v>
      </c>
      <c r="M149" s="464"/>
      <c r="N149" s="118"/>
      <c r="O149" s="230">
        <f t="shared" si="13"/>
        <v>0</v>
      </c>
      <c r="P149" s="387"/>
      <c r="R149" s="346"/>
      <c r="S149" s="346"/>
    </row>
    <row r="150" spans="1:19" customFormat="1" ht="24" hidden="1" x14ac:dyDescent="0.25">
      <c r="A150" s="64">
        <v>2354</v>
      </c>
      <c r="B150" s="111" t="s">
        <v>166</v>
      </c>
      <c r="C150" s="405">
        <f t="shared" si="9"/>
        <v>0</v>
      </c>
      <c r="D150" s="116">
        <v>0</v>
      </c>
      <c r="E150" s="118"/>
      <c r="F150" s="230">
        <f t="shared" si="10"/>
        <v>0</v>
      </c>
      <c r="G150" s="116"/>
      <c r="H150" s="408"/>
      <c r="I150" s="230">
        <f t="shared" si="11"/>
        <v>0</v>
      </c>
      <c r="J150" s="116">
        <v>0</v>
      </c>
      <c r="K150" s="408"/>
      <c r="L150" s="230">
        <f t="shared" si="12"/>
        <v>0</v>
      </c>
      <c r="M150" s="464"/>
      <c r="N150" s="118"/>
      <c r="O150" s="230">
        <f t="shared" si="13"/>
        <v>0</v>
      </c>
      <c r="P150" s="387"/>
      <c r="R150" s="346"/>
      <c r="S150" s="346"/>
    </row>
    <row r="151" spans="1:19" customFormat="1" ht="24" hidden="1" x14ac:dyDescent="0.25">
      <c r="A151" s="64">
        <v>2355</v>
      </c>
      <c r="B151" s="111" t="s">
        <v>167</v>
      </c>
      <c r="C151" s="405">
        <f t="shared" si="9"/>
        <v>0</v>
      </c>
      <c r="D151" s="116">
        <v>0</v>
      </c>
      <c r="E151" s="118"/>
      <c r="F151" s="230">
        <f t="shared" si="10"/>
        <v>0</v>
      </c>
      <c r="G151" s="116"/>
      <c r="H151" s="408"/>
      <c r="I151" s="230">
        <f t="shared" si="11"/>
        <v>0</v>
      </c>
      <c r="J151" s="116">
        <v>0</v>
      </c>
      <c r="K151" s="408"/>
      <c r="L151" s="230">
        <f t="shared" si="12"/>
        <v>0</v>
      </c>
      <c r="M151" s="464"/>
      <c r="N151" s="118"/>
      <c r="O151" s="230">
        <f t="shared" si="13"/>
        <v>0</v>
      </c>
      <c r="P151" s="387"/>
      <c r="R151" s="346"/>
      <c r="S151" s="346"/>
    </row>
    <row r="152" spans="1:19" customFormat="1" ht="24" hidden="1" x14ac:dyDescent="0.25">
      <c r="A152" s="64">
        <v>2359</v>
      </c>
      <c r="B152" s="111" t="s">
        <v>168</v>
      </c>
      <c r="C152" s="405">
        <f t="shared" si="9"/>
        <v>0</v>
      </c>
      <c r="D152" s="116">
        <v>0</v>
      </c>
      <c r="E152" s="118"/>
      <c r="F152" s="230">
        <f t="shared" si="10"/>
        <v>0</v>
      </c>
      <c r="G152" s="116"/>
      <c r="H152" s="408"/>
      <c r="I152" s="230">
        <f t="shared" si="11"/>
        <v>0</v>
      </c>
      <c r="J152" s="116">
        <v>0</v>
      </c>
      <c r="K152" s="408"/>
      <c r="L152" s="230">
        <f t="shared" si="12"/>
        <v>0</v>
      </c>
      <c r="M152" s="464"/>
      <c r="N152" s="118"/>
      <c r="O152" s="230">
        <f t="shared" si="13"/>
        <v>0</v>
      </c>
      <c r="P152" s="387"/>
      <c r="R152" s="346"/>
      <c r="S152" s="346"/>
    </row>
    <row r="153" spans="1:19" customFormat="1" ht="24" hidden="1" x14ac:dyDescent="0.25">
      <c r="A153" s="224">
        <v>2360</v>
      </c>
      <c r="B153" s="111" t="s">
        <v>169</v>
      </c>
      <c r="C153" s="405">
        <f t="shared" si="9"/>
        <v>0</v>
      </c>
      <c r="D153" s="225">
        <f>SUM(D154:D160)</f>
        <v>0</v>
      </c>
      <c r="E153" s="228">
        <f>SUM(E154:E160)</f>
        <v>0</v>
      </c>
      <c r="F153" s="230">
        <f t="shared" si="10"/>
        <v>0</v>
      </c>
      <c r="G153" s="225">
        <f>SUM(G154:G160)</f>
        <v>0</v>
      </c>
      <c r="H153" s="465">
        <f>SUM(H154:H160)</f>
        <v>0</v>
      </c>
      <c r="I153" s="230">
        <f t="shared" si="11"/>
        <v>0</v>
      </c>
      <c r="J153" s="225">
        <f>SUM(J154:J160)</f>
        <v>0</v>
      </c>
      <c r="K153" s="465">
        <f>SUM(K154:K160)</f>
        <v>0</v>
      </c>
      <c r="L153" s="230">
        <f t="shared" si="12"/>
        <v>0</v>
      </c>
      <c r="M153" s="466">
        <f>SUM(M154:M160)</f>
        <v>0</v>
      </c>
      <c r="N153" s="228">
        <f>SUM(N154:N160)</f>
        <v>0</v>
      </c>
      <c r="O153" s="230">
        <f t="shared" si="13"/>
        <v>0</v>
      </c>
      <c r="P153" s="387"/>
      <c r="R153" s="346"/>
      <c r="S153" s="346"/>
    </row>
    <row r="154" spans="1:19" customFormat="1" hidden="1" x14ac:dyDescent="0.25">
      <c r="A154" s="63">
        <v>2361</v>
      </c>
      <c r="B154" s="111" t="s">
        <v>170</v>
      </c>
      <c r="C154" s="405">
        <f t="shared" si="9"/>
        <v>0</v>
      </c>
      <c r="D154" s="116">
        <v>0</v>
      </c>
      <c r="E154" s="118"/>
      <c r="F154" s="230">
        <f t="shared" si="10"/>
        <v>0</v>
      </c>
      <c r="G154" s="116"/>
      <c r="H154" s="408"/>
      <c r="I154" s="230">
        <f t="shared" si="11"/>
        <v>0</v>
      </c>
      <c r="J154" s="116">
        <v>0</v>
      </c>
      <c r="K154" s="408"/>
      <c r="L154" s="230">
        <f t="shared" si="12"/>
        <v>0</v>
      </c>
      <c r="M154" s="464"/>
      <c r="N154" s="118"/>
      <c r="O154" s="230">
        <f t="shared" si="13"/>
        <v>0</v>
      </c>
      <c r="P154" s="387"/>
      <c r="R154" s="346"/>
      <c r="S154" s="346"/>
    </row>
    <row r="155" spans="1:19" customFormat="1" ht="24" hidden="1" x14ac:dyDescent="0.25">
      <c r="A155" s="63">
        <v>2362</v>
      </c>
      <c r="B155" s="111" t="s">
        <v>171</v>
      </c>
      <c r="C155" s="405">
        <f t="shared" si="9"/>
        <v>0</v>
      </c>
      <c r="D155" s="116">
        <v>0</v>
      </c>
      <c r="E155" s="118"/>
      <c r="F155" s="230">
        <f t="shared" si="10"/>
        <v>0</v>
      </c>
      <c r="G155" s="116"/>
      <c r="H155" s="408"/>
      <c r="I155" s="230">
        <f t="shared" si="11"/>
        <v>0</v>
      </c>
      <c r="J155" s="116">
        <v>0</v>
      </c>
      <c r="K155" s="408"/>
      <c r="L155" s="230">
        <f t="shared" si="12"/>
        <v>0</v>
      </c>
      <c r="M155" s="464"/>
      <c r="N155" s="118"/>
      <c r="O155" s="230">
        <f t="shared" si="13"/>
        <v>0</v>
      </c>
      <c r="P155" s="387"/>
      <c r="R155" s="346"/>
      <c r="S155" s="346"/>
    </row>
    <row r="156" spans="1:19" customFormat="1" hidden="1" x14ac:dyDescent="0.25">
      <c r="A156" s="63">
        <v>2363</v>
      </c>
      <c r="B156" s="111" t="s">
        <v>172</v>
      </c>
      <c r="C156" s="405">
        <f t="shared" si="9"/>
        <v>0</v>
      </c>
      <c r="D156" s="116">
        <v>0</v>
      </c>
      <c r="E156" s="118"/>
      <c r="F156" s="230">
        <f t="shared" si="10"/>
        <v>0</v>
      </c>
      <c r="G156" s="116"/>
      <c r="H156" s="408"/>
      <c r="I156" s="230">
        <f t="shared" si="11"/>
        <v>0</v>
      </c>
      <c r="J156" s="116">
        <v>0</v>
      </c>
      <c r="K156" s="408"/>
      <c r="L156" s="230">
        <f t="shared" si="12"/>
        <v>0</v>
      </c>
      <c r="M156" s="464"/>
      <c r="N156" s="118"/>
      <c r="O156" s="230">
        <f t="shared" si="13"/>
        <v>0</v>
      </c>
      <c r="P156" s="387"/>
      <c r="R156" s="346"/>
      <c r="S156" s="346"/>
    </row>
    <row r="157" spans="1:19" customFormat="1" hidden="1" x14ac:dyDescent="0.25">
      <c r="A157" s="63">
        <v>2364</v>
      </c>
      <c r="B157" s="111" t="s">
        <v>173</v>
      </c>
      <c r="C157" s="405">
        <f t="shared" si="9"/>
        <v>0</v>
      </c>
      <c r="D157" s="116">
        <v>0</v>
      </c>
      <c r="E157" s="118"/>
      <c r="F157" s="230">
        <f t="shared" si="10"/>
        <v>0</v>
      </c>
      <c r="G157" s="116"/>
      <c r="H157" s="408"/>
      <c r="I157" s="230">
        <f t="shared" si="11"/>
        <v>0</v>
      </c>
      <c r="J157" s="116">
        <v>0</v>
      </c>
      <c r="K157" s="408"/>
      <c r="L157" s="230">
        <f t="shared" si="12"/>
        <v>0</v>
      </c>
      <c r="M157" s="464"/>
      <c r="N157" s="118"/>
      <c r="O157" s="230">
        <f t="shared" si="13"/>
        <v>0</v>
      </c>
      <c r="P157" s="387"/>
      <c r="R157" s="346"/>
      <c r="S157" s="346"/>
    </row>
    <row r="158" spans="1:19" customFormat="1" hidden="1" x14ac:dyDescent="0.25">
      <c r="A158" s="63">
        <v>2365</v>
      </c>
      <c r="B158" s="111" t="s">
        <v>174</v>
      </c>
      <c r="C158" s="405">
        <f t="shared" si="9"/>
        <v>0</v>
      </c>
      <c r="D158" s="116">
        <v>0</v>
      </c>
      <c r="E158" s="118"/>
      <c r="F158" s="230">
        <f t="shared" si="10"/>
        <v>0</v>
      </c>
      <c r="G158" s="116"/>
      <c r="H158" s="408"/>
      <c r="I158" s="230">
        <f t="shared" si="11"/>
        <v>0</v>
      </c>
      <c r="J158" s="116">
        <v>0</v>
      </c>
      <c r="K158" s="408"/>
      <c r="L158" s="230">
        <f t="shared" si="12"/>
        <v>0</v>
      </c>
      <c r="M158" s="464"/>
      <c r="N158" s="118"/>
      <c r="O158" s="230">
        <f t="shared" si="13"/>
        <v>0</v>
      </c>
      <c r="P158" s="387"/>
      <c r="R158" s="346"/>
      <c r="S158" s="346"/>
    </row>
    <row r="159" spans="1:19" customFormat="1" ht="36" hidden="1" x14ac:dyDescent="0.25">
      <c r="A159" s="63">
        <v>2366</v>
      </c>
      <c r="B159" s="111" t="s">
        <v>175</v>
      </c>
      <c r="C159" s="405">
        <f t="shared" si="9"/>
        <v>0</v>
      </c>
      <c r="D159" s="116">
        <v>0</v>
      </c>
      <c r="E159" s="118"/>
      <c r="F159" s="230">
        <f t="shared" si="10"/>
        <v>0</v>
      </c>
      <c r="G159" s="116"/>
      <c r="H159" s="408"/>
      <c r="I159" s="230">
        <f t="shared" si="11"/>
        <v>0</v>
      </c>
      <c r="J159" s="116">
        <v>0</v>
      </c>
      <c r="K159" s="408"/>
      <c r="L159" s="230">
        <f t="shared" si="12"/>
        <v>0</v>
      </c>
      <c r="M159" s="464"/>
      <c r="N159" s="118"/>
      <c r="O159" s="230">
        <f t="shared" si="13"/>
        <v>0</v>
      </c>
      <c r="P159" s="387"/>
      <c r="R159" s="346"/>
      <c r="S159" s="346"/>
    </row>
    <row r="160" spans="1:19" customFormat="1" ht="48" hidden="1" x14ac:dyDescent="0.25">
      <c r="A160" s="63">
        <v>2369</v>
      </c>
      <c r="B160" s="111" t="s">
        <v>176</v>
      </c>
      <c r="C160" s="405">
        <f t="shared" si="9"/>
        <v>0</v>
      </c>
      <c r="D160" s="116">
        <v>0</v>
      </c>
      <c r="E160" s="118"/>
      <c r="F160" s="230">
        <f t="shared" si="10"/>
        <v>0</v>
      </c>
      <c r="G160" s="116"/>
      <c r="H160" s="408"/>
      <c r="I160" s="230">
        <f t="shared" si="11"/>
        <v>0</v>
      </c>
      <c r="J160" s="116">
        <v>0</v>
      </c>
      <c r="K160" s="408"/>
      <c r="L160" s="230">
        <f t="shared" si="12"/>
        <v>0</v>
      </c>
      <c r="M160" s="464"/>
      <c r="N160" s="118"/>
      <c r="O160" s="230">
        <f t="shared" si="13"/>
        <v>0</v>
      </c>
      <c r="P160" s="387"/>
      <c r="R160" s="346"/>
      <c r="S160" s="346"/>
    </row>
    <row r="161" spans="1:19" customFormat="1" hidden="1" x14ac:dyDescent="0.25">
      <c r="A161" s="213">
        <v>2370</v>
      </c>
      <c r="B161" s="156" t="s">
        <v>177</v>
      </c>
      <c r="C161" s="405">
        <f t="shared" si="9"/>
        <v>0</v>
      </c>
      <c r="D161" s="231">
        <v>0</v>
      </c>
      <c r="E161" s="234"/>
      <c r="F161" s="219">
        <f t="shared" si="10"/>
        <v>0</v>
      </c>
      <c r="G161" s="231"/>
      <c r="H161" s="467"/>
      <c r="I161" s="219">
        <f t="shared" si="11"/>
        <v>0</v>
      </c>
      <c r="J161" s="231">
        <v>0</v>
      </c>
      <c r="K161" s="467"/>
      <c r="L161" s="219">
        <f t="shared" si="12"/>
        <v>0</v>
      </c>
      <c r="M161" s="468"/>
      <c r="N161" s="234"/>
      <c r="O161" s="219">
        <f t="shared" si="13"/>
        <v>0</v>
      </c>
      <c r="P161" s="434"/>
      <c r="R161" s="346"/>
      <c r="S161" s="346"/>
    </row>
    <row r="162" spans="1:19" customFormat="1" hidden="1" x14ac:dyDescent="0.25">
      <c r="A162" s="213">
        <v>2380</v>
      </c>
      <c r="B162" s="156" t="s">
        <v>178</v>
      </c>
      <c r="C162" s="405">
        <f t="shared" si="9"/>
        <v>0</v>
      </c>
      <c r="D162" s="214">
        <f>SUM(D163:D164)</f>
        <v>0</v>
      </c>
      <c r="E162" s="217">
        <f>SUM(E163:E164)</f>
        <v>0</v>
      </c>
      <c r="F162" s="219">
        <f t="shared" si="10"/>
        <v>0</v>
      </c>
      <c r="G162" s="214">
        <f>SUM(G163:G164)</f>
        <v>0</v>
      </c>
      <c r="H162" s="461">
        <f>SUM(H163:H164)</f>
        <v>0</v>
      </c>
      <c r="I162" s="219">
        <f t="shared" si="11"/>
        <v>0</v>
      </c>
      <c r="J162" s="214">
        <f>SUM(J163:J164)</f>
        <v>0</v>
      </c>
      <c r="K162" s="461">
        <f>SUM(K163:K164)</f>
        <v>0</v>
      </c>
      <c r="L162" s="219">
        <f t="shared" si="12"/>
        <v>0</v>
      </c>
      <c r="M162" s="462">
        <f>SUM(M163:M164)</f>
        <v>0</v>
      </c>
      <c r="N162" s="217">
        <f>SUM(N163:N164)</f>
        <v>0</v>
      </c>
      <c r="O162" s="219">
        <f t="shared" si="13"/>
        <v>0</v>
      </c>
      <c r="P162" s="434"/>
      <c r="R162" s="346"/>
      <c r="S162" s="346"/>
    </row>
    <row r="163" spans="1:19" customFormat="1" hidden="1" x14ac:dyDescent="0.25">
      <c r="A163" s="54">
        <v>2381</v>
      </c>
      <c r="B163" s="101" t="s">
        <v>179</v>
      </c>
      <c r="C163" s="405">
        <f t="shared" si="9"/>
        <v>0</v>
      </c>
      <c r="D163" s="106">
        <v>0</v>
      </c>
      <c r="E163" s="108"/>
      <c r="F163" s="243">
        <f t="shared" si="10"/>
        <v>0</v>
      </c>
      <c r="G163" s="106"/>
      <c r="H163" s="403"/>
      <c r="I163" s="243">
        <f t="shared" si="11"/>
        <v>0</v>
      </c>
      <c r="J163" s="106">
        <v>0</v>
      </c>
      <c r="K163" s="403"/>
      <c r="L163" s="243">
        <f t="shared" si="12"/>
        <v>0</v>
      </c>
      <c r="M163" s="463"/>
      <c r="N163" s="108"/>
      <c r="O163" s="243">
        <f t="shared" si="13"/>
        <v>0</v>
      </c>
      <c r="P163" s="382"/>
      <c r="R163" s="346"/>
      <c r="S163" s="346"/>
    </row>
    <row r="164" spans="1:19" customFormat="1" ht="24" hidden="1" x14ac:dyDescent="0.25">
      <c r="A164" s="63">
        <v>2389</v>
      </c>
      <c r="B164" s="111" t="s">
        <v>180</v>
      </c>
      <c r="C164" s="405">
        <f t="shared" si="9"/>
        <v>0</v>
      </c>
      <c r="D164" s="116">
        <v>0</v>
      </c>
      <c r="E164" s="118"/>
      <c r="F164" s="230">
        <f t="shared" si="10"/>
        <v>0</v>
      </c>
      <c r="G164" s="116"/>
      <c r="H164" s="408"/>
      <c r="I164" s="230">
        <f t="shared" si="11"/>
        <v>0</v>
      </c>
      <c r="J164" s="116">
        <v>0</v>
      </c>
      <c r="K164" s="408"/>
      <c r="L164" s="230">
        <f t="shared" si="12"/>
        <v>0</v>
      </c>
      <c r="M164" s="464"/>
      <c r="N164" s="118"/>
      <c r="O164" s="230">
        <f t="shared" si="13"/>
        <v>0</v>
      </c>
      <c r="P164" s="387"/>
      <c r="R164" s="346"/>
      <c r="S164" s="346"/>
    </row>
    <row r="165" spans="1:19" customFormat="1" x14ac:dyDescent="0.25">
      <c r="A165" s="213">
        <v>2390</v>
      </c>
      <c r="B165" s="156" t="s">
        <v>181</v>
      </c>
      <c r="C165" s="227">
        <f t="shared" si="9"/>
        <v>457</v>
      </c>
      <c r="D165" s="231">
        <v>30</v>
      </c>
      <c r="E165" s="234"/>
      <c r="F165" s="219">
        <f t="shared" si="10"/>
        <v>30</v>
      </c>
      <c r="G165" s="231"/>
      <c r="H165" s="467"/>
      <c r="I165" s="219">
        <f t="shared" si="11"/>
        <v>0</v>
      </c>
      <c r="J165" s="231">
        <v>427</v>
      </c>
      <c r="K165" s="467"/>
      <c r="L165" s="219">
        <f t="shared" si="12"/>
        <v>427</v>
      </c>
      <c r="M165" s="468"/>
      <c r="N165" s="234"/>
      <c r="O165" s="219">
        <f t="shared" si="13"/>
        <v>0</v>
      </c>
      <c r="P165" s="434"/>
      <c r="R165" s="346"/>
      <c r="S165" s="346"/>
    </row>
    <row r="166" spans="1:19" customFormat="1" hidden="1" x14ac:dyDescent="0.25">
      <c r="A166" s="85">
        <v>2400</v>
      </c>
      <c r="B166" s="210" t="s">
        <v>182</v>
      </c>
      <c r="C166" s="393">
        <f t="shared" si="9"/>
        <v>0</v>
      </c>
      <c r="D166" s="245">
        <v>0</v>
      </c>
      <c r="E166" s="248"/>
      <c r="F166" s="99">
        <f t="shared" si="10"/>
        <v>0</v>
      </c>
      <c r="G166" s="245"/>
      <c r="H166" s="474"/>
      <c r="I166" s="99">
        <f t="shared" si="11"/>
        <v>0</v>
      </c>
      <c r="J166" s="245">
        <v>0</v>
      </c>
      <c r="K166" s="474"/>
      <c r="L166" s="99">
        <f t="shared" si="12"/>
        <v>0</v>
      </c>
      <c r="M166" s="331"/>
      <c r="N166" s="248"/>
      <c r="O166" s="99">
        <f t="shared" si="13"/>
        <v>0</v>
      </c>
      <c r="P166" s="397"/>
      <c r="R166" s="346"/>
      <c r="S166" s="346"/>
    </row>
    <row r="167" spans="1:19" customFormat="1" ht="24" x14ac:dyDescent="0.25">
      <c r="A167" s="85">
        <v>2500</v>
      </c>
      <c r="B167" s="210" t="s">
        <v>183</v>
      </c>
      <c r="C167" s="97">
        <f t="shared" si="9"/>
        <v>700</v>
      </c>
      <c r="D167" s="95">
        <f>SUM(D168,D173)</f>
        <v>0</v>
      </c>
      <c r="E167" s="98">
        <f>SUM(E168,E173)</f>
        <v>0</v>
      </c>
      <c r="F167" s="99">
        <f t="shared" si="10"/>
        <v>0</v>
      </c>
      <c r="G167" s="95">
        <f>SUM(G168,G173)</f>
        <v>0</v>
      </c>
      <c r="H167" s="399">
        <f t="shared" ref="H167" si="16">SUM(H168,H173)</f>
        <v>0</v>
      </c>
      <c r="I167" s="99">
        <f t="shared" si="11"/>
        <v>0</v>
      </c>
      <c r="J167" s="95">
        <f>SUM(J168,J173)</f>
        <v>700</v>
      </c>
      <c r="K167" s="399">
        <f t="shared" ref="K167" si="17">SUM(K168,K173)</f>
        <v>0</v>
      </c>
      <c r="L167" s="99">
        <f t="shared" si="12"/>
        <v>700</v>
      </c>
      <c r="M167" s="459">
        <f t="shared" ref="M167:N167" si="18">SUM(M168,M173)</f>
        <v>0</v>
      </c>
      <c r="N167" s="266">
        <f t="shared" si="18"/>
        <v>0</v>
      </c>
      <c r="O167" s="268">
        <f t="shared" si="13"/>
        <v>0</v>
      </c>
      <c r="P167" s="460"/>
      <c r="R167" s="346"/>
      <c r="S167" s="346"/>
    </row>
    <row r="168" spans="1:19" customFormat="1" x14ac:dyDescent="0.25">
      <c r="A168" s="350">
        <v>2510</v>
      </c>
      <c r="B168" s="101" t="s">
        <v>184</v>
      </c>
      <c r="C168" s="240">
        <f t="shared" si="9"/>
        <v>700</v>
      </c>
      <c r="D168" s="238">
        <f>SUM(D169:D172)</f>
        <v>0</v>
      </c>
      <c r="E168" s="241">
        <f>SUM(E169:E172)</f>
        <v>0</v>
      </c>
      <c r="F168" s="243">
        <f t="shared" si="10"/>
        <v>0</v>
      </c>
      <c r="G168" s="238">
        <f>SUM(G169:G172)</f>
        <v>0</v>
      </c>
      <c r="H168" s="470">
        <f t="shared" ref="H168" si="19">SUM(H169:H172)</f>
        <v>0</v>
      </c>
      <c r="I168" s="243">
        <f t="shared" si="11"/>
        <v>0</v>
      </c>
      <c r="J168" s="238">
        <f>SUM(J169:J172)</f>
        <v>700</v>
      </c>
      <c r="K168" s="470">
        <f t="shared" ref="K168" si="20">SUM(K169:K172)</f>
        <v>0</v>
      </c>
      <c r="L168" s="243">
        <f t="shared" si="12"/>
        <v>700</v>
      </c>
      <c r="M168" s="475">
        <f t="shared" ref="M168:N168" si="21">SUM(M169:M172)</f>
        <v>0</v>
      </c>
      <c r="N168" s="476">
        <f t="shared" si="21"/>
        <v>0</v>
      </c>
      <c r="O168" s="414">
        <f t="shared" si="13"/>
        <v>0</v>
      </c>
      <c r="P168" s="416"/>
      <c r="R168" s="346"/>
      <c r="S168" s="346"/>
    </row>
    <row r="169" spans="1:19" customFormat="1" ht="24" x14ac:dyDescent="0.25">
      <c r="A169" s="64">
        <v>2512</v>
      </c>
      <c r="B169" s="111" t="s">
        <v>185</v>
      </c>
      <c r="C169" s="227">
        <f t="shared" si="9"/>
        <v>700</v>
      </c>
      <c r="D169" s="116">
        <v>0</v>
      </c>
      <c r="E169" s="118"/>
      <c r="F169" s="230">
        <f t="shared" si="10"/>
        <v>0</v>
      </c>
      <c r="G169" s="116"/>
      <c r="H169" s="408"/>
      <c r="I169" s="230">
        <f t="shared" si="11"/>
        <v>0</v>
      </c>
      <c r="J169" s="116">
        <v>700</v>
      </c>
      <c r="K169" s="408"/>
      <c r="L169" s="230">
        <f t="shared" si="12"/>
        <v>700</v>
      </c>
      <c r="M169" s="464"/>
      <c r="N169" s="118"/>
      <c r="O169" s="230">
        <f t="shared" si="13"/>
        <v>0</v>
      </c>
      <c r="P169" s="387"/>
      <c r="R169" s="346"/>
      <c r="S169" s="346"/>
    </row>
    <row r="170" spans="1:19" customFormat="1" ht="36" hidden="1" x14ac:dyDescent="0.25">
      <c r="A170" s="64">
        <v>2513</v>
      </c>
      <c r="B170" s="111" t="s">
        <v>186</v>
      </c>
      <c r="C170" s="405">
        <f t="shared" si="9"/>
        <v>0</v>
      </c>
      <c r="D170" s="116">
        <v>0</v>
      </c>
      <c r="E170" s="118"/>
      <c r="F170" s="230">
        <f t="shared" si="10"/>
        <v>0</v>
      </c>
      <c r="G170" s="116"/>
      <c r="H170" s="408"/>
      <c r="I170" s="230">
        <f t="shared" si="11"/>
        <v>0</v>
      </c>
      <c r="J170" s="116">
        <v>0</v>
      </c>
      <c r="K170" s="408"/>
      <c r="L170" s="230">
        <f t="shared" si="12"/>
        <v>0</v>
      </c>
      <c r="M170" s="464"/>
      <c r="N170" s="118"/>
      <c r="O170" s="230">
        <f t="shared" si="13"/>
        <v>0</v>
      </c>
      <c r="P170" s="387"/>
      <c r="R170" s="346"/>
      <c r="S170" s="346"/>
    </row>
    <row r="171" spans="1:19" customFormat="1" ht="24" hidden="1" x14ac:dyDescent="0.25">
      <c r="A171" s="64">
        <v>2515</v>
      </c>
      <c r="B171" s="111" t="s">
        <v>187</v>
      </c>
      <c r="C171" s="405">
        <f t="shared" si="9"/>
        <v>0</v>
      </c>
      <c r="D171" s="116">
        <v>0</v>
      </c>
      <c r="E171" s="118"/>
      <c r="F171" s="230">
        <f t="shared" si="10"/>
        <v>0</v>
      </c>
      <c r="G171" s="116"/>
      <c r="H171" s="408"/>
      <c r="I171" s="230">
        <f t="shared" si="11"/>
        <v>0</v>
      </c>
      <c r="J171" s="116">
        <v>0</v>
      </c>
      <c r="K171" s="408"/>
      <c r="L171" s="230">
        <f t="shared" si="12"/>
        <v>0</v>
      </c>
      <c r="M171" s="464"/>
      <c r="N171" s="118"/>
      <c r="O171" s="230">
        <f t="shared" si="13"/>
        <v>0</v>
      </c>
      <c r="P171" s="387"/>
      <c r="R171" s="346"/>
      <c r="S171" s="346"/>
    </row>
    <row r="172" spans="1:19" customFormat="1" ht="24" hidden="1" x14ac:dyDescent="0.25">
      <c r="A172" s="64">
        <v>2519</v>
      </c>
      <c r="B172" s="111" t="s">
        <v>188</v>
      </c>
      <c r="C172" s="405">
        <f t="shared" si="9"/>
        <v>0</v>
      </c>
      <c r="D172" s="116">
        <v>0</v>
      </c>
      <c r="E172" s="118"/>
      <c r="F172" s="230">
        <f t="shared" si="10"/>
        <v>0</v>
      </c>
      <c r="G172" s="116"/>
      <c r="H172" s="408"/>
      <c r="I172" s="230">
        <f t="shared" si="11"/>
        <v>0</v>
      </c>
      <c r="J172" s="116">
        <v>0</v>
      </c>
      <c r="K172" s="408"/>
      <c r="L172" s="230">
        <f t="shared" si="12"/>
        <v>0</v>
      </c>
      <c r="M172" s="464"/>
      <c r="N172" s="118"/>
      <c r="O172" s="230">
        <f t="shared" si="13"/>
        <v>0</v>
      </c>
      <c r="P172" s="387"/>
      <c r="R172" s="346"/>
      <c r="S172" s="346"/>
    </row>
    <row r="173" spans="1:19" customFormat="1" ht="24" hidden="1" x14ac:dyDescent="0.25">
      <c r="A173" s="224">
        <v>2520</v>
      </c>
      <c r="B173" s="111" t="s">
        <v>189</v>
      </c>
      <c r="C173" s="405">
        <f t="shared" si="9"/>
        <v>0</v>
      </c>
      <c r="D173" s="116">
        <v>0</v>
      </c>
      <c r="E173" s="118"/>
      <c r="F173" s="230">
        <f t="shared" si="10"/>
        <v>0</v>
      </c>
      <c r="G173" s="116"/>
      <c r="H173" s="408"/>
      <c r="I173" s="230">
        <f t="shared" si="11"/>
        <v>0</v>
      </c>
      <c r="J173" s="116">
        <v>0</v>
      </c>
      <c r="K173" s="408"/>
      <c r="L173" s="230">
        <f t="shared" si="12"/>
        <v>0</v>
      </c>
      <c r="M173" s="464"/>
      <c r="N173" s="118"/>
      <c r="O173" s="230">
        <f t="shared" si="13"/>
        <v>0</v>
      </c>
      <c r="P173" s="387"/>
      <c r="R173" s="346"/>
      <c r="S173" s="346"/>
    </row>
    <row r="174" spans="1:19" s="252" customFormat="1" ht="48" hidden="1" x14ac:dyDescent="0.25">
      <c r="A174" s="29">
        <v>2800</v>
      </c>
      <c r="B174" s="101" t="s">
        <v>190</v>
      </c>
      <c r="C174" s="400">
        <f t="shared" si="9"/>
        <v>0</v>
      </c>
      <c r="D174" s="57">
        <v>0</v>
      </c>
      <c r="E174" s="60"/>
      <c r="F174" s="380">
        <f t="shared" si="10"/>
        <v>0</v>
      </c>
      <c r="G174" s="57"/>
      <c r="H174" s="379"/>
      <c r="I174" s="380">
        <f t="shared" si="11"/>
        <v>0</v>
      </c>
      <c r="J174" s="57">
        <v>0</v>
      </c>
      <c r="K174" s="379"/>
      <c r="L174" s="380">
        <f t="shared" si="12"/>
        <v>0</v>
      </c>
      <c r="M174" s="381"/>
      <c r="N174" s="60"/>
      <c r="O174" s="380">
        <f t="shared" si="13"/>
        <v>0</v>
      </c>
      <c r="P174" s="382"/>
      <c r="R174" s="346"/>
      <c r="S174" s="346"/>
    </row>
    <row r="175" spans="1:19" customFormat="1" hidden="1" x14ac:dyDescent="0.25">
      <c r="A175" s="200">
        <v>3000</v>
      </c>
      <c r="B175" s="200" t="s">
        <v>191</v>
      </c>
      <c r="C175" s="455">
        <f t="shared" si="9"/>
        <v>0</v>
      </c>
      <c r="D175" s="206">
        <f>SUM(D176,D186)</f>
        <v>0</v>
      </c>
      <c r="E175" s="207">
        <f>SUM(E176,E186)</f>
        <v>0</v>
      </c>
      <c r="F175" s="209">
        <f t="shared" si="10"/>
        <v>0</v>
      </c>
      <c r="G175" s="206">
        <f>SUM(G176,G186)</f>
        <v>0</v>
      </c>
      <c r="H175" s="456">
        <f>SUM(H176,H186)</f>
        <v>0</v>
      </c>
      <c r="I175" s="209">
        <f t="shared" si="11"/>
        <v>0</v>
      </c>
      <c r="J175" s="206">
        <f>SUM(J176,J186)</f>
        <v>0</v>
      </c>
      <c r="K175" s="456">
        <f>SUM(K176,K186)</f>
        <v>0</v>
      </c>
      <c r="L175" s="209">
        <f t="shared" si="12"/>
        <v>0</v>
      </c>
      <c r="M175" s="457">
        <f>SUM(M176,M186)</f>
        <v>0</v>
      </c>
      <c r="N175" s="207">
        <f>SUM(N176,N186)</f>
        <v>0</v>
      </c>
      <c r="O175" s="209">
        <f t="shared" si="13"/>
        <v>0</v>
      </c>
      <c r="P175" s="458"/>
      <c r="R175" s="346"/>
      <c r="S175" s="346"/>
    </row>
    <row r="176" spans="1:19" customFormat="1" ht="24" hidden="1" x14ac:dyDescent="0.25">
      <c r="A176" s="85">
        <v>3200</v>
      </c>
      <c r="B176" s="253" t="s">
        <v>192</v>
      </c>
      <c r="C176" s="393">
        <f t="shared" si="9"/>
        <v>0</v>
      </c>
      <c r="D176" s="95">
        <f>SUM(D177,D181)</f>
        <v>0</v>
      </c>
      <c r="E176" s="98">
        <f>SUM(E177,E181)</f>
        <v>0</v>
      </c>
      <c r="F176" s="99">
        <f t="shared" si="10"/>
        <v>0</v>
      </c>
      <c r="G176" s="95">
        <f>SUM(G177,G181)</f>
        <v>0</v>
      </c>
      <c r="H176" s="399">
        <f t="shared" ref="H176" si="22">SUM(H177,H181)</f>
        <v>0</v>
      </c>
      <c r="I176" s="99">
        <f t="shared" si="11"/>
        <v>0</v>
      </c>
      <c r="J176" s="95">
        <f>SUM(J177,J181)</f>
        <v>0</v>
      </c>
      <c r="K176" s="399">
        <f t="shared" ref="K176" si="23">SUM(K177,K181)</f>
        <v>0</v>
      </c>
      <c r="L176" s="99">
        <f t="shared" si="12"/>
        <v>0</v>
      </c>
      <c r="M176" s="459">
        <f t="shared" ref="M176:N176" si="24">SUM(M177,M181)</f>
        <v>0</v>
      </c>
      <c r="N176" s="266">
        <f t="shared" si="24"/>
        <v>0</v>
      </c>
      <c r="O176" s="268">
        <f t="shared" si="13"/>
        <v>0</v>
      </c>
      <c r="P176" s="460"/>
      <c r="R176" s="346"/>
      <c r="S176" s="346"/>
    </row>
    <row r="177" spans="1:19" customFormat="1" ht="36" hidden="1" x14ac:dyDescent="0.25">
      <c r="A177" s="350">
        <v>3260</v>
      </c>
      <c r="B177" s="101" t="s">
        <v>193</v>
      </c>
      <c r="C177" s="400">
        <f t="shared" si="9"/>
        <v>0</v>
      </c>
      <c r="D177" s="238">
        <f>SUM(D178:D180)</f>
        <v>0</v>
      </c>
      <c r="E177" s="241">
        <f>SUM(E178:E180)</f>
        <v>0</v>
      </c>
      <c r="F177" s="243">
        <f t="shared" si="10"/>
        <v>0</v>
      </c>
      <c r="G177" s="238">
        <f>SUM(G178:G180)</f>
        <v>0</v>
      </c>
      <c r="H177" s="470">
        <f>SUM(H178:H180)</f>
        <v>0</v>
      </c>
      <c r="I177" s="243">
        <f t="shared" si="11"/>
        <v>0</v>
      </c>
      <c r="J177" s="238">
        <f>SUM(J178:J180)</f>
        <v>0</v>
      </c>
      <c r="K177" s="470">
        <f>SUM(K178:K180)</f>
        <v>0</v>
      </c>
      <c r="L177" s="243">
        <f t="shared" si="12"/>
        <v>0</v>
      </c>
      <c r="M177" s="471">
        <f>SUM(M178:M180)</f>
        <v>0</v>
      </c>
      <c r="N177" s="241">
        <f>SUM(N178:N180)</f>
        <v>0</v>
      </c>
      <c r="O177" s="243">
        <f t="shared" si="13"/>
        <v>0</v>
      </c>
      <c r="P177" s="382"/>
      <c r="R177" s="346"/>
      <c r="S177" s="346"/>
    </row>
    <row r="178" spans="1:19" customFormat="1" ht="24" hidden="1" x14ac:dyDescent="0.25">
      <c r="A178" s="64">
        <v>3261</v>
      </c>
      <c r="B178" s="111" t="s">
        <v>194</v>
      </c>
      <c r="C178" s="405">
        <f t="shared" si="9"/>
        <v>0</v>
      </c>
      <c r="D178" s="116">
        <v>0</v>
      </c>
      <c r="E178" s="118"/>
      <c r="F178" s="230">
        <f t="shared" si="10"/>
        <v>0</v>
      </c>
      <c r="G178" s="116"/>
      <c r="H178" s="408"/>
      <c r="I178" s="230">
        <f t="shared" si="11"/>
        <v>0</v>
      </c>
      <c r="J178" s="116">
        <v>0</v>
      </c>
      <c r="K178" s="408"/>
      <c r="L178" s="230">
        <f t="shared" si="12"/>
        <v>0</v>
      </c>
      <c r="M178" s="464"/>
      <c r="N178" s="118"/>
      <c r="O178" s="230">
        <f t="shared" si="13"/>
        <v>0</v>
      </c>
      <c r="P178" s="387"/>
      <c r="R178" s="346"/>
      <c r="S178" s="346"/>
    </row>
    <row r="179" spans="1:19" customFormat="1" ht="36" hidden="1" x14ac:dyDescent="0.25">
      <c r="A179" s="64">
        <v>3262</v>
      </c>
      <c r="B179" s="111" t="s">
        <v>195</v>
      </c>
      <c r="C179" s="405">
        <f t="shared" si="9"/>
        <v>0</v>
      </c>
      <c r="D179" s="116">
        <v>0</v>
      </c>
      <c r="E179" s="118"/>
      <c r="F179" s="230">
        <f t="shared" si="10"/>
        <v>0</v>
      </c>
      <c r="G179" s="116"/>
      <c r="H179" s="408"/>
      <c r="I179" s="230">
        <f t="shared" si="11"/>
        <v>0</v>
      </c>
      <c r="J179" s="116">
        <v>0</v>
      </c>
      <c r="K179" s="408"/>
      <c r="L179" s="230">
        <f t="shared" si="12"/>
        <v>0</v>
      </c>
      <c r="M179" s="464"/>
      <c r="N179" s="118"/>
      <c r="O179" s="230">
        <f t="shared" si="13"/>
        <v>0</v>
      </c>
      <c r="P179" s="387"/>
      <c r="R179" s="346"/>
      <c r="S179" s="346"/>
    </row>
    <row r="180" spans="1:19" customFormat="1" ht="24" hidden="1" x14ac:dyDescent="0.25">
      <c r="A180" s="64">
        <v>3263</v>
      </c>
      <c r="B180" s="111" t="s">
        <v>196</v>
      </c>
      <c r="C180" s="405">
        <f t="shared" si="9"/>
        <v>0</v>
      </c>
      <c r="D180" s="116">
        <v>0</v>
      </c>
      <c r="E180" s="118"/>
      <c r="F180" s="230">
        <f t="shared" si="10"/>
        <v>0</v>
      </c>
      <c r="G180" s="116"/>
      <c r="H180" s="408"/>
      <c r="I180" s="230">
        <f t="shared" si="11"/>
        <v>0</v>
      </c>
      <c r="J180" s="116">
        <v>0</v>
      </c>
      <c r="K180" s="408"/>
      <c r="L180" s="230">
        <f t="shared" si="12"/>
        <v>0</v>
      </c>
      <c r="M180" s="464"/>
      <c r="N180" s="118"/>
      <c r="O180" s="230">
        <f t="shared" si="13"/>
        <v>0</v>
      </c>
      <c r="P180" s="387"/>
      <c r="R180" s="346"/>
      <c r="S180" s="346"/>
    </row>
    <row r="181" spans="1:19" customFormat="1" ht="84" hidden="1" x14ac:dyDescent="0.25">
      <c r="A181" s="350">
        <v>3290</v>
      </c>
      <c r="B181" s="101" t="s">
        <v>341</v>
      </c>
      <c r="C181" s="405">
        <f t="shared" ref="C181:C257" si="25">F181+I181+L181+O181</f>
        <v>0</v>
      </c>
      <c r="D181" s="238">
        <f>SUM(D182:D185)</f>
        <v>0</v>
      </c>
      <c r="E181" s="241">
        <f>SUM(E182:E185)</f>
        <v>0</v>
      </c>
      <c r="F181" s="243">
        <f t="shared" si="10"/>
        <v>0</v>
      </c>
      <c r="G181" s="238">
        <f>SUM(G182:G185)</f>
        <v>0</v>
      </c>
      <c r="H181" s="470">
        <f t="shared" ref="H181" si="26">SUM(H182:H185)</f>
        <v>0</v>
      </c>
      <c r="I181" s="243">
        <f t="shared" si="11"/>
        <v>0</v>
      </c>
      <c r="J181" s="238">
        <f>SUM(J182:J185)</f>
        <v>0</v>
      </c>
      <c r="K181" s="470">
        <f t="shared" ref="K181" si="27">SUM(K182:K185)</f>
        <v>0</v>
      </c>
      <c r="L181" s="243">
        <f t="shared" si="12"/>
        <v>0</v>
      </c>
      <c r="M181" s="477">
        <f t="shared" ref="M181:N181" si="28">SUM(M182:M185)</f>
        <v>0</v>
      </c>
      <c r="N181" s="478">
        <f t="shared" si="28"/>
        <v>0</v>
      </c>
      <c r="O181" s="479">
        <f t="shared" si="13"/>
        <v>0</v>
      </c>
      <c r="P181" s="480"/>
      <c r="R181" s="346"/>
      <c r="S181" s="346"/>
    </row>
    <row r="182" spans="1:19" customFormat="1" ht="72" hidden="1" x14ac:dyDescent="0.25">
      <c r="A182" s="64">
        <v>3291</v>
      </c>
      <c r="B182" s="111" t="s">
        <v>198</v>
      </c>
      <c r="C182" s="405">
        <f t="shared" si="25"/>
        <v>0</v>
      </c>
      <c r="D182" s="116">
        <v>0</v>
      </c>
      <c r="E182" s="118"/>
      <c r="F182" s="230">
        <f t="shared" ref="F182:F245" si="29">D182+E182</f>
        <v>0</v>
      </c>
      <c r="G182" s="116"/>
      <c r="H182" s="408"/>
      <c r="I182" s="230">
        <f t="shared" ref="I182:I245" si="30">G182+H182</f>
        <v>0</v>
      </c>
      <c r="J182" s="116">
        <v>0</v>
      </c>
      <c r="K182" s="408"/>
      <c r="L182" s="230">
        <f t="shared" ref="L182:L245" si="31">J182+K182</f>
        <v>0</v>
      </c>
      <c r="M182" s="464"/>
      <c r="N182" s="118"/>
      <c r="O182" s="230">
        <f t="shared" ref="O182:O245" si="32">M182+N182</f>
        <v>0</v>
      </c>
      <c r="P182" s="387"/>
      <c r="R182" s="346"/>
      <c r="S182" s="346"/>
    </row>
    <row r="183" spans="1:19" customFormat="1" ht="72" hidden="1" x14ac:dyDescent="0.25">
      <c r="A183" s="64">
        <v>3292</v>
      </c>
      <c r="B183" s="111" t="s">
        <v>199</v>
      </c>
      <c r="C183" s="405">
        <f t="shared" si="25"/>
        <v>0</v>
      </c>
      <c r="D183" s="116">
        <v>0</v>
      </c>
      <c r="E183" s="118"/>
      <c r="F183" s="230">
        <f t="shared" si="29"/>
        <v>0</v>
      </c>
      <c r="G183" s="116"/>
      <c r="H183" s="408"/>
      <c r="I183" s="230">
        <f t="shared" si="30"/>
        <v>0</v>
      </c>
      <c r="J183" s="116">
        <v>0</v>
      </c>
      <c r="K183" s="408"/>
      <c r="L183" s="230">
        <f t="shared" si="31"/>
        <v>0</v>
      </c>
      <c r="M183" s="464"/>
      <c r="N183" s="118"/>
      <c r="O183" s="230">
        <f t="shared" si="32"/>
        <v>0</v>
      </c>
      <c r="P183" s="387"/>
      <c r="R183" s="346"/>
      <c r="S183" s="346"/>
    </row>
    <row r="184" spans="1:19" customFormat="1" ht="72" hidden="1" x14ac:dyDescent="0.25">
      <c r="A184" s="64">
        <v>3293</v>
      </c>
      <c r="B184" s="111" t="s">
        <v>200</v>
      </c>
      <c r="C184" s="405">
        <f t="shared" si="25"/>
        <v>0</v>
      </c>
      <c r="D184" s="116">
        <v>0</v>
      </c>
      <c r="E184" s="118"/>
      <c r="F184" s="230">
        <f t="shared" si="29"/>
        <v>0</v>
      </c>
      <c r="G184" s="116"/>
      <c r="H184" s="408"/>
      <c r="I184" s="230">
        <f t="shared" si="30"/>
        <v>0</v>
      </c>
      <c r="J184" s="116">
        <v>0</v>
      </c>
      <c r="K184" s="408"/>
      <c r="L184" s="230">
        <f t="shared" si="31"/>
        <v>0</v>
      </c>
      <c r="M184" s="464"/>
      <c r="N184" s="118"/>
      <c r="O184" s="230">
        <f t="shared" si="32"/>
        <v>0</v>
      </c>
      <c r="P184" s="387"/>
      <c r="R184" s="346"/>
      <c r="S184" s="346"/>
    </row>
    <row r="185" spans="1:19" customFormat="1" ht="60" hidden="1" x14ac:dyDescent="0.25">
      <c r="A185" s="256">
        <v>3294</v>
      </c>
      <c r="B185" s="111" t="s">
        <v>201</v>
      </c>
      <c r="C185" s="481">
        <f t="shared" si="25"/>
        <v>0</v>
      </c>
      <c r="D185" s="257">
        <v>0</v>
      </c>
      <c r="E185" s="260"/>
      <c r="F185" s="479">
        <f t="shared" si="29"/>
        <v>0</v>
      </c>
      <c r="G185" s="257"/>
      <c r="H185" s="483"/>
      <c r="I185" s="479">
        <f t="shared" si="30"/>
        <v>0</v>
      </c>
      <c r="J185" s="257">
        <v>0</v>
      </c>
      <c r="K185" s="483"/>
      <c r="L185" s="479">
        <f t="shared" si="31"/>
        <v>0</v>
      </c>
      <c r="M185" s="484"/>
      <c r="N185" s="260"/>
      <c r="O185" s="479">
        <f t="shared" si="32"/>
        <v>0</v>
      </c>
      <c r="P185" s="480"/>
      <c r="R185" s="346"/>
      <c r="S185" s="346"/>
    </row>
    <row r="186" spans="1:19" customFormat="1" ht="48" hidden="1" x14ac:dyDescent="0.25">
      <c r="A186" s="137">
        <v>3300</v>
      </c>
      <c r="B186" s="253" t="s">
        <v>202</v>
      </c>
      <c r="C186" s="485">
        <f t="shared" si="25"/>
        <v>0</v>
      </c>
      <c r="D186" s="211">
        <f>SUM(D187:D188)</f>
        <v>0</v>
      </c>
      <c r="E186" s="266">
        <f>SUM(E187:E188)</f>
        <v>0</v>
      </c>
      <c r="F186" s="268">
        <f t="shared" si="29"/>
        <v>0</v>
      </c>
      <c r="G186" s="211">
        <f>SUM(G187:G188)</f>
        <v>0</v>
      </c>
      <c r="H186" s="486">
        <f t="shared" ref="H186" si="33">SUM(H187:H188)</f>
        <v>0</v>
      </c>
      <c r="I186" s="268">
        <f t="shared" si="30"/>
        <v>0</v>
      </c>
      <c r="J186" s="211">
        <f>SUM(J187:J188)</f>
        <v>0</v>
      </c>
      <c r="K186" s="486">
        <f t="shared" ref="K186" si="34">SUM(K187:K188)</f>
        <v>0</v>
      </c>
      <c r="L186" s="268">
        <f t="shared" si="31"/>
        <v>0</v>
      </c>
      <c r="M186" s="459">
        <f t="shared" ref="M186:N186" si="35">SUM(M187:M188)</f>
        <v>0</v>
      </c>
      <c r="N186" s="266">
        <f t="shared" si="35"/>
        <v>0</v>
      </c>
      <c r="O186" s="268">
        <f t="shared" si="32"/>
        <v>0</v>
      </c>
      <c r="P186" s="460"/>
      <c r="R186" s="346"/>
      <c r="S186" s="346"/>
    </row>
    <row r="187" spans="1:19" customFormat="1" ht="48" hidden="1" x14ac:dyDescent="0.25">
      <c r="A187" s="155">
        <v>3310</v>
      </c>
      <c r="B187" s="156" t="s">
        <v>203</v>
      </c>
      <c r="C187" s="435">
        <f t="shared" si="25"/>
        <v>0</v>
      </c>
      <c r="D187" s="231">
        <v>0</v>
      </c>
      <c r="E187" s="234"/>
      <c r="F187" s="219">
        <f t="shared" si="29"/>
        <v>0</v>
      </c>
      <c r="G187" s="231"/>
      <c r="H187" s="467"/>
      <c r="I187" s="219">
        <f t="shared" si="30"/>
        <v>0</v>
      </c>
      <c r="J187" s="231">
        <v>0</v>
      </c>
      <c r="K187" s="467"/>
      <c r="L187" s="219">
        <f t="shared" si="31"/>
        <v>0</v>
      </c>
      <c r="M187" s="468"/>
      <c r="N187" s="234"/>
      <c r="O187" s="219">
        <f t="shared" si="32"/>
        <v>0</v>
      </c>
      <c r="P187" s="434"/>
      <c r="R187" s="346"/>
      <c r="S187" s="346"/>
    </row>
    <row r="188" spans="1:19" customFormat="1" ht="60" hidden="1" x14ac:dyDescent="0.25">
      <c r="A188" s="55">
        <v>3320</v>
      </c>
      <c r="B188" s="101" t="s">
        <v>204</v>
      </c>
      <c r="C188" s="400">
        <f t="shared" si="25"/>
        <v>0</v>
      </c>
      <c r="D188" s="106">
        <v>0</v>
      </c>
      <c r="E188" s="108"/>
      <c r="F188" s="243">
        <f t="shared" si="29"/>
        <v>0</v>
      </c>
      <c r="G188" s="106"/>
      <c r="H188" s="403"/>
      <c r="I188" s="243">
        <f t="shared" si="30"/>
        <v>0</v>
      </c>
      <c r="J188" s="106">
        <v>0</v>
      </c>
      <c r="K188" s="403"/>
      <c r="L188" s="243">
        <f t="shared" si="31"/>
        <v>0</v>
      </c>
      <c r="M188" s="463"/>
      <c r="N188" s="108"/>
      <c r="O188" s="243">
        <f t="shared" si="32"/>
        <v>0</v>
      </c>
      <c r="P188" s="382"/>
      <c r="R188" s="346"/>
      <c r="S188" s="346"/>
    </row>
    <row r="189" spans="1:19" customFormat="1" hidden="1" x14ac:dyDescent="0.25">
      <c r="A189" s="269">
        <v>4000</v>
      </c>
      <c r="B189" s="200" t="s">
        <v>205</v>
      </c>
      <c r="C189" s="455">
        <f t="shared" si="25"/>
        <v>0</v>
      </c>
      <c r="D189" s="206">
        <f>SUM(D190,D193)</f>
        <v>0</v>
      </c>
      <c r="E189" s="207">
        <f>SUM(E190,E193)</f>
        <v>0</v>
      </c>
      <c r="F189" s="209">
        <f t="shared" si="29"/>
        <v>0</v>
      </c>
      <c r="G189" s="206">
        <f>SUM(G190,G193)</f>
        <v>0</v>
      </c>
      <c r="H189" s="456">
        <f>SUM(H190,H193)</f>
        <v>0</v>
      </c>
      <c r="I189" s="209">
        <f t="shared" si="30"/>
        <v>0</v>
      </c>
      <c r="J189" s="206">
        <f>SUM(J190,J193)</f>
        <v>0</v>
      </c>
      <c r="K189" s="456">
        <f>SUM(K190,K193)</f>
        <v>0</v>
      </c>
      <c r="L189" s="209">
        <f t="shared" si="31"/>
        <v>0</v>
      </c>
      <c r="M189" s="457">
        <f>SUM(M190,M193)</f>
        <v>0</v>
      </c>
      <c r="N189" s="207">
        <f>SUM(N190,N193)</f>
        <v>0</v>
      </c>
      <c r="O189" s="209">
        <f t="shared" si="32"/>
        <v>0</v>
      </c>
      <c r="P189" s="458"/>
      <c r="R189" s="346"/>
      <c r="S189" s="346"/>
    </row>
    <row r="190" spans="1:19" customFormat="1" ht="24" hidden="1" x14ac:dyDescent="0.25">
      <c r="A190" s="270">
        <v>4200</v>
      </c>
      <c r="B190" s="210" t="s">
        <v>206</v>
      </c>
      <c r="C190" s="393">
        <f t="shared" si="25"/>
        <v>0</v>
      </c>
      <c r="D190" s="95">
        <f>SUM(D191,D192)</f>
        <v>0</v>
      </c>
      <c r="E190" s="98">
        <f>SUM(E191,E192)</f>
        <v>0</v>
      </c>
      <c r="F190" s="99">
        <f t="shared" si="29"/>
        <v>0</v>
      </c>
      <c r="G190" s="95">
        <f>SUM(G191,G192)</f>
        <v>0</v>
      </c>
      <c r="H190" s="399">
        <f>SUM(H191,H192)</f>
        <v>0</v>
      </c>
      <c r="I190" s="99">
        <f t="shared" si="30"/>
        <v>0</v>
      </c>
      <c r="J190" s="95">
        <f>SUM(J191,J192)</f>
        <v>0</v>
      </c>
      <c r="K190" s="399">
        <f>SUM(K191,K192)</f>
        <v>0</v>
      </c>
      <c r="L190" s="99">
        <f t="shared" si="31"/>
        <v>0</v>
      </c>
      <c r="M190" s="469">
        <f>SUM(M191,M192)</f>
        <v>0</v>
      </c>
      <c r="N190" s="98">
        <f>SUM(N191,N192)</f>
        <v>0</v>
      </c>
      <c r="O190" s="99">
        <f t="shared" si="32"/>
        <v>0</v>
      </c>
      <c r="P190" s="397"/>
      <c r="R190" s="346"/>
      <c r="S190" s="346"/>
    </row>
    <row r="191" spans="1:19" customFormat="1" ht="36" hidden="1" x14ac:dyDescent="0.25">
      <c r="A191" s="350">
        <v>4240</v>
      </c>
      <c r="B191" s="101" t="s">
        <v>207</v>
      </c>
      <c r="C191" s="400">
        <f t="shared" si="25"/>
        <v>0</v>
      </c>
      <c r="D191" s="106">
        <v>0</v>
      </c>
      <c r="E191" s="108"/>
      <c r="F191" s="243">
        <f t="shared" si="29"/>
        <v>0</v>
      </c>
      <c r="G191" s="106"/>
      <c r="H191" s="403"/>
      <c r="I191" s="243">
        <f t="shared" si="30"/>
        <v>0</v>
      </c>
      <c r="J191" s="106">
        <v>0</v>
      </c>
      <c r="K191" s="403"/>
      <c r="L191" s="243">
        <f t="shared" si="31"/>
        <v>0</v>
      </c>
      <c r="M191" s="463"/>
      <c r="N191" s="108"/>
      <c r="O191" s="243">
        <f t="shared" si="32"/>
        <v>0</v>
      </c>
      <c r="P191" s="382"/>
      <c r="R191" s="346"/>
      <c r="S191" s="346"/>
    </row>
    <row r="192" spans="1:19" customFormat="1" ht="24" hidden="1" x14ac:dyDescent="0.25">
      <c r="A192" s="224">
        <v>4250</v>
      </c>
      <c r="B192" s="111" t="s">
        <v>208</v>
      </c>
      <c r="C192" s="405">
        <f t="shared" si="25"/>
        <v>0</v>
      </c>
      <c r="D192" s="116">
        <v>0</v>
      </c>
      <c r="E192" s="118"/>
      <c r="F192" s="230">
        <f t="shared" si="29"/>
        <v>0</v>
      </c>
      <c r="G192" s="116"/>
      <c r="H192" s="408"/>
      <c r="I192" s="230">
        <f t="shared" si="30"/>
        <v>0</v>
      </c>
      <c r="J192" s="116">
        <v>0</v>
      </c>
      <c r="K192" s="408"/>
      <c r="L192" s="230">
        <f t="shared" si="31"/>
        <v>0</v>
      </c>
      <c r="M192" s="464"/>
      <c r="N192" s="118"/>
      <c r="O192" s="230">
        <f t="shared" si="32"/>
        <v>0</v>
      </c>
      <c r="P192" s="387"/>
      <c r="R192" s="346"/>
      <c r="S192" s="346"/>
    </row>
    <row r="193" spans="1:19" customFormat="1" hidden="1" x14ac:dyDescent="0.25">
      <c r="A193" s="85">
        <v>4300</v>
      </c>
      <c r="B193" s="210" t="s">
        <v>209</v>
      </c>
      <c r="C193" s="393">
        <f t="shared" si="25"/>
        <v>0</v>
      </c>
      <c r="D193" s="95">
        <f>SUM(D194)</f>
        <v>0</v>
      </c>
      <c r="E193" s="98">
        <f>SUM(E194)</f>
        <v>0</v>
      </c>
      <c r="F193" s="99">
        <f t="shared" si="29"/>
        <v>0</v>
      </c>
      <c r="G193" s="95">
        <f>SUM(G194)</f>
        <v>0</v>
      </c>
      <c r="H193" s="399">
        <f>SUM(H194)</f>
        <v>0</v>
      </c>
      <c r="I193" s="99">
        <f t="shared" si="30"/>
        <v>0</v>
      </c>
      <c r="J193" s="95">
        <f>SUM(J194)</f>
        <v>0</v>
      </c>
      <c r="K193" s="399">
        <f>SUM(K194)</f>
        <v>0</v>
      </c>
      <c r="L193" s="99">
        <f t="shared" si="31"/>
        <v>0</v>
      </c>
      <c r="M193" s="469">
        <f>SUM(M194)</f>
        <v>0</v>
      </c>
      <c r="N193" s="98">
        <f>SUM(N194)</f>
        <v>0</v>
      </c>
      <c r="O193" s="99">
        <f t="shared" si="32"/>
        <v>0</v>
      </c>
      <c r="P193" s="397"/>
      <c r="R193" s="346"/>
      <c r="S193" s="346"/>
    </row>
    <row r="194" spans="1:19" customFormat="1" ht="24" hidden="1" x14ac:dyDescent="0.25">
      <c r="A194" s="350">
        <v>4310</v>
      </c>
      <c r="B194" s="101" t="s">
        <v>210</v>
      </c>
      <c r="C194" s="400">
        <f t="shared" si="25"/>
        <v>0</v>
      </c>
      <c r="D194" s="238">
        <f>SUM(D195:D195)</f>
        <v>0</v>
      </c>
      <c r="E194" s="241">
        <f>SUM(E195:E195)</f>
        <v>0</v>
      </c>
      <c r="F194" s="243">
        <f t="shared" si="29"/>
        <v>0</v>
      </c>
      <c r="G194" s="238">
        <f>SUM(G195:G195)</f>
        <v>0</v>
      </c>
      <c r="H194" s="470">
        <f>SUM(H195:H195)</f>
        <v>0</v>
      </c>
      <c r="I194" s="243">
        <f t="shared" si="30"/>
        <v>0</v>
      </c>
      <c r="J194" s="238">
        <f>SUM(J195:J195)</f>
        <v>0</v>
      </c>
      <c r="K194" s="470">
        <f>SUM(K195:K195)</f>
        <v>0</v>
      </c>
      <c r="L194" s="243">
        <f t="shared" si="31"/>
        <v>0</v>
      </c>
      <c r="M194" s="471">
        <f>SUM(M195:M195)</f>
        <v>0</v>
      </c>
      <c r="N194" s="241">
        <f>SUM(N195:N195)</f>
        <v>0</v>
      </c>
      <c r="O194" s="243">
        <f t="shared" si="32"/>
        <v>0</v>
      </c>
      <c r="P194" s="382"/>
      <c r="R194" s="346"/>
      <c r="S194" s="346"/>
    </row>
    <row r="195" spans="1:19" customFormat="1" ht="36" hidden="1" x14ac:dyDescent="0.25">
      <c r="A195" s="64">
        <v>4311</v>
      </c>
      <c r="B195" s="111" t="s">
        <v>211</v>
      </c>
      <c r="C195" s="405">
        <f t="shared" si="25"/>
        <v>0</v>
      </c>
      <c r="D195" s="116">
        <v>0</v>
      </c>
      <c r="E195" s="118"/>
      <c r="F195" s="230">
        <f t="shared" si="29"/>
        <v>0</v>
      </c>
      <c r="G195" s="116"/>
      <c r="H195" s="408"/>
      <c r="I195" s="230">
        <f t="shared" si="30"/>
        <v>0</v>
      </c>
      <c r="J195" s="116">
        <v>0</v>
      </c>
      <c r="K195" s="408"/>
      <c r="L195" s="230">
        <f t="shared" si="31"/>
        <v>0</v>
      </c>
      <c r="M195" s="464"/>
      <c r="N195" s="118"/>
      <c r="O195" s="230">
        <f t="shared" si="32"/>
        <v>0</v>
      </c>
      <c r="P195" s="387"/>
      <c r="R195" s="346"/>
      <c r="S195" s="346"/>
    </row>
    <row r="196" spans="1:19" s="37" customFormat="1" ht="24" x14ac:dyDescent="0.25">
      <c r="A196" s="271"/>
      <c r="B196" s="29" t="s">
        <v>212</v>
      </c>
      <c r="C196" s="175">
        <f t="shared" si="25"/>
        <v>1300</v>
      </c>
      <c r="D196" s="173">
        <f>SUM(D197,D232,D270)</f>
        <v>1300</v>
      </c>
      <c r="E196" s="176">
        <f>SUM(E197,E232,E270)</f>
        <v>0</v>
      </c>
      <c r="F196" s="199">
        <f t="shared" si="29"/>
        <v>1300</v>
      </c>
      <c r="G196" s="173">
        <f>SUM(G197,G232,G270)</f>
        <v>0</v>
      </c>
      <c r="H196" s="453">
        <f>SUM(H197,H232,H270)</f>
        <v>0</v>
      </c>
      <c r="I196" s="199">
        <f t="shared" si="30"/>
        <v>0</v>
      </c>
      <c r="J196" s="173">
        <f>SUM(J197,J232,J270)</f>
        <v>0</v>
      </c>
      <c r="K196" s="453">
        <f>SUM(K197,K232,K270)</f>
        <v>0</v>
      </c>
      <c r="L196" s="199">
        <f t="shared" si="31"/>
        <v>0</v>
      </c>
      <c r="M196" s="487">
        <f>SUM(M197,M232,M270)</f>
        <v>0</v>
      </c>
      <c r="N196" s="488">
        <f>SUM(N197,N232,N270)</f>
        <v>0</v>
      </c>
      <c r="O196" s="489">
        <f t="shared" si="32"/>
        <v>0</v>
      </c>
      <c r="P196" s="490"/>
      <c r="R196" s="346"/>
      <c r="S196" s="346"/>
    </row>
    <row r="197" spans="1:19" customFormat="1" x14ac:dyDescent="0.25">
      <c r="A197" s="200">
        <v>5000</v>
      </c>
      <c r="B197" s="200" t="s">
        <v>213</v>
      </c>
      <c r="C197" s="608">
        <f>F197+I197+L197+O197</f>
        <v>1300</v>
      </c>
      <c r="D197" s="206">
        <f>D198+D206</f>
        <v>1300</v>
      </c>
      <c r="E197" s="207">
        <f>E198+E206</f>
        <v>0</v>
      </c>
      <c r="F197" s="209">
        <f t="shared" si="29"/>
        <v>1300</v>
      </c>
      <c r="G197" s="206">
        <f>G198+G206</f>
        <v>0</v>
      </c>
      <c r="H197" s="456">
        <f>H198+H206</f>
        <v>0</v>
      </c>
      <c r="I197" s="209">
        <f t="shared" si="30"/>
        <v>0</v>
      </c>
      <c r="J197" s="206">
        <f>J198+J206</f>
        <v>0</v>
      </c>
      <c r="K197" s="456">
        <f>K198+K206</f>
        <v>0</v>
      </c>
      <c r="L197" s="209">
        <f t="shared" si="31"/>
        <v>0</v>
      </c>
      <c r="M197" s="457">
        <f>M198+M206</f>
        <v>0</v>
      </c>
      <c r="N197" s="207">
        <f>N198+N206</f>
        <v>0</v>
      </c>
      <c r="O197" s="209">
        <f t="shared" si="32"/>
        <v>0</v>
      </c>
      <c r="P197" s="458"/>
      <c r="R197" s="346"/>
      <c r="S197" s="346"/>
    </row>
    <row r="198" spans="1:19" customFormat="1" hidden="1" x14ac:dyDescent="0.25">
      <c r="A198" s="85">
        <v>5100</v>
      </c>
      <c r="B198" s="210" t="s">
        <v>214</v>
      </c>
      <c r="C198" s="393">
        <f t="shared" si="25"/>
        <v>0</v>
      </c>
      <c r="D198" s="95">
        <f>D199+D200+D203+D204+D205</f>
        <v>0</v>
      </c>
      <c r="E198" s="98">
        <f>E199+E200+E203+E204+E205</f>
        <v>0</v>
      </c>
      <c r="F198" s="99">
        <f t="shared" si="29"/>
        <v>0</v>
      </c>
      <c r="G198" s="95">
        <f>G199+G200+G203+G204+G205</f>
        <v>0</v>
      </c>
      <c r="H198" s="399">
        <f>H199+H200+H203+H204+H205</f>
        <v>0</v>
      </c>
      <c r="I198" s="99">
        <f t="shared" si="30"/>
        <v>0</v>
      </c>
      <c r="J198" s="95">
        <f>J199+J200+J203+J204+J205</f>
        <v>0</v>
      </c>
      <c r="K198" s="399">
        <f>K199+K200+K203+K204+K205</f>
        <v>0</v>
      </c>
      <c r="L198" s="99">
        <f t="shared" si="31"/>
        <v>0</v>
      </c>
      <c r="M198" s="469">
        <f>M199+M200+M203+M204+M205</f>
        <v>0</v>
      </c>
      <c r="N198" s="98">
        <f>N199+N200+N203+N204+N205</f>
        <v>0</v>
      </c>
      <c r="O198" s="99">
        <f t="shared" si="32"/>
        <v>0</v>
      </c>
      <c r="P198" s="397"/>
      <c r="R198" s="346"/>
      <c r="S198" s="346"/>
    </row>
    <row r="199" spans="1:19" customFormat="1" hidden="1" x14ac:dyDescent="0.25">
      <c r="A199" s="350">
        <v>5110</v>
      </c>
      <c r="B199" s="101" t="s">
        <v>215</v>
      </c>
      <c r="C199" s="400">
        <f t="shared" si="25"/>
        <v>0</v>
      </c>
      <c r="D199" s="106">
        <v>0</v>
      </c>
      <c r="E199" s="108"/>
      <c r="F199" s="243">
        <f t="shared" si="29"/>
        <v>0</v>
      </c>
      <c r="G199" s="106"/>
      <c r="H199" s="403"/>
      <c r="I199" s="243">
        <f t="shared" si="30"/>
        <v>0</v>
      </c>
      <c r="J199" s="106">
        <v>0</v>
      </c>
      <c r="K199" s="403"/>
      <c r="L199" s="243">
        <f t="shared" si="31"/>
        <v>0</v>
      </c>
      <c r="M199" s="463"/>
      <c r="N199" s="108"/>
      <c r="O199" s="243">
        <f t="shared" si="32"/>
        <v>0</v>
      </c>
      <c r="P199" s="382"/>
      <c r="R199" s="346"/>
      <c r="S199" s="346"/>
    </row>
    <row r="200" spans="1:19" customFormat="1" ht="24" hidden="1" x14ac:dyDescent="0.25">
      <c r="A200" s="224">
        <v>5120</v>
      </c>
      <c r="B200" s="111" t="s">
        <v>216</v>
      </c>
      <c r="C200" s="405">
        <f t="shared" si="25"/>
        <v>0</v>
      </c>
      <c r="D200" s="225">
        <f>D201+D202</f>
        <v>0</v>
      </c>
      <c r="E200" s="228">
        <f>E201+E202</f>
        <v>0</v>
      </c>
      <c r="F200" s="230">
        <f t="shared" si="29"/>
        <v>0</v>
      </c>
      <c r="G200" s="225">
        <f>G201+G202</f>
        <v>0</v>
      </c>
      <c r="H200" s="465">
        <f>H201+H202</f>
        <v>0</v>
      </c>
      <c r="I200" s="230">
        <f t="shared" si="30"/>
        <v>0</v>
      </c>
      <c r="J200" s="225">
        <f>J201+J202</f>
        <v>0</v>
      </c>
      <c r="K200" s="465">
        <f>K201+K202</f>
        <v>0</v>
      </c>
      <c r="L200" s="230">
        <f t="shared" si="31"/>
        <v>0</v>
      </c>
      <c r="M200" s="466">
        <f>M201+M202</f>
        <v>0</v>
      </c>
      <c r="N200" s="228">
        <f>N201+N202</f>
        <v>0</v>
      </c>
      <c r="O200" s="230">
        <f t="shared" si="32"/>
        <v>0</v>
      </c>
      <c r="P200" s="387"/>
      <c r="R200" s="346"/>
      <c r="S200" s="346"/>
    </row>
    <row r="201" spans="1:19" customFormat="1" hidden="1" x14ac:dyDescent="0.25">
      <c r="A201" s="64">
        <v>5121</v>
      </c>
      <c r="B201" s="111" t="s">
        <v>217</v>
      </c>
      <c r="C201" s="405">
        <f t="shared" si="25"/>
        <v>0</v>
      </c>
      <c r="D201" s="116">
        <v>0</v>
      </c>
      <c r="E201" s="118"/>
      <c r="F201" s="230">
        <f t="shared" si="29"/>
        <v>0</v>
      </c>
      <c r="G201" s="116"/>
      <c r="H201" s="408"/>
      <c r="I201" s="230">
        <f t="shared" si="30"/>
        <v>0</v>
      </c>
      <c r="J201" s="116">
        <v>0</v>
      </c>
      <c r="K201" s="408"/>
      <c r="L201" s="230">
        <f t="shared" si="31"/>
        <v>0</v>
      </c>
      <c r="M201" s="464"/>
      <c r="N201" s="118"/>
      <c r="O201" s="230">
        <f t="shared" si="32"/>
        <v>0</v>
      </c>
      <c r="P201" s="387"/>
      <c r="R201" s="346"/>
      <c r="S201" s="346"/>
    </row>
    <row r="202" spans="1:19" customFormat="1" ht="24" hidden="1" x14ac:dyDescent="0.25">
      <c r="A202" s="64">
        <v>5129</v>
      </c>
      <c r="B202" s="111" t="s">
        <v>218</v>
      </c>
      <c r="C202" s="405">
        <f t="shared" si="25"/>
        <v>0</v>
      </c>
      <c r="D202" s="116">
        <v>0</v>
      </c>
      <c r="E202" s="118"/>
      <c r="F202" s="230">
        <f t="shared" si="29"/>
        <v>0</v>
      </c>
      <c r="G202" s="116"/>
      <c r="H202" s="408"/>
      <c r="I202" s="230">
        <f t="shared" si="30"/>
        <v>0</v>
      </c>
      <c r="J202" s="116">
        <v>0</v>
      </c>
      <c r="K202" s="408"/>
      <c r="L202" s="230">
        <f t="shared" si="31"/>
        <v>0</v>
      </c>
      <c r="M202" s="464"/>
      <c r="N202" s="118"/>
      <c r="O202" s="230">
        <f t="shared" si="32"/>
        <v>0</v>
      </c>
      <c r="P202" s="387"/>
      <c r="R202" s="346"/>
      <c r="S202" s="346"/>
    </row>
    <row r="203" spans="1:19" customFormat="1" hidden="1" x14ac:dyDescent="0.25">
      <c r="A203" s="224">
        <v>5130</v>
      </c>
      <c r="B203" s="111" t="s">
        <v>219</v>
      </c>
      <c r="C203" s="405">
        <f t="shared" si="25"/>
        <v>0</v>
      </c>
      <c r="D203" s="116">
        <v>0</v>
      </c>
      <c r="E203" s="118"/>
      <c r="F203" s="230">
        <f t="shared" si="29"/>
        <v>0</v>
      </c>
      <c r="G203" s="116"/>
      <c r="H203" s="408"/>
      <c r="I203" s="230">
        <f t="shared" si="30"/>
        <v>0</v>
      </c>
      <c r="J203" s="116">
        <v>0</v>
      </c>
      <c r="K203" s="408"/>
      <c r="L203" s="230">
        <f t="shared" si="31"/>
        <v>0</v>
      </c>
      <c r="M203" s="464"/>
      <c r="N203" s="118"/>
      <c r="O203" s="230">
        <f t="shared" si="32"/>
        <v>0</v>
      </c>
      <c r="P203" s="387"/>
      <c r="R203" s="346"/>
      <c r="S203" s="346"/>
    </row>
    <row r="204" spans="1:19" customFormat="1" hidden="1" x14ac:dyDescent="0.25">
      <c r="A204" s="224">
        <v>5140</v>
      </c>
      <c r="B204" s="111" t="s">
        <v>220</v>
      </c>
      <c r="C204" s="405">
        <f t="shared" si="25"/>
        <v>0</v>
      </c>
      <c r="D204" s="116">
        <v>0</v>
      </c>
      <c r="E204" s="118"/>
      <c r="F204" s="230">
        <f t="shared" si="29"/>
        <v>0</v>
      </c>
      <c r="G204" s="116"/>
      <c r="H204" s="408"/>
      <c r="I204" s="230">
        <f t="shared" si="30"/>
        <v>0</v>
      </c>
      <c r="J204" s="116">
        <v>0</v>
      </c>
      <c r="K204" s="408"/>
      <c r="L204" s="230">
        <f t="shared" si="31"/>
        <v>0</v>
      </c>
      <c r="M204" s="464"/>
      <c r="N204" s="118"/>
      <c r="O204" s="230">
        <f t="shared" si="32"/>
        <v>0</v>
      </c>
      <c r="P204" s="387"/>
      <c r="R204" s="346"/>
      <c r="S204" s="346"/>
    </row>
    <row r="205" spans="1:19" customFormat="1" ht="24" hidden="1" x14ac:dyDescent="0.25">
      <c r="A205" s="224">
        <v>5170</v>
      </c>
      <c r="B205" s="111" t="s">
        <v>221</v>
      </c>
      <c r="C205" s="405">
        <f t="shared" si="25"/>
        <v>0</v>
      </c>
      <c r="D205" s="116">
        <v>0</v>
      </c>
      <c r="E205" s="118"/>
      <c r="F205" s="230">
        <f t="shared" si="29"/>
        <v>0</v>
      </c>
      <c r="G205" s="116"/>
      <c r="H205" s="408"/>
      <c r="I205" s="230">
        <f t="shared" si="30"/>
        <v>0</v>
      </c>
      <c r="J205" s="116">
        <v>0</v>
      </c>
      <c r="K205" s="408"/>
      <c r="L205" s="230">
        <f t="shared" si="31"/>
        <v>0</v>
      </c>
      <c r="M205" s="464"/>
      <c r="N205" s="118"/>
      <c r="O205" s="230">
        <f t="shared" si="32"/>
        <v>0</v>
      </c>
      <c r="P205" s="387"/>
      <c r="R205" s="346"/>
      <c r="S205" s="346"/>
    </row>
    <row r="206" spans="1:19" customFormat="1" x14ac:dyDescent="0.25">
      <c r="A206" s="85">
        <v>5200</v>
      </c>
      <c r="B206" s="210" t="s">
        <v>222</v>
      </c>
      <c r="C206" s="97">
        <f t="shared" si="25"/>
        <v>1300</v>
      </c>
      <c r="D206" s="95">
        <f>D207+D217+D218+D227+D228+D229+D231</f>
        <v>1300</v>
      </c>
      <c r="E206" s="98">
        <f>E207+E217+E218+E227+E228+E229+E231</f>
        <v>0</v>
      </c>
      <c r="F206" s="99">
        <f t="shared" si="29"/>
        <v>1300</v>
      </c>
      <c r="G206" s="95">
        <f>G207+G217+G218+G227+G228+G229+G231</f>
        <v>0</v>
      </c>
      <c r="H206" s="399">
        <f>H207+H217+H218+H227+H228+H229+H231</f>
        <v>0</v>
      </c>
      <c r="I206" s="99">
        <f t="shared" si="30"/>
        <v>0</v>
      </c>
      <c r="J206" s="95">
        <f>J207+J217+J218+J227+J228+J229+J231</f>
        <v>0</v>
      </c>
      <c r="K206" s="399">
        <f>K207+K217+K218+K227+K228+K229+K231</f>
        <v>0</v>
      </c>
      <c r="L206" s="99">
        <f t="shared" si="31"/>
        <v>0</v>
      </c>
      <c r="M206" s="469">
        <f>M207+M217+M218+M227+M228+M229+M231</f>
        <v>0</v>
      </c>
      <c r="N206" s="98">
        <f>N207+N217+N218+N227+N228+N229+N231</f>
        <v>0</v>
      </c>
      <c r="O206" s="99">
        <f t="shared" si="32"/>
        <v>0</v>
      </c>
      <c r="P206" s="397"/>
      <c r="R206" s="346"/>
      <c r="S206" s="346"/>
    </row>
    <row r="207" spans="1:19" customFormat="1" hidden="1" x14ac:dyDescent="0.25">
      <c r="A207" s="213">
        <v>5210</v>
      </c>
      <c r="B207" s="156" t="s">
        <v>223</v>
      </c>
      <c r="C207" s="435">
        <f t="shared" si="25"/>
        <v>0</v>
      </c>
      <c r="D207" s="214">
        <f>SUM(D208:D216)</f>
        <v>0</v>
      </c>
      <c r="E207" s="217">
        <f>SUM(E208:E216)</f>
        <v>0</v>
      </c>
      <c r="F207" s="219">
        <f t="shared" si="29"/>
        <v>0</v>
      </c>
      <c r="G207" s="214">
        <f>SUM(G208:G216)</f>
        <v>0</v>
      </c>
      <c r="H207" s="461">
        <f>SUM(H208:H216)</f>
        <v>0</v>
      </c>
      <c r="I207" s="219">
        <f t="shared" si="30"/>
        <v>0</v>
      </c>
      <c r="J207" s="214">
        <f>SUM(J208:J216)</f>
        <v>0</v>
      </c>
      <c r="K207" s="461">
        <f>SUM(K208:K216)</f>
        <v>0</v>
      </c>
      <c r="L207" s="219">
        <f t="shared" si="31"/>
        <v>0</v>
      </c>
      <c r="M207" s="462">
        <f>SUM(M208:M216)</f>
        <v>0</v>
      </c>
      <c r="N207" s="217">
        <f>SUM(N208:N216)</f>
        <v>0</v>
      </c>
      <c r="O207" s="219">
        <f t="shared" si="32"/>
        <v>0</v>
      </c>
      <c r="P207" s="434"/>
      <c r="R207" s="346"/>
      <c r="S207" s="346"/>
    </row>
    <row r="208" spans="1:19" customFormat="1" hidden="1" x14ac:dyDescent="0.25">
      <c r="A208" s="55">
        <v>5211</v>
      </c>
      <c r="B208" s="101" t="s">
        <v>224</v>
      </c>
      <c r="C208" s="227">
        <f t="shared" si="25"/>
        <v>0</v>
      </c>
      <c r="D208" s="106">
        <v>0</v>
      </c>
      <c r="E208" s="108"/>
      <c r="F208" s="243">
        <f t="shared" si="29"/>
        <v>0</v>
      </c>
      <c r="G208" s="106"/>
      <c r="H208" s="403"/>
      <c r="I208" s="243">
        <f t="shared" si="30"/>
        <v>0</v>
      </c>
      <c r="J208" s="106">
        <v>0</v>
      </c>
      <c r="K208" s="403"/>
      <c r="L208" s="243">
        <f t="shared" si="31"/>
        <v>0</v>
      </c>
      <c r="M208" s="463"/>
      <c r="N208" s="108"/>
      <c r="O208" s="243">
        <f t="shared" si="32"/>
        <v>0</v>
      </c>
      <c r="P208" s="382"/>
      <c r="R208" s="346"/>
      <c r="S208" s="346"/>
    </row>
    <row r="209" spans="1:19" customFormat="1" hidden="1" x14ac:dyDescent="0.25">
      <c r="A209" s="64">
        <v>5212</v>
      </c>
      <c r="B209" s="111" t="s">
        <v>225</v>
      </c>
      <c r="C209" s="227">
        <f t="shared" si="25"/>
        <v>0</v>
      </c>
      <c r="D209" s="116">
        <v>0</v>
      </c>
      <c r="E209" s="118"/>
      <c r="F209" s="230">
        <f t="shared" si="29"/>
        <v>0</v>
      </c>
      <c r="G209" s="116"/>
      <c r="H209" s="408"/>
      <c r="I209" s="230">
        <f t="shared" si="30"/>
        <v>0</v>
      </c>
      <c r="J209" s="116">
        <v>0</v>
      </c>
      <c r="K209" s="408"/>
      <c r="L209" s="230">
        <f t="shared" si="31"/>
        <v>0</v>
      </c>
      <c r="M209" s="464"/>
      <c r="N209" s="118"/>
      <c r="O209" s="230">
        <f t="shared" si="32"/>
        <v>0</v>
      </c>
      <c r="P209" s="387"/>
      <c r="R209" s="346"/>
      <c r="S209" s="346"/>
    </row>
    <row r="210" spans="1:19" customFormat="1" hidden="1" x14ac:dyDescent="0.25">
      <c r="A210" s="64">
        <v>5213</v>
      </c>
      <c r="B210" s="111" t="s">
        <v>226</v>
      </c>
      <c r="C210" s="227">
        <f t="shared" si="25"/>
        <v>0</v>
      </c>
      <c r="D210" s="116">
        <v>0</v>
      </c>
      <c r="E210" s="118"/>
      <c r="F210" s="230">
        <f t="shared" si="29"/>
        <v>0</v>
      </c>
      <c r="G210" s="116"/>
      <c r="H210" s="408"/>
      <c r="I210" s="230">
        <f t="shared" si="30"/>
        <v>0</v>
      </c>
      <c r="J210" s="116">
        <v>0</v>
      </c>
      <c r="K210" s="408"/>
      <c r="L210" s="230">
        <f t="shared" si="31"/>
        <v>0</v>
      </c>
      <c r="M210" s="464"/>
      <c r="N210" s="118"/>
      <c r="O210" s="230">
        <f t="shared" si="32"/>
        <v>0</v>
      </c>
      <c r="P210" s="387"/>
      <c r="R210" s="346"/>
      <c r="S210" s="346"/>
    </row>
    <row r="211" spans="1:19" customFormat="1" hidden="1" x14ac:dyDescent="0.25">
      <c r="A211" s="64">
        <v>5214</v>
      </c>
      <c r="B211" s="111" t="s">
        <v>227</v>
      </c>
      <c r="C211" s="227">
        <f t="shared" si="25"/>
        <v>0</v>
      </c>
      <c r="D211" s="116">
        <v>0</v>
      </c>
      <c r="E211" s="118"/>
      <c r="F211" s="230">
        <f t="shared" si="29"/>
        <v>0</v>
      </c>
      <c r="G211" s="116"/>
      <c r="H211" s="408"/>
      <c r="I211" s="230">
        <f t="shared" si="30"/>
        <v>0</v>
      </c>
      <c r="J211" s="116">
        <v>0</v>
      </c>
      <c r="K211" s="408"/>
      <c r="L211" s="230">
        <f t="shared" si="31"/>
        <v>0</v>
      </c>
      <c r="M211" s="464"/>
      <c r="N211" s="118"/>
      <c r="O211" s="230">
        <f t="shared" si="32"/>
        <v>0</v>
      </c>
      <c r="P211" s="387"/>
      <c r="R211" s="346"/>
      <c r="S211" s="346"/>
    </row>
    <row r="212" spans="1:19" customFormat="1" hidden="1" x14ac:dyDescent="0.25">
      <c r="A212" s="64">
        <v>5215</v>
      </c>
      <c r="B212" s="111" t="s">
        <v>228</v>
      </c>
      <c r="C212" s="227">
        <f t="shared" si="25"/>
        <v>0</v>
      </c>
      <c r="D212" s="116">
        <v>0</v>
      </c>
      <c r="E212" s="118"/>
      <c r="F212" s="230">
        <f t="shared" si="29"/>
        <v>0</v>
      </c>
      <c r="G212" s="116"/>
      <c r="H212" s="408"/>
      <c r="I212" s="230">
        <f t="shared" si="30"/>
        <v>0</v>
      </c>
      <c r="J212" s="116">
        <v>0</v>
      </c>
      <c r="K212" s="408"/>
      <c r="L212" s="230">
        <f t="shared" si="31"/>
        <v>0</v>
      </c>
      <c r="M212" s="464"/>
      <c r="N212" s="118"/>
      <c r="O212" s="230">
        <f t="shared" si="32"/>
        <v>0</v>
      </c>
      <c r="P212" s="387"/>
      <c r="R212" s="346"/>
      <c r="S212" s="346"/>
    </row>
    <row r="213" spans="1:19" customFormat="1" ht="24" hidden="1" x14ac:dyDescent="0.25">
      <c r="A213" s="64">
        <v>5216</v>
      </c>
      <c r="B213" s="111" t="s">
        <v>229</v>
      </c>
      <c r="C213" s="227">
        <f t="shared" si="25"/>
        <v>0</v>
      </c>
      <c r="D213" s="116">
        <v>0</v>
      </c>
      <c r="E213" s="118"/>
      <c r="F213" s="230">
        <f t="shared" si="29"/>
        <v>0</v>
      </c>
      <c r="G213" s="116"/>
      <c r="H213" s="408"/>
      <c r="I213" s="230">
        <f t="shared" si="30"/>
        <v>0</v>
      </c>
      <c r="J213" s="116">
        <v>0</v>
      </c>
      <c r="K213" s="408"/>
      <c r="L213" s="230">
        <f t="shared" si="31"/>
        <v>0</v>
      </c>
      <c r="M213" s="464"/>
      <c r="N213" s="118"/>
      <c r="O213" s="230">
        <f t="shared" si="32"/>
        <v>0</v>
      </c>
      <c r="P213" s="387"/>
      <c r="R213" s="346"/>
      <c r="S213" s="346"/>
    </row>
    <row r="214" spans="1:19" customFormat="1" hidden="1" x14ac:dyDescent="0.25">
      <c r="A214" s="64">
        <v>5217</v>
      </c>
      <c r="B214" s="111" t="s">
        <v>230</v>
      </c>
      <c r="C214" s="227">
        <f t="shared" si="25"/>
        <v>0</v>
      </c>
      <c r="D214" s="116">
        <v>0</v>
      </c>
      <c r="E214" s="118"/>
      <c r="F214" s="230">
        <f t="shared" si="29"/>
        <v>0</v>
      </c>
      <c r="G214" s="116"/>
      <c r="H214" s="408"/>
      <c r="I214" s="230">
        <f t="shared" si="30"/>
        <v>0</v>
      </c>
      <c r="J214" s="116">
        <v>0</v>
      </c>
      <c r="K214" s="408"/>
      <c r="L214" s="230">
        <f t="shared" si="31"/>
        <v>0</v>
      </c>
      <c r="M214" s="464"/>
      <c r="N214" s="118"/>
      <c r="O214" s="230">
        <f t="shared" si="32"/>
        <v>0</v>
      </c>
      <c r="P214" s="387"/>
      <c r="R214" s="346"/>
      <c r="S214" s="346"/>
    </row>
    <row r="215" spans="1:19" customFormat="1" hidden="1" x14ac:dyDescent="0.25">
      <c r="A215" s="64">
        <v>5218</v>
      </c>
      <c r="B215" s="111" t="s">
        <v>231</v>
      </c>
      <c r="C215" s="227">
        <f t="shared" si="25"/>
        <v>0</v>
      </c>
      <c r="D215" s="116">
        <v>0</v>
      </c>
      <c r="E215" s="118"/>
      <c r="F215" s="230">
        <f t="shared" si="29"/>
        <v>0</v>
      </c>
      <c r="G215" s="116"/>
      <c r="H215" s="408"/>
      <c r="I215" s="230">
        <f t="shared" si="30"/>
        <v>0</v>
      </c>
      <c r="J215" s="116">
        <v>0</v>
      </c>
      <c r="K215" s="408"/>
      <c r="L215" s="230">
        <f t="shared" si="31"/>
        <v>0</v>
      </c>
      <c r="M215" s="464"/>
      <c r="N215" s="118"/>
      <c r="O215" s="230">
        <f t="shared" si="32"/>
        <v>0</v>
      </c>
      <c r="P215" s="387"/>
      <c r="R215" s="346"/>
      <c r="S215" s="346"/>
    </row>
    <row r="216" spans="1:19" customFormat="1" hidden="1" x14ac:dyDescent="0.25">
      <c r="A216" s="64">
        <v>5219</v>
      </c>
      <c r="B216" s="111" t="s">
        <v>232</v>
      </c>
      <c r="C216" s="227">
        <f t="shared" si="25"/>
        <v>0</v>
      </c>
      <c r="D216" s="116">
        <v>0</v>
      </c>
      <c r="E216" s="118"/>
      <c r="F216" s="230">
        <f t="shared" si="29"/>
        <v>0</v>
      </c>
      <c r="G216" s="116"/>
      <c r="H216" s="408"/>
      <c r="I216" s="230">
        <f t="shared" si="30"/>
        <v>0</v>
      </c>
      <c r="J216" s="116">
        <v>0</v>
      </c>
      <c r="K216" s="408"/>
      <c r="L216" s="230">
        <f t="shared" si="31"/>
        <v>0</v>
      </c>
      <c r="M216" s="464"/>
      <c r="N216" s="118"/>
      <c r="O216" s="230">
        <f t="shared" si="32"/>
        <v>0</v>
      </c>
      <c r="P216" s="387"/>
      <c r="R216" s="346"/>
      <c r="S216" s="346"/>
    </row>
    <row r="217" spans="1:19" customFormat="1" hidden="1" x14ac:dyDescent="0.25">
      <c r="A217" s="224">
        <v>5220</v>
      </c>
      <c r="B217" s="111" t="s">
        <v>233</v>
      </c>
      <c r="C217" s="227">
        <f t="shared" si="25"/>
        <v>0</v>
      </c>
      <c r="D217" s="116">
        <v>0</v>
      </c>
      <c r="E217" s="118"/>
      <c r="F217" s="230">
        <f t="shared" si="29"/>
        <v>0</v>
      </c>
      <c r="G217" s="116"/>
      <c r="H217" s="408"/>
      <c r="I217" s="230">
        <f t="shared" si="30"/>
        <v>0</v>
      </c>
      <c r="J217" s="116">
        <v>0</v>
      </c>
      <c r="K217" s="408"/>
      <c r="L217" s="230">
        <f t="shared" si="31"/>
        <v>0</v>
      </c>
      <c r="M217" s="464"/>
      <c r="N217" s="118"/>
      <c r="O217" s="230">
        <f t="shared" si="32"/>
        <v>0</v>
      </c>
      <c r="P217" s="387"/>
      <c r="R217" s="346"/>
      <c r="S217" s="346"/>
    </row>
    <row r="218" spans="1:19" customFormat="1" x14ac:dyDescent="0.25">
      <c r="A218" s="224">
        <v>5230</v>
      </c>
      <c r="B218" s="111" t="s">
        <v>234</v>
      </c>
      <c r="C218" s="227">
        <f t="shared" si="25"/>
        <v>1300</v>
      </c>
      <c r="D218" s="225">
        <f>SUM(D219:D226)</f>
        <v>1300</v>
      </c>
      <c r="E218" s="228">
        <f>SUM(E219:E226)</f>
        <v>0</v>
      </c>
      <c r="F218" s="230">
        <f t="shared" si="29"/>
        <v>1300</v>
      </c>
      <c r="G218" s="225">
        <f>SUM(G219:G226)</f>
        <v>0</v>
      </c>
      <c r="H218" s="465">
        <f>SUM(H219:H226)</f>
        <v>0</v>
      </c>
      <c r="I218" s="230">
        <f t="shared" si="30"/>
        <v>0</v>
      </c>
      <c r="J218" s="225">
        <f>SUM(J219:J226)</f>
        <v>0</v>
      </c>
      <c r="K218" s="465">
        <f>SUM(K219:K226)</f>
        <v>0</v>
      </c>
      <c r="L218" s="230">
        <f t="shared" si="31"/>
        <v>0</v>
      </c>
      <c r="M218" s="466">
        <f>SUM(M219:M226)</f>
        <v>0</v>
      </c>
      <c r="N218" s="228">
        <f>SUM(N219:N226)</f>
        <v>0</v>
      </c>
      <c r="O218" s="230">
        <f t="shared" si="32"/>
        <v>0</v>
      </c>
      <c r="P218" s="387"/>
      <c r="R218" s="346"/>
      <c r="S218" s="346"/>
    </row>
    <row r="219" spans="1:19" customFormat="1" hidden="1" x14ac:dyDescent="0.25">
      <c r="A219" s="64">
        <v>5231</v>
      </c>
      <c r="B219" s="111" t="s">
        <v>235</v>
      </c>
      <c r="C219" s="227">
        <f t="shared" si="25"/>
        <v>0</v>
      </c>
      <c r="D219" s="116">
        <v>0</v>
      </c>
      <c r="E219" s="118"/>
      <c r="F219" s="230">
        <f t="shared" si="29"/>
        <v>0</v>
      </c>
      <c r="G219" s="116"/>
      <c r="H219" s="408"/>
      <c r="I219" s="230">
        <f t="shared" si="30"/>
        <v>0</v>
      </c>
      <c r="J219" s="116">
        <v>0</v>
      </c>
      <c r="K219" s="408"/>
      <c r="L219" s="230">
        <f t="shared" si="31"/>
        <v>0</v>
      </c>
      <c r="M219" s="464"/>
      <c r="N219" s="118"/>
      <c r="O219" s="230">
        <f t="shared" si="32"/>
        <v>0</v>
      </c>
      <c r="P219" s="387"/>
      <c r="R219" s="346"/>
      <c r="S219" s="346"/>
    </row>
    <row r="220" spans="1:19" customFormat="1" hidden="1" x14ac:dyDescent="0.25">
      <c r="A220" s="64">
        <v>5232</v>
      </c>
      <c r="B220" s="111" t="s">
        <v>236</v>
      </c>
      <c r="C220" s="227">
        <f t="shared" si="25"/>
        <v>0</v>
      </c>
      <c r="D220" s="116">
        <v>0</v>
      </c>
      <c r="E220" s="118"/>
      <c r="F220" s="230">
        <f t="shared" si="29"/>
        <v>0</v>
      </c>
      <c r="G220" s="116"/>
      <c r="H220" s="408"/>
      <c r="I220" s="230">
        <f t="shared" si="30"/>
        <v>0</v>
      </c>
      <c r="J220" s="116">
        <v>0</v>
      </c>
      <c r="K220" s="408"/>
      <c r="L220" s="230">
        <f t="shared" si="31"/>
        <v>0</v>
      </c>
      <c r="M220" s="464"/>
      <c r="N220" s="118"/>
      <c r="O220" s="230">
        <f t="shared" si="32"/>
        <v>0</v>
      </c>
      <c r="P220" s="387"/>
      <c r="R220" s="346"/>
      <c r="S220" s="346"/>
    </row>
    <row r="221" spans="1:19" customFormat="1" hidden="1" x14ac:dyDescent="0.25">
      <c r="A221" s="64">
        <v>5233</v>
      </c>
      <c r="B221" s="111" t="s">
        <v>237</v>
      </c>
      <c r="C221" s="227">
        <f t="shared" si="25"/>
        <v>0</v>
      </c>
      <c r="D221" s="116">
        <v>0</v>
      </c>
      <c r="E221" s="118"/>
      <c r="F221" s="230">
        <f t="shared" si="29"/>
        <v>0</v>
      </c>
      <c r="G221" s="116"/>
      <c r="H221" s="408"/>
      <c r="I221" s="230">
        <f t="shared" si="30"/>
        <v>0</v>
      </c>
      <c r="J221" s="116">
        <v>0</v>
      </c>
      <c r="K221" s="408"/>
      <c r="L221" s="230">
        <f t="shared" si="31"/>
        <v>0</v>
      </c>
      <c r="M221" s="464"/>
      <c r="N221" s="118"/>
      <c r="O221" s="230">
        <f t="shared" si="32"/>
        <v>0</v>
      </c>
      <c r="P221" s="387"/>
      <c r="R221" s="346"/>
      <c r="S221" s="346"/>
    </row>
    <row r="222" spans="1:19" customFormat="1" ht="24" hidden="1" x14ac:dyDescent="0.25">
      <c r="A222" s="64">
        <v>5234</v>
      </c>
      <c r="B222" s="111" t="s">
        <v>238</v>
      </c>
      <c r="C222" s="227">
        <f t="shared" si="25"/>
        <v>0</v>
      </c>
      <c r="D222" s="116">
        <v>0</v>
      </c>
      <c r="E222" s="118"/>
      <c r="F222" s="230">
        <f t="shared" si="29"/>
        <v>0</v>
      </c>
      <c r="G222" s="116"/>
      <c r="H222" s="408"/>
      <c r="I222" s="230">
        <f t="shared" si="30"/>
        <v>0</v>
      </c>
      <c r="J222" s="116">
        <v>0</v>
      </c>
      <c r="K222" s="408"/>
      <c r="L222" s="230">
        <f t="shared" si="31"/>
        <v>0</v>
      </c>
      <c r="M222" s="464"/>
      <c r="N222" s="118"/>
      <c r="O222" s="230">
        <f t="shared" si="32"/>
        <v>0</v>
      </c>
      <c r="P222" s="387"/>
      <c r="R222" s="346"/>
      <c r="S222" s="346"/>
    </row>
    <row r="223" spans="1:19" customFormat="1" hidden="1" x14ac:dyDescent="0.25">
      <c r="A223" s="64">
        <v>5236</v>
      </c>
      <c r="B223" s="111" t="s">
        <v>239</v>
      </c>
      <c r="C223" s="227">
        <f t="shared" si="25"/>
        <v>0</v>
      </c>
      <c r="D223" s="116">
        <v>0</v>
      </c>
      <c r="E223" s="118"/>
      <c r="F223" s="230">
        <f t="shared" si="29"/>
        <v>0</v>
      </c>
      <c r="G223" s="116"/>
      <c r="H223" s="408"/>
      <c r="I223" s="230">
        <f t="shared" si="30"/>
        <v>0</v>
      </c>
      <c r="J223" s="116">
        <v>0</v>
      </c>
      <c r="K223" s="408"/>
      <c r="L223" s="230">
        <f t="shared" si="31"/>
        <v>0</v>
      </c>
      <c r="M223" s="464"/>
      <c r="N223" s="118"/>
      <c r="O223" s="230">
        <f t="shared" si="32"/>
        <v>0</v>
      </c>
      <c r="P223" s="387"/>
      <c r="R223" s="346"/>
      <c r="S223" s="346"/>
    </row>
    <row r="224" spans="1:19" customFormat="1" hidden="1" x14ac:dyDescent="0.25">
      <c r="A224" s="64">
        <v>5237</v>
      </c>
      <c r="B224" s="111" t="s">
        <v>240</v>
      </c>
      <c r="C224" s="227">
        <f t="shared" si="25"/>
        <v>0</v>
      </c>
      <c r="D224" s="116">
        <v>0</v>
      </c>
      <c r="E224" s="118"/>
      <c r="F224" s="230">
        <f t="shared" si="29"/>
        <v>0</v>
      </c>
      <c r="G224" s="116"/>
      <c r="H224" s="408"/>
      <c r="I224" s="230">
        <f t="shared" si="30"/>
        <v>0</v>
      </c>
      <c r="J224" s="116">
        <v>0</v>
      </c>
      <c r="K224" s="408"/>
      <c r="L224" s="230">
        <f t="shared" si="31"/>
        <v>0</v>
      </c>
      <c r="M224" s="464"/>
      <c r="N224" s="118"/>
      <c r="O224" s="230">
        <f t="shared" si="32"/>
        <v>0</v>
      </c>
      <c r="P224" s="387"/>
      <c r="R224" s="346"/>
      <c r="S224" s="346"/>
    </row>
    <row r="225" spans="1:19" customFormat="1" ht="24" hidden="1" x14ac:dyDescent="0.25">
      <c r="A225" s="64">
        <v>5238</v>
      </c>
      <c r="B225" s="111" t="s">
        <v>241</v>
      </c>
      <c r="C225" s="227">
        <f t="shared" si="25"/>
        <v>0</v>
      </c>
      <c r="D225" s="116">
        <v>0</v>
      </c>
      <c r="E225" s="118"/>
      <c r="F225" s="230">
        <f t="shared" si="29"/>
        <v>0</v>
      </c>
      <c r="G225" s="116"/>
      <c r="H225" s="408"/>
      <c r="I225" s="230">
        <f t="shared" si="30"/>
        <v>0</v>
      </c>
      <c r="J225" s="116">
        <v>0</v>
      </c>
      <c r="K225" s="408"/>
      <c r="L225" s="230">
        <f t="shared" si="31"/>
        <v>0</v>
      </c>
      <c r="M225" s="464"/>
      <c r="N225" s="118"/>
      <c r="O225" s="230">
        <f t="shared" si="32"/>
        <v>0</v>
      </c>
      <c r="P225" s="387"/>
      <c r="R225" s="346"/>
      <c r="S225" s="346"/>
    </row>
    <row r="226" spans="1:19" customFormat="1" ht="24" x14ac:dyDescent="0.25">
      <c r="A226" s="64">
        <v>5239</v>
      </c>
      <c r="B226" s="111" t="s">
        <v>242</v>
      </c>
      <c r="C226" s="227">
        <f t="shared" si="25"/>
        <v>1300</v>
      </c>
      <c r="D226" s="116">
        <v>1300</v>
      </c>
      <c r="E226" s="118"/>
      <c r="F226" s="230">
        <f t="shared" si="29"/>
        <v>1300</v>
      </c>
      <c r="G226" s="116"/>
      <c r="H226" s="408"/>
      <c r="I226" s="230">
        <f t="shared" si="30"/>
        <v>0</v>
      </c>
      <c r="J226" s="116">
        <v>0</v>
      </c>
      <c r="K226" s="408"/>
      <c r="L226" s="230">
        <f t="shared" si="31"/>
        <v>0</v>
      </c>
      <c r="M226" s="464"/>
      <c r="N226" s="118"/>
      <c r="O226" s="230">
        <f t="shared" si="32"/>
        <v>0</v>
      </c>
      <c r="P226" s="387"/>
      <c r="R226" s="346"/>
      <c r="S226" s="346"/>
    </row>
    <row r="227" spans="1:19" customFormat="1" ht="24" hidden="1" x14ac:dyDescent="0.25">
      <c r="A227" s="224">
        <v>5240</v>
      </c>
      <c r="B227" s="111" t="s">
        <v>243</v>
      </c>
      <c r="C227" s="227">
        <f t="shared" si="25"/>
        <v>0</v>
      </c>
      <c r="D227" s="116">
        <v>0</v>
      </c>
      <c r="E227" s="118"/>
      <c r="F227" s="230">
        <f t="shared" si="29"/>
        <v>0</v>
      </c>
      <c r="G227" s="116"/>
      <c r="H227" s="408"/>
      <c r="I227" s="230">
        <f t="shared" si="30"/>
        <v>0</v>
      </c>
      <c r="J227" s="116">
        <v>0</v>
      </c>
      <c r="K227" s="408"/>
      <c r="L227" s="230">
        <f t="shared" si="31"/>
        <v>0</v>
      </c>
      <c r="M227" s="464"/>
      <c r="N227" s="118"/>
      <c r="O227" s="230">
        <f t="shared" si="32"/>
        <v>0</v>
      </c>
      <c r="P227" s="387"/>
      <c r="R227" s="346"/>
      <c r="S227" s="346"/>
    </row>
    <row r="228" spans="1:19" customFormat="1" hidden="1" x14ac:dyDescent="0.25">
      <c r="A228" s="224">
        <v>5250</v>
      </c>
      <c r="B228" s="111" t="s">
        <v>244</v>
      </c>
      <c r="C228" s="227">
        <f t="shared" si="25"/>
        <v>0</v>
      </c>
      <c r="D228" s="116">
        <v>0</v>
      </c>
      <c r="E228" s="118"/>
      <c r="F228" s="230">
        <f t="shared" si="29"/>
        <v>0</v>
      </c>
      <c r="G228" s="116"/>
      <c r="H228" s="408"/>
      <c r="I228" s="230">
        <f t="shared" si="30"/>
        <v>0</v>
      </c>
      <c r="J228" s="116">
        <v>0</v>
      </c>
      <c r="K228" s="408"/>
      <c r="L228" s="230">
        <f t="shared" si="31"/>
        <v>0</v>
      </c>
      <c r="M228" s="464"/>
      <c r="N228" s="118"/>
      <c r="O228" s="230">
        <f t="shared" si="32"/>
        <v>0</v>
      </c>
      <c r="P228" s="387"/>
      <c r="R228" s="346"/>
      <c r="S228" s="346"/>
    </row>
    <row r="229" spans="1:19" customFormat="1" hidden="1" x14ac:dyDescent="0.25">
      <c r="A229" s="224">
        <v>5260</v>
      </c>
      <c r="B229" s="111" t="s">
        <v>245</v>
      </c>
      <c r="C229" s="227">
        <f t="shared" si="25"/>
        <v>0</v>
      </c>
      <c r="D229" s="225">
        <f>SUM(D230)</f>
        <v>0</v>
      </c>
      <c r="E229" s="228">
        <f>SUM(E230)</f>
        <v>0</v>
      </c>
      <c r="F229" s="230">
        <f t="shared" si="29"/>
        <v>0</v>
      </c>
      <c r="G229" s="225">
        <f>SUM(G230)</f>
        <v>0</v>
      </c>
      <c r="H229" s="465">
        <f>SUM(H230)</f>
        <v>0</v>
      </c>
      <c r="I229" s="230">
        <f t="shared" si="30"/>
        <v>0</v>
      </c>
      <c r="J229" s="225">
        <f>SUM(J230)</f>
        <v>0</v>
      </c>
      <c r="K229" s="465">
        <f>SUM(K230)</f>
        <v>0</v>
      </c>
      <c r="L229" s="230">
        <f t="shared" si="31"/>
        <v>0</v>
      </c>
      <c r="M229" s="466">
        <f>SUM(M230)</f>
        <v>0</v>
      </c>
      <c r="N229" s="228">
        <f>SUM(N230)</f>
        <v>0</v>
      </c>
      <c r="O229" s="230">
        <f t="shared" si="32"/>
        <v>0</v>
      </c>
      <c r="P229" s="387"/>
      <c r="R229" s="346"/>
      <c r="S229" s="346"/>
    </row>
    <row r="230" spans="1:19" customFormat="1" ht="24" hidden="1" x14ac:dyDescent="0.25">
      <c r="A230" s="64">
        <v>5269</v>
      </c>
      <c r="B230" s="111" t="s">
        <v>246</v>
      </c>
      <c r="C230" s="227">
        <f t="shared" si="25"/>
        <v>0</v>
      </c>
      <c r="D230" s="116">
        <v>0</v>
      </c>
      <c r="E230" s="118"/>
      <c r="F230" s="230">
        <f t="shared" si="29"/>
        <v>0</v>
      </c>
      <c r="G230" s="116"/>
      <c r="H230" s="408"/>
      <c r="I230" s="230">
        <f t="shared" si="30"/>
        <v>0</v>
      </c>
      <c r="J230" s="116">
        <v>0</v>
      </c>
      <c r="K230" s="408"/>
      <c r="L230" s="230">
        <f t="shared" si="31"/>
        <v>0</v>
      </c>
      <c r="M230" s="464"/>
      <c r="N230" s="118"/>
      <c r="O230" s="230">
        <f t="shared" si="32"/>
        <v>0</v>
      </c>
      <c r="P230" s="387"/>
      <c r="R230" s="346"/>
      <c r="S230" s="346"/>
    </row>
    <row r="231" spans="1:19" customFormat="1" ht="24" hidden="1" x14ac:dyDescent="0.25">
      <c r="A231" s="213">
        <v>5270</v>
      </c>
      <c r="B231" s="156" t="s">
        <v>247</v>
      </c>
      <c r="C231" s="290">
        <f t="shared" si="25"/>
        <v>0</v>
      </c>
      <c r="D231" s="231">
        <v>0</v>
      </c>
      <c r="E231" s="234"/>
      <c r="F231" s="219">
        <f t="shared" si="29"/>
        <v>0</v>
      </c>
      <c r="G231" s="231"/>
      <c r="H231" s="467"/>
      <c r="I231" s="219">
        <f t="shared" si="30"/>
        <v>0</v>
      </c>
      <c r="J231" s="231">
        <v>0</v>
      </c>
      <c r="K231" s="467"/>
      <c r="L231" s="219">
        <f t="shared" si="31"/>
        <v>0</v>
      </c>
      <c r="M231" s="468"/>
      <c r="N231" s="234"/>
      <c r="O231" s="219">
        <f t="shared" si="32"/>
        <v>0</v>
      </c>
      <c r="P231" s="434"/>
      <c r="R231" s="346"/>
      <c r="S231" s="346"/>
    </row>
    <row r="232" spans="1:19" customFormat="1" hidden="1" x14ac:dyDescent="0.25">
      <c r="A232" s="200">
        <v>6000</v>
      </c>
      <c r="B232" s="200" t="s">
        <v>248</v>
      </c>
      <c r="C232" s="455">
        <f t="shared" si="25"/>
        <v>0</v>
      </c>
      <c r="D232" s="206">
        <f>D233+D253+D260</f>
        <v>0</v>
      </c>
      <c r="E232" s="207">
        <f>E233+E253+E260</f>
        <v>0</v>
      </c>
      <c r="F232" s="209">
        <f t="shared" si="29"/>
        <v>0</v>
      </c>
      <c r="G232" s="206">
        <f>G233+G253+G260</f>
        <v>0</v>
      </c>
      <c r="H232" s="456">
        <f>H233+H253+H260</f>
        <v>0</v>
      </c>
      <c r="I232" s="209">
        <f t="shared" si="30"/>
        <v>0</v>
      </c>
      <c r="J232" s="206">
        <f>J233+J253+J260</f>
        <v>0</v>
      </c>
      <c r="K232" s="456">
        <f>K233+K253+K260</f>
        <v>0</v>
      </c>
      <c r="L232" s="209">
        <f t="shared" si="31"/>
        <v>0</v>
      </c>
      <c r="M232" s="457">
        <f>M233+M253+M260</f>
        <v>0</v>
      </c>
      <c r="N232" s="207">
        <f>N233+N253+N260</f>
        <v>0</v>
      </c>
      <c r="O232" s="209">
        <f t="shared" si="32"/>
        <v>0</v>
      </c>
      <c r="P232" s="458"/>
      <c r="R232" s="346"/>
      <c r="S232" s="346"/>
    </row>
    <row r="233" spans="1:19" customFormat="1" hidden="1" x14ac:dyDescent="0.25">
      <c r="A233" s="137">
        <v>6200</v>
      </c>
      <c r="B233" s="253" t="s">
        <v>249</v>
      </c>
      <c r="C233" s="485">
        <f>F233+I233+L233+O233</f>
        <v>0</v>
      </c>
      <c r="D233" s="211">
        <f>SUM(D234,D235,D237,D240,D246,D247,D248)</f>
        <v>0</v>
      </c>
      <c r="E233" s="266">
        <f>SUM(E234,E235,E237,E240,E246,E247,E248)</f>
        <v>0</v>
      </c>
      <c r="F233" s="268">
        <f>D233+E233</f>
        <v>0</v>
      </c>
      <c r="G233" s="211">
        <f>SUM(G234,G235,G237,G240,G246,G247,G248)</f>
        <v>0</v>
      </c>
      <c r="H233" s="486">
        <f>SUM(H234,H235,H237,H240,H246,H247,H248)</f>
        <v>0</v>
      </c>
      <c r="I233" s="268">
        <f t="shared" si="30"/>
        <v>0</v>
      </c>
      <c r="J233" s="211">
        <f>SUM(J234,J235,J237,J240,J246,J247,J248)</f>
        <v>0</v>
      </c>
      <c r="K233" s="486">
        <f>SUM(K234,K235,K237,K240,K246,K247,K248)</f>
        <v>0</v>
      </c>
      <c r="L233" s="268">
        <f t="shared" si="31"/>
        <v>0</v>
      </c>
      <c r="M233" s="459">
        <f>SUM(M234,M235,M237,M240,M246,M247,M248)</f>
        <v>0</v>
      </c>
      <c r="N233" s="266">
        <f>SUM(N234,N235,N237,N240,N246,N247,N248)</f>
        <v>0</v>
      </c>
      <c r="O233" s="268">
        <f t="shared" si="32"/>
        <v>0</v>
      </c>
      <c r="P233" s="460"/>
      <c r="R233" s="346"/>
      <c r="S233" s="346"/>
    </row>
    <row r="234" spans="1:19" customFormat="1" ht="24" hidden="1" x14ac:dyDescent="0.25">
      <c r="A234" s="350">
        <v>6220</v>
      </c>
      <c r="B234" s="101" t="s">
        <v>250</v>
      </c>
      <c r="C234" s="239">
        <f t="shared" si="25"/>
        <v>0</v>
      </c>
      <c r="D234" s="106">
        <v>0</v>
      </c>
      <c r="E234" s="108"/>
      <c r="F234" s="243">
        <f t="shared" si="29"/>
        <v>0</v>
      </c>
      <c r="G234" s="106"/>
      <c r="H234" s="403"/>
      <c r="I234" s="243">
        <f t="shared" si="30"/>
        <v>0</v>
      </c>
      <c r="J234" s="106">
        <v>0</v>
      </c>
      <c r="K234" s="403"/>
      <c r="L234" s="243">
        <f t="shared" si="31"/>
        <v>0</v>
      </c>
      <c r="M234" s="463"/>
      <c r="N234" s="108"/>
      <c r="O234" s="243">
        <f t="shared" si="32"/>
        <v>0</v>
      </c>
      <c r="P234" s="382"/>
      <c r="R234" s="346"/>
      <c r="S234" s="346"/>
    </row>
    <row r="235" spans="1:19" customFormat="1" hidden="1" x14ac:dyDescent="0.25">
      <c r="A235" s="224">
        <v>6230</v>
      </c>
      <c r="B235" s="111" t="s">
        <v>251</v>
      </c>
      <c r="C235" s="226">
        <f t="shared" si="25"/>
        <v>0</v>
      </c>
      <c r="D235" s="225">
        <f>SUM(D236)</f>
        <v>0</v>
      </c>
      <c r="E235" s="228">
        <f>SUM(E236)</f>
        <v>0</v>
      </c>
      <c r="F235" s="230">
        <f t="shared" si="29"/>
        <v>0</v>
      </c>
      <c r="G235" s="225">
        <f>SUM(G236)</f>
        <v>0</v>
      </c>
      <c r="H235" s="465">
        <f>SUM(H236)</f>
        <v>0</v>
      </c>
      <c r="I235" s="230">
        <f t="shared" si="30"/>
        <v>0</v>
      </c>
      <c r="J235" s="225">
        <f>SUM(J236)</f>
        <v>0</v>
      </c>
      <c r="K235" s="465">
        <f>SUM(K236)</f>
        <v>0</v>
      </c>
      <c r="L235" s="230">
        <f t="shared" si="31"/>
        <v>0</v>
      </c>
      <c r="M235" s="225">
        <f>SUM(M236)</f>
        <v>0</v>
      </c>
      <c r="N235" s="465">
        <f>SUM(N236)</f>
        <v>0</v>
      </c>
      <c r="O235" s="230">
        <f t="shared" si="32"/>
        <v>0</v>
      </c>
      <c r="P235" s="387"/>
      <c r="R235" s="346"/>
      <c r="S235" s="346"/>
    </row>
    <row r="236" spans="1:19" customFormat="1" ht="24" hidden="1" x14ac:dyDescent="0.25">
      <c r="A236" s="64">
        <v>6239</v>
      </c>
      <c r="B236" s="101" t="s">
        <v>252</v>
      </c>
      <c r="C236" s="226">
        <f t="shared" si="25"/>
        <v>0</v>
      </c>
      <c r="D236" s="116">
        <v>0</v>
      </c>
      <c r="E236" s="118"/>
      <c r="F236" s="230">
        <f t="shared" si="29"/>
        <v>0</v>
      </c>
      <c r="G236" s="116"/>
      <c r="H236" s="408"/>
      <c r="I236" s="230">
        <f t="shared" si="30"/>
        <v>0</v>
      </c>
      <c r="J236" s="116">
        <v>0</v>
      </c>
      <c r="K236" s="408"/>
      <c r="L236" s="230">
        <f t="shared" si="31"/>
        <v>0</v>
      </c>
      <c r="M236" s="464"/>
      <c r="N236" s="118"/>
      <c r="O236" s="230">
        <f t="shared" si="32"/>
        <v>0</v>
      </c>
      <c r="P236" s="387"/>
      <c r="R236" s="346"/>
      <c r="S236" s="346"/>
    </row>
    <row r="237" spans="1:19" customFormat="1" ht="24" hidden="1" x14ac:dyDescent="0.25">
      <c r="A237" s="224">
        <v>6240</v>
      </c>
      <c r="B237" s="111" t="s">
        <v>253</v>
      </c>
      <c r="C237" s="226">
        <f t="shared" si="25"/>
        <v>0</v>
      </c>
      <c r="D237" s="225">
        <f>SUM(D238:D239)</f>
        <v>0</v>
      </c>
      <c r="E237" s="228">
        <f>SUM(E238:E239)</f>
        <v>0</v>
      </c>
      <c r="F237" s="230">
        <f t="shared" si="29"/>
        <v>0</v>
      </c>
      <c r="G237" s="225">
        <f>SUM(G238:G239)</f>
        <v>0</v>
      </c>
      <c r="H237" s="465">
        <f>SUM(H238:H239)</f>
        <v>0</v>
      </c>
      <c r="I237" s="230">
        <f t="shared" si="30"/>
        <v>0</v>
      </c>
      <c r="J237" s="225">
        <f>SUM(J238:J239)</f>
        <v>0</v>
      </c>
      <c r="K237" s="465">
        <f>SUM(K238:K239)</f>
        <v>0</v>
      </c>
      <c r="L237" s="230">
        <f t="shared" si="31"/>
        <v>0</v>
      </c>
      <c r="M237" s="466">
        <f>SUM(M238:M239)</f>
        <v>0</v>
      </c>
      <c r="N237" s="228">
        <f>SUM(N238:N239)</f>
        <v>0</v>
      </c>
      <c r="O237" s="230">
        <f t="shared" si="32"/>
        <v>0</v>
      </c>
      <c r="P237" s="387"/>
      <c r="R237" s="346"/>
      <c r="S237" s="346"/>
    </row>
    <row r="238" spans="1:19" customFormat="1" hidden="1" x14ac:dyDescent="0.25">
      <c r="A238" s="64">
        <v>6241</v>
      </c>
      <c r="B238" s="111" t="s">
        <v>254</v>
      </c>
      <c r="C238" s="226">
        <f t="shared" si="25"/>
        <v>0</v>
      </c>
      <c r="D238" s="116">
        <v>0</v>
      </c>
      <c r="E238" s="118"/>
      <c r="F238" s="230">
        <f t="shared" si="29"/>
        <v>0</v>
      </c>
      <c r="G238" s="116"/>
      <c r="H238" s="408"/>
      <c r="I238" s="230">
        <f t="shared" si="30"/>
        <v>0</v>
      </c>
      <c r="J238" s="116">
        <v>0</v>
      </c>
      <c r="K238" s="408"/>
      <c r="L238" s="230">
        <f t="shared" si="31"/>
        <v>0</v>
      </c>
      <c r="M238" s="464"/>
      <c r="N238" s="118"/>
      <c r="O238" s="230">
        <f t="shared" si="32"/>
        <v>0</v>
      </c>
      <c r="P238" s="387"/>
      <c r="R238" s="346"/>
      <c r="S238" s="346"/>
    </row>
    <row r="239" spans="1:19" customFormat="1" hidden="1" x14ac:dyDescent="0.25">
      <c r="A239" s="64">
        <v>6242</v>
      </c>
      <c r="B239" s="111" t="s">
        <v>255</v>
      </c>
      <c r="C239" s="226">
        <f t="shared" si="25"/>
        <v>0</v>
      </c>
      <c r="D239" s="116">
        <v>0</v>
      </c>
      <c r="E239" s="118"/>
      <c r="F239" s="230">
        <f t="shared" si="29"/>
        <v>0</v>
      </c>
      <c r="G239" s="116"/>
      <c r="H239" s="408"/>
      <c r="I239" s="230">
        <f t="shared" si="30"/>
        <v>0</v>
      </c>
      <c r="J239" s="116">
        <v>0</v>
      </c>
      <c r="K239" s="408"/>
      <c r="L239" s="230">
        <f t="shared" si="31"/>
        <v>0</v>
      </c>
      <c r="M239" s="464"/>
      <c r="N239" s="118"/>
      <c r="O239" s="230">
        <f t="shared" si="32"/>
        <v>0</v>
      </c>
      <c r="P239" s="387"/>
      <c r="R239" s="346"/>
      <c r="S239" s="346"/>
    </row>
    <row r="240" spans="1:19" customFormat="1" ht="24" hidden="1" x14ac:dyDescent="0.25">
      <c r="A240" s="224">
        <v>6250</v>
      </c>
      <c r="B240" s="111" t="s">
        <v>256</v>
      </c>
      <c r="C240" s="226">
        <f t="shared" si="25"/>
        <v>0</v>
      </c>
      <c r="D240" s="225">
        <f>SUM(D241:D245)</f>
        <v>0</v>
      </c>
      <c r="E240" s="228">
        <f>SUM(E241:E245)</f>
        <v>0</v>
      </c>
      <c r="F240" s="230">
        <f t="shared" si="29"/>
        <v>0</v>
      </c>
      <c r="G240" s="225">
        <f>SUM(G241:G245)</f>
        <v>0</v>
      </c>
      <c r="H240" s="465">
        <f>SUM(H241:H245)</f>
        <v>0</v>
      </c>
      <c r="I240" s="230">
        <f t="shared" si="30"/>
        <v>0</v>
      </c>
      <c r="J240" s="225">
        <f>SUM(J241:J245)</f>
        <v>0</v>
      </c>
      <c r="K240" s="465">
        <f>SUM(K241:K245)</f>
        <v>0</v>
      </c>
      <c r="L240" s="230">
        <f t="shared" si="31"/>
        <v>0</v>
      </c>
      <c r="M240" s="466">
        <f>SUM(M241:M245)</f>
        <v>0</v>
      </c>
      <c r="N240" s="228">
        <f>SUM(N241:N245)</f>
        <v>0</v>
      </c>
      <c r="O240" s="230">
        <f t="shared" si="32"/>
        <v>0</v>
      </c>
      <c r="P240" s="387"/>
      <c r="R240" s="346"/>
      <c r="S240" s="346"/>
    </row>
    <row r="241" spans="1:19" customFormat="1" hidden="1" x14ac:dyDescent="0.25">
      <c r="A241" s="64">
        <v>6252</v>
      </c>
      <c r="B241" s="111" t="s">
        <v>257</v>
      </c>
      <c r="C241" s="226">
        <f t="shared" si="25"/>
        <v>0</v>
      </c>
      <c r="D241" s="116">
        <v>0</v>
      </c>
      <c r="E241" s="118"/>
      <c r="F241" s="230">
        <f t="shared" si="29"/>
        <v>0</v>
      </c>
      <c r="G241" s="116"/>
      <c r="H241" s="408"/>
      <c r="I241" s="230">
        <f t="shared" si="30"/>
        <v>0</v>
      </c>
      <c r="J241" s="116">
        <v>0</v>
      </c>
      <c r="K241" s="408"/>
      <c r="L241" s="230">
        <f t="shared" si="31"/>
        <v>0</v>
      </c>
      <c r="M241" s="464"/>
      <c r="N241" s="118"/>
      <c r="O241" s="230">
        <f t="shared" si="32"/>
        <v>0</v>
      </c>
      <c r="P241" s="387"/>
      <c r="R241" s="346"/>
      <c r="S241" s="346"/>
    </row>
    <row r="242" spans="1:19" customFormat="1" hidden="1" x14ac:dyDescent="0.25">
      <c r="A242" s="64">
        <v>6253</v>
      </c>
      <c r="B242" s="111" t="s">
        <v>258</v>
      </c>
      <c r="C242" s="226">
        <f t="shared" si="25"/>
        <v>0</v>
      </c>
      <c r="D242" s="116">
        <v>0</v>
      </c>
      <c r="E242" s="118"/>
      <c r="F242" s="230">
        <f t="shared" si="29"/>
        <v>0</v>
      </c>
      <c r="G242" s="116"/>
      <c r="H242" s="408"/>
      <c r="I242" s="230">
        <f t="shared" si="30"/>
        <v>0</v>
      </c>
      <c r="J242" s="116">
        <v>0</v>
      </c>
      <c r="K242" s="408"/>
      <c r="L242" s="230">
        <f t="shared" si="31"/>
        <v>0</v>
      </c>
      <c r="M242" s="464"/>
      <c r="N242" s="118"/>
      <c r="O242" s="230">
        <f t="shared" si="32"/>
        <v>0</v>
      </c>
      <c r="P242" s="387"/>
      <c r="R242" s="346"/>
      <c r="S242" s="346"/>
    </row>
    <row r="243" spans="1:19" customFormat="1" ht="24" hidden="1" x14ac:dyDescent="0.25">
      <c r="A243" s="64">
        <v>6254</v>
      </c>
      <c r="B243" s="111" t="s">
        <v>259</v>
      </c>
      <c r="C243" s="226">
        <f t="shared" si="25"/>
        <v>0</v>
      </c>
      <c r="D243" s="116">
        <v>0</v>
      </c>
      <c r="E243" s="118"/>
      <c r="F243" s="230">
        <f t="shared" si="29"/>
        <v>0</v>
      </c>
      <c r="G243" s="116"/>
      <c r="H243" s="408"/>
      <c r="I243" s="230">
        <f t="shared" si="30"/>
        <v>0</v>
      </c>
      <c r="J243" s="116">
        <v>0</v>
      </c>
      <c r="K243" s="408"/>
      <c r="L243" s="230">
        <f t="shared" si="31"/>
        <v>0</v>
      </c>
      <c r="M243" s="464"/>
      <c r="N243" s="118"/>
      <c r="O243" s="230">
        <f t="shared" si="32"/>
        <v>0</v>
      </c>
      <c r="P243" s="387"/>
      <c r="R243" s="346"/>
      <c r="S243" s="346"/>
    </row>
    <row r="244" spans="1:19" customFormat="1" ht="24" hidden="1" x14ac:dyDescent="0.25">
      <c r="A244" s="64">
        <v>6255</v>
      </c>
      <c r="B244" s="111" t="s">
        <v>260</v>
      </c>
      <c r="C244" s="226">
        <f t="shared" si="25"/>
        <v>0</v>
      </c>
      <c r="D244" s="116">
        <v>0</v>
      </c>
      <c r="E244" s="118"/>
      <c r="F244" s="230">
        <f t="shared" si="29"/>
        <v>0</v>
      </c>
      <c r="G244" s="116"/>
      <c r="H244" s="408"/>
      <c r="I244" s="230">
        <f t="shared" si="30"/>
        <v>0</v>
      </c>
      <c r="J244" s="116">
        <v>0</v>
      </c>
      <c r="K244" s="408"/>
      <c r="L244" s="230">
        <f t="shared" si="31"/>
        <v>0</v>
      </c>
      <c r="M244" s="464"/>
      <c r="N244" s="118"/>
      <c r="O244" s="230">
        <f t="shared" si="32"/>
        <v>0</v>
      </c>
      <c r="P244" s="387"/>
      <c r="R244" s="346"/>
      <c r="S244" s="346"/>
    </row>
    <row r="245" spans="1:19" customFormat="1" hidden="1" x14ac:dyDescent="0.25">
      <c r="A245" s="64">
        <v>6259</v>
      </c>
      <c r="B245" s="111" t="s">
        <v>261</v>
      </c>
      <c r="C245" s="226">
        <f t="shared" si="25"/>
        <v>0</v>
      </c>
      <c r="D245" s="116">
        <v>0</v>
      </c>
      <c r="E245" s="118"/>
      <c r="F245" s="230">
        <f t="shared" si="29"/>
        <v>0</v>
      </c>
      <c r="G245" s="116"/>
      <c r="H245" s="408"/>
      <c r="I245" s="230">
        <f t="shared" si="30"/>
        <v>0</v>
      </c>
      <c r="J245" s="116">
        <v>0</v>
      </c>
      <c r="K245" s="408"/>
      <c r="L245" s="230">
        <f t="shared" si="31"/>
        <v>0</v>
      </c>
      <c r="M245" s="464"/>
      <c r="N245" s="118"/>
      <c r="O245" s="230">
        <f t="shared" si="32"/>
        <v>0</v>
      </c>
      <c r="P245" s="387"/>
      <c r="R245" s="346"/>
      <c r="S245" s="346"/>
    </row>
    <row r="246" spans="1:19" customFormat="1" ht="24" hidden="1" x14ac:dyDescent="0.25">
      <c r="A246" s="224">
        <v>6260</v>
      </c>
      <c r="B246" s="111" t="s">
        <v>262</v>
      </c>
      <c r="C246" s="226">
        <f t="shared" si="25"/>
        <v>0</v>
      </c>
      <c r="D246" s="116">
        <v>0</v>
      </c>
      <c r="E246" s="118"/>
      <c r="F246" s="230">
        <f t="shared" ref="F246:F298" si="36">D246+E246</f>
        <v>0</v>
      </c>
      <c r="G246" s="116"/>
      <c r="H246" s="408"/>
      <c r="I246" s="230">
        <f t="shared" ref="I246:I298" si="37">G246+H246</f>
        <v>0</v>
      </c>
      <c r="J246" s="116">
        <v>0</v>
      </c>
      <c r="K246" s="408"/>
      <c r="L246" s="230">
        <f t="shared" ref="L246:L298" si="38">J246+K246</f>
        <v>0</v>
      </c>
      <c r="M246" s="464"/>
      <c r="N246" s="118"/>
      <c r="O246" s="230">
        <f t="shared" ref="O246:O275" si="39">M246+N246</f>
        <v>0</v>
      </c>
      <c r="P246" s="387"/>
      <c r="R246" s="346"/>
      <c r="S246" s="346"/>
    </row>
    <row r="247" spans="1:19" customFormat="1" hidden="1" x14ac:dyDescent="0.25">
      <c r="A247" s="224">
        <v>6270</v>
      </c>
      <c r="B247" s="111" t="s">
        <v>263</v>
      </c>
      <c r="C247" s="226">
        <f t="shared" si="25"/>
        <v>0</v>
      </c>
      <c r="D247" s="116">
        <v>0</v>
      </c>
      <c r="E247" s="118"/>
      <c r="F247" s="230">
        <f t="shared" si="36"/>
        <v>0</v>
      </c>
      <c r="G247" s="116"/>
      <c r="H247" s="408"/>
      <c r="I247" s="230">
        <f t="shared" si="37"/>
        <v>0</v>
      </c>
      <c r="J247" s="116">
        <v>0</v>
      </c>
      <c r="K247" s="408"/>
      <c r="L247" s="230">
        <f t="shared" si="38"/>
        <v>0</v>
      </c>
      <c r="M247" s="464"/>
      <c r="N247" s="118"/>
      <c r="O247" s="230">
        <f t="shared" si="39"/>
        <v>0</v>
      </c>
      <c r="P247" s="387"/>
      <c r="R247" s="346"/>
      <c r="S247" s="346"/>
    </row>
    <row r="248" spans="1:19" customFormat="1" ht="24" hidden="1" x14ac:dyDescent="0.25">
      <c r="A248" s="350">
        <v>6290</v>
      </c>
      <c r="B248" s="101" t="s">
        <v>264</v>
      </c>
      <c r="C248" s="226">
        <f t="shared" si="25"/>
        <v>0</v>
      </c>
      <c r="D248" s="238">
        <f>SUM(D249:D252)</f>
        <v>0</v>
      </c>
      <c r="E248" s="241">
        <f>SUM(E249:E252)</f>
        <v>0</v>
      </c>
      <c r="F248" s="243">
        <f t="shared" si="36"/>
        <v>0</v>
      </c>
      <c r="G248" s="238">
        <f>SUM(G249:G252)</f>
        <v>0</v>
      </c>
      <c r="H248" s="470">
        <f t="shared" ref="H248" si="40">SUM(H249:H252)</f>
        <v>0</v>
      </c>
      <c r="I248" s="243">
        <f t="shared" si="37"/>
        <v>0</v>
      </c>
      <c r="J248" s="238">
        <f>SUM(J249:J252)</f>
        <v>0</v>
      </c>
      <c r="K248" s="470">
        <f t="shared" ref="K248" si="41">SUM(K249:K252)</f>
        <v>0</v>
      </c>
      <c r="L248" s="243">
        <f t="shared" si="38"/>
        <v>0</v>
      </c>
      <c r="M248" s="477">
        <f t="shared" ref="M248:N248" si="42">SUM(M249:M252)</f>
        <v>0</v>
      </c>
      <c r="N248" s="478">
        <f t="shared" si="42"/>
        <v>0</v>
      </c>
      <c r="O248" s="479">
        <f t="shared" si="39"/>
        <v>0</v>
      </c>
      <c r="P248" s="480"/>
      <c r="R248" s="346"/>
      <c r="S248" s="346"/>
    </row>
    <row r="249" spans="1:19" customFormat="1" hidden="1" x14ac:dyDescent="0.25">
      <c r="A249" s="64">
        <v>6291</v>
      </c>
      <c r="B249" s="111" t="s">
        <v>265</v>
      </c>
      <c r="C249" s="226">
        <f t="shared" si="25"/>
        <v>0</v>
      </c>
      <c r="D249" s="116">
        <v>0</v>
      </c>
      <c r="E249" s="118"/>
      <c r="F249" s="230">
        <f t="shared" si="36"/>
        <v>0</v>
      </c>
      <c r="G249" s="116"/>
      <c r="H249" s="408"/>
      <c r="I249" s="230">
        <f t="shared" si="37"/>
        <v>0</v>
      </c>
      <c r="J249" s="116">
        <v>0</v>
      </c>
      <c r="K249" s="408"/>
      <c r="L249" s="230">
        <f t="shared" si="38"/>
        <v>0</v>
      </c>
      <c r="M249" s="464"/>
      <c r="N249" s="118"/>
      <c r="O249" s="230">
        <f t="shared" si="39"/>
        <v>0</v>
      </c>
      <c r="P249" s="387"/>
      <c r="R249" s="346"/>
      <c r="S249" s="346"/>
    </row>
    <row r="250" spans="1:19" customFormat="1" hidden="1" x14ac:dyDescent="0.25">
      <c r="A250" s="64">
        <v>6292</v>
      </c>
      <c r="B250" s="111" t="s">
        <v>266</v>
      </c>
      <c r="C250" s="226">
        <f t="shared" si="25"/>
        <v>0</v>
      </c>
      <c r="D250" s="116">
        <v>0</v>
      </c>
      <c r="E250" s="118"/>
      <c r="F250" s="230">
        <f t="shared" si="36"/>
        <v>0</v>
      </c>
      <c r="G250" s="116"/>
      <c r="H250" s="408"/>
      <c r="I250" s="230">
        <f t="shared" si="37"/>
        <v>0</v>
      </c>
      <c r="J250" s="116">
        <v>0</v>
      </c>
      <c r="K250" s="408"/>
      <c r="L250" s="230">
        <f t="shared" si="38"/>
        <v>0</v>
      </c>
      <c r="M250" s="464"/>
      <c r="N250" s="118"/>
      <c r="O250" s="230">
        <f t="shared" si="39"/>
        <v>0</v>
      </c>
      <c r="P250" s="387"/>
      <c r="R250" s="346"/>
      <c r="S250" s="346"/>
    </row>
    <row r="251" spans="1:19" customFormat="1" ht="72" hidden="1" x14ac:dyDescent="0.25">
      <c r="A251" s="64">
        <v>6296</v>
      </c>
      <c r="B251" s="111" t="s">
        <v>267</v>
      </c>
      <c r="C251" s="226">
        <f t="shared" si="25"/>
        <v>0</v>
      </c>
      <c r="D251" s="116">
        <v>0</v>
      </c>
      <c r="E251" s="118"/>
      <c r="F251" s="230">
        <f t="shared" si="36"/>
        <v>0</v>
      </c>
      <c r="G251" s="116"/>
      <c r="H251" s="408"/>
      <c r="I251" s="230">
        <f t="shared" si="37"/>
        <v>0</v>
      </c>
      <c r="J251" s="116">
        <v>0</v>
      </c>
      <c r="K251" s="408"/>
      <c r="L251" s="230">
        <f t="shared" si="38"/>
        <v>0</v>
      </c>
      <c r="M251" s="464"/>
      <c r="N251" s="118"/>
      <c r="O251" s="230">
        <f t="shared" si="39"/>
        <v>0</v>
      </c>
      <c r="P251" s="387"/>
      <c r="R251" s="346"/>
      <c r="S251" s="346"/>
    </row>
    <row r="252" spans="1:19" customFormat="1" ht="36" hidden="1" x14ac:dyDescent="0.25">
      <c r="A252" s="64">
        <v>6299</v>
      </c>
      <c r="B252" s="111" t="s">
        <v>268</v>
      </c>
      <c r="C252" s="226">
        <f t="shared" si="25"/>
        <v>0</v>
      </c>
      <c r="D252" s="116">
        <v>0</v>
      </c>
      <c r="E252" s="118"/>
      <c r="F252" s="230">
        <f t="shared" si="36"/>
        <v>0</v>
      </c>
      <c r="G252" s="116"/>
      <c r="H252" s="408"/>
      <c r="I252" s="230">
        <f t="shared" si="37"/>
        <v>0</v>
      </c>
      <c r="J252" s="116">
        <v>0</v>
      </c>
      <c r="K252" s="408"/>
      <c r="L252" s="230">
        <f t="shared" si="38"/>
        <v>0</v>
      </c>
      <c r="M252" s="464"/>
      <c r="N252" s="118"/>
      <c r="O252" s="230">
        <f t="shared" si="39"/>
        <v>0</v>
      </c>
      <c r="P252" s="387"/>
      <c r="R252" s="346"/>
      <c r="S252" s="346"/>
    </row>
    <row r="253" spans="1:19" customFormat="1" hidden="1" x14ac:dyDescent="0.25">
      <c r="A253" s="85">
        <v>6300</v>
      </c>
      <c r="B253" s="210" t="s">
        <v>269</v>
      </c>
      <c r="C253" s="393">
        <f t="shared" si="25"/>
        <v>0</v>
      </c>
      <c r="D253" s="95">
        <f>SUM(D254,D258,D259)</f>
        <v>0</v>
      </c>
      <c r="E253" s="98">
        <f>SUM(E254,E258,E259)</f>
        <v>0</v>
      </c>
      <c r="F253" s="99">
        <f t="shared" si="36"/>
        <v>0</v>
      </c>
      <c r="G253" s="95">
        <f>SUM(G254,G258,G259)</f>
        <v>0</v>
      </c>
      <c r="H253" s="399">
        <f t="shared" ref="H253" si="43">SUM(H254,H258,H259)</f>
        <v>0</v>
      </c>
      <c r="I253" s="99">
        <f t="shared" si="37"/>
        <v>0</v>
      </c>
      <c r="J253" s="95">
        <f>SUM(J254,J258,J259)</f>
        <v>0</v>
      </c>
      <c r="K253" s="399">
        <f t="shared" ref="K253" si="44">SUM(K254,K258,K259)</f>
        <v>0</v>
      </c>
      <c r="L253" s="99">
        <f t="shared" si="38"/>
        <v>0</v>
      </c>
      <c r="M253" s="472">
        <f t="shared" ref="M253:N253" si="45">SUM(M254,M258,M259)</f>
        <v>0</v>
      </c>
      <c r="N253" s="291">
        <f t="shared" si="45"/>
        <v>0</v>
      </c>
      <c r="O253" s="293">
        <f t="shared" si="39"/>
        <v>0</v>
      </c>
      <c r="P253" s="473"/>
      <c r="R253" s="346"/>
      <c r="S253" s="346"/>
    </row>
    <row r="254" spans="1:19" customFormat="1" ht="24" hidden="1" x14ac:dyDescent="0.25">
      <c r="A254" s="350">
        <v>6320</v>
      </c>
      <c r="B254" s="101" t="s">
        <v>270</v>
      </c>
      <c r="C254" s="477">
        <f t="shared" si="25"/>
        <v>0</v>
      </c>
      <c r="D254" s="238">
        <f>SUM(D255:D257)</f>
        <v>0</v>
      </c>
      <c r="E254" s="241">
        <f>SUM(E255:E257)</f>
        <v>0</v>
      </c>
      <c r="F254" s="243">
        <f t="shared" si="36"/>
        <v>0</v>
      </c>
      <c r="G254" s="238">
        <f>SUM(G255:G257)</f>
        <v>0</v>
      </c>
      <c r="H254" s="470">
        <f t="shared" ref="H254" si="46">SUM(H255:H257)</f>
        <v>0</v>
      </c>
      <c r="I254" s="243">
        <f t="shared" si="37"/>
        <v>0</v>
      </c>
      <c r="J254" s="238">
        <f>SUM(J255:J257)</f>
        <v>0</v>
      </c>
      <c r="K254" s="470">
        <f t="shared" ref="K254" si="47">SUM(K255:K257)</f>
        <v>0</v>
      </c>
      <c r="L254" s="243">
        <f t="shared" si="38"/>
        <v>0</v>
      </c>
      <c r="M254" s="471">
        <f t="shared" ref="M254:N254" si="48">SUM(M255:M257)</f>
        <v>0</v>
      </c>
      <c r="N254" s="241">
        <f t="shared" si="48"/>
        <v>0</v>
      </c>
      <c r="O254" s="243">
        <f t="shared" si="39"/>
        <v>0</v>
      </c>
      <c r="P254" s="382"/>
      <c r="R254" s="346"/>
      <c r="S254" s="346"/>
    </row>
    <row r="255" spans="1:19" customFormat="1" hidden="1" x14ac:dyDescent="0.25">
      <c r="A255" s="64">
        <v>6322</v>
      </c>
      <c r="B255" s="111" t="s">
        <v>271</v>
      </c>
      <c r="C255" s="466">
        <f t="shared" si="25"/>
        <v>0</v>
      </c>
      <c r="D255" s="116">
        <v>0</v>
      </c>
      <c r="E255" s="118"/>
      <c r="F255" s="230">
        <f t="shared" si="36"/>
        <v>0</v>
      </c>
      <c r="G255" s="116"/>
      <c r="H255" s="408"/>
      <c r="I255" s="230">
        <f t="shared" si="37"/>
        <v>0</v>
      </c>
      <c r="J255" s="116">
        <v>0</v>
      </c>
      <c r="K255" s="408"/>
      <c r="L255" s="230">
        <f t="shared" si="38"/>
        <v>0</v>
      </c>
      <c r="M255" s="464"/>
      <c r="N255" s="118"/>
      <c r="O255" s="230">
        <f t="shared" si="39"/>
        <v>0</v>
      </c>
      <c r="P255" s="387"/>
      <c r="R255" s="346"/>
      <c r="S255" s="346"/>
    </row>
    <row r="256" spans="1:19" customFormat="1" ht="24" hidden="1" x14ac:dyDescent="0.25">
      <c r="A256" s="64">
        <v>6323</v>
      </c>
      <c r="B256" s="111" t="s">
        <v>272</v>
      </c>
      <c r="C256" s="466">
        <f t="shared" si="25"/>
        <v>0</v>
      </c>
      <c r="D256" s="116">
        <v>0</v>
      </c>
      <c r="E256" s="118"/>
      <c r="F256" s="230">
        <f t="shared" si="36"/>
        <v>0</v>
      </c>
      <c r="G256" s="116"/>
      <c r="H256" s="408"/>
      <c r="I256" s="230">
        <f t="shared" si="37"/>
        <v>0</v>
      </c>
      <c r="J256" s="116">
        <v>0</v>
      </c>
      <c r="K256" s="408"/>
      <c r="L256" s="230">
        <f t="shared" si="38"/>
        <v>0</v>
      </c>
      <c r="M256" s="464"/>
      <c r="N256" s="118"/>
      <c r="O256" s="230">
        <f t="shared" si="39"/>
        <v>0</v>
      </c>
      <c r="P256" s="387"/>
      <c r="R256" s="346"/>
      <c r="S256" s="346"/>
    </row>
    <row r="257" spans="1:19" customFormat="1" ht="24" hidden="1" x14ac:dyDescent="0.25">
      <c r="A257" s="55">
        <v>6324</v>
      </c>
      <c r="B257" s="101" t="s">
        <v>273</v>
      </c>
      <c r="C257" s="466">
        <f t="shared" si="25"/>
        <v>0</v>
      </c>
      <c r="D257" s="106">
        <v>0</v>
      </c>
      <c r="E257" s="108"/>
      <c r="F257" s="243">
        <f t="shared" si="36"/>
        <v>0</v>
      </c>
      <c r="G257" s="106"/>
      <c r="H257" s="403"/>
      <c r="I257" s="243">
        <f t="shared" si="37"/>
        <v>0</v>
      </c>
      <c r="J257" s="106">
        <v>0</v>
      </c>
      <c r="K257" s="403"/>
      <c r="L257" s="243">
        <f t="shared" si="38"/>
        <v>0</v>
      </c>
      <c r="M257" s="463"/>
      <c r="N257" s="108"/>
      <c r="O257" s="243">
        <f t="shared" si="39"/>
        <v>0</v>
      </c>
      <c r="P257" s="382"/>
      <c r="R257" s="346"/>
      <c r="S257" s="346"/>
    </row>
    <row r="258" spans="1:19" customFormat="1" ht="24" hidden="1" x14ac:dyDescent="0.25">
      <c r="A258" s="273">
        <v>6330</v>
      </c>
      <c r="B258" s="274" t="s">
        <v>274</v>
      </c>
      <c r="C258" s="466">
        <f t="shared" ref="C258:C285" si="49">F258+I258+L258+O258</f>
        <v>0</v>
      </c>
      <c r="D258" s="257">
        <v>0</v>
      </c>
      <c r="E258" s="260"/>
      <c r="F258" s="479">
        <f t="shared" si="36"/>
        <v>0</v>
      </c>
      <c r="G258" s="257"/>
      <c r="H258" s="483"/>
      <c r="I258" s="479">
        <f t="shared" si="37"/>
        <v>0</v>
      </c>
      <c r="J258" s="257">
        <v>0</v>
      </c>
      <c r="K258" s="483"/>
      <c r="L258" s="479">
        <f t="shared" si="38"/>
        <v>0</v>
      </c>
      <c r="M258" s="484"/>
      <c r="N258" s="260"/>
      <c r="O258" s="479">
        <f t="shared" si="39"/>
        <v>0</v>
      </c>
      <c r="P258" s="480"/>
      <c r="R258" s="346"/>
      <c r="S258" s="346"/>
    </row>
    <row r="259" spans="1:19" customFormat="1" hidden="1" x14ac:dyDescent="0.25">
      <c r="A259" s="224">
        <v>6360</v>
      </c>
      <c r="B259" s="111" t="s">
        <v>275</v>
      </c>
      <c r="C259" s="466">
        <f t="shared" si="49"/>
        <v>0</v>
      </c>
      <c r="D259" s="116">
        <v>0</v>
      </c>
      <c r="E259" s="118"/>
      <c r="F259" s="230">
        <f t="shared" si="36"/>
        <v>0</v>
      </c>
      <c r="G259" s="116"/>
      <c r="H259" s="408"/>
      <c r="I259" s="230">
        <f t="shared" si="37"/>
        <v>0</v>
      </c>
      <c r="J259" s="116">
        <v>0</v>
      </c>
      <c r="K259" s="408"/>
      <c r="L259" s="230">
        <f t="shared" si="38"/>
        <v>0</v>
      </c>
      <c r="M259" s="464"/>
      <c r="N259" s="118"/>
      <c r="O259" s="230">
        <f t="shared" si="39"/>
        <v>0</v>
      </c>
      <c r="P259" s="387"/>
      <c r="R259" s="346"/>
      <c r="S259" s="346"/>
    </row>
    <row r="260" spans="1:19" customFormat="1" ht="36" hidden="1" x14ac:dyDescent="0.25">
      <c r="A260" s="85">
        <v>6400</v>
      </c>
      <c r="B260" s="210" t="s">
        <v>276</v>
      </c>
      <c r="C260" s="393">
        <f t="shared" si="49"/>
        <v>0</v>
      </c>
      <c r="D260" s="95">
        <f>SUM(D261,D265)</f>
        <v>0</v>
      </c>
      <c r="E260" s="98">
        <f>SUM(E261,E265)</f>
        <v>0</v>
      </c>
      <c r="F260" s="99">
        <f t="shared" si="36"/>
        <v>0</v>
      </c>
      <c r="G260" s="95">
        <f>SUM(G261,G265)</f>
        <v>0</v>
      </c>
      <c r="H260" s="399">
        <f t="shared" ref="H260" si="50">SUM(H261,H265)</f>
        <v>0</v>
      </c>
      <c r="I260" s="99">
        <f t="shared" si="37"/>
        <v>0</v>
      </c>
      <c r="J260" s="95">
        <f>SUM(J261,J265)</f>
        <v>0</v>
      </c>
      <c r="K260" s="399">
        <f t="shared" ref="K260" si="51">SUM(K261,K265)</f>
        <v>0</v>
      </c>
      <c r="L260" s="99">
        <f t="shared" si="38"/>
        <v>0</v>
      </c>
      <c r="M260" s="472">
        <f t="shared" ref="M260:N260" si="52">SUM(M261,M265)</f>
        <v>0</v>
      </c>
      <c r="N260" s="291">
        <f t="shared" si="52"/>
        <v>0</v>
      </c>
      <c r="O260" s="293">
        <f t="shared" si="39"/>
        <v>0</v>
      </c>
      <c r="P260" s="473"/>
      <c r="R260" s="346"/>
      <c r="S260" s="346"/>
    </row>
    <row r="261" spans="1:19" customFormat="1" ht="24" hidden="1" x14ac:dyDescent="0.25">
      <c r="A261" s="350">
        <v>6410</v>
      </c>
      <c r="B261" s="101" t="s">
        <v>277</v>
      </c>
      <c r="C261" s="471">
        <f t="shared" si="49"/>
        <v>0</v>
      </c>
      <c r="D261" s="238">
        <f>SUM(D262:D264)</f>
        <v>0</v>
      </c>
      <c r="E261" s="241">
        <f>SUM(E262:E264)</f>
        <v>0</v>
      </c>
      <c r="F261" s="243">
        <f t="shared" si="36"/>
        <v>0</v>
      </c>
      <c r="G261" s="238">
        <f>SUM(G262:G264)</f>
        <v>0</v>
      </c>
      <c r="H261" s="470">
        <f t="shared" ref="H261" si="53">SUM(H262:H264)</f>
        <v>0</v>
      </c>
      <c r="I261" s="243">
        <f t="shared" si="37"/>
        <v>0</v>
      </c>
      <c r="J261" s="238">
        <f>SUM(J262:J264)</f>
        <v>0</v>
      </c>
      <c r="K261" s="470">
        <f t="shared" ref="K261" si="54">SUM(K262:K264)</f>
        <v>0</v>
      </c>
      <c r="L261" s="243">
        <f t="shared" si="38"/>
        <v>0</v>
      </c>
      <c r="M261" s="475">
        <f t="shared" ref="M261:N261" si="55">SUM(M262:M264)</f>
        <v>0</v>
      </c>
      <c r="N261" s="476">
        <f t="shared" si="55"/>
        <v>0</v>
      </c>
      <c r="O261" s="414">
        <f t="shared" si="39"/>
        <v>0</v>
      </c>
      <c r="P261" s="416"/>
      <c r="R261" s="346"/>
      <c r="S261" s="346"/>
    </row>
    <row r="262" spans="1:19" customFormat="1" hidden="1" x14ac:dyDescent="0.25">
      <c r="A262" s="64">
        <v>6411</v>
      </c>
      <c r="B262" s="275" t="s">
        <v>278</v>
      </c>
      <c r="C262" s="226">
        <f t="shared" si="49"/>
        <v>0</v>
      </c>
      <c r="D262" s="116">
        <v>0</v>
      </c>
      <c r="E262" s="118"/>
      <c r="F262" s="230">
        <f t="shared" si="36"/>
        <v>0</v>
      </c>
      <c r="G262" s="116"/>
      <c r="H262" s="408"/>
      <c r="I262" s="230">
        <f t="shared" si="37"/>
        <v>0</v>
      </c>
      <c r="J262" s="116">
        <v>0</v>
      </c>
      <c r="K262" s="408"/>
      <c r="L262" s="230">
        <f t="shared" si="38"/>
        <v>0</v>
      </c>
      <c r="M262" s="464"/>
      <c r="N262" s="118"/>
      <c r="O262" s="230">
        <f t="shared" si="39"/>
        <v>0</v>
      </c>
      <c r="P262" s="387"/>
      <c r="R262" s="346"/>
      <c r="S262" s="346"/>
    </row>
    <row r="263" spans="1:19" customFormat="1" ht="36" hidden="1" x14ac:dyDescent="0.25">
      <c r="A263" s="64">
        <v>6412</v>
      </c>
      <c r="B263" s="111" t="s">
        <v>279</v>
      </c>
      <c r="C263" s="226">
        <f t="shared" si="49"/>
        <v>0</v>
      </c>
      <c r="D263" s="116">
        <v>0</v>
      </c>
      <c r="E263" s="118"/>
      <c r="F263" s="230">
        <f t="shared" si="36"/>
        <v>0</v>
      </c>
      <c r="G263" s="116"/>
      <c r="H263" s="408"/>
      <c r="I263" s="230">
        <f t="shared" si="37"/>
        <v>0</v>
      </c>
      <c r="J263" s="116">
        <v>0</v>
      </c>
      <c r="K263" s="408"/>
      <c r="L263" s="230">
        <f t="shared" si="38"/>
        <v>0</v>
      </c>
      <c r="M263" s="464"/>
      <c r="N263" s="118"/>
      <c r="O263" s="230">
        <f t="shared" si="39"/>
        <v>0</v>
      </c>
      <c r="P263" s="387"/>
      <c r="R263" s="346"/>
      <c r="S263" s="346"/>
    </row>
    <row r="264" spans="1:19" customFormat="1" ht="36" hidden="1" x14ac:dyDescent="0.25">
      <c r="A264" s="64">
        <v>6419</v>
      </c>
      <c r="B264" s="111" t="s">
        <v>280</v>
      </c>
      <c r="C264" s="226">
        <f t="shared" si="49"/>
        <v>0</v>
      </c>
      <c r="D264" s="116">
        <v>0</v>
      </c>
      <c r="E264" s="118"/>
      <c r="F264" s="230">
        <f t="shared" si="36"/>
        <v>0</v>
      </c>
      <c r="G264" s="116"/>
      <c r="H264" s="408"/>
      <c r="I264" s="230">
        <f t="shared" si="37"/>
        <v>0</v>
      </c>
      <c r="J264" s="116">
        <v>0</v>
      </c>
      <c r="K264" s="408"/>
      <c r="L264" s="230">
        <f t="shared" si="38"/>
        <v>0</v>
      </c>
      <c r="M264" s="464"/>
      <c r="N264" s="118"/>
      <c r="O264" s="230">
        <f t="shared" si="39"/>
        <v>0</v>
      </c>
      <c r="P264" s="387"/>
      <c r="R264" s="346"/>
      <c r="S264" s="346"/>
    </row>
    <row r="265" spans="1:19" customFormat="1" ht="36" hidden="1" x14ac:dyDescent="0.25">
      <c r="A265" s="224">
        <v>6420</v>
      </c>
      <c r="B265" s="111" t="s">
        <v>281</v>
      </c>
      <c r="C265" s="226">
        <f t="shared" si="49"/>
        <v>0</v>
      </c>
      <c r="D265" s="225">
        <f>SUM(D266:D269)</f>
        <v>0</v>
      </c>
      <c r="E265" s="228">
        <f>SUM(E266:E269)</f>
        <v>0</v>
      </c>
      <c r="F265" s="230">
        <f t="shared" si="36"/>
        <v>0</v>
      </c>
      <c r="G265" s="225">
        <f>SUM(G266:G269)</f>
        <v>0</v>
      </c>
      <c r="H265" s="465">
        <f>SUM(H266:H269)</f>
        <v>0</v>
      </c>
      <c r="I265" s="230">
        <f t="shared" si="37"/>
        <v>0</v>
      </c>
      <c r="J265" s="225">
        <f>SUM(J266:J269)</f>
        <v>0</v>
      </c>
      <c r="K265" s="465">
        <f>SUM(K266:K269)</f>
        <v>0</v>
      </c>
      <c r="L265" s="230">
        <f t="shared" si="38"/>
        <v>0</v>
      </c>
      <c r="M265" s="466">
        <f>SUM(M266:M269)</f>
        <v>0</v>
      </c>
      <c r="N265" s="228">
        <f>SUM(N266:N269)</f>
        <v>0</v>
      </c>
      <c r="O265" s="230">
        <f t="shared" si="39"/>
        <v>0</v>
      </c>
      <c r="P265" s="387"/>
      <c r="R265" s="346"/>
      <c r="S265" s="346"/>
    </row>
    <row r="266" spans="1:19" customFormat="1" hidden="1" x14ac:dyDescent="0.25">
      <c r="A266" s="64">
        <v>6421</v>
      </c>
      <c r="B266" s="111" t="s">
        <v>282</v>
      </c>
      <c r="C266" s="226">
        <f t="shared" si="49"/>
        <v>0</v>
      </c>
      <c r="D266" s="116">
        <v>0</v>
      </c>
      <c r="E266" s="118"/>
      <c r="F266" s="230">
        <f t="shared" si="36"/>
        <v>0</v>
      </c>
      <c r="G266" s="116"/>
      <c r="H266" s="408"/>
      <c r="I266" s="230">
        <f t="shared" si="37"/>
        <v>0</v>
      </c>
      <c r="J266" s="116">
        <v>0</v>
      </c>
      <c r="K266" s="408"/>
      <c r="L266" s="230">
        <f t="shared" si="38"/>
        <v>0</v>
      </c>
      <c r="M266" s="464"/>
      <c r="N266" s="118"/>
      <c r="O266" s="230">
        <f t="shared" si="39"/>
        <v>0</v>
      </c>
      <c r="P266" s="387"/>
      <c r="R266" s="346"/>
      <c r="S266" s="346"/>
    </row>
    <row r="267" spans="1:19" customFormat="1" hidden="1" x14ac:dyDescent="0.25">
      <c r="A267" s="64">
        <v>6422</v>
      </c>
      <c r="B267" s="111" t="s">
        <v>283</v>
      </c>
      <c r="C267" s="226">
        <f t="shared" si="49"/>
        <v>0</v>
      </c>
      <c r="D267" s="116">
        <v>0</v>
      </c>
      <c r="E267" s="118"/>
      <c r="F267" s="230">
        <f t="shared" si="36"/>
        <v>0</v>
      </c>
      <c r="G267" s="116"/>
      <c r="H267" s="408"/>
      <c r="I267" s="230">
        <f t="shared" si="37"/>
        <v>0</v>
      </c>
      <c r="J267" s="116">
        <v>0</v>
      </c>
      <c r="K267" s="408"/>
      <c r="L267" s="230">
        <f t="shared" si="38"/>
        <v>0</v>
      </c>
      <c r="M267" s="464"/>
      <c r="N267" s="118"/>
      <c r="O267" s="230">
        <f t="shared" si="39"/>
        <v>0</v>
      </c>
      <c r="P267" s="387"/>
      <c r="R267" s="346"/>
      <c r="S267" s="346"/>
    </row>
    <row r="268" spans="1:19" customFormat="1" ht="24" hidden="1" x14ac:dyDescent="0.25">
      <c r="A268" s="64">
        <v>6423</v>
      </c>
      <c r="B268" s="111" t="s">
        <v>284</v>
      </c>
      <c r="C268" s="226">
        <f t="shared" si="49"/>
        <v>0</v>
      </c>
      <c r="D268" s="116">
        <v>0</v>
      </c>
      <c r="E268" s="118"/>
      <c r="F268" s="230">
        <f t="shared" si="36"/>
        <v>0</v>
      </c>
      <c r="G268" s="116"/>
      <c r="H268" s="408"/>
      <c r="I268" s="230">
        <f t="shared" si="37"/>
        <v>0</v>
      </c>
      <c r="J268" s="116">
        <v>0</v>
      </c>
      <c r="K268" s="408"/>
      <c r="L268" s="230">
        <f t="shared" si="38"/>
        <v>0</v>
      </c>
      <c r="M268" s="464"/>
      <c r="N268" s="118"/>
      <c r="O268" s="230">
        <f t="shared" si="39"/>
        <v>0</v>
      </c>
      <c r="P268" s="387"/>
      <c r="R268" s="346"/>
      <c r="S268" s="346"/>
    </row>
    <row r="269" spans="1:19" customFormat="1" ht="36" hidden="1" x14ac:dyDescent="0.25">
      <c r="A269" s="64">
        <v>6424</v>
      </c>
      <c r="B269" s="111" t="s">
        <v>285</v>
      </c>
      <c r="C269" s="226">
        <f t="shared" si="49"/>
        <v>0</v>
      </c>
      <c r="D269" s="116">
        <v>0</v>
      </c>
      <c r="E269" s="118"/>
      <c r="F269" s="230">
        <f t="shared" si="36"/>
        <v>0</v>
      </c>
      <c r="G269" s="116"/>
      <c r="H269" s="408"/>
      <c r="I269" s="230">
        <f t="shared" si="37"/>
        <v>0</v>
      </c>
      <c r="J269" s="116">
        <v>0</v>
      </c>
      <c r="K269" s="408"/>
      <c r="L269" s="230">
        <f t="shared" si="38"/>
        <v>0</v>
      </c>
      <c r="M269" s="464"/>
      <c r="N269" s="118"/>
      <c r="O269" s="230">
        <f t="shared" si="39"/>
        <v>0</v>
      </c>
      <c r="P269" s="387"/>
      <c r="R269" s="346"/>
      <c r="S269" s="346"/>
    </row>
    <row r="270" spans="1:19" customFormat="1" ht="36" hidden="1" x14ac:dyDescent="0.25">
      <c r="A270" s="276">
        <v>7000</v>
      </c>
      <c r="B270" s="276" t="s">
        <v>286</v>
      </c>
      <c r="C270" s="491">
        <f t="shared" si="49"/>
        <v>0</v>
      </c>
      <c r="D270" s="492">
        <f>SUM(D271,D281)</f>
        <v>0</v>
      </c>
      <c r="E270" s="283">
        <f>SUM(E271,E281)</f>
        <v>0</v>
      </c>
      <c r="F270" s="285">
        <f t="shared" si="36"/>
        <v>0</v>
      </c>
      <c r="G270" s="492">
        <f>SUM(G271,G281)</f>
        <v>0</v>
      </c>
      <c r="H270" s="493">
        <f>SUM(H271,H281)</f>
        <v>0</v>
      </c>
      <c r="I270" s="285">
        <f t="shared" si="37"/>
        <v>0</v>
      </c>
      <c r="J270" s="492">
        <f>SUM(J271,J281)</f>
        <v>0</v>
      </c>
      <c r="K270" s="493">
        <f>SUM(K271,K281)</f>
        <v>0</v>
      </c>
      <c r="L270" s="285">
        <f t="shared" si="38"/>
        <v>0</v>
      </c>
      <c r="M270" s="494">
        <f>SUM(M271,M281)</f>
        <v>0</v>
      </c>
      <c r="N270" s="495">
        <f>SUM(N271,N281)</f>
        <v>0</v>
      </c>
      <c r="O270" s="496">
        <f t="shared" si="39"/>
        <v>0</v>
      </c>
      <c r="P270" s="497"/>
      <c r="R270" s="346"/>
      <c r="S270" s="346"/>
    </row>
    <row r="271" spans="1:19" customFormat="1" ht="24" hidden="1" x14ac:dyDescent="0.25">
      <c r="A271" s="85">
        <v>7200</v>
      </c>
      <c r="B271" s="210" t="s">
        <v>287</v>
      </c>
      <c r="C271" s="393">
        <f t="shared" si="49"/>
        <v>0</v>
      </c>
      <c r="D271" s="95">
        <f>SUM(D272,D273,D276,D277,D280)</f>
        <v>0</v>
      </c>
      <c r="E271" s="98">
        <f>SUM(E272,E273,E276,E277,E280)</f>
        <v>0</v>
      </c>
      <c r="F271" s="99">
        <f t="shared" si="36"/>
        <v>0</v>
      </c>
      <c r="G271" s="95">
        <f>SUM(G272,G273,G276,G277,G280)</f>
        <v>0</v>
      </c>
      <c r="H271" s="399">
        <f>SUM(H272,H273,H276,H277,H280)</f>
        <v>0</v>
      </c>
      <c r="I271" s="99">
        <f t="shared" si="37"/>
        <v>0</v>
      </c>
      <c r="J271" s="95">
        <f>SUM(J272,J273,J276,J277,J280)</f>
        <v>0</v>
      </c>
      <c r="K271" s="399">
        <f>SUM(K272,K273,K276,K277,K280)</f>
        <v>0</v>
      </c>
      <c r="L271" s="99">
        <f t="shared" si="38"/>
        <v>0</v>
      </c>
      <c r="M271" s="459">
        <f>SUM(M272,M273,M276,M277,M280)</f>
        <v>0</v>
      </c>
      <c r="N271" s="266">
        <f>SUM(N272,N273,N276,N277,N280)</f>
        <v>0</v>
      </c>
      <c r="O271" s="268">
        <f t="shared" si="39"/>
        <v>0</v>
      </c>
      <c r="P271" s="460"/>
      <c r="R271" s="346"/>
      <c r="S271" s="346"/>
    </row>
    <row r="272" spans="1:19" customFormat="1" ht="24" hidden="1" x14ac:dyDescent="0.25">
      <c r="A272" s="350">
        <v>7210</v>
      </c>
      <c r="B272" s="101" t="s">
        <v>288</v>
      </c>
      <c r="C272" s="400">
        <f t="shared" si="49"/>
        <v>0</v>
      </c>
      <c r="D272" s="106">
        <v>0</v>
      </c>
      <c r="E272" s="108"/>
      <c r="F272" s="243">
        <f t="shared" si="36"/>
        <v>0</v>
      </c>
      <c r="G272" s="106"/>
      <c r="H272" s="403"/>
      <c r="I272" s="243">
        <f t="shared" si="37"/>
        <v>0</v>
      </c>
      <c r="J272" s="106">
        <v>0</v>
      </c>
      <c r="K272" s="403"/>
      <c r="L272" s="243">
        <f t="shared" si="38"/>
        <v>0</v>
      </c>
      <c r="M272" s="463"/>
      <c r="N272" s="108"/>
      <c r="O272" s="243">
        <f t="shared" si="39"/>
        <v>0</v>
      </c>
      <c r="P272" s="382"/>
      <c r="R272" s="346"/>
      <c r="S272" s="346"/>
    </row>
    <row r="273" spans="1:19" s="286" customFormat="1" ht="36" hidden="1" x14ac:dyDescent="0.25">
      <c r="A273" s="224">
        <v>7220</v>
      </c>
      <c r="B273" s="111" t="s">
        <v>289</v>
      </c>
      <c r="C273" s="405">
        <f t="shared" si="49"/>
        <v>0</v>
      </c>
      <c r="D273" s="225">
        <f>SUM(D274:D275)</f>
        <v>0</v>
      </c>
      <c r="E273" s="228">
        <f>SUM(E274:E275)</f>
        <v>0</v>
      </c>
      <c r="F273" s="230">
        <f t="shared" si="36"/>
        <v>0</v>
      </c>
      <c r="G273" s="225">
        <f>SUM(G274:G275)</f>
        <v>0</v>
      </c>
      <c r="H273" s="465">
        <f>SUM(H274:H275)</f>
        <v>0</v>
      </c>
      <c r="I273" s="230">
        <f t="shared" si="37"/>
        <v>0</v>
      </c>
      <c r="J273" s="225">
        <f>SUM(J274:J275)</f>
        <v>0</v>
      </c>
      <c r="K273" s="465">
        <f>SUM(K274:K275)</f>
        <v>0</v>
      </c>
      <c r="L273" s="230">
        <f t="shared" si="38"/>
        <v>0</v>
      </c>
      <c r="M273" s="466">
        <f>SUM(M274:M275)</f>
        <v>0</v>
      </c>
      <c r="N273" s="228">
        <f>SUM(N274:N275)</f>
        <v>0</v>
      </c>
      <c r="O273" s="230">
        <f t="shared" si="39"/>
        <v>0</v>
      </c>
      <c r="P273" s="387"/>
      <c r="R273" s="346"/>
      <c r="S273" s="346"/>
    </row>
    <row r="274" spans="1:19" s="286" customFormat="1" ht="36" hidden="1" x14ac:dyDescent="0.25">
      <c r="A274" s="64">
        <v>7221</v>
      </c>
      <c r="B274" s="111" t="s">
        <v>290</v>
      </c>
      <c r="C274" s="405">
        <f t="shared" si="49"/>
        <v>0</v>
      </c>
      <c r="D274" s="116">
        <v>0</v>
      </c>
      <c r="E274" s="118"/>
      <c r="F274" s="230">
        <f t="shared" si="36"/>
        <v>0</v>
      </c>
      <c r="G274" s="116"/>
      <c r="H274" s="408"/>
      <c r="I274" s="230">
        <f t="shared" si="37"/>
        <v>0</v>
      </c>
      <c r="J274" s="116">
        <v>0</v>
      </c>
      <c r="K274" s="408"/>
      <c r="L274" s="230">
        <f t="shared" si="38"/>
        <v>0</v>
      </c>
      <c r="M274" s="464"/>
      <c r="N274" s="118"/>
      <c r="O274" s="230">
        <f t="shared" si="39"/>
        <v>0</v>
      </c>
      <c r="P274" s="387"/>
      <c r="R274" s="346"/>
      <c r="S274" s="346"/>
    </row>
    <row r="275" spans="1:19" s="286" customFormat="1" ht="36" hidden="1" x14ac:dyDescent="0.25">
      <c r="A275" s="64">
        <v>7222</v>
      </c>
      <c r="B275" s="111" t="s">
        <v>291</v>
      </c>
      <c r="C275" s="405">
        <f t="shared" si="49"/>
        <v>0</v>
      </c>
      <c r="D275" s="116">
        <v>0</v>
      </c>
      <c r="E275" s="118"/>
      <c r="F275" s="230">
        <f t="shared" si="36"/>
        <v>0</v>
      </c>
      <c r="G275" s="116"/>
      <c r="H275" s="408"/>
      <c r="I275" s="230">
        <f t="shared" si="37"/>
        <v>0</v>
      </c>
      <c r="J275" s="116">
        <v>0</v>
      </c>
      <c r="K275" s="408"/>
      <c r="L275" s="230">
        <f t="shared" si="38"/>
        <v>0</v>
      </c>
      <c r="M275" s="464"/>
      <c r="N275" s="118"/>
      <c r="O275" s="230">
        <f t="shared" si="39"/>
        <v>0</v>
      </c>
      <c r="P275" s="387"/>
      <c r="R275" s="346"/>
      <c r="S275" s="346"/>
    </row>
    <row r="276" spans="1:19" s="286" customFormat="1" ht="24" hidden="1" x14ac:dyDescent="0.25">
      <c r="A276" s="224">
        <v>7230</v>
      </c>
      <c r="B276" s="111" t="s">
        <v>292</v>
      </c>
      <c r="C276" s="405">
        <f t="shared" si="49"/>
        <v>0</v>
      </c>
      <c r="D276" s="116">
        <v>0</v>
      </c>
      <c r="E276" s="118"/>
      <c r="F276" s="230">
        <f t="shared" si="36"/>
        <v>0</v>
      </c>
      <c r="G276" s="116"/>
      <c r="H276" s="408"/>
      <c r="I276" s="230">
        <f t="shared" si="37"/>
        <v>0</v>
      </c>
      <c r="J276" s="116">
        <v>0</v>
      </c>
      <c r="K276" s="408"/>
      <c r="L276" s="230">
        <f t="shared" si="38"/>
        <v>0</v>
      </c>
      <c r="M276" s="464"/>
      <c r="N276" s="118"/>
      <c r="O276" s="230">
        <f>M276+N276</f>
        <v>0</v>
      </c>
      <c r="P276" s="387"/>
      <c r="R276" s="346"/>
      <c r="S276" s="346"/>
    </row>
    <row r="277" spans="1:19" customFormat="1" ht="24" hidden="1" x14ac:dyDescent="0.25">
      <c r="A277" s="224">
        <v>7240</v>
      </c>
      <c r="B277" s="111" t="s">
        <v>293</v>
      </c>
      <c r="C277" s="405">
        <f t="shared" si="49"/>
        <v>0</v>
      </c>
      <c r="D277" s="225">
        <f>SUM(D278:D279)</f>
        <v>0</v>
      </c>
      <c r="E277" s="228">
        <f>SUM(E278:E279)</f>
        <v>0</v>
      </c>
      <c r="F277" s="230">
        <f t="shared" si="36"/>
        <v>0</v>
      </c>
      <c r="G277" s="225">
        <f>SUM(G278:G279)</f>
        <v>0</v>
      </c>
      <c r="H277" s="465">
        <f>SUM(H278:H279)</f>
        <v>0</v>
      </c>
      <c r="I277" s="230">
        <f t="shared" si="37"/>
        <v>0</v>
      </c>
      <c r="J277" s="225">
        <f>SUM(J278:J279)</f>
        <v>0</v>
      </c>
      <c r="K277" s="465">
        <f>SUM(K278:K279)</f>
        <v>0</v>
      </c>
      <c r="L277" s="230">
        <f t="shared" si="38"/>
        <v>0</v>
      </c>
      <c r="M277" s="466">
        <f>SUM(M278:M279)</f>
        <v>0</v>
      </c>
      <c r="N277" s="228">
        <f>SUM(N278:N279)</f>
        <v>0</v>
      </c>
      <c r="O277" s="230">
        <f>SUM(O278:O279)</f>
        <v>0</v>
      </c>
      <c r="P277" s="387"/>
      <c r="R277" s="346"/>
      <c r="S277" s="346"/>
    </row>
    <row r="278" spans="1:19" customFormat="1" ht="48" hidden="1" x14ac:dyDescent="0.25">
      <c r="A278" s="64">
        <v>7245</v>
      </c>
      <c r="B278" s="111" t="s">
        <v>294</v>
      </c>
      <c r="C278" s="405">
        <f t="shared" si="49"/>
        <v>0</v>
      </c>
      <c r="D278" s="116">
        <v>0</v>
      </c>
      <c r="E278" s="118"/>
      <c r="F278" s="230">
        <f t="shared" si="36"/>
        <v>0</v>
      </c>
      <c r="G278" s="116"/>
      <c r="H278" s="408"/>
      <c r="I278" s="230">
        <f t="shared" si="37"/>
        <v>0</v>
      </c>
      <c r="J278" s="116">
        <v>0</v>
      </c>
      <c r="K278" s="408"/>
      <c r="L278" s="230">
        <f t="shared" si="38"/>
        <v>0</v>
      </c>
      <c r="M278" s="464"/>
      <c r="N278" s="118"/>
      <c r="O278" s="230">
        <f t="shared" ref="O278:O281" si="56">M278+N278</f>
        <v>0</v>
      </c>
      <c r="P278" s="387"/>
      <c r="R278" s="346"/>
      <c r="S278" s="346"/>
    </row>
    <row r="279" spans="1:19" customFormat="1" ht="96" hidden="1" x14ac:dyDescent="0.25">
      <c r="A279" s="64">
        <v>7246</v>
      </c>
      <c r="B279" s="111" t="s">
        <v>295</v>
      </c>
      <c r="C279" s="405">
        <f t="shared" si="49"/>
        <v>0</v>
      </c>
      <c r="D279" s="116">
        <v>0</v>
      </c>
      <c r="E279" s="118"/>
      <c r="F279" s="230">
        <f t="shared" si="36"/>
        <v>0</v>
      </c>
      <c r="G279" s="116"/>
      <c r="H279" s="408"/>
      <c r="I279" s="230">
        <f t="shared" si="37"/>
        <v>0</v>
      </c>
      <c r="J279" s="116">
        <v>0</v>
      </c>
      <c r="K279" s="408"/>
      <c r="L279" s="230">
        <f t="shared" si="38"/>
        <v>0</v>
      </c>
      <c r="M279" s="464"/>
      <c r="N279" s="118"/>
      <c r="O279" s="230">
        <f t="shared" si="56"/>
        <v>0</v>
      </c>
      <c r="P279" s="387"/>
      <c r="R279" s="346"/>
      <c r="S279" s="346"/>
    </row>
    <row r="280" spans="1:19" customFormat="1" ht="24" hidden="1" x14ac:dyDescent="0.25">
      <c r="A280" s="224">
        <v>7260</v>
      </c>
      <c r="B280" s="111" t="s">
        <v>296</v>
      </c>
      <c r="C280" s="405">
        <f t="shared" si="49"/>
        <v>0</v>
      </c>
      <c r="D280" s="106">
        <v>0</v>
      </c>
      <c r="E280" s="108"/>
      <c r="F280" s="243">
        <f t="shared" si="36"/>
        <v>0</v>
      </c>
      <c r="G280" s="106"/>
      <c r="H280" s="403"/>
      <c r="I280" s="243">
        <f t="shared" si="37"/>
        <v>0</v>
      </c>
      <c r="J280" s="106">
        <v>0</v>
      </c>
      <c r="K280" s="403"/>
      <c r="L280" s="243">
        <f t="shared" si="38"/>
        <v>0</v>
      </c>
      <c r="M280" s="463"/>
      <c r="N280" s="108"/>
      <c r="O280" s="243">
        <f t="shared" si="56"/>
        <v>0</v>
      </c>
      <c r="P280" s="382"/>
      <c r="R280" s="346"/>
      <c r="S280" s="346"/>
    </row>
    <row r="281" spans="1:19" customFormat="1" hidden="1" x14ac:dyDescent="0.25">
      <c r="A281" s="85">
        <v>7700</v>
      </c>
      <c r="B281" s="210" t="s">
        <v>297</v>
      </c>
      <c r="C281" s="498">
        <f t="shared" si="49"/>
        <v>0</v>
      </c>
      <c r="D281" s="244">
        <f>D282</f>
        <v>0</v>
      </c>
      <c r="E281" s="291">
        <f>SUM(E282)</f>
        <v>0</v>
      </c>
      <c r="F281" s="293">
        <f t="shared" si="36"/>
        <v>0</v>
      </c>
      <c r="G281" s="244">
        <f>G282</f>
        <v>0</v>
      </c>
      <c r="H281" s="499">
        <f>SUM(H282)</f>
        <v>0</v>
      </c>
      <c r="I281" s="293">
        <f t="shared" si="37"/>
        <v>0</v>
      </c>
      <c r="J281" s="244">
        <f>J282</f>
        <v>0</v>
      </c>
      <c r="K281" s="499">
        <f>SUM(K282)</f>
        <v>0</v>
      </c>
      <c r="L281" s="293">
        <f t="shared" si="38"/>
        <v>0</v>
      </c>
      <c r="M281" s="472">
        <f>SUM(M282)</f>
        <v>0</v>
      </c>
      <c r="N281" s="291">
        <f>SUM(N282)</f>
        <v>0</v>
      </c>
      <c r="O281" s="293">
        <f t="shared" si="56"/>
        <v>0</v>
      </c>
      <c r="P281" s="473"/>
      <c r="R281" s="346"/>
      <c r="S281" s="346"/>
    </row>
    <row r="282" spans="1:19" customFormat="1" hidden="1" x14ac:dyDescent="0.25">
      <c r="A282" s="121">
        <v>7720</v>
      </c>
      <c r="B282" s="122" t="s">
        <v>298</v>
      </c>
      <c r="C282" s="500">
        <f t="shared" si="49"/>
        <v>0</v>
      </c>
      <c r="D282" s="128">
        <v>0</v>
      </c>
      <c r="E282" s="131"/>
      <c r="F282" s="414">
        <f t="shared" si="36"/>
        <v>0</v>
      </c>
      <c r="G282" s="128"/>
      <c r="H282" s="413"/>
      <c r="I282" s="414">
        <f t="shared" si="37"/>
        <v>0</v>
      </c>
      <c r="J282" s="128">
        <v>0</v>
      </c>
      <c r="K282" s="413"/>
      <c r="L282" s="414">
        <f t="shared" si="38"/>
        <v>0</v>
      </c>
      <c r="M282" s="502"/>
      <c r="N282" s="131"/>
      <c r="O282" s="414">
        <f>M282+N282</f>
        <v>0</v>
      </c>
      <c r="P282" s="416"/>
      <c r="R282" s="346"/>
      <c r="S282" s="346"/>
    </row>
    <row r="283" spans="1:19" customFormat="1" x14ac:dyDescent="0.25">
      <c r="A283" s="320"/>
      <c r="B283" s="156" t="s">
        <v>299</v>
      </c>
      <c r="C283" s="240">
        <f t="shared" si="49"/>
        <v>3739</v>
      </c>
      <c r="D283" s="214">
        <f>SUM(D284:D285)</f>
        <v>0</v>
      </c>
      <c r="E283" s="217">
        <f>SUM(E284:E285)</f>
        <v>0</v>
      </c>
      <c r="F283" s="219">
        <f t="shared" si="36"/>
        <v>0</v>
      </c>
      <c r="G283" s="214">
        <f>SUM(G284:G285)</f>
        <v>0</v>
      </c>
      <c r="H283" s="461">
        <f>SUM(H284:H285)</f>
        <v>0</v>
      </c>
      <c r="I283" s="219">
        <f t="shared" si="37"/>
        <v>0</v>
      </c>
      <c r="J283" s="214">
        <f>SUM(J284:J285)</f>
        <v>3739</v>
      </c>
      <c r="K283" s="461">
        <f>SUM(K284:K285)</f>
        <v>0</v>
      </c>
      <c r="L283" s="219">
        <f t="shared" si="38"/>
        <v>3739</v>
      </c>
      <c r="M283" s="462">
        <f>SUM(M284:M285)</f>
        <v>0</v>
      </c>
      <c r="N283" s="217">
        <f>SUM(N284:N285)</f>
        <v>0</v>
      </c>
      <c r="O283" s="219">
        <f t="shared" ref="O283:O298" si="57">M283+N283</f>
        <v>0</v>
      </c>
      <c r="P283" s="434"/>
      <c r="R283" s="346"/>
      <c r="S283" s="346"/>
    </row>
    <row r="284" spans="1:19" customFormat="1" x14ac:dyDescent="0.25">
      <c r="A284" s="275" t="s">
        <v>300</v>
      </c>
      <c r="B284" s="64" t="s">
        <v>301</v>
      </c>
      <c r="C284" s="227">
        <f t="shared" si="49"/>
        <v>3739</v>
      </c>
      <c r="D284" s="116"/>
      <c r="E284" s="118"/>
      <c r="F284" s="230">
        <f t="shared" si="36"/>
        <v>0</v>
      </c>
      <c r="G284" s="116"/>
      <c r="H284" s="408"/>
      <c r="I284" s="230">
        <f t="shared" si="37"/>
        <v>0</v>
      </c>
      <c r="J284" s="116">
        <f>6950-3211</f>
        <v>3739</v>
      </c>
      <c r="K284" s="408"/>
      <c r="L284" s="230">
        <f t="shared" si="38"/>
        <v>3739</v>
      </c>
      <c r="M284" s="464"/>
      <c r="N284" s="118"/>
      <c r="O284" s="230">
        <f t="shared" si="57"/>
        <v>0</v>
      </c>
      <c r="P284" s="387"/>
      <c r="R284" s="346"/>
      <c r="S284" s="346"/>
    </row>
    <row r="285" spans="1:19" customFormat="1" ht="24" hidden="1" x14ac:dyDescent="0.25">
      <c r="A285" s="275" t="s">
        <v>302</v>
      </c>
      <c r="B285" s="296" t="s">
        <v>303</v>
      </c>
      <c r="C285" s="400">
        <f t="shared" si="49"/>
        <v>0</v>
      </c>
      <c r="D285" s="106"/>
      <c r="E285" s="108"/>
      <c r="F285" s="243">
        <f t="shared" si="36"/>
        <v>0</v>
      </c>
      <c r="G285" s="106"/>
      <c r="H285" s="403"/>
      <c r="I285" s="243">
        <f t="shared" si="37"/>
        <v>0</v>
      </c>
      <c r="J285" s="106"/>
      <c r="K285" s="403"/>
      <c r="L285" s="243">
        <f t="shared" si="38"/>
        <v>0</v>
      </c>
      <c r="M285" s="463"/>
      <c r="N285" s="108"/>
      <c r="O285" s="243">
        <f t="shared" si="57"/>
        <v>0</v>
      </c>
      <c r="P285" s="382"/>
      <c r="R285" s="346"/>
      <c r="S285" s="346"/>
    </row>
    <row r="286" spans="1:19" customFormat="1" x14ac:dyDescent="0.25">
      <c r="A286" s="503"/>
      <c r="B286" s="504" t="s">
        <v>304</v>
      </c>
      <c r="C286" s="609">
        <f>SUM(C283,C270,C232,C197,C189,C175,C77,C55)</f>
        <v>153227</v>
      </c>
      <c r="D286" s="506">
        <f>SUM(D283,D270,D232,D197,D189,D175,D77,D55)</f>
        <v>144708</v>
      </c>
      <c r="E286" s="620">
        <f>SUM(E283,E270,E232,E197,E189,E175,E77,E55)</f>
        <v>0</v>
      </c>
      <c r="F286" s="508">
        <f t="shared" si="36"/>
        <v>144708</v>
      </c>
      <c r="G286" s="506">
        <f>SUM(G283,G270,G232,G197,G189,G175,G77,G55)</f>
        <v>0</v>
      </c>
      <c r="H286" s="507">
        <f>SUM(H283,H270,H232,H197,H189,H175,H77,H55)</f>
        <v>0</v>
      </c>
      <c r="I286" s="508">
        <f t="shared" si="37"/>
        <v>0</v>
      </c>
      <c r="J286" s="506">
        <f>SUM(J283,J270,J232,J197,J189,J175,J77,J55)</f>
        <v>8519</v>
      </c>
      <c r="K286" s="507">
        <f>SUM(K283,K270,K232,K197,K189,K175,K77,K55)</f>
        <v>0</v>
      </c>
      <c r="L286" s="508">
        <f t="shared" si="38"/>
        <v>8519</v>
      </c>
      <c r="M286" s="459">
        <f>SUM(M283,M270,M232,M197,M189,M175,M77,M55)</f>
        <v>0</v>
      </c>
      <c r="N286" s="266">
        <f>SUM(N283,N270,N232,N197,N189,N175,N77,N55)</f>
        <v>0</v>
      </c>
      <c r="O286" s="268">
        <f t="shared" si="57"/>
        <v>0</v>
      </c>
      <c r="P286" s="460"/>
      <c r="R286" s="346"/>
      <c r="S286" s="346"/>
    </row>
    <row r="287" spans="1:19" customFormat="1" x14ac:dyDescent="0.25">
      <c r="A287" s="509" t="s">
        <v>305</v>
      </c>
      <c r="B287" s="510"/>
      <c r="C287" s="622">
        <f t="shared" ref="C287" si="58">F287+I287+L287+O287</f>
        <v>-1050</v>
      </c>
      <c r="D287" s="512">
        <f>SUM(D27,D28,D44)-D53</f>
        <v>0</v>
      </c>
      <c r="E287" s="513">
        <f>SUM(E27,E28,E44)-E53</f>
        <v>0</v>
      </c>
      <c r="F287" s="516">
        <f t="shared" si="36"/>
        <v>0</v>
      </c>
      <c r="G287" s="512">
        <f>SUM(G27,G28,G44)-G53</f>
        <v>0</v>
      </c>
      <c r="H287" s="515">
        <f>SUM(H27,H28,H44)-H53</f>
        <v>0</v>
      </c>
      <c r="I287" s="516">
        <f t="shared" si="37"/>
        <v>0</v>
      </c>
      <c r="J287" s="512">
        <f>(J29+J45)-J53</f>
        <v>-1050</v>
      </c>
      <c r="K287" s="515">
        <f>(K29+K45)-K53</f>
        <v>0</v>
      </c>
      <c r="L287" s="516">
        <f t="shared" si="38"/>
        <v>-1050</v>
      </c>
      <c r="M287" s="511">
        <f>M47-M53</f>
        <v>0</v>
      </c>
      <c r="N287" s="513">
        <f>N47-N53</f>
        <v>0</v>
      </c>
      <c r="O287" s="516">
        <f t="shared" si="57"/>
        <v>0</v>
      </c>
      <c r="P287" s="517"/>
      <c r="R287" s="346"/>
      <c r="S287" s="346"/>
    </row>
    <row r="288" spans="1:19" s="37" customFormat="1" ht="12" x14ac:dyDescent="0.25">
      <c r="A288" s="509" t="s">
        <v>306</v>
      </c>
      <c r="B288" s="510"/>
      <c r="C288" s="622">
        <f>SUM(C289,C290)-C297+C298</f>
        <v>1050</v>
      </c>
      <c r="D288" s="512">
        <f>SUM(D289,D290)-D297+D298</f>
        <v>0</v>
      </c>
      <c r="E288" s="513">
        <f>SUM(E289,E290)-E297+E298</f>
        <v>0</v>
      </c>
      <c r="F288" s="516">
        <f t="shared" si="36"/>
        <v>0</v>
      </c>
      <c r="G288" s="512">
        <f>SUM(G289,G290)-G297+G298</f>
        <v>0</v>
      </c>
      <c r="H288" s="515">
        <f>SUM(H289,H290)-H297+H298</f>
        <v>0</v>
      </c>
      <c r="I288" s="516">
        <f t="shared" si="37"/>
        <v>0</v>
      </c>
      <c r="J288" s="512">
        <f>SUM(J289,J290)-J297+J298</f>
        <v>1050</v>
      </c>
      <c r="K288" s="515">
        <f>SUM(K289,K290)-K297+K298</f>
        <v>0</v>
      </c>
      <c r="L288" s="516">
        <f t="shared" si="38"/>
        <v>1050</v>
      </c>
      <c r="M288" s="511">
        <f>SUM(M289,M290)-M297+M298</f>
        <v>0</v>
      </c>
      <c r="N288" s="513">
        <f>SUM(N289,N290)-N297+N298</f>
        <v>0</v>
      </c>
      <c r="O288" s="516">
        <f t="shared" si="57"/>
        <v>0</v>
      </c>
      <c r="P288" s="517"/>
      <c r="R288" s="346"/>
      <c r="S288" s="346"/>
    </row>
    <row r="289" spans="1:19" s="37" customFormat="1" ht="12" x14ac:dyDescent="0.25">
      <c r="A289" s="519" t="s">
        <v>307</v>
      </c>
      <c r="B289" s="519" t="s">
        <v>308</v>
      </c>
      <c r="C289" s="622">
        <f>C24-C283</f>
        <v>1050</v>
      </c>
      <c r="D289" s="512">
        <f>D24-D283</f>
        <v>0</v>
      </c>
      <c r="E289" s="513">
        <f>E24-E283</f>
        <v>0</v>
      </c>
      <c r="F289" s="516">
        <f t="shared" si="36"/>
        <v>0</v>
      </c>
      <c r="G289" s="512">
        <f>G24-G283</f>
        <v>0</v>
      </c>
      <c r="H289" s="515">
        <f>H24-H283</f>
        <v>0</v>
      </c>
      <c r="I289" s="516">
        <f t="shared" si="37"/>
        <v>0</v>
      </c>
      <c r="J289" s="512">
        <f>J24-J283</f>
        <v>1050</v>
      </c>
      <c r="K289" s="515">
        <f>K24-K283</f>
        <v>0</v>
      </c>
      <c r="L289" s="516">
        <f t="shared" si="38"/>
        <v>1050</v>
      </c>
      <c r="M289" s="511">
        <f>M24-M283</f>
        <v>0</v>
      </c>
      <c r="N289" s="513">
        <f>N24-N283</f>
        <v>0</v>
      </c>
      <c r="O289" s="516">
        <f t="shared" si="57"/>
        <v>0</v>
      </c>
      <c r="P289" s="517"/>
      <c r="R289" s="346"/>
      <c r="S289" s="346"/>
    </row>
    <row r="290" spans="1:19" s="37" customFormat="1" ht="12" hidden="1" x14ac:dyDescent="0.25">
      <c r="A290" s="520" t="s">
        <v>309</v>
      </c>
      <c r="B290" s="520" t="s">
        <v>310</v>
      </c>
      <c r="C290" s="518">
        <f>SUM(C291,C293,C295)-SUM(C292,C294,C296)</f>
        <v>0</v>
      </c>
      <c r="D290" s="512">
        <f>SUM(D291,D293,D295)-SUM(D292,D294,D296)</f>
        <v>0</v>
      </c>
      <c r="E290" s="513">
        <f t="shared" ref="E290" si="59">SUM(E291,E293,E295)-SUM(E292,E294,E296)</f>
        <v>0</v>
      </c>
      <c r="F290" s="516">
        <f t="shared" si="36"/>
        <v>0</v>
      </c>
      <c r="G290" s="512">
        <f t="shared" ref="G290:H290" si="60">SUM(G291,G293,G295)-SUM(G292,G294,G296)</f>
        <v>0</v>
      </c>
      <c r="H290" s="515">
        <f t="shared" si="60"/>
        <v>0</v>
      </c>
      <c r="I290" s="516">
        <f t="shared" si="37"/>
        <v>0</v>
      </c>
      <c r="J290" s="512">
        <f>SUM(J291,J293,J295)-SUM(J292,J294,J296)</f>
        <v>0</v>
      </c>
      <c r="K290" s="515">
        <f t="shared" ref="K290" si="61">SUM(K291,K293,K295)-SUM(K292,K294,K296)</f>
        <v>0</v>
      </c>
      <c r="L290" s="516">
        <f t="shared" si="38"/>
        <v>0</v>
      </c>
      <c r="M290" s="511">
        <f t="shared" ref="M290:N290" si="62">SUM(M291,M293,M295)-SUM(M292,M294,M296)</f>
        <v>0</v>
      </c>
      <c r="N290" s="513">
        <f t="shared" si="62"/>
        <v>0</v>
      </c>
      <c r="O290" s="516">
        <f t="shared" si="57"/>
        <v>0</v>
      </c>
      <c r="P290" s="517"/>
      <c r="R290" s="346"/>
      <c r="S290" s="346"/>
    </row>
    <row r="291" spans="1:19" s="37" customFormat="1" ht="12" hidden="1" x14ac:dyDescent="0.25">
      <c r="A291" s="320" t="s">
        <v>311</v>
      </c>
      <c r="B291" s="164" t="s">
        <v>312</v>
      </c>
      <c r="C291" s="410">
        <f t="shared" ref="C291:C298" si="63">F291+I291+L291+O291</f>
        <v>0</v>
      </c>
      <c r="D291" s="128"/>
      <c r="E291" s="131"/>
      <c r="F291" s="414">
        <f t="shared" si="36"/>
        <v>0</v>
      </c>
      <c r="G291" s="128"/>
      <c r="H291" s="413"/>
      <c r="I291" s="414">
        <f t="shared" si="37"/>
        <v>0</v>
      </c>
      <c r="J291" s="128"/>
      <c r="K291" s="413"/>
      <c r="L291" s="414">
        <f t="shared" si="38"/>
        <v>0</v>
      </c>
      <c r="M291" s="502"/>
      <c r="N291" s="131"/>
      <c r="O291" s="414">
        <f t="shared" si="57"/>
        <v>0</v>
      </c>
      <c r="P291" s="416"/>
      <c r="R291" s="346"/>
      <c r="S291" s="346"/>
    </row>
    <row r="292" spans="1:19" customFormat="1" ht="24" hidden="1" x14ac:dyDescent="0.25">
      <c r="A292" s="275" t="s">
        <v>313</v>
      </c>
      <c r="B292" s="63" t="s">
        <v>314</v>
      </c>
      <c r="C292" s="405">
        <f t="shared" si="63"/>
        <v>0</v>
      </c>
      <c r="D292" s="116"/>
      <c r="E292" s="118"/>
      <c r="F292" s="230">
        <f t="shared" si="36"/>
        <v>0</v>
      </c>
      <c r="G292" s="116"/>
      <c r="H292" s="408"/>
      <c r="I292" s="230">
        <f t="shared" si="37"/>
        <v>0</v>
      </c>
      <c r="J292" s="116"/>
      <c r="K292" s="408"/>
      <c r="L292" s="230">
        <f t="shared" si="38"/>
        <v>0</v>
      </c>
      <c r="M292" s="464"/>
      <c r="N292" s="118"/>
      <c r="O292" s="230">
        <f t="shared" si="57"/>
        <v>0</v>
      </c>
      <c r="P292" s="387"/>
      <c r="R292" s="346"/>
      <c r="S292" s="346"/>
    </row>
    <row r="293" spans="1:19" customFormat="1" hidden="1" x14ac:dyDescent="0.25">
      <c r="A293" s="275" t="s">
        <v>315</v>
      </c>
      <c r="B293" s="63" t="s">
        <v>316</v>
      </c>
      <c r="C293" s="405">
        <f t="shared" si="63"/>
        <v>0</v>
      </c>
      <c r="D293" s="116"/>
      <c r="E293" s="118"/>
      <c r="F293" s="230">
        <f t="shared" si="36"/>
        <v>0</v>
      </c>
      <c r="G293" s="116"/>
      <c r="H293" s="408"/>
      <c r="I293" s="230">
        <f t="shared" si="37"/>
        <v>0</v>
      </c>
      <c r="J293" s="116"/>
      <c r="K293" s="408"/>
      <c r="L293" s="230">
        <f t="shared" si="38"/>
        <v>0</v>
      </c>
      <c r="M293" s="464"/>
      <c r="N293" s="118"/>
      <c r="O293" s="230">
        <f t="shared" si="57"/>
        <v>0</v>
      </c>
      <c r="P293" s="387"/>
      <c r="R293" s="346"/>
      <c r="S293" s="346"/>
    </row>
    <row r="294" spans="1:19" customFormat="1" ht="24" hidden="1" x14ac:dyDescent="0.25">
      <c r="A294" s="275" t="s">
        <v>317</v>
      </c>
      <c r="B294" s="63" t="s">
        <v>318</v>
      </c>
      <c r="C294" s="405">
        <f t="shared" si="63"/>
        <v>0</v>
      </c>
      <c r="D294" s="116"/>
      <c r="E294" s="118"/>
      <c r="F294" s="230">
        <f t="shared" si="36"/>
        <v>0</v>
      </c>
      <c r="G294" s="116"/>
      <c r="H294" s="408"/>
      <c r="I294" s="230">
        <f t="shared" si="37"/>
        <v>0</v>
      </c>
      <c r="J294" s="116"/>
      <c r="K294" s="408"/>
      <c r="L294" s="230">
        <f t="shared" si="38"/>
        <v>0</v>
      </c>
      <c r="M294" s="464"/>
      <c r="N294" s="118"/>
      <c r="O294" s="230">
        <f t="shared" si="57"/>
        <v>0</v>
      </c>
      <c r="P294" s="387"/>
      <c r="R294" s="346"/>
      <c r="S294" s="346"/>
    </row>
    <row r="295" spans="1:19" customFormat="1" hidden="1" x14ac:dyDescent="0.25">
      <c r="A295" s="275" t="s">
        <v>319</v>
      </c>
      <c r="B295" s="63" t="s">
        <v>320</v>
      </c>
      <c r="C295" s="405">
        <f t="shared" si="63"/>
        <v>0</v>
      </c>
      <c r="D295" s="116"/>
      <c r="E295" s="118"/>
      <c r="F295" s="230">
        <f t="shared" si="36"/>
        <v>0</v>
      </c>
      <c r="G295" s="116"/>
      <c r="H295" s="408"/>
      <c r="I295" s="230">
        <f t="shared" si="37"/>
        <v>0</v>
      </c>
      <c r="J295" s="116"/>
      <c r="K295" s="408"/>
      <c r="L295" s="230">
        <f t="shared" si="38"/>
        <v>0</v>
      </c>
      <c r="M295" s="464"/>
      <c r="N295" s="118"/>
      <c r="O295" s="230">
        <f t="shared" si="57"/>
        <v>0</v>
      </c>
      <c r="P295" s="387"/>
      <c r="R295" s="346"/>
      <c r="S295" s="346"/>
    </row>
    <row r="296" spans="1:19" customFormat="1" ht="24" hidden="1" x14ac:dyDescent="0.25">
      <c r="A296" s="321" t="s">
        <v>321</v>
      </c>
      <c r="B296" s="322" t="s">
        <v>322</v>
      </c>
      <c r="C296" s="481">
        <f t="shared" si="63"/>
        <v>0</v>
      </c>
      <c r="D296" s="257"/>
      <c r="E296" s="260"/>
      <c r="F296" s="479">
        <f t="shared" si="36"/>
        <v>0</v>
      </c>
      <c r="G296" s="257"/>
      <c r="H296" s="483"/>
      <c r="I296" s="479">
        <f t="shared" si="37"/>
        <v>0</v>
      </c>
      <c r="J296" s="257"/>
      <c r="K296" s="483"/>
      <c r="L296" s="479">
        <f t="shared" si="38"/>
        <v>0</v>
      </c>
      <c r="M296" s="484"/>
      <c r="N296" s="260"/>
      <c r="O296" s="479">
        <f t="shared" si="57"/>
        <v>0</v>
      </c>
      <c r="P296" s="480"/>
      <c r="R296" s="346"/>
      <c r="S296" s="346"/>
    </row>
    <row r="297" spans="1:19" customFormat="1" hidden="1" x14ac:dyDescent="0.25">
      <c r="A297" s="520" t="s">
        <v>323</v>
      </c>
      <c r="B297" s="520" t="s">
        <v>324</v>
      </c>
      <c r="C297" s="521">
        <f t="shared" si="63"/>
        <v>0</v>
      </c>
      <c r="D297" s="522"/>
      <c r="E297" s="523"/>
      <c r="F297" s="516">
        <f t="shared" si="36"/>
        <v>0</v>
      </c>
      <c r="G297" s="522"/>
      <c r="H297" s="524"/>
      <c r="I297" s="516">
        <f t="shared" si="37"/>
        <v>0</v>
      </c>
      <c r="J297" s="522"/>
      <c r="K297" s="524"/>
      <c r="L297" s="516">
        <f t="shared" si="38"/>
        <v>0</v>
      </c>
      <c r="M297" s="525"/>
      <c r="N297" s="523"/>
      <c r="O297" s="516">
        <f t="shared" si="57"/>
        <v>0</v>
      </c>
      <c r="P297" s="517"/>
      <c r="R297" s="346"/>
      <c r="S297" s="346"/>
    </row>
    <row r="298" spans="1:19" s="37" customFormat="1" ht="48" hidden="1" x14ac:dyDescent="0.25">
      <c r="A298" s="520" t="s">
        <v>325</v>
      </c>
      <c r="B298" s="330" t="s">
        <v>326</v>
      </c>
      <c r="C298" s="526">
        <f t="shared" si="63"/>
        <v>0</v>
      </c>
      <c r="D298" s="527"/>
      <c r="E298" s="528"/>
      <c r="F298" s="318">
        <f t="shared" si="36"/>
        <v>0</v>
      </c>
      <c r="G298" s="522"/>
      <c r="H298" s="524"/>
      <c r="I298" s="516">
        <f t="shared" si="37"/>
        <v>0</v>
      </c>
      <c r="J298" s="522"/>
      <c r="K298" s="524"/>
      <c r="L298" s="516">
        <f t="shared" si="38"/>
        <v>0</v>
      </c>
      <c r="M298" s="525"/>
      <c r="N298" s="523"/>
      <c r="O298" s="516">
        <f t="shared" si="57"/>
        <v>0</v>
      </c>
      <c r="P298" s="517"/>
      <c r="R298" s="346"/>
      <c r="S298" s="346"/>
    </row>
    <row r="299" spans="1:19" s="37" customFormat="1" ht="12" x14ac:dyDescent="0.25">
      <c r="A299" s="529" t="s">
        <v>327</v>
      </c>
      <c r="B299" s="334"/>
      <c r="C299" s="334"/>
      <c r="D299" s="334"/>
      <c r="E299" s="334"/>
      <c r="F299" s="334"/>
      <c r="G299" s="334"/>
      <c r="H299" s="334"/>
      <c r="I299" s="334"/>
      <c r="J299" s="334"/>
      <c r="K299" s="334"/>
      <c r="L299" s="334"/>
      <c r="M299" s="334"/>
      <c r="N299" s="334"/>
      <c r="O299" s="334"/>
      <c r="P299" s="335"/>
      <c r="Q299" s="332"/>
    </row>
    <row r="300" spans="1:19" customFormat="1" ht="15.75" thickBot="1" x14ac:dyDescent="0.3">
      <c r="A300" s="530"/>
      <c r="B300" s="531"/>
      <c r="C300" s="531"/>
      <c r="D300" s="531"/>
      <c r="E300" s="531"/>
      <c r="F300" s="531"/>
      <c r="G300" s="531"/>
      <c r="H300" s="531"/>
      <c r="I300" s="531"/>
      <c r="J300" s="531"/>
      <c r="K300" s="531"/>
      <c r="L300" s="531"/>
      <c r="M300" s="531"/>
      <c r="N300" s="531"/>
      <c r="O300" s="531"/>
      <c r="P300" s="532"/>
      <c r="Q300" s="771"/>
    </row>
    <row r="301" spans="1:19" customFormat="1" x14ac:dyDescent="0.25">
      <c r="A301" s="4"/>
      <c r="B301" s="4"/>
      <c r="C301" s="4"/>
      <c r="D301" s="4"/>
      <c r="E301" s="4"/>
      <c r="F301" s="4"/>
      <c r="G301" s="4"/>
      <c r="H301" s="4"/>
      <c r="I301" s="4"/>
      <c r="J301" s="4"/>
      <c r="K301" s="4"/>
      <c r="L301" s="4"/>
      <c r="M301" s="4"/>
      <c r="N301" s="4"/>
      <c r="O301" s="4"/>
      <c r="P301" s="4"/>
    </row>
    <row r="302" spans="1:19" customFormat="1" x14ac:dyDescent="0.25">
      <c r="A302" s="4"/>
      <c r="B302" s="4"/>
      <c r="C302" s="4"/>
      <c r="D302" s="4"/>
      <c r="E302" s="4"/>
      <c r="F302" s="4"/>
      <c r="G302" s="4"/>
      <c r="H302" s="4"/>
      <c r="I302" s="4"/>
      <c r="J302" s="4"/>
      <c r="K302" s="4"/>
      <c r="L302" s="4"/>
      <c r="M302" s="4"/>
      <c r="N302" s="4"/>
      <c r="O302" s="4"/>
      <c r="P302" s="4"/>
    </row>
    <row r="303" spans="1:19" customFormat="1" x14ac:dyDescent="0.25">
      <c r="A303" s="4"/>
      <c r="B303" s="4"/>
      <c r="C303" s="4"/>
      <c r="D303" s="4"/>
      <c r="E303" s="4"/>
      <c r="F303" s="4"/>
      <c r="G303" s="4"/>
      <c r="H303" s="4"/>
      <c r="I303" s="4"/>
      <c r="J303" s="4"/>
      <c r="K303" s="4"/>
      <c r="L303" s="4"/>
      <c r="M303" s="4"/>
      <c r="N303" s="4"/>
      <c r="O303" s="4"/>
      <c r="P303" s="4"/>
    </row>
    <row r="304" spans="1:19" customFormat="1" x14ac:dyDescent="0.25">
      <c r="A304" s="4"/>
      <c r="B304" s="4"/>
      <c r="C304" s="4"/>
      <c r="D304" s="4"/>
      <c r="E304" s="4"/>
      <c r="F304" s="4"/>
      <c r="G304" s="4"/>
      <c r="H304" s="4"/>
      <c r="I304" s="4"/>
      <c r="J304" s="4"/>
      <c r="K304" s="4"/>
      <c r="L304" s="4"/>
      <c r="M304" s="4"/>
      <c r="N304" s="4"/>
      <c r="O304" s="4"/>
      <c r="P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sheetData>
  <sheetProtection algorithmName="SHA-512" hashValue="bsudpt4MzjwXKFdcTj2M3JI8Cdd/J2RFLkLoYin0IU17qobGdW1lnGDxMzccQpHEvP7XlBDUQkXXTR5QC240Ag==" saltValue="TskA7SmCkxfZamUzdkW+CA==" spinCount="100000" sheet="1" objects="1" scenarios="1" formatCells="0" formatColumns="0" formatRows="0"/>
  <autoFilter ref="A21:P299">
    <filterColumn colId="2">
      <filters blank="1">
        <filter val="1 050"/>
        <filter val="-1 050"/>
        <filter val="1 200"/>
        <filter val="1 300"/>
        <filter val="110"/>
        <filter val="144 708"/>
        <filter val="148 188"/>
        <filter val="149 488"/>
        <filter val="153 227"/>
        <filter val="23 296"/>
        <filter val="3 520"/>
        <filter val="3 730"/>
        <filter val="3 739"/>
        <filter val="4 789"/>
        <filter val="45 371"/>
        <filter val="457"/>
        <filter val="48 891"/>
        <filter val="49 348"/>
        <filter val="50 876"/>
        <filter val="6 500"/>
        <filter val="7 358"/>
        <filter val="7 700"/>
        <filter val="700"/>
        <filter val="8 800"/>
        <filter val="82 972"/>
        <filter val="90 440"/>
      </filters>
    </filterColumn>
  </autoFilter>
  <mergeCells count="30">
    <mergeCell ref="J19:J20"/>
    <mergeCell ref="K19:K20"/>
    <mergeCell ref="C16:P16"/>
    <mergeCell ref="A3:P3"/>
    <mergeCell ref="C5:P5"/>
    <mergeCell ref="C6:P6"/>
    <mergeCell ref="C7:P7"/>
    <mergeCell ref="C8:P8"/>
    <mergeCell ref="C9:P9"/>
    <mergeCell ref="C10:P10"/>
    <mergeCell ref="C12:P12"/>
    <mergeCell ref="C13:P13"/>
    <mergeCell ref="C14:P14"/>
    <mergeCell ref="C15:P15"/>
    <mergeCell ref="L19:L20"/>
    <mergeCell ref="M19:M20"/>
    <mergeCell ref="C17:P17"/>
    <mergeCell ref="A18:A20"/>
    <mergeCell ref="B18:B20"/>
    <mergeCell ref="C18:O18"/>
    <mergeCell ref="P18:P20"/>
    <mergeCell ref="C19:C20"/>
    <mergeCell ref="D19:D20"/>
    <mergeCell ref="E19:E20"/>
    <mergeCell ref="F19:F20"/>
    <mergeCell ref="G19:G20"/>
    <mergeCell ref="N19:N20"/>
    <mergeCell ref="O19:O20"/>
    <mergeCell ref="H19:H20"/>
    <mergeCell ref="I19:I20"/>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30.pielikums Jūrmalas pilsētas domes
2016.gada 19.maija saistošajiem noteikumiem Nr.13
(protokols Nr.6, 8.punkts)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1"/>
  <sheetViews>
    <sheetView view="pageLayout" zoomScaleNormal="100" workbookViewId="0">
      <selection activeCell="C8" sqref="C8:I8"/>
    </sheetView>
  </sheetViews>
  <sheetFormatPr defaultRowHeight="12" outlineLevelCol="1" x14ac:dyDescent="0.2"/>
  <cols>
    <col min="1" max="1" width="6.140625" style="533" customWidth="1"/>
    <col min="2" max="2" width="17.28515625" style="533" customWidth="1"/>
    <col min="3" max="3" width="22.140625" style="533" customWidth="1"/>
    <col min="4" max="4" width="10.5703125" style="533" customWidth="1"/>
    <col min="5" max="5" width="11.42578125" style="533" hidden="1" customWidth="1" outlineLevel="1"/>
    <col min="6" max="6" width="12.42578125" style="533" hidden="1" customWidth="1" outlineLevel="1"/>
    <col min="7" max="7" width="13.85546875" style="533" customWidth="1" collapsed="1"/>
    <col min="8" max="8" width="34" style="533" hidden="1" customWidth="1" outlineLevel="1"/>
    <col min="9" max="9" width="9.7109375" style="533" customWidth="1" collapsed="1"/>
    <col min="10" max="16384" width="9.140625" style="533"/>
  </cols>
  <sheetData>
    <row r="1" spans="1:9" x14ac:dyDescent="0.2">
      <c r="I1" s="693" t="s">
        <v>528</v>
      </c>
    </row>
    <row r="2" spans="1:9" x14ac:dyDescent="0.2">
      <c r="I2" s="693" t="s">
        <v>529</v>
      </c>
    </row>
    <row r="3" spans="1:9" x14ac:dyDescent="0.2">
      <c r="I3" s="693" t="s">
        <v>530</v>
      </c>
    </row>
    <row r="4" spans="1:9" x14ac:dyDescent="0.2">
      <c r="A4" s="533" t="s">
        <v>345</v>
      </c>
      <c r="B4" s="535"/>
      <c r="C4" s="535"/>
      <c r="D4" s="535"/>
      <c r="E4" s="535"/>
      <c r="F4" s="535"/>
      <c r="G4" s="535"/>
      <c r="H4" s="535"/>
      <c r="I4" s="535"/>
    </row>
    <row r="5" spans="1:9" x14ac:dyDescent="0.2">
      <c r="A5" s="1100" t="s">
        <v>346</v>
      </c>
      <c r="B5" s="1100"/>
      <c r="C5" s="535"/>
      <c r="D5" s="535"/>
      <c r="E5" s="535"/>
      <c r="F5" s="535"/>
      <c r="G5" s="535"/>
      <c r="H5" s="535"/>
      <c r="I5" s="535"/>
    </row>
    <row r="6" spans="1:9" ht="15.75" x14ac:dyDescent="0.25">
      <c r="A6" s="1101" t="s">
        <v>347</v>
      </c>
      <c r="B6" s="1101"/>
      <c r="C6" s="1101"/>
      <c r="D6" s="1101"/>
      <c r="E6" s="1101"/>
      <c r="F6" s="1101"/>
      <c r="G6" s="1101"/>
      <c r="H6" s="1101"/>
      <c r="I6" s="1101"/>
    </row>
    <row r="7" spans="1:9" ht="15.75" x14ac:dyDescent="0.25">
      <c r="A7" s="1100" t="s">
        <v>348</v>
      </c>
      <c r="B7" s="1100"/>
      <c r="C7" s="1173" t="s">
        <v>531</v>
      </c>
      <c r="D7" s="1173"/>
      <c r="E7" s="1173"/>
      <c r="F7" s="1173"/>
      <c r="G7" s="1173"/>
      <c r="H7" s="1173"/>
      <c r="I7" s="1173"/>
    </row>
    <row r="8" spans="1:9" x14ac:dyDescent="0.2">
      <c r="A8" s="1100" t="s">
        <v>350</v>
      </c>
      <c r="B8" s="1100"/>
      <c r="C8" s="1100" t="s">
        <v>532</v>
      </c>
      <c r="D8" s="1100"/>
      <c r="E8" s="1100"/>
      <c r="F8" s="1100"/>
      <c r="G8" s="1100"/>
      <c r="H8" s="1100"/>
      <c r="I8" s="1100"/>
    </row>
    <row r="9" spans="1:9" x14ac:dyDescent="0.2">
      <c r="A9" s="1100" t="s">
        <v>352</v>
      </c>
      <c r="B9" s="1100"/>
      <c r="C9" s="1103" t="s">
        <v>533</v>
      </c>
      <c r="D9" s="1103"/>
      <c r="E9" s="1103"/>
      <c r="F9" s="1103"/>
      <c r="G9" s="1103"/>
      <c r="H9" s="1103"/>
      <c r="I9" s="1103"/>
    </row>
    <row r="10" spans="1:9" ht="12" customHeight="1" x14ac:dyDescent="0.2">
      <c r="A10" s="1104" t="s">
        <v>354</v>
      </c>
      <c r="B10" s="1104" t="s">
        <v>355</v>
      </c>
      <c r="C10" s="1104"/>
      <c r="D10" s="1104" t="s">
        <v>356</v>
      </c>
      <c r="E10" s="1104" t="s">
        <v>357</v>
      </c>
      <c r="F10" s="1161" t="s">
        <v>534</v>
      </c>
      <c r="G10" s="1161" t="s">
        <v>359</v>
      </c>
      <c r="H10" s="1161" t="s">
        <v>26</v>
      </c>
      <c r="I10" s="1104" t="s">
        <v>360</v>
      </c>
    </row>
    <row r="11" spans="1:9" ht="24.75" customHeight="1" x14ac:dyDescent="0.2">
      <c r="A11" s="1104"/>
      <c r="B11" s="1104"/>
      <c r="C11" s="1104"/>
      <c r="D11" s="1104"/>
      <c r="E11" s="1104"/>
      <c r="F11" s="1162"/>
      <c r="G11" s="1162"/>
      <c r="H11" s="1162"/>
      <c r="I11" s="1104"/>
    </row>
    <row r="12" spans="1:9" ht="12.75" customHeight="1" x14ac:dyDescent="0.2">
      <c r="A12" s="1164" t="s">
        <v>361</v>
      </c>
      <c r="B12" s="1165"/>
      <c r="C12" s="1166"/>
      <c r="D12" s="561"/>
      <c r="E12" s="561">
        <f>SUM(E13:E18)</f>
        <v>144813</v>
      </c>
      <c r="F12" s="561">
        <f t="shared" ref="F12:G12" si="0">SUM(F13:F18)</f>
        <v>0</v>
      </c>
      <c r="G12" s="561">
        <f t="shared" si="0"/>
        <v>144813</v>
      </c>
      <c r="H12" s="561"/>
      <c r="I12" s="561"/>
    </row>
    <row r="13" spans="1:9" ht="25.5" customHeight="1" x14ac:dyDescent="0.2">
      <c r="A13" s="593">
        <v>1</v>
      </c>
      <c r="B13" s="1114" t="s">
        <v>535</v>
      </c>
      <c r="C13" s="1115"/>
      <c r="D13" s="694">
        <v>5110</v>
      </c>
      <c r="E13" s="565">
        <v>75613</v>
      </c>
      <c r="F13" s="565"/>
      <c r="G13" s="565">
        <f>E13+F13</f>
        <v>75613</v>
      </c>
      <c r="H13" s="565"/>
      <c r="I13" s="566" t="s">
        <v>536</v>
      </c>
    </row>
    <row r="14" spans="1:9" ht="24" x14ac:dyDescent="0.2">
      <c r="A14" s="593">
        <v>2</v>
      </c>
      <c r="B14" s="1114" t="s">
        <v>537</v>
      </c>
      <c r="C14" s="1115"/>
      <c r="D14" s="694">
        <v>5110</v>
      </c>
      <c r="E14" s="565">
        <v>20000</v>
      </c>
      <c r="F14" s="565"/>
      <c r="G14" s="565">
        <f t="shared" ref="G14:G18" si="1">E14+F14</f>
        <v>20000</v>
      </c>
      <c r="H14" s="565"/>
      <c r="I14" s="566" t="s">
        <v>536</v>
      </c>
    </row>
    <row r="15" spans="1:9" ht="25.5" customHeight="1" x14ac:dyDescent="0.2">
      <c r="A15" s="593">
        <v>3</v>
      </c>
      <c r="B15" s="1114" t="s">
        <v>538</v>
      </c>
      <c r="C15" s="1115"/>
      <c r="D15" s="694">
        <v>5110</v>
      </c>
      <c r="E15" s="565">
        <v>2000</v>
      </c>
      <c r="F15" s="565"/>
      <c r="G15" s="565">
        <f t="shared" si="1"/>
        <v>2000</v>
      </c>
      <c r="H15" s="565"/>
      <c r="I15" s="566" t="s">
        <v>536</v>
      </c>
    </row>
    <row r="16" spans="1:9" ht="24" x14ac:dyDescent="0.2">
      <c r="A16" s="593">
        <v>4</v>
      </c>
      <c r="B16" s="1114" t="s">
        <v>539</v>
      </c>
      <c r="C16" s="1115"/>
      <c r="D16" s="694">
        <v>5110</v>
      </c>
      <c r="E16" s="565">
        <v>26000</v>
      </c>
      <c r="F16" s="565"/>
      <c r="G16" s="565">
        <f t="shared" si="1"/>
        <v>26000</v>
      </c>
      <c r="H16" s="565"/>
      <c r="I16" s="566" t="s">
        <v>540</v>
      </c>
    </row>
    <row r="17" spans="1:9" x14ac:dyDescent="0.2">
      <c r="A17" s="593">
        <v>5</v>
      </c>
      <c r="B17" s="1134" t="s">
        <v>541</v>
      </c>
      <c r="C17" s="1135"/>
      <c r="D17" s="695">
        <v>5240</v>
      </c>
      <c r="E17" s="568">
        <v>20000</v>
      </c>
      <c r="F17" s="568"/>
      <c r="G17" s="565">
        <f t="shared" si="1"/>
        <v>20000</v>
      </c>
      <c r="H17" s="568"/>
      <c r="I17" s="577"/>
    </row>
    <row r="18" spans="1:9" ht="24" x14ac:dyDescent="0.2">
      <c r="A18" s="593">
        <v>6</v>
      </c>
      <c r="B18" s="1114" t="s">
        <v>542</v>
      </c>
      <c r="C18" s="1115"/>
      <c r="D18" s="695">
        <v>2314</v>
      </c>
      <c r="E18" s="565">
        <v>1200</v>
      </c>
      <c r="F18" s="565"/>
      <c r="G18" s="565">
        <f t="shared" si="1"/>
        <v>1200</v>
      </c>
      <c r="H18" s="565"/>
      <c r="I18" s="566" t="s">
        <v>543</v>
      </c>
    </row>
    <row r="19" spans="1:9" x14ac:dyDescent="0.2">
      <c r="A19" s="553"/>
      <c r="B19" s="553"/>
      <c r="C19" s="553"/>
      <c r="D19" s="553"/>
      <c r="E19" s="553"/>
      <c r="F19" s="553"/>
      <c r="G19" s="553"/>
      <c r="H19" s="553"/>
      <c r="I19" s="553"/>
    </row>
    <row r="20" spans="1:9" x14ac:dyDescent="0.2">
      <c r="A20" s="1100" t="s">
        <v>350</v>
      </c>
      <c r="B20" s="1100"/>
      <c r="C20" s="1100" t="s">
        <v>481</v>
      </c>
      <c r="D20" s="1100"/>
      <c r="E20" s="1100"/>
      <c r="F20" s="1100"/>
      <c r="G20" s="1100"/>
      <c r="H20" s="1100"/>
      <c r="I20" s="1100"/>
    </row>
    <row r="21" spans="1:9" x14ac:dyDescent="0.2">
      <c r="A21" s="1100" t="s">
        <v>352</v>
      </c>
      <c r="B21" s="1100"/>
      <c r="C21" s="1103" t="s">
        <v>336</v>
      </c>
      <c r="D21" s="1103"/>
      <c r="E21" s="1103"/>
      <c r="F21" s="1103"/>
      <c r="G21" s="1103"/>
      <c r="H21" s="1103"/>
      <c r="I21" s="1103"/>
    </row>
    <row r="22" spans="1:9" ht="12" customHeight="1" x14ac:dyDescent="0.2">
      <c r="A22" s="1104" t="s">
        <v>354</v>
      </c>
      <c r="B22" s="1104" t="s">
        <v>355</v>
      </c>
      <c r="C22" s="1104"/>
      <c r="D22" s="1104" t="s">
        <v>356</v>
      </c>
      <c r="E22" s="1104" t="s">
        <v>357</v>
      </c>
      <c r="F22" s="1161" t="s">
        <v>534</v>
      </c>
      <c r="G22" s="1161" t="s">
        <v>359</v>
      </c>
      <c r="H22" s="1161" t="s">
        <v>26</v>
      </c>
      <c r="I22" s="1104" t="s">
        <v>360</v>
      </c>
    </row>
    <row r="23" spans="1:9" ht="24" customHeight="1" x14ac:dyDescent="0.2">
      <c r="A23" s="1104"/>
      <c r="B23" s="1104"/>
      <c r="C23" s="1104"/>
      <c r="D23" s="1104"/>
      <c r="E23" s="1104"/>
      <c r="F23" s="1162"/>
      <c r="G23" s="1162"/>
      <c r="H23" s="1162"/>
      <c r="I23" s="1104"/>
    </row>
    <row r="24" spans="1:9" x14ac:dyDescent="0.2">
      <c r="A24" s="1164" t="s">
        <v>361</v>
      </c>
      <c r="B24" s="1165"/>
      <c r="C24" s="1166"/>
      <c r="D24" s="561"/>
      <c r="E24" s="561">
        <f>SUM(E25:E38)</f>
        <v>137248</v>
      </c>
      <c r="F24" s="561">
        <f t="shared" ref="F24:G24" si="2">SUM(F25:F38)</f>
        <v>0</v>
      </c>
      <c r="G24" s="561">
        <f t="shared" si="2"/>
        <v>137248</v>
      </c>
      <c r="H24" s="561"/>
      <c r="I24" s="561"/>
    </row>
    <row r="25" spans="1:9" ht="24" customHeight="1" x14ac:dyDescent="0.2">
      <c r="A25" s="593">
        <v>1</v>
      </c>
      <c r="B25" s="1114" t="s">
        <v>544</v>
      </c>
      <c r="C25" s="1115"/>
      <c r="D25" s="694">
        <v>2279</v>
      </c>
      <c r="E25" s="565">
        <v>38000</v>
      </c>
      <c r="F25" s="565"/>
      <c r="G25" s="565">
        <f t="shared" ref="G25:G38" si="3">E25+F25</f>
        <v>38000</v>
      </c>
      <c r="H25" s="565"/>
      <c r="I25" s="566" t="s">
        <v>540</v>
      </c>
    </row>
    <row r="26" spans="1:9" ht="84" x14ac:dyDescent="0.2">
      <c r="A26" s="593">
        <v>2</v>
      </c>
      <c r="B26" s="1114" t="s">
        <v>545</v>
      </c>
      <c r="C26" s="1115"/>
      <c r="D26" s="694">
        <v>2279</v>
      </c>
      <c r="E26" s="565">
        <v>0</v>
      </c>
      <c r="F26" s="565">
        <v>666</v>
      </c>
      <c r="G26" s="565">
        <f t="shared" si="3"/>
        <v>666</v>
      </c>
      <c r="H26" s="565" t="s">
        <v>546</v>
      </c>
      <c r="I26" s="566"/>
    </row>
    <row r="27" spans="1:9" ht="23.25" customHeight="1" x14ac:dyDescent="0.2">
      <c r="A27" s="593">
        <v>3</v>
      </c>
      <c r="B27" s="1114" t="s">
        <v>547</v>
      </c>
      <c r="C27" s="1115"/>
      <c r="D27" s="694">
        <v>2279</v>
      </c>
      <c r="E27" s="565">
        <v>8000</v>
      </c>
      <c r="F27" s="565"/>
      <c r="G27" s="565">
        <f t="shared" si="3"/>
        <v>8000</v>
      </c>
      <c r="H27" s="565"/>
      <c r="I27" s="566" t="s">
        <v>540</v>
      </c>
    </row>
    <row r="28" spans="1:9" ht="24" x14ac:dyDescent="0.2">
      <c r="A28" s="567">
        <v>4</v>
      </c>
      <c r="B28" s="1117" t="s">
        <v>548</v>
      </c>
      <c r="C28" s="1118"/>
      <c r="D28" s="696">
        <v>5110</v>
      </c>
      <c r="E28" s="565">
        <v>3000</v>
      </c>
      <c r="F28" s="697"/>
      <c r="G28" s="697">
        <f t="shared" si="3"/>
        <v>3000</v>
      </c>
      <c r="H28" s="697"/>
      <c r="I28" s="698" t="s">
        <v>540</v>
      </c>
    </row>
    <row r="29" spans="1:9" x14ac:dyDescent="0.2">
      <c r="A29" s="1110">
        <v>5</v>
      </c>
      <c r="B29" s="1117" t="s">
        <v>549</v>
      </c>
      <c r="C29" s="1118"/>
      <c r="D29" s="694">
        <v>2390</v>
      </c>
      <c r="E29" s="565">
        <v>2000</v>
      </c>
      <c r="F29" s="697"/>
      <c r="G29" s="565">
        <f t="shared" si="3"/>
        <v>2000</v>
      </c>
      <c r="H29" s="697"/>
      <c r="I29" s="1167" t="s">
        <v>540</v>
      </c>
    </row>
    <row r="30" spans="1:9" x14ac:dyDescent="0.2">
      <c r="A30" s="1111"/>
      <c r="B30" s="1119"/>
      <c r="C30" s="1120"/>
      <c r="D30" s="694">
        <v>2279</v>
      </c>
      <c r="E30" s="565">
        <v>2000</v>
      </c>
      <c r="F30" s="699"/>
      <c r="G30" s="565">
        <f t="shared" si="3"/>
        <v>2000</v>
      </c>
      <c r="H30" s="699"/>
      <c r="I30" s="1168"/>
    </row>
    <row r="31" spans="1:9" x14ac:dyDescent="0.2">
      <c r="A31" s="1116"/>
      <c r="B31" s="1121"/>
      <c r="C31" s="1122"/>
      <c r="D31" s="694">
        <v>5239</v>
      </c>
      <c r="E31" s="568">
        <v>49000</v>
      </c>
      <c r="F31" s="700"/>
      <c r="G31" s="568">
        <f t="shared" si="3"/>
        <v>49000</v>
      </c>
      <c r="H31" s="700"/>
      <c r="I31" s="1169"/>
    </row>
    <row r="32" spans="1:9" x14ac:dyDescent="0.2">
      <c r="A32" s="1110">
        <v>6</v>
      </c>
      <c r="B32" s="1117" t="s">
        <v>550</v>
      </c>
      <c r="C32" s="1118"/>
      <c r="D32" s="694">
        <v>2279</v>
      </c>
      <c r="E32" s="565">
        <v>1000</v>
      </c>
      <c r="F32" s="697"/>
      <c r="G32" s="565">
        <f t="shared" si="3"/>
        <v>1000</v>
      </c>
      <c r="H32" s="697"/>
      <c r="I32" s="1167" t="s">
        <v>540</v>
      </c>
    </row>
    <row r="33" spans="1:9" ht="12.75" customHeight="1" x14ac:dyDescent="0.2">
      <c r="A33" s="1116"/>
      <c r="B33" s="1121"/>
      <c r="C33" s="1122"/>
      <c r="D33" s="694">
        <v>5240</v>
      </c>
      <c r="E33" s="565">
        <v>14000</v>
      </c>
      <c r="F33" s="701"/>
      <c r="G33" s="565">
        <f t="shared" si="3"/>
        <v>14000</v>
      </c>
      <c r="H33" s="701"/>
      <c r="I33" s="1169"/>
    </row>
    <row r="34" spans="1:9" x14ac:dyDescent="0.2">
      <c r="A34" s="1170">
        <v>7</v>
      </c>
      <c r="B34" s="1117" t="s">
        <v>551</v>
      </c>
      <c r="C34" s="1118"/>
      <c r="D34" s="694">
        <v>2279</v>
      </c>
      <c r="E34" s="565">
        <v>400</v>
      </c>
      <c r="F34" s="697"/>
      <c r="G34" s="565">
        <f t="shared" si="3"/>
        <v>400</v>
      </c>
      <c r="H34" s="697"/>
      <c r="I34" s="1167" t="s">
        <v>540</v>
      </c>
    </row>
    <row r="35" spans="1:9" ht="12.75" customHeight="1" x14ac:dyDescent="0.2">
      <c r="A35" s="1171"/>
      <c r="B35" s="1119"/>
      <c r="C35" s="1120"/>
      <c r="D35" s="694">
        <v>2312</v>
      </c>
      <c r="E35" s="565">
        <v>5000</v>
      </c>
      <c r="F35" s="699"/>
      <c r="G35" s="565">
        <f t="shared" si="3"/>
        <v>5000</v>
      </c>
      <c r="H35" s="699"/>
      <c r="I35" s="1168"/>
    </row>
    <row r="36" spans="1:9" ht="12.75" customHeight="1" x14ac:dyDescent="0.2">
      <c r="A36" s="1171"/>
      <c r="B36" s="1119"/>
      <c r="C36" s="1120"/>
      <c r="D36" s="694">
        <v>5240</v>
      </c>
      <c r="E36" s="565">
        <v>10000</v>
      </c>
      <c r="F36" s="699"/>
      <c r="G36" s="565">
        <f t="shared" si="3"/>
        <v>10000</v>
      </c>
      <c r="H36" s="699"/>
      <c r="I36" s="1168"/>
    </row>
    <row r="37" spans="1:9" x14ac:dyDescent="0.2">
      <c r="A37" s="1172"/>
      <c r="B37" s="1121"/>
      <c r="C37" s="1122"/>
      <c r="D37" s="694">
        <v>5110</v>
      </c>
      <c r="E37" s="565">
        <v>600</v>
      </c>
      <c r="F37" s="701"/>
      <c r="G37" s="565">
        <f t="shared" si="3"/>
        <v>600</v>
      </c>
      <c r="H37" s="701"/>
      <c r="I37" s="1169"/>
    </row>
    <row r="38" spans="1:9" ht="36" x14ac:dyDescent="0.2">
      <c r="A38" s="595">
        <v>8</v>
      </c>
      <c r="B38" s="1114" t="s">
        <v>552</v>
      </c>
      <c r="C38" s="1115"/>
      <c r="D38" s="694">
        <v>2314</v>
      </c>
      <c r="E38" s="565">
        <f>5000-752</f>
        <v>4248</v>
      </c>
      <c r="F38" s="565">
        <v>-666</v>
      </c>
      <c r="G38" s="565">
        <f t="shared" si="3"/>
        <v>3582</v>
      </c>
      <c r="H38" s="565" t="s">
        <v>553</v>
      </c>
      <c r="I38" s="566" t="s">
        <v>554</v>
      </c>
    </row>
    <row r="39" spans="1:9" x14ac:dyDescent="0.2">
      <c r="A39" s="553"/>
      <c r="B39" s="553"/>
      <c r="C39" s="553"/>
      <c r="D39" s="553"/>
      <c r="E39" s="582"/>
      <c r="F39" s="582"/>
      <c r="G39" s="582"/>
      <c r="H39" s="582"/>
      <c r="I39" s="582"/>
    </row>
    <row r="40" spans="1:9" x14ac:dyDescent="0.2">
      <c r="A40" s="1100" t="s">
        <v>350</v>
      </c>
      <c r="B40" s="1100"/>
      <c r="C40" s="1100" t="s">
        <v>555</v>
      </c>
      <c r="D40" s="1100"/>
      <c r="E40" s="1100"/>
      <c r="F40" s="1100"/>
      <c r="G40" s="1100"/>
      <c r="H40" s="1100"/>
      <c r="I40" s="1100"/>
    </row>
    <row r="41" spans="1:9" x14ac:dyDescent="0.2">
      <c r="A41" s="1100" t="s">
        <v>352</v>
      </c>
      <c r="B41" s="1100"/>
      <c r="C41" s="1103" t="s">
        <v>556</v>
      </c>
      <c r="D41" s="1103"/>
      <c r="E41" s="1103"/>
      <c r="F41" s="1103"/>
      <c r="G41" s="1103"/>
      <c r="H41" s="1103"/>
      <c r="I41" s="1103"/>
    </row>
    <row r="42" spans="1:9" ht="12" customHeight="1" x14ac:dyDescent="0.2">
      <c r="A42" s="1104" t="s">
        <v>354</v>
      </c>
      <c r="B42" s="1104" t="s">
        <v>355</v>
      </c>
      <c r="C42" s="1104"/>
      <c r="D42" s="1104" t="s">
        <v>356</v>
      </c>
      <c r="E42" s="1104" t="s">
        <v>357</v>
      </c>
      <c r="F42" s="1161" t="s">
        <v>534</v>
      </c>
      <c r="G42" s="1161" t="s">
        <v>359</v>
      </c>
      <c r="H42" s="1161" t="s">
        <v>26</v>
      </c>
      <c r="I42" s="1104" t="s">
        <v>360</v>
      </c>
    </row>
    <row r="43" spans="1:9" ht="24" customHeight="1" x14ac:dyDescent="0.2">
      <c r="A43" s="1104"/>
      <c r="B43" s="1104"/>
      <c r="C43" s="1104"/>
      <c r="D43" s="1104"/>
      <c r="E43" s="1104"/>
      <c r="F43" s="1162"/>
      <c r="G43" s="1162"/>
      <c r="H43" s="1162"/>
      <c r="I43" s="1104"/>
    </row>
    <row r="44" spans="1:9" x14ac:dyDescent="0.2">
      <c r="A44" s="1164" t="s">
        <v>361</v>
      </c>
      <c r="B44" s="1165"/>
      <c r="C44" s="1166"/>
      <c r="D44" s="561"/>
      <c r="E44" s="561">
        <f>SUM(E45:E49)</f>
        <v>103500</v>
      </c>
      <c r="F44" s="561">
        <f t="shared" ref="F44:G44" si="4">SUM(F45:F49)</f>
        <v>0</v>
      </c>
      <c r="G44" s="561">
        <f t="shared" si="4"/>
        <v>103500</v>
      </c>
      <c r="H44" s="561"/>
      <c r="I44" s="561"/>
    </row>
    <row r="45" spans="1:9" ht="38.25" customHeight="1" x14ac:dyDescent="0.2">
      <c r="A45" s="593">
        <v>1</v>
      </c>
      <c r="B45" s="1114" t="s">
        <v>557</v>
      </c>
      <c r="C45" s="1115"/>
      <c r="D45" s="694">
        <v>2279</v>
      </c>
      <c r="E45" s="565">
        <v>30000</v>
      </c>
      <c r="F45" s="565"/>
      <c r="G45" s="565">
        <f>E45+F45</f>
        <v>30000</v>
      </c>
      <c r="H45" s="565"/>
      <c r="I45" s="566" t="s">
        <v>558</v>
      </c>
    </row>
    <row r="46" spans="1:9" ht="39" customHeight="1" x14ac:dyDescent="0.2">
      <c r="A46" s="593">
        <v>2</v>
      </c>
      <c r="B46" s="1121" t="s">
        <v>559</v>
      </c>
      <c r="C46" s="1122"/>
      <c r="D46" s="694">
        <v>5110</v>
      </c>
      <c r="E46" s="702">
        <v>13000</v>
      </c>
      <c r="F46" s="702"/>
      <c r="G46" s="702">
        <f t="shared" ref="G46:G49" si="5">E46+F46</f>
        <v>13000</v>
      </c>
      <c r="H46" s="702"/>
      <c r="I46" s="566" t="s">
        <v>558</v>
      </c>
    </row>
    <row r="47" spans="1:9" x14ac:dyDescent="0.2">
      <c r="A47" s="575">
        <v>3</v>
      </c>
      <c r="B47" s="1134" t="s">
        <v>560</v>
      </c>
      <c r="C47" s="1135"/>
      <c r="D47" s="695">
        <v>5236</v>
      </c>
      <c r="E47" s="703">
        <v>38000</v>
      </c>
      <c r="F47" s="703"/>
      <c r="G47" s="703">
        <f t="shared" si="5"/>
        <v>38000</v>
      </c>
      <c r="H47" s="703"/>
      <c r="I47" s="577"/>
    </row>
    <row r="48" spans="1:9" ht="24" x14ac:dyDescent="0.2">
      <c r="A48" s="595">
        <v>4</v>
      </c>
      <c r="B48" s="1114" t="s">
        <v>561</v>
      </c>
      <c r="C48" s="1115"/>
      <c r="D48" s="694">
        <v>2279</v>
      </c>
      <c r="E48" s="702">
        <v>16000</v>
      </c>
      <c r="F48" s="702"/>
      <c r="G48" s="702">
        <f t="shared" si="5"/>
        <v>16000</v>
      </c>
      <c r="H48" s="702"/>
      <c r="I48" s="566" t="s">
        <v>558</v>
      </c>
    </row>
    <row r="49" spans="1:10" ht="24" x14ac:dyDescent="0.2">
      <c r="A49" s="595">
        <v>5</v>
      </c>
      <c r="B49" s="1114" t="s">
        <v>562</v>
      </c>
      <c r="C49" s="1115"/>
      <c r="D49" s="694">
        <v>5250</v>
      </c>
      <c r="E49" s="565">
        <v>6500</v>
      </c>
      <c r="F49" s="565"/>
      <c r="G49" s="565">
        <f t="shared" si="5"/>
        <v>6500</v>
      </c>
      <c r="H49" s="565"/>
      <c r="I49" s="566" t="s">
        <v>540</v>
      </c>
    </row>
    <row r="51" spans="1:10" x14ac:dyDescent="0.2">
      <c r="A51" s="533" t="s">
        <v>563</v>
      </c>
      <c r="G51" s="533" t="s">
        <v>564</v>
      </c>
    </row>
    <row r="52" spans="1:10" ht="36.75" customHeight="1" x14ac:dyDescent="0.2">
      <c r="A52" s="704" t="s">
        <v>565</v>
      </c>
      <c r="C52" s="705" t="s">
        <v>566</v>
      </c>
      <c r="G52" s="1163" t="s">
        <v>567</v>
      </c>
      <c r="H52" s="1163"/>
      <c r="I52" s="1163"/>
      <c r="J52" s="1163"/>
    </row>
    <row r="53" spans="1:10" x14ac:dyDescent="0.2">
      <c r="A53" s="533" t="s">
        <v>568</v>
      </c>
      <c r="G53" s="533" t="s">
        <v>569</v>
      </c>
    </row>
    <row r="54" spans="1:10" x14ac:dyDescent="0.2">
      <c r="G54" s="533" t="s">
        <v>570</v>
      </c>
    </row>
    <row r="55" spans="1:10" x14ac:dyDescent="0.2">
      <c r="A55" s="533" t="s">
        <v>571</v>
      </c>
      <c r="G55" s="533" t="s">
        <v>572</v>
      </c>
    </row>
    <row r="56" spans="1:10" x14ac:dyDescent="0.2">
      <c r="A56" s="533" t="s">
        <v>573</v>
      </c>
      <c r="G56" s="533" t="s">
        <v>574</v>
      </c>
    </row>
    <row r="57" spans="1:10" x14ac:dyDescent="0.2">
      <c r="A57" s="533" t="s">
        <v>575</v>
      </c>
      <c r="G57" s="533" t="s">
        <v>576</v>
      </c>
    </row>
    <row r="58" spans="1:10" x14ac:dyDescent="0.2">
      <c r="A58" s="533" t="s">
        <v>577</v>
      </c>
    </row>
    <row r="59" spans="1:10" x14ac:dyDescent="0.2">
      <c r="A59" s="533" t="s">
        <v>578</v>
      </c>
      <c r="G59" s="533" t="s">
        <v>579</v>
      </c>
    </row>
    <row r="60" spans="1:10" x14ac:dyDescent="0.2">
      <c r="G60" s="533" t="s">
        <v>580</v>
      </c>
    </row>
    <row r="61" spans="1:10" x14ac:dyDescent="0.2">
      <c r="G61" s="533" t="s">
        <v>581</v>
      </c>
    </row>
  </sheetData>
  <sheetProtection algorithmName="SHA-512" hashValue="/EFYHUElajfTD/zqYB40ipvh99eWn/wxVfVQUTT69PSq/+izV+PahIymgXyPZME2rrsjWHA4eJGzNJesfHlvng==" saltValue="EKRSGmLv8fgkUFEybw1x7g==" spinCount="100000" sheet="1" objects="1" scenarios="1"/>
  <mergeCells count="69">
    <mergeCell ref="A5:B5"/>
    <mergeCell ref="A6:I6"/>
    <mergeCell ref="A7:B7"/>
    <mergeCell ref="C7:I7"/>
    <mergeCell ref="A8:B8"/>
    <mergeCell ref="C8:I8"/>
    <mergeCell ref="B17:C17"/>
    <mergeCell ref="A9:B9"/>
    <mergeCell ref="C9:I9"/>
    <mergeCell ref="A10:A11"/>
    <mergeCell ref="B10:C11"/>
    <mergeCell ref="D10:D11"/>
    <mergeCell ref="E10:E11"/>
    <mergeCell ref="F10:F11"/>
    <mergeCell ref="G10:G11"/>
    <mergeCell ref="H10:H11"/>
    <mergeCell ref="I10:I11"/>
    <mergeCell ref="A12:C12"/>
    <mergeCell ref="B13:C13"/>
    <mergeCell ref="B14:C14"/>
    <mergeCell ref="B15:C15"/>
    <mergeCell ref="B16:C16"/>
    <mergeCell ref="B27:C27"/>
    <mergeCell ref="B28:C28"/>
    <mergeCell ref="B18:C18"/>
    <mergeCell ref="A20:B20"/>
    <mergeCell ref="C20:I20"/>
    <mergeCell ref="A21:B21"/>
    <mergeCell ref="C21:I21"/>
    <mergeCell ref="B26:C26"/>
    <mergeCell ref="A22:A23"/>
    <mergeCell ref="B22:C23"/>
    <mergeCell ref="D22:D23"/>
    <mergeCell ref="E22:E23"/>
    <mergeCell ref="G22:G23"/>
    <mergeCell ref="H22:H23"/>
    <mergeCell ref="I22:I23"/>
    <mergeCell ref="A24:C24"/>
    <mergeCell ref="B25:C25"/>
    <mergeCell ref="F22:F23"/>
    <mergeCell ref="A29:A31"/>
    <mergeCell ref="B29:C31"/>
    <mergeCell ref="I29:I31"/>
    <mergeCell ref="A34:A37"/>
    <mergeCell ref="B34:C37"/>
    <mergeCell ref="I34:I37"/>
    <mergeCell ref="A32:A33"/>
    <mergeCell ref="B32:C33"/>
    <mergeCell ref="I32:I33"/>
    <mergeCell ref="B38:C38"/>
    <mergeCell ref="A40:B40"/>
    <mergeCell ref="C40:I40"/>
    <mergeCell ref="A41:B41"/>
    <mergeCell ref="C41:I41"/>
    <mergeCell ref="G42:G43"/>
    <mergeCell ref="H42:H43"/>
    <mergeCell ref="I42:I43"/>
    <mergeCell ref="G52:J52"/>
    <mergeCell ref="A44:C44"/>
    <mergeCell ref="B45:C45"/>
    <mergeCell ref="B46:C46"/>
    <mergeCell ref="B47:C47"/>
    <mergeCell ref="B48:C48"/>
    <mergeCell ref="B49:C49"/>
    <mergeCell ref="A42:A43"/>
    <mergeCell ref="B42:C43"/>
    <mergeCell ref="D42:D43"/>
    <mergeCell ref="E42:E43"/>
    <mergeCell ref="F42:F43"/>
  </mergeCells>
  <pageMargins left="0.98425196850393704" right="0.39370078740157483" top="0.80937499999999996"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66.pielikums Jūrmalas pilsētas domes
2016.gada 19.maija saistošajiem noteikumiem Nr.13
(protokols Nr.6, 8.punkts)  
 </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62"/>
  <sheetViews>
    <sheetView view="pageLayout" zoomScaleNormal="100" workbookViewId="0">
      <selection activeCell="N7" sqref="N7"/>
    </sheetView>
  </sheetViews>
  <sheetFormatPr defaultRowHeight="12" outlineLevelCol="1" x14ac:dyDescent="0.2"/>
  <cols>
    <col min="1" max="1" width="6.140625" style="533" customWidth="1"/>
    <col min="2" max="2" width="17.28515625" style="533" customWidth="1"/>
    <col min="3" max="3" width="16.7109375" style="533" customWidth="1"/>
    <col min="4" max="4" width="10.5703125" style="533" customWidth="1"/>
    <col min="5" max="5" width="13.28515625" style="533" hidden="1" customWidth="1" outlineLevel="1"/>
    <col min="6" max="6" width="12.140625" style="533" hidden="1" customWidth="1" outlineLevel="1"/>
    <col min="7" max="7" width="14.140625" style="533" customWidth="1" collapsed="1"/>
    <col min="8" max="8" width="36.42578125" style="533" hidden="1" customWidth="1" outlineLevel="1"/>
    <col min="9" max="9" width="11.28515625" style="533" customWidth="1" collapsed="1"/>
    <col min="10" max="255" width="9.140625" style="533"/>
    <col min="256" max="256" width="6.140625" style="533" customWidth="1"/>
    <col min="257" max="257" width="17.28515625" style="533" customWidth="1"/>
    <col min="258" max="258" width="16.7109375" style="533" customWidth="1"/>
    <col min="259" max="259" width="9" style="533" bestFit="1" customWidth="1"/>
    <col min="260" max="260" width="8.42578125" style="533" bestFit="1" customWidth="1"/>
    <col min="261" max="261" width="10.28515625" style="533" customWidth="1"/>
    <col min="262" max="262" width="10.5703125" style="533" customWidth="1"/>
    <col min="263" max="264" width="9.7109375" style="533" customWidth="1"/>
    <col min="265" max="265" width="34.5703125" style="533" customWidth="1"/>
    <col min="266" max="511" width="9.140625" style="533"/>
    <col min="512" max="512" width="6.140625" style="533" customWidth="1"/>
    <col min="513" max="513" width="17.28515625" style="533" customWidth="1"/>
    <col min="514" max="514" width="16.7109375" style="533" customWidth="1"/>
    <col min="515" max="515" width="9" style="533" bestFit="1" customWidth="1"/>
    <col min="516" max="516" width="8.42578125" style="533" bestFit="1" customWidth="1"/>
    <col min="517" max="517" width="10.28515625" style="533" customWidth="1"/>
    <col min="518" max="518" width="10.5703125" style="533" customWidth="1"/>
    <col min="519" max="520" width="9.7109375" style="533" customWidth="1"/>
    <col min="521" max="521" width="34.5703125" style="533" customWidth="1"/>
    <col min="522" max="767" width="9.140625" style="533"/>
    <col min="768" max="768" width="6.140625" style="533" customWidth="1"/>
    <col min="769" max="769" width="17.28515625" style="533" customWidth="1"/>
    <col min="770" max="770" width="16.7109375" style="533" customWidth="1"/>
    <col min="771" max="771" width="9" style="533" bestFit="1" customWidth="1"/>
    <col min="772" max="772" width="8.42578125" style="533" bestFit="1" customWidth="1"/>
    <col min="773" max="773" width="10.28515625" style="533" customWidth="1"/>
    <col min="774" max="774" width="10.5703125" style="533" customWidth="1"/>
    <col min="775" max="776" width="9.7109375" style="533" customWidth="1"/>
    <col min="777" max="777" width="34.5703125" style="533" customWidth="1"/>
    <col min="778" max="1023" width="9.140625" style="533"/>
    <col min="1024" max="1024" width="6.140625" style="533" customWidth="1"/>
    <col min="1025" max="1025" width="17.28515625" style="533" customWidth="1"/>
    <col min="1026" max="1026" width="16.7109375" style="533" customWidth="1"/>
    <col min="1027" max="1027" width="9" style="533" bestFit="1" customWidth="1"/>
    <col min="1028" max="1028" width="8.42578125" style="533" bestFit="1" customWidth="1"/>
    <col min="1029" max="1029" width="10.28515625" style="533" customWidth="1"/>
    <col min="1030" max="1030" width="10.5703125" style="533" customWidth="1"/>
    <col min="1031" max="1032" width="9.7109375" style="533" customWidth="1"/>
    <col min="1033" max="1033" width="34.5703125" style="533" customWidth="1"/>
    <col min="1034" max="1279" width="9.140625" style="533"/>
    <col min="1280" max="1280" width="6.140625" style="533" customWidth="1"/>
    <col min="1281" max="1281" width="17.28515625" style="533" customWidth="1"/>
    <col min="1282" max="1282" width="16.7109375" style="533" customWidth="1"/>
    <col min="1283" max="1283" width="9" style="533" bestFit="1" customWidth="1"/>
    <col min="1284" max="1284" width="8.42578125" style="533" bestFit="1" customWidth="1"/>
    <col min="1285" max="1285" width="10.28515625" style="533" customWidth="1"/>
    <col min="1286" max="1286" width="10.5703125" style="533" customWidth="1"/>
    <col min="1287" max="1288" width="9.7109375" style="533" customWidth="1"/>
    <col min="1289" max="1289" width="34.5703125" style="533" customWidth="1"/>
    <col min="1290" max="1535" width="9.140625" style="533"/>
    <col min="1536" max="1536" width="6.140625" style="533" customWidth="1"/>
    <col min="1537" max="1537" width="17.28515625" style="533" customWidth="1"/>
    <col min="1538" max="1538" width="16.7109375" style="533" customWidth="1"/>
    <col min="1539" max="1539" width="9" style="533" bestFit="1" customWidth="1"/>
    <col min="1540" max="1540" width="8.42578125" style="533" bestFit="1" customWidth="1"/>
    <col min="1541" max="1541" width="10.28515625" style="533" customWidth="1"/>
    <col min="1542" max="1542" width="10.5703125" style="533" customWidth="1"/>
    <col min="1543" max="1544" width="9.7109375" style="533" customWidth="1"/>
    <col min="1545" max="1545" width="34.5703125" style="533" customWidth="1"/>
    <col min="1546" max="1791" width="9.140625" style="533"/>
    <col min="1792" max="1792" width="6.140625" style="533" customWidth="1"/>
    <col min="1793" max="1793" width="17.28515625" style="533" customWidth="1"/>
    <col min="1794" max="1794" width="16.7109375" style="533" customWidth="1"/>
    <col min="1795" max="1795" width="9" style="533" bestFit="1" customWidth="1"/>
    <col min="1796" max="1796" width="8.42578125" style="533" bestFit="1" customWidth="1"/>
    <col min="1797" max="1797" width="10.28515625" style="533" customWidth="1"/>
    <col min="1798" max="1798" width="10.5703125" style="533" customWidth="1"/>
    <col min="1799" max="1800" width="9.7109375" style="533" customWidth="1"/>
    <col min="1801" max="1801" width="34.5703125" style="533" customWidth="1"/>
    <col min="1802" max="2047" width="9.140625" style="533"/>
    <col min="2048" max="2048" width="6.140625" style="533" customWidth="1"/>
    <col min="2049" max="2049" width="17.28515625" style="533" customWidth="1"/>
    <col min="2050" max="2050" width="16.7109375" style="533" customWidth="1"/>
    <col min="2051" max="2051" width="9" style="533" bestFit="1" customWidth="1"/>
    <col min="2052" max="2052" width="8.42578125" style="533" bestFit="1" customWidth="1"/>
    <col min="2053" max="2053" width="10.28515625" style="533" customWidth="1"/>
    <col min="2054" max="2054" width="10.5703125" style="533" customWidth="1"/>
    <col min="2055" max="2056" width="9.7109375" style="533" customWidth="1"/>
    <col min="2057" max="2057" width="34.5703125" style="533" customWidth="1"/>
    <col min="2058" max="2303" width="9.140625" style="533"/>
    <col min="2304" max="2304" width="6.140625" style="533" customWidth="1"/>
    <col min="2305" max="2305" width="17.28515625" style="533" customWidth="1"/>
    <col min="2306" max="2306" width="16.7109375" style="533" customWidth="1"/>
    <col min="2307" max="2307" width="9" style="533" bestFit="1" customWidth="1"/>
    <col min="2308" max="2308" width="8.42578125" style="533" bestFit="1" customWidth="1"/>
    <col min="2309" max="2309" width="10.28515625" style="533" customWidth="1"/>
    <col min="2310" max="2310" width="10.5703125" style="533" customWidth="1"/>
    <col min="2311" max="2312" width="9.7109375" style="533" customWidth="1"/>
    <col min="2313" max="2313" width="34.5703125" style="533" customWidth="1"/>
    <col min="2314" max="2559" width="9.140625" style="533"/>
    <col min="2560" max="2560" width="6.140625" style="533" customWidth="1"/>
    <col min="2561" max="2561" width="17.28515625" style="533" customWidth="1"/>
    <col min="2562" max="2562" width="16.7109375" style="533" customWidth="1"/>
    <col min="2563" max="2563" width="9" style="533" bestFit="1" customWidth="1"/>
    <col min="2564" max="2564" width="8.42578125" style="533" bestFit="1" customWidth="1"/>
    <col min="2565" max="2565" width="10.28515625" style="533" customWidth="1"/>
    <col min="2566" max="2566" width="10.5703125" style="533" customWidth="1"/>
    <col min="2567" max="2568" width="9.7109375" style="533" customWidth="1"/>
    <col min="2569" max="2569" width="34.5703125" style="533" customWidth="1"/>
    <col min="2570" max="2815" width="9.140625" style="533"/>
    <col min="2816" max="2816" width="6.140625" style="533" customWidth="1"/>
    <col min="2817" max="2817" width="17.28515625" style="533" customWidth="1"/>
    <col min="2818" max="2818" width="16.7109375" style="533" customWidth="1"/>
    <col min="2819" max="2819" width="9" style="533" bestFit="1" customWidth="1"/>
    <col min="2820" max="2820" width="8.42578125" style="533" bestFit="1" customWidth="1"/>
    <col min="2821" max="2821" width="10.28515625" style="533" customWidth="1"/>
    <col min="2822" max="2822" width="10.5703125" style="533" customWidth="1"/>
    <col min="2823" max="2824" width="9.7109375" style="533" customWidth="1"/>
    <col min="2825" max="2825" width="34.5703125" style="533" customWidth="1"/>
    <col min="2826" max="3071" width="9.140625" style="533"/>
    <col min="3072" max="3072" width="6.140625" style="533" customWidth="1"/>
    <col min="3073" max="3073" width="17.28515625" style="533" customWidth="1"/>
    <col min="3074" max="3074" width="16.7109375" style="533" customWidth="1"/>
    <col min="3075" max="3075" width="9" style="533" bestFit="1" customWidth="1"/>
    <col min="3076" max="3076" width="8.42578125" style="533" bestFit="1" customWidth="1"/>
    <col min="3077" max="3077" width="10.28515625" style="533" customWidth="1"/>
    <col min="3078" max="3078" width="10.5703125" style="533" customWidth="1"/>
    <col min="3079" max="3080" width="9.7109375" style="533" customWidth="1"/>
    <col min="3081" max="3081" width="34.5703125" style="533" customWidth="1"/>
    <col min="3082" max="3327" width="9.140625" style="533"/>
    <col min="3328" max="3328" width="6.140625" style="533" customWidth="1"/>
    <col min="3329" max="3329" width="17.28515625" style="533" customWidth="1"/>
    <col min="3330" max="3330" width="16.7109375" style="533" customWidth="1"/>
    <col min="3331" max="3331" width="9" style="533" bestFit="1" customWidth="1"/>
    <col min="3332" max="3332" width="8.42578125" style="533" bestFit="1" customWidth="1"/>
    <col min="3333" max="3333" width="10.28515625" style="533" customWidth="1"/>
    <col min="3334" max="3334" width="10.5703125" style="533" customWidth="1"/>
    <col min="3335" max="3336" width="9.7109375" style="533" customWidth="1"/>
    <col min="3337" max="3337" width="34.5703125" style="533" customWidth="1"/>
    <col min="3338" max="3583" width="9.140625" style="533"/>
    <col min="3584" max="3584" width="6.140625" style="533" customWidth="1"/>
    <col min="3585" max="3585" width="17.28515625" style="533" customWidth="1"/>
    <col min="3586" max="3586" width="16.7109375" style="533" customWidth="1"/>
    <col min="3587" max="3587" width="9" style="533" bestFit="1" customWidth="1"/>
    <col min="3588" max="3588" width="8.42578125" style="533" bestFit="1" customWidth="1"/>
    <col min="3589" max="3589" width="10.28515625" style="533" customWidth="1"/>
    <col min="3590" max="3590" width="10.5703125" style="533" customWidth="1"/>
    <col min="3591" max="3592" width="9.7109375" style="533" customWidth="1"/>
    <col min="3593" max="3593" width="34.5703125" style="533" customWidth="1"/>
    <col min="3594" max="3839" width="9.140625" style="533"/>
    <col min="3840" max="3840" width="6.140625" style="533" customWidth="1"/>
    <col min="3841" max="3841" width="17.28515625" style="533" customWidth="1"/>
    <col min="3842" max="3842" width="16.7109375" style="533" customWidth="1"/>
    <col min="3843" max="3843" width="9" style="533" bestFit="1" customWidth="1"/>
    <col min="3844" max="3844" width="8.42578125" style="533" bestFit="1" customWidth="1"/>
    <col min="3845" max="3845" width="10.28515625" style="533" customWidth="1"/>
    <col min="3846" max="3846" width="10.5703125" style="533" customWidth="1"/>
    <col min="3847" max="3848" width="9.7109375" style="533" customWidth="1"/>
    <col min="3849" max="3849" width="34.5703125" style="533" customWidth="1"/>
    <col min="3850" max="4095" width="9.140625" style="533"/>
    <col min="4096" max="4096" width="6.140625" style="533" customWidth="1"/>
    <col min="4097" max="4097" width="17.28515625" style="533" customWidth="1"/>
    <col min="4098" max="4098" width="16.7109375" style="533" customWidth="1"/>
    <col min="4099" max="4099" width="9" style="533" bestFit="1" customWidth="1"/>
    <col min="4100" max="4100" width="8.42578125" style="533" bestFit="1" customWidth="1"/>
    <col min="4101" max="4101" width="10.28515625" style="533" customWidth="1"/>
    <col min="4102" max="4102" width="10.5703125" style="533" customWidth="1"/>
    <col min="4103" max="4104" width="9.7109375" style="533" customWidth="1"/>
    <col min="4105" max="4105" width="34.5703125" style="533" customWidth="1"/>
    <col min="4106" max="4351" width="9.140625" style="533"/>
    <col min="4352" max="4352" width="6.140625" style="533" customWidth="1"/>
    <col min="4353" max="4353" width="17.28515625" style="533" customWidth="1"/>
    <col min="4354" max="4354" width="16.7109375" style="533" customWidth="1"/>
    <col min="4355" max="4355" width="9" style="533" bestFit="1" customWidth="1"/>
    <col min="4356" max="4356" width="8.42578125" style="533" bestFit="1" customWidth="1"/>
    <col min="4357" max="4357" width="10.28515625" style="533" customWidth="1"/>
    <col min="4358" max="4358" width="10.5703125" style="533" customWidth="1"/>
    <col min="4359" max="4360" width="9.7109375" style="533" customWidth="1"/>
    <col min="4361" max="4361" width="34.5703125" style="533" customWidth="1"/>
    <col min="4362" max="4607" width="9.140625" style="533"/>
    <col min="4608" max="4608" width="6.140625" style="533" customWidth="1"/>
    <col min="4609" max="4609" width="17.28515625" style="533" customWidth="1"/>
    <col min="4610" max="4610" width="16.7109375" style="533" customWidth="1"/>
    <col min="4611" max="4611" width="9" style="533" bestFit="1" customWidth="1"/>
    <col min="4612" max="4612" width="8.42578125" style="533" bestFit="1" customWidth="1"/>
    <col min="4613" max="4613" width="10.28515625" style="533" customWidth="1"/>
    <col min="4614" max="4614" width="10.5703125" style="533" customWidth="1"/>
    <col min="4615" max="4616" width="9.7109375" style="533" customWidth="1"/>
    <col min="4617" max="4617" width="34.5703125" style="533" customWidth="1"/>
    <col min="4618" max="4863" width="9.140625" style="533"/>
    <col min="4864" max="4864" width="6.140625" style="533" customWidth="1"/>
    <col min="4865" max="4865" width="17.28515625" style="533" customWidth="1"/>
    <col min="4866" max="4866" width="16.7109375" style="533" customWidth="1"/>
    <col min="4867" max="4867" width="9" style="533" bestFit="1" customWidth="1"/>
    <col min="4868" max="4868" width="8.42578125" style="533" bestFit="1" customWidth="1"/>
    <col min="4869" max="4869" width="10.28515625" style="533" customWidth="1"/>
    <col min="4870" max="4870" width="10.5703125" style="533" customWidth="1"/>
    <col min="4871" max="4872" width="9.7109375" style="533" customWidth="1"/>
    <col min="4873" max="4873" width="34.5703125" style="533" customWidth="1"/>
    <col min="4874" max="5119" width="9.140625" style="533"/>
    <col min="5120" max="5120" width="6.140625" style="533" customWidth="1"/>
    <col min="5121" max="5121" width="17.28515625" style="533" customWidth="1"/>
    <col min="5122" max="5122" width="16.7109375" style="533" customWidth="1"/>
    <col min="5123" max="5123" width="9" style="533" bestFit="1" customWidth="1"/>
    <col min="5124" max="5124" width="8.42578125" style="533" bestFit="1" customWidth="1"/>
    <col min="5125" max="5125" width="10.28515625" style="533" customWidth="1"/>
    <col min="5126" max="5126" width="10.5703125" style="533" customWidth="1"/>
    <col min="5127" max="5128" width="9.7109375" style="533" customWidth="1"/>
    <col min="5129" max="5129" width="34.5703125" style="533" customWidth="1"/>
    <col min="5130" max="5375" width="9.140625" style="533"/>
    <col min="5376" max="5376" width="6.140625" style="533" customWidth="1"/>
    <col min="5377" max="5377" width="17.28515625" style="533" customWidth="1"/>
    <col min="5378" max="5378" width="16.7109375" style="533" customWidth="1"/>
    <col min="5379" max="5379" width="9" style="533" bestFit="1" customWidth="1"/>
    <col min="5380" max="5380" width="8.42578125" style="533" bestFit="1" customWidth="1"/>
    <col min="5381" max="5381" width="10.28515625" style="533" customWidth="1"/>
    <col min="5382" max="5382" width="10.5703125" style="533" customWidth="1"/>
    <col min="5383" max="5384" width="9.7109375" style="533" customWidth="1"/>
    <col min="5385" max="5385" width="34.5703125" style="533" customWidth="1"/>
    <col min="5386" max="5631" width="9.140625" style="533"/>
    <col min="5632" max="5632" width="6.140625" style="533" customWidth="1"/>
    <col min="5633" max="5633" width="17.28515625" style="533" customWidth="1"/>
    <col min="5634" max="5634" width="16.7109375" style="533" customWidth="1"/>
    <col min="5635" max="5635" width="9" style="533" bestFit="1" customWidth="1"/>
    <col min="5636" max="5636" width="8.42578125" style="533" bestFit="1" customWidth="1"/>
    <col min="5637" max="5637" width="10.28515625" style="533" customWidth="1"/>
    <col min="5638" max="5638" width="10.5703125" style="533" customWidth="1"/>
    <col min="5639" max="5640" width="9.7109375" style="533" customWidth="1"/>
    <col min="5641" max="5641" width="34.5703125" style="533" customWidth="1"/>
    <col min="5642" max="5887" width="9.140625" style="533"/>
    <col min="5888" max="5888" width="6.140625" style="533" customWidth="1"/>
    <col min="5889" max="5889" width="17.28515625" style="533" customWidth="1"/>
    <col min="5890" max="5890" width="16.7109375" style="533" customWidth="1"/>
    <col min="5891" max="5891" width="9" style="533" bestFit="1" customWidth="1"/>
    <col min="5892" max="5892" width="8.42578125" style="533" bestFit="1" customWidth="1"/>
    <col min="5893" max="5893" width="10.28515625" style="533" customWidth="1"/>
    <col min="5894" max="5894" width="10.5703125" style="533" customWidth="1"/>
    <col min="5895" max="5896" width="9.7109375" style="533" customWidth="1"/>
    <col min="5897" max="5897" width="34.5703125" style="533" customWidth="1"/>
    <col min="5898" max="6143" width="9.140625" style="533"/>
    <col min="6144" max="6144" width="6.140625" style="533" customWidth="1"/>
    <col min="6145" max="6145" width="17.28515625" style="533" customWidth="1"/>
    <col min="6146" max="6146" width="16.7109375" style="533" customWidth="1"/>
    <col min="6147" max="6147" width="9" style="533" bestFit="1" customWidth="1"/>
    <col min="6148" max="6148" width="8.42578125" style="533" bestFit="1" customWidth="1"/>
    <col min="6149" max="6149" width="10.28515625" style="533" customWidth="1"/>
    <col min="6150" max="6150" width="10.5703125" style="533" customWidth="1"/>
    <col min="6151" max="6152" width="9.7109375" style="533" customWidth="1"/>
    <col min="6153" max="6153" width="34.5703125" style="533" customWidth="1"/>
    <col min="6154" max="6399" width="9.140625" style="533"/>
    <col min="6400" max="6400" width="6.140625" style="533" customWidth="1"/>
    <col min="6401" max="6401" width="17.28515625" style="533" customWidth="1"/>
    <col min="6402" max="6402" width="16.7109375" style="533" customWidth="1"/>
    <col min="6403" max="6403" width="9" style="533" bestFit="1" customWidth="1"/>
    <col min="6404" max="6404" width="8.42578125" style="533" bestFit="1" customWidth="1"/>
    <col min="6405" max="6405" width="10.28515625" style="533" customWidth="1"/>
    <col min="6406" max="6406" width="10.5703125" style="533" customWidth="1"/>
    <col min="6407" max="6408" width="9.7109375" style="533" customWidth="1"/>
    <col min="6409" max="6409" width="34.5703125" style="533" customWidth="1"/>
    <col min="6410" max="6655" width="9.140625" style="533"/>
    <col min="6656" max="6656" width="6.140625" style="533" customWidth="1"/>
    <col min="6657" max="6657" width="17.28515625" style="533" customWidth="1"/>
    <col min="6658" max="6658" width="16.7109375" style="533" customWidth="1"/>
    <col min="6659" max="6659" width="9" style="533" bestFit="1" customWidth="1"/>
    <col min="6660" max="6660" width="8.42578125" style="533" bestFit="1" customWidth="1"/>
    <col min="6661" max="6661" width="10.28515625" style="533" customWidth="1"/>
    <col min="6662" max="6662" width="10.5703125" style="533" customWidth="1"/>
    <col min="6663" max="6664" width="9.7109375" style="533" customWidth="1"/>
    <col min="6665" max="6665" width="34.5703125" style="533" customWidth="1"/>
    <col min="6666" max="6911" width="9.140625" style="533"/>
    <col min="6912" max="6912" width="6.140625" style="533" customWidth="1"/>
    <col min="6913" max="6913" width="17.28515625" style="533" customWidth="1"/>
    <col min="6914" max="6914" width="16.7109375" style="533" customWidth="1"/>
    <col min="6915" max="6915" width="9" style="533" bestFit="1" customWidth="1"/>
    <col min="6916" max="6916" width="8.42578125" style="533" bestFit="1" customWidth="1"/>
    <col min="6917" max="6917" width="10.28515625" style="533" customWidth="1"/>
    <col min="6918" max="6918" width="10.5703125" style="533" customWidth="1"/>
    <col min="6919" max="6920" width="9.7109375" style="533" customWidth="1"/>
    <col min="6921" max="6921" width="34.5703125" style="533" customWidth="1"/>
    <col min="6922" max="7167" width="9.140625" style="533"/>
    <col min="7168" max="7168" width="6.140625" style="533" customWidth="1"/>
    <col min="7169" max="7169" width="17.28515625" style="533" customWidth="1"/>
    <col min="7170" max="7170" width="16.7109375" style="533" customWidth="1"/>
    <col min="7171" max="7171" width="9" style="533" bestFit="1" customWidth="1"/>
    <col min="7172" max="7172" width="8.42578125" style="533" bestFit="1" customWidth="1"/>
    <col min="7173" max="7173" width="10.28515625" style="533" customWidth="1"/>
    <col min="7174" max="7174" width="10.5703125" style="533" customWidth="1"/>
    <col min="7175" max="7176" width="9.7109375" style="533" customWidth="1"/>
    <col min="7177" max="7177" width="34.5703125" style="533" customWidth="1"/>
    <col min="7178" max="7423" width="9.140625" style="533"/>
    <col min="7424" max="7424" width="6.140625" style="533" customWidth="1"/>
    <col min="7425" max="7425" width="17.28515625" style="533" customWidth="1"/>
    <col min="7426" max="7426" width="16.7109375" style="533" customWidth="1"/>
    <col min="7427" max="7427" width="9" style="533" bestFit="1" customWidth="1"/>
    <col min="7428" max="7428" width="8.42578125" style="533" bestFit="1" customWidth="1"/>
    <col min="7429" max="7429" width="10.28515625" style="533" customWidth="1"/>
    <col min="7430" max="7430" width="10.5703125" style="533" customWidth="1"/>
    <col min="7431" max="7432" width="9.7109375" style="533" customWidth="1"/>
    <col min="7433" max="7433" width="34.5703125" style="533" customWidth="1"/>
    <col min="7434" max="7679" width="9.140625" style="533"/>
    <col min="7680" max="7680" width="6.140625" style="533" customWidth="1"/>
    <col min="7681" max="7681" width="17.28515625" style="533" customWidth="1"/>
    <col min="7682" max="7682" width="16.7109375" style="533" customWidth="1"/>
    <col min="7683" max="7683" width="9" style="533" bestFit="1" customWidth="1"/>
    <col min="7684" max="7684" width="8.42578125" style="533" bestFit="1" customWidth="1"/>
    <col min="7685" max="7685" width="10.28515625" style="533" customWidth="1"/>
    <col min="7686" max="7686" width="10.5703125" style="533" customWidth="1"/>
    <col min="7687" max="7688" width="9.7109375" style="533" customWidth="1"/>
    <col min="7689" max="7689" width="34.5703125" style="533" customWidth="1"/>
    <col min="7690" max="7935" width="9.140625" style="533"/>
    <col min="7936" max="7936" width="6.140625" style="533" customWidth="1"/>
    <col min="7937" max="7937" width="17.28515625" style="533" customWidth="1"/>
    <col min="7938" max="7938" width="16.7109375" style="533" customWidth="1"/>
    <col min="7939" max="7939" width="9" style="533" bestFit="1" customWidth="1"/>
    <col min="7940" max="7940" width="8.42578125" style="533" bestFit="1" customWidth="1"/>
    <col min="7941" max="7941" width="10.28515625" style="533" customWidth="1"/>
    <col min="7942" max="7942" width="10.5703125" style="533" customWidth="1"/>
    <col min="7943" max="7944" width="9.7109375" style="533" customWidth="1"/>
    <col min="7945" max="7945" width="34.5703125" style="533" customWidth="1"/>
    <col min="7946" max="8191" width="9.140625" style="533"/>
    <col min="8192" max="8192" width="6.140625" style="533" customWidth="1"/>
    <col min="8193" max="8193" width="17.28515625" style="533" customWidth="1"/>
    <col min="8194" max="8194" width="16.7109375" style="533" customWidth="1"/>
    <col min="8195" max="8195" width="9" style="533" bestFit="1" customWidth="1"/>
    <col min="8196" max="8196" width="8.42578125" style="533" bestFit="1" customWidth="1"/>
    <col min="8197" max="8197" width="10.28515625" style="533" customWidth="1"/>
    <col min="8198" max="8198" width="10.5703125" style="533" customWidth="1"/>
    <col min="8199" max="8200" width="9.7109375" style="533" customWidth="1"/>
    <col min="8201" max="8201" width="34.5703125" style="533" customWidth="1"/>
    <col min="8202" max="8447" width="9.140625" style="533"/>
    <col min="8448" max="8448" width="6.140625" style="533" customWidth="1"/>
    <col min="8449" max="8449" width="17.28515625" style="533" customWidth="1"/>
    <col min="8450" max="8450" width="16.7109375" style="533" customWidth="1"/>
    <col min="8451" max="8451" width="9" style="533" bestFit="1" customWidth="1"/>
    <col min="8452" max="8452" width="8.42578125" style="533" bestFit="1" customWidth="1"/>
    <col min="8453" max="8453" width="10.28515625" style="533" customWidth="1"/>
    <col min="8454" max="8454" width="10.5703125" style="533" customWidth="1"/>
    <col min="8455" max="8456" width="9.7109375" style="533" customWidth="1"/>
    <col min="8457" max="8457" width="34.5703125" style="533" customWidth="1"/>
    <col min="8458" max="8703" width="9.140625" style="533"/>
    <col min="8704" max="8704" width="6.140625" style="533" customWidth="1"/>
    <col min="8705" max="8705" width="17.28515625" style="533" customWidth="1"/>
    <col min="8706" max="8706" width="16.7109375" style="533" customWidth="1"/>
    <col min="8707" max="8707" width="9" style="533" bestFit="1" customWidth="1"/>
    <col min="8708" max="8708" width="8.42578125" style="533" bestFit="1" customWidth="1"/>
    <col min="8709" max="8709" width="10.28515625" style="533" customWidth="1"/>
    <col min="8710" max="8710" width="10.5703125" style="533" customWidth="1"/>
    <col min="8711" max="8712" width="9.7109375" style="533" customWidth="1"/>
    <col min="8713" max="8713" width="34.5703125" style="533" customWidth="1"/>
    <col min="8714" max="8959" width="9.140625" style="533"/>
    <col min="8960" max="8960" width="6.140625" style="533" customWidth="1"/>
    <col min="8961" max="8961" width="17.28515625" style="533" customWidth="1"/>
    <col min="8962" max="8962" width="16.7109375" style="533" customWidth="1"/>
    <col min="8963" max="8963" width="9" style="533" bestFit="1" customWidth="1"/>
    <col min="8964" max="8964" width="8.42578125" style="533" bestFit="1" customWidth="1"/>
    <col min="8965" max="8965" width="10.28515625" style="533" customWidth="1"/>
    <col min="8966" max="8966" width="10.5703125" style="533" customWidth="1"/>
    <col min="8967" max="8968" width="9.7109375" style="533" customWidth="1"/>
    <col min="8969" max="8969" width="34.5703125" style="533" customWidth="1"/>
    <col min="8970" max="9215" width="9.140625" style="533"/>
    <col min="9216" max="9216" width="6.140625" style="533" customWidth="1"/>
    <col min="9217" max="9217" width="17.28515625" style="533" customWidth="1"/>
    <col min="9218" max="9218" width="16.7109375" style="533" customWidth="1"/>
    <col min="9219" max="9219" width="9" style="533" bestFit="1" customWidth="1"/>
    <col min="9220" max="9220" width="8.42578125" style="533" bestFit="1" customWidth="1"/>
    <col min="9221" max="9221" width="10.28515625" style="533" customWidth="1"/>
    <col min="9222" max="9222" width="10.5703125" style="533" customWidth="1"/>
    <col min="9223" max="9224" width="9.7109375" style="533" customWidth="1"/>
    <col min="9225" max="9225" width="34.5703125" style="533" customWidth="1"/>
    <col min="9226" max="9471" width="9.140625" style="533"/>
    <col min="9472" max="9472" width="6.140625" style="533" customWidth="1"/>
    <col min="9473" max="9473" width="17.28515625" style="533" customWidth="1"/>
    <col min="9474" max="9474" width="16.7109375" style="533" customWidth="1"/>
    <col min="9475" max="9475" width="9" style="533" bestFit="1" customWidth="1"/>
    <col min="9476" max="9476" width="8.42578125" style="533" bestFit="1" customWidth="1"/>
    <col min="9477" max="9477" width="10.28515625" style="533" customWidth="1"/>
    <col min="9478" max="9478" width="10.5703125" style="533" customWidth="1"/>
    <col min="9479" max="9480" width="9.7109375" style="533" customWidth="1"/>
    <col min="9481" max="9481" width="34.5703125" style="533" customWidth="1"/>
    <col min="9482" max="9727" width="9.140625" style="533"/>
    <col min="9728" max="9728" width="6.140625" style="533" customWidth="1"/>
    <col min="9729" max="9729" width="17.28515625" style="533" customWidth="1"/>
    <col min="9730" max="9730" width="16.7109375" style="533" customWidth="1"/>
    <col min="9731" max="9731" width="9" style="533" bestFit="1" customWidth="1"/>
    <col min="9732" max="9732" width="8.42578125" style="533" bestFit="1" customWidth="1"/>
    <col min="9733" max="9733" width="10.28515625" style="533" customWidth="1"/>
    <col min="9734" max="9734" width="10.5703125" style="533" customWidth="1"/>
    <col min="9735" max="9736" width="9.7109375" style="533" customWidth="1"/>
    <col min="9737" max="9737" width="34.5703125" style="533" customWidth="1"/>
    <col min="9738" max="9983" width="9.140625" style="533"/>
    <col min="9984" max="9984" width="6.140625" style="533" customWidth="1"/>
    <col min="9985" max="9985" width="17.28515625" style="533" customWidth="1"/>
    <col min="9986" max="9986" width="16.7109375" style="533" customWidth="1"/>
    <col min="9987" max="9987" width="9" style="533" bestFit="1" customWidth="1"/>
    <col min="9988" max="9988" width="8.42578125" style="533" bestFit="1" customWidth="1"/>
    <col min="9989" max="9989" width="10.28515625" style="533" customWidth="1"/>
    <col min="9990" max="9990" width="10.5703125" style="533" customWidth="1"/>
    <col min="9991" max="9992" width="9.7109375" style="533" customWidth="1"/>
    <col min="9993" max="9993" width="34.5703125" style="533" customWidth="1"/>
    <col min="9994" max="10239" width="9.140625" style="533"/>
    <col min="10240" max="10240" width="6.140625" style="533" customWidth="1"/>
    <col min="10241" max="10241" width="17.28515625" style="533" customWidth="1"/>
    <col min="10242" max="10242" width="16.7109375" style="533" customWidth="1"/>
    <col min="10243" max="10243" width="9" style="533" bestFit="1" customWidth="1"/>
    <col min="10244" max="10244" width="8.42578125" style="533" bestFit="1" customWidth="1"/>
    <col min="10245" max="10245" width="10.28515625" style="533" customWidth="1"/>
    <col min="10246" max="10246" width="10.5703125" style="533" customWidth="1"/>
    <col min="10247" max="10248" width="9.7109375" style="533" customWidth="1"/>
    <col min="10249" max="10249" width="34.5703125" style="533" customWidth="1"/>
    <col min="10250" max="10495" width="9.140625" style="533"/>
    <col min="10496" max="10496" width="6.140625" style="533" customWidth="1"/>
    <col min="10497" max="10497" width="17.28515625" style="533" customWidth="1"/>
    <col min="10498" max="10498" width="16.7109375" style="533" customWidth="1"/>
    <col min="10499" max="10499" width="9" style="533" bestFit="1" customWidth="1"/>
    <col min="10500" max="10500" width="8.42578125" style="533" bestFit="1" customWidth="1"/>
    <col min="10501" max="10501" width="10.28515625" style="533" customWidth="1"/>
    <col min="10502" max="10502" width="10.5703125" style="533" customWidth="1"/>
    <col min="10503" max="10504" width="9.7109375" style="533" customWidth="1"/>
    <col min="10505" max="10505" width="34.5703125" style="533" customWidth="1"/>
    <col min="10506" max="10751" width="9.140625" style="533"/>
    <col min="10752" max="10752" width="6.140625" style="533" customWidth="1"/>
    <col min="10753" max="10753" width="17.28515625" style="533" customWidth="1"/>
    <col min="10754" max="10754" width="16.7109375" style="533" customWidth="1"/>
    <col min="10755" max="10755" width="9" style="533" bestFit="1" customWidth="1"/>
    <col min="10756" max="10756" width="8.42578125" style="533" bestFit="1" customWidth="1"/>
    <col min="10757" max="10757" width="10.28515625" style="533" customWidth="1"/>
    <col min="10758" max="10758" width="10.5703125" style="533" customWidth="1"/>
    <col min="10759" max="10760" width="9.7109375" style="533" customWidth="1"/>
    <col min="10761" max="10761" width="34.5703125" style="533" customWidth="1"/>
    <col min="10762" max="11007" width="9.140625" style="533"/>
    <col min="11008" max="11008" width="6.140625" style="533" customWidth="1"/>
    <col min="11009" max="11009" width="17.28515625" style="533" customWidth="1"/>
    <col min="11010" max="11010" width="16.7109375" style="533" customWidth="1"/>
    <col min="11011" max="11011" width="9" style="533" bestFit="1" customWidth="1"/>
    <col min="11012" max="11012" width="8.42578125" style="533" bestFit="1" customWidth="1"/>
    <col min="11013" max="11013" width="10.28515625" style="533" customWidth="1"/>
    <col min="11014" max="11014" width="10.5703125" style="533" customWidth="1"/>
    <col min="11015" max="11016" width="9.7109375" style="533" customWidth="1"/>
    <col min="11017" max="11017" width="34.5703125" style="533" customWidth="1"/>
    <col min="11018" max="11263" width="9.140625" style="533"/>
    <col min="11264" max="11264" width="6.140625" style="533" customWidth="1"/>
    <col min="11265" max="11265" width="17.28515625" style="533" customWidth="1"/>
    <col min="11266" max="11266" width="16.7109375" style="533" customWidth="1"/>
    <col min="11267" max="11267" width="9" style="533" bestFit="1" customWidth="1"/>
    <col min="11268" max="11268" width="8.42578125" style="533" bestFit="1" customWidth="1"/>
    <col min="11269" max="11269" width="10.28515625" style="533" customWidth="1"/>
    <col min="11270" max="11270" width="10.5703125" style="533" customWidth="1"/>
    <col min="11271" max="11272" width="9.7109375" style="533" customWidth="1"/>
    <col min="11273" max="11273" width="34.5703125" style="533" customWidth="1"/>
    <col min="11274" max="11519" width="9.140625" style="533"/>
    <col min="11520" max="11520" width="6.140625" style="533" customWidth="1"/>
    <col min="11521" max="11521" width="17.28515625" style="533" customWidth="1"/>
    <col min="11522" max="11522" width="16.7109375" style="533" customWidth="1"/>
    <col min="11523" max="11523" width="9" style="533" bestFit="1" customWidth="1"/>
    <col min="11524" max="11524" width="8.42578125" style="533" bestFit="1" customWidth="1"/>
    <col min="11525" max="11525" width="10.28515625" style="533" customWidth="1"/>
    <col min="11526" max="11526" width="10.5703125" style="533" customWidth="1"/>
    <col min="11527" max="11528" width="9.7109375" style="533" customWidth="1"/>
    <col min="11529" max="11529" width="34.5703125" style="533" customWidth="1"/>
    <col min="11530" max="11775" width="9.140625" style="533"/>
    <col min="11776" max="11776" width="6.140625" style="533" customWidth="1"/>
    <col min="11777" max="11777" width="17.28515625" style="533" customWidth="1"/>
    <col min="11778" max="11778" width="16.7109375" style="533" customWidth="1"/>
    <col min="11779" max="11779" width="9" style="533" bestFit="1" customWidth="1"/>
    <col min="11780" max="11780" width="8.42578125" style="533" bestFit="1" customWidth="1"/>
    <col min="11781" max="11781" width="10.28515625" style="533" customWidth="1"/>
    <col min="11782" max="11782" width="10.5703125" style="533" customWidth="1"/>
    <col min="11783" max="11784" width="9.7109375" style="533" customWidth="1"/>
    <col min="11785" max="11785" width="34.5703125" style="533" customWidth="1"/>
    <col min="11786" max="12031" width="9.140625" style="533"/>
    <col min="12032" max="12032" width="6.140625" style="533" customWidth="1"/>
    <col min="12033" max="12033" width="17.28515625" style="533" customWidth="1"/>
    <col min="12034" max="12034" width="16.7109375" style="533" customWidth="1"/>
    <col min="12035" max="12035" width="9" style="533" bestFit="1" customWidth="1"/>
    <col min="12036" max="12036" width="8.42578125" style="533" bestFit="1" customWidth="1"/>
    <col min="12037" max="12037" width="10.28515625" style="533" customWidth="1"/>
    <col min="12038" max="12038" width="10.5703125" style="533" customWidth="1"/>
    <col min="12039" max="12040" width="9.7109375" style="533" customWidth="1"/>
    <col min="12041" max="12041" width="34.5703125" style="533" customWidth="1"/>
    <col min="12042" max="12287" width="9.140625" style="533"/>
    <col min="12288" max="12288" width="6.140625" style="533" customWidth="1"/>
    <col min="12289" max="12289" width="17.28515625" style="533" customWidth="1"/>
    <col min="12290" max="12290" width="16.7109375" style="533" customWidth="1"/>
    <col min="12291" max="12291" width="9" style="533" bestFit="1" customWidth="1"/>
    <col min="12292" max="12292" width="8.42578125" style="533" bestFit="1" customWidth="1"/>
    <col min="12293" max="12293" width="10.28515625" style="533" customWidth="1"/>
    <col min="12294" max="12294" width="10.5703125" style="533" customWidth="1"/>
    <col min="12295" max="12296" width="9.7109375" style="533" customWidth="1"/>
    <col min="12297" max="12297" width="34.5703125" style="533" customWidth="1"/>
    <col min="12298" max="12543" width="9.140625" style="533"/>
    <col min="12544" max="12544" width="6.140625" style="533" customWidth="1"/>
    <col min="12545" max="12545" width="17.28515625" style="533" customWidth="1"/>
    <col min="12546" max="12546" width="16.7109375" style="533" customWidth="1"/>
    <col min="12547" max="12547" width="9" style="533" bestFit="1" customWidth="1"/>
    <col min="12548" max="12548" width="8.42578125" style="533" bestFit="1" customWidth="1"/>
    <col min="12549" max="12549" width="10.28515625" style="533" customWidth="1"/>
    <col min="12550" max="12550" width="10.5703125" style="533" customWidth="1"/>
    <col min="12551" max="12552" width="9.7109375" style="533" customWidth="1"/>
    <col min="12553" max="12553" width="34.5703125" style="533" customWidth="1"/>
    <col min="12554" max="12799" width="9.140625" style="533"/>
    <col min="12800" max="12800" width="6.140625" style="533" customWidth="1"/>
    <col min="12801" max="12801" width="17.28515625" style="533" customWidth="1"/>
    <col min="12802" max="12802" width="16.7109375" style="533" customWidth="1"/>
    <col min="12803" max="12803" width="9" style="533" bestFit="1" customWidth="1"/>
    <col min="12804" max="12804" width="8.42578125" style="533" bestFit="1" customWidth="1"/>
    <col min="12805" max="12805" width="10.28515625" style="533" customWidth="1"/>
    <col min="12806" max="12806" width="10.5703125" style="533" customWidth="1"/>
    <col min="12807" max="12808" width="9.7109375" style="533" customWidth="1"/>
    <col min="12809" max="12809" width="34.5703125" style="533" customWidth="1"/>
    <col min="12810" max="13055" width="9.140625" style="533"/>
    <col min="13056" max="13056" width="6.140625" style="533" customWidth="1"/>
    <col min="13057" max="13057" width="17.28515625" style="533" customWidth="1"/>
    <col min="13058" max="13058" width="16.7109375" style="533" customWidth="1"/>
    <col min="13059" max="13059" width="9" style="533" bestFit="1" customWidth="1"/>
    <col min="13060" max="13060" width="8.42578125" style="533" bestFit="1" customWidth="1"/>
    <col min="13061" max="13061" width="10.28515625" style="533" customWidth="1"/>
    <col min="13062" max="13062" width="10.5703125" style="533" customWidth="1"/>
    <col min="13063" max="13064" width="9.7109375" style="533" customWidth="1"/>
    <col min="13065" max="13065" width="34.5703125" style="533" customWidth="1"/>
    <col min="13066" max="13311" width="9.140625" style="533"/>
    <col min="13312" max="13312" width="6.140625" style="533" customWidth="1"/>
    <col min="13313" max="13313" width="17.28515625" style="533" customWidth="1"/>
    <col min="13314" max="13314" width="16.7109375" style="533" customWidth="1"/>
    <col min="13315" max="13315" width="9" style="533" bestFit="1" customWidth="1"/>
    <col min="13316" max="13316" width="8.42578125" style="533" bestFit="1" customWidth="1"/>
    <col min="13317" max="13317" width="10.28515625" style="533" customWidth="1"/>
    <col min="13318" max="13318" width="10.5703125" style="533" customWidth="1"/>
    <col min="13319" max="13320" width="9.7109375" style="533" customWidth="1"/>
    <col min="13321" max="13321" width="34.5703125" style="533" customWidth="1"/>
    <col min="13322" max="13567" width="9.140625" style="533"/>
    <col min="13568" max="13568" width="6.140625" style="533" customWidth="1"/>
    <col min="13569" max="13569" width="17.28515625" style="533" customWidth="1"/>
    <col min="13570" max="13570" width="16.7109375" style="533" customWidth="1"/>
    <col min="13571" max="13571" width="9" style="533" bestFit="1" customWidth="1"/>
    <col min="13572" max="13572" width="8.42578125" style="533" bestFit="1" customWidth="1"/>
    <col min="13573" max="13573" width="10.28515625" style="533" customWidth="1"/>
    <col min="13574" max="13574" width="10.5703125" style="533" customWidth="1"/>
    <col min="13575" max="13576" width="9.7109375" style="533" customWidth="1"/>
    <col min="13577" max="13577" width="34.5703125" style="533" customWidth="1"/>
    <col min="13578" max="13823" width="9.140625" style="533"/>
    <col min="13824" max="13824" width="6.140625" style="533" customWidth="1"/>
    <col min="13825" max="13825" width="17.28515625" style="533" customWidth="1"/>
    <col min="13826" max="13826" width="16.7109375" style="533" customWidth="1"/>
    <col min="13827" max="13827" width="9" style="533" bestFit="1" customWidth="1"/>
    <col min="13828" max="13828" width="8.42578125" style="533" bestFit="1" customWidth="1"/>
    <col min="13829" max="13829" width="10.28515625" style="533" customWidth="1"/>
    <col min="13830" max="13830" width="10.5703125" style="533" customWidth="1"/>
    <col min="13831" max="13832" width="9.7109375" style="533" customWidth="1"/>
    <col min="13833" max="13833" width="34.5703125" style="533" customWidth="1"/>
    <col min="13834" max="14079" width="9.140625" style="533"/>
    <col min="14080" max="14080" width="6.140625" style="533" customWidth="1"/>
    <col min="14081" max="14081" width="17.28515625" style="533" customWidth="1"/>
    <col min="14082" max="14082" width="16.7109375" style="533" customWidth="1"/>
    <col min="14083" max="14083" width="9" style="533" bestFit="1" customWidth="1"/>
    <col min="14084" max="14084" width="8.42578125" style="533" bestFit="1" customWidth="1"/>
    <col min="14085" max="14085" width="10.28515625" style="533" customWidth="1"/>
    <col min="14086" max="14086" width="10.5703125" style="533" customWidth="1"/>
    <col min="14087" max="14088" width="9.7109375" style="533" customWidth="1"/>
    <col min="14089" max="14089" width="34.5703125" style="533" customWidth="1"/>
    <col min="14090" max="14335" width="9.140625" style="533"/>
    <col min="14336" max="14336" width="6.140625" style="533" customWidth="1"/>
    <col min="14337" max="14337" width="17.28515625" style="533" customWidth="1"/>
    <col min="14338" max="14338" width="16.7109375" style="533" customWidth="1"/>
    <col min="14339" max="14339" width="9" style="533" bestFit="1" customWidth="1"/>
    <col min="14340" max="14340" width="8.42578125" style="533" bestFit="1" customWidth="1"/>
    <col min="14341" max="14341" width="10.28515625" style="533" customWidth="1"/>
    <col min="14342" max="14342" width="10.5703125" style="533" customWidth="1"/>
    <col min="14343" max="14344" width="9.7109375" style="533" customWidth="1"/>
    <col min="14345" max="14345" width="34.5703125" style="533" customWidth="1"/>
    <col min="14346" max="14591" width="9.140625" style="533"/>
    <col min="14592" max="14592" width="6.140625" style="533" customWidth="1"/>
    <col min="14593" max="14593" width="17.28515625" style="533" customWidth="1"/>
    <col min="14594" max="14594" width="16.7109375" style="533" customWidth="1"/>
    <col min="14595" max="14595" width="9" style="533" bestFit="1" customWidth="1"/>
    <col min="14596" max="14596" width="8.42578125" style="533" bestFit="1" customWidth="1"/>
    <col min="14597" max="14597" width="10.28515625" style="533" customWidth="1"/>
    <col min="14598" max="14598" width="10.5703125" style="533" customWidth="1"/>
    <col min="14599" max="14600" width="9.7109375" style="533" customWidth="1"/>
    <col min="14601" max="14601" width="34.5703125" style="533" customWidth="1"/>
    <col min="14602" max="14847" width="9.140625" style="533"/>
    <col min="14848" max="14848" width="6.140625" style="533" customWidth="1"/>
    <col min="14849" max="14849" width="17.28515625" style="533" customWidth="1"/>
    <col min="14850" max="14850" width="16.7109375" style="533" customWidth="1"/>
    <col min="14851" max="14851" width="9" style="533" bestFit="1" customWidth="1"/>
    <col min="14852" max="14852" width="8.42578125" style="533" bestFit="1" customWidth="1"/>
    <col min="14853" max="14853" width="10.28515625" style="533" customWidth="1"/>
    <col min="14854" max="14854" width="10.5703125" style="533" customWidth="1"/>
    <col min="14855" max="14856" width="9.7109375" style="533" customWidth="1"/>
    <col min="14857" max="14857" width="34.5703125" style="533" customWidth="1"/>
    <col min="14858" max="15103" width="9.140625" style="533"/>
    <col min="15104" max="15104" width="6.140625" style="533" customWidth="1"/>
    <col min="15105" max="15105" width="17.28515625" style="533" customWidth="1"/>
    <col min="15106" max="15106" width="16.7109375" style="533" customWidth="1"/>
    <col min="15107" max="15107" width="9" style="533" bestFit="1" customWidth="1"/>
    <col min="15108" max="15108" width="8.42578125" style="533" bestFit="1" customWidth="1"/>
    <col min="15109" max="15109" width="10.28515625" style="533" customWidth="1"/>
    <col min="15110" max="15110" width="10.5703125" style="533" customWidth="1"/>
    <col min="15111" max="15112" width="9.7109375" style="533" customWidth="1"/>
    <col min="15113" max="15113" width="34.5703125" style="533" customWidth="1"/>
    <col min="15114" max="15359" width="9.140625" style="533"/>
    <col min="15360" max="15360" width="6.140625" style="533" customWidth="1"/>
    <col min="15361" max="15361" width="17.28515625" style="533" customWidth="1"/>
    <col min="15362" max="15362" width="16.7109375" style="533" customWidth="1"/>
    <col min="15363" max="15363" width="9" style="533" bestFit="1" customWidth="1"/>
    <col min="15364" max="15364" width="8.42578125" style="533" bestFit="1" customWidth="1"/>
    <col min="15365" max="15365" width="10.28515625" style="533" customWidth="1"/>
    <col min="15366" max="15366" width="10.5703125" style="533" customWidth="1"/>
    <col min="15367" max="15368" width="9.7109375" style="533" customWidth="1"/>
    <col min="15369" max="15369" width="34.5703125" style="533" customWidth="1"/>
    <col min="15370" max="15615" width="9.140625" style="533"/>
    <col min="15616" max="15616" width="6.140625" style="533" customWidth="1"/>
    <col min="15617" max="15617" width="17.28515625" style="533" customWidth="1"/>
    <col min="15618" max="15618" width="16.7109375" style="533" customWidth="1"/>
    <col min="15619" max="15619" width="9" style="533" bestFit="1" customWidth="1"/>
    <col min="15620" max="15620" width="8.42578125" style="533" bestFit="1" customWidth="1"/>
    <col min="15621" max="15621" width="10.28515625" style="533" customWidth="1"/>
    <col min="15622" max="15622" width="10.5703125" style="533" customWidth="1"/>
    <col min="15623" max="15624" width="9.7109375" style="533" customWidth="1"/>
    <col min="15625" max="15625" width="34.5703125" style="533" customWidth="1"/>
    <col min="15626" max="15871" width="9.140625" style="533"/>
    <col min="15872" max="15872" width="6.140625" style="533" customWidth="1"/>
    <col min="15873" max="15873" width="17.28515625" style="533" customWidth="1"/>
    <col min="15874" max="15874" width="16.7109375" style="533" customWidth="1"/>
    <col min="15875" max="15875" width="9" style="533" bestFit="1" customWidth="1"/>
    <col min="15876" max="15876" width="8.42578125" style="533" bestFit="1" customWidth="1"/>
    <col min="15877" max="15877" width="10.28515625" style="533" customWidth="1"/>
    <col min="15878" max="15878" width="10.5703125" style="533" customWidth="1"/>
    <col min="15879" max="15880" width="9.7109375" style="533" customWidth="1"/>
    <col min="15881" max="15881" width="34.5703125" style="533" customWidth="1"/>
    <col min="15882" max="16127" width="9.140625" style="533"/>
    <col min="16128" max="16128" width="6.140625" style="533" customWidth="1"/>
    <col min="16129" max="16129" width="17.28515625" style="533" customWidth="1"/>
    <col min="16130" max="16130" width="16.7109375" style="533" customWidth="1"/>
    <col min="16131" max="16131" width="9" style="533" bestFit="1" customWidth="1"/>
    <col min="16132" max="16132" width="8.42578125" style="533" bestFit="1" customWidth="1"/>
    <col min="16133" max="16133" width="10.28515625" style="533" customWidth="1"/>
    <col min="16134" max="16134" width="10.5703125" style="533" customWidth="1"/>
    <col min="16135" max="16136" width="9.7109375" style="533" customWidth="1"/>
    <col min="16137" max="16137" width="34.5703125" style="533" customWidth="1"/>
    <col min="16138" max="16384" width="9.140625" style="533"/>
  </cols>
  <sheetData>
    <row r="1" spans="1:9" x14ac:dyDescent="0.2">
      <c r="I1" s="693" t="s">
        <v>1316</v>
      </c>
    </row>
    <row r="2" spans="1:9" x14ac:dyDescent="0.2">
      <c r="I2" s="693" t="s">
        <v>529</v>
      </c>
    </row>
    <row r="3" spans="1:9" x14ac:dyDescent="0.2">
      <c r="I3" s="693" t="s">
        <v>530</v>
      </c>
    </row>
    <row r="4" spans="1:9" x14ac:dyDescent="0.2">
      <c r="A4" s="533" t="s">
        <v>345</v>
      </c>
      <c r="B4" s="535"/>
      <c r="C4" s="535"/>
      <c r="D4" s="535"/>
      <c r="E4" s="535"/>
      <c r="F4" s="535"/>
      <c r="G4" s="535"/>
      <c r="H4" s="535"/>
      <c r="I4" s="535"/>
    </row>
    <row r="5" spans="1:9" x14ac:dyDescent="0.2">
      <c r="A5" s="1100" t="s">
        <v>346</v>
      </c>
      <c r="B5" s="1100"/>
      <c r="C5" s="535"/>
      <c r="D5" s="535"/>
      <c r="E5" s="535"/>
      <c r="F5" s="535"/>
      <c r="G5" s="535"/>
      <c r="H5" s="535"/>
      <c r="I5" s="535"/>
    </row>
    <row r="6" spans="1:9" ht="15.75" x14ac:dyDescent="0.25">
      <c r="A6" s="1101" t="s">
        <v>347</v>
      </c>
      <c r="B6" s="1101"/>
      <c r="C6" s="1101"/>
      <c r="D6" s="1101"/>
      <c r="E6" s="1101"/>
      <c r="F6" s="1101"/>
      <c r="G6" s="1101"/>
      <c r="H6" s="1101"/>
      <c r="I6" s="1101"/>
    </row>
    <row r="7" spans="1:9" ht="15.75" x14ac:dyDescent="0.25">
      <c r="A7" s="537"/>
      <c r="B7" s="537"/>
      <c r="C7" s="537"/>
      <c r="D7" s="537"/>
      <c r="E7" s="537"/>
      <c r="F7" s="537"/>
      <c r="G7" s="537"/>
      <c r="H7" s="537"/>
      <c r="I7" s="537"/>
    </row>
    <row r="8" spans="1:9" ht="15.75" x14ac:dyDescent="0.25">
      <c r="A8" s="1100" t="s">
        <v>348</v>
      </c>
      <c r="B8" s="1100"/>
      <c r="C8" s="538" t="s">
        <v>1317</v>
      </c>
      <c r="D8" s="538"/>
      <c r="E8" s="538"/>
      <c r="F8" s="538"/>
      <c r="G8" s="538"/>
      <c r="H8" s="538"/>
      <c r="I8" s="538"/>
    </row>
    <row r="9" spans="1:9" x14ac:dyDescent="0.2">
      <c r="A9" s="1100" t="s">
        <v>350</v>
      </c>
      <c r="B9" s="1100"/>
      <c r="C9" s="1100" t="s">
        <v>1211</v>
      </c>
      <c r="D9" s="1100"/>
      <c r="E9" s="1100"/>
      <c r="F9" s="1100"/>
      <c r="G9" s="1100"/>
      <c r="H9" s="1100"/>
      <c r="I9" s="1100"/>
    </row>
    <row r="10" spans="1:9" x14ac:dyDescent="0.2">
      <c r="A10" s="1100" t="s">
        <v>352</v>
      </c>
      <c r="B10" s="1100"/>
      <c r="C10" s="1175" t="s">
        <v>1210</v>
      </c>
      <c r="D10" s="1175"/>
      <c r="E10" s="1175"/>
      <c r="F10" s="1175"/>
      <c r="G10" s="1175"/>
      <c r="H10" s="1175"/>
      <c r="I10" s="1175"/>
    </row>
    <row r="11" spans="1:9" ht="36" x14ac:dyDescent="0.2">
      <c r="A11" s="543" t="s">
        <v>354</v>
      </c>
      <c r="B11" s="1176" t="s">
        <v>355</v>
      </c>
      <c r="C11" s="1177"/>
      <c r="D11" s="543" t="s">
        <v>356</v>
      </c>
      <c r="E11" s="543" t="s">
        <v>357</v>
      </c>
      <c r="F11" s="543" t="s">
        <v>534</v>
      </c>
      <c r="G11" s="543" t="s">
        <v>359</v>
      </c>
      <c r="H11" s="543" t="s">
        <v>26</v>
      </c>
      <c r="I11" s="543" t="s">
        <v>360</v>
      </c>
    </row>
    <row r="12" spans="1:9" ht="12.75" customHeight="1" x14ac:dyDescent="0.2">
      <c r="A12" s="1164" t="s">
        <v>361</v>
      </c>
      <c r="B12" s="1165"/>
      <c r="C12" s="1166"/>
      <c r="D12" s="561"/>
      <c r="E12" s="561">
        <f>SUM(E13:E22)</f>
        <v>626580</v>
      </c>
      <c r="F12" s="561">
        <f t="shared" ref="F12:H12" si="0">SUM(F13:F22)</f>
        <v>0</v>
      </c>
      <c r="G12" s="561">
        <f t="shared" si="0"/>
        <v>626580</v>
      </c>
      <c r="H12" s="561">
        <f t="shared" si="0"/>
        <v>0</v>
      </c>
      <c r="I12" s="561"/>
    </row>
    <row r="13" spans="1:9" ht="48" x14ac:dyDescent="0.2">
      <c r="A13" s="593">
        <v>1</v>
      </c>
      <c r="B13" s="1114" t="s">
        <v>1318</v>
      </c>
      <c r="C13" s="1115"/>
      <c r="D13" s="696">
        <v>2239</v>
      </c>
      <c r="E13" s="565">
        <v>290000</v>
      </c>
      <c r="F13" s="565">
        <v>44446</v>
      </c>
      <c r="G13" s="565">
        <f>E13+F13</f>
        <v>334446</v>
      </c>
      <c r="H13" s="565" t="s">
        <v>1213</v>
      </c>
      <c r="I13" s="566" t="s">
        <v>1319</v>
      </c>
    </row>
    <row r="14" spans="1:9" x14ac:dyDescent="0.2">
      <c r="A14" s="593">
        <v>2</v>
      </c>
      <c r="B14" s="1114" t="s">
        <v>1320</v>
      </c>
      <c r="C14" s="1115"/>
      <c r="D14" s="696">
        <v>2239</v>
      </c>
      <c r="E14" s="565">
        <v>20260</v>
      </c>
      <c r="F14" s="565">
        <v>-20260</v>
      </c>
      <c r="G14" s="565">
        <f t="shared" ref="G14:G22" si="1">E14+F14</f>
        <v>0</v>
      </c>
      <c r="H14" s="565"/>
      <c r="I14" s="566" t="s">
        <v>1319</v>
      </c>
    </row>
    <row r="15" spans="1:9" x14ac:dyDescent="0.2">
      <c r="A15" s="593">
        <v>3</v>
      </c>
      <c r="B15" s="1114" t="s">
        <v>1321</v>
      </c>
      <c r="C15" s="1115"/>
      <c r="D15" s="696">
        <v>2239</v>
      </c>
      <c r="E15" s="565">
        <v>33020</v>
      </c>
      <c r="F15" s="565">
        <v>-24186</v>
      </c>
      <c r="G15" s="565">
        <f t="shared" si="1"/>
        <v>8834</v>
      </c>
      <c r="H15" s="565"/>
      <c r="I15" s="566" t="s">
        <v>1319</v>
      </c>
    </row>
    <row r="16" spans="1:9" ht="24" customHeight="1" x14ac:dyDescent="0.2">
      <c r="A16" s="593">
        <v>4</v>
      </c>
      <c r="B16" s="1114" t="s">
        <v>1322</v>
      </c>
      <c r="C16" s="1115"/>
      <c r="D16" s="696">
        <v>5110</v>
      </c>
      <c r="E16" s="565">
        <v>14800</v>
      </c>
      <c r="F16" s="565"/>
      <c r="G16" s="565">
        <f t="shared" si="1"/>
        <v>14800</v>
      </c>
      <c r="H16" s="565"/>
      <c r="I16" s="566" t="s">
        <v>1319</v>
      </c>
    </row>
    <row r="17" spans="1:9" ht="24" customHeight="1" x14ac:dyDescent="0.2">
      <c r="A17" s="1110">
        <v>5</v>
      </c>
      <c r="B17" s="1117" t="s">
        <v>1323</v>
      </c>
      <c r="C17" s="1118"/>
      <c r="D17" s="696">
        <v>2314</v>
      </c>
      <c r="E17" s="565">
        <v>115000</v>
      </c>
      <c r="F17" s="565">
        <v>-2000</v>
      </c>
      <c r="G17" s="565">
        <f t="shared" si="1"/>
        <v>113000</v>
      </c>
      <c r="H17" s="565"/>
      <c r="I17" s="566" t="s">
        <v>1319</v>
      </c>
    </row>
    <row r="18" spans="1:9" ht="24" customHeight="1" x14ac:dyDescent="0.2">
      <c r="A18" s="1116"/>
      <c r="B18" s="1121"/>
      <c r="C18" s="1122"/>
      <c r="D18" s="696">
        <v>5239</v>
      </c>
      <c r="E18" s="565">
        <v>0</v>
      </c>
      <c r="F18" s="565">
        <v>3360</v>
      </c>
      <c r="G18" s="565">
        <f t="shared" si="1"/>
        <v>3360</v>
      </c>
      <c r="H18" s="565" t="s">
        <v>1214</v>
      </c>
      <c r="I18" s="566"/>
    </row>
    <row r="19" spans="1:9" x14ac:dyDescent="0.2">
      <c r="A19" s="593">
        <v>6</v>
      </c>
      <c r="B19" s="1114" t="s">
        <v>1324</v>
      </c>
      <c r="C19" s="1115"/>
      <c r="D19" s="696">
        <v>2231</v>
      </c>
      <c r="E19" s="565">
        <v>20000</v>
      </c>
      <c r="F19" s="565"/>
      <c r="G19" s="565">
        <f t="shared" si="1"/>
        <v>20000</v>
      </c>
      <c r="H19" s="565"/>
      <c r="I19" s="566" t="s">
        <v>1319</v>
      </c>
    </row>
    <row r="20" spans="1:9" ht="72.75" customHeight="1" x14ac:dyDescent="0.2">
      <c r="A20" s="593">
        <v>7</v>
      </c>
      <c r="B20" s="1114" t="s">
        <v>1325</v>
      </c>
      <c r="C20" s="1115"/>
      <c r="D20" s="696">
        <v>2279</v>
      </c>
      <c r="E20" s="565">
        <v>87500</v>
      </c>
      <c r="F20" s="565">
        <v>-3360</v>
      </c>
      <c r="G20" s="565">
        <f t="shared" si="1"/>
        <v>84140</v>
      </c>
      <c r="H20" s="565"/>
      <c r="I20" s="566" t="s">
        <v>1319</v>
      </c>
    </row>
    <row r="21" spans="1:9" x14ac:dyDescent="0.2">
      <c r="A21" s="593">
        <v>8</v>
      </c>
      <c r="B21" s="1114" t="s">
        <v>1326</v>
      </c>
      <c r="C21" s="1115"/>
      <c r="D21" s="696">
        <v>5234</v>
      </c>
      <c r="E21" s="565">
        <v>30000</v>
      </c>
      <c r="F21" s="565"/>
      <c r="G21" s="565">
        <f t="shared" si="1"/>
        <v>30000</v>
      </c>
      <c r="H21" s="565"/>
      <c r="I21" s="566" t="s">
        <v>1319</v>
      </c>
    </row>
    <row r="22" spans="1:9" ht="36" x14ac:dyDescent="0.2">
      <c r="A22" s="593">
        <v>10</v>
      </c>
      <c r="B22" s="1114" t="s">
        <v>1327</v>
      </c>
      <c r="C22" s="1115"/>
      <c r="D22" s="811">
        <v>1150</v>
      </c>
      <c r="E22" s="565">
        <v>16000</v>
      </c>
      <c r="F22" s="565">
        <v>2000</v>
      </c>
      <c r="G22" s="565">
        <f t="shared" si="1"/>
        <v>18000</v>
      </c>
      <c r="H22" s="565" t="s">
        <v>1212</v>
      </c>
      <c r="I22" s="566" t="s">
        <v>1319</v>
      </c>
    </row>
    <row r="23" spans="1:9" x14ac:dyDescent="0.2">
      <c r="A23" s="854"/>
      <c r="B23" s="854"/>
      <c r="C23" s="854"/>
      <c r="D23" s="854"/>
      <c r="E23" s="854"/>
      <c r="F23" s="854"/>
      <c r="G23" s="854"/>
      <c r="H23" s="854"/>
      <c r="I23" s="854"/>
    </row>
    <row r="24" spans="1:9" x14ac:dyDescent="0.2">
      <c r="A24" s="533" t="s">
        <v>563</v>
      </c>
    </row>
    <row r="25" spans="1:9" x14ac:dyDescent="0.2">
      <c r="A25" s="533" t="s">
        <v>1328</v>
      </c>
    </row>
    <row r="26" spans="1:9" x14ac:dyDescent="0.2">
      <c r="A26" s="533" t="s">
        <v>568</v>
      </c>
    </row>
    <row r="27" spans="1:9" x14ac:dyDescent="0.2">
      <c r="A27" s="533" t="s">
        <v>1329</v>
      </c>
    </row>
    <row r="28" spans="1:9" x14ac:dyDescent="0.2">
      <c r="A28" s="533" t="s">
        <v>1330</v>
      </c>
    </row>
    <row r="30" spans="1:9" customFormat="1" ht="15.75" x14ac:dyDescent="0.25">
      <c r="A30" s="1174"/>
      <c r="B30" s="1174"/>
      <c r="C30" s="1174"/>
      <c r="D30" s="1174"/>
      <c r="E30" s="1174"/>
      <c r="F30" s="1174"/>
      <c r="G30" s="1174"/>
      <c r="H30" s="1174"/>
    </row>
    <row r="31" spans="1:9" s="809" customFormat="1" ht="12.75" x14ac:dyDescent="0.2">
      <c r="C31" s="810"/>
      <c r="D31" s="810"/>
    </row>
    <row r="32" spans="1:9" s="809" customFormat="1" ht="12.75" x14ac:dyDescent="0.2">
      <c r="C32" s="810"/>
      <c r="D32" s="810"/>
    </row>
    <row r="33" spans="1:13" s="820" customFormat="1" ht="12.75" x14ac:dyDescent="0.2">
      <c r="A33" s="955"/>
    </row>
    <row r="34" spans="1:13" s="820" customFormat="1" x14ac:dyDescent="0.2"/>
    <row r="35" spans="1:13" s="820" customFormat="1" x14ac:dyDescent="0.2"/>
    <row r="36" spans="1:13" s="820" customFormat="1" x14ac:dyDescent="0.2"/>
    <row r="37" spans="1:13" s="820" customFormat="1" ht="15.75" x14ac:dyDescent="0.25">
      <c r="A37" s="956"/>
      <c r="B37" s="956"/>
      <c r="C37" s="956"/>
      <c r="D37" s="957"/>
      <c r="E37" s="956"/>
      <c r="F37" s="956"/>
      <c r="G37" s="956"/>
      <c r="H37" s="956"/>
      <c r="L37" s="956"/>
      <c r="M37" s="956"/>
    </row>
    <row r="38" spans="1:13" s="820" customFormat="1" ht="15.75" x14ac:dyDescent="0.25">
      <c r="A38" s="957"/>
      <c r="B38" s="957"/>
      <c r="C38" s="957"/>
      <c r="D38" s="957"/>
      <c r="E38" s="957"/>
      <c r="F38" s="957"/>
      <c r="G38" s="957"/>
      <c r="H38" s="957"/>
      <c r="L38" s="957"/>
      <c r="M38" s="957"/>
    </row>
    <row r="39" spans="1:13" s="820" customFormat="1" ht="15.75" x14ac:dyDescent="0.25">
      <c r="A39" s="957"/>
      <c r="B39" s="957"/>
      <c r="C39" s="957"/>
      <c r="D39" s="957"/>
      <c r="E39" s="957"/>
      <c r="F39" s="957"/>
      <c r="G39" s="957"/>
      <c r="H39" s="957"/>
      <c r="L39" s="957"/>
      <c r="M39" s="957"/>
    </row>
    <row r="40" spans="1:13" s="820" customFormat="1" ht="15.75" x14ac:dyDescent="0.25">
      <c r="A40" s="957"/>
      <c r="B40" s="957"/>
      <c r="C40" s="957"/>
      <c r="D40" s="957"/>
      <c r="E40" s="957"/>
      <c r="F40" s="957"/>
      <c r="G40" s="957"/>
      <c r="H40" s="957"/>
      <c r="L40" s="957"/>
      <c r="M40" s="957"/>
    </row>
    <row r="41" spans="1:13" s="820" customFormat="1" ht="15.75" x14ac:dyDescent="0.25">
      <c r="A41" s="957"/>
      <c r="B41" s="957"/>
      <c r="C41" s="957"/>
      <c r="D41" s="957"/>
      <c r="E41" s="957"/>
      <c r="F41" s="957"/>
      <c r="G41" s="957"/>
      <c r="H41" s="957"/>
      <c r="L41" s="957"/>
      <c r="M41" s="957"/>
    </row>
    <row r="42" spans="1:13" s="820" customFormat="1" ht="15.75" x14ac:dyDescent="0.25">
      <c r="A42" s="957"/>
      <c r="B42" s="957"/>
      <c r="C42" s="957"/>
      <c r="D42" s="957"/>
      <c r="E42" s="957"/>
      <c r="F42" s="957"/>
      <c r="G42" s="957"/>
      <c r="H42" s="957"/>
      <c r="L42" s="957"/>
      <c r="M42" s="957"/>
    </row>
    <row r="43" spans="1:13" s="820" customFormat="1" ht="15.75" x14ac:dyDescent="0.25">
      <c r="A43" s="956"/>
      <c r="B43" s="956"/>
      <c r="C43" s="956"/>
      <c r="D43" s="957"/>
      <c r="E43" s="956"/>
      <c r="F43" s="956"/>
      <c r="G43" s="956"/>
      <c r="H43" s="956"/>
      <c r="L43" s="956"/>
      <c r="M43" s="956"/>
    </row>
    <row r="44" spans="1:13" s="820" customFormat="1" ht="15.75" x14ac:dyDescent="0.25">
      <c r="A44" s="956"/>
      <c r="B44" s="956"/>
      <c r="C44" s="956"/>
      <c r="D44" s="957"/>
      <c r="E44" s="956"/>
      <c r="F44" s="956"/>
      <c r="G44" s="956"/>
      <c r="H44" s="956"/>
      <c r="L44" s="956"/>
      <c r="M44" s="956"/>
    </row>
    <row r="45" spans="1:13" s="820" customFormat="1" ht="15.75" x14ac:dyDescent="0.25">
      <c r="A45" s="956"/>
      <c r="B45" s="956"/>
      <c r="C45" s="956"/>
      <c r="D45" s="957"/>
      <c r="E45" s="956"/>
      <c r="F45" s="956"/>
      <c r="G45" s="956"/>
      <c r="H45" s="956"/>
      <c r="L45" s="956"/>
      <c r="M45" s="956"/>
    </row>
    <row r="46" spans="1:13" s="820" customFormat="1" ht="15.75" x14ac:dyDescent="0.25">
      <c r="A46" s="957"/>
      <c r="B46" s="957"/>
      <c r="C46" s="957"/>
      <c r="D46" s="957"/>
      <c r="E46" s="957"/>
      <c r="F46" s="957"/>
      <c r="G46" s="957"/>
      <c r="H46" s="957"/>
      <c r="L46" s="957"/>
      <c r="M46" s="957"/>
    </row>
    <row r="47" spans="1:13" s="820" customFormat="1" ht="15.75" x14ac:dyDescent="0.25">
      <c r="A47" s="957"/>
      <c r="B47" s="957"/>
      <c r="C47" s="957"/>
      <c r="D47" s="957"/>
      <c r="E47" s="957"/>
      <c r="F47" s="957"/>
      <c r="G47" s="957"/>
      <c r="H47" s="957"/>
      <c r="L47" s="957"/>
      <c r="M47" s="957"/>
    </row>
    <row r="48" spans="1:13" s="820" customFormat="1" ht="15.75" x14ac:dyDescent="0.25">
      <c r="A48" s="957"/>
      <c r="B48" s="957"/>
      <c r="C48" s="957"/>
      <c r="D48" s="957"/>
      <c r="E48" s="957"/>
      <c r="F48" s="957"/>
      <c r="G48" s="957"/>
      <c r="H48" s="957"/>
      <c r="L48" s="957"/>
      <c r="M48" s="957"/>
    </row>
    <row r="49" spans="1:13" s="820" customFormat="1" ht="15.75" x14ac:dyDescent="0.25">
      <c r="A49" s="957"/>
      <c r="B49" s="957"/>
      <c r="C49" s="957"/>
      <c r="D49" s="957"/>
      <c r="E49" s="957"/>
      <c r="F49" s="957"/>
      <c r="G49" s="957"/>
      <c r="H49" s="957"/>
      <c r="L49" s="957"/>
      <c r="M49" s="957"/>
    </row>
    <row r="50" spans="1:13" s="820" customFormat="1" ht="15.75" x14ac:dyDescent="0.25">
      <c r="A50" s="957"/>
      <c r="B50" s="957"/>
      <c r="C50" s="957"/>
      <c r="D50" s="957"/>
      <c r="E50" s="957"/>
      <c r="F50" s="957"/>
      <c r="G50" s="957"/>
      <c r="H50" s="957"/>
      <c r="L50" s="957"/>
      <c r="M50" s="957"/>
    </row>
    <row r="51" spans="1:13" s="820" customFormat="1" ht="15.75" x14ac:dyDescent="0.25">
      <c r="A51" s="957"/>
      <c r="B51" s="957"/>
      <c r="C51" s="957"/>
      <c r="D51" s="957"/>
      <c r="E51" s="957"/>
      <c r="F51" s="957"/>
      <c r="G51" s="957"/>
      <c r="H51" s="957"/>
      <c r="L51" s="957"/>
      <c r="M51" s="957"/>
    </row>
    <row r="52" spans="1:13" s="820" customFormat="1" ht="15.75" x14ac:dyDescent="0.25">
      <c r="A52" s="957"/>
      <c r="B52" s="957"/>
      <c r="C52" s="957"/>
      <c r="D52" s="957"/>
      <c r="E52" s="957"/>
      <c r="F52" s="957"/>
      <c r="G52" s="957"/>
      <c r="H52" s="957"/>
      <c r="L52" s="957"/>
      <c r="M52" s="957"/>
    </row>
    <row r="53" spans="1:13" s="820" customFormat="1" ht="15.75" x14ac:dyDescent="0.25">
      <c r="A53" s="957"/>
      <c r="B53" s="957"/>
      <c r="C53" s="957"/>
      <c r="D53" s="957"/>
      <c r="E53" s="957"/>
      <c r="F53" s="957"/>
      <c r="G53" s="957"/>
      <c r="H53" s="957"/>
      <c r="L53" s="957"/>
      <c r="M53" s="957"/>
    </row>
    <row r="54" spans="1:13" s="820" customFormat="1" ht="15.75" x14ac:dyDescent="0.25">
      <c r="A54" s="957"/>
      <c r="B54" s="957"/>
      <c r="C54" s="957"/>
      <c r="D54" s="957"/>
      <c r="E54" s="957"/>
      <c r="F54" s="957"/>
      <c r="G54" s="957"/>
      <c r="H54" s="957"/>
      <c r="L54" s="957"/>
      <c r="M54" s="957"/>
    </row>
    <row r="55" spans="1:13" s="820" customFormat="1" ht="15.75" x14ac:dyDescent="0.25">
      <c r="A55" s="957"/>
      <c r="B55" s="957"/>
      <c r="C55" s="957"/>
      <c r="D55" s="957"/>
      <c r="E55" s="957"/>
      <c r="F55" s="957"/>
      <c r="G55" s="957"/>
      <c r="H55" s="957"/>
      <c r="L55" s="957"/>
      <c r="M55" s="957"/>
    </row>
    <row r="56" spans="1:13" s="820" customFormat="1" ht="15.75" x14ac:dyDescent="0.25">
      <c r="A56" s="957"/>
      <c r="B56" s="957"/>
      <c r="C56" s="957"/>
      <c r="D56" s="957"/>
      <c r="E56" s="957"/>
      <c r="F56" s="957"/>
      <c r="G56" s="957"/>
      <c r="H56" s="957"/>
      <c r="L56" s="957"/>
      <c r="M56" s="957"/>
    </row>
    <row r="57" spans="1:13" s="820" customFormat="1" ht="15.75" x14ac:dyDescent="0.25">
      <c r="A57" s="957"/>
      <c r="B57" s="957"/>
      <c r="C57" s="957"/>
      <c r="D57" s="957"/>
      <c r="E57" s="957"/>
      <c r="F57" s="957"/>
      <c r="G57" s="957"/>
      <c r="H57" s="957"/>
      <c r="L57" s="957"/>
      <c r="M57" s="957"/>
    </row>
    <row r="58" spans="1:13" s="820" customFormat="1" ht="15.75" x14ac:dyDescent="0.25">
      <c r="A58" s="957"/>
      <c r="B58" s="957"/>
      <c r="C58" s="957"/>
      <c r="D58" s="957"/>
      <c r="E58" s="957"/>
      <c r="F58" s="957"/>
    </row>
    <row r="59" spans="1:13" s="820" customFormat="1" x14ac:dyDescent="0.2"/>
    <row r="60" spans="1:13" s="809" customFormat="1" ht="12.75" x14ac:dyDescent="0.2">
      <c r="C60" s="810"/>
      <c r="D60" s="810"/>
    </row>
    <row r="61" spans="1:13" s="858" customFormat="1" ht="18.75" x14ac:dyDescent="0.3">
      <c r="A61" s="855"/>
      <c r="B61" s="856"/>
      <c r="C61" s="857"/>
      <c r="D61" s="857"/>
      <c r="E61" s="855"/>
    </row>
    <row r="62" spans="1:13" s="708" customFormat="1" x14ac:dyDescent="0.2">
      <c r="A62" s="553"/>
      <c r="B62" s="854"/>
      <c r="C62" s="553"/>
      <c r="D62" s="553"/>
      <c r="E62" s="553"/>
      <c r="F62" s="553"/>
      <c r="G62" s="553"/>
    </row>
  </sheetData>
  <sheetProtection algorithmName="SHA-512" hashValue="ryDzKHqlYSm7gzYcc+5FGA0tEshhzya91fYqmeq60tenttLCQI3f6cAA/uH0fONSecEY6QuIuxjfE9guLHRwaQ==" saltValue="CF/tQ0jbl95WA3nmGpFWQg==" spinCount="100000" sheet="1" objects="1" scenarios="1"/>
  <mergeCells count="20">
    <mergeCell ref="B16:C16"/>
    <mergeCell ref="A5:B5"/>
    <mergeCell ref="A6:I6"/>
    <mergeCell ref="A8:B8"/>
    <mergeCell ref="A9:B9"/>
    <mergeCell ref="C9:I9"/>
    <mergeCell ref="A10:B10"/>
    <mergeCell ref="C10:I10"/>
    <mergeCell ref="B11:C11"/>
    <mergeCell ref="A12:C12"/>
    <mergeCell ref="B13:C13"/>
    <mergeCell ref="B14:C14"/>
    <mergeCell ref="B15:C15"/>
    <mergeCell ref="A30:H30"/>
    <mergeCell ref="A17:A18"/>
    <mergeCell ref="B17:C18"/>
    <mergeCell ref="B19:C19"/>
    <mergeCell ref="B20:C20"/>
    <mergeCell ref="B21:C21"/>
    <mergeCell ref="B22:C22"/>
  </mergeCells>
  <pageMargins left="0.98425196850393704" right="0.39370078740157483" top="0.72187500000000004"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67.pielikums Jūrmalas pilsētas domes
2016.gada 19.maija saistošajiem noteikumiem Nr.13
(protokols Nr.6, 8.punkts)  
 </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14"/>
  <sheetViews>
    <sheetView view="pageLayout" zoomScaleNormal="100" workbookViewId="0">
      <selection activeCell="S27" sqref="S27"/>
    </sheetView>
  </sheetViews>
  <sheetFormatPr defaultRowHeight="12" outlineLevelCol="1" x14ac:dyDescent="0.2"/>
  <cols>
    <col min="1" max="1" width="8.85546875" style="533" customWidth="1"/>
    <col min="2" max="2" width="17.28515625" style="533" customWidth="1"/>
    <col min="3" max="3" width="16" style="533" customWidth="1"/>
    <col min="4" max="4" width="10.5703125" style="533" customWidth="1"/>
    <col min="5" max="5" width="12" style="533" hidden="1" customWidth="1" outlineLevel="1"/>
    <col min="6" max="6" width="11.7109375" style="533" hidden="1" customWidth="1" outlineLevel="1"/>
    <col min="7" max="7" width="11.140625" style="533" customWidth="1" collapsed="1"/>
    <col min="8" max="8" width="26.5703125" style="533" hidden="1" customWidth="1" outlineLevel="1"/>
    <col min="9" max="9" width="15.140625" style="533" customWidth="1" collapsed="1"/>
    <col min="10" max="16384" width="9.140625" style="533"/>
  </cols>
  <sheetData>
    <row r="1" spans="1:9" x14ac:dyDescent="0.2">
      <c r="I1" s="534" t="s">
        <v>778</v>
      </c>
    </row>
    <row r="2" spans="1:9" x14ac:dyDescent="0.2">
      <c r="I2" s="534" t="s">
        <v>343</v>
      </c>
    </row>
    <row r="3" spans="1:9" x14ac:dyDescent="0.2">
      <c r="I3" s="534" t="s">
        <v>344</v>
      </c>
    </row>
    <row r="4" spans="1:9" x14ac:dyDescent="0.2">
      <c r="A4" s="533" t="s">
        <v>345</v>
      </c>
      <c r="B4" s="535"/>
      <c r="C4" s="535"/>
      <c r="D4" s="535"/>
      <c r="E4" s="535"/>
      <c r="F4" s="535"/>
      <c r="G4" s="535"/>
      <c r="H4" s="535"/>
      <c r="I4" s="535"/>
    </row>
    <row r="5" spans="1:9" x14ac:dyDescent="0.2">
      <c r="A5" s="1100" t="s">
        <v>346</v>
      </c>
      <c r="B5" s="1100"/>
      <c r="C5" s="535"/>
      <c r="D5" s="535"/>
      <c r="E5" s="535"/>
      <c r="F5" s="535"/>
      <c r="G5" s="535"/>
      <c r="H5" s="535"/>
      <c r="I5" s="535"/>
    </row>
    <row r="6" spans="1:9" ht="15.75" x14ac:dyDescent="0.25">
      <c r="A6" s="1101" t="s">
        <v>347</v>
      </c>
      <c r="B6" s="1101"/>
      <c r="C6" s="1101"/>
      <c r="D6" s="1101"/>
      <c r="E6" s="1101"/>
      <c r="F6" s="1101"/>
      <c r="G6" s="1101"/>
      <c r="H6" s="1101"/>
      <c r="I6" s="1101"/>
    </row>
    <row r="7" spans="1:9" ht="9.75" customHeight="1" x14ac:dyDescent="0.25">
      <c r="A7" s="537"/>
      <c r="B7" s="537"/>
      <c r="C7" s="537"/>
      <c r="D7" s="537"/>
      <c r="E7" s="537"/>
      <c r="F7" s="537"/>
      <c r="G7" s="537"/>
      <c r="H7" s="537"/>
      <c r="I7" s="537"/>
    </row>
    <row r="8" spans="1:9" ht="15.75" x14ac:dyDescent="0.25">
      <c r="A8" s="1100" t="s">
        <v>348</v>
      </c>
      <c r="B8" s="1100"/>
      <c r="C8" s="538" t="s">
        <v>779</v>
      </c>
      <c r="D8" s="538"/>
      <c r="E8" s="538"/>
      <c r="F8" s="538"/>
      <c r="G8" s="538"/>
      <c r="H8" s="538"/>
      <c r="I8" s="538"/>
    </row>
    <row r="9" spans="1:9" x14ac:dyDescent="0.2">
      <c r="A9" s="1100" t="s">
        <v>350</v>
      </c>
      <c r="B9" s="1100"/>
      <c r="C9" s="535" t="s">
        <v>780</v>
      </c>
      <c r="D9" s="535"/>
      <c r="E9" s="535"/>
      <c r="F9" s="535"/>
      <c r="G9" s="535"/>
      <c r="H9" s="535"/>
      <c r="I9" s="535"/>
    </row>
    <row r="10" spans="1:9" x14ac:dyDescent="0.2">
      <c r="A10" s="1100" t="s">
        <v>352</v>
      </c>
      <c r="B10" s="1100"/>
      <c r="C10" s="1103" t="s">
        <v>781</v>
      </c>
      <c r="D10" s="1103"/>
      <c r="E10" s="1103"/>
      <c r="F10" s="1103"/>
      <c r="G10" s="1103"/>
      <c r="H10" s="1103"/>
      <c r="I10" s="1103"/>
    </row>
    <row r="11" spans="1:9" ht="48" x14ac:dyDescent="0.2">
      <c r="A11" s="542" t="s">
        <v>354</v>
      </c>
      <c r="B11" s="1104" t="s">
        <v>355</v>
      </c>
      <c r="C11" s="1104"/>
      <c r="D11" s="542" t="s">
        <v>356</v>
      </c>
      <c r="E11" s="543" t="s">
        <v>357</v>
      </c>
      <c r="F11" s="544" t="s">
        <v>358</v>
      </c>
      <c r="G11" s="544" t="s">
        <v>359</v>
      </c>
      <c r="H11" s="543" t="s">
        <v>26</v>
      </c>
      <c r="I11" s="542" t="s">
        <v>360</v>
      </c>
    </row>
    <row r="12" spans="1:9" ht="12.75" customHeight="1" x14ac:dyDescent="0.2">
      <c r="A12" s="1149" t="s">
        <v>361</v>
      </c>
      <c r="B12" s="1149"/>
      <c r="C12" s="1149"/>
      <c r="D12" s="561"/>
      <c r="E12" s="561">
        <f>SUM(E13:E30)</f>
        <v>2352564</v>
      </c>
      <c r="F12" s="561">
        <f t="shared" ref="F12:G12" si="0">SUM(F13:F30)</f>
        <v>0</v>
      </c>
      <c r="G12" s="561">
        <f t="shared" si="0"/>
        <v>2352564</v>
      </c>
      <c r="H12" s="561"/>
      <c r="I12" s="561"/>
    </row>
    <row r="13" spans="1:9" ht="26.25" customHeight="1" x14ac:dyDescent="0.2">
      <c r="A13" s="567">
        <v>1</v>
      </c>
      <c r="B13" s="1117" t="s">
        <v>782</v>
      </c>
      <c r="C13" s="1118"/>
      <c r="D13" s="811">
        <v>2244</v>
      </c>
      <c r="E13" s="565">
        <v>586700</v>
      </c>
      <c r="F13" s="565"/>
      <c r="G13" s="565">
        <f>E13+F13</f>
        <v>586700</v>
      </c>
      <c r="H13" s="565"/>
      <c r="I13" s="566" t="s">
        <v>783</v>
      </c>
    </row>
    <row r="14" spans="1:9" ht="15" customHeight="1" x14ac:dyDescent="0.2">
      <c r="A14" s="593">
        <v>2</v>
      </c>
      <c r="B14" s="1108" t="s">
        <v>784</v>
      </c>
      <c r="C14" s="1108"/>
      <c r="D14" s="811">
        <v>2244</v>
      </c>
      <c r="E14" s="565">
        <v>354600</v>
      </c>
      <c r="F14" s="565"/>
      <c r="G14" s="565">
        <f t="shared" ref="G14:G30" si="1">E14+F14</f>
        <v>354600</v>
      </c>
      <c r="H14" s="565"/>
      <c r="I14" s="566" t="s">
        <v>783</v>
      </c>
    </row>
    <row r="15" spans="1:9" ht="15" customHeight="1" x14ac:dyDescent="0.2">
      <c r="A15" s="1110">
        <v>3</v>
      </c>
      <c r="B15" s="1117" t="s">
        <v>785</v>
      </c>
      <c r="C15" s="1118"/>
      <c r="D15" s="811">
        <v>5239</v>
      </c>
      <c r="E15" s="568">
        <v>42399</v>
      </c>
      <c r="F15" s="568"/>
      <c r="G15" s="568">
        <f t="shared" si="1"/>
        <v>42399</v>
      </c>
      <c r="H15" s="568"/>
      <c r="I15" s="1167" t="s">
        <v>783</v>
      </c>
    </row>
    <row r="16" spans="1:9" ht="15" customHeight="1" x14ac:dyDescent="0.2">
      <c r="A16" s="1116"/>
      <c r="B16" s="1121"/>
      <c r="C16" s="1122"/>
      <c r="D16" s="811">
        <v>2244</v>
      </c>
      <c r="E16" s="700">
        <v>29001</v>
      </c>
      <c r="F16" s="700"/>
      <c r="G16" s="700">
        <f t="shared" si="1"/>
        <v>29001</v>
      </c>
      <c r="H16" s="700"/>
      <c r="I16" s="1169"/>
    </row>
    <row r="17" spans="1:9" ht="15" customHeight="1" x14ac:dyDescent="0.2">
      <c r="A17" s="593">
        <v>4</v>
      </c>
      <c r="B17" s="1108" t="s">
        <v>786</v>
      </c>
      <c r="C17" s="1108"/>
      <c r="D17" s="811">
        <v>2244</v>
      </c>
      <c r="E17" s="565">
        <v>8654</v>
      </c>
      <c r="F17" s="565"/>
      <c r="G17" s="565">
        <f t="shared" si="1"/>
        <v>8654</v>
      </c>
      <c r="H17" s="565"/>
      <c r="I17" s="566" t="s">
        <v>783</v>
      </c>
    </row>
    <row r="18" spans="1:9" ht="26.25" customHeight="1" x14ac:dyDescent="0.2">
      <c r="A18" s="593">
        <v>5</v>
      </c>
      <c r="B18" s="1108" t="s">
        <v>787</v>
      </c>
      <c r="C18" s="1108"/>
      <c r="D18" s="812">
        <v>5239</v>
      </c>
      <c r="E18" s="568">
        <v>5600</v>
      </c>
      <c r="F18" s="568"/>
      <c r="G18" s="568">
        <f t="shared" si="1"/>
        <v>5600</v>
      </c>
      <c r="H18" s="568"/>
      <c r="I18" s="566" t="s">
        <v>783</v>
      </c>
    </row>
    <row r="19" spans="1:9" ht="15" customHeight="1" x14ac:dyDescent="0.2">
      <c r="A19" s="567">
        <v>6</v>
      </c>
      <c r="B19" s="1117" t="s">
        <v>788</v>
      </c>
      <c r="C19" s="1118"/>
      <c r="D19" s="811">
        <v>2244</v>
      </c>
      <c r="E19" s="565">
        <v>192041</v>
      </c>
      <c r="F19" s="697"/>
      <c r="G19" s="697">
        <f t="shared" si="1"/>
        <v>192041</v>
      </c>
      <c r="H19" s="697"/>
      <c r="I19" s="698" t="s">
        <v>783</v>
      </c>
    </row>
    <row r="20" spans="1:9" ht="15" customHeight="1" x14ac:dyDescent="0.2">
      <c r="A20" s="593">
        <v>7</v>
      </c>
      <c r="B20" s="1108" t="s">
        <v>789</v>
      </c>
      <c r="C20" s="1108"/>
      <c r="D20" s="811">
        <v>5239</v>
      </c>
      <c r="E20" s="568">
        <v>100000</v>
      </c>
      <c r="F20" s="568"/>
      <c r="G20" s="568">
        <f t="shared" si="1"/>
        <v>100000</v>
      </c>
      <c r="H20" s="568"/>
      <c r="I20" s="566" t="s">
        <v>783</v>
      </c>
    </row>
    <row r="21" spans="1:9" ht="15" customHeight="1" x14ac:dyDescent="0.2">
      <c r="A21" s="567">
        <v>8</v>
      </c>
      <c r="B21" s="1117" t="s">
        <v>790</v>
      </c>
      <c r="C21" s="1118"/>
      <c r="D21" s="811">
        <v>2244</v>
      </c>
      <c r="E21" s="565">
        <v>127428</v>
      </c>
      <c r="F21" s="697"/>
      <c r="G21" s="697">
        <f t="shared" si="1"/>
        <v>127428</v>
      </c>
      <c r="H21" s="697"/>
      <c r="I21" s="698" t="s">
        <v>783</v>
      </c>
    </row>
    <row r="22" spans="1:9" ht="34.5" customHeight="1" x14ac:dyDescent="0.2">
      <c r="A22" s="595">
        <v>9</v>
      </c>
      <c r="B22" s="1108" t="s">
        <v>791</v>
      </c>
      <c r="C22" s="1108"/>
      <c r="D22" s="813">
        <v>2244</v>
      </c>
      <c r="E22" s="565">
        <v>165030</v>
      </c>
      <c r="F22" s="565"/>
      <c r="G22" s="565">
        <f t="shared" si="1"/>
        <v>165030</v>
      </c>
      <c r="H22" s="565"/>
      <c r="I22" s="566" t="s">
        <v>792</v>
      </c>
    </row>
    <row r="23" spans="1:9" ht="15" customHeight="1" x14ac:dyDescent="0.2">
      <c r="A23" s="595">
        <v>10</v>
      </c>
      <c r="B23" s="1108" t="s">
        <v>793</v>
      </c>
      <c r="C23" s="1108"/>
      <c r="D23" s="814"/>
      <c r="E23" s="565"/>
      <c r="F23" s="565"/>
      <c r="G23" s="565"/>
      <c r="H23" s="565"/>
      <c r="I23" s="566"/>
    </row>
    <row r="24" spans="1:9" ht="15" customHeight="1" x14ac:dyDescent="0.2">
      <c r="A24" s="815" t="s">
        <v>794</v>
      </c>
      <c r="B24" s="1139" t="s">
        <v>795</v>
      </c>
      <c r="C24" s="1139"/>
      <c r="D24" s="813">
        <v>2244</v>
      </c>
      <c r="E24" s="565">
        <v>88508</v>
      </c>
      <c r="F24" s="565"/>
      <c r="G24" s="565">
        <f t="shared" si="1"/>
        <v>88508</v>
      </c>
      <c r="H24" s="565"/>
      <c r="I24" s="566" t="s">
        <v>783</v>
      </c>
    </row>
    <row r="25" spans="1:9" ht="30" customHeight="1" x14ac:dyDescent="0.2">
      <c r="A25" s="595" t="s">
        <v>796</v>
      </c>
      <c r="B25" s="1108" t="s">
        <v>797</v>
      </c>
      <c r="C25" s="1108"/>
      <c r="D25" s="813">
        <v>2244</v>
      </c>
      <c r="E25" s="565">
        <v>365000</v>
      </c>
      <c r="F25" s="565"/>
      <c r="G25" s="565">
        <f t="shared" si="1"/>
        <v>365000</v>
      </c>
      <c r="H25" s="565"/>
      <c r="I25" s="566" t="s">
        <v>783</v>
      </c>
    </row>
    <row r="26" spans="1:9" ht="15" customHeight="1" x14ac:dyDescent="0.2">
      <c r="A26" s="595" t="s">
        <v>798</v>
      </c>
      <c r="B26" s="1108" t="s">
        <v>799</v>
      </c>
      <c r="C26" s="1108"/>
      <c r="D26" s="813">
        <v>2244</v>
      </c>
      <c r="E26" s="565">
        <v>3000</v>
      </c>
      <c r="F26" s="565"/>
      <c r="G26" s="565">
        <f t="shared" si="1"/>
        <v>3000</v>
      </c>
      <c r="H26" s="565"/>
      <c r="I26" s="566" t="s">
        <v>783</v>
      </c>
    </row>
    <row r="27" spans="1:9" ht="15" customHeight="1" x14ac:dyDescent="0.2">
      <c r="A27" s="593">
        <v>11</v>
      </c>
      <c r="B27" s="1108" t="s">
        <v>800</v>
      </c>
      <c r="C27" s="1108"/>
      <c r="D27" s="811">
        <v>2244</v>
      </c>
      <c r="E27" s="565">
        <v>180000</v>
      </c>
      <c r="F27" s="565"/>
      <c r="G27" s="565">
        <f t="shared" si="1"/>
        <v>180000</v>
      </c>
      <c r="H27" s="565"/>
      <c r="I27" s="566" t="s">
        <v>792</v>
      </c>
    </row>
    <row r="28" spans="1:9" ht="15" customHeight="1" x14ac:dyDescent="0.2">
      <c r="A28" s="593">
        <v>12</v>
      </c>
      <c r="B28" s="1108" t="s">
        <v>801</v>
      </c>
      <c r="C28" s="1108"/>
      <c r="D28" s="811">
        <v>2244</v>
      </c>
      <c r="E28" s="565">
        <v>78528</v>
      </c>
      <c r="F28" s="565"/>
      <c r="G28" s="565">
        <f t="shared" si="1"/>
        <v>78528</v>
      </c>
      <c r="H28" s="565"/>
      <c r="I28" s="566"/>
    </row>
    <row r="29" spans="1:9" ht="27" customHeight="1" x14ac:dyDescent="0.2">
      <c r="A29" s="593">
        <v>13</v>
      </c>
      <c r="B29" s="1108" t="s">
        <v>802</v>
      </c>
      <c r="C29" s="1108"/>
      <c r="D29" s="811">
        <v>2279</v>
      </c>
      <c r="E29" s="565">
        <v>17075</v>
      </c>
      <c r="F29" s="565"/>
      <c r="G29" s="565">
        <f t="shared" si="1"/>
        <v>17075</v>
      </c>
      <c r="H29" s="565"/>
      <c r="I29" s="566"/>
    </row>
    <row r="30" spans="1:9" ht="15" customHeight="1" x14ac:dyDescent="0.2">
      <c r="A30" s="593">
        <v>14</v>
      </c>
      <c r="B30" s="1108" t="s">
        <v>803</v>
      </c>
      <c r="C30" s="1108"/>
      <c r="D30" s="811">
        <v>2244</v>
      </c>
      <c r="E30" s="565">
        <v>9000</v>
      </c>
      <c r="F30" s="565"/>
      <c r="G30" s="565">
        <f t="shared" si="1"/>
        <v>9000</v>
      </c>
      <c r="H30" s="565"/>
      <c r="I30" s="566"/>
    </row>
    <row r="31" spans="1:9" x14ac:dyDescent="0.2">
      <c r="A31" s="553"/>
      <c r="B31" s="553"/>
      <c r="C31" s="553"/>
      <c r="D31" s="553"/>
      <c r="E31" s="553"/>
      <c r="F31" s="553"/>
      <c r="G31" s="553"/>
      <c r="H31" s="553"/>
      <c r="I31" s="553"/>
    </row>
    <row r="32" spans="1:9" x14ac:dyDescent="0.2">
      <c r="A32" s="1100" t="s">
        <v>350</v>
      </c>
      <c r="B32" s="1100"/>
      <c r="C32" s="1100" t="s">
        <v>804</v>
      </c>
      <c r="D32" s="1100"/>
      <c r="E32" s="1100"/>
      <c r="F32" s="1100"/>
      <c r="G32" s="1100"/>
      <c r="H32" s="1100"/>
      <c r="I32" s="1100"/>
    </row>
    <row r="33" spans="1:9" x14ac:dyDescent="0.2">
      <c r="A33" s="1100" t="s">
        <v>352</v>
      </c>
      <c r="B33" s="1100"/>
      <c r="C33" s="1103" t="s">
        <v>336</v>
      </c>
      <c r="D33" s="1103"/>
      <c r="E33" s="1103"/>
      <c r="F33" s="1103"/>
      <c r="G33" s="1103"/>
      <c r="H33" s="1103"/>
      <c r="I33" s="1103"/>
    </row>
    <row r="34" spans="1:9" ht="48" x14ac:dyDescent="0.2">
      <c r="A34" s="542" t="s">
        <v>354</v>
      </c>
      <c r="B34" s="1104" t="s">
        <v>355</v>
      </c>
      <c r="C34" s="1104"/>
      <c r="D34" s="542" t="s">
        <v>356</v>
      </c>
      <c r="E34" s="543" t="s">
        <v>357</v>
      </c>
      <c r="F34" s="544" t="s">
        <v>358</v>
      </c>
      <c r="G34" s="544" t="s">
        <v>359</v>
      </c>
      <c r="H34" s="543" t="s">
        <v>26</v>
      </c>
      <c r="I34" s="542" t="s">
        <v>360</v>
      </c>
    </row>
    <row r="35" spans="1:9" ht="12" customHeight="1" x14ac:dyDescent="0.2">
      <c r="A35" s="1149" t="s">
        <v>361</v>
      </c>
      <c r="B35" s="1149"/>
      <c r="C35" s="1149"/>
      <c r="D35" s="561"/>
      <c r="E35" s="561">
        <f>SUM(E36:E52)</f>
        <v>203372</v>
      </c>
      <c r="F35" s="561">
        <f t="shared" ref="F35:G35" si="2">SUM(F36:F52)</f>
        <v>0</v>
      </c>
      <c r="G35" s="561">
        <f t="shared" si="2"/>
        <v>203372</v>
      </c>
      <c r="H35" s="561"/>
      <c r="I35" s="561"/>
    </row>
    <row r="36" spans="1:9" x14ac:dyDescent="0.2">
      <c r="A36" s="1139">
        <v>1</v>
      </c>
      <c r="B36" s="1108" t="s">
        <v>805</v>
      </c>
      <c r="C36" s="1108"/>
      <c r="D36" s="811">
        <v>2243</v>
      </c>
      <c r="E36" s="565">
        <v>4839</v>
      </c>
      <c r="F36" s="565"/>
      <c r="G36" s="565">
        <f t="shared" ref="G36:G52" si="3">E36+F36</f>
        <v>4839</v>
      </c>
      <c r="H36" s="565"/>
      <c r="I36" s="566" t="s">
        <v>806</v>
      </c>
    </row>
    <row r="37" spans="1:9" x14ac:dyDescent="0.2">
      <c r="A37" s="1139"/>
      <c r="B37" s="1108"/>
      <c r="C37" s="1108"/>
      <c r="D37" s="811">
        <v>2312</v>
      </c>
      <c r="E37" s="565">
        <v>4848</v>
      </c>
      <c r="F37" s="565"/>
      <c r="G37" s="565">
        <f t="shared" si="3"/>
        <v>4848</v>
      </c>
      <c r="H37" s="565"/>
      <c r="I37" s="566" t="s">
        <v>806</v>
      </c>
    </row>
    <row r="38" spans="1:9" ht="14.25" customHeight="1" x14ac:dyDescent="0.2">
      <c r="A38" s="593">
        <v>2</v>
      </c>
      <c r="B38" s="1108" t="s">
        <v>807</v>
      </c>
      <c r="C38" s="1108"/>
      <c r="D38" s="811">
        <v>2243</v>
      </c>
      <c r="E38" s="565">
        <v>11320</v>
      </c>
      <c r="F38" s="565"/>
      <c r="G38" s="565">
        <f t="shared" si="3"/>
        <v>11320</v>
      </c>
      <c r="H38" s="565"/>
      <c r="I38" s="566" t="s">
        <v>808</v>
      </c>
    </row>
    <row r="39" spans="1:9" ht="14.25" customHeight="1" x14ac:dyDescent="0.2">
      <c r="A39" s="593">
        <v>3</v>
      </c>
      <c r="B39" s="1108" t="s">
        <v>809</v>
      </c>
      <c r="C39" s="1108"/>
      <c r="D39" s="811">
        <v>5239</v>
      </c>
      <c r="E39" s="565">
        <v>20000</v>
      </c>
      <c r="F39" s="565"/>
      <c r="G39" s="565">
        <f t="shared" si="3"/>
        <v>20000</v>
      </c>
      <c r="H39" s="565"/>
      <c r="I39" s="566" t="s">
        <v>808</v>
      </c>
    </row>
    <row r="40" spans="1:9" ht="38.25" customHeight="1" x14ac:dyDescent="0.2">
      <c r="A40" s="593">
        <v>4</v>
      </c>
      <c r="B40" s="1108" t="s">
        <v>810</v>
      </c>
      <c r="C40" s="1108"/>
      <c r="D40" s="816"/>
      <c r="E40" s="565"/>
      <c r="F40" s="565"/>
      <c r="G40" s="565"/>
      <c r="H40" s="565"/>
      <c r="I40" s="566"/>
    </row>
    <row r="41" spans="1:9" ht="41.25" customHeight="1" x14ac:dyDescent="0.2">
      <c r="A41" s="593" t="s">
        <v>606</v>
      </c>
      <c r="B41" s="1108" t="s">
        <v>811</v>
      </c>
      <c r="C41" s="1108"/>
      <c r="D41" s="811">
        <v>5240</v>
      </c>
      <c r="E41" s="565">
        <v>80000</v>
      </c>
      <c r="F41" s="565"/>
      <c r="G41" s="565">
        <f t="shared" si="3"/>
        <v>80000</v>
      </c>
      <c r="H41" s="565"/>
      <c r="I41" s="566" t="s">
        <v>812</v>
      </c>
    </row>
    <row r="42" spans="1:9" ht="28.5" customHeight="1" x14ac:dyDescent="0.2">
      <c r="A42" s="593" t="s">
        <v>608</v>
      </c>
      <c r="B42" s="1108" t="s">
        <v>813</v>
      </c>
      <c r="C42" s="1108"/>
      <c r="D42" s="811">
        <v>2243</v>
      </c>
      <c r="E42" s="565">
        <v>25000</v>
      </c>
      <c r="F42" s="565"/>
      <c r="G42" s="565">
        <f t="shared" si="3"/>
        <v>25000</v>
      </c>
      <c r="H42" s="565"/>
      <c r="I42" s="566" t="s">
        <v>812</v>
      </c>
    </row>
    <row r="43" spans="1:9" ht="30.75" customHeight="1" x14ac:dyDescent="0.2">
      <c r="A43" s="593" t="s">
        <v>610</v>
      </c>
      <c r="B43" s="1108" t="s">
        <v>814</v>
      </c>
      <c r="C43" s="1108"/>
      <c r="D43" s="811">
        <v>2244</v>
      </c>
      <c r="E43" s="565">
        <v>1000</v>
      </c>
      <c r="F43" s="565"/>
      <c r="G43" s="565">
        <f t="shared" si="3"/>
        <v>1000</v>
      </c>
      <c r="H43" s="565"/>
      <c r="I43" s="566" t="s">
        <v>812</v>
      </c>
    </row>
    <row r="44" spans="1:9" ht="27.75" customHeight="1" x14ac:dyDescent="0.2">
      <c r="A44" s="593">
        <v>5</v>
      </c>
      <c r="B44" s="1108" t="s">
        <v>815</v>
      </c>
      <c r="C44" s="1108"/>
      <c r="D44" s="811">
        <v>5239</v>
      </c>
      <c r="E44" s="568">
        <v>20000</v>
      </c>
      <c r="F44" s="568"/>
      <c r="G44" s="568">
        <f t="shared" si="3"/>
        <v>20000</v>
      </c>
      <c r="H44" s="568"/>
      <c r="I44" s="566" t="s">
        <v>808</v>
      </c>
    </row>
    <row r="45" spans="1:9" ht="30" customHeight="1" x14ac:dyDescent="0.2">
      <c r="A45" s="593">
        <v>6</v>
      </c>
      <c r="B45" s="1108" t="s">
        <v>816</v>
      </c>
      <c r="C45" s="1108"/>
      <c r="D45" s="811">
        <v>2314</v>
      </c>
      <c r="E45" s="565">
        <v>1000</v>
      </c>
      <c r="F45" s="565"/>
      <c r="G45" s="565">
        <f t="shared" si="3"/>
        <v>1000</v>
      </c>
      <c r="H45" s="565"/>
      <c r="I45" s="566" t="s">
        <v>817</v>
      </c>
    </row>
    <row r="46" spans="1:9" x14ac:dyDescent="0.2">
      <c r="A46" s="1139">
        <v>7</v>
      </c>
      <c r="B46" s="1108" t="s">
        <v>818</v>
      </c>
      <c r="C46" s="1108"/>
      <c r="D46" s="811">
        <v>2244</v>
      </c>
      <c r="E46" s="565">
        <v>8000</v>
      </c>
      <c r="F46" s="565"/>
      <c r="G46" s="565">
        <f t="shared" si="3"/>
        <v>8000</v>
      </c>
      <c r="H46" s="565"/>
      <c r="I46" s="1107" t="s">
        <v>783</v>
      </c>
    </row>
    <row r="47" spans="1:9" x14ac:dyDescent="0.2">
      <c r="A47" s="1139"/>
      <c r="B47" s="1108"/>
      <c r="C47" s="1108"/>
      <c r="D47" s="811">
        <v>2312</v>
      </c>
      <c r="E47" s="565">
        <v>1000</v>
      </c>
      <c r="F47" s="565"/>
      <c r="G47" s="565">
        <f t="shared" si="3"/>
        <v>1000</v>
      </c>
      <c r="H47" s="565"/>
      <c r="I47" s="1107"/>
    </row>
    <row r="48" spans="1:9" x14ac:dyDescent="0.2">
      <c r="A48" s="1139"/>
      <c r="B48" s="1108"/>
      <c r="C48" s="1108"/>
      <c r="D48" s="811">
        <v>2390</v>
      </c>
      <c r="E48" s="565">
        <v>900</v>
      </c>
      <c r="F48" s="565"/>
      <c r="G48" s="565">
        <f t="shared" si="3"/>
        <v>900</v>
      </c>
      <c r="H48" s="565"/>
      <c r="I48" s="1107"/>
    </row>
    <row r="49" spans="1:9" x14ac:dyDescent="0.2">
      <c r="A49" s="1178">
        <v>8</v>
      </c>
      <c r="B49" s="1108" t="s">
        <v>819</v>
      </c>
      <c r="C49" s="1108"/>
      <c r="D49" s="813">
        <v>2244</v>
      </c>
      <c r="E49" s="565">
        <v>15065</v>
      </c>
      <c r="F49" s="565"/>
      <c r="G49" s="565">
        <f t="shared" si="3"/>
        <v>15065</v>
      </c>
      <c r="H49" s="565"/>
      <c r="I49" s="566" t="s">
        <v>783</v>
      </c>
    </row>
    <row r="50" spans="1:9" x14ac:dyDescent="0.2">
      <c r="A50" s="1178"/>
      <c r="B50" s="1108"/>
      <c r="C50" s="1108"/>
      <c r="D50" s="813">
        <v>2223</v>
      </c>
      <c r="E50" s="565">
        <v>1500</v>
      </c>
      <c r="F50" s="565"/>
      <c r="G50" s="565">
        <f t="shared" si="3"/>
        <v>1500</v>
      </c>
      <c r="H50" s="565"/>
      <c r="I50" s="566" t="s">
        <v>783</v>
      </c>
    </row>
    <row r="51" spans="1:9" x14ac:dyDescent="0.2">
      <c r="A51" s="1178"/>
      <c r="B51" s="1108"/>
      <c r="C51" s="1108"/>
      <c r="D51" s="817">
        <v>2243</v>
      </c>
      <c r="E51" s="565">
        <v>600</v>
      </c>
      <c r="F51" s="565"/>
      <c r="G51" s="565">
        <f t="shared" si="3"/>
        <v>600</v>
      </c>
      <c r="H51" s="565"/>
      <c r="I51" s="566" t="s">
        <v>783</v>
      </c>
    </row>
    <row r="52" spans="1:9" x14ac:dyDescent="0.2">
      <c r="A52" s="595">
        <v>9</v>
      </c>
      <c r="B52" s="1108" t="s">
        <v>820</v>
      </c>
      <c r="C52" s="1108"/>
      <c r="D52" s="813">
        <v>2244</v>
      </c>
      <c r="E52" s="568">
        <v>8300</v>
      </c>
      <c r="F52" s="568"/>
      <c r="G52" s="568">
        <f t="shared" si="3"/>
        <v>8300</v>
      </c>
      <c r="H52" s="568"/>
      <c r="I52" s="566" t="s">
        <v>783</v>
      </c>
    </row>
    <row r="53" spans="1:9" x14ac:dyDescent="0.2">
      <c r="A53" s="553"/>
      <c r="B53" s="553"/>
      <c r="C53" s="553"/>
      <c r="D53" s="553"/>
      <c r="E53" s="582"/>
      <c r="F53" s="582"/>
      <c r="G53" s="582"/>
      <c r="H53" s="582"/>
      <c r="I53" s="582"/>
    </row>
    <row r="54" spans="1:9" x14ac:dyDescent="0.2">
      <c r="A54" s="1100" t="s">
        <v>350</v>
      </c>
      <c r="B54" s="1100"/>
      <c r="C54" s="1100" t="s">
        <v>395</v>
      </c>
      <c r="D54" s="1100"/>
      <c r="E54" s="1100"/>
      <c r="F54" s="1100"/>
      <c r="G54" s="1100"/>
      <c r="H54" s="1100"/>
      <c r="I54" s="1100"/>
    </row>
    <row r="55" spans="1:9" x14ac:dyDescent="0.2">
      <c r="A55" s="1179" t="s">
        <v>352</v>
      </c>
      <c r="B55" s="1179"/>
      <c r="C55" s="1180" t="s">
        <v>688</v>
      </c>
      <c r="D55" s="1180"/>
      <c r="E55" s="1180"/>
      <c r="F55" s="1180"/>
      <c r="G55" s="1180"/>
      <c r="H55" s="1180"/>
      <c r="I55" s="1180"/>
    </row>
    <row r="56" spans="1:9" ht="48" x14ac:dyDescent="0.2">
      <c r="A56" s="542" t="s">
        <v>354</v>
      </c>
      <c r="B56" s="1104" t="s">
        <v>355</v>
      </c>
      <c r="C56" s="1104"/>
      <c r="D56" s="542" t="s">
        <v>356</v>
      </c>
      <c r="E56" s="543" t="s">
        <v>357</v>
      </c>
      <c r="F56" s="544" t="s">
        <v>358</v>
      </c>
      <c r="G56" s="544" t="s">
        <v>359</v>
      </c>
      <c r="H56" s="543" t="s">
        <v>26</v>
      </c>
      <c r="I56" s="542" t="s">
        <v>360</v>
      </c>
    </row>
    <row r="57" spans="1:9" x14ac:dyDescent="0.2">
      <c r="A57" s="1149" t="s">
        <v>361</v>
      </c>
      <c r="B57" s="1149"/>
      <c r="C57" s="1149"/>
      <c r="D57" s="561"/>
      <c r="E57" s="561">
        <f t="shared" ref="E57:F57" si="4">SUM(E58:E70)</f>
        <v>390018</v>
      </c>
      <c r="F57" s="561">
        <f t="shared" si="4"/>
        <v>0</v>
      </c>
      <c r="G57" s="561">
        <f>SUM(G58:G70)</f>
        <v>390018</v>
      </c>
      <c r="H57" s="561"/>
      <c r="I57" s="561"/>
    </row>
    <row r="58" spans="1:9" ht="12" customHeight="1" x14ac:dyDescent="0.2">
      <c r="A58" s="1139">
        <v>1</v>
      </c>
      <c r="B58" s="1108" t="s">
        <v>821</v>
      </c>
      <c r="C58" s="1108"/>
      <c r="D58" s="811">
        <v>2244</v>
      </c>
      <c r="E58" s="565">
        <v>11000</v>
      </c>
      <c r="F58" s="565"/>
      <c r="G58" s="565">
        <f t="shared" ref="G58:G70" si="5">E58+F58</f>
        <v>11000</v>
      </c>
      <c r="H58" s="565"/>
      <c r="I58" s="566" t="s">
        <v>822</v>
      </c>
    </row>
    <row r="59" spans="1:9" x14ac:dyDescent="0.2">
      <c r="A59" s="1139"/>
      <c r="B59" s="1108"/>
      <c r="C59" s="1108"/>
      <c r="D59" s="811">
        <v>2312</v>
      </c>
      <c r="E59" s="565">
        <v>5234</v>
      </c>
      <c r="F59" s="565"/>
      <c r="G59" s="565">
        <f t="shared" si="5"/>
        <v>5234</v>
      </c>
      <c r="H59" s="565"/>
      <c r="I59" s="566" t="s">
        <v>822</v>
      </c>
    </row>
    <row r="60" spans="1:9" x14ac:dyDescent="0.2">
      <c r="A60" s="1139"/>
      <c r="B60" s="1108"/>
      <c r="C60" s="1108"/>
      <c r="D60" s="812">
        <v>5240</v>
      </c>
      <c r="E60" s="568">
        <v>0</v>
      </c>
      <c r="F60" s="568"/>
      <c r="G60" s="568">
        <f t="shared" si="5"/>
        <v>0</v>
      </c>
      <c r="H60" s="568"/>
      <c r="I60" s="566" t="s">
        <v>822</v>
      </c>
    </row>
    <row r="61" spans="1:9" x14ac:dyDescent="0.2">
      <c r="A61" s="1139"/>
      <c r="B61" s="1108"/>
      <c r="C61" s="1108"/>
      <c r="D61" s="811">
        <v>2390</v>
      </c>
      <c r="E61" s="565">
        <v>50</v>
      </c>
      <c r="F61" s="565"/>
      <c r="G61" s="565">
        <f t="shared" si="5"/>
        <v>50</v>
      </c>
      <c r="H61" s="565"/>
      <c r="I61" s="566" t="s">
        <v>822</v>
      </c>
    </row>
    <row r="62" spans="1:9" ht="32.25" customHeight="1" x14ac:dyDescent="0.2">
      <c r="A62" s="593">
        <v>2</v>
      </c>
      <c r="B62" s="1108" t="s">
        <v>823</v>
      </c>
      <c r="C62" s="1108"/>
      <c r="D62" s="811">
        <v>2261</v>
      </c>
      <c r="E62" s="565">
        <v>170</v>
      </c>
      <c r="F62" s="565"/>
      <c r="G62" s="565">
        <f t="shared" si="5"/>
        <v>170</v>
      </c>
      <c r="H62" s="565"/>
      <c r="I62" s="566" t="s">
        <v>365</v>
      </c>
    </row>
    <row r="63" spans="1:9" ht="12" customHeight="1" x14ac:dyDescent="0.2">
      <c r="A63" s="1139">
        <v>3</v>
      </c>
      <c r="B63" s="1108" t="s">
        <v>824</v>
      </c>
      <c r="C63" s="1108"/>
      <c r="D63" s="811">
        <v>2244</v>
      </c>
      <c r="E63" s="565">
        <v>18000</v>
      </c>
      <c r="F63" s="565"/>
      <c r="G63" s="565">
        <f t="shared" si="5"/>
        <v>18000</v>
      </c>
      <c r="H63" s="565"/>
      <c r="I63" s="566" t="s">
        <v>822</v>
      </c>
    </row>
    <row r="64" spans="1:9" x14ac:dyDescent="0.2">
      <c r="A64" s="1139"/>
      <c r="B64" s="1108"/>
      <c r="C64" s="1108"/>
      <c r="D64" s="811">
        <v>5240</v>
      </c>
      <c r="E64" s="568">
        <v>62874</v>
      </c>
      <c r="F64" s="568"/>
      <c r="G64" s="568">
        <f t="shared" si="5"/>
        <v>62874</v>
      </c>
      <c r="H64" s="568"/>
      <c r="I64" s="566" t="s">
        <v>822</v>
      </c>
    </row>
    <row r="65" spans="1:9" ht="36.75" customHeight="1" x14ac:dyDescent="0.2">
      <c r="A65" s="593">
        <v>4</v>
      </c>
      <c r="B65" s="1108" t="s">
        <v>825</v>
      </c>
      <c r="C65" s="1108"/>
      <c r="D65" s="811">
        <v>2243</v>
      </c>
      <c r="E65" s="565">
        <v>15000</v>
      </c>
      <c r="F65" s="565"/>
      <c r="G65" s="565">
        <f t="shared" si="5"/>
        <v>15000</v>
      </c>
      <c r="H65" s="565"/>
      <c r="I65" s="566" t="s">
        <v>822</v>
      </c>
    </row>
    <row r="66" spans="1:9" ht="42" customHeight="1" x14ac:dyDescent="0.2">
      <c r="A66" s="593">
        <v>5</v>
      </c>
      <c r="B66" s="1108" t="s">
        <v>826</v>
      </c>
      <c r="C66" s="1108"/>
      <c r="D66" s="811">
        <v>2269</v>
      </c>
      <c r="E66" s="568">
        <v>2290</v>
      </c>
      <c r="F66" s="568"/>
      <c r="G66" s="568">
        <f t="shared" si="5"/>
        <v>2290</v>
      </c>
      <c r="H66" s="568"/>
      <c r="I66" s="566" t="s">
        <v>822</v>
      </c>
    </row>
    <row r="67" spans="1:9" ht="18" customHeight="1" x14ac:dyDescent="0.2">
      <c r="A67" s="593">
        <v>6</v>
      </c>
      <c r="B67" s="1108" t="s">
        <v>827</v>
      </c>
      <c r="C67" s="1108"/>
      <c r="D67" s="811">
        <v>5239</v>
      </c>
      <c r="E67" s="568">
        <v>132500</v>
      </c>
      <c r="F67" s="568"/>
      <c r="G67" s="568">
        <f t="shared" si="5"/>
        <v>132500</v>
      </c>
      <c r="H67" s="568"/>
      <c r="I67" s="566" t="s">
        <v>822</v>
      </c>
    </row>
    <row r="68" spans="1:9" ht="26.25" customHeight="1" x14ac:dyDescent="0.2">
      <c r="A68" s="593">
        <v>7</v>
      </c>
      <c r="B68" s="1108" t="s">
        <v>828</v>
      </c>
      <c r="C68" s="1108"/>
      <c r="D68" s="811">
        <v>5239</v>
      </c>
      <c r="E68" s="568">
        <v>30000</v>
      </c>
      <c r="F68" s="568"/>
      <c r="G68" s="568">
        <f t="shared" si="5"/>
        <v>30000</v>
      </c>
      <c r="H68" s="568"/>
      <c r="I68" s="566" t="s">
        <v>822</v>
      </c>
    </row>
    <row r="69" spans="1:9" ht="19.5" customHeight="1" x14ac:dyDescent="0.2">
      <c r="A69" s="1139">
        <v>8</v>
      </c>
      <c r="B69" s="1108" t="s">
        <v>829</v>
      </c>
      <c r="C69" s="1108"/>
      <c r="D69" s="811">
        <v>5240</v>
      </c>
      <c r="E69" s="568">
        <v>112900</v>
      </c>
      <c r="F69" s="568">
        <v>-4835</v>
      </c>
      <c r="G69" s="568">
        <f t="shared" si="5"/>
        <v>108065</v>
      </c>
      <c r="H69" s="568"/>
      <c r="I69" s="1167" t="s">
        <v>822</v>
      </c>
    </row>
    <row r="70" spans="1:9" ht="66.75" customHeight="1" x14ac:dyDescent="0.2">
      <c r="A70" s="1139"/>
      <c r="B70" s="1108"/>
      <c r="C70" s="1108"/>
      <c r="D70" s="811">
        <v>2279</v>
      </c>
      <c r="E70" s="568">
        <v>0</v>
      </c>
      <c r="F70" s="568">
        <v>4835</v>
      </c>
      <c r="G70" s="568">
        <f t="shared" si="5"/>
        <v>4835</v>
      </c>
      <c r="H70" s="568" t="s">
        <v>689</v>
      </c>
      <c r="I70" s="1169"/>
    </row>
    <row r="71" spans="1:9" x14ac:dyDescent="0.2">
      <c r="A71" s="553"/>
      <c r="B71" s="553"/>
      <c r="C71" s="553"/>
      <c r="D71" s="553"/>
      <c r="E71" s="582"/>
      <c r="F71" s="582"/>
      <c r="G71" s="582"/>
      <c r="H71" s="582"/>
      <c r="I71" s="582"/>
    </row>
    <row r="72" spans="1:9" x14ac:dyDescent="0.2">
      <c r="A72" s="1100" t="s">
        <v>350</v>
      </c>
      <c r="B72" s="1100"/>
      <c r="C72" s="1100" t="s">
        <v>830</v>
      </c>
      <c r="D72" s="1100"/>
      <c r="E72" s="1100"/>
      <c r="F72" s="1100"/>
      <c r="G72" s="1100"/>
      <c r="H72" s="1100"/>
      <c r="I72" s="1100"/>
    </row>
    <row r="73" spans="1:9" x14ac:dyDescent="0.2">
      <c r="A73" s="1100" t="s">
        <v>352</v>
      </c>
      <c r="B73" s="1100"/>
      <c r="C73" s="1103" t="s">
        <v>422</v>
      </c>
      <c r="D73" s="1103"/>
      <c r="E73" s="1103"/>
      <c r="F73" s="1103"/>
      <c r="G73" s="1103"/>
      <c r="H73" s="1103"/>
      <c r="I73" s="1103"/>
    </row>
    <row r="74" spans="1:9" ht="48" x14ac:dyDescent="0.2">
      <c r="A74" s="542" t="s">
        <v>354</v>
      </c>
      <c r="B74" s="1104" t="s">
        <v>355</v>
      </c>
      <c r="C74" s="1104"/>
      <c r="D74" s="542" t="s">
        <v>356</v>
      </c>
      <c r="E74" s="543" t="s">
        <v>357</v>
      </c>
      <c r="F74" s="544" t="s">
        <v>358</v>
      </c>
      <c r="G74" s="544" t="s">
        <v>359</v>
      </c>
      <c r="H74" s="543" t="s">
        <v>26</v>
      </c>
      <c r="I74" s="542" t="s">
        <v>360</v>
      </c>
    </row>
    <row r="75" spans="1:9" x14ac:dyDescent="0.2">
      <c r="A75" s="1149" t="s">
        <v>361</v>
      </c>
      <c r="B75" s="1149"/>
      <c r="C75" s="1149"/>
      <c r="D75" s="561"/>
      <c r="E75" s="561">
        <f>SUM(E76:E76)</f>
        <v>50000</v>
      </c>
      <c r="F75" s="561">
        <f>SUM(F76:F76)</f>
        <v>0</v>
      </c>
      <c r="G75" s="561">
        <f t="shared" ref="G75" si="6">SUM(G76:G76)</f>
        <v>50000</v>
      </c>
      <c r="H75" s="561"/>
      <c r="I75" s="818"/>
    </row>
    <row r="76" spans="1:9" ht="23.25" customHeight="1" x14ac:dyDescent="0.2">
      <c r="A76" s="593">
        <v>1</v>
      </c>
      <c r="B76" s="1108" t="s">
        <v>831</v>
      </c>
      <c r="C76" s="1108"/>
      <c r="D76" s="811">
        <v>5240</v>
      </c>
      <c r="E76" s="568">
        <v>50000</v>
      </c>
      <c r="F76" s="568"/>
      <c r="G76" s="568">
        <f>E76+F76</f>
        <v>50000</v>
      </c>
      <c r="H76" s="568"/>
      <c r="I76" s="819" t="s">
        <v>832</v>
      </c>
    </row>
    <row r="77" spans="1:9" x14ac:dyDescent="0.2">
      <c r="A77" s="533" t="s">
        <v>563</v>
      </c>
    </row>
    <row r="78" spans="1:9" x14ac:dyDescent="0.2">
      <c r="A78" s="533" t="s">
        <v>833</v>
      </c>
    </row>
    <row r="79" spans="1:9" x14ac:dyDescent="0.2">
      <c r="A79" s="533" t="s">
        <v>834</v>
      </c>
    </row>
    <row r="80" spans="1:9" x14ac:dyDescent="0.2">
      <c r="B80" s="533" t="s">
        <v>835</v>
      </c>
    </row>
    <row r="81" spans="1:3" x14ac:dyDescent="0.2">
      <c r="C81" s="533" t="s">
        <v>836</v>
      </c>
    </row>
    <row r="82" spans="1:3" x14ac:dyDescent="0.2">
      <c r="C82" s="533" t="s">
        <v>837</v>
      </c>
    </row>
    <row r="83" spans="1:3" x14ac:dyDescent="0.2">
      <c r="C83" s="533" t="s">
        <v>838</v>
      </c>
    </row>
    <row r="84" spans="1:3" x14ac:dyDescent="0.2">
      <c r="C84" s="533" t="s">
        <v>839</v>
      </c>
    </row>
    <row r="85" spans="1:3" x14ac:dyDescent="0.2">
      <c r="C85" s="533" t="s">
        <v>840</v>
      </c>
    </row>
    <row r="86" spans="1:3" x14ac:dyDescent="0.2">
      <c r="A86" s="770"/>
      <c r="B86" s="770"/>
      <c r="C86" s="533" t="s">
        <v>841</v>
      </c>
    </row>
    <row r="87" spans="1:3" x14ac:dyDescent="0.2">
      <c r="A87" s="770"/>
      <c r="B87" s="770"/>
      <c r="C87" s="533" t="s">
        <v>570</v>
      </c>
    </row>
    <row r="88" spans="1:3" x14ac:dyDescent="0.2">
      <c r="C88" s="533" t="s">
        <v>842</v>
      </c>
    </row>
    <row r="89" spans="1:3" x14ac:dyDescent="0.2">
      <c r="C89" s="533" t="s">
        <v>843</v>
      </c>
    </row>
    <row r="90" spans="1:3" x14ac:dyDescent="0.2">
      <c r="C90" s="533" t="s">
        <v>844</v>
      </c>
    </row>
    <row r="91" spans="1:3" x14ac:dyDescent="0.2">
      <c r="C91" s="533" t="s">
        <v>845</v>
      </c>
    </row>
    <row r="92" spans="1:3" x14ac:dyDescent="0.2">
      <c r="C92" s="533" t="s">
        <v>572</v>
      </c>
    </row>
    <row r="93" spans="1:3" x14ac:dyDescent="0.2">
      <c r="C93" s="533" t="s">
        <v>846</v>
      </c>
    </row>
    <row r="94" spans="1:3" x14ac:dyDescent="0.2">
      <c r="C94" s="533" t="s">
        <v>579</v>
      </c>
    </row>
    <row r="95" spans="1:3" x14ac:dyDescent="0.2">
      <c r="C95" s="533" t="s">
        <v>847</v>
      </c>
    </row>
    <row r="96" spans="1:3" x14ac:dyDescent="0.2">
      <c r="C96" s="533" t="s">
        <v>848</v>
      </c>
    </row>
    <row r="98" spans="1:6" s="820" customFormat="1" x14ac:dyDescent="0.2"/>
    <row r="99" spans="1:6" s="820" customFormat="1" x14ac:dyDescent="0.2"/>
    <row r="100" spans="1:6" s="820" customFormat="1" x14ac:dyDescent="0.2"/>
    <row r="101" spans="1:6" customFormat="1" ht="15" x14ac:dyDescent="0.25"/>
    <row r="102" spans="1:6" customFormat="1" ht="15" x14ac:dyDescent="0.25">
      <c r="A102" s="821"/>
      <c r="B102" s="822"/>
      <c r="C102" s="823"/>
      <c r="D102" s="823"/>
      <c r="E102" s="823"/>
      <c r="F102" s="823"/>
    </row>
    <row r="103" spans="1:6" customFormat="1" ht="15" x14ac:dyDescent="0.25">
      <c r="A103" s="824"/>
      <c r="B103" s="824"/>
      <c r="C103" s="824"/>
      <c r="D103" s="824"/>
      <c r="E103" s="824"/>
      <c r="F103" s="824"/>
    </row>
    <row r="104" spans="1:6" customFormat="1" ht="15" x14ac:dyDescent="0.25">
      <c r="A104" s="824"/>
      <c r="B104" s="824"/>
      <c r="C104" s="824"/>
      <c r="D104" s="824"/>
      <c r="E104" s="824"/>
      <c r="F104" s="824"/>
    </row>
    <row r="105" spans="1:6" customFormat="1" ht="15" x14ac:dyDescent="0.25">
      <c r="A105" s="824"/>
      <c r="B105" s="824"/>
      <c r="C105" s="824"/>
      <c r="D105" s="824"/>
      <c r="E105" s="824"/>
      <c r="F105" s="824"/>
    </row>
    <row r="106" spans="1:6" customFormat="1" ht="15" x14ac:dyDescent="0.25">
      <c r="A106" s="824"/>
      <c r="B106" s="824"/>
      <c r="C106" s="824"/>
      <c r="D106" s="824"/>
      <c r="E106" s="824"/>
      <c r="F106" s="824"/>
    </row>
    <row r="107" spans="1:6" customFormat="1" ht="15" x14ac:dyDescent="0.25">
      <c r="A107" s="824"/>
      <c r="B107" s="824"/>
      <c r="C107" s="824"/>
      <c r="D107" s="824"/>
      <c r="E107" s="824"/>
      <c r="F107" s="824"/>
    </row>
    <row r="108" spans="1:6" customFormat="1" ht="15" x14ac:dyDescent="0.25">
      <c r="A108" s="824"/>
      <c r="B108" s="824"/>
      <c r="C108" s="824"/>
      <c r="D108" s="824"/>
      <c r="E108" s="824"/>
      <c r="F108" s="824"/>
    </row>
    <row r="109" spans="1:6" customFormat="1" ht="15" x14ac:dyDescent="0.25">
      <c r="A109" s="824"/>
      <c r="B109" s="824"/>
      <c r="C109" s="824"/>
      <c r="D109" s="824"/>
      <c r="E109" s="824"/>
      <c r="F109" s="824"/>
    </row>
    <row r="110" spans="1:6" customFormat="1" ht="15" x14ac:dyDescent="0.25">
      <c r="A110" s="824"/>
      <c r="B110" s="824"/>
      <c r="C110" s="824"/>
      <c r="D110" s="824"/>
      <c r="E110" s="824"/>
      <c r="F110" s="824"/>
    </row>
    <row r="111" spans="1:6" customFormat="1" ht="15" x14ac:dyDescent="0.25">
      <c r="A111" s="824"/>
      <c r="B111" s="824"/>
      <c r="C111" s="824"/>
      <c r="D111" s="824"/>
      <c r="E111" s="824"/>
      <c r="F111" s="825"/>
    </row>
    <row r="112" spans="1:6" customFormat="1" ht="15" x14ac:dyDescent="0.25">
      <c r="A112" s="824"/>
      <c r="B112" s="824"/>
      <c r="C112" s="824"/>
      <c r="D112" s="824"/>
      <c r="E112" s="824"/>
      <c r="F112" s="825"/>
    </row>
    <row r="113" spans="1:6" customFormat="1" ht="15" x14ac:dyDescent="0.25">
      <c r="A113" s="824"/>
      <c r="B113" s="824"/>
      <c r="C113" s="824"/>
      <c r="D113" s="824"/>
      <c r="E113" s="824"/>
      <c r="F113" s="825"/>
    </row>
    <row r="114" spans="1:6" customFormat="1" ht="15" x14ac:dyDescent="0.25">
      <c r="A114" s="824"/>
      <c r="B114" s="824"/>
      <c r="C114" s="824"/>
      <c r="D114" s="824"/>
      <c r="E114" s="824"/>
      <c r="F114" s="825"/>
    </row>
  </sheetData>
  <sheetProtection algorithmName="SHA-512" hashValue="2hJ4pBldDgptxq+T4ZMIXAcs+mQvCG/wlnLoETtEL8JIiU4m9lXnIRBJGo9s5m8lWyRCLuq15CIABdXE4yXdLA==" saltValue="o8mgEC8vbb2u7HtL5N+Nvw==" spinCount="100000" sheet="1" objects="1" scenarios="1"/>
  <mergeCells count="74">
    <mergeCell ref="A5:B5"/>
    <mergeCell ref="A6:I6"/>
    <mergeCell ref="A8:B8"/>
    <mergeCell ref="A9:B9"/>
    <mergeCell ref="A10:B10"/>
    <mergeCell ref="C10:I10"/>
    <mergeCell ref="B21:C21"/>
    <mergeCell ref="B11:C11"/>
    <mergeCell ref="A12:C12"/>
    <mergeCell ref="B13:C13"/>
    <mergeCell ref="B14:C14"/>
    <mergeCell ref="A15:A16"/>
    <mergeCell ref="B15:C16"/>
    <mergeCell ref="I15:I16"/>
    <mergeCell ref="B17:C17"/>
    <mergeCell ref="B18:C18"/>
    <mergeCell ref="B19:C19"/>
    <mergeCell ref="B20:C20"/>
    <mergeCell ref="A33:B33"/>
    <mergeCell ref="C33:I33"/>
    <mergeCell ref="B22:C22"/>
    <mergeCell ref="B23:C23"/>
    <mergeCell ref="B24:C24"/>
    <mergeCell ref="B25:C25"/>
    <mergeCell ref="B26:C26"/>
    <mergeCell ref="B27:C27"/>
    <mergeCell ref="B28:C28"/>
    <mergeCell ref="B29:C29"/>
    <mergeCell ref="B30:C30"/>
    <mergeCell ref="A32:B32"/>
    <mergeCell ref="C32:I32"/>
    <mergeCell ref="B45:C45"/>
    <mergeCell ref="B34:C34"/>
    <mergeCell ref="A35:C35"/>
    <mergeCell ref="A36:A37"/>
    <mergeCell ref="B36:C37"/>
    <mergeCell ref="B38:C38"/>
    <mergeCell ref="B39:C39"/>
    <mergeCell ref="B40:C40"/>
    <mergeCell ref="B41:C41"/>
    <mergeCell ref="B42:C42"/>
    <mergeCell ref="B43:C43"/>
    <mergeCell ref="B44:C44"/>
    <mergeCell ref="A57:C57"/>
    <mergeCell ref="A46:A48"/>
    <mergeCell ref="B46:C48"/>
    <mergeCell ref="I46:I48"/>
    <mergeCell ref="A49:A51"/>
    <mergeCell ref="B49:C51"/>
    <mergeCell ref="B52:C52"/>
    <mergeCell ref="A54:B54"/>
    <mergeCell ref="C54:I54"/>
    <mergeCell ref="A55:B55"/>
    <mergeCell ref="C55:I55"/>
    <mergeCell ref="B56:C56"/>
    <mergeCell ref="I69:I70"/>
    <mergeCell ref="A58:A61"/>
    <mergeCell ref="B58:C61"/>
    <mergeCell ref="B62:C62"/>
    <mergeCell ref="A63:A64"/>
    <mergeCell ref="B63:C64"/>
    <mergeCell ref="B65:C65"/>
    <mergeCell ref="B66:C66"/>
    <mergeCell ref="B67:C67"/>
    <mergeCell ref="B68:C68"/>
    <mergeCell ref="A69:A70"/>
    <mergeCell ref="B69:C70"/>
    <mergeCell ref="B76:C76"/>
    <mergeCell ref="A72:B72"/>
    <mergeCell ref="C72:I72"/>
    <mergeCell ref="A73:B73"/>
    <mergeCell ref="C73:I73"/>
    <mergeCell ref="B74:C74"/>
    <mergeCell ref="A75:C75"/>
  </mergeCells>
  <pageMargins left="0.98425196850393704" right="0.39370078740157483" top="0.8020833333333333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68.pielikums Jūrmalas pilsētas domes
2016.gada 19.maija saistošajiem noteikumiem Nr.13
(protokols Nr.6, 8.punkts)  
 </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114"/>
  <sheetViews>
    <sheetView view="pageLayout" zoomScaleNormal="100" workbookViewId="0">
      <selection activeCell="N5" sqref="N5"/>
    </sheetView>
  </sheetViews>
  <sheetFormatPr defaultRowHeight="12" outlineLevelCol="1" x14ac:dyDescent="0.2"/>
  <cols>
    <col min="1" max="1" width="8.85546875" style="533" customWidth="1"/>
    <col min="2" max="2" width="17.28515625" style="533" customWidth="1"/>
    <col min="3" max="3" width="16" style="533" customWidth="1"/>
    <col min="4" max="4" width="10.5703125" style="533" customWidth="1"/>
    <col min="5" max="5" width="12" style="533" hidden="1" customWidth="1" outlineLevel="1"/>
    <col min="6" max="6" width="11.7109375" style="533" hidden="1" customWidth="1" outlineLevel="1"/>
    <col min="7" max="7" width="11.140625" style="533" customWidth="1" collapsed="1"/>
    <col min="8" max="8" width="26.5703125" style="533" hidden="1" customWidth="1" outlineLevel="1"/>
    <col min="9" max="9" width="15.140625" style="533" customWidth="1" collapsed="1"/>
    <col min="10" max="16384" width="9.140625" style="533"/>
  </cols>
  <sheetData>
    <row r="1" spans="1:9" x14ac:dyDescent="0.2">
      <c r="I1" s="534" t="s">
        <v>778</v>
      </c>
    </row>
    <row r="2" spans="1:9" x14ac:dyDescent="0.2">
      <c r="I2" s="534" t="s">
        <v>343</v>
      </c>
    </row>
    <row r="3" spans="1:9" x14ac:dyDescent="0.2">
      <c r="I3" s="534" t="s">
        <v>344</v>
      </c>
    </row>
    <row r="4" spans="1:9" x14ac:dyDescent="0.2">
      <c r="A4" s="533" t="s">
        <v>345</v>
      </c>
      <c r="B4" s="535"/>
      <c r="C4" s="535"/>
      <c r="D4" s="535"/>
      <c r="E4" s="535"/>
      <c r="F4" s="535"/>
      <c r="G4" s="535"/>
      <c r="H4" s="535"/>
      <c r="I4" s="535"/>
    </row>
    <row r="5" spans="1:9" x14ac:dyDescent="0.2">
      <c r="A5" s="1100" t="s">
        <v>346</v>
      </c>
      <c r="B5" s="1100"/>
      <c r="C5" s="535"/>
      <c r="D5" s="535"/>
      <c r="E5" s="535"/>
      <c r="F5" s="535"/>
      <c r="G5" s="535"/>
      <c r="H5" s="535"/>
      <c r="I5" s="535"/>
    </row>
    <row r="6" spans="1:9" ht="15.75" x14ac:dyDescent="0.25">
      <c r="A6" s="1101" t="s">
        <v>347</v>
      </c>
      <c r="B6" s="1101"/>
      <c r="C6" s="1101"/>
      <c r="D6" s="1101"/>
      <c r="E6" s="1101"/>
      <c r="F6" s="1101"/>
      <c r="G6" s="1101"/>
      <c r="H6" s="1101"/>
      <c r="I6" s="1101"/>
    </row>
    <row r="7" spans="1:9" ht="9.75" customHeight="1" x14ac:dyDescent="0.25">
      <c r="A7" s="537"/>
      <c r="B7" s="537"/>
      <c r="C7" s="537"/>
      <c r="D7" s="537"/>
      <c r="E7" s="537"/>
      <c r="F7" s="537"/>
      <c r="G7" s="537"/>
      <c r="H7" s="537"/>
      <c r="I7" s="537"/>
    </row>
    <row r="8" spans="1:9" ht="15.75" x14ac:dyDescent="0.25">
      <c r="A8" s="1100" t="s">
        <v>348</v>
      </c>
      <c r="B8" s="1100"/>
      <c r="C8" s="538" t="s">
        <v>779</v>
      </c>
      <c r="D8" s="538"/>
      <c r="E8" s="538"/>
      <c r="F8" s="538"/>
      <c r="G8" s="538"/>
      <c r="H8" s="538"/>
      <c r="I8" s="538"/>
    </row>
    <row r="9" spans="1:9" x14ac:dyDescent="0.2">
      <c r="A9" s="1100" t="s">
        <v>350</v>
      </c>
      <c r="B9" s="1100"/>
      <c r="C9" s="535" t="s">
        <v>780</v>
      </c>
      <c r="D9" s="535"/>
      <c r="E9" s="535"/>
      <c r="F9" s="535"/>
      <c r="G9" s="535"/>
      <c r="H9" s="535"/>
      <c r="I9" s="535"/>
    </row>
    <row r="10" spans="1:9" x14ac:dyDescent="0.2">
      <c r="A10" s="1100" t="s">
        <v>352</v>
      </c>
      <c r="B10" s="1100"/>
      <c r="C10" s="1103" t="s">
        <v>781</v>
      </c>
      <c r="D10" s="1103"/>
      <c r="E10" s="1103"/>
      <c r="F10" s="1103"/>
      <c r="G10" s="1103"/>
      <c r="H10" s="1103"/>
      <c r="I10" s="1103"/>
    </row>
    <row r="11" spans="1:9" ht="48" x14ac:dyDescent="0.2">
      <c r="A11" s="542" t="s">
        <v>354</v>
      </c>
      <c r="B11" s="1104" t="s">
        <v>355</v>
      </c>
      <c r="C11" s="1104"/>
      <c r="D11" s="542" t="s">
        <v>356</v>
      </c>
      <c r="E11" s="543" t="s">
        <v>357</v>
      </c>
      <c r="F11" s="544" t="s">
        <v>358</v>
      </c>
      <c r="G11" s="544" t="s">
        <v>359</v>
      </c>
      <c r="H11" s="543" t="s">
        <v>26</v>
      </c>
      <c r="I11" s="542" t="s">
        <v>360</v>
      </c>
    </row>
    <row r="12" spans="1:9" ht="12.75" customHeight="1" x14ac:dyDescent="0.2">
      <c r="A12" s="1149" t="s">
        <v>361</v>
      </c>
      <c r="B12" s="1149"/>
      <c r="C12" s="1149"/>
      <c r="D12" s="561"/>
      <c r="E12" s="561">
        <f>SUM(E13:E30)</f>
        <v>2352564</v>
      </c>
      <c r="F12" s="561">
        <f t="shared" ref="F12:G12" si="0">SUM(F13:F30)</f>
        <v>-20000</v>
      </c>
      <c r="G12" s="561">
        <f t="shared" si="0"/>
        <v>2332564</v>
      </c>
      <c r="H12" s="561"/>
      <c r="I12" s="561"/>
    </row>
    <row r="13" spans="1:9" ht="26.25" customHeight="1" x14ac:dyDescent="0.2">
      <c r="A13" s="567">
        <v>1</v>
      </c>
      <c r="B13" s="1117" t="s">
        <v>782</v>
      </c>
      <c r="C13" s="1118"/>
      <c r="D13" s="811">
        <v>2244</v>
      </c>
      <c r="E13" s="565">
        <v>586700</v>
      </c>
      <c r="F13" s="565"/>
      <c r="G13" s="565">
        <f>E13+F13</f>
        <v>586700</v>
      </c>
      <c r="H13" s="565"/>
      <c r="I13" s="566" t="s">
        <v>783</v>
      </c>
    </row>
    <row r="14" spans="1:9" ht="15" customHeight="1" x14ac:dyDescent="0.2">
      <c r="A14" s="593">
        <v>2</v>
      </c>
      <c r="B14" s="1108" t="s">
        <v>784</v>
      </c>
      <c r="C14" s="1108"/>
      <c r="D14" s="811">
        <v>2244</v>
      </c>
      <c r="E14" s="565">
        <v>354600</v>
      </c>
      <c r="F14" s="565"/>
      <c r="G14" s="565">
        <f t="shared" ref="G14:G30" si="1">E14+F14</f>
        <v>354600</v>
      </c>
      <c r="H14" s="565"/>
      <c r="I14" s="566" t="s">
        <v>783</v>
      </c>
    </row>
    <row r="15" spans="1:9" ht="15" customHeight="1" x14ac:dyDescent="0.2">
      <c r="A15" s="1110">
        <v>3</v>
      </c>
      <c r="B15" s="1117" t="s">
        <v>785</v>
      </c>
      <c r="C15" s="1118"/>
      <c r="D15" s="811">
        <v>5239</v>
      </c>
      <c r="E15" s="568">
        <v>42399</v>
      </c>
      <c r="F15" s="568"/>
      <c r="G15" s="568">
        <f t="shared" si="1"/>
        <v>42399</v>
      </c>
      <c r="H15" s="568"/>
      <c r="I15" s="1167" t="s">
        <v>783</v>
      </c>
    </row>
    <row r="16" spans="1:9" ht="15" customHeight="1" x14ac:dyDescent="0.2">
      <c r="A16" s="1116"/>
      <c r="B16" s="1121"/>
      <c r="C16" s="1122"/>
      <c r="D16" s="811">
        <v>2244</v>
      </c>
      <c r="E16" s="700">
        <v>29001</v>
      </c>
      <c r="F16" s="700"/>
      <c r="G16" s="700">
        <f t="shared" si="1"/>
        <v>29001</v>
      </c>
      <c r="H16" s="700"/>
      <c r="I16" s="1169"/>
    </row>
    <row r="17" spans="1:9" ht="15" customHeight="1" x14ac:dyDescent="0.2">
      <c r="A17" s="593">
        <v>4</v>
      </c>
      <c r="B17" s="1108" t="s">
        <v>786</v>
      </c>
      <c r="C17" s="1108"/>
      <c r="D17" s="811">
        <v>2244</v>
      </c>
      <c r="E17" s="565">
        <v>8654</v>
      </c>
      <c r="F17" s="565"/>
      <c r="G17" s="565">
        <f t="shared" si="1"/>
        <v>8654</v>
      </c>
      <c r="H17" s="565"/>
      <c r="I17" s="566" t="s">
        <v>783</v>
      </c>
    </row>
    <row r="18" spans="1:9" ht="26.25" customHeight="1" x14ac:dyDescent="0.2">
      <c r="A18" s="593">
        <v>5</v>
      </c>
      <c r="B18" s="1108" t="s">
        <v>787</v>
      </c>
      <c r="C18" s="1108"/>
      <c r="D18" s="812">
        <v>5239</v>
      </c>
      <c r="E18" s="568">
        <v>5600</v>
      </c>
      <c r="F18" s="568"/>
      <c r="G18" s="568">
        <f t="shared" si="1"/>
        <v>5600</v>
      </c>
      <c r="H18" s="568"/>
      <c r="I18" s="566" t="s">
        <v>783</v>
      </c>
    </row>
    <row r="19" spans="1:9" ht="15" customHeight="1" x14ac:dyDescent="0.2">
      <c r="A19" s="567">
        <v>6</v>
      </c>
      <c r="B19" s="1117" t="s">
        <v>788</v>
      </c>
      <c r="C19" s="1118"/>
      <c r="D19" s="811">
        <v>2244</v>
      </c>
      <c r="E19" s="565">
        <v>192041</v>
      </c>
      <c r="F19" s="697"/>
      <c r="G19" s="697">
        <f t="shared" si="1"/>
        <v>192041</v>
      </c>
      <c r="H19" s="697"/>
      <c r="I19" s="698" t="s">
        <v>783</v>
      </c>
    </row>
    <row r="20" spans="1:9" ht="15" customHeight="1" x14ac:dyDescent="0.2">
      <c r="A20" s="593">
        <v>7</v>
      </c>
      <c r="B20" s="1108" t="s">
        <v>789</v>
      </c>
      <c r="C20" s="1108"/>
      <c r="D20" s="811">
        <v>5239</v>
      </c>
      <c r="E20" s="568">
        <v>100000</v>
      </c>
      <c r="F20" s="568"/>
      <c r="G20" s="568">
        <f t="shared" si="1"/>
        <v>100000</v>
      </c>
      <c r="H20" s="568"/>
      <c r="I20" s="566" t="s">
        <v>783</v>
      </c>
    </row>
    <row r="21" spans="1:9" ht="15" customHeight="1" x14ac:dyDescent="0.2">
      <c r="A21" s="567">
        <v>8</v>
      </c>
      <c r="B21" s="1117" t="s">
        <v>790</v>
      </c>
      <c r="C21" s="1118"/>
      <c r="D21" s="811">
        <v>2244</v>
      </c>
      <c r="E21" s="565">
        <v>127428</v>
      </c>
      <c r="F21" s="697"/>
      <c r="G21" s="697">
        <f t="shared" si="1"/>
        <v>127428</v>
      </c>
      <c r="H21" s="697"/>
      <c r="I21" s="698" t="s">
        <v>783</v>
      </c>
    </row>
    <row r="22" spans="1:9" ht="34.5" customHeight="1" x14ac:dyDescent="0.2">
      <c r="A22" s="595">
        <v>9</v>
      </c>
      <c r="B22" s="1108" t="s">
        <v>791</v>
      </c>
      <c r="C22" s="1108"/>
      <c r="D22" s="813">
        <v>2244</v>
      </c>
      <c r="E22" s="565">
        <v>165030</v>
      </c>
      <c r="F22" s="565"/>
      <c r="G22" s="565">
        <f t="shared" si="1"/>
        <v>165030</v>
      </c>
      <c r="H22" s="565"/>
      <c r="I22" s="566" t="s">
        <v>792</v>
      </c>
    </row>
    <row r="23" spans="1:9" ht="15" customHeight="1" x14ac:dyDescent="0.2">
      <c r="A23" s="595">
        <v>10</v>
      </c>
      <c r="B23" s="1108" t="s">
        <v>793</v>
      </c>
      <c r="C23" s="1108"/>
      <c r="D23" s="814"/>
      <c r="E23" s="565"/>
      <c r="F23" s="565"/>
      <c r="G23" s="565"/>
      <c r="H23" s="565"/>
      <c r="I23" s="566"/>
    </row>
    <row r="24" spans="1:9" ht="15" customHeight="1" x14ac:dyDescent="0.2">
      <c r="A24" s="815" t="s">
        <v>794</v>
      </c>
      <c r="B24" s="1139" t="s">
        <v>795</v>
      </c>
      <c r="C24" s="1139"/>
      <c r="D24" s="813">
        <v>2244</v>
      </c>
      <c r="E24" s="565">
        <v>88508</v>
      </c>
      <c r="F24" s="565"/>
      <c r="G24" s="565">
        <f t="shared" si="1"/>
        <v>88508</v>
      </c>
      <c r="H24" s="565"/>
      <c r="I24" s="566" t="s">
        <v>783</v>
      </c>
    </row>
    <row r="25" spans="1:9" ht="30" customHeight="1" x14ac:dyDescent="0.2">
      <c r="A25" s="595" t="s">
        <v>796</v>
      </c>
      <c r="B25" s="1108" t="s">
        <v>797</v>
      </c>
      <c r="C25" s="1108"/>
      <c r="D25" s="813">
        <v>2244</v>
      </c>
      <c r="E25" s="565">
        <v>365000</v>
      </c>
      <c r="F25" s="565"/>
      <c r="G25" s="565">
        <f t="shared" si="1"/>
        <v>365000</v>
      </c>
      <c r="H25" s="565"/>
      <c r="I25" s="566" t="s">
        <v>783</v>
      </c>
    </row>
    <row r="26" spans="1:9" ht="15" customHeight="1" x14ac:dyDescent="0.2">
      <c r="A26" s="595" t="s">
        <v>798</v>
      </c>
      <c r="B26" s="1108" t="s">
        <v>799</v>
      </c>
      <c r="C26" s="1108"/>
      <c r="D26" s="813">
        <v>2244</v>
      </c>
      <c r="E26" s="565">
        <v>3000</v>
      </c>
      <c r="F26" s="565"/>
      <c r="G26" s="565">
        <f t="shared" si="1"/>
        <v>3000</v>
      </c>
      <c r="H26" s="565"/>
      <c r="I26" s="566" t="s">
        <v>783</v>
      </c>
    </row>
    <row r="27" spans="1:9" ht="24" x14ac:dyDescent="0.2">
      <c r="A27" s="593">
        <v>11</v>
      </c>
      <c r="B27" s="1108" t="s">
        <v>800</v>
      </c>
      <c r="C27" s="1108"/>
      <c r="D27" s="811">
        <v>2244</v>
      </c>
      <c r="E27" s="565">
        <v>180000</v>
      </c>
      <c r="F27" s="565">
        <v>-20000</v>
      </c>
      <c r="G27" s="565">
        <f t="shared" si="1"/>
        <v>160000</v>
      </c>
      <c r="H27" s="565" t="s">
        <v>899</v>
      </c>
      <c r="I27" s="566" t="s">
        <v>792</v>
      </c>
    </row>
    <row r="28" spans="1:9" ht="15" customHeight="1" x14ac:dyDescent="0.2">
      <c r="A28" s="593">
        <v>12</v>
      </c>
      <c r="B28" s="1108" t="s">
        <v>801</v>
      </c>
      <c r="C28" s="1108"/>
      <c r="D28" s="811">
        <v>2244</v>
      </c>
      <c r="E28" s="565">
        <v>78528</v>
      </c>
      <c r="F28" s="565"/>
      <c r="G28" s="565">
        <f t="shared" si="1"/>
        <v>78528</v>
      </c>
      <c r="H28" s="565"/>
      <c r="I28" s="566"/>
    </row>
    <row r="29" spans="1:9" ht="27" customHeight="1" x14ac:dyDescent="0.2">
      <c r="A29" s="593">
        <v>13</v>
      </c>
      <c r="B29" s="1108" t="s">
        <v>802</v>
      </c>
      <c r="C29" s="1108"/>
      <c r="D29" s="811">
        <v>2279</v>
      </c>
      <c r="E29" s="565">
        <v>17075</v>
      </c>
      <c r="F29" s="565"/>
      <c r="G29" s="565">
        <f t="shared" si="1"/>
        <v>17075</v>
      </c>
      <c r="H29" s="565"/>
      <c r="I29" s="566"/>
    </row>
    <row r="30" spans="1:9" ht="15" customHeight="1" x14ac:dyDescent="0.2">
      <c r="A30" s="593">
        <v>14</v>
      </c>
      <c r="B30" s="1108" t="s">
        <v>803</v>
      </c>
      <c r="C30" s="1108"/>
      <c r="D30" s="811">
        <v>2244</v>
      </c>
      <c r="E30" s="565">
        <v>9000</v>
      </c>
      <c r="F30" s="565"/>
      <c r="G30" s="565">
        <f t="shared" si="1"/>
        <v>9000</v>
      </c>
      <c r="H30" s="565"/>
      <c r="I30" s="566"/>
    </row>
    <row r="31" spans="1:9" x14ac:dyDescent="0.2">
      <c r="A31" s="553"/>
      <c r="B31" s="553"/>
      <c r="C31" s="553"/>
      <c r="D31" s="553"/>
      <c r="E31" s="553"/>
      <c r="F31" s="553"/>
      <c r="G31" s="553"/>
      <c r="H31" s="553"/>
      <c r="I31" s="553"/>
    </row>
    <row r="32" spans="1:9" x14ac:dyDescent="0.2">
      <c r="A32" s="1100" t="s">
        <v>350</v>
      </c>
      <c r="B32" s="1100"/>
      <c r="C32" s="1100" t="s">
        <v>804</v>
      </c>
      <c r="D32" s="1100"/>
      <c r="E32" s="1100"/>
      <c r="F32" s="1100"/>
      <c r="G32" s="1100"/>
      <c r="H32" s="1100"/>
      <c r="I32" s="1100"/>
    </row>
    <row r="33" spans="1:9" x14ac:dyDescent="0.2">
      <c r="A33" s="1100" t="s">
        <v>352</v>
      </c>
      <c r="B33" s="1100"/>
      <c r="C33" s="1103" t="s">
        <v>336</v>
      </c>
      <c r="D33" s="1103"/>
      <c r="E33" s="1103"/>
      <c r="F33" s="1103"/>
      <c r="G33" s="1103"/>
      <c r="H33" s="1103"/>
      <c r="I33" s="1103"/>
    </row>
    <row r="34" spans="1:9" ht="48" x14ac:dyDescent="0.2">
      <c r="A34" s="542" t="s">
        <v>354</v>
      </c>
      <c r="B34" s="1104" t="s">
        <v>355</v>
      </c>
      <c r="C34" s="1104"/>
      <c r="D34" s="542" t="s">
        <v>356</v>
      </c>
      <c r="E34" s="543" t="s">
        <v>357</v>
      </c>
      <c r="F34" s="544" t="s">
        <v>358</v>
      </c>
      <c r="G34" s="544" t="s">
        <v>359</v>
      </c>
      <c r="H34" s="543" t="s">
        <v>26</v>
      </c>
      <c r="I34" s="542" t="s">
        <v>360</v>
      </c>
    </row>
    <row r="35" spans="1:9" ht="12" customHeight="1" x14ac:dyDescent="0.2">
      <c r="A35" s="1149" t="s">
        <v>361</v>
      </c>
      <c r="B35" s="1149"/>
      <c r="C35" s="1149"/>
      <c r="D35" s="561"/>
      <c r="E35" s="561">
        <f>SUM(E36:E52)</f>
        <v>203372</v>
      </c>
      <c r="F35" s="561">
        <f t="shared" ref="F35:G35" si="2">SUM(F36:F52)</f>
        <v>0</v>
      </c>
      <c r="G35" s="561">
        <f t="shared" si="2"/>
        <v>203372</v>
      </c>
      <c r="H35" s="561"/>
      <c r="I35" s="561"/>
    </row>
    <row r="36" spans="1:9" x14ac:dyDescent="0.2">
      <c r="A36" s="1139">
        <v>1</v>
      </c>
      <c r="B36" s="1108" t="s">
        <v>805</v>
      </c>
      <c r="C36" s="1108"/>
      <c r="D36" s="811">
        <v>2243</v>
      </c>
      <c r="E36" s="565">
        <v>4839</v>
      </c>
      <c r="F36" s="565"/>
      <c r="G36" s="565">
        <f t="shared" ref="G36:G52" si="3">E36+F36</f>
        <v>4839</v>
      </c>
      <c r="H36" s="565"/>
      <c r="I36" s="566" t="s">
        <v>806</v>
      </c>
    </row>
    <row r="37" spans="1:9" x14ac:dyDescent="0.2">
      <c r="A37" s="1139"/>
      <c r="B37" s="1108"/>
      <c r="C37" s="1108"/>
      <c r="D37" s="811">
        <v>2312</v>
      </c>
      <c r="E37" s="565">
        <v>4848</v>
      </c>
      <c r="F37" s="565"/>
      <c r="G37" s="565">
        <f t="shared" si="3"/>
        <v>4848</v>
      </c>
      <c r="H37" s="565"/>
      <c r="I37" s="566" t="s">
        <v>806</v>
      </c>
    </row>
    <row r="38" spans="1:9" ht="14.25" customHeight="1" x14ac:dyDescent="0.2">
      <c r="A38" s="593">
        <v>2</v>
      </c>
      <c r="B38" s="1108" t="s">
        <v>807</v>
      </c>
      <c r="C38" s="1108"/>
      <c r="D38" s="811">
        <v>2243</v>
      </c>
      <c r="E38" s="565">
        <v>11320</v>
      </c>
      <c r="F38" s="565"/>
      <c r="G38" s="565">
        <f t="shared" si="3"/>
        <v>11320</v>
      </c>
      <c r="H38" s="565"/>
      <c r="I38" s="566" t="s">
        <v>808</v>
      </c>
    </row>
    <row r="39" spans="1:9" ht="14.25" customHeight="1" x14ac:dyDescent="0.2">
      <c r="A39" s="593">
        <v>3</v>
      </c>
      <c r="B39" s="1108" t="s">
        <v>809</v>
      </c>
      <c r="C39" s="1108"/>
      <c r="D39" s="811">
        <v>5239</v>
      </c>
      <c r="E39" s="565">
        <v>20000</v>
      </c>
      <c r="F39" s="565"/>
      <c r="G39" s="565">
        <f t="shared" si="3"/>
        <v>20000</v>
      </c>
      <c r="H39" s="565"/>
      <c r="I39" s="566" t="s">
        <v>808</v>
      </c>
    </row>
    <row r="40" spans="1:9" ht="38.25" customHeight="1" x14ac:dyDescent="0.2">
      <c r="A40" s="593">
        <v>4</v>
      </c>
      <c r="B40" s="1108" t="s">
        <v>810</v>
      </c>
      <c r="C40" s="1108"/>
      <c r="D40" s="816"/>
      <c r="E40" s="565"/>
      <c r="F40" s="565"/>
      <c r="G40" s="565"/>
      <c r="H40" s="565"/>
      <c r="I40" s="566"/>
    </row>
    <row r="41" spans="1:9" ht="41.25" customHeight="1" x14ac:dyDescent="0.2">
      <c r="A41" s="593" t="s">
        <v>606</v>
      </c>
      <c r="B41" s="1108" t="s">
        <v>811</v>
      </c>
      <c r="C41" s="1108"/>
      <c r="D41" s="811">
        <v>5240</v>
      </c>
      <c r="E41" s="565">
        <v>80000</v>
      </c>
      <c r="F41" s="565"/>
      <c r="G41" s="565">
        <f t="shared" si="3"/>
        <v>80000</v>
      </c>
      <c r="H41" s="565"/>
      <c r="I41" s="566" t="s">
        <v>812</v>
      </c>
    </row>
    <row r="42" spans="1:9" ht="28.5" customHeight="1" x14ac:dyDescent="0.2">
      <c r="A42" s="593" t="s">
        <v>608</v>
      </c>
      <c r="B42" s="1108" t="s">
        <v>813</v>
      </c>
      <c r="C42" s="1108"/>
      <c r="D42" s="811">
        <v>2243</v>
      </c>
      <c r="E42" s="565">
        <v>25000</v>
      </c>
      <c r="F42" s="565"/>
      <c r="G42" s="565">
        <f t="shared" si="3"/>
        <v>25000</v>
      </c>
      <c r="H42" s="565"/>
      <c r="I42" s="566" t="s">
        <v>812</v>
      </c>
    </row>
    <row r="43" spans="1:9" ht="30.75" customHeight="1" x14ac:dyDescent="0.2">
      <c r="A43" s="593" t="s">
        <v>610</v>
      </c>
      <c r="B43" s="1108" t="s">
        <v>814</v>
      </c>
      <c r="C43" s="1108"/>
      <c r="D43" s="811">
        <v>2244</v>
      </c>
      <c r="E43" s="565">
        <v>1000</v>
      </c>
      <c r="F43" s="565"/>
      <c r="G43" s="565">
        <f t="shared" si="3"/>
        <v>1000</v>
      </c>
      <c r="H43" s="565"/>
      <c r="I43" s="566" t="s">
        <v>812</v>
      </c>
    </row>
    <row r="44" spans="1:9" ht="27.75" customHeight="1" x14ac:dyDescent="0.2">
      <c r="A44" s="593">
        <v>5</v>
      </c>
      <c r="B44" s="1108" t="s">
        <v>815</v>
      </c>
      <c r="C44" s="1108"/>
      <c r="D44" s="811">
        <v>5239</v>
      </c>
      <c r="E44" s="568">
        <v>20000</v>
      </c>
      <c r="F44" s="568"/>
      <c r="G44" s="568">
        <f t="shared" si="3"/>
        <v>20000</v>
      </c>
      <c r="H44" s="568"/>
      <c r="I44" s="566" t="s">
        <v>808</v>
      </c>
    </row>
    <row r="45" spans="1:9" ht="30" customHeight="1" x14ac:dyDescent="0.2">
      <c r="A45" s="593">
        <v>6</v>
      </c>
      <c r="B45" s="1108" t="s">
        <v>816</v>
      </c>
      <c r="C45" s="1108"/>
      <c r="D45" s="811">
        <v>2314</v>
      </c>
      <c r="E45" s="565">
        <v>1000</v>
      </c>
      <c r="F45" s="565"/>
      <c r="G45" s="565">
        <f t="shared" si="3"/>
        <v>1000</v>
      </c>
      <c r="H45" s="565"/>
      <c r="I45" s="566" t="s">
        <v>817</v>
      </c>
    </row>
    <row r="46" spans="1:9" x14ac:dyDescent="0.2">
      <c r="A46" s="1139">
        <v>7</v>
      </c>
      <c r="B46" s="1108" t="s">
        <v>818</v>
      </c>
      <c r="C46" s="1108"/>
      <c r="D46" s="811">
        <v>2244</v>
      </c>
      <c r="E46" s="565">
        <v>8000</v>
      </c>
      <c r="F46" s="565"/>
      <c r="G46" s="565">
        <f t="shared" si="3"/>
        <v>8000</v>
      </c>
      <c r="H46" s="565"/>
      <c r="I46" s="1107" t="s">
        <v>783</v>
      </c>
    </row>
    <row r="47" spans="1:9" x14ac:dyDescent="0.2">
      <c r="A47" s="1139"/>
      <c r="B47" s="1108"/>
      <c r="C47" s="1108"/>
      <c r="D47" s="811">
        <v>2312</v>
      </c>
      <c r="E47" s="565">
        <v>1000</v>
      </c>
      <c r="F47" s="565"/>
      <c r="G47" s="565">
        <f t="shared" si="3"/>
        <v>1000</v>
      </c>
      <c r="H47" s="565"/>
      <c r="I47" s="1107"/>
    </row>
    <row r="48" spans="1:9" x14ac:dyDescent="0.2">
      <c r="A48" s="1139"/>
      <c r="B48" s="1108"/>
      <c r="C48" s="1108"/>
      <c r="D48" s="811">
        <v>2390</v>
      </c>
      <c r="E48" s="565">
        <v>900</v>
      </c>
      <c r="F48" s="565"/>
      <c r="G48" s="565">
        <f t="shared" si="3"/>
        <v>900</v>
      </c>
      <c r="H48" s="565"/>
      <c r="I48" s="1107"/>
    </row>
    <row r="49" spans="1:9" x14ac:dyDescent="0.2">
      <c r="A49" s="1178">
        <v>8</v>
      </c>
      <c r="B49" s="1108" t="s">
        <v>819</v>
      </c>
      <c r="C49" s="1108"/>
      <c r="D49" s="813">
        <v>2244</v>
      </c>
      <c r="E49" s="565">
        <v>15065</v>
      </c>
      <c r="F49" s="565"/>
      <c r="G49" s="565">
        <f t="shared" si="3"/>
        <v>15065</v>
      </c>
      <c r="H49" s="565"/>
      <c r="I49" s="566" t="s">
        <v>783</v>
      </c>
    </row>
    <row r="50" spans="1:9" x14ac:dyDescent="0.2">
      <c r="A50" s="1178"/>
      <c r="B50" s="1108"/>
      <c r="C50" s="1108"/>
      <c r="D50" s="813">
        <v>2223</v>
      </c>
      <c r="E50" s="565">
        <v>1500</v>
      </c>
      <c r="F50" s="565"/>
      <c r="G50" s="565">
        <f t="shared" si="3"/>
        <v>1500</v>
      </c>
      <c r="H50" s="565"/>
      <c r="I50" s="566" t="s">
        <v>783</v>
      </c>
    </row>
    <row r="51" spans="1:9" x14ac:dyDescent="0.2">
      <c r="A51" s="1178"/>
      <c r="B51" s="1108"/>
      <c r="C51" s="1108"/>
      <c r="D51" s="817">
        <v>2243</v>
      </c>
      <c r="E51" s="565">
        <v>600</v>
      </c>
      <c r="F51" s="565"/>
      <c r="G51" s="565">
        <f t="shared" si="3"/>
        <v>600</v>
      </c>
      <c r="H51" s="565"/>
      <c r="I51" s="566" t="s">
        <v>783</v>
      </c>
    </row>
    <row r="52" spans="1:9" x14ac:dyDescent="0.2">
      <c r="A52" s="595">
        <v>9</v>
      </c>
      <c r="B52" s="1108" t="s">
        <v>820</v>
      </c>
      <c r="C52" s="1108"/>
      <c r="D52" s="813">
        <v>2244</v>
      </c>
      <c r="E52" s="568">
        <v>8300</v>
      </c>
      <c r="F52" s="568"/>
      <c r="G52" s="568">
        <f t="shared" si="3"/>
        <v>8300</v>
      </c>
      <c r="H52" s="568"/>
      <c r="I52" s="566" t="s">
        <v>783</v>
      </c>
    </row>
    <row r="53" spans="1:9" x14ac:dyDescent="0.2">
      <c r="A53" s="553"/>
      <c r="B53" s="553"/>
      <c r="C53" s="553"/>
      <c r="D53" s="553"/>
      <c r="E53" s="582"/>
      <c r="F53" s="582"/>
      <c r="G53" s="582"/>
      <c r="H53" s="582"/>
      <c r="I53" s="582"/>
    </row>
    <row r="54" spans="1:9" x14ac:dyDescent="0.2">
      <c r="A54" s="1100" t="s">
        <v>350</v>
      </c>
      <c r="B54" s="1100"/>
      <c r="C54" s="1100" t="s">
        <v>395</v>
      </c>
      <c r="D54" s="1100"/>
      <c r="E54" s="1100"/>
      <c r="F54" s="1100"/>
      <c r="G54" s="1100"/>
      <c r="H54" s="1100"/>
      <c r="I54" s="1100"/>
    </row>
    <row r="55" spans="1:9" x14ac:dyDescent="0.2">
      <c r="A55" s="1179" t="s">
        <v>352</v>
      </c>
      <c r="B55" s="1179"/>
      <c r="C55" s="1180" t="s">
        <v>688</v>
      </c>
      <c r="D55" s="1180"/>
      <c r="E55" s="1180"/>
      <c r="F55" s="1180"/>
      <c r="G55" s="1180"/>
      <c r="H55" s="1180"/>
      <c r="I55" s="1180"/>
    </row>
    <row r="56" spans="1:9" ht="48" x14ac:dyDescent="0.2">
      <c r="A56" s="542" t="s">
        <v>354</v>
      </c>
      <c r="B56" s="1104" t="s">
        <v>355</v>
      </c>
      <c r="C56" s="1104"/>
      <c r="D56" s="542" t="s">
        <v>356</v>
      </c>
      <c r="E56" s="543" t="s">
        <v>357</v>
      </c>
      <c r="F56" s="544" t="s">
        <v>358</v>
      </c>
      <c r="G56" s="544" t="s">
        <v>359</v>
      </c>
      <c r="H56" s="543" t="s">
        <v>26</v>
      </c>
      <c r="I56" s="542" t="s">
        <v>360</v>
      </c>
    </row>
    <row r="57" spans="1:9" x14ac:dyDescent="0.2">
      <c r="A57" s="1149" t="s">
        <v>361</v>
      </c>
      <c r="B57" s="1149"/>
      <c r="C57" s="1149"/>
      <c r="D57" s="561"/>
      <c r="E57" s="561">
        <f t="shared" ref="E57:F57" si="4">SUM(E58:E70)</f>
        <v>390018</v>
      </c>
      <c r="F57" s="561">
        <f t="shared" si="4"/>
        <v>0</v>
      </c>
      <c r="G57" s="561">
        <f>SUM(G58:G70)</f>
        <v>390018</v>
      </c>
      <c r="H57" s="561"/>
      <c r="I57" s="561"/>
    </row>
    <row r="58" spans="1:9" ht="12" customHeight="1" x14ac:dyDescent="0.2">
      <c r="A58" s="1139">
        <v>1</v>
      </c>
      <c r="B58" s="1108" t="s">
        <v>821</v>
      </c>
      <c r="C58" s="1108"/>
      <c r="D58" s="811">
        <v>2244</v>
      </c>
      <c r="E58" s="565">
        <v>11000</v>
      </c>
      <c r="F58" s="565"/>
      <c r="G58" s="565">
        <f t="shared" ref="G58:G70" si="5">E58+F58</f>
        <v>11000</v>
      </c>
      <c r="H58" s="565"/>
      <c r="I58" s="566" t="s">
        <v>822</v>
      </c>
    </row>
    <row r="59" spans="1:9" x14ac:dyDescent="0.2">
      <c r="A59" s="1139"/>
      <c r="B59" s="1108"/>
      <c r="C59" s="1108"/>
      <c r="D59" s="811">
        <v>2312</v>
      </c>
      <c r="E59" s="565">
        <v>5234</v>
      </c>
      <c r="F59" s="565"/>
      <c r="G59" s="565">
        <f t="shared" si="5"/>
        <v>5234</v>
      </c>
      <c r="H59" s="565"/>
      <c r="I59" s="566" t="s">
        <v>822</v>
      </c>
    </row>
    <row r="60" spans="1:9" x14ac:dyDescent="0.2">
      <c r="A60" s="1139"/>
      <c r="B60" s="1108"/>
      <c r="C60" s="1108"/>
      <c r="D60" s="812">
        <v>5240</v>
      </c>
      <c r="E60" s="568">
        <v>0</v>
      </c>
      <c r="F60" s="568"/>
      <c r="G60" s="568">
        <f t="shared" si="5"/>
        <v>0</v>
      </c>
      <c r="H60" s="568"/>
      <c r="I60" s="566" t="s">
        <v>822</v>
      </c>
    </row>
    <row r="61" spans="1:9" x14ac:dyDescent="0.2">
      <c r="A61" s="1139"/>
      <c r="B61" s="1108"/>
      <c r="C61" s="1108"/>
      <c r="D61" s="811">
        <v>2390</v>
      </c>
      <c r="E61" s="565">
        <v>50</v>
      </c>
      <c r="F61" s="565"/>
      <c r="G61" s="565">
        <f t="shared" si="5"/>
        <v>50</v>
      </c>
      <c r="H61" s="565"/>
      <c r="I61" s="566" t="s">
        <v>822</v>
      </c>
    </row>
    <row r="62" spans="1:9" ht="23.25" customHeight="1" x14ac:dyDescent="0.2">
      <c r="A62" s="593">
        <v>2</v>
      </c>
      <c r="B62" s="1108" t="s">
        <v>823</v>
      </c>
      <c r="C62" s="1108"/>
      <c r="D62" s="811">
        <v>2261</v>
      </c>
      <c r="E62" s="565">
        <v>170</v>
      </c>
      <c r="F62" s="565"/>
      <c r="G62" s="565">
        <f t="shared" si="5"/>
        <v>170</v>
      </c>
      <c r="H62" s="565"/>
      <c r="I62" s="566" t="s">
        <v>365</v>
      </c>
    </row>
    <row r="63" spans="1:9" ht="12" customHeight="1" x14ac:dyDescent="0.2">
      <c r="A63" s="1139">
        <v>3</v>
      </c>
      <c r="B63" s="1108" t="s">
        <v>824</v>
      </c>
      <c r="C63" s="1108"/>
      <c r="D63" s="811">
        <v>2244</v>
      </c>
      <c r="E63" s="565">
        <v>18000</v>
      </c>
      <c r="F63" s="565"/>
      <c r="G63" s="565">
        <f t="shared" si="5"/>
        <v>18000</v>
      </c>
      <c r="H63" s="565"/>
      <c r="I63" s="566" t="s">
        <v>822</v>
      </c>
    </row>
    <row r="64" spans="1:9" x14ac:dyDescent="0.2">
      <c r="A64" s="1139"/>
      <c r="B64" s="1108"/>
      <c r="C64" s="1108"/>
      <c r="D64" s="811">
        <v>5240</v>
      </c>
      <c r="E64" s="568">
        <v>62874</v>
      </c>
      <c r="F64" s="568"/>
      <c r="G64" s="568">
        <f t="shared" si="5"/>
        <v>62874</v>
      </c>
      <c r="H64" s="568"/>
      <c r="I64" s="566" t="s">
        <v>822</v>
      </c>
    </row>
    <row r="65" spans="1:9" ht="36.75" customHeight="1" x14ac:dyDescent="0.2">
      <c r="A65" s="593">
        <v>4</v>
      </c>
      <c r="B65" s="1108" t="s">
        <v>825</v>
      </c>
      <c r="C65" s="1108"/>
      <c r="D65" s="811">
        <v>2243</v>
      </c>
      <c r="E65" s="565">
        <v>15000</v>
      </c>
      <c r="F65" s="565"/>
      <c r="G65" s="565">
        <f t="shared" si="5"/>
        <v>15000</v>
      </c>
      <c r="H65" s="565"/>
      <c r="I65" s="566" t="s">
        <v>822</v>
      </c>
    </row>
    <row r="66" spans="1:9" ht="42" customHeight="1" x14ac:dyDescent="0.2">
      <c r="A66" s="593">
        <v>5</v>
      </c>
      <c r="B66" s="1108" t="s">
        <v>826</v>
      </c>
      <c r="C66" s="1108"/>
      <c r="D66" s="811">
        <v>2269</v>
      </c>
      <c r="E66" s="568">
        <v>2290</v>
      </c>
      <c r="F66" s="568"/>
      <c r="G66" s="568">
        <f t="shared" si="5"/>
        <v>2290</v>
      </c>
      <c r="H66" s="568"/>
      <c r="I66" s="566" t="s">
        <v>822</v>
      </c>
    </row>
    <row r="67" spans="1:9" x14ac:dyDescent="0.2">
      <c r="A67" s="593">
        <v>6</v>
      </c>
      <c r="B67" s="1108" t="s">
        <v>827</v>
      </c>
      <c r="C67" s="1108"/>
      <c r="D67" s="811">
        <v>5239</v>
      </c>
      <c r="E67" s="568">
        <v>132500</v>
      </c>
      <c r="F67" s="568"/>
      <c r="G67" s="568">
        <f t="shared" si="5"/>
        <v>132500</v>
      </c>
      <c r="H67" s="568"/>
      <c r="I67" s="566" t="s">
        <v>822</v>
      </c>
    </row>
    <row r="68" spans="1:9" ht="26.25" customHeight="1" x14ac:dyDescent="0.2">
      <c r="A68" s="593">
        <v>7</v>
      </c>
      <c r="B68" s="1108" t="s">
        <v>828</v>
      </c>
      <c r="C68" s="1108"/>
      <c r="D68" s="811">
        <v>5239</v>
      </c>
      <c r="E68" s="568">
        <v>30000</v>
      </c>
      <c r="F68" s="568"/>
      <c r="G68" s="568">
        <f t="shared" si="5"/>
        <v>30000</v>
      </c>
      <c r="H68" s="568"/>
      <c r="I68" s="566" t="s">
        <v>822</v>
      </c>
    </row>
    <row r="69" spans="1:9" x14ac:dyDescent="0.2">
      <c r="A69" s="1139">
        <v>8</v>
      </c>
      <c r="B69" s="1108" t="s">
        <v>829</v>
      </c>
      <c r="C69" s="1108"/>
      <c r="D69" s="811">
        <v>5240</v>
      </c>
      <c r="E69" s="568">
        <f>112900-4835</f>
        <v>108065</v>
      </c>
      <c r="F69" s="568"/>
      <c r="G69" s="568">
        <f t="shared" si="5"/>
        <v>108065</v>
      </c>
      <c r="H69" s="568"/>
      <c r="I69" s="1167" t="s">
        <v>822</v>
      </c>
    </row>
    <row r="70" spans="1:9" x14ac:dyDescent="0.2">
      <c r="A70" s="1139"/>
      <c r="B70" s="1108"/>
      <c r="C70" s="1108"/>
      <c r="D70" s="811">
        <v>2279</v>
      </c>
      <c r="E70" s="568">
        <v>4835</v>
      </c>
      <c r="F70" s="568"/>
      <c r="G70" s="568">
        <f t="shared" si="5"/>
        <v>4835</v>
      </c>
      <c r="H70" s="568"/>
      <c r="I70" s="1169"/>
    </row>
    <row r="71" spans="1:9" x14ac:dyDescent="0.2">
      <c r="A71" s="553"/>
      <c r="B71" s="553"/>
      <c r="C71" s="553"/>
      <c r="D71" s="553"/>
      <c r="E71" s="582"/>
      <c r="F71" s="582"/>
      <c r="G71" s="582"/>
      <c r="H71" s="582"/>
      <c r="I71" s="582"/>
    </row>
    <row r="72" spans="1:9" x14ac:dyDescent="0.2">
      <c r="A72" s="1100" t="s">
        <v>350</v>
      </c>
      <c r="B72" s="1100"/>
      <c r="C72" s="1100" t="s">
        <v>830</v>
      </c>
      <c r="D72" s="1100"/>
      <c r="E72" s="1100"/>
      <c r="F72" s="1100"/>
      <c r="G72" s="1100"/>
      <c r="H72" s="1100"/>
      <c r="I72" s="1100"/>
    </row>
    <row r="73" spans="1:9" x14ac:dyDescent="0.2">
      <c r="A73" s="1100" t="s">
        <v>352</v>
      </c>
      <c r="B73" s="1100"/>
      <c r="C73" s="1103" t="s">
        <v>422</v>
      </c>
      <c r="D73" s="1103"/>
      <c r="E73" s="1103"/>
      <c r="F73" s="1103"/>
      <c r="G73" s="1103"/>
      <c r="H73" s="1103"/>
      <c r="I73" s="1103"/>
    </row>
    <row r="74" spans="1:9" ht="48" x14ac:dyDescent="0.2">
      <c r="A74" s="542" t="s">
        <v>354</v>
      </c>
      <c r="B74" s="1104" t="s">
        <v>355</v>
      </c>
      <c r="C74" s="1104"/>
      <c r="D74" s="542" t="s">
        <v>356</v>
      </c>
      <c r="E74" s="543" t="s">
        <v>357</v>
      </c>
      <c r="F74" s="544" t="s">
        <v>358</v>
      </c>
      <c r="G74" s="544" t="s">
        <v>359</v>
      </c>
      <c r="H74" s="543" t="s">
        <v>26</v>
      </c>
      <c r="I74" s="542" t="s">
        <v>360</v>
      </c>
    </row>
    <row r="75" spans="1:9" x14ac:dyDescent="0.2">
      <c r="A75" s="1149" t="s">
        <v>361</v>
      </c>
      <c r="B75" s="1149"/>
      <c r="C75" s="1149"/>
      <c r="D75" s="561"/>
      <c r="E75" s="561">
        <f>SUM(E76:E76)</f>
        <v>50000</v>
      </c>
      <c r="F75" s="561">
        <f>SUM(F76:F76)</f>
        <v>0</v>
      </c>
      <c r="G75" s="561">
        <f t="shared" ref="G75" si="6">SUM(G76:G76)</f>
        <v>50000</v>
      </c>
      <c r="H75" s="561"/>
      <c r="I75" s="818"/>
    </row>
    <row r="76" spans="1:9" ht="23.25" customHeight="1" x14ac:dyDescent="0.2">
      <c r="A76" s="593">
        <v>1</v>
      </c>
      <c r="B76" s="1108" t="s">
        <v>831</v>
      </c>
      <c r="C76" s="1108"/>
      <c r="D76" s="811">
        <v>5240</v>
      </c>
      <c r="E76" s="568">
        <v>50000</v>
      </c>
      <c r="F76" s="568"/>
      <c r="G76" s="568">
        <f>E76+F76</f>
        <v>50000</v>
      </c>
      <c r="H76" s="568"/>
      <c r="I76" s="819" t="s">
        <v>832</v>
      </c>
    </row>
    <row r="77" spans="1:9" x14ac:dyDescent="0.2">
      <c r="A77" s="533" t="s">
        <v>563</v>
      </c>
    </row>
    <row r="78" spans="1:9" x14ac:dyDescent="0.2">
      <c r="A78" s="533" t="s">
        <v>833</v>
      </c>
    </row>
    <row r="79" spans="1:9" x14ac:dyDescent="0.2">
      <c r="A79" s="533" t="s">
        <v>834</v>
      </c>
    </row>
    <row r="80" spans="1:9" x14ac:dyDescent="0.2">
      <c r="B80" s="533" t="s">
        <v>835</v>
      </c>
    </row>
    <row r="81" spans="1:3" x14ac:dyDescent="0.2">
      <c r="C81" s="533" t="s">
        <v>836</v>
      </c>
    </row>
    <row r="82" spans="1:3" x14ac:dyDescent="0.2">
      <c r="C82" s="533" t="s">
        <v>837</v>
      </c>
    </row>
    <row r="83" spans="1:3" x14ac:dyDescent="0.2">
      <c r="C83" s="533" t="s">
        <v>838</v>
      </c>
    </row>
    <row r="84" spans="1:3" x14ac:dyDescent="0.2">
      <c r="C84" s="533" t="s">
        <v>839</v>
      </c>
    </row>
    <row r="85" spans="1:3" x14ac:dyDescent="0.2">
      <c r="C85" s="533" t="s">
        <v>840</v>
      </c>
    </row>
    <row r="86" spans="1:3" x14ac:dyDescent="0.2">
      <c r="A86" s="770"/>
      <c r="B86" s="770"/>
      <c r="C86" s="533" t="s">
        <v>841</v>
      </c>
    </row>
    <row r="87" spans="1:3" x14ac:dyDescent="0.2">
      <c r="A87" s="770"/>
      <c r="B87" s="770"/>
      <c r="C87" s="533" t="s">
        <v>570</v>
      </c>
    </row>
    <row r="88" spans="1:3" x14ac:dyDescent="0.2">
      <c r="C88" s="533" t="s">
        <v>842</v>
      </c>
    </row>
    <row r="89" spans="1:3" x14ac:dyDescent="0.2">
      <c r="C89" s="533" t="s">
        <v>843</v>
      </c>
    </row>
    <row r="90" spans="1:3" x14ac:dyDescent="0.2">
      <c r="C90" s="533" t="s">
        <v>844</v>
      </c>
    </row>
    <row r="91" spans="1:3" x14ac:dyDescent="0.2">
      <c r="C91" s="533" t="s">
        <v>845</v>
      </c>
    </row>
    <row r="92" spans="1:3" x14ac:dyDescent="0.2">
      <c r="C92" s="533" t="s">
        <v>572</v>
      </c>
    </row>
    <row r="93" spans="1:3" x14ac:dyDescent="0.2">
      <c r="C93" s="533" t="s">
        <v>846</v>
      </c>
    </row>
    <row r="94" spans="1:3" x14ac:dyDescent="0.2">
      <c r="C94" s="533" t="s">
        <v>579</v>
      </c>
    </row>
    <row r="95" spans="1:3" x14ac:dyDescent="0.2">
      <c r="C95" s="533" t="s">
        <v>847</v>
      </c>
    </row>
    <row r="96" spans="1:3" x14ac:dyDescent="0.2">
      <c r="C96" s="533" t="s">
        <v>848</v>
      </c>
    </row>
    <row r="98" spans="1:6" s="820" customFormat="1" x14ac:dyDescent="0.2"/>
    <row r="99" spans="1:6" s="820" customFormat="1" x14ac:dyDescent="0.2"/>
    <row r="100" spans="1:6" s="820" customFormat="1" x14ac:dyDescent="0.2"/>
    <row r="101" spans="1:6" customFormat="1" ht="15" x14ac:dyDescent="0.25"/>
    <row r="102" spans="1:6" customFormat="1" ht="15" x14ac:dyDescent="0.25">
      <c r="A102" s="821"/>
      <c r="B102" s="822"/>
      <c r="C102" s="823"/>
      <c r="D102" s="823"/>
      <c r="E102" s="823"/>
      <c r="F102" s="823"/>
    </row>
    <row r="103" spans="1:6" customFormat="1" ht="15" x14ac:dyDescent="0.25">
      <c r="A103" s="824"/>
      <c r="B103" s="824"/>
      <c r="C103" s="824"/>
      <c r="D103" s="824"/>
      <c r="E103" s="824"/>
      <c r="F103" s="824"/>
    </row>
    <row r="104" spans="1:6" customFormat="1" ht="15" x14ac:dyDescent="0.25">
      <c r="A104" s="824"/>
      <c r="B104" s="824"/>
      <c r="C104" s="824"/>
      <c r="D104" s="824"/>
      <c r="E104" s="824"/>
      <c r="F104" s="824"/>
    </row>
    <row r="105" spans="1:6" customFormat="1" ht="15" x14ac:dyDescent="0.25">
      <c r="A105" s="824"/>
      <c r="B105" s="824"/>
      <c r="C105" s="824"/>
      <c r="D105" s="824"/>
      <c r="E105" s="824"/>
      <c r="F105" s="824"/>
    </row>
    <row r="106" spans="1:6" customFormat="1" ht="15" x14ac:dyDescent="0.25">
      <c r="A106" s="824"/>
      <c r="B106" s="824"/>
      <c r="C106" s="824"/>
      <c r="D106" s="824"/>
      <c r="E106" s="824"/>
      <c r="F106" s="824"/>
    </row>
    <row r="107" spans="1:6" customFormat="1" ht="15" x14ac:dyDescent="0.25">
      <c r="A107" s="824"/>
      <c r="B107" s="824"/>
      <c r="C107" s="824"/>
      <c r="D107" s="824"/>
      <c r="E107" s="824"/>
      <c r="F107" s="824"/>
    </row>
    <row r="108" spans="1:6" customFormat="1" ht="15" x14ac:dyDescent="0.25">
      <c r="A108" s="824"/>
      <c r="B108" s="824"/>
      <c r="C108" s="824"/>
      <c r="D108" s="824"/>
      <c r="E108" s="824"/>
      <c r="F108" s="824"/>
    </row>
    <row r="109" spans="1:6" customFormat="1" ht="15" x14ac:dyDescent="0.25">
      <c r="A109" s="824"/>
      <c r="B109" s="824"/>
      <c r="C109" s="824"/>
      <c r="D109" s="824"/>
      <c r="E109" s="824"/>
      <c r="F109" s="824"/>
    </row>
    <row r="110" spans="1:6" customFormat="1" ht="15" x14ac:dyDescent="0.25">
      <c r="A110" s="824"/>
      <c r="B110" s="824"/>
      <c r="C110" s="824"/>
      <c r="D110" s="824"/>
      <c r="E110" s="824"/>
      <c r="F110" s="824"/>
    </row>
    <row r="111" spans="1:6" customFormat="1" ht="15" x14ac:dyDescent="0.25">
      <c r="A111" s="824"/>
      <c r="B111" s="824"/>
      <c r="C111" s="824"/>
      <c r="D111" s="824"/>
      <c r="E111" s="824"/>
      <c r="F111" s="825"/>
    </row>
    <row r="112" spans="1:6" customFormat="1" ht="15" x14ac:dyDescent="0.25">
      <c r="A112" s="824"/>
      <c r="B112" s="824"/>
      <c r="C112" s="824"/>
      <c r="D112" s="824"/>
      <c r="E112" s="824"/>
      <c r="F112" s="825"/>
    </row>
    <row r="113" spans="1:6" customFormat="1" ht="15" x14ac:dyDescent="0.25">
      <c r="A113" s="824"/>
      <c r="B113" s="824"/>
      <c r="C113" s="824"/>
      <c r="D113" s="824"/>
      <c r="E113" s="824"/>
      <c r="F113" s="825"/>
    </row>
    <row r="114" spans="1:6" customFormat="1" ht="15" x14ac:dyDescent="0.25">
      <c r="A114" s="824"/>
      <c r="B114" s="824"/>
      <c r="C114" s="824"/>
      <c r="D114" s="824"/>
      <c r="E114" s="824"/>
      <c r="F114" s="825"/>
    </row>
  </sheetData>
  <sheetProtection algorithmName="SHA-512" hashValue="2ePuqzoFo5LzBBXNuDv2HN3FAT8BzWpQO7gd92GmnY54GnL0x6wlu2qDo3EOrII50xc2wigYmC/8K9PfhLCYkA==" saltValue="eCAiNZW1gm4JBxzwvPltjA==" spinCount="100000" sheet="1" objects="1" scenarios="1"/>
  <mergeCells count="74">
    <mergeCell ref="A5:B5"/>
    <mergeCell ref="A6:I6"/>
    <mergeCell ref="A8:B8"/>
    <mergeCell ref="A9:B9"/>
    <mergeCell ref="A10:B10"/>
    <mergeCell ref="C10:I10"/>
    <mergeCell ref="B21:C21"/>
    <mergeCell ref="B11:C11"/>
    <mergeCell ref="A12:C12"/>
    <mergeCell ref="B13:C13"/>
    <mergeCell ref="B14:C14"/>
    <mergeCell ref="A15:A16"/>
    <mergeCell ref="B15:C16"/>
    <mergeCell ref="I15:I16"/>
    <mergeCell ref="B17:C17"/>
    <mergeCell ref="B18:C18"/>
    <mergeCell ref="B19:C19"/>
    <mergeCell ref="B20:C20"/>
    <mergeCell ref="A33:B33"/>
    <mergeCell ref="C33:I33"/>
    <mergeCell ref="B22:C22"/>
    <mergeCell ref="B23:C23"/>
    <mergeCell ref="B24:C24"/>
    <mergeCell ref="B25:C25"/>
    <mergeCell ref="B26:C26"/>
    <mergeCell ref="B27:C27"/>
    <mergeCell ref="B28:C28"/>
    <mergeCell ref="B29:C29"/>
    <mergeCell ref="B30:C30"/>
    <mergeCell ref="A32:B32"/>
    <mergeCell ref="C32:I32"/>
    <mergeCell ref="B45:C45"/>
    <mergeCell ref="B34:C34"/>
    <mergeCell ref="A35:C35"/>
    <mergeCell ref="A36:A37"/>
    <mergeCell ref="B36:C37"/>
    <mergeCell ref="B38:C38"/>
    <mergeCell ref="B39:C39"/>
    <mergeCell ref="B40:C40"/>
    <mergeCell ref="B41:C41"/>
    <mergeCell ref="B42:C42"/>
    <mergeCell ref="B43:C43"/>
    <mergeCell ref="B44:C44"/>
    <mergeCell ref="A57:C57"/>
    <mergeCell ref="A46:A48"/>
    <mergeCell ref="B46:C48"/>
    <mergeCell ref="I46:I48"/>
    <mergeCell ref="A49:A51"/>
    <mergeCell ref="B49:C51"/>
    <mergeCell ref="B52:C52"/>
    <mergeCell ref="A54:B54"/>
    <mergeCell ref="C54:I54"/>
    <mergeCell ref="A55:B55"/>
    <mergeCell ref="C55:I55"/>
    <mergeCell ref="B56:C56"/>
    <mergeCell ref="I69:I70"/>
    <mergeCell ref="A58:A61"/>
    <mergeCell ref="B58:C61"/>
    <mergeCell ref="B62:C62"/>
    <mergeCell ref="A63:A64"/>
    <mergeCell ref="B63:C64"/>
    <mergeCell ref="B65:C65"/>
    <mergeCell ref="B66:C66"/>
    <mergeCell ref="B67:C67"/>
    <mergeCell ref="B68:C68"/>
    <mergeCell ref="A69:A70"/>
    <mergeCell ref="B69:C70"/>
    <mergeCell ref="B76:C76"/>
    <mergeCell ref="A72:B72"/>
    <mergeCell ref="C72:I72"/>
    <mergeCell ref="A73:B73"/>
    <mergeCell ref="C73:I73"/>
    <mergeCell ref="B74:C74"/>
    <mergeCell ref="A75:C75"/>
  </mergeCells>
  <pageMargins left="0.98425196850393704" right="0.39370078740157483" top="0.78020833333333328"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69.pielikums Jūrmalas pilsētas domes
2016.gada 19.maija saistošajiem noteikumiem Nr.13
(protokols Nr.6, 8.punkts)  
 </firstHeader>
    <firstFooter>&amp;L&amp;9&amp;D; &amp;T&amp;R&amp;9&amp;P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6"/>
  <sheetViews>
    <sheetView view="pageLayout" zoomScaleNormal="100" workbookViewId="0">
      <selection activeCell="N5" sqref="N5"/>
    </sheetView>
  </sheetViews>
  <sheetFormatPr defaultRowHeight="12.75" outlineLevelCol="1" x14ac:dyDescent="0.2"/>
  <cols>
    <col min="1" max="1" width="6.140625" style="707" customWidth="1"/>
    <col min="2" max="2" width="17.28515625" style="707" customWidth="1"/>
    <col min="3" max="3" width="16.7109375" style="707" customWidth="1"/>
    <col min="4" max="4" width="10.5703125" style="707" customWidth="1"/>
    <col min="5" max="5" width="11.7109375" style="707" hidden="1" customWidth="1" outlineLevel="1"/>
    <col min="6" max="6" width="11.28515625" style="707" hidden="1" customWidth="1" outlineLevel="1"/>
    <col min="7" max="7" width="14.7109375" style="881" customWidth="1" collapsed="1"/>
    <col min="8" max="8" width="34.7109375" style="707" hidden="1" customWidth="1" outlineLevel="1"/>
    <col min="9" max="9" width="9.7109375" style="707" customWidth="1" collapsed="1"/>
    <col min="10" max="16384" width="9.140625" style="707"/>
  </cols>
  <sheetData>
    <row r="1" spans="1:12" ht="12" customHeight="1" x14ac:dyDescent="0.2">
      <c r="D1" s="861"/>
      <c r="E1" s="861"/>
      <c r="F1" s="861"/>
      <c r="G1" s="707"/>
      <c r="I1" s="693" t="s">
        <v>900</v>
      </c>
    </row>
    <row r="2" spans="1:12" ht="12" x14ac:dyDescent="0.2">
      <c r="G2" s="707"/>
      <c r="I2" s="693" t="s">
        <v>529</v>
      </c>
    </row>
    <row r="3" spans="1:12" ht="12" x14ac:dyDescent="0.2">
      <c r="G3" s="707"/>
      <c r="I3" s="693" t="s">
        <v>530</v>
      </c>
    </row>
    <row r="4" spans="1:12" ht="12" x14ac:dyDescent="0.2">
      <c r="A4" s="1187" t="s">
        <v>2</v>
      </c>
      <c r="B4" s="1187"/>
      <c r="C4" s="862" t="s">
        <v>333</v>
      </c>
      <c r="D4" s="862"/>
      <c r="E4" s="862"/>
      <c r="F4" s="862"/>
      <c r="G4" s="707"/>
      <c r="H4" s="862"/>
      <c r="I4" s="862"/>
    </row>
    <row r="5" spans="1:12" ht="12" x14ac:dyDescent="0.2">
      <c r="A5" s="1187" t="s">
        <v>4</v>
      </c>
      <c r="B5" s="1187"/>
      <c r="C5" s="862">
        <v>90000056357</v>
      </c>
      <c r="D5" s="862"/>
      <c r="E5" s="862"/>
      <c r="F5" s="862"/>
      <c r="G5" s="707"/>
      <c r="H5" s="862"/>
      <c r="I5" s="862"/>
    </row>
    <row r="6" spans="1:12" ht="15.75" x14ac:dyDescent="0.25">
      <c r="A6" s="1188" t="s">
        <v>347</v>
      </c>
      <c r="B6" s="1188"/>
      <c r="C6" s="1188"/>
      <c r="D6" s="1188"/>
      <c r="E6" s="1188"/>
      <c r="F6" s="1188"/>
      <c r="G6" s="1188"/>
      <c r="H6" s="1188"/>
      <c r="I6" s="1188"/>
    </row>
    <row r="7" spans="1:12" ht="15.75" x14ac:dyDescent="0.25">
      <c r="A7" s="863"/>
      <c r="B7" s="863"/>
      <c r="C7" s="863"/>
      <c r="D7" s="863"/>
      <c r="E7" s="863"/>
      <c r="F7" s="863"/>
      <c r="G7" s="707"/>
      <c r="H7" s="863"/>
      <c r="I7" s="863"/>
    </row>
    <row r="8" spans="1:12" ht="15.75" x14ac:dyDescent="0.25">
      <c r="A8" s="1187" t="s">
        <v>348</v>
      </c>
      <c r="B8" s="1187"/>
      <c r="C8" s="864" t="s">
        <v>901</v>
      </c>
      <c r="D8" s="862"/>
      <c r="E8" s="862"/>
      <c r="F8" s="862"/>
      <c r="G8" s="707"/>
      <c r="H8" s="862"/>
      <c r="I8" s="862"/>
    </row>
    <row r="9" spans="1:12" ht="12" x14ac:dyDescent="0.2">
      <c r="A9" s="1187" t="s">
        <v>350</v>
      </c>
      <c r="B9" s="1187"/>
      <c r="C9" s="862" t="s">
        <v>859</v>
      </c>
      <c r="D9" s="862"/>
      <c r="E9" s="862"/>
      <c r="F9" s="862"/>
      <c r="G9" s="707"/>
      <c r="H9" s="862"/>
      <c r="I9" s="862"/>
    </row>
    <row r="10" spans="1:12" ht="12" x14ac:dyDescent="0.2">
      <c r="A10" s="1187" t="s">
        <v>352</v>
      </c>
      <c r="B10" s="1187"/>
      <c r="C10" s="865" t="s">
        <v>858</v>
      </c>
      <c r="D10" s="862"/>
      <c r="E10" s="862"/>
      <c r="F10" s="862"/>
      <c r="G10" s="707"/>
      <c r="H10" s="862"/>
      <c r="I10" s="862"/>
    </row>
    <row r="11" spans="1:12" ht="36" x14ac:dyDescent="0.2">
      <c r="A11" s="866" t="s">
        <v>354</v>
      </c>
      <c r="B11" s="1181" t="s">
        <v>355</v>
      </c>
      <c r="C11" s="1182"/>
      <c r="D11" s="866" t="s">
        <v>356</v>
      </c>
      <c r="E11" s="866" t="s">
        <v>357</v>
      </c>
      <c r="F11" s="866" t="s">
        <v>534</v>
      </c>
      <c r="G11" s="866" t="s">
        <v>359</v>
      </c>
      <c r="H11" s="866" t="s">
        <v>26</v>
      </c>
      <c r="I11" s="866" t="s">
        <v>360</v>
      </c>
    </row>
    <row r="12" spans="1:12" ht="12.75" customHeight="1" x14ac:dyDescent="0.2">
      <c r="A12" s="1183" t="s">
        <v>361</v>
      </c>
      <c r="B12" s="1184"/>
      <c r="C12" s="1185"/>
      <c r="D12" s="867"/>
      <c r="E12" s="867">
        <f>SUM(E13:E33)</f>
        <v>500285</v>
      </c>
      <c r="F12" s="867">
        <f>SUM(F13:F33)</f>
        <v>56254</v>
      </c>
      <c r="G12" s="867">
        <f>SUM(G13:G33)</f>
        <v>556539</v>
      </c>
      <c r="H12" s="868"/>
      <c r="I12" s="867"/>
      <c r="K12" s="869"/>
      <c r="L12" s="869"/>
    </row>
    <row r="13" spans="1:12" ht="12.75" customHeight="1" x14ac:dyDescent="0.2">
      <c r="A13" s="1111">
        <v>1</v>
      </c>
      <c r="B13" s="1119" t="s">
        <v>902</v>
      </c>
      <c r="C13" s="1120"/>
      <c r="D13" s="696">
        <v>2231</v>
      </c>
      <c r="E13" s="870">
        <v>3114</v>
      </c>
      <c r="F13" s="870"/>
      <c r="G13" s="871">
        <f>E13+F13</f>
        <v>3114</v>
      </c>
      <c r="H13" s="868"/>
      <c r="I13" s="1168" t="s">
        <v>392</v>
      </c>
      <c r="K13" s="869"/>
      <c r="L13" s="869"/>
    </row>
    <row r="14" spans="1:12" ht="12" x14ac:dyDescent="0.2">
      <c r="A14" s="1111"/>
      <c r="B14" s="1119"/>
      <c r="C14" s="1120"/>
      <c r="D14" s="696">
        <v>2311</v>
      </c>
      <c r="E14" s="870">
        <v>30</v>
      </c>
      <c r="F14" s="870"/>
      <c r="G14" s="871">
        <f t="shared" ref="G14:G29" si="0">E14+F14</f>
        <v>30</v>
      </c>
      <c r="H14" s="868"/>
      <c r="I14" s="1168"/>
      <c r="K14" s="869"/>
      <c r="L14" s="869"/>
    </row>
    <row r="15" spans="1:12" ht="12" x14ac:dyDescent="0.2">
      <c r="A15" s="1111"/>
      <c r="B15" s="1119"/>
      <c r="C15" s="1120"/>
      <c r="D15" s="696">
        <v>2390</v>
      </c>
      <c r="E15" s="870">
        <v>56</v>
      </c>
      <c r="F15" s="870"/>
      <c r="G15" s="871">
        <f t="shared" si="0"/>
        <v>56</v>
      </c>
      <c r="H15" s="868"/>
      <c r="I15" s="1168"/>
      <c r="K15" s="869"/>
      <c r="L15" s="869"/>
    </row>
    <row r="16" spans="1:12" ht="12" x14ac:dyDescent="0.2">
      <c r="A16" s="1111"/>
      <c r="B16" s="1119"/>
      <c r="C16" s="1120"/>
      <c r="D16" s="696">
        <v>1150</v>
      </c>
      <c r="E16" s="870">
        <f>3270-13</f>
        <v>3257</v>
      </c>
      <c r="F16" s="870"/>
      <c r="G16" s="871">
        <f t="shared" si="0"/>
        <v>3257</v>
      </c>
      <c r="H16" s="868"/>
      <c r="I16" s="1168"/>
      <c r="K16" s="869"/>
      <c r="L16" s="869"/>
    </row>
    <row r="17" spans="1:12" ht="12" x14ac:dyDescent="0.2">
      <c r="A17" s="1111"/>
      <c r="B17" s="1119"/>
      <c r="C17" s="1120"/>
      <c r="D17" s="696">
        <v>1210</v>
      </c>
      <c r="E17" s="870">
        <v>287</v>
      </c>
      <c r="F17" s="870"/>
      <c r="G17" s="871">
        <f t="shared" si="0"/>
        <v>287</v>
      </c>
      <c r="H17" s="868"/>
      <c r="I17" s="1168"/>
      <c r="K17" s="869"/>
      <c r="L17" s="869"/>
    </row>
    <row r="18" spans="1:12" ht="12" x14ac:dyDescent="0.2">
      <c r="A18" s="1111"/>
      <c r="B18" s="1119"/>
      <c r="C18" s="1120"/>
      <c r="D18" s="696">
        <v>2279</v>
      </c>
      <c r="E18" s="870">
        <f>108+13</f>
        <v>121</v>
      </c>
      <c r="F18" s="870"/>
      <c r="G18" s="871">
        <f t="shared" si="0"/>
        <v>121</v>
      </c>
      <c r="H18" s="868"/>
      <c r="I18" s="1168"/>
      <c r="K18" s="869"/>
      <c r="L18" s="869"/>
    </row>
    <row r="19" spans="1:12" ht="12" x14ac:dyDescent="0.2">
      <c r="A19" s="1111"/>
      <c r="B19" s="1119"/>
      <c r="C19" s="1120"/>
      <c r="D19" s="696">
        <v>2264</v>
      </c>
      <c r="E19" s="870">
        <v>312</v>
      </c>
      <c r="F19" s="870"/>
      <c r="G19" s="871">
        <f t="shared" si="0"/>
        <v>312</v>
      </c>
      <c r="H19" s="868"/>
      <c r="I19" s="1168"/>
      <c r="K19" s="869"/>
      <c r="L19" s="869"/>
    </row>
    <row r="20" spans="1:12" ht="12" x14ac:dyDescent="0.2">
      <c r="A20" s="1116"/>
      <c r="B20" s="1121"/>
      <c r="C20" s="1122"/>
      <c r="D20" s="696">
        <v>2314</v>
      </c>
      <c r="E20" s="870">
        <v>1236</v>
      </c>
      <c r="F20" s="870"/>
      <c r="G20" s="871">
        <f t="shared" si="0"/>
        <v>1236</v>
      </c>
      <c r="H20" s="868"/>
      <c r="I20" s="1169"/>
      <c r="K20" s="869"/>
      <c r="L20" s="869"/>
    </row>
    <row r="21" spans="1:12" ht="27.75" customHeight="1" x14ac:dyDescent="0.2">
      <c r="A21" s="593">
        <v>2</v>
      </c>
      <c r="B21" s="1114" t="s">
        <v>903</v>
      </c>
      <c r="C21" s="1115"/>
      <c r="D21" s="696">
        <v>2279</v>
      </c>
      <c r="E21" s="870">
        <v>140000</v>
      </c>
      <c r="F21" s="870">
        <v>20000</v>
      </c>
      <c r="G21" s="871">
        <f t="shared" si="0"/>
        <v>160000</v>
      </c>
      <c r="H21" s="868" t="s">
        <v>904</v>
      </c>
      <c r="I21" s="566" t="s">
        <v>392</v>
      </c>
      <c r="K21" s="869"/>
      <c r="L21" s="869"/>
    </row>
    <row r="22" spans="1:12" ht="43.5" customHeight="1" x14ac:dyDescent="0.2">
      <c r="A22" s="593">
        <v>3</v>
      </c>
      <c r="B22" s="1114" t="s">
        <v>905</v>
      </c>
      <c r="C22" s="1115"/>
      <c r="D22" s="696">
        <v>2279</v>
      </c>
      <c r="E22" s="870">
        <v>52559</v>
      </c>
      <c r="F22" s="870"/>
      <c r="G22" s="871">
        <f t="shared" si="0"/>
        <v>52559</v>
      </c>
      <c r="H22" s="868"/>
      <c r="I22" s="566" t="s">
        <v>392</v>
      </c>
      <c r="K22" s="869"/>
      <c r="L22" s="869"/>
    </row>
    <row r="23" spans="1:12" ht="24" customHeight="1" x14ac:dyDescent="0.2">
      <c r="A23" s="1110">
        <v>4</v>
      </c>
      <c r="B23" s="1117" t="s">
        <v>906</v>
      </c>
      <c r="C23" s="1118"/>
      <c r="D23" s="696">
        <v>1150</v>
      </c>
      <c r="E23" s="870">
        <v>39</v>
      </c>
      <c r="F23" s="870"/>
      <c r="G23" s="871">
        <f t="shared" si="0"/>
        <v>39</v>
      </c>
      <c r="H23" s="868"/>
      <c r="I23" s="566"/>
      <c r="K23" s="869"/>
      <c r="L23" s="869"/>
    </row>
    <row r="24" spans="1:12" ht="12" customHeight="1" x14ac:dyDescent="0.2">
      <c r="A24" s="1111"/>
      <c r="B24" s="1121"/>
      <c r="C24" s="1122"/>
      <c r="D24" s="696">
        <v>2275</v>
      </c>
      <c r="E24" s="870">
        <v>461</v>
      </c>
      <c r="F24" s="870"/>
      <c r="G24" s="871">
        <f t="shared" si="0"/>
        <v>461</v>
      </c>
      <c r="H24" s="868"/>
      <c r="I24" s="566" t="s">
        <v>381</v>
      </c>
      <c r="K24" s="869"/>
      <c r="L24" s="869"/>
    </row>
    <row r="25" spans="1:12" ht="12" x14ac:dyDescent="0.2">
      <c r="A25" s="872">
        <v>5</v>
      </c>
      <c r="B25" s="1134" t="s">
        <v>907</v>
      </c>
      <c r="C25" s="1135"/>
      <c r="D25" s="873">
        <v>2275</v>
      </c>
      <c r="E25" s="870">
        <v>5668</v>
      </c>
      <c r="F25" s="870"/>
      <c r="G25" s="871">
        <f t="shared" si="0"/>
        <v>5668</v>
      </c>
      <c r="H25" s="868"/>
      <c r="I25" s="874" t="s">
        <v>908</v>
      </c>
      <c r="K25" s="869"/>
      <c r="L25" s="869"/>
    </row>
    <row r="26" spans="1:12" ht="12" x14ac:dyDescent="0.2">
      <c r="A26" s="595">
        <v>6</v>
      </c>
      <c r="B26" s="1114" t="s">
        <v>909</v>
      </c>
      <c r="C26" s="1115"/>
      <c r="D26" s="875">
        <v>2279</v>
      </c>
      <c r="E26" s="870">
        <v>85000</v>
      </c>
      <c r="F26" s="870"/>
      <c r="G26" s="871">
        <f t="shared" si="0"/>
        <v>85000</v>
      </c>
      <c r="H26" s="868"/>
      <c r="I26" s="566" t="s">
        <v>392</v>
      </c>
      <c r="K26" s="869"/>
      <c r="L26" s="869"/>
    </row>
    <row r="27" spans="1:12" ht="15" customHeight="1" x14ac:dyDescent="0.2">
      <c r="A27" s="1110">
        <v>7</v>
      </c>
      <c r="B27" s="1117" t="s">
        <v>910</v>
      </c>
      <c r="C27" s="1118"/>
      <c r="D27" s="696">
        <v>2279</v>
      </c>
      <c r="E27" s="870">
        <v>150000</v>
      </c>
      <c r="F27" s="870">
        <v>-36254</v>
      </c>
      <c r="G27" s="871">
        <f t="shared" si="0"/>
        <v>113746</v>
      </c>
      <c r="H27" s="868"/>
      <c r="I27" s="566" t="s">
        <v>392</v>
      </c>
      <c r="K27" s="869"/>
      <c r="L27" s="869"/>
    </row>
    <row r="28" spans="1:12" ht="24" x14ac:dyDescent="0.2">
      <c r="A28" s="1111"/>
      <c r="B28" s="1119"/>
      <c r="C28" s="1120"/>
      <c r="D28" s="696">
        <v>2275</v>
      </c>
      <c r="E28" s="870"/>
      <c r="F28" s="870">
        <v>36254</v>
      </c>
      <c r="G28" s="876">
        <f t="shared" si="0"/>
        <v>36254</v>
      </c>
      <c r="H28" s="868" t="s">
        <v>911</v>
      </c>
      <c r="I28" s="566"/>
      <c r="K28" s="869"/>
      <c r="L28" s="869"/>
    </row>
    <row r="29" spans="1:12" ht="24" x14ac:dyDescent="0.2">
      <c r="A29" s="1116"/>
      <c r="B29" s="1121"/>
      <c r="C29" s="1122"/>
      <c r="D29" s="696">
        <v>1150</v>
      </c>
      <c r="E29" s="870">
        <v>0</v>
      </c>
      <c r="F29" s="870">
        <v>36254</v>
      </c>
      <c r="G29" s="876">
        <f t="shared" si="0"/>
        <v>36254</v>
      </c>
      <c r="H29" s="868" t="s">
        <v>860</v>
      </c>
      <c r="I29" s="566"/>
      <c r="K29" s="869"/>
      <c r="L29" s="869"/>
    </row>
    <row r="30" spans="1:12" ht="12" x14ac:dyDescent="0.2">
      <c r="A30" s="593">
        <v>8</v>
      </c>
      <c r="B30" s="1114" t="s">
        <v>912</v>
      </c>
      <c r="C30" s="1115"/>
      <c r="D30" s="696">
        <v>6422</v>
      </c>
      <c r="E30" s="870">
        <v>3896</v>
      </c>
      <c r="F30" s="870"/>
      <c r="G30" s="871">
        <f>E30+F30</f>
        <v>3896</v>
      </c>
      <c r="H30" s="868"/>
      <c r="I30" s="566" t="s">
        <v>913</v>
      </c>
      <c r="K30" s="869"/>
      <c r="L30" s="869"/>
    </row>
    <row r="31" spans="1:12" ht="12" x14ac:dyDescent="0.2">
      <c r="A31" s="593">
        <v>10</v>
      </c>
      <c r="B31" s="1114" t="s">
        <v>914</v>
      </c>
      <c r="C31" s="1115"/>
      <c r="D31" s="696">
        <v>2279</v>
      </c>
      <c r="E31" s="870">
        <v>50000</v>
      </c>
      <c r="F31" s="870"/>
      <c r="G31" s="871">
        <f>E31+F31</f>
        <v>50000</v>
      </c>
      <c r="H31" s="868"/>
      <c r="I31" s="566"/>
      <c r="K31" s="869"/>
      <c r="L31" s="869"/>
    </row>
    <row r="32" spans="1:12" ht="12" x14ac:dyDescent="0.2">
      <c r="A32" s="593">
        <v>11</v>
      </c>
      <c r="B32" s="1114" t="s">
        <v>915</v>
      </c>
      <c r="C32" s="1115"/>
      <c r="D32" s="696">
        <v>2279</v>
      </c>
      <c r="E32" s="870">
        <v>2300</v>
      </c>
      <c r="F32" s="870"/>
      <c r="G32" s="871">
        <f t="shared" ref="G32" si="1">E32+F32</f>
        <v>2300</v>
      </c>
      <c r="H32" s="877"/>
      <c r="I32" s="566"/>
      <c r="K32" s="869"/>
      <c r="L32" s="869"/>
    </row>
    <row r="33" spans="1:12" ht="26.25" customHeight="1" x14ac:dyDescent="0.2">
      <c r="A33" s="593">
        <v>9</v>
      </c>
      <c r="B33" s="1114" t="s">
        <v>916</v>
      </c>
      <c r="C33" s="1115"/>
      <c r="D33" s="696">
        <v>2264</v>
      </c>
      <c r="E33" s="870">
        <v>1949</v>
      </c>
      <c r="F33" s="870"/>
      <c r="G33" s="871">
        <f>E33+F33</f>
        <v>1949</v>
      </c>
      <c r="H33" s="877"/>
      <c r="I33" s="566"/>
      <c r="K33" s="869"/>
      <c r="L33" s="869"/>
    </row>
    <row r="34" spans="1:12" ht="12" x14ac:dyDescent="0.2">
      <c r="A34" s="878"/>
      <c r="B34" s="878"/>
      <c r="C34" s="878"/>
      <c r="D34" s="878"/>
      <c r="E34" s="878"/>
      <c r="F34" s="878"/>
      <c r="G34" s="707"/>
      <c r="H34" s="878"/>
      <c r="I34" s="878"/>
    </row>
    <row r="35" spans="1:12" ht="12" x14ac:dyDescent="0.2">
      <c r="A35" s="1187" t="s">
        <v>350</v>
      </c>
      <c r="B35" s="1187"/>
      <c r="C35" s="862" t="s">
        <v>859</v>
      </c>
      <c r="D35" s="862"/>
      <c r="E35" s="862"/>
      <c r="F35" s="862"/>
      <c r="G35" s="707"/>
      <c r="H35" s="862"/>
      <c r="I35" s="862"/>
    </row>
    <row r="36" spans="1:12" ht="12" x14ac:dyDescent="0.2">
      <c r="A36" s="1187" t="s">
        <v>352</v>
      </c>
      <c r="B36" s="1187"/>
      <c r="C36" s="865" t="s">
        <v>556</v>
      </c>
      <c r="D36" s="862"/>
      <c r="E36" s="862"/>
      <c r="F36" s="862"/>
      <c r="G36" s="707"/>
      <c r="H36" s="862"/>
      <c r="I36" s="862"/>
    </row>
    <row r="37" spans="1:12" ht="36" x14ac:dyDescent="0.2">
      <c r="A37" s="866" t="s">
        <v>354</v>
      </c>
      <c r="B37" s="1181" t="s">
        <v>355</v>
      </c>
      <c r="C37" s="1182"/>
      <c r="D37" s="866" t="s">
        <v>356</v>
      </c>
      <c r="E37" s="866" t="s">
        <v>357</v>
      </c>
      <c r="F37" s="866" t="s">
        <v>534</v>
      </c>
      <c r="G37" s="866" t="s">
        <v>359</v>
      </c>
      <c r="H37" s="866" t="s">
        <v>26</v>
      </c>
      <c r="I37" s="866" t="s">
        <v>360</v>
      </c>
    </row>
    <row r="38" spans="1:12" ht="12" x14ac:dyDescent="0.2">
      <c r="A38" s="1183" t="s">
        <v>361</v>
      </c>
      <c r="B38" s="1184"/>
      <c r="C38" s="1185"/>
      <c r="D38" s="867"/>
      <c r="E38" s="867">
        <f>SUM(E39:E39)</f>
        <v>3000</v>
      </c>
      <c r="F38" s="867">
        <f>SUM(F39:F39)</f>
        <v>0</v>
      </c>
      <c r="G38" s="867">
        <f>SUM(G39:G39)</f>
        <v>3000</v>
      </c>
      <c r="H38" s="868"/>
      <c r="I38" s="867"/>
    </row>
    <row r="39" spans="1:12" ht="25.5" customHeight="1" x14ac:dyDescent="0.2">
      <c r="A39" s="569">
        <v>1</v>
      </c>
      <c r="B39" s="1121" t="s">
        <v>917</v>
      </c>
      <c r="C39" s="1122"/>
      <c r="D39" s="696">
        <v>2275</v>
      </c>
      <c r="E39" s="879">
        <v>3000</v>
      </c>
      <c r="F39" s="879"/>
      <c r="G39" s="880">
        <f t="shared" ref="G39" si="2">E39+F39</f>
        <v>3000</v>
      </c>
      <c r="H39" s="868"/>
      <c r="I39" s="565" t="s">
        <v>908</v>
      </c>
    </row>
    <row r="41" spans="1:12" x14ac:dyDescent="0.2">
      <c r="A41" s="533" t="s">
        <v>563</v>
      </c>
      <c r="B41" s="533"/>
      <c r="C41" s="533"/>
    </row>
    <row r="42" spans="1:12" x14ac:dyDescent="0.2">
      <c r="A42" s="533" t="s">
        <v>565</v>
      </c>
      <c r="B42" s="533"/>
      <c r="C42" s="533" t="s">
        <v>918</v>
      </c>
    </row>
    <row r="43" spans="1:12" x14ac:dyDescent="0.2">
      <c r="A43" s="1163" t="s">
        <v>568</v>
      </c>
      <c r="B43" s="1163"/>
      <c r="C43" s="1163"/>
    </row>
    <row r="44" spans="1:12" x14ac:dyDescent="0.2">
      <c r="A44" s="533" t="s">
        <v>919</v>
      </c>
      <c r="B44" s="533"/>
      <c r="C44" s="533"/>
    </row>
    <row r="45" spans="1:12" x14ac:dyDescent="0.2">
      <c r="A45" s="533" t="s">
        <v>920</v>
      </c>
      <c r="B45" s="533"/>
      <c r="C45" s="533"/>
    </row>
    <row r="46" spans="1:12" x14ac:dyDescent="0.2">
      <c r="A46" s="533" t="s">
        <v>921</v>
      </c>
      <c r="B46" s="533"/>
      <c r="C46" s="533"/>
    </row>
    <row r="47" spans="1:12" x14ac:dyDescent="0.2">
      <c r="A47" s="533" t="s">
        <v>922</v>
      </c>
      <c r="B47" s="533"/>
      <c r="C47" s="533"/>
    </row>
    <row r="49" spans="1:9" s="882" customFormat="1" ht="15.75" customHeight="1" x14ac:dyDescent="0.2">
      <c r="A49" s="1186"/>
      <c r="B49" s="1186"/>
      <c r="C49" s="1186"/>
      <c r="D49" s="1186"/>
      <c r="E49" s="1186"/>
      <c r="F49" s="1186"/>
      <c r="G49" s="1186"/>
      <c r="H49" s="1186"/>
      <c r="I49" s="1186"/>
    </row>
    <row r="50" spans="1:9" s="882" customFormat="1" ht="12" x14ac:dyDescent="0.2">
      <c r="A50" s="883"/>
      <c r="B50" s="884"/>
      <c r="C50" s="885"/>
      <c r="D50" s="886"/>
      <c r="E50" s="887"/>
      <c r="F50" s="887"/>
      <c r="G50" s="824"/>
    </row>
    <row r="51" spans="1:9" s="820" customFormat="1" ht="12" x14ac:dyDescent="0.2"/>
    <row r="52" spans="1:9" s="820" customFormat="1" ht="12" x14ac:dyDescent="0.2"/>
    <row r="53" spans="1:9" s="820" customFormat="1" ht="12" x14ac:dyDescent="0.2"/>
    <row r="54" spans="1:9" s="820" customFormat="1" ht="12" x14ac:dyDescent="0.2"/>
    <row r="55" spans="1:9" s="820" customFormat="1" ht="12" x14ac:dyDescent="0.2"/>
    <row r="56" spans="1:9" s="820" customFormat="1" ht="12" x14ac:dyDescent="0.2"/>
    <row r="57" spans="1:9" s="820" customFormat="1" ht="12" x14ac:dyDescent="0.2"/>
    <row r="58" spans="1:9" s="820" customFormat="1" ht="12" x14ac:dyDescent="0.2"/>
    <row r="59" spans="1:9" s="820" customFormat="1" ht="12" x14ac:dyDescent="0.2"/>
    <row r="60" spans="1:9" s="820" customFormat="1" ht="12" x14ac:dyDescent="0.2"/>
    <row r="61" spans="1:9" s="820" customFormat="1" ht="12" x14ac:dyDescent="0.2"/>
    <row r="62" spans="1:9" s="820" customFormat="1" ht="12" x14ac:dyDescent="0.2"/>
    <row r="63" spans="1:9" s="820" customFormat="1" ht="12" x14ac:dyDescent="0.2"/>
    <row r="64" spans="1:9" s="820" customFormat="1" ht="12" x14ac:dyDescent="0.2"/>
    <row r="65" s="820" customFormat="1" ht="12" x14ac:dyDescent="0.2"/>
    <row r="66" s="820" customFormat="1" ht="12" x14ac:dyDescent="0.2"/>
  </sheetData>
  <sheetProtection algorithmName="SHA-512" hashValue="fQCgNNAGzRUdu/PufHe2UY0e3hF2fILcHpiMS1yKz56e+MtUAnEYTDA6B36V8/gm/xGIR6XoBykV+T+7oDd8pw==" saltValue="g84Pn1d6XDb0OzZ0PYscFg==" spinCount="100000" sheet="1" objects="1" scenarios="1"/>
  <mergeCells count="30">
    <mergeCell ref="B21:C21"/>
    <mergeCell ref="A4:B4"/>
    <mergeCell ref="A5:B5"/>
    <mergeCell ref="A6:I6"/>
    <mergeCell ref="A8:B8"/>
    <mergeCell ref="A9:B9"/>
    <mergeCell ref="A10:B10"/>
    <mergeCell ref="B11:C11"/>
    <mergeCell ref="A12:C12"/>
    <mergeCell ref="A13:A20"/>
    <mergeCell ref="B13:C20"/>
    <mergeCell ref="I13:I20"/>
    <mergeCell ref="A36:B36"/>
    <mergeCell ref="B22:C22"/>
    <mergeCell ref="A23:A24"/>
    <mergeCell ref="B23:C24"/>
    <mergeCell ref="B25:C25"/>
    <mergeCell ref="B26:C26"/>
    <mergeCell ref="A27:A29"/>
    <mergeCell ref="B27:C29"/>
    <mergeCell ref="B30:C30"/>
    <mergeCell ref="B31:C31"/>
    <mergeCell ref="B32:C32"/>
    <mergeCell ref="B33:C33"/>
    <mergeCell ref="A35:B35"/>
    <mergeCell ref="B37:C37"/>
    <mergeCell ref="A38:C38"/>
    <mergeCell ref="B39:C39"/>
    <mergeCell ref="A43:C43"/>
    <mergeCell ref="A49:I49"/>
  </mergeCells>
  <pageMargins left="0.98425196850393704" right="0.39370078740157483" top="0.96979166666666672"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70.pielikums Jūrmalas pilsētas domes
2016.gada 19.maija saistošajiem noteikumiem Nr.13
(protokols Nr.6, 8.punkts)  
 </firstHeader>
    <firstFooter>&amp;L&amp;9&amp;D; &amp;T&amp;R&amp;9&amp;P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71"/>
  <sheetViews>
    <sheetView view="pageLayout" zoomScaleNormal="100" workbookViewId="0">
      <selection activeCell="M11" sqref="M11"/>
    </sheetView>
  </sheetViews>
  <sheetFormatPr defaultRowHeight="12.75" outlineLevelCol="1" x14ac:dyDescent="0.2"/>
  <cols>
    <col min="1" max="1" width="6.140625" style="707" customWidth="1"/>
    <col min="2" max="2" width="17.28515625" style="707" customWidth="1"/>
    <col min="3" max="3" width="16.7109375" style="707" customWidth="1"/>
    <col min="4" max="4" width="10.5703125" style="707" customWidth="1"/>
    <col min="5" max="5" width="11.7109375" style="707" hidden="1" customWidth="1" outlineLevel="1"/>
    <col min="6" max="6" width="11.28515625" style="707" hidden="1" customWidth="1" outlineLevel="1"/>
    <col min="7" max="7" width="14.7109375" style="881" customWidth="1" collapsed="1"/>
    <col min="8" max="8" width="34.7109375" style="707" hidden="1" customWidth="1" outlineLevel="1"/>
    <col min="9" max="9" width="9.7109375" style="707" customWidth="1" collapsed="1"/>
    <col min="10" max="16384" width="9.140625" style="707"/>
  </cols>
  <sheetData>
    <row r="1" spans="1:12" ht="12" customHeight="1" x14ac:dyDescent="0.2">
      <c r="D1" s="861"/>
      <c r="E1" s="861"/>
      <c r="F1" s="861"/>
      <c r="G1" s="707"/>
      <c r="I1" s="693" t="s">
        <v>900</v>
      </c>
    </row>
    <row r="2" spans="1:12" ht="12" x14ac:dyDescent="0.2">
      <c r="G2" s="707"/>
      <c r="I2" s="693" t="s">
        <v>529</v>
      </c>
    </row>
    <row r="3" spans="1:12" ht="12" x14ac:dyDescent="0.2">
      <c r="G3" s="707"/>
      <c r="I3" s="693" t="s">
        <v>530</v>
      </c>
    </row>
    <row r="4" spans="1:12" ht="12" x14ac:dyDescent="0.2">
      <c r="A4" s="1187" t="s">
        <v>2</v>
      </c>
      <c r="B4" s="1187"/>
      <c r="C4" s="862" t="s">
        <v>333</v>
      </c>
      <c r="D4" s="862"/>
      <c r="E4" s="862"/>
      <c r="F4" s="862"/>
      <c r="G4" s="707"/>
      <c r="H4" s="862"/>
      <c r="I4" s="862"/>
    </row>
    <row r="5" spans="1:12" ht="12" x14ac:dyDescent="0.2">
      <c r="A5" s="1187" t="s">
        <v>4</v>
      </c>
      <c r="B5" s="1187"/>
      <c r="C5" s="862">
        <v>90000056357</v>
      </c>
      <c r="D5" s="862"/>
      <c r="E5" s="862"/>
      <c r="F5" s="862"/>
      <c r="G5" s="707"/>
      <c r="H5" s="862"/>
      <c r="I5" s="862"/>
    </row>
    <row r="6" spans="1:12" ht="15.75" x14ac:dyDescent="0.25">
      <c r="A6" s="1188" t="s">
        <v>347</v>
      </c>
      <c r="B6" s="1188"/>
      <c r="C6" s="1188"/>
      <c r="D6" s="1188"/>
      <c r="E6" s="1188"/>
      <c r="F6" s="1188"/>
      <c r="G6" s="1188"/>
      <c r="H6" s="1188"/>
      <c r="I6" s="1188"/>
    </row>
    <row r="7" spans="1:12" ht="15.75" x14ac:dyDescent="0.25">
      <c r="A7" s="863"/>
      <c r="B7" s="863"/>
      <c r="C7" s="863"/>
      <c r="D7" s="863"/>
      <c r="E7" s="863"/>
      <c r="F7" s="863"/>
      <c r="G7" s="707"/>
      <c r="H7" s="863"/>
      <c r="I7" s="863"/>
    </row>
    <row r="8" spans="1:12" ht="15.75" x14ac:dyDescent="0.25">
      <c r="A8" s="1187" t="s">
        <v>348</v>
      </c>
      <c r="B8" s="1187"/>
      <c r="C8" s="864" t="s">
        <v>901</v>
      </c>
      <c r="D8" s="862"/>
      <c r="E8" s="862"/>
      <c r="F8" s="862"/>
      <c r="G8" s="707"/>
      <c r="H8" s="862"/>
      <c r="I8" s="862"/>
    </row>
    <row r="9" spans="1:12" ht="12" x14ac:dyDescent="0.2">
      <c r="A9" s="1187" t="s">
        <v>350</v>
      </c>
      <c r="B9" s="1187"/>
      <c r="C9" s="862" t="s">
        <v>859</v>
      </c>
      <c r="D9" s="862"/>
      <c r="E9" s="862"/>
      <c r="F9" s="862"/>
      <c r="G9" s="707"/>
      <c r="H9" s="862"/>
      <c r="I9" s="862"/>
    </row>
    <row r="10" spans="1:12" ht="12" x14ac:dyDescent="0.2">
      <c r="A10" s="1187" t="s">
        <v>352</v>
      </c>
      <c r="B10" s="1187"/>
      <c r="C10" s="865" t="s">
        <v>858</v>
      </c>
      <c r="D10" s="862"/>
      <c r="E10" s="862"/>
      <c r="F10" s="862"/>
      <c r="G10" s="707"/>
      <c r="H10" s="862"/>
      <c r="I10" s="862"/>
    </row>
    <row r="11" spans="1:12" ht="36" x14ac:dyDescent="0.2">
      <c r="A11" s="866" t="s">
        <v>354</v>
      </c>
      <c r="B11" s="1181" t="s">
        <v>355</v>
      </c>
      <c r="C11" s="1182"/>
      <c r="D11" s="866" t="s">
        <v>356</v>
      </c>
      <c r="E11" s="866" t="s">
        <v>357</v>
      </c>
      <c r="F11" s="866" t="s">
        <v>534</v>
      </c>
      <c r="G11" s="866" t="s">
        <v>359</v>
      </c>
      <c r="H11" s="866" t="s">
        <v>26</v>
      </c>
      <c r="I11" s="866" t="s">
        <v>360</v>
      </c>
    </row>
    <row r="12" spans="1:12" ht="12.75" customHeight="1" x14ac:dyDescent="0.2">
      <c r="A12" s="1183" t="s">
        <v>361</v>
      </c>
      <c r="B12" s="1184"/>
      <c r="C12" s="1185"/>
      <c r="D12" s="867"/>
      <c r="E12" s="867">
        <f>SUM(E13:E33)</f>
        <v>556539</v>
      </c>
      <c r="F12" s="867">
        <f>SUM(F13:F33)</f>
        <v>0</v>
      </c>
      <c r="G12" s="867">
        <f>SUM(G13:G33)</f>
        <v>556539</v>
      </c>
      <c r="H12" s="868"/>
      <c r="I12" s="867"/>
      <c r="K12" s="869"/>
      <c r="L12" s="869"/>
    </row>
    <row r="13" spans="1:12" ht="12.75" customHeight="1" x14ac:dyDescent="0.2">
      <c r="A13" s="1111">
        <v>1</v>
      </c>
      <c r="B13" s="1119" t="s">
        <v>902</v>
      </c>
      <c r="C13" s="1120"/>
      <c r="D13" s="696">
        <v>2231</v>
      </c>
      <c r="E13" s="870">
        <v>3114</v>
      </c>
      <c r="F13" s="870"/>
      <c r="G13" s="871">
        <f>E13+F13</f>
        <v>3114</v>
      </c>
      <c r="H13" s="868"/>
      <c r="I13" s="1168" t="s">
        <v>392</v>
      </c>
      <c r="K13" s="869"/>
      <c r="L13" s="869"/>
    </row>
    <row r="14" spans="1:12" ht="12" x14ac:dyDescent="0.2">
      <c r="A14" s="1111"/>
      <c r="B14" s="1119"/>
      <c r="C14" s="1120"/>
      <c r="D14" s="696">
        <v>2311</v>
      </c>
      <c r="E14" s="870">
        <v>30</v>
      </c>
      <c r="F14" s="870"/>
      <c r="G14" s="871">
        <f t="shared" ref="G14:G29" si="0">E14+F14</f>
        <v>30</v>
      </c>
      <c r="H14" s="868"/>
      <c r="I14" s="1168"/>
      <c r="K14" s="869"/>
      <c r="L14" s="869"/>
    </row>
    <row r="15" spans="1:12" ht="12" x14ac:dyDescent="0.2">
      <c r="A15" s="1111"/>
      <c r="B15" s="1119"/>
      <c r="C15" s="1120"/>
      <c r="D15" s="696">
        <v>2390</v>
      </c>
      <c r="E15" s="870">
        <v>56</v>
      </c>
      <c r="F15" s="870"/>
      <c r="G15" s="871">
        <f t="shared" si="0"/>
        <v>56</v>
      </c>
      <c r="H15" s="868"/>
      <c r="I15" s="1168"/>
      <c r="K15" s="869"/>
      <c r="L15" s="869"/>
    </row>
    <row r="16" spans="1:12" ht="12" x14ac:dyDescent="0.2">
      <c r="A16" s="1111"/>
      <c r="B16" s="1119"/>
      <c r="C16" s="1120"/>
      <c r="D16" s="696">
        <v>1150</v>
      </c>
      <c r="E16" s="870">
        <f>3270-13</f>
        <v>3257</v>
      </c>
      <c r="F16" s="870"/>
      <c r="G16" s="871">
        <f t="shared" si="0"/>
        <v>3257</v>
      </c>
      <c r="H16" s="868"/>
      <c r="I16" s="1168"/>
      <c r="K16" s="869"/>
      <c r="L16" s="869"/>
    </row>
    <row r="17" spans="1:12" ht="12" x14ac:dyDescent="0.2">
      <c r="A17" s="1111"/>
      <c r="B17" s="1119"/>
      <c r="C17" s="1120"/>
      <c r="D17" s="696">
        <v>1210</v>
      </c>
      <c r="E17" s="870">
        <v>287</v>
      </c>
      <c r="F17" s="870"/>
      <c r="G17" s="871">
        <f t="shared" si="0"/>
        <v>287</v>
      </c>
      <c r="H17" s="868"/>
      <c r="I17" s="1168"/>
      <c r="K17" s="869"/>
      <c r="L17" s="869"/>
    </row>
    <row r="18" spans="1:12" ht="12" x14ac:dyDescent="0.2">
      <c r="A18" s="1111"/>
      <c r="B18" s="1119"/>
      <c r="C18" s="1120"/>
      <c r="D18" s="696">
        <v>2279</v>
      </c>
      <c r="E18" s="870">
        <f>108+13</f>
        <v>121</v>
      </c>
      <c r="F18" s="870"/>
      <c r="G18" s="871">
        <f t="shared" si="0"/>
        <v>121</v>
      </c>
      <c r="H18" s="868"/>
      <c r="I18" s="1168"/>
      <c r="K18" s="869"/>
      <c r="L18" s="869"/>
    </row>
    <row r="19" spans="1:12" ht="12" x14ac:dyDescent="0.2">
      <c r="A19" s="1111"/>
      <c r="B19" s="1119"/>
      <c r="C19" s="1120"/>
      <c r="D19" s="696">
        <v>2264</v>
      </c>
      <c r="E19" s="870">
        <v>312</v>
      </c>
      <c r="F19" s="870"/>
      <c r="G19" s="871">
        <f t="shared" si="0"/>
        <v>312</v>
      </c>
      <c r="H19" s="868"/>
      <c r="I19" s="1168"/>
      <c r="K19" s="869"/>
      <c r="L19" s="869"/>
    </row>
    <row r="20" spans="1:12" ht="12" x14ac:dyDescent="0.2">
      <c r="A20" s="1116"/>
      <c r="B20" s="1121"/>
      <c r="C20" s="1122"/>
      <c r="D20" s="696">
        <v>2314</v>
      </c>
      <c r="E20" s="870">
        <v>1236</v>
      </c>
      <c r="F20" s="870"/>
      <c r="G20" s="871">
        <f t="shared" si="0"/>
        <v>1236</v>
      </c>
      <c r="H20" s="868"/>
      <c r="I20" s="1169"/>
      <c r="K20" s="869"/>
      <c r="L20" s="869"/>
    </row>
    <row r="21" spans="1:12" ht="27.75" customHeight="1" x14ac:dyDescent="0.2">
      <c r="A21" s="593">
        <v>2</v>
      </c>
      <c r="B21" s="1114" t="s">
        <v>903</v>
      </c>
      <c r="C21" s="1115"/>
      <c r="D21" s="696">
        <v>2279</v>
      </c>
      <c r="E21" s="870">
        <f>140000+20000</f>
        <v>160000</v>
      </c>
      <c r="F21" s="870"/>
      <c r="G21" s="871">
        <f t="shared" si="0"/>
        <v>160000</v>
      </c>
      <c r="H21" s="868"/>
      <c r="I21" s="566" t="s">
        <v>392</v>
      </c>
      <c r="K21" s="869"/>
      <c r="L21" s="869"/>
    </row>
    <row r="22" spans="1:12" ht="43.5" customHeight="1" x14ac:dyDescent="0.2">
      <c r="A22" s="593">
        <v>3</v>
      </c>
      <c r="B22" s="1114" t="s">
        <v>905</v>
      </c>
      <c r="C22" s="1115"/>
      <c r="D22" s="696">
        <v>2279</v>
      </c>
      <c r="E22" s="870">
        <v>52559</v>
      </c>
      <c r="F22" s="870"/>
      <c r="G22" s="871">
        <f t="shared" si="0"/>
        <v>52559</v>
      </c>
      <c r="H22" s="868"/>
      <c r="I22" s="566" t="s">
        <v>392</v>
      </c>
      <c r="K22" s="869"/>
      <c r="L22" s="869"/>
    </row>
    <row r="23" spans="1:12" ht="24" customHeight="1" x14ac:dyDescent="0.2">
      <c r="A23" s="1110">
        <v>4</v>
      </c>
      <c r="B23" s="1117" t="s">
        <v>906</v>
      </c>
      <c r="C23" s="1118"/>
      <c r="D23" s="696">
        <v>1150</v>
      </c>
      <c r="E23" s="870">
        <v>39</v>
      </c>
      <c r="F23" s="870"/>
      <c r="G23" s="871">
        <f t="shared" si="0"/>
        <v>39</v>
      </c>
      <c r="H23" s="868"/>
      <c r="I23" s="566"/>
      <c r="K23" s="869"/>
      <c r="L23" s="869"/>
    </row>
    <row r="24" spans="1:12" ht="12" customHeight="1" x14ac:dyDescent="0.2">
      <c r="A24" s="1116"/>
      <c r="B24" s="1121"/>
      <c r="C24" s="1122"/>
      <c r="D24" s="696">
        <v>2275</v>
      </c>
      <c r="E24" s="870">
        <v>461</v>
      </c>
      <c r="F24" s="870"/>
      <c r="G24" s="871">
        <f t="shared" si="0"/>
        <v>461</v>
      </c>
      <c r="H24" s="868"/>
      <c r="I24" s="566" t="s">
        <v>381</v>
      </c>
      <c r="K24" s="869"/>
      <c r="L24" s="869"/>
    </row>
    <row r="25" spans="1:12" ht="12" x14ac:dyDescent="0.2">
      <c r="A25" s="872">
        <v>5</v>
      </c>
      <c r="B25" s="1134" t="s">
        <v>907</v>
      </c>
      <c r="C25" s="1135"/>
      <c r="D25" s="873">
        <v>2275</v>
      </c>
      <c r="E25" s="870">
        <v>5668</v>
      </c>
      <c r="F25" s="870">
        <v>-2320</v>
      </c>
      <c r="G25" s="871">
        <f t="shared" si="0"/>
        <v>3348</v>
      </c>
      <c r="H25" s="868"/>
      <c r="I25" s="874" t="s">
        <v>908</v>
      </c>
      <c r="K25" s="869"/>
      <c r="L25" s="869"/>
    </row>
    <row r="26" spans="1:12" ht="12" x14ac:dyDescent="0.2">
      <c r="A26" s="595">
        <v>6</v>
      </c>
      <c r="B26" s="1114" t="s">
        <v>909</v>
      </c>
      <c r="C26" s="1115"/>
      <c r="D26" s="875">
        <v>2279</v>
      </c>
      <c r="E26" s="870">
        <v>85000</v>
      </c>
      <c r="F26" s="870"/>
      <c r="G26" s="871">
        <f t="shared" si="0"/>
        <v>85000</v>
      </c>
      <c r="H26" s="868"/>
      <c r="I26" s="566" t="s">
        <v>392</v>
      </c>
      <c r="K26" s="869"/>
      <c r="L26" s="869"/>
    </row>
    <row r="27" spans="1:12" ht="15" customHeight="1" x14ac:dyDescent="0.2">
      <c r="A27" s="1110">
        <v>7</v>
      </c>
      <c r="B27" s="1117" t="s">
        <v>910</v>
      </c>
      <c r="C27" s="1118"/>
      <c r="D27" s="696">
        <v>2279</v>
      </c>
      <c r="E27" s="870">
        <f>150000-36254</f>
        <v>113746</v>
      </c>
      <c r="F27" s="870"/>
      <c r="G27" s="871">
        <f t="shared" si="0"/>
        <v>113746</v>
      </c>
      <c r="H27" s="868"/>
      <c r="I27" s="1167" t="s">
        <v>392</v>
      </c>
      <c r="K27" s="869"/>
      <c r="L27" s="869"/>
    </row>
    <row r="28" spans="1:12" ht="15" customHeight="1" x14ac:dyDescent="0.2">
      <c r="A28" s="1111"/>
      <c r="B28" s="1119"/>
      <c r="C28" s="1120"/>
      <c r="D28" s="696">
        <v>2275</v>
      </c>
      <c r="E28" s="870">
        <v>36254</v>
      </c>
      <c r="F28" s="870"/>
      <c r="G28" s="876">
        <f t="shared" si="0"/>
        <v>36254</v>
      </c>
      <c r="H28" s="868"/>
      <c r="I28" s="1168"/>
      <c r="K28" s="869"/>
      <c r="L28" s="869"/>
    </row>
    <row r="29" spans="1:12" ht="24.75" customHeight="1" x14ac:dyDescent="0.2">
      <c r="A29" s="1116"/>
      <c r="B29" s="1121"/>
      <c r="C29" s="1122"/>
      <c r="D29" s="696">
        <v>1150</v>
      </c>
      <c r="E29" s="870">
        <v>36254</v>
      </c>
      <c r="F29" s="870">
        <v>2320</v>
      </c>
      <c r="G29" s="876">
        <f t="shared" si="0"/>
        <v>38574</v>
      </c>
      <c r="H29" s="868" t="s">
        <v>860</v>
      </c>
      <c r="I29" s="1169"/>
      <c r="K29" s="869"/>
      <c r="L29" s="869"/>
    </row>
    <row r="30" spans="1:12" ht="12" x14ac:dyDescent="0.2">
      <c r="A30" s="593">
        <v>8</v>
      </c>
      <c r="B30" s="1114" t="s">
        <v>912</v>
      </c>
      <c r="C30" s="1115"/>
      <c r="D30" s="696">
        <v>6422</v>
      </c>
      <c r="E30" s="870">
        <v>3896</v>
      </c>
      <c r="F30" s="870"/>
      <c r="G30" s="871">
        <f>E30+F30</f>
        <v>3896</v>
      </c>
      <c r="H30" s="868"/>
      <c r="I30" s="566" t="s">
        <v>913</v>
      </c>
      <c r="K30" s="869"/>
      <c r="L30" s="869"/>
    </row>
    <row r="31" spans="1:12" ht="12" x14ac:dyDescent="0.2">
      <c r="A31" s="593">
        <v>9</v>
      </c>
      <c r="B31" s="1114" t="s">
        <v>916</v>
      </c>
      <c r="C31" s="1115"/>
      <c r="D31" s="696">
        <v>2264</v>
      </c>
      <c r="E31" s="870">
        <v>1949</v>
      </c>
      <c r="F31" s="870"/>
      <c r="G31" s="871">
        <f>E31+F31</f>
        <v>1949</v>
      </c>
      <c r="H31" s="877"/>
      <c r="I31" s="566"/>
      <c r="K31" s="869"/>
      <c r="L31" s="869"/>
    </row>
    <row r="32" spans="1:12" ht="12" x14ac:dyDescent="0.2">
      <c r="A32" s="593">
        <v>10</v>
      </c>
      <c r="B32" s="1114" t="s">
        <v>914</v>
      </c>
      <c r="C32" s="1115"/>
      <c r="D32" s="696">
        <v>2279</v>
      </c>
      <c r="E32" s="870">
        <v>50000</v>
      </c>
      <c r="F32" s="870"/>
      <c r="G32" s="871">
        <f>E32+F32</f>
        <v>50000</v>
      </c>
      <c r="H32" s="868"/>
      <c r="I32" s="566"/>
      <c r="K32" s="869"/>
      <c r="L32" s="869"/>
    </row>
    <row r="33" spans="1:12" ht="12" x14ac:dyDescent="0.2">
      <c r="A33" s="593">
        <v>11</v>
      </c>
      <c r="B33" s="1114" t="s">
        <v>915</v>
      </c>
      <c r="C33" s="1115"/>
      <c r="D33" s="696">
        <v>2279</v>
      </c>
      <c r="E33" s="870">
        <v>2300</v>
      </c>
      <c r="F33" s="870"/>
      <c r="G33" s="871">
        <f t="shared" ref="G33" si="1">E33+F33</f>
        <v>2300</v>
      </c>
      <c r="H33" s="877"/>
      <c r="I33" s="566"/>
      <c r="K33" s="869"/>
      <c r="L33" s="869"/>
    </row>
    <row r="34" spans="1:12" ht="12" x14ac:dyDescent="0.2">
      <c r="A34" s="878"/>
      <c r="B34" s="878"/>
      <c r="C34" s="878"/>
      <c r="D34" s="878"/>
      <c r="E34" s="878"/>
      <c r="F34" s="878"/>
      <c r="G34" s="707"/>
      <c r="H34" s="878"/>
      <c r="I34" s="878"/>
    </row>
    <row r="35" spans="1:12" ht="12" x14ac:dyDescent="0.2">
      <c r="A35" s="1187" t="s">
        <v>350</v>
      </c>
      <c r="B35" s="1187"/>
      <c r="C35" s="862" t="s">
        <v>859</v>
      </c>
      <c r="D35" s="862"/>
      <c r="E35" s="862"/>
      <c r="F35" s="862"/>
      <c r="G35" s="707"/>
      <c r="H35" s="862"/>
      <c r="I35" s="862"/>
    </row>
    <row r="36" spans="1:12" ht="12" x14ac:dyDescent="0.2">
      <c r="A36" s="1187" t="s">
        <v>352</v>
      </c>
      <c r="B36" s="1187"/>
      <c r="C36" s="865" t="s">
        <v>556</v>
      </c>
      <c r="D36" s="862"/>
      <c r="E36" s="862"/>
      <c r="F36" s="862"/>
      <c r="G36" s="707"/>
      <c r="H36" s="862"/>
      <c r="I36" s="862"/>
    </row>
    <row r="37" spans="1:12" ht="36" x14ac:dyDescent="0.2">
      <c r="A37" s="866" t="s">
        <v>354</v>
      </c>
      <c r="B37" s="1181" t="s">
        <v>355</v>
      </c>
      <c r="C37" s="1182"/>
      <c r="D37" s="866" t="s">
        <v>356</v>
      </c>
      <c r="E37" s="866" t="s">
        <v>357</v>
      </c>
      <c r="F37" s="866" t="s">
        <v>534</v>
      </c>
      <c r="G37" s="866" t="s">
        <v>359</v>
      </c>
      <c r="H37" s="866" t="s">
        <v>26</v>
      </c>
      <c r="I37" s="866" t="s">
        <v>360</v>
      </c>
    </row>
    <row r="38" spans="1:12" ht="12" x14ac:dyDescent="0.2">
      <c r="A38" s="1183" t="s">
        <v>361</v>
      </c>
      <c r="B38" s="1184"/>
      <c r="C38" s="1185"/>
      <c r="D38" s="867"/>
      <c r="E38" s="867">
        <f>SUM(E39:E44)</f>
        <v>3000</v>
      </c>
      <c r="F38" s="867">
        <f t="shared" ref="F38:G38" si="2">SUM(F39:F44)</f>
        <v>0</v>
      </c>
      <c r="G38" s="867">
        <f t="shared" si="2"/>
        <v>3000</v>
      </c>
      <c r="H38" s="868"/>
      <c r="I38" s="867"/>
    </row>
    <row r="39" spans="1:12" ht="12" x14ac:dyDescent="0.2">
      <c r="A39" s="1189">
        <v>1</v>
      </c>
      <c r="B39" s="1117" t="s">
        <v>917</v>
      </c>
      <c r="C39" s="1118"/>
      <c r="D39" s="696">
        <v>2275</v>
      </c>
      <c r="E39" s="879">
        <v>3000</v>
      </c>
      <c r="F39" s="879">
        <v>-2611</v>
      </c>
      <c r="G39" s="880">
        <f t="shared" ref="G39:G44" si="3">E39+F39</f>
        <v>389</v>
      </c>
      <c r="H39" s="868"/>
      <c r="I39" s="1167" t="s">
        <v>908</v>
      </c>
    </row>
    <row r="40" spans="1:12" ht="24" x14ac:dyDescent="0.2">
      <c r="A40" s="1190"/>
      <c r="B40" s="1119"/>
      <c r="C40" s="1120"/>
      <c r="D40" s="696">
        <v>2264</v>
      </c>
      <c r="E40" s="879">
        <v>0</v>
      </c>
      <c r="F40" s="879">
        <f>800+167</f>
        <v>967</v>
      </c>
      <c r="G40" s="880">
        <f t="shared" si="3"/>
        <v>967</v>
      </c>
      <c r="H40" s="868" t="s">
        <v>1226</v>
      </c>
      <c r="I40" s="1168"/>
    </row>
    <row r="41" spans="1:12" ht="24" x14ac:dyDescent="0.2">
      <c r="A41" s="1190"/>
      <c r="B41" s="1119"/>
      <c r="C41" s="1120"/>
      <c r="D41" s="696">
        <v>1150</v>
      </c>
      <c r="E41" s="879">
        <v>0</v>
      </c>
      <c r="F41" s="879">
        <f>100+150+200+320</f>
        <v>770</v>
      </c>
      <c r="G41" s="880">
        <f t="shared" si="3"/>
        <v>770</v>
      </c>
      <c r="H41" s="868" t="s">
        <v>860</v>
      </c>
      <c r="I41" s="1168"/>
    </row>
    <row r="42" spans="1:12" ht="36" x14ac:dyDescent="0.2">
      <c r="A42" s="1190"/>
      <c r="B42" s="1119"/>
      <c r="C42" s="1120"/>
      <c r="D42" s="696">
        <v>2314</v>
      </c>
      <c r="E42" s="879">
        <v>0</v>
      </c>
      <c r="F42" s="879">
        <f>240+390+35</f>
        <v>665</v>
      </c>
      <c r="G42" s="880">
        <f t="shared" si="3"/>
        <v>665</v>
      </c>
      <c r="H42" s="868" t="s">
        <v>1227</v>
      </c>
      <c r="I42" s="1168"/>
    </row>
    <row r="43" spans="1:12" ht="24" x14ac:dyDescent="0.2">
      <c r="A43" s="1190"/>
      <c r="B43" s="1119"/>
      <c r="C43" s="1120"/>
      <c r="D43" s="696">
        <v>2231</v>
      </c>
      <c r="E43" s="879">
        <v>0</v>
      </c>
      <c r="F43" s="879">
        <v>38</v>
      </c>
      <c r="G43" s="880">
        <f t="shared" si="3"/>
        <v>38</v>
      </c>
      <c r="H43" s="868" t="s">
        <v>1225</v>
      </c>
      <c r="I43" s="1168"/>
    </row>
    <row r="44" spans="1:12" ht="24" x14ac:dyDescent="0.2">
      <c r="A44" s="1191"/>
      <c r="B44" s="1121"/>
      <c r="C44" s="1122"/>
      <c r="D44" s="696">
        <v>2390</v>
      </c>
      <c r="E44" s="879">
        <v>0</v>
      </c>
      <c r="F44" s="879">
        <f>21+150</f>
        <v>171</v>
      </c>
      <c r="G44" s="880">
        <f t="shared" si="3"/>
        <v>171</v>
      </c>
      <c r="H44" s="868" t="s">
        <v>1228</v>
      </c>
      <c r="I44" s="1169"/>
    </row>
    <row r="46" spans="1:12" x14ac:dyDescent="0.2">
      <c r="A46" s="533" t="s">
        <v>563</v>
      </c>
      <c r="B46" s="533"/>
      <c r="C46" s="533"/>
    </row>
    <row r="47" spans="1:12" x14ac:dyDescent="0.2">
      <c r="A47" s="533" t="s">
        <v>565</v>
      </c>
      <c r="B47" s="533"/>
      <c r="C47" s="533" t="s">
        <v>918</v>
      </c>
    </row>
    <row r="48" spans="1:12" x14ac:dyDescent="0.2">
      <c r="A48" s="1163" t="s">
        <v>568</v>
      </c>
      <c r="B48" s="1163"/>
      <c r="C48" s="1163"/>
    </row>
    <row r="49" spans="1:9" x14ac:dyDescent="0.2">
      <c r="A49" s="533" t="s">
        <v>919</v>
      </c>
      <c r="B49" s="533"/>
      <c r="C49" s="533"/>
    </row>
    <row r="50" spans="1:9" x14ac:dyDescent="0.2">
      <c r="A50" s="533" t="s">
        <v>920</v>
      </c>
      <c r="B50" s="533"/>
      <c r="C50" s="533"/>
    </row>
    <row r="51" spans="1:9" x14ac:dyDescent="0.2">
      <c r="A51" s="533" t="s">
        <v>921</v>
      </c>
      <c r="B51" s="533"/>
      <c r="C51" s="533"/>
    </row>
    <row r="52" spans="1:9" x14ac:dyDescent="0.2">
      <c r="A52" s="533" t="s">
        <v>922</v>
      </c>
      <c r="B52" s="533"/>
      <c r="C52" s="533"/>
    </row>
    <row r="54" spans="1:9" s="882" customFormat="1" ht="15.75" customHeight="1" x14ac:dyDescent="0.2">
      <c r="A54" s="1186"/>
      <c r="B54" s="1186"/>
      <c r="C54" s="1186"/>
      <c r="D54" s="1186"/>
      <c r="E54" s="1186"/>
      <c r="F54" s="1186"/>
      <c r="G54" s="1186"/>
      <c r="H54" s="1186"/>
      <c r="I54" s="1186"/>
    </row>
    <row r="55" spans="1:9" s="882" customFormat="1" ht="12" x14ac:dyDescent="0.2">
      <c r="A55" s="883"/>
      <c r="B55" s="884"/>
      <c r="C55" s="885"/>
      <c r="D55" s="886"/>
      <c r="E55" s="887"/>
      <c r="F55" s="887"/>
      <c r="G55" s="824"/>
    </row>
    <row r="56" spans="1:9" s="820" customFormat="1" ht="12" x14ac:dyDescent="0.2"/>
    <row r="57" spans="1:9" s="820" customFormat="1" ht="12" x14ac:dyDescent="0.2"/>
    <row r="58" spans="1:9" s="820" customFormat="1" ht="12" x14ac:dyDescent="0.2"/>
    <row r="59" spans="1:9" s="820" customFormat="1" ht="12" x14ac:dyDescent="0.2"/>
    <row r="60" spans="1:9" s="820" customFormat="1" ht="12" x14ac:dyDescent="0.2"/>
    <row r="61" spans="1:9" s="820" customFormat="1" ht="12" x14ac:dyDescent="0.2"/>
    <row r="62" spans="1:9" s="820" customFormat="1" ht="12" x14ac:dyDescent="0.2"/>
    <row r="63" spans="1:9" s="820" customFormat="1" ht="12" x14ac:dyDescent="0.2"/>
    <row r="64" spans="1:9" s="820" customFormat="1" ht="12" x14ac:dyDescent="0.2"/>
    <row r="65" s="820" customFormat="1" ht="12" x14ac:dyDescent="0.2"/>
    <row r="66" s="820" customFormat="1" ht="12" x14ac:dyDescent="0.2"/>
    <row r="67" s="820" customFormat="1" ht="12" x14ac:dyDescent="0.2"/>
    <row r="68" s="820" customFormat="1" ht="12" x14ac:dyDescent="0.2"/>
    <row r="69" s="820" customFormat="1" ht="12" x14ac:dyDescent="0.2"/>
    <row r="70" s="820" customFormat="1" ht="12" x14ac:dyDescent="0.2"/>
    <row r="71" s="820" customFormat="1" ht="12" x14ac:dyDescent="0.2"/>
  </sheetData>
  <sheetProtection algorithmName="SHA-512" hashValue="6STKUJ06iL8ULWIirnOphSDNWp6D5dHHwzAsuFrGmtMq0oVhIglmVAP6p5zukCMivZ9Yrr38L+88s01hThxtNA==" saltValue="f2YZperH0FwiumFevo7bvw==" spinCount="100000" sheet="1" objects="1" scenarios="1"/>
  <mergeCells count="33">
    <mergeCell ref="B21:C21"/>
    <mergeCell ref="A4:B4"/>
    <mergeCell ref="A5:B5"/>
    <mergeCell ref="A6:I6"/>
    <mergeCell ref="A8:B8"/>
    <mergeCell ref="A9:B9"/>
    <mergeCell ref="A10:B10"/>
    <mergeCell ref="B11:C11"/>
    <mergeCell ref="A12:C12"/>
    <mergeCell ref="A13:A20"/>
    <mergeCell ref="B13:C20"/>
    <mergeCell ref="I13:I20"/>
    <mergeCell ref="A35:B35"/>
    <mergeCell ref="B22:C22"/>
    <mergeCell ref="A23:A24"/>
    <mergeCell ref="B23:C24"/>
    <mergeCell ref="B25:C25"/>
    <mergeCell ref="B26:C26"/>
    <mergeCell ref="A27:A29"/>
    <mergeCell ref="B27:C29"/>
    <mergeCell ref="I27:I29"/>
    <mergeCell ref="B30:C30"/>
    <mergeCell ref="B31:C31"/>
    <mergeCell ref="B32:C32"/>
    <mergeCell ref="B33:C33"/>
    <mergeCell ref="A48:C48"/>
    <mergeCell ref="A54:I54"/>
    <mergeCell ref="A36:B36"/>
    <mergeCell ref="B37:C37"/>
    <mergeCell ref="A38:C38"/>
    <mergeCell ref="A39:A44"/>
    <mergeCell ref="B39:C44"/>
    <mergeCell ref="I39:I44"/>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71.pielikums Jūrmalas pilsētas domes
2016.gada 19.maija saistošajiem noteikumiem Nr.13
(protokols Nr.6, 8.punkts)   
 </firstHeader>
    <firstFooter>&amp;L&amp;9&amp;D; &amp;T&amp;R&amp;9&amp;P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297"/>
  <sheetViews>
    <sheetView view="pageLayout" zoomScaleNormal="100" workbookViewId="0">
      <selection activeCell="L7" sqref="L7"/>
    </sheetView>
  </sheetViews>
  <sheetFormatPr defaultRowHeight="12" outlineLevelCol="1" x14ac:dyDescent="0.2"/>
  <cols>
    <col min="1" max="1" width="6.140625" style="899" customWidth="1"/>
    <col min="2" max="2" width="17.28515625" style="533" customWidth="1"/>
    <col min="3" max="3" width="35.42578125" style="533" customWidth="1"/>
    <col min="4" max="4" width="10.5703125" style="533" customWidth="1"/>
    <col min="5" max="5" width="12.7109375" style="533" hidden="1" customWidth="1" outlineLevel="1"/>
    <col min="6" max="6" width="11.28515625" style="533" hidden="1" customWidth="1" outlineLevel="1"/>
    <col min="7" max="7" width="14.140625" style="533" customWidth="1" collapsed="1"/>
    <col min="8" max="8" width="30.85546875" style="533" hidden="1" customWidth="1" outlineLevel="1"/>
    <col min="9" max="9" width="9.7109375" style="900" customWidth="1" collapsed="1"/>
    <col min="10" max="16384" width="9.140625" style="533"/>
  </cols>
  <sheetData>
    <row r="1" spans="1:9" x14ac:dyDescent="0.2">
      <c r="I1" s="534" t="s">
        <v>969</v>
      </c>
    </row>
    <row r="2" spans="1:9" x14ac:dyDescent="0.2">
      <c r="I2" s="534" t="s">
        <v>343</v>
      </c>
    </row>
    <row r="3" spans="1:9" x14ac:dyDescent="0.2">
      <c r="I3" s="534" t="s">
        <v>344</v>
      </c>
    </row>
    <row r="4" spans="1:9" x14ac:dyDescent="0.2">
      <c r="A4" s="899" t="s">
        <v>345</v>
      </c>
      <c r="B4" s="535"/>
      <c r="C4" s="535"/>
      <c r="D4" s="535"/>
      <c r="E4" s="535"/>
      <c r="F4" s="535"/>
      <c r="G4" s="535"/>
      <c r="H4" s="535"/>
    </row>
    <row r="5" spans="1:9" x14ac:dyDescent="0.2">
      <c r="A5" s="1100" t="s">
        <v>346</v>
      </c>
      <c r="B5" s="1100"/>
      <c r="C5" s="1100"/>
      <c r="D5" s="1100"/>
      <c r="E5" s="1100"/>
      <c r="F5" s="1100"/>
      <c r="G5" s="1100"/>
      <c r="H5" s="1100"/>
      <c r="I5" s="1100"/>
    </row>
    <row r="6" spans="1:9" ht="15.75" x14ac:dyDescent="0.25">
      <c r="A6" s="1218" t="s">
        <v>347</v>
      </c>
      <c r="B6" s="1218"/>
      <c r="C6" s="1218"/>
      <c r="D6" s="1218"/>
      <c r="E6" s="1218"/>
      <c r="F6" s="1218"/>
      <c r="G6" s="1218"/>
      <c r="H6" s="1218"/>
      <c r="I6" s="1218"/>
    </row>
    <row r="7" spans="1:9" ht="15.75" x14ac:dyDescent="0.25">
      <c r="A7" s="901"/>
      <c r="B7" s="537"/>
      <c r="C7" s="537"/>
      <c r="D7" s="537"/>
      <c r="E7" s="537"/>
      <c r="F7" s="537"/>
      <c r="G7" s="537"/>
      <c r="H7" s="537"/>
      <c r="I7" s="537"/>
    </row>
    <row r="8" spans="1:9" ht="15.75" x14ac:dyDescent="0.25">
      <c r="A8" s="1100" t="s">
        <v>348</v>
      </c>
      <c r="B8" s="1100"/>
      <c r="C8" s="1173" t="s">
        <v>970</v>
      </c>
      <c r="D8" s="1173"/>
      <c r="E8" s="1173"/>
      <c r="F8" s="1173"/>
      <c r="G8" s="1173"/>
      <c r="H8" s="1173"/>
      <c r="I8" s="1173"/>
    </row>
    <row r="9" spans="1:9" x14ac:dyDescent="0.2">
      <c r="A9" s="1100" t="s">
        <v>350</v>
      </c>
      <c r="B9" s="1100"/>
      <c r="C9" s="1100" t="s">
        <v>946</v>
      </c>
      <c r="D9" s="1100"/>
      <c r="E9" s="1100"/>
      <c r="F9" s="1100"/>
      <c r="G9" s="1100"/>
      <c r="H9" s="1100"/>
      <c r="I9" s="1100"/>
    </row>
    <row r="10" spans="1:9" x14ac:dyDescent="0.2">
      <c r="A10" s="1100" t="s">
        <v>352</v>
      </c>
      <c r="B10" s="1100"/>
      <c r="C10" s="1103" t="s">
        <v>945</v>
      </c>
      <c r="D10" s="1103"/>
      <c r="E10" s="1103"/>
      <c r="F10" s="1103"/>
      <c r="G10" s="1103"/>
      <c r="H10" s="1103"/>
      <c r="I10" s="1103"/>
    </row>
    <row r="11" spans="1:9" ht="12" customHeight="1" x14ac:dyDescent="0.2">
      <c r="A11" s="1104" t="s">
        <v>354</v>
      </c>
      <c r="B11" s="1104" t="s">
        <v>355</v>
      </c>
      <c r="C11" s="1104"/>
      <c r="D11" s="1104" t="s">
        <v>356</v>
      </c>
      <c r="E11" s="1104" t="s">
        <v>357</v>
      </c>
      <c r="F11" s="1192" t="s">
        <v>534</v>
      </c>
      <c r="G11" s="1192" t="s">
        <v>359</v>
      </c>
      <c r="H11" s="1192" t="s">
        <v>26</v>
      </c>
      <c r="I11" s="1104" t="s">
        <v>360</v>
      </c>
    </row>
    <row r="12" spans="1:9" ht="24.75" customHeight="1" x14ac:dyDescent="0.2">
      <c r="A12" s="1104"/>
      <c r="B12" s="1104"/>
      <c r="C12" s="1104"/>
      <c r="D12" s="1104"/>
      <c r="E12" s="1104"/>
      <c r="F12" s="1192"/>
      <c r="G12" s="1192"/>
      <c r="H12" s="1192"/>
      <c r="I12" s="1104"/>
    </row>
    <row r="13" spans="1:9" ht="12.75" customHeight="1" x14ac:dyDescent="0.2">
      <c r="A13" s="1149" t="s">
        <v>361</v>
      </c>
      <c r="B13" s="1149"/>
      <c r="C13" s="1149"/>
      <c r="D13" s="592"/>
      <c r="E13" s="592">
        <f>E14+E22+E180+E185+E236</f>
        <v>147542</v>
      </c>
      <c r="F13" s="592">
        <f>F14+F22+F180+F185+F236</f>
        <v>0</v>
      </c>
      <c r="G13" s="592">
        <f>G14+G22+G180+G185+G236</f>
        <v>147542</v>
      </c>
      <c r="H13" s="592"/>
      <c r="I13" s="573"/>
    </row>
    <row r="14" spans="1:9" x14ac:dyDescent="0.2">
      <c r="A14" s="902">
        <v>1</v>
      </c>
      <c r="B14" s="1201" t="s">
        <v>971</v>
      </c>
      <c r="C14" s="1201"/>
      <c r="D14" s="873"/>
      <c r="E14" s="873">
        <f>SUM(E15:E21)</f>
        <v>1814</v>
      </c>
      <c r="F14" s="873">
        <f t="shared" ref="F14:G14" si="0">SUM(F15:F21)</f>
        <v>0</v>
      </c>
      <c r="G14" s="873">
        <f t="shared" si="0"/>
        <v>1814</v>
      </c>
      <c r="H14" s="873"/>
      <c r="I14" s="577"/>
    </row>
    <row r="15" spans="1:9" ht="15" customHeight="1" x14ac:dyDescent="0.2">
      <c r="A15" s="1217" t="s">
        <v>949</v>
      </c>
      <c r="B15" s="1195" t="s">
        <v>972</v>
      </c>
      <c r="C15" s="1195"/>
      <c r="D15" s="873">
        <v>2314</v>
      </c>
      <c r="E15" s="568">
        <v>214</v>
      </c>
      <c r="F15" s="568"/>
      <c r="G15" s="568">
        <f>E15+F15</f>
        <v>214</v>
      </c>
      <c r="H15" s="568"/>
      <c r="I15" s="1199" t="s">
        <v>973</v>
      </c>
    </row>
    <row r="16" spans="1:9" ht="16.5" customHeight="1" x14ac:dyDescent="0.2">
      <c r="A16" s="1217"/>
      <c r="B16" s="1195"/>
      <c r="C16" s="1195"/>
      <c r="D16" s="873">
        <v>2363</v>
      </c>
      <c r="E16" s="568">
        <v>430</v>
      </c>
      <c r="F16" s="568"/>
      <c r="G16" s="568">
        <f t="shared" ref="G16:G21" si="1">E16+F16</f>
        <v>430</v>
      </c>
      <c r="H16" s="737"/>
      <c r="I16" s="1199"/>
    </row>
    <row r="17" spans="1:9" ht="12.75" customHeight="1" x14ac:dyDescent="0.2">
      <c r="A17" s="1196" t="s">
        <v>767</v>
      </c>
      <c r="B17" s="1195" t="s">
        <v>974</v>
      </c>
      <c r="C17" s="1195"/>
      <c r="D17" s="873">
        <v>2314</v>
      </c>
      <c r="E17" s="568">
        <v>250</v>
      </c>
      <c r="F17" s="568"/>
      <c r="G17" s="568">
        <f t="shared" si="1"/>
        <v>250</v>
      </c>
      <c r="H17" s="568"/>
      <c r="I17" s="1199" t="s">
        <v>973</v>
      </c>
    </row>
    <row r="18" spans="1:9" ht="12.75" customHeight="1" x14ac:dyDescent="0.2">
      <c r="A18" s="1198"/>
      <c r="B18" s="1195"/>
      <c r="C18" s="1195"/>
      <c r="D18" s="873">
        <v>2363</v>
      </c>
      <c r="E18" s="568">
        <v>200</v>
      </c>
      <c r="F18" s="568"/>
      <c r="G18" s="568">
        <f t="shared" si="1"/>
        <v>200</v>
      </c>
      <c r="H18" s="568"/>
      <c r="I18" s="1199"/>
    </row>
    <row r="19" spans="1:9" ht="12.75" customHeight="1" x14ac:dyDescent="0.2">
      <c r="A19" s="1196" t="s">
        <v>769</v>
      </c>
      <c r="B19" s="1195" t="s">
        <v>975</v>
      </c>
      <c r="C19" s="1195"/>
      <c r="D19" s="873">
        <v>1150</v>
      </c>
      <c r="E19" s="568">
        <v>420</v>
      </c>
      <c r="F19" s="568"/>
      <c r="G19" s="568">
        <f t="shared" si="1"/>
        <v>420</v>
      </c>
      <c r="H19" s="568"/>
      <c r="I19" s="1199" t="s">
        <v>973</v>
      </c>
    </row>
    <row r="20" spans="1:9" ht="12.75" customHeight="1" x14ac:dyDescent="0.2">
      <c r="A20" s="1197"/>
      <c r="B20" s="1195"/>
      <c r="C20" s="1195"/>
      <c r="D20" s="873">
        <v>1210</v>
      </c>
      <c r="E20" s="568">
        <v>100</v>
      </c>
      <c r="F20" s="568"/>
      <c r="G20" s="568">
        <f t="shared" si="1"/>
        <v>100</v>
      </c>
      <c r="H20" s="568"/>
      <c r="I20" s="1199"/>
    </row>
    <row r="21" spans="1:9" ht="12.75" customHeight="1" x14ac:dyDescent="0.2">
      <c r="A21" s="1198"/>
      <c r="B21" s="1195"/>
      <c r="C21" s="1195"/>
      <c r="D21" s="873">
        <v>2314</v>
      </c>
      <c r="E21" s="568">
        <v>200</v>
      </c>
      <c r="F21" s="568"/>
      <c r="G21" s="568">
        <f t="shared" si="1"/>
        <v>200</v>
      </c>
      <c r="H21" s="568"/>
      <c r="I21" s="1199"/>
    </row>
    <row r="22" spans="1:9" ht="12.75" customHeight="1" x14ac:dyDescent="0.2">
      <c r="A22" s="902">
        <v>2</v>
      </c>
      <c r="B22" s="1201" t="s">
        <v>976</v>
      </c>
      <c r="C22" s="1201"/>
      <c r="D22" s="873"/>
      <c r="E22" s="873">
        <f>E23+E50+E52</f>
        <v>89373</v>
      </c>
      <c r="F22" s="873">
        <f t="shared" ref="F22:G22" si="2">F23+F50+F52</f>
        <v>0</v>
      </c>
      <c r="G22" s="873">
        <f t="shared" si="2"/>
        <v>89373</v>
      </c>
      <c r="H22" s="873"/>
      <c r="I22" s="577"/>
    </row>
    <row r="23" spans="1:9" ht="12.75" customHeight="1" x14ac:dyDescent="0.2">
      <c r="A23" s="902" t="s">
        <v>710</v>
      </c>
      <c r="B23" s="1201" t="s">
        <v>977</v>
      </c>
      <c r="C23" s="1201"/>
      <c r="D23" s="873"/>
      <c r="E23" s="873">
        <f>SUM(E24:E49)</f>
        <v>2802</v>
      </c>
      <c r="F23" s="873">
        <f t="shared" ref="F23:G23" si="3">SUM(F24:F49)</f>
        <v>0</v>
      </c>
      <c r="G23" s="873">
        <f t="shared" si="3"/>
        <v>2802</v>
      </c>
      <c r="H23" s="873"/>
      <c r="I23" s="577"/>
    </row>
    <row r="24" spans="1:9" ht="12.75" customHeight="1" x14ac:dyDescent="0.2">
      <c r="A24" s="1196" t="s">
        <v>978</v>
      </c>
      <c r="B24" s="1195" t="s">
        <v>979</v>
      </c>
      <c r="C24" s="1195"/>
      <c r="D24" s="873">
        <v>1150</v>
      </c>
      <c r="E24" s="568">
        <v>140</v>
      </c>
      <c r="F24" s="568"/>
      <c r="G24" s="568">
        <f t="shared" ref="G24:G49" si="4">E24+F24</f>
        <v>140</v>
      </c>
      <c r="H24" s="568"/>
      <c r="I24" s="1199" t="s">
        <v>980</v>
      </c>
    </row>
    <row r="25" spans="1:9" ht="12.75" customHeight="1" x14ac:dyDescent="0.2">
      <c r="A25" s="1197"/>
      <c r="B25" s="1195"/>
      <c r="C25" s="1195"/>
      <c r="D25" s="873">
        <v>1210</v>
      </c>
      <c r="E25" s="568">
        <v>34</v>
      </c>
      <c r="F25" s="568"/>
      <c r="G25" s="568">
        <f t="shared" si="4"/>
        <v>34</v>
      </c>
      <c r="H25" s="568"/>
      <c r="I25" s="1199"/>
    </row>
    <row r="26" spans="1:9" ht="12.75" customHeight="1" x14ac:dyDescent="0.2">
      <c r="A26" s="1197"/>
      <c r="B26" s="1195"/>
      <c r="C26" s="1195"/>
      <c r="D26" s="873">
        <v>2363</v>
      </c>
      <c r="E26" s="568">
        <v>50</v>
      </c>
      <c r="F26" s="568"/>
      <c r="G26" s="568">
        <f t="shared" si="4"/>
        <v>50</v>
      </c>
      <c r="H26" s="568"/>
      <c r="I26" s="1199"/>
    </row>
    <row r="27" spans="1:9" ht="12.75" customHeight="1" x14ac:dyDescent="0.2">
      <c r="A27" s="1198"/>
      <c r="B27" s="1195"/>
      <c r="C27" s="1195"/>
      <c r="D27" s="873">
        <v>2314</v>
      </c>
      <c r="E27" s="568">
        <v>150</v>
      </c>
      <c r="F27" s="568"/>
      <c r="G27" s="568">
        <f t="shared" si="4"/>
        <v>150</v>
      </c>
      <c r="H27" s="568"/>
      <c r="I27" s="1199"/>
    </row>
    <row r="28" spans="1:9" ht="12.75" customHeight="1" x14ac:dyDescent="0.2">
      <c r="A28" s="1196" t="s">
        <v>981</v>
      </c>
      <c r="B28" s="1195" t="s">
        <v>982</v>
      </c>
      <c r="C28" s="1195"/>
      <c r="D28" s="873">
        <v>1150</v>
      </c>
      <c r="E28" s="568">
        <v>140</v>
      </c>
      <c r="F28" s="568"/>
      <c r="G28" s="568">
        <f t="shared" si="4"/>
        <v>140</v>
      </c>
      <c r="H28" s="568"/>
      <c r="I28" s="1199" t="s">
        <v>980</v>
      </c>
    </row>
    <row r="29" spans="1:9" ht="12.75" customHeight="1" x14ac:dyDescent="0.2">
      <c r="A29" s="1197"/>
      <c r="B29" s="1195"/>
      <c r="C29" s="1195"/>
      <c r="D29" s="873">
        <v>1210</v>
      </c>
      <c r="E29" s="568">
        <v>34</v>
      </c>
      <c r="F29" s="568"/>
      <c r="G29" s="568">
        <f t="shared" si="4"/>
        <v>34</v>
      </c>
      <c r="H29" s="568"/>
      <c r="I29" s="1199"/>
    </row>
    <row r="30" spans="1:9" ht="12.75" customHeight="1" x14ac:dyDescent="0.2">
      <c r="A30" s="1198"/>
      <c r="B30" s="1195"/>
      <c r="C30" s="1195"/>
      <c r="D30" s="873">
        <v>2314</v>
      </c>
      <c r="E30" s="568">
        <v>80</v>
      </c>
      <c r="F30" s="568"/>
      <c r="G30" s="568">
        <f t="shared" si="4"/>
        <v>80</v>
      </c>
      <c r="H30" s="568"/>
      <c r="I30" s="1199"/>
    </row>
    <row r="31" spans="1:9" ht="12.75" customHeight="1" x14ac:dyDescent="0.2">
      <c r="A31" s="903" t="s">
        <v>983</v>
      </c>
      <c r="B31" s="1134" t="s">
        <v>984</v>
      </c>
      <c r="C31" s="1135"/>
      <c r="D31" s="873">
        <v>2314</v>
      </c>
      <c r="E31" s="568">
        <v>200</v>
      </c>
      <c r="F31" s="568"/>
      <c r="G31" s="568">
        <f t="shared" si="4"/>
        <v>200</v>
      </c>
      <c r="H31" s="568"/>
      <c r="I31" s="577" t="s">
        <v>980</v>
      </c>
    </row>
    <row r="32" spans="1:9" ht="12.75" customHeight="1" x14ac:dyDescent="0.2">
      <c r="A32" s="904" t="s">
        <v>985</v>
      </c>
      <c r="B32" s="1195" t="s">
        <v>986</v>
      </c>
      <c r="C32" s="1195"/>
      <c r="D32" s="873">
        <v>2314</v>
      </c>
      <c r="E32" s="568">
        <v>100</v>
      </c>
      <c r="F32" s="568"/>
      <c r="G32" s="568">
        <f t="shared" si="4"/>
        <v>100</v>
      </c>
      <c r="H32" s="568"/>
      <c r="I32" s="577" t="s">
        <v>987</v>
      </c>
    </row>
    <row r="33" spans="1:9" ht="12.75" customHeight="1" x14ac:dyDescent="0.2">
      <c r="A33" s="1196" t="s">
        <v>988</v>
      </c>
      <c r="B33" s="1195" t="s">
        <v>989</v>
      </c>
      <c r="C33" s="1195"/>
      <c r="D33" s="873">
        <v>2314</v>
      </c>
      <c r="E33" s="568">
        <v>180</v>
      </c>
      <c r="F33" s="568"/>
      <c r="G33" s="568">
        <f t="shared" si="4"/>
        <v>180</v>
      </c>
      <c r="H33" s="568"/>
      <c r="I33" s="1199" t="s">
        <v>990</v>
      </c>
    </row>
    <row r="34" spans="1:9" ht="12.75" customHeight="1" x14ac:dyDescent="0.2">
      <c r="A34" s="1198"/>
      <c r="B34" s="1195"/>
      <c r="C34" s="1195"/>
      <c r="D34" s="873">
        <v>2264</v>
      </c>
      <c r="E34" s="568">
        <v>100</v>
      </c>
      <c r="F34" s="568"/>
      <c r="G34" s="568">
        <f t="shared" si="4"/>
        <v>100</v>
      </c>
      <c r="H34" s="568"/>
      <c r="I34" s="1199"/>
    </row>
    <row r="35" spans="1:9" ht="12.75" customHeight="1" x14ac:dyDescent="0.2">
      <c r="A35" s="1196" t="s">
        <v>991</v>
      </c>
      <c r="B35" s="1195" t="s">
        <v>992</v>
      </c>
      <c r="C35" s="1195"/>
      <c r="D35" s="873">
        <v>2264</v>
      </c>
      <c r="E35" s="568">
        <v>100</v>
      </c>
      <c r="F35" s="568"/>
      <c r="G35" s="568">
        <f t="shared" si="4"/>
        <v>100</v>
      </c>
      <c r="H35" s="568"/>
      <c r="I35" s="1199" t="s">
        <v>980</v>
      </c>
    </row>
    <row r="36" spans="1:9" ht="12.75" customHeight="1" x14ac:dyDescent="0.2">
      <c r="A36" s="1198"/>
      <c r="B36" s="1195"/>
      <c r="C36" s="1195"/>
      <c r="D36" s="873">
        <v>2314</v>
      </c>
      <c r="E36" s="568">
        <v>120</v>
      </c>
      <c r="F36" s="568"/>
      <c r="G36" s="568">
        <f t="shared" si="4"/>
        <v>120</v>
      </c>
      <c r="H36" s="568"/>
      <c r="I36" s="1199"/>
    </row>
    <row r="37" spans="1:9" ht="12.75" customHeight="1" x14ac:dyDescent="0.2">
      <c r="A37" s="1196" t="s">
        <v>993</v>
      </c>
      <c r="B37" s="1195" t="s">
        <v>994</v>
      </c>
      <c r="C37" s="1195"/>
      <c r="D37" s="873">
        <v>2314</v>
      </c>
      <c r="E37" s="568">
        <v>150</v>
      </c>
      <c r="F37" s="568"/>
      <c r="G37" s="568">
        <f t="shared" si="4"/>
        <v>150</v>
      </c>
      <c r="H37" s="568"/>
      <c r="I37" s="1199" t="s">
        <v>980</v>
      </c>
    </row>
    <row r="38" spans="1:9" ht="12.75" customHeight="1" x14ac:dyDescent="0.2">
      <c r="A38" s="1197"/>
      <c r="B38" s="1195"/>
      <c r="C38" s="1195"/>
      <c r="D38" s="873">
        <v>1150</v>
      </c>
      <c r="E38" s="568">
        <v>140</v>
      </c>
      <c r="F38" s="568"/>
      <c r="G38" s="568">
        <f t="shared" si="4"/>
        <v>140</v>
      </c>
      <c r="H38" s="568"/>
      <c r="I38" s="1199"/>
    </row>
    <row r="39" spans="1:9" ht="12.75" customHeight="1" x14ac:dyDescent="0.2">
      <c r="A39" s="1198"/>
      <c r="B39" s="1195"/>
      <c r="C39" s="1195"/>
      <c r="D39" s="873">
        <v>1210</v>
      </c>
      <c r="E39" s="568">
        <v>34</v>
      </c>
      <c r="F39" s="568"/>
      <c r="G39" s="568">
        <f t="shared" si="4"/>
        <v>34</v>
      </c>
      <c r="H39" s="568"/>
      <c r="I39" s="1199"/>
    </row>
    <row r="40" spans="1:9" s="785" customFormat="1" x14ac:dyDescent="0.2">
      <c r="A40" s="1196" t="s">
        <v>995</v>
      </c>
      <c r="B40" s="1195" t="s">
        <v>996</v>
      </c>
      <c r="C40" s="1195"/>
      <c r="D40" s="873">
        <v>2264</v>
      </c>
      <c r="E40" s="568">
        <v>100</v>
      </c>
      <c r="F40" s="568"/>
      <c r="G40" s="568">
        <f t="shared" si="4"/>
        <v>100</v>
      </c>
      <c r="H40" s="568"/>
      <c r="I40" s="1199" t="s">
        <v>980</v>
      </c>
    </row>
    <row r="41" spans="1:9" s="785" customFormat="1" x14ac:dyDescent="0.2">
      <c r="A41" s="1198"/>
      <c r="B41" s="1195"/>
      <c r="C41" s="1195"/>
      <c r="D41" s="873">
        <v>2314</v>
      </c>
      <c r="E41" s="568">
        <v>120</v>
      </c>
      <c r="F41" s="568"/>
      <c r="G41" s="568">
        <f t="shared" si="4"/>
        <v>120</v>
      </c>
      <c r="H41" s="568"/>
      <c r="I41" s="1199"/>
    </row>
    <row r="42" spans="1:9" s="785" customFormat="1" x14ac:dyDescent="0.2">
      <c r="A42" s="905" t="s">
        <v>997</v>
      </c>
      <c r="B42" s="1195" t="s">
        <v>998</v>
      </c>
      <c r="C42" s="1195"/>
      <c r="D42" s="873">
        <v>2314</v>
      </c>
      <c r="E42" s="568">
        <v>120</v>
      </c>
      <c r="F42" s="568"/>
      <c r="G42" s="568">
        <f t="shared" si="4"/>
        <v>120</v>
      </c>
      <c r="H42" s="568"/>
      <c r="I42" s="577" t="s">
        <v>980</v>
      </c>
    </row>
    <row r="43" spans="1:9" x14ac:dyDescent="0.2">
      <c r="A43" s="905" t="s">
        <v>999</v>
      </c>
      <c r="B43" s="1202" t="s">
        <v>1000</v>
      </c>
      <c r="C43" s="1203"/>
      <c r="D43" s="873">
        <v>2314</v>
      </c>
      <c r="E43" s="568">
        <v>300</v>
      </c>
      <c r="F43" s="568"/>
      <c r="G43" s="568">
        <f t="shared" si="4"/>
        <v>300</v>
      </c>
      <c r="H43" s="568"/>
      <c r="I43" s="577" t="s">
        <v>973</v>
      </c>
    </row>
    <row r="44" spans="1:9" x14ac:dyDescent="0.2">
      <c r="A44" s="904" t="s">
        <v>1001</v>
      </c>
      <c r="B44" s="1195" t="s">
        <v>1002</v>
      </c>
      <c r="C44" s="1195"/>
      <c r="D44" s="873">
        <v>2314</v>
      </c>
      <c r="E44" s="568">
        <v>50</v>
      </c>
      <c r="F44" s="568"/>
      <c r="G44" s="568">
        <f t="shared" si="4"/>
        <v>50</v>
      </c>
      <c r="H44" s="568"/>
      <c r="I44" s="575" t="s">
        <v>973</v>
      </c>
    </row>
    <row r="45" spans="1:9" x14ac:dyDescent="0.2">
      <c r="A45" s="904" t="s">
        <v>1003</v>
      </c>
      <c r="B45" s="1195" t="s">
        <v>1004</v>
      </c>
      <c r="C45" s="1195"/>
      <c r="D45" s="873">
        <v>2314</v>
      </c>
      <c r="E45" s="568">
        <v>50</v>
      </c>
      <c r="F45" s="568"/>
      <c r="G45" s="568">
        <f t="shared" si="4"/>
        <v>50</v>
      </c>
      <c r="H45" s="568"/>
      <c r="I45" s="575" t="s">
        <v>973</v>
      </c>
    </row>
    <row r="46" spans="1:9" x14ac:dyDescent="0.2">
      <c r="A46" s="904" t="s">
        <v>1005</v>
      </c>
      <c r="B46" s="1195" t="s">
        <v>1006</v>
      </c>
      <c r="C46" s="1195"/>
      <c r="D46" s="873">
        <v>2314</v>
      </c>
      <c r="E46" s="568">
        <v>50</v>
      </c>
      <c r="F46" s="568"/>
      <c r="G46" s="568">
        <f t="shared" si="4"/>
        <v>50</v>
      </c>
      <c r="H46" s="568"/>
      <c r="I46" s="575" t="s">
        <v>973</v>
      </c>
    </row>
    <row r="47" spans="1:9" x14ac:dyDescent="0.2">
      <c r="A47" s="904" t="s">
        <v>1007</v>
      </c>
      <c r="B47" s="1195" t="s">
        <v>1008</v>
      </c>
      <c r="C47" s="1195"/>
      <c r="D47" s="873">
        <v>2314</v>
      </c>
      <c r="E47" s="568">
        <v>50</v>
      </c>
      <c r="F47" s="568"/>
      <c r="G47" s="568">
        <f t="shared" si="4"/>
        <v>50</v>
      </c>
      <c r="H47" s="568"/>
      <c r="I47" s="575" t="s">
        <v>959</v>
      </c>
    </row>
    <row r="48" spans="1:9" x14ac:dyDescent="0.2">
      <c r="A48" s="1196" t="s">
        <v>1009</v>
      </c>
      <c r="B48" s="1195" t="s">
        <v>1010</v>
      </c>
      <c r="C48" s="1195"/>
      <c r="D48" s="873">
        <v>2314</v>
      </c>
      <c r="E48" s="568">
        <v>150</v>
      </c>
      <c r="F48" s="568"/>
      <c r="G48" s="568">
        <f t="shared" si="4"/>
        <v>150</v>
      </c>
      <c r="H48" s="568"/>
      <c r="I48" s="1199" t="s">
        <v>973</v>
      </c>
    </row>
    <row r="49" spans="1:9" x14ac:dyDescent="0.2">
      <c r="A49" s="1198"/>
      <c r="B49" s="1195"/>
      <c r="C49" s="1195"/>
      <c r="D49" s="873">
        <v>2390</v>
      </c>
      <c r="E49" s="568">
        <v>60</v>
      </c>
      <c r="F49" s="568"/>
      <c r="G49" s="568">
        <f t="shared" si="4"/>
        <v>60</v>
      </c>
      <c r="H49" s="568"/>
      <c r="I49" s="1199"/>
    </row>
    <row r="50" spans="1:9" x14ac:dyDescent="0.2">
      <c r="A50" s="902" t="s">
        <v>712</v>
      </c>
      <c r="B50" s="1201" t="s">
        <v>970</v>
      </c>
      <c r="C50" s="1201"/>
      <c r="D50" s="873"/>
      <c r="E50" s="873">
        <f>E51</f>
        <v>1500</v>
      </c>
      <c r="F50" s="873">
        <f t="shared" ref="F50:G50" si="5">F51</f>
        <v>0</v>
      </c>
      <c r="G50" s="873">
        <f t="shared" si="5"/>
        <v>1500</v>
      </c>
      <c r="H50" s="873"/>
      <c r="I50" s="577"/>
    </row>
    <row r="51" spans="1:9" x14ac:dyDescent="0.2">
      <c r="A51" s="904" t="s">
        <v>1011</v>
      </c>
      <c r="B51" s="1195" t="s">
        <v>1012</v>
      </c>
      <c r="C51" s="1195"/>
      <c r="D51" s="873">
        <v>2314</v>
      </c>
      <c r="E51" s="568">
        <v>1500</v>
      </c>
      <c r="F51" s="568"/>
      <c r="G51" s="568">
        <f>E51+F51</f>
        <v>1500</v>
      </c>
      <c r="H51" s="568"/>
      <c r="I51" s="577" t="s">
        <v>959</v>
      </c>
    </row>
    <row r="52" spans="1:9" x14ac:dyDescent="0.2">
      <c r="A52" s="902" t="s">
        <v>1013</v>
      </c>
      <c r="B52" s="1201" t="s">
        <v>1014</v>
      </c>
      <c r="C52" s="1201"/>
      <c r="D52" s="906"/>
      <c r="E52" s="906">
        <f>SUM(E53:E71)+E72+E79+E89+E164+E169</f>
        <v>85071</v>
      </c>
      <c r="F52" s="906">
        <f t="shared" ref="F52:G52" si="6">SUM(F53:F71)+F72+F79+F89+F164+F169</f>
        <v>0</v>
      </c>
      <c r="G52" s="906">
        <f t="shared" si="6"/>
        <v>85071</v>
      </c>
      <c r="H52" s="906"/>
      <c r="I52" s="577"/>
    </row>
    <row r="53" spans="1:9" x14ac:dyDescent="0.2">
      <c r="A53" s="1196" t="s">
        <v>1015</v>
      </c>
      <c r="B53" s="1195" t="s">
        <v>1016</v>
      </c>
      <c r="C53" s="1195"/>
      <c r="D53" s="873">
        <v>2363</v>
      </c>
      <c r="E53" s="568">
        <v>300</v>
      </c>
      <c r="F53" s="568"/>
      <c r="G53" s="568">
        <f t="shared" ref="G53:G71" si="7">E53+F53</f>
        <v>300</v>
      </c>
      <c r="H53" s="568"/>
      <c r="I53" s="1199" t="s">
        <v>1017</v>
      </c>
    </row>
    <row r="54" spans="1:9" x14ac:dyDescent="0.2">
      <c r="A54" s="1197"/>
      <c r="B54" s="1195"/>
      <c r="C54" s="1195"/>
      <c r="D54" s="873">
        <v>2314</v>
      </c>
      <c r="E54" s="568">
        <v>600</v>
      </c>
      <c r="F54" s="568"/>
      <c r="G54" s="568">
        <f t="shared" si="7"/>
        <v>600</v>
      </c>
      <c r="H54" s="568"/>
      <c r="I54" s="1199"/>
    </row>
    <row r="55" spans="1:9" x14ac:dyDescent="0.2">
      <c r="A55" s="1198"/>
      <c r="B55" s="1195"/>
      <c r="C55" s="1195"/>
      <c r="D55" s="873">
        <v>2264</v>
      </c>
      <c r="E55" s="568">
        <v>214</v>
      </c>
      <c r="F55" s="568"/>
      <c r="G55" s="568">
        <f t="shared" si="7"/>
        <v>214</v>
      </c>
      <c r="H55" s="568"/>
      <c r="I55" s="1199"/>
    </row>
    <row r="56" spans="1:9" x14ac:dyDescent="0.2">
      <c r="A56" s="1196" t="s">
        <v>1018</v>
      </c>
      <c r="B56" s="1195" t="s">
        <v>1019</v>
      </c>
      <c r="C56" s="1195"/>
      <c r="D56" s="906">
        <v>2314</v>
      </c>
      <c r="E56" s="568">
        <v>115</v>
      </c>
      <c r="F56" s="568"/>
      <c r="G56" s="568">
        <f t="shared" si="7"/>
        <v>115</v>
      </c>
      <c r="H56" s="568"/>
      <c r="I56" s="1199" t="s">
        <v>959</v>
      </c>
    </row>
    <row r="57" spans="1:9" x14ac:dyDescent="0.2">
      <c r="A57" s="1198"/>
      <c r="B57" s="1195"/>
      <c r="C57" s="1195"/>
      <c r="D57" s="873">
        <v>2363</v>
      </c>
      <c r="E57" s="568">
        <v>100</v>
      </c>
      <c r="F57" s="568"/>
      <c r="G57" s="568">
        <f t="shared" si="7"/>
        <v>100</v>
      </c>
      <c r="H57" s="568"/>
      <c r="I57" s="1199"/>
    </row>
    <row r="58" spans="1:9" ht="25.5" customHeight="1" x14ac:dyDescent="0.2">
      <c r="A58" s="904" t="s">
        <v>1020</v>
      </c>
      <c r="B58" s="1195" t="s">
        <v>1021</v>
      </c>
      <c r="C58" s="1195"/>
      <c r="D58" s="873">
        <v>2314</v>
      </c>
      <c r="E58" s="568">
        <v>80</v>
      </c>
      <c r="F58" s="568"/>
      <c r="G58" s="568">
        <f t="shared" si="7"/>
        <v>80</v>
      </c>
      <c r="H58" s="568"/>
      <c r="I58" s="577" t="s">
        <v>959</v>
      </c>
    </row>
    <row r="59" spans="1:9" ht="24" x14ac:dyDescent="0.2">
      <c r="A59" s="1196" t="s">
        <v>1022</v>
      </c>
      <c r="B59" s="1195" t="s">
        <v>1023</v>
      </c>
      <c r="C59" s="1195"/>
      <c r="D59" s="873">
        <v>2314</v>
      </c>
      <c r="E59" s="568">
        <v>100</v>
      </c>
      <c r="F59" s="568">
        <v>50</v>
      </c>
      <c r="G59" s="568">
        <f t="shared" si="7"/>
        <v>150</v>
      </c>
      <c r="H59" s="737" t="s">
        <v>1024</v>
      </c>
      <c r="I59" s="1199" t="s">
        <v>959</v>
      </c>
    </row>
    <row r="60" spans="1:9" ht="36" x14ac:dyDescent="0.2">
      <c r="A60" s="1197"/>
      <c r="B60" s="1195"/>
      <c r="C60" s="1195"/>
      <c r="D60" s="873">
        <v>2262</v>
      </c>
      <c r="E60" s="568"/>
      <c r="F60" s="568">
        <v>300</v>
      </c>
      <c r="G60" s="568">
        <f t="shared" si="7"/>
        <v>300</v>
      </c>
      <c r="H60" s="737" t="s">
        <v>1025</v>
      </c>
      <c r="I60" s="1199"/>
    </row>
    <row r="61" spans="1:9" x14ac:dyDescent="0.2">
      <c r="A61" s="1198"/>
      <c r="B61" s="1195"/>
      <c r="C61" s="1195"/>
      <c r="D61" s="873">
        <v>2322</v>
      </c>
      <c r="E61" s="568">
        <v>350</v>
      </c>
      <c r="F61" s="568">
        <v>-350</v>
      </c>
      <c r="G61" s="568">
        <f t="shared" si="7"/>
        <v>0</v>
      </c>
      <c r="H61" s="568"/>
      <c r="I61" s="1199"/>
    </row>
    <row r="62" spans="1:9" x14ac:dyDescent="0.2">
      <c r="A62" s="904" t="s">
        <v>1026</v>
      </c>
      <c r="B62" s="1195" t="s">
        <v>1027</v>
      </c>
      <c r="C62" s="1195"/>
      <c r="D62" s="873">
        <v>2314</v>
      </c>
      <c r="E62" s="568">
        <v>100</v>
      </c>
      <c r="F62" s="568"/>
      <c r="G62" s="568">
        <f t="shared" si="7"/>
        <v>100</v>
      </c>
      <c r="H62" s="568"/>
      <c r="I62" s="577" t="s">
        <v>973</v>
      </c>
    </row>
    <row r="63" spans="1:9" x14ac:dyDescent="0.2">
      <c r="A63" s="904" t="s">
        <v>1028</v>
      </c>
      <c r="B63" s="1195" t="s">
        <v>1029</v>
      </c>
      <c r="C63" s="1195"/>
      <c r="D63" s="873">
        <v>2314</v>
      </c>
      <c r="E63" s="568">
        <v>60</v>
      </c>
      <c r="F63" s="568"/>
      <c r="G63" s="568">
        <f t="shared" si="7"/>
        <v>60</v>
      </c>
      <c r="H63" s="568"/>
      <c r="I63" s="577" t="s">
        <v>973</v>
      </c>
    </row>
    <row r="64" spans="1:9" x14ac:dyDescent="0.2">
      <c r="A64" s="904" t="s">
        <v>1030</v>
      </c>
      <c r="B64" s="1216" t="s">
        <v>1031</v>
      </c>
      <c r="C64" s="1216"/>
      <c r="D64" s="873">
        <v>2314</v>
      </c>
      <c r="E64" s="568">
        <v>150</v>
      </c>
      <c r="F64" s="568"/>
      <c r="G64" s="568">
        <f t="shared" si="7"/>
        <v>150</v>
      </c>
      <c r="H64" s="568"/>
      <c r="I64" s="577" t="s">
        <v>973</v>
      </c>
    </row>
    <row r="65" spans="1:9" x14ac:dyDescent="0.2">
      <c r="A65" s="1196" t="s">
        <v>1032</v>
      </c>
      <c r="B65" s="1195" t="s">
        <v>1033</v>
      </c>
      <c r="C65" s="1195"/>
      <c r="D65" s="873">
        <v>2279</v>
      </c>
      <c r="E65" s="568">
        <v>640</v>
      </c>
      <c r="F65" s="568"/>
      <c r="G65" s="568">
        <f t="shared" si="7"/>
        <v>640</v>
      </c>
      <c r="H65" s="568"/>
      <c r="I65" s="1199" t="s">
        <v>973</v>
      </c>
    </row>
    <row r="66" spans="1:9" x14ac:dyDescent="0.2">
      <c r="A66" s="1197"/>
      <c r="B66" s="1195"/>
      <c r="C66" s="1195"/>
      <c r="D66" s="873">
        <v>2370</v>
      </c>
      <c r="E66" s="568">
        <v>300</v>
      </c>
      <c r="F66" s="568"/>
      <c r="G66" s="568">
        <f t="shared" si="7"/>
        <v>300</v>
      </c>
      <c r="H66" s="568"/>
      <c r="I66" s="1199"/>
    </row>
    <row r="67" spans="1:9" x14ac:dyDescent="0.2">
      <c r="A67" s="1197"/>
      <c r="B67" s="1195"/>
      <c r="C67" s="1195"/>
      <c r="D67" s="873">
        <v>2314</v>
      </c>
      <c r="E67" s="568">
        <v>300</v>
      </c>
      <c r="F67" s="568"/>
      <c r="G67" s="568">
        <f t="shared" si="7"/>
        <v>300</v>
      </c>
      <c r="H67" s="568"/>
      <c r="I67" s="1199"/>
    </row>
    <row r="68" spans="1:9" x14ac:dyDescent="0.2">
      <c r="A68" s="1197"/>
      <c r="B68" s="1195"/>
      <c r="C68" s="1195"/>
      <c r="D68" s="873">
        <v>2363</v>
      </c>
      <c r="E68" s="568">
        <v>967</v>
      </c>
      <c r="F68" s="568"/>
      <c r="G68" s="568">
        <f t="shared" si="7"/>
        <v>967</v>
      </c>
      <c r="H68" s="568"/>
      <c r="I68" s="1199"/>
    </row>
    <row r="69" spans="1:9" x14ac:dyDescent="0.2">
      <c r="A69" s="1197"/>
      <c r="B69" s="1195"/>
      <c r="C69" s="1195"/>
      <c r="D69" s="873">
        <v>1150</v>
      </c>
      <c r="E69" s="568">
        <v>1250</v>
      </c>
      <c r="F69" s="568"/>
      <c r="G69" s="568">
        <f t="shared" si="7"/>
        <v>1250</v>
      </c>
      <c r="H69" s="568"/>
      <c r="I69" s="1199"/>
    </row>
    <row r="70" spans="1:9" x14ac:dyDescent="0.2">
      <c r="A70" s="1198"/>
      <c r="B70" s="1195"/>
      <c r="C70" s="1195"/>
      <c r="D70" s="873">
        <v>1210</v>
      </c>
      <c r="E70" s="568">
        <v>300</v>
      </c>
      <c r="F70" s="568"/>
      <c r="G70" s="568">
        <f t="shared" si="7"/>
        <v>300</v>
      </c>
      <c r="H70" s="568"/>
      <c r="I70" s="1199"/>
    </row>
    <row r="71" spans="1:9" ht="23.25" customHeight="1" x14ac:dyDescent="0.2">
      <c r="A71" s="904" t="s">
        <v>1034</v>
      </c>
      <c r="B71" s="1195" t="s">
        <v>1035</v>
      </c>
      <c r="C71" s="1195"/>
      <c r="D71" s="873">
        <v>2279</v>
      </c>
      <c r="E71" s="568">
        <v>8000</v>
      </c>
      <c r="F71" s="568"/>
      <c r="G71" s="568">
        <f t="shared" si="7"/>
        <v>8000</v>
      </c>
      <c r="H71" s="568"/>
      <c r="I71" s="577" t="s">
        <v>1036</v>
      </c>
    </row>
    <row r="72" spans="1:9" x14ac:dyDescent="0.2">
      <c r="A72" s="904"/>
      <c r="B72" s="1201" t="s">
        <v>1037</v>
      </c>
      <c r="C72" s="1201"/>
      <c r="D72" s="906"/>
      <c r="E72" s="906">
        <f>SUM(E73:E78)</f>
        <v>5350</v>
      </c>
      <c r="F72" s="906">
        <f t="shared" ref="F72:G72" si="8">SUM(F73:F78)</f>
        <v>0</v>
      </c>
      <c r="G72" s="906">
        <f t="shared" si="8"/>
        <v>5350</v>
      </c>
      <c r="H72" s="906"/>
      <c r="I72" s="577"/>
    </row>
    <row r="73" spans="1:9" x14ac:dyDescent="0.2">
      <c r="A73" s="1196" t="s">
        <v>1038</v>
      </c>
      <c r="B73" s="1195" t="s">
        <v>1039</v>
      </c>
      <c r="C73" s="1195"/>
      <c r="D73" s="873">
        <v>2311</v>
      </c>
      <c r="E73" s="568">
        <v>50</v>
      </c>
      <c r="F73" s="568"/>
      <c r="G73" s="568">
        <f t="shared" ref="G73:G78" si="9">E73+F73</f>
        <v>50</v>
      </c>
      <c r="H73" s="568"/>
      <c r="I73" s="1199" t="s">
        <v>1040</v>
      </c>
    </row>
    <row r="74" spans="1:9" x14ac:dyDescent="0.2">
      <c r="A74" s="1197"/>
      <c r="B74" s="1195"/>
      <c r="C74" s="1195"/>
      <c r="D74" s="873">
        <v>2231</v>
      </c>
      <c r="E74" s="568">
        <v>300</v>
      </c>
      <c r="F74" s="568"/>
      <c r="G74" s="568">
        <f t="shared" si="9"/>
        <v>300</v>
      </c>
      <c r="H74" s="568"/>
      <c r="I74" s="1199"/>
    </row>
    <row r="75" spans="1:9" x14ac:dyDescent="0.2">
      <c r="A75" s="1197"/>
      <c r="B75" s="1195"/>
      <c r="C75" s="1195"/>
      <c r="D75" s="873">
        <v>2314</v>
      </c>
      <c r="E75" s="568">
        <v>300</v>
      </c>
      <c r="F75" s="568"/>
      <c r="G75" s="568">
        <f t="shared" si="9"/>
        <v>300</v>
      </c>
      <c r="H75" s="568"/>
      <c r="I75" s="1199"/>
    </row>
    <row r="76" spans="1:9" x14ac:dyDescent="0.2">
      <c r="A76" s="1196" t="s">
        <v>1041</v>
      </c>
      <c r="B76" s="1195" t="s">
        <v>1042</v>
      </c>
      <c r="C76" s="1195"/>
      <c r="D76" s="873">
        <v>2279</v>
      </c>
      <c r="E76" s="568">
        <v>1500</v>
      </c>
      <c r="F76" s="568"/>
      <c r="G76" s="568">
        <f t="shared" si="9"/>
        <v>1500</v>
      </c>
      <c r="H76" s="568"/>
      <c r="I76" s="1199" t="s">
        <v>1040</v>
      </c>
    </row>
    <row r="77" spans="1:9" x14ac:dyDescent="0.2">
      <c r="A77" s="1197"/>
      <c r="B77" s="1195"/>
      <c r="C77" s="1195"/>
      <c r="D77" s="873">
        <v>2264</v>
      </c>
      <c r="E77" s="568">
        <v>2000</v>
      </c>
      <c r="F77" s="568"/>
      <c r="G77" s="568">
        <f t="shared" si="9"/>
        <v>2000</v>
      </c>
      <c r="H77" s="568"/>
      <c r="I77" s="1199"/>
    </row>
    <row r="78" spans="1:9" ht="12.75" customHeight="1" x14ac:dyDescent="0.2">
      <c r="A78" s="1198"/>
      <c r="B78" s="1195"/>
      <c r="C78" s="1195"/>
      <c r="D78" s="873">
        <v>2370</v>
      </c>
      <c r="E78" s="568">
        <v>1200</v>
      </c>
      <c r="F78" s="568"/>
      <c r="G78" s="568">
        <f t="shared" si="9"/>
        <v>1200</v>
      </c>
      <c r="H78" s="568"/>
      <c r="I78" s="1199"/>
    </row>
    <row r="79" spans="1:9" x14ac:dyDescent="0.2">
      <c r="A79" s="904"/>
      <c r="B79" s="1201" t="s">
        <v>1043</v>
      </c>
      <c r="C79" s="1201"/>
      <c r="D79" s="906"/>
      <c r="E79" s="906">
        <f>SUM(E80:E88)</f>
        <v>2731</v>
      </c>
      <c r="F79" s="906">
        <f t="shared" ref="F79:G79" si="10">SUM(F80:F88)</f>
        <v>0</v>
      </c>
      <c r="G79" s="906">
        <f t="shared" si="10"/>
        <v>2731</v>
      </c>
      <c r="H79" s="906"/>
      <c r="I79" s="577"/>
    </row>
    <row r="80" spans="1:9" x14ac:dyDescent="0.2">
      <c r="A80" s="1196" t="s">
        <v>1044</v>
      </c>
      <c r="B80" s="1195" t="s">
        <v>1045</v>
      </c>
      <c r="C80" s="1195"/>
      <c r="D80" s="873">
        <v>2314</v>
      </c>
      <c r="E80" s="568">
        <v>150</v>
      </c>
      <c r="F80" s="568"/>
      <c r="G80" s="568">
        <f t="shared" ref="G80:G88" si="11">E80+F80</f>
        <v>150</v>
      </c>
      <c r="H80" s="568"/>
      <c r="I80" s="1199" t="s">
        <v>1040</v>
      </c>
    </row>
    <row r="81" spans="1:9" x14ac:dyDescent="0.2">
      <c r="A81" s="1198"/>
      <c r="B81" s="1195"/>
      <c r="C81" s="1195"/>
      <c r="D81" s="873">
        <v>2370</v>
      </c>
      <c r="E81" s="568">
        <v>350</v>
      </c>
      <c r="F81" s="568"/>
      <c r="G81" s="568">
        <f t="shared" si="11"/>
        <v>350</v>
      </c>
      <c r="H81" s="568"/>
      <c r="I81" s="1199"/>
    </row>
    <row r="82" spans="1:9" ht="12.75" customHeight="1" x14ac:dyDescent="0.2">
      <c r="A82" s="1196" t="s">
        <v>1046</v>
      </c>
      <c r="B82" s="1212" t="s">
        <v>1047</v>
      </c>
      <c r="C82" s="1213"/>
      <c r="D82" s="873">
        <v>2370</v>
      </c>
      <c r="E82" s="568">
        <v>500</v>
      </c>
      <c r="F82" s="568"/>
      <c r="G82" s="568">
        <v>500</v>
      </c>
      <c r="H82" s="737"/>
      <c r="I82" s="577" t="s">
        <v>1040</v>
      </c>
    </row>
    <row r="83" spans="1:9" ht="15" customHeight="1" x14ac:dyDescent="0.2">
      <c r="A83" s="1198"/>
      <c r="B83" s="1214"/>
      <c r="C83" s="1215"/>
      <c r="D83" s="873">
        <v>1150</v>
      </c>
      <c r="E83" s="568"/>
      <c r="F83" s="568"/>
      <c r="G83" s="568">
        <f t="shared" si="11"/>
        <v>0</v>
      </c>
      <c r="H83" s="737"/>
      <c r="I83" s="577" t="s">
        <v>1040</v>
      </c>
    </row>
    <row r="84" spans="1:9" x14ac:dyDescent="0.2">
      <c r="A84" s="1196" t="s">
        <v>1048</v>
      </c>
      <c r="B84" s="1195" t="s">
        <v>1049</v>
      </c>
      <c r="C84" s="1195"/>
      <c r="D84" s="873">
        <v>1150</v>
      </c>
      <c r="E84" s="568">
        <v>300</v>
      </c>
      <c r="F84" s="568"/>
      <c r="G84" s="568">
        <f t="shared" si="11"/>
        <v>300</v>
      </c>
      <c r="H84" s="568"/>
      <c r="I84" s="1199" t="s">
        <v>1040</v>
      </c>
    </row>
    <row r="85" spans="1:9" x14ac:dyDescent="0.2">
      <c r="A85" s="1197"/>
      <c r="B85" s="1195"/>
      <c r="C85" s="1195"/>
      <c r="D85" s="873">
        <v>1210</v>
      </c>
      <c r="E85" s="568">
        <v>71</v>
      </c>
      <c r="F85" s="568"/>
      <c r="G85" s="568">
        <f t="shared" si="11"/>
        <v>71</v>
      </c>
      <c r="H85" s="568"/>
      <c r="I85" s="1199"/>
    </row>
    <row r="86" spans="1:9" x14ac:dyDescent="0.2">
      <c r="A86" s="1198"/>
      <c r="B86" s="1195"/>
      <c r="C86" s="1195"/>
      <c r="D86" s="873">
        <v>2370</v>
      </c>
      <c r="E86" s="568">
        <v>310</v>
      </c>
      <c r="F86" s="568"/>
      <c r="G86" s="568">
        <f t="shared" si="11"/>
        <v>310</v>
      </c>
      <c r="H86" s="568"/>
      <c r="I86" s="1199"/>
    </row>
    <row r="87" spans="1:9" x14ac:dyDescent="0.2">
      <c r="A87" s="1196" t="s">
        <v>1050</v>
      </c>
      <c r="B87" s="1195" t="s">
        <v>1051</v>
      </c>
      <c r="C87" s="1195"/>
      <c r="D87" s="873">
        <v>2370</v>
      </c>
      <c r="E87" s="568">
        <v>800</v>
      </c>
      <c r="F87" s="568"/>
      <c r="G87" s="568">
        <f t="shared" si="11"/>
        <v>800</v>
      </c>
      <c r="H87" s="568"/>
      <c r="I87" s="1199" t="s">
        <v>1040</v>
      </c>
    </row>
    <row r="88" spans="1:9" x14ac:dyDescent="0.2">
      <c r="A88" s="1198"/>
      <c r="B88" s="1195"/>
      <c r="C88" s="1195"/>
      <c r="D88" s="873">
        <v>2314</v>
      </c>
      <c r="E88" s="568">
        <v>250</v>
      </c>
      <c r="F88" s="568"/>
      <c r="G88" s="568">
        <f t="shared" si="11"/>
        <v>250</v>
      </c>
      <c r="H88" s="568"/>
      <c r="I88" s="1199"/>
    </row>
    <row r="89" spans="1:9" x14ac:dyDescent="0.2">
      <c r="A89" s="904"/>
      <c r="B89" s="1201" t="s">
        <v>1052</v>
      </c>
      <c r="C89" s="1201"/>
      <c r="D89" s="906"/>
      <c r="E89" s="906">
        <f>SUM(E90:E163)</f>
        <v>12646</v>
      </c>
      <c r="F89" s="906">
        <f t="shared" ref="F89:G89" si="12">SUM(F90:F163)</f>
        <v>0</v>
      </c>
      <c r="G89" s="906">
        <f t="shared" si="12"/>
        <v>12646</v>
      </c>
      <c r="H89" s="906"/>
      <c r="I89" s="577"/>
    </row>
    <row r="90" spans="1:9" x14ac:dyDescent="0.2">
      <c r="A90" s="904" t="s">
        <v>1053</v>
      </c>
      <c r="B90" s="1195" t="s">
        <v>1054</v>
      </c>
      <c r="C90" s="1195"/>
      <c r="D90" s="873">
        <v>2314</v>
      </c>
      <c r="E90" s="568">
        <v>114</v>
      </c>
      <c r="F90" s="568"/>
      <c r="G90" s="568">
        <f t="shared" ref="G90:G153" si="13">E90+F90</f>
        <v>114</v>
      </c>
      <c r="H90" s="568"/>
      <c r="I90" s="577" t="s">
        <v>973</v>
      </c>
    </row>
    <row r="91" spans="1:9" x14ac:dyDescent="0.2">
      <c r="A91" s="1196" t="s">
        <v>1055</v>
      </c>
      <c r="B91" s="1195" t="s">
        <v>1056</v>
      </c>
      <c r="C91" s="1195"/>
      <c r="D91" s="873">
        <v>2314</v>
      </c>
      <c r="E91" s="568">
        <v>114</v>
      </c>
      <c r="F91" s="568"/>
      <c r="G91" s="568">
        <f t="shared" si="13"/>
        <v>114</v>
      </c>
      <c r="H91" s="568"/>
      <c r="I91" s="1199" t="s">
        <v>973</v>
      </c>
    </row>
    <row r="92" spans="1:9" x14ac:dyDescent="0.2">
      <c r="A92" s="1197"/>
      <c r="B92" s="1195"/>
      <c r="C92" s="1195"/>
      <c r="D92" s="873">
        <v>1150</v>
      </c>
      <c r="E92" s="568">
        <v>143</v>
      </c>
      <c r="F92" s="568"/>
      <c r="G92" s="568">
        <f t="shared" si="13"/>
        <v>143</v>
      </c>
      <c r="H92" s="568"/>
      <c r="I92" s="1199"/>
    </row>
    <row r="93" spans="1:9" x14ac:dyDescent="0.2">
      <c r="A93" s="1198"/>
      <c r="B93" s="1195"/>
      <c r="C93" s="1195"/>
      <c r="D93" s="873">
        <v>1210</v>
      </c>
      <c r="E93" s="568">
        <v>35</v>
      </c>
      <c r="F93" s="568"/>
      <c r="G93" s="568">
        <f t="shared" si="13"/>
        <v>35</v>
      </c>
      <c r="H93" s="568"/>
      <c r="I93" s="1199"/>
    </row>
    <row r="94" spans="1:9" x14ac:dyDescent="0.2">
      <c r="A94" s="904" t="s">
        <v>1057</v>
      </c>
      <c r="B94" s="1195" t="s">
        <v>1058</v>
      </c>
      <c r="C94" s="1195"/>
      <c r="D94" s="873">
        <v>2314</v>
      </c>
      <c r="E94" s="568">
        <v>143</v>
      </c>
      <c r="F94" s="568"/>
      <c r="G94" s="568">
        <f t="shared" si="13"/>
        <v>143</v>
      </c>
      <c r="H94" s="568"/>
      <c r="I94" s="577" t="s">
        <v>973</v>
      </c>
    </row>
    <row r="95" spans="1:9" x14ac:dyDescent="0.2">
      <c r="A95" s="904" t="s">
        <v>1059</v>
      </c>
      <c r="B95" s="1195" t="s">
        <v>1060</v>
      </c>
      <c r="C95" s="1195"/>
      <c r="D95" s="873">
        <v>2314</v>
      </c>
      <c r="E95" s="568">
        <v>143</v>
      </c>
      <c r="F95" s="568"/>
      <c r="G95" s="568">
        <f t="shared" si="13"/>
        <v>143</v>
      </c>
      <c r="H95" s="568"/>
      <c r="I95" s="577" t="s">
        <v>973</v>
      </c>
    </row>
    <row r="96" spans="1:9" x14ac:dyDescent="0.2">
      <c r="A96" s="904" t="s">
        <v>1061</v>
      </c>
      <c r="B96" s="1195" t="s">
        <v>1062</v>
      </c>
      <c r="C96" s="1195"/>
      <c r="D96" s="873">
        <v>2314</v>
      </c>
      <c r="E96" s="568">
        <v>285</v>
      </c>
      <c r="F96" s="568"/>
      <c r="G96" s="568">
        <f t="shared" si="13"/>
        <v>285</v>
      </c>
      <c r="H96" s="568"/>
      <c r="I96" s="577" t="s">
        <v>973</v>
      </c>
    </row>
    <row r="97" spans="1:9" x14ac:dyDescent="0.2">
      <c r="A97" s="904" t="s">
        <v>1063</v>
      </c>
      <c r="B97" s="1195" t="s">
        <v>1064</v>
      </c>
      <c r="C97" s="1195"/>
      <c r="D97" s="873">
        <v>2314</v>
      </c>
      <c r="E97" s="568">
        <v>114</v>
      </c>
      <c r="F97" s="568"/>
      <c r="G97" s="568">
        <f t="shared" si="13"/>
        <v>114</v>
      </c>
      <c r="H97" s="568"/>
      <c r="I97" s="577" t="s">
        <v>987</v>
      </c>
    </row>
    <row r="98" spans="1:9" x14ac:dyDescent="0.2">
      <c r="A98" s="904" t="s">
        <v>1065</v>
      </c>
      <c r="B98" s="1195" t="s">
        <v>1066</v>
      </c>
      <c r="C98" s="1195"/>
      <c r="D98" s="873">
        <v>2314</v>
      </c>
      <c r="E98" s="568">
        <v>143</v>
      </c>
      <c r="F98" s="568"/>
      <c r="G98" s="568">
        <f t="shared" si="13"/>
        <v>143</v>
      </c>
      <c r="H98" s="568"/>
      <c r="I98" s="577" t="s">
        <v>987</v>
      </c>
    </row>
    <row r="99" spans="1:9" x14ac:dyDescent="0.2">
      <c r="A99" s="904" t="s">
        <v>1067</v>
      </c>
      <c r="B99" s="1195" t="s">
        <v>1068</v>
      </c>
      <c r="C99" s="1195"/>
      <c r="D99" s="873">
        <v>2314</v>
      </c>
      <c r="E99" s="568">
        <v>143</v>
      </c>
      <c r="F99" s="568"/>
      <c r="G99" s="568">
        <f t="shared" si="13"/>
        <v>143</v>
      </c>
      <c r="H99" s="568"/>
      <c r="I99" s="577" t="s">
        <v>973</v>
      </c>
    </row>
    <row r="100" spans="1:9" x14ac:dyDescent="0.2">
      <c r="A100" s="1196" t="s">
        <v>1069</v>
      </c>
      <c r="B100" s="1195" t="s">
        <v>1070</v>
      </c>
      <c r="C100" s="1195"/>
      <c r="D100" s="873">
        <v>1150</v>
      </c>
      <c r="E100" s="568">
        <v>86</v>
      </c>
      <c r="F100" s="568"/>
      <c r="G100" s="568">
        <f t="shared" si="13"/>
        <v>86</v>
      </c>
      <c r="H100" s="568"/>
      <c r="I100" s="1199" t="s">
        <v>973</v>
      </c>
    </row>
    <row r="101" spans="1:9" x14ac:dyDescent="0.2">
      <c r="A101" s="1197"/>
      <c r="B101" s="1195"/>
      <c r="C101" s="1195"/>
      <c r="D101" s="873">
        <v>1210</v>
      </c>
      <c r="E101" s="568">
        <v>21</v>
      </c>
      <c r="F101" s="568"/>
      <c r="G101" s="568">
        <f t="shared" si="13"/>
        <v>21</v>
      </c>
      <c r="H101" s="568"/>
      <c r="I101" s="1199"/>
    </row>
    <row r="102" spans="1:9" x14ac:dyDescent="0.2">
      <c r="A102" s="1198"/>
      <c r="B102" s="1195"/>
      <c r="C102" s="1195"/>
      <c r="D102" s="873">
        <v>2314</v>
      </c>
      <c r="E102" s="568">
        <v>100</v>
      </c>
      <c r="F102" s="568"/>
      <c r="G102" s="568">
        <f t="shared" si="13"/>
        <v>100</v>
      </c>
      <c r="H102" s="568"/>
      <c r="I102" s="1199"/>
    </row>
    <row r="103" spans="1:9" x14ac:dyDescent="0.2">
      <c r="A103" s="1196" t="s">
        <v>1071</v>
      </c>
      <c r="B103" s="1195" t="s">
        <v>1072</v>
      </c>
      <c r="C103" s="1195"/>
      <c r="D103" s="873">
        <v>1150</v>
      </c>
      <c r="E103" s="568">
        <v>236</v>
      </c>
      <c r="F103" s="568"/>
      <c r="G103" s="568">
        <f t="shared" si="13"/>
        <v>236</v>
      </c>
      <c r="H103" s="568"/>
      <c r="I103" s="1199" t="s">
        <v>973</v>
      </c>
    </row>
    <row r="104" spans="1:9" x14ac:dyDescent="0.2">
      <c r="A104" s="1197"/>
      <c r="B104" s="1195"/>
      <c r="C104" s="1195"/>
      <c r="D104" s="873">
        <v>1210</v>
      </c>
      <c r="E104" s="568">
        <v>56</v>
      </c>
      <c r="F104" s="568"/>
      <c r="G104" s="568">
        <f t="shared" si="13"/>
        <v>56</v>
      </c>
      <c r="H104" s="568"/>
      <c r="I104" s="1199"/>
    </row>
    <row r="105" spans="1:9" x14ac:dyDescent="0.2">
      <c r="A105" s="1198"/>
      <c r="B105" s="1195"/>
      <c r="C105" s="1195"/>
      <c r="D105" s="873">
        <v>2314</v>
      </c>
      <c r="E105" s="568">
        <v>143</v>
      </c>
      <c r="F105" s="568"/>
      <c r="G105" s="568">
        <f t="shared" si="13"/>
        <v>143</v>
      </c>
      <c r="H105" s="568"/>
      <c r="I105" s="1199"/>
    </row>
    <row r="106" spans="1:9" x14ac:dyDescent="0.2">
      <c r="A106" s="1196" t="s">
        <v>1073</v>
      </c>
      <c r="B106" s="1195" t="s">
        <v>1074</v>
      </c>
      <c r="C106" s="1195"/>
      <c r="D106" s="873">
        <v>1150</v>
      </c>
      <c r="E106" s="568">
        <v>177</v>
      </c>
      <c r="F106" s="568"/>
      <c r="G106" s="568">
        <f t="shared" si="13"/>
        <v>177</v>
      </c>
      <c r="H106" s="568"/>
      <c r="I106" s="1199" t="s">
        <v>973</v>
      </c>
    </row>
    <row r="107" spans="1:9" x14ac:dyDescent="0.2">
      <c r="A107" s="1197"/>
      <c r="B107" s="1195"/>
      <c r="C107" s="1195"/>
      <c r="D107" s="873">
        <v>1210</v>
      </c>
      <c r="E107" s="568">
        <v>42</v>
      </c>
      <c r="F107" s="568"/>
      <c r="G107" s="568">
        <f t="shared" si="13"/>
        <v>42</v>
      </c>
      <c r="H107" s="568"/>
      <c r="I107" s="1199"/>
    </row>
    <row r="108" spans="1:9" x14ac:dyDescent="0.2">
      <c r="A108" s="1198"/>
      <c r="B108" s="1195"/>
      <c r="C108" s="1195"/>
      <c r="D108" s="873">
        <v>2314</v>
      </c>
      <c r="E108" s="568">
        <v>160</v>
      </c>
      <c r="F108" s="568"/>
      <c r="G108" s="568">
        <f t="shared" si="13"/>
        <v>160</v>
      </c>
      <c r="H108" s="568"/>
      <c r="I108" s="1199"/>
    </row>
    <row r="109" spans="1:9" x14ac:dyDescent="0.2">
      <c r="A109" s="1196" t="s">
        <v>1075</v>
      </c>
      <c r="B109" s="1195" t="s">
        <v>1076</v>
      </c>
      <c r="C109" s="1195"/>
      <c r="D109" s="873">
        <v>1150</v>
      </c>
      <c r="E109" s="568">
        <v>236</v>
      </c>
      <c r="F109" s="568"/>
      <c r="G109" s="568">
        <f t="shared" si="13"/>
        <v>236</v>
      </c>
      <c r="H109" s="568"/>
      <c r="I109" s="1199" t="s">
        <v>973</v>
      </c>
    </row>
    <row r="110" spans="1:9" x14ac:dyDescent="0.2">
      <c r="A110" s="1197"/>
      <c r="B110" s="1195"/>
      <c r="C110" s="1195"/>
      <c r="D110" s="873">
        <v>1210</v>
      </c>
      <c r="E110" s="568">
        <v>56</v>
      </c>
      <c r="F110" s="568"/>
      <c r="G110" s="568">
        <f t="shared" si="13"/>
        <v>56</v>
      </c>
      <c r="H110" s="568"/>
      <c r="I110" s="1199"/>
    </row>
    <row r="111" spans="1:9" x14ac:dyDescent="0.2">
      <c r="A111" s="1198"/>
      <c r="B111" s="1195"/>
      <c r="C111" s="1195"/>
      <c r="D111" s="873">
        <v>2314</v>
      </c>
      <c r="E111" s="568">
        <v>143</v>
      </c>
      <c r="F111" s="568"/>
      <c r="G111" s="568">
        <f t="shared" si="13"/>
        <v>143</v>
      </c>
      <c r="H111" s="568"/>
      <c r="I111" s="1199"/>
    </row>
    <row r="112" spans="1:9" x14ac:dyDescent="0.2">
      <c r="A112" s="1196" t="s">
        <v>1077</v>
      </c>
      <c r="B112" s="1195" t="s">
        <v>1078</v>
      </c>
      <c r="C112" s="1195"/>
      <c r="D112" s="873">
        <v>1150</v>
      </c>
      <c r="E112" s="568">
        <v>143</v>
      </c>
      <c r="F112" s="568"/>
      <c r="G112" s="568">
        <f t="shared" si="13"/>
        <v>143</v>
      </c>
      <c r="H112" s="568"/>
      <c r="I112" s="1199" t="s">
        <v>973</v>
      </c>
    </row>
    <row r="113" spans="1:9" x14ac:dyDescent="0.2">
      <c r="A113" s="1197"/>
      <c r="B113" s="1195"/>
      <c r="C113" s="1195"/>
      <c r="D113" s="873">
        <v>1210</v>
      </c>
      <c r="E113" s="568">
        <v>35</v>
      </c>
      <c r="F113" s="568"/>
      <c r="G113" s="568">
        <f t="shared" si="13"/>
        <v>35</v>
      </c>
      <c r="H113" s="568"/>
      <c r="I113" s="1199"/>
    </row>
    <row r="114" spans="1:9" x14ac:dyDescent="0.2">
      <c r="A114" s="1198"/>
      <c r="B114" s="1195"/>
      <c r="C114" s="1195"/>
      <c r="D114" s="873">
        <v>2314</v>
      </c>
      <c r="E114" s="568">
        <v>143</v>
      </c>
      <c r="F114" s="568"/>
      <c r="G114" s="568">
        <f t="shared" si="13"/>
        <v>143</v>
      </c>
      <c r="H114" s="568"/>
      <c r="I114" s="1199"/>
    </row>
    <row r="115" spans="1:9" x14ac:dyDescent="0.2">
      <c r="A115" s="1196" t="s">
        <v>1079</v>
      </c>
      <c r="B115" s="1195" t="s">
        <v>1080</v>
      </c>
      <c r="C115" s="1195"/>
      <c r="D115" s="873">
        <v>1150</v>
      </c>
      <c r="E115" s="568">
        <v>72</v>
      </c>
      <c r="F115" s="568"/>
      <c r="G115" s="568">
        <f t="shared" si="13"/>
        <v>72</v>
      </c>
      <c r="H115" s="568"/>
      <c r="I115" s="1199" t="s">
        <v>973</v>
      </c>
    </row>
    <row r="116" spans="1:9" x14ac:dyDescent="0.2">
      <c r="A116" s="1197"/>
      <c r="B116" s="1195"/>
      <c r="C116" s="1195"/>
      <c r="D116" s="873">
        <v>1210</v>
      </c>
      <c r="E116" s="568">
        <v>18</v>
      </c>
      <c r="F116" s="568"/>
      <c r="G116" s="568">
        <f t="shared" si="13"/>
        <v>18</v>
      </c>
      <c r="H116" s="568"/>
      <c r="I116" s="1199"/>
    </row>
    <row r="117" spans="1:9" x14ac:dyDescent="0.2">
      <c r="A117" s="1198"/>
      <c r="B117" s="1195"/>
      <c r="C117" s="1195"/>
      <c r="D117" s="873">
        <v>2314</v>
      </c>
      <c r="E117" s="568">
        <v>100</v>
      </c>
      <c r="F117" s="568"/>
      <c r="G117" s="568">
        <f t="shared" si="13"/>
        <v>100</v>
      </c>
      <c r="H117" s="568"/>
      <c r="I117" s="1199"/>
    </row>
    <row r="118" spans="1:9" x14ac:dyDescent="0.2">
      <c r="A118" s="1196" t="s">
        <v>1081</v>
      </c>
      <c r="B118" s="1195" t="s">
        <v>1082</v>
      </c>
      <c r="C118" s="1195"/>
      <c r="D118" s="873">
        <v>1150</v>
      </c>
      <c r="E118" s="568">
        <v>236</v>
      </c>
      <c r="F118" s="568"/>
      <c r="G118" s="568">
        <f t="shared" si="13"/>
        <v>236</v>
      </c>
      <c r="H118" s="568"/>
      <c r="I118" s="1199" t="s">
        <v>980</v>
      </c>
    </row>
    <row r="119" spans="1:9" x14ac:dyDescent="0.2">
      <c r="A119" s="1197"/>
      <c r="B119" s="1195"/>
      <c r="C119" s="1195"/>
      <c r="D119" s="695">
        <v>1210</v>
      </c>
      <c r="E119" s="568">
        <v>56</v>
      </c>
      <c r="F119" s="568"/>
      <c r="G119" s="568">
        <f t="shared" si="13"/>
        <v>56</v>
      </c>
      <c r="H119" s="568"/>
      <c r="I119" s="1199"/>
    </row>
    <row r="120" spans="1:9" x14ac:dyDescent="0.2">
      <c r="A120" s="1198"/>
      <c r="B120" s="1195"/>
      <c r="C120" s="1195"/>
      <c r="D120" s="873">
        <v>2314</v>
      </c>
      <c r="E120" s="568">
        <v>143</v>
      </c>
      <c r="F120" s="568"/>
      <c r="G120" s="568">
        <f t="shared" si="13"/>
        <v>143</v>
      </c>
      <c r="H120" s="568"/>
      <c r="I120" s="1199"/>
    </row>
    <row r="121" spans="1:9" x14ac:dyDescent="0.2">
      <c r="A121" s="1196" t="s">
        <v>1083</v>
      </c>
      <c r="B121" s="1195" t="s">
        <v>1084</v>
      </c>
      <c r="C121" s="1195"/>
      <c r="D121" s="873">
        <v>1150</v>
      </c>
      <c r="E121" s="568">
        <v>177</v>
      </c>
      <c r="F121" s="568"/>
      <c r="G121" s="568">
        <f t="shared" si="13"/>
        <v>177</v>
      </c>
      <c r="H121" s="568"/>
      <c r="I121" s="1199" t="s">
        <v>980</v>
      </c>
    </row>
    <row r="122" spans="1:9" x14ac:dyDescent="0.2">
      <c r="A122" s="1197"/>
      <c r="B122" s="1195"/>
      <c r="C122" s="1195"/>
      <c r="D122" s="873">
        <v>1210</v>
      </c>
      <c r="E122" s="568">
        <v>42</v>
      </c>
      <c r="F122" s="568"/>
      <c r="G122" s="568">
        <f t="shared" si="13"/>
        <v>42</v>
      </c>
      <c r="H122" s="568"/>
      <c r="I122" s="1199"/>
    </row>
    <row r="123" spans="1:9" x14ac:dyDescent="0.2">
      <c r="A123" s="1198"/>
      <c r="B123" s="1195"/>
      <c r="C123" s="1195"/>
      <c r="D123" s="873">
        <v>2314</v>
      </c>
      <c r="E123" s="568">
        <v>100</v>
      </c>
      <c r="F123" s="568"/>
      <c r="G123" s="568">
        <f t="shared" si="13"/>
        <v>100</v>
      </c>
      <c r="H123" s="568"/>
      <c r="I123" s="1199"/>
    </row>
    <row r="124" spans="1:9" x14ac:dyDescent="0.2">
      <c r="A124" s="1196" t="s">
        <v>1085</v>
      </c>
      <c r="B124" s="1195" t="s">
        <v>1086</v>
      </c>
      <c r="C124" s="1195"/>
      <c r="D124" s="873">
        <v>1150</v>
      </c>
      <c r="E124" s="568">
        <v>531</v>
      </c>
      <c r="F124" s="568"/>
      <c r="G124" s="568">
        <f t="shared" si="13"/>
        <v>531</v>
      </c>
      <c r="H124" s="568"/>
      <c r="I124" s="1199" t="s">
        <v>980</v>
      </c>
    </row>
    <row r="125" spans="1:9" x14ac:dyDescent="0.2">
      <c r="A125" s="1197"/>
      <c r="B125" s="1195"/>
      <c r="C125" s="1195"/>
      <c r="D125" s="873">
        <v>1210</v>
      </c>
      <c r="E125" s="568">
        <v>126</v>
      </c>
      <c r="F125" s="568"/>
      <c r="G125" s="568">
        <f t="shared" si="13"/>
        <v>126</v>
      </c>
      <c r="H125" s="568"/>
      <c r="I125" s="1199"/>
    </row>
    <row r="126" spans="1:9" x14ac:dyDescent="0.2">
      <c r="A126" s="1198"/>
      <c r="B126" s="1195"/>
      <c r="C126" s="1195"/>
      <c r="D126" s="873">
        <v>2314</v>
      </c>
      <c r="E126" s="568">
        <v>300</v>
      </c>
      <c r="F126" s="568"/>
      <c r="G126" s="568">
        <f t="shared" si="13"/>
        <v>300</v>
      </c>
      <c r="H126" s="568"/>
      <c r="I126" s="1199"/>
    </row>
    <row r="127" spans="1:9" x14ac:dyDescent="0.2">
      <c r="A127" s="904" t="s">
        <v>1087</v>
      </c>
      <c r="B127" s="1195" t="s">
        <v>1088</v>
      </c>
      <c r="C127" s="1195"/>
      <c r="D127" s="873">
        <v>2314</v>
      </c>
      <c r="E127" s="568">
        <v>129</v>
      </c>
      <c r="F127" s="568"/>
      <c r="G127" s="568">
        <f t="shared" si="13"/>
        <v>129</v>
      </c>
      <c r="H127" s="568"/>
      <c r="I127" s="577" t="s">
        <v>980</v>
      </c>
    </row>
    <row r="128" spans="1:9" x14ac:dyDescent="0.2">
      <c r="A128" s="1196" t="s">
        <v>1089</v>
      </c>
      <c r="B128" s="1195" t="s">
        <v>1090</v>
      </c>
      <c r="C128" s="1195"/>
      <c r="D128" s="873">
        <v>2314</v>
      </c>
      <c r="E128" s="568">
        <v>160</v>
      </c>
      <c r="F128" s="568"/>
      <c r="G128" s="568">
        <f t="shared" si="13"/>
        <v>160</v>
      </c>
      <c r="H128" s="568"/>
      <c r="I128" s="1199" t="s">
        <v>980</v>
      </c>
    </row>
    <row r="129" spans="1:9" x14ac:dyDescent="0.2">
      <c r="A129" s="1197"/>
      <c r="B129" s="1195"/>
      <c r="C129" s="1195"/>
      <c r="D129" s="873">
        <v>1150</v>
      </c>
      <c r="E129" s="568">
        <v>177</v>
      </c>
      <c r="F129" s="568"/>
      <c r="G129" s="568">
        <f t="shared" si="13"/>
        <v>177</v>
      </c>
      <c r="H129" s="568"/>
      <c r="I129" s="1199"/>
    </row>
    <row r="130" spans="1:9" x14ac:dyDescent="0.2">
      <c r="A130" s="1198"/>
      <c r="B130" s="1195"/>
      <c r="C130" s="1195"/>
      <c r="D130" s="873">
        <v>1210</v>
      </c>
      <c r="E130" s="568">
        <v>42</v>
      </c>
      <c r="F130" s="568"/>
      <c r="G130" s="568">
        <f t="shared" si="13"/>
        <v>42</v>
      </c>
      <c r="H130" s="568"/>
      <c r="I130" s="1199"/>
    </row>
    <row r="131" spans="1:9" x14ac:dyDescent="0.2">
      <c r="A131" s="1196" t="s">
        <v>1091</v>
      </c>
      <c r="B131" s="1195" t="s">
        <v>1092</v>
      </c>
      <c r="C131" s="1195"/>
      <c r="D131" s="873">
        <v>2314</v>
      </c>
      <c r="E131" s="568">
        <v>143</v>
      </c>
      <c r="F131" s="568"/>
      <c r="G131" s="568">
        <f t="shared" si="13"/>
        <v>143</v>
      </c>
      <c r="H131" s="568"/>
      <c r="I131" s="1199" t="s">
        <v>980</v>
      </c>
    </row>
    <row r="132" spans="1:9" x14ac:dyDescent="0.2">
      <c r="A132" s="1197"/>
      <c r="B132" s="1195"/>
      <c r="C132" s="1195"/>
      <c r="D132" s="873">
        <v>1150</v>
      </c>
      <c r="E132" s="568">
        <v>236</v>
      </c>
      <c r="F132" s="568"/>
      <c r="G132" s="568">
        <f t="shared" si="13"/>
        <v>236</v>
      </c>
      <c r="H132" s="568"/>
      <c r="I132" s="1199"/>
    </row>
    <row r="133" spans="1:9" x14ac:dyDescent="0.2">
      <c r="A133" s="1198"/>
      <c r="B133" s="1195"/>
      <c r="C133" s="1195"/>
      <c r="D133" s="873">
        <v>1210</v>
      </c>
      <c r="E133" s="568">
        <v>56</v>
      </c>
      <c r="F133" s="568"/>
      <c r="G133" s="568">
        <f t="shared" si="13"/>
        <v>56</v>
      </c>
      <c r="H133" s="568"/>
      <c r="I133" s="1199"/>
    </row>
    <row r="134" spans="1:9" x14ac:dyDescent="0.2">
      <c r="A134" s="1207" t="s">
        <v>1093</v>
      </c>
      <c r="B134" s="1195" t="s">
        <v>1094</v>
      </c>
      <c r="C134" s="1195"/>
      <c r="D134" s="873">
        <v>2314</v>
      </c>
      <c r="E134" s="568">
        <v>143</v>
      </c>
      <c r="F134" s="568"/>
      <c r="G134" s="568">
        <f t="shared" si="13"/>
        <v>143</v>
      </c>
      <c r="H134" s="568"/>
      <c r="I134" s="1199" t="s">
        <v>990</v>
      </c>
    </row>
    <row r="135" spans="1:9" x14ac:dyDescent="0.2">
      <c r="A135" s="1208"/>
      <c r="B135" s="1195"/>
      <c r="C135" s="1195"/>
      <c r="D135" s="873">
        <v>1150</v>
      </c>
      <c r="E135" s="568">
        <v>236</v>
      </c>
      <c r="F135" s="568"/>
      <c r="G135" s="568">
        <f t="shared" si="13"/>
        <v>236</v>
      </c>
      <c r="H135" s="568"/>
      <c r="I135" s="1199"/>
    </row>
    <row r="136" spans="1:9" x14ac:dyDescent="0.2">
      <c r="A136" s="1209"/>
      <c r="B136" s="1195"/>
      <c r="C136" s="1195"/>
      <c r="D136" s="873">
        <v>1210</v>
      </c>
      <c r="E136" s="568">
        <v>56</v>
      </c>
      <c r="F136" s="568"/>
      <c r="G136" s="568">
        <f t="shared" si="13"/>
        <v>56</v>
      </c>
      <c r="H136" s="568"/>
      <c r="I136" s="1199"/>
    </row>
    <row r="137" spans="1:9" x14ac:dyDescent="0.2">
      <c r="A137" s="907" t="s">
        <v>1095</v>
      </c>
      <c r="B137" s="1134" t="s">
        <v>1096</v>
      </c>
      <c r="C137" s="1135"/>
      <c r="D137" s="873">
        <v>2279</v>
      </c>
      <c r="E137" s="568">
        <v>2008</v>
      </c>
      <c r="F137" s="568"/>
      <c r="G137" s="568">
        <f t="shared" si="13"/>
        <v>2008</v>
      </c>
      <c r="H137" s="568"/>
      <c r="I137" s="577" t="s">
        <v>980</v>
      </c>
    </row>
    <row r="138" spans="1:9" x14ac:dyDescent="0.2">
      <c r="A138" s="1207" t="s">
        <v>1097</v>
      </c>
      <c r="B138" s="1195" t="s">
        <v>1098</v>
      </c>
      <c r="C138" s="1195"/>
      <c r="D138" s="873">
        <v>2314</v>
      </c>
      <c r="E138" s="568">
        <v>143</v>
      </c>
      <c r="F138" s="568"/>
      <c r="G138" s="568">
        <f t="shared" si="13"/>
        <v>143</v>
      </c>
      <c r="H138" s="568"/>
      <c r="I138" s="1199" t="s">
        <v>990</v>
      </c>
    </row>
    <row r="139" spans="1:9" x14ac:dyDescent="0.2">
      <c r="A139" s="1210"/>
      <c r="B139" s="1195"/>
      <c r="C139" s="1195"/>
      <c r="D139" s="873">
        <v>1150</v>
      </c>
      <c r="E139" s="568">
        <v>236</v>
      </c>
      <c r="F139" s="568"/>
      <c r="G139" s="568">
        <f t="shared" si="13"/>
        <v>236</v>
      </c>
      <c r="H139" s="568"/>
      <c r="I139" s="1199"/>
    </row>
    <row r="140" spans="1:9" x14ac:dyDescent="0.2">
      <c r="A140" s="1211"/>
      <c r="B140" s="1195"/>
      <c r="C140" s="1195"/>
      <c r="D140" s="873">
        <v>1210</v>
      </c>
      <c r="E140" s="568">
        <v>56</v>
      </c>
      <c r="F140" s="568"/>
      <c r="G140" s="568">
        <f t="shared" si="13"/>
        <v>56</v>
      </c>
      <c r="H140" s="568"/>
      <c r="I140" s="1199"/>
    </row>
    <row r="141" spans="1:9" x14ac:dyDescent="0.2">
      <c r="A141" s="1206" t="s">
        <v>1099</v>
      </c>
      <c r="B141" s="1195" t="s">
        <v>1100</v>
      </c>
      <c r="C141" s="1195"/>
      <c r="D141" s="873">
        <v>2314</v>
      </c>
      <c r="E141" s="568">
        <v>160</v>
      </c>
      <c r="F141" s="568"/>
      <c r="G141" s="568">
        <f t="shared" si="13"/>
        <v>160</v>
      </c>
      <c r="H141" s="568"/>
      <c r="I141" s="1199" t="s">
        <v>990</v>
      </c>
    </row>
    <row r="142" spans="1:9" x14ac:dyDescent="0.2">
      <c r="A142" s="1197"/>
      <c r="B142" s="1195"/>
      <c r="C142" s="1195"/>
      <c r="D142" s="873">
        <v>1150</v>
      </c>
      <c r="E142" s="568">
        <v>177</v>
      </c>
      <c r="F142" s="568"/>
      <c r="G142" s="568">
        <f t="shared" si="13"/>
        <v>177</v>
      </c>
      <c r="H142" s="568"/>
      <c r="I142" s="1199"/>
    </row>
    <row r="143" spans="1:9" x14ac:dyDescent="0.2">
      <c r="A143" s="1198"/>
      <c r="B143" s="1195"/>
      <c r="C143" s="1195"/>
      <c r="D143" s="873">
        <v>1210</v>
      </c>
      <c r="E143" s="568">
        <v>42</v>
      </c>
      <c r="F143" s="568"/>
      <c r="G143" s="568">
        <f t="shared" si="13"/>
        <v>42</v>
      </c>
      <c r="H143" s="568"/>
      <c r="I143" s="1199"/>
    </row>
    <row r="144" spans="1:9" x14ac:dyDescent="0.2">
      <c r="A144" s="1206" t="s">
        <v>1101</v>
      </c>
      <c r="B144" s="1195" t="s">
        <v>1102</v>
      </c>
      <c r="C144" s="1195"/>
      <c r="D144" s="873">
        <v>2314</v>
      </c>
      <c r="E144" s="568">
        <v>129</v>
      </c>
      <c r="F144" s="568"/>
      <c r="G144" s="568">
        <f t="shared" si="13"/>
        <v>129</v>
      </c>
      <c r="H144" s="568"/>
      <c r="I144" s="1199" t="s">
        <v>990</v>
      </c>
    </row>
    <row r="145" spans="1:9" x14ac:dyDescent="0.2">
      <c r="A145" s="1197"/>
      <c r="B145" s="1195"/>
      <c r="C145" s="1195"/>
      <c r="D145" s="873">
        <v>1150</v>
      </c>
      <c r="E145" s="568">
        <v>86</v>
      </c>
      <c r="F145" s="568"/>
      <c r="G145" s="568">
        <f t="shared" si="13"/>
        <v>86</v>
      </c>
      <c r="H145" s="568"/>
      <c r="I145" s="1199"/>
    </row>
    <row r="146" spans="1:9" x14ac:dyDescent="0.2">
      <c r="A146" s="1198"/>
      <c r="B146" s="1195"/>
      <c r="C146" s="1195"/>
      <c r="D146" s="873">
        <v>1210</v>
      </c>
      <c r="E146" s="568">
        <v>22</v>
      </c>
      <c r="F146" s="568"/>
      <c r="G146" s="568">
        <f t="shared" si="13"/>
        <v>22</v>
      </c>
      <c r="H146" s="568"/>
      <c r="I146" s="1199"/>
    </row>
    <row r="147" spans="1:9" x14ac:dyDescent="0.2">
      <c r="A147" s="904" t="s">
        <v>1103</v>
      </c>
      <c r="B147" s="1195" t="s">
        <v>1104</v>
      </c>
      <c r="C147" s="1195"/>
      <c r="D147" s="873">
        <v>2314</v>
      </c>
      <c r="E147" s="568">
        <v>170</v>
      </c>
      <c r="F147" s="568"/>
      <c r="G147" s="568">
        <f t="shared" si="13"/>
        <v>170</v>
      </c>
      <c r="H147" s="568"/>
      <c r="I147" s="577" t="s">
        <v>973</v>
      </c>
    </row>
    <row r="148" spans="1:9" x14ac:dyDescent="0.2">
      <c r="A148" s="904" t="s">
        <v>1105</v>
      </c>
      <c r="B148" s="1195" t="s">
        <v>1106</v>
      </c>
      <c r="C148" s="1195"/>
      <c r="D148" s="873">
        <v>2314</v>
      </c>
      <c r="E148" s="568">
        <v>143</v>
      </c>
      <c r="F148" s="568"/>
      <c r="G148" s="568">
        <f t="shared" si="13"/>
        <v>143</v>
      </c>
      <c r="H148" s="568"/>
      <c r="I148" s="577" t="s">
        <v>973</v>
      </c>
    </row>
    <row r="149" spans="1:9" x14ac:dyDescent="0.2">
      <c r="A149" s="904" t="s">
        <v>1107</v>
      </c>
      <c r="B149" s="1195" t="s">
        <v>1108</v>
      </c>
      <c r="C149" s="1195"/>
      <c r="D149" s="873">
        <v>2314</v>
      </c>
      <c r="E149" s="568">
        <v>171</v>
      </c>
      <c r="F149" s="568"/>
      <c r="G149" s="568">
        <f t="shared" si="13"/>
        <v>171</v>
      </c>
      <c r="H149" s="568"/>
      <c r="I149" s="577" t="s">
        <v>980</v>
      </c>
    </row>
    <row r="150" spans="1:9" x14ac:dyDescent="0.2">
      <c r="A150" s="904" t="s">
        <v>1109</v>
      </c>
      <c r="B150" s="1195" t="s">
        <v>1110</v>
      </c>
      <c r="C150" s="1195"/>
      <c r="D150" s="873">
        <v>2314</v>
      </c>
      <c r="E150" s="568">
        <v>143</v>
      </c>
      <c r="F150" s="568"/>
      <c r="G150" s="568">
        <f t="shared" si="13"/>
        <v>143</v>
      </c>
      <c r="H150" s="568"/>
      <c r="I150" s="577" t="s">
        <v>980</v>
      </c>
    </row>
    <row r="151" spans="1:9" x14ac:dyDescent="0.2">
      <c r="A151" s="908" t="s">
        <v>1111</v>
      </c>
      <c r="B151" s="1195" t="s">
        <v>1112</v>
      </c>
      <c r="C151" s="1195"/>
      <c r="D151" s="873">
        <v>2314</v>
      </c>
      <c r="E151" s="568">
        <v>171</v>
      </c>
      <c r="F151" s="568"/>
      <c r="G151" s="568">
        <f t="shared" si="13"/>
        <v>171</v>
      </c>
      <c r="H151" s="568"/>
      <c r="I151" s="577" t="s">
        <v>980</v>
      </c>
    </row>
    <row r="152" spans="1:9" x14ac:dyDescent="0.2">
      <c r="A152" s="904" t="s">
        <v>1113</v>
      </c>
      <c r="B152" s="1195" t="s">
        <v>1114</v>
      </c>
      <c r="C152" s="1195"/>
      <c r="D152" s="873">
        <v>2314</v>
      </c>
      <c r="E152" s="568">
        <v>140</v>
      </c>
      <c r="F152" s="568"/>
      <c r="G152" s="568">
        <f t="shared" si="13"/>
        <v>140</v>
      </c>
      <c r="H152" s="568"/>
      <c r="I152" s="577" t="s">
        <v>1115</v>
      </c>
    </row>
    <row r="153" spans="1:9" x14ac:dyDescent="0.2">
      <c r="A153" s="904" t="s">
        <v>1116</v>
      </c>
      <c r="B153" s="1195" t="s">
        <v>1117</v>
      </c>
      <c r="C153" s="1195"/>
      <c r="D153" s="873">
        <v>2314</v>
      </c>
      <c r="E153" s="568">
        <v>143</v>
      </c>
      <c r="F153" s="568"/>
      <c r="G153" s="568">
        <f t="shared" si="13"/>
        <v>143</v>
      </c>
      <c r="H153" s="568"/>
      <c r="I153" s="577" t="s">
        <v>1115</v>
      </c>
    </row>
    <row r="154" spans="1:9" x14ac:dyDescent="0.2">
      <c r="A154" s="904" t="s">
        <v>1118</v>
      </c>
      <c r="B154" s="1195" t="s">
        <v>1119</v>
      </c>
      <c r="C154" s="1195"/>
      <c r="D154" s="873">
        <v>2314</v>
      </c>
      <c r="E154" s="568">
        <v>143</v>
      </c>
      <c r="F154" s="568"/>
      <c r="G154" s="568">
        <f t="shared" ref="G154:G163" si="14">E154+F154</f>
        <v>143</v>
      </c>
      <c r="H154" s="568"/>
      <c r="I154" s="577" t="s">
        <v>1115</v>
      </c>
    </row>
    <row r="155" spans="1:9" x14ac:dyDescent="0.2">
      <c r="A155" s="904" t="s">
        <v>1120</v>
      </c>
      <c r="B155" s="1195" t="s">
        <v>1121</v>
      </c>
      <c r="C155" s="1195"/>
      <c r="D155" s="873">
        <v>2314</v>
      </c>
      <c r="E155" s="568">
        <v>143</v>
      </c>
      <c r="F155" s="568"/>
      <c r="G155" s="568">
        <f t="shared" si="14"/>
        <v>143</v>
      </c>
      <c r="H155" s="568"/>
      <c r="I155" s="577" t="s">
        <v>1115</v>
      </c>
    </row>
    <row r="156" spans="1:9" x14ac:dyDescent="0.2">
      <c r="A156" s="904" t="s">
        <v>1122</v>
      </c>
      <c r="B156" s="1195" t="s">
        <v>1123</v>
      </c>
      <c r="C156" s="1195"/>
      <c r="D156" s="873">
        <v>2314</v>
      </c>
      <c r="E156" s="568">
        <v>257</v>
      </c>
      <c r="F156" s="568"/>
      <c r="G156" s="568">
        <f t="shared" si="14"/>
        <v>257</v>
      </c>
      <c r="H156" s="568"/>
      <c r="I156" s="577" t="s">
        <v>1115</v>
      </c>
    </row>
    <row r="157" spans="1:9" x14ac:dyDescent="0.2">
      <c r="A157" s="1196" t="s">
        <v>1124</v>
      </c>
      <c r="B157" s="1195" t="s">
        <v>1125</v>
      </c>
      <c r="C157" s="1195"/>
      <c r="D157" s="873">
        <v>2314</v>
      </c>
      <c r="E157" s="568">
        <v>500</v>
      </c>
      <c r="F157" s="568"/>
      <c r="G157" s="568">
        <f t="shared" si="14"/>
        <v>500</v>
      </c>
      <c r="H157" s="568"/>
      <c r="I157" s="1199" t="s">
        <v>980</v>
      </c>
    </row>
    <row r="158" spans="1:9" x14ac:dyDescent="0.2">
      <c r="A158" s="1197"/>
      <c r="B158" s="1195"/>
      <c r="C158" s="1195"/>
      <c r="D158" s="873">
        <v>2264</v>
      </c>
      <c r="E158" s="568">
        <v>250</v>
      </c>
      <c r="F158" s="568"/>
      <c r="G158" s="568">
        <f t="shared" si="14"/>
        <v>250</v>
      </c>
      <c r="H158" s="568"/>
      <c r="I158" s="1199"/>
    </row>
    <row r="159" spans="1:9" x14ac:dyDescent="0.2">
      <c r="A159" s="1197"/>
      <c r="B159" s="1195"/>
      <c r="C159" s="1195"/>
      <c r="D159" s="873">
        <v>2262</v>
      </c>
      <c r="E159" s="568">
        <v>150</v>
      </c>
      <c r="F159" s="568"/>
      <c r="G159" s="568">
        <f t="shared" si="14"/>
        <v>150</v>
      </c>
      <c r="H159" s="568"/>
      <c r="I159" s="1199"/>
    </row>
    <row r="160" spans="1:9" x14ac:dyDescent="0.2">
      <c r="A160" s="1198"/>
      <c r="B160" s="1195"/>
      <c r="C160" s="1195"/>
      <c r="D160" s="873">
        <v>2312</v>
      </c>
      <c r="E160" s="568">
        <v>150</v>
      </c>
      <c r="F160" s="568"/>
      <c r="G160" s="568">
        <f t="shared" si="14"/>
        <v>150</v>
      </c>
      <c r="H160" s="568"/>
      <c r="I160" s="1199"/>
    </row>
    <row r="161" spans="1:9" x14ac:dyDescent="0.2">
      <c r="A161" s="904" t="s">
        <v>1126</v>
      </c>
      <c r="B161" s="1195" t="s">
        <v>1127</v>
      </c>
      <c r="C161" s="1195"/>
      <c r="D161" s="873">
        <v>2314</v>
      </c>
      <c r="E161" s="568">
        <v>150</v>
      </c>
      <c r="F161" s="568"/>
      <c r="G161" s="568">
        <f t="shared" si="14"/>
        <v>150</v>
      </c>
      <c r="H161" s="568"/>
      <c r="I161" s="577" t="s">
        <v>980</v>
      </c>
    </row>
    <row r="162" spans="1:9" x14ac:dyDescent="0.2">
      <c r="A162" s="904" t="s">
        <v>1128</v>
      </c>
      <c r="B162" s="1195" t="s">
        <v>1129</v>
      </c>
      <c r="C162" s="1195"/>
      <c r="D162" s="873">
        <v>2314</v>
      </c>
      <c r="E162" s="568">
        <v>150</v>
      </c>
      <c r="F162" s="568"/>
      <c r="G162" s="568">
        <f t="shared" si="14"/>
        <v>150</v>
      </c>
      <c r="H162" s="568"/>
      <c r="I162" s="577" t="s">
        <v>980</v>
      </c>
    </row>
    <row r="163" spans="1:9" x14ac:dyDescent="0.2">
      <c r="A163" s="904" t="s">
        <v>1130</v>
      </c>
      <c r="B163" s="1195" t="s">
        <v>1131</v>
      </c>
      <c r="C163" s="1195"/>
      <c r="D163" s="873">
        <v>2314</v>
      </c>
      <c r="E163" s="568">
        <v>180</v>
      </c>
      <c r="F163" s="568"/>
      <c r="G163" s="568">
        <f t="shared" si="14"/>
        <v>180</v>
      </c>
      <c r="H163" s="568"/>
      <c r="I163" s="577" t="s">
        <v>980</v>
      </c>
    </row>
    <row r="164" spans="1:9" x14ac:dyDescent="0.2">
      <c r="A164" s="904"/>
      <c r="B164" s="1201" t="s">
        <v>1132</v>
      </c>
      <c r="C164" s="1201"/>
      <c r="D164" s="906"/>
      <c r="E164" s="906">
        <f>SUM(E165:E168)</f>
        <v>692</v>
      </c>
      <c r="F164" s="906">
        <f t="shared" ref="F164:G164" si="15">SUM(F165:F168)</f>
        <v>0</v>
      </c>
      <c r="G164" s="906">
        <f t="shared" si="15"/>
        <v>692</v>
      </c>
      <c r="H164" s="906"/>
      <c r="I164" s="577"/>
    </row>
    <row r="165" spans="1:9" x14ac:dyDescent="0.2">
      <c r="A165" s="1196" t="s">
        <v>1133</v>
      </c>
      <c r="B165" s="1195" t="s">
        <v>1134</v>
      </c>
      <c r="C165" s="1195"/>
      <c r="D165" s="873">
        <v>1150</v>
      </c>
      <c r="E165" s="568">
        <v>236</v>
      </c>
      <c r="F165" s="568"/>
      <c r="G165" s="568">
        <f t="shared" ref="G165:G168" si="16">E165+F165</f>
        <v>236</v>
      </c>
      <c r="H165" s="568"/>
      <c r="I165" s="1199" t="s">
        <v>1135</v>
      </c>
    </row>
    <row r="166" spans="1:9" x14ac:dyDescent="0.2">
      <c r="A166" s="1197"/>
      <c r="B166" s="1195"/>
      <c r="C166" s="1195"/>
      <c r="D166" s="873">
        <v>1210</v>
      </c>
      <c r="E166" s="568">
        <v>56</v>
      </c>
      <c r="F166" s="568"/>
      <c r="G166" s="568">
        <f t="shared" si="16"/>
        <v>56</v>
      </c>
      <c r="H166" s="568"/>
      <c r="I166" s="1199"/>
    </row>
    <row r="167" spans="1:9" x14ac:dyDescent="0.2">
      <c r="A167" s="1197"/>
      <c r="B167" s="1195"/>
      <c r="C167" s="1195"/>
      <c r="D167" s="873">
        <v>2264</v>
      </c>
      <c r="E167" s="568">
        <v>250</v>
      </c>
      <c r="F167" s="568"/>
      <c r="G167" s="568">
        <f t="shared" si="16"/>
        <v>250</v>
      </c>
      <c r="H167" s="568"/>
      <c r="I167" s="1199"/>
    </row>
    <row r="168" spans="1:9" x14ac:dyDescent="0.2">
      <c r="A168" s="1198"/>
      <c r="B168" s="1195"/>
      <c r="C168" s="1195"/>
      <c r="D168" s="873">
        <v>2314</v>
      </c>
      <c r="E168" s="568">
        <v>150</v>
      </c>
      <c r="F168" s="568"/>
      <c r="G168" s="568">
        <f t="shared" si="16"/>
        <v>150</v>
      </c>
      <c r="H168" s="568"/>
      <c r="I168" s="1199"/>
    </row>
    <row r="169" spans="1:9" x14ac:dyDescent="0.2">
      <c r="A169" s="904"/>
      <c r="B169" s="1201" t="s">
        <v>970</v>
      </c>
      <c r="C169" s="1201"/>
      <c r="D169" s="906"/>
      <c r="E169" s="906">
        <f>SUM(E170:E179)</f>
        <v>49726</v>
      </c>
      <c r="F169" s="906">
        <f t="shared" ref="F169:G169" si="17">SUM(F170:F179)</f>
        <v>0</v>
      </c>
      <c r="G169" s="906">
        <f t="shared" si="17"/>
        <v>49726</v>
      </c>
      <c r="H169" s="906"/>
      <c r="I169" s="577"/>
    </row>
    <row r="170" spans="1:9" x14ac:dyDescent="0.2">
      <c r="A170" s="1196" t="s">
        <v>1136</v>
      </c>
      <c r="B170" s="1195" t="s">
        <v>1137</v>
      </c>
      <c r="C170" s="1195"/>
      <c r="D170" s="873">
        <v>1150</v>
      </c>
      <c r="E170" s="568">
        <v>498</v>
      </c>
      <c r="F170" s="568"/>
      <c r="G170" s="568">
        <f t="shared" ref="G170:G179" si="18">E170+F170</f>
        <v>498</v>
      </c>
      <c r="H170" s="568"/>
      <c r="I170" s="1199" t="s">
        <v>1017</v>
      </c>
    </row>
    <row r="171" spans="1:9" x14ac:dyDescent="0.2">
      <c r="A171" s="1197"/>
      <c r="B171" s="1195"/>
      <c r="C171" s="1195"/>
      <c r="D171" s="873">
        <v>1210</v>
      </c>
      <c r="E171" s="568">
        <v>118</v>
      </c>
      <c r="F171" s="568"/>
      <c r="G171" s="568">
        <f t="shared" si="18"/>
        <v>118</v>
      </c>
      <c r="H171" s="568"/>
      <c r="I171" s="1199"/>
    </row>
    <row r="172" spans="1:9" x14ac:dyDescent="0.2">
      <c r="A172" s="1197"/>
      <c r="B172" s="1195"/>
      <c r="C172" s="1195"/>
      <c r="D172" s="873">
        <v>2231</v>
      </c>
      <c r="E172" s="568">
        <v>1000</v>
      </c>
      <c r="F172" s="568"/>
      <c r="G172" s="568">
        <f t="shared" si="18"/>
        <v>1000</v>
      </c>
      <c r="H172" s="568"/>
      <c r="I172" s="1199"/>
    </row>
    <row r="173" spans="1:9" x14ac:dyDescent="0.2">
      <c r="A173" s="1198"/>
      <c r="B173" s="1195"/>
      <c r="C173" s="1195"/>
      <c r="D173" s="873">
        <v>2314</v>
      </c>
      <c r="E173" s="568">
        <v>1000</v>
      </c>
      <c r="F173" s="568"/>
      <c r="G173" s="568">
        <f t="shared" si="18"/>
        <v>1000</v>
      </c>
      <c r="H173" s="568"/>
      <c r="I173" s="1199"/>
    </row>
    <row r="174" spans="1:9" x14ac:dyDescent="0.2">
      <c r="A174" s="1196" t="s">
        <v>1138</v>
      </c>
      <c r="B174" s="1195" t="s">
        <v>1139</v>
      </c>
      <c r="C174" s="1195"/>
      <c r="D174" s="873">
        <v>2314</v>
      </c>
      <c r="E174" s="568">
        <v>5000</v>
      </c>
      <c r="F174" s="568"/>
      <c r="G174" s="568">
        <f t="shared" si="18"/>
        <v>5000</v>
      </c>
      <c r="H174" s="568"/>
      <c r="I174" s="1199" t="s">
        <v>959</v>
      </c>
    </row>
    <row r="175" spans="1:9" x14ac:dyDescent="0.2">
      <c r="A175" s="1197"/>
      <c r="B175" s="1195"/>
      <c r="C175" s="1195"/>
      <c r="D175" s="873">
        <v>2322</v>
      </c>
      <c r="E175" s="568">
        <v>40</v>
      </c>
      <c r="F175" s="568"/>
      <c r="G175" s="568">
        <f t="shared" si="18"/>
        <v>40</v>
      </c>
      <c r="H175" s="568"/>
      <c r="I175" s="1199"/>
    </row>
    <row r="176" spans="1:9" x14ac:dyDescent="0.2">
      <c r="A176" s="1198"/>
      <c r="B176" s="1195"/>
      <c r="C176" s="1195"/>
      <c r="D176" s="873">
        <v>2262</v>
      </c>
      <c r="E176" s="568">
        <v>70</v>
      </c>
      <c r="F176" s="568"/>
      <c r="G176" s="568">
        <f t="shared" si="18"/>
        <v>70</v>
      </c>
      <c r="H176" s="568"/>
      <c r="I176" s="1199"/>
    </row>
    <row r="177" spans="1:9" x14ac:dyDescent="0.2">
      <c r="A177" s="904" t="s">
        <v>1140</v>
      </c>
      <c r="B177" s="1195" t="s">
        <v>1141</v>
      </c>
      <c r="C177" s="1195"/>
      <c r="D177" s="873">
        <v>2275</v>
      </c>
      <c r="E177" s="568">
        <v>20000</v>
      </c>
      <c r="F177" s="568"/>
      <c r="G177" s="568">
        <f t="shared" si="18"/>
        <v>20000</v>
      </c>
      <c r="H177" s="568"/>
      <c r="I177" s="577" t="s">
        <v>423</v>
      </c>
    </row>
    <row r="178" spans="1:9" x14ac:dyDescent="0.2">
      <c r="A178" s="904" t="s">
        <v>1142</v>
      </c>
      <c r="B178" s="1195" t="s">
        <v>1143</v>
      </c>
      <c r="C178" s="1195"/>
      <c r="D178" s="873">
        <v>6422</v>
      </c>
      <c r="E178" s="568">
        <v>20000</v>
      </c>
      <c r="F178" s="568"/>
      <c r="G178" s="568">
        <f t="shared" si="18"/>
        <v>20000</v>
      </c>
      <c r="H178" s="568"/>
      <c r="I178" s="577" t="s">
        <v>423</v>
      </c>
    </row>
    <row r="179" spans="1:9" x14ac:dyDescent="0.2">
      <c r="A179" s="903" t="s">
        <v>1144</v>
      </c>
      <c r="B179" s="1134" t="s">
        <v>1145</v>
      </c>
      <c r="C179" s="1135"/>
      <c r="D179" s="873">
        <v>2314</v>
      </c>
      <c r="E179" s="568">
        <v>2000</v>
      </c>
      <c r="F179" s="568"/>
      <c r="G179" s="568">
        <f t="shared" si="18"/>
        <v>2000</v>
      </c>
      <c r="H179" s="568"/>
      <c r="I179" s="577" t="s">
        <v>959</v>
      </c>
    </row>
    <row r="180" spans="1:9" x14ac:dyDescent="0.2">
      <c r="A180" s="902" t="s">
        <v>1146</v>
      </c>
      <c r="B180" s="1201" t="s">
        <v>1147</v>
      </c>
      <c r="C180" s="1201"/>
      <c r="D180" s="873"/>
      <c r="E180" s="873">
        <f>E181</f>
        <v>400</v>
      </c>
      <c r="F180" s="873">
        <f t="shared" ref="F180:G180" si="19">F181</f>
        <v>0</v>
      </c>
      <c r="G180" s="873">
        <f t="shared" si="19"/>
        <v>400</v>
      </c>
      <c r="H180" s="873"/>
      <c r="I180" s="577"/>
    </row>
    <row r="181" spans="1:9" x14ac:dyDescent="0.2">
      <c r="A181" s="902"/>
      <c r="B181" s="1201" t="s">
        <v>1148</v>
      </c>
      <c r="C181" s="1201"/>
      <c r="D181" s="906"/>
      <c r="E181" s="906">
        <f>SUM(E182:E184)</f>
        <v>400</v>
      </c>
      <c r="F181" s="906">
        <f t="shared" ref="F181:G181" si="20">SUM(F182:F184)</f>
        <v>0</v>
      </c>
      <c r="G181" s="906">
        <f t="shared" si="20"/>
        <v>400</v>
      </c>
      <c r="H181" s="906"/>
      <c r="I181" s="577"/>
    </row>
    <row r="182" spans="1:9" x14ac:dyDescent="0.2">
      <c r="A182" s="904" t="s">
        <v>716</v>
      </c>
      <c r="B182" s="1195" t="s">
        <v>1149</v>
      </c>
      <c r="C182" s="1195"/>
      <c r="D182" s="873">
        <v>2314</v>
      </c>
      <c r="E182" s="568">
        <v>160</v>
      </c>
      <c r="F182" s="568"/>
      <c r="G182" s="568">
        <f t="shared" ref="G182:G184" si="21">E182+F182</f>
        <v>160</v>
      </c>
      <c r="H182" s="568"/>
      <c r="I182" s="577" t="s">
        <v>980</v>
      </c>
    </row>
    <row r="183" spans="1:9" x14ac:dyDescent="0.2">
      <c r="A183" s="904" t="s">
        <v>718</v>
      </c>
      <c r="B183" s="1195" t="s">
        <v>1150</v>
      </c>
      <c r="C183" s="1195"/>
      <c r="D183" s="873">
        <v>2314</v>
      </c>
      <c r="E183" s="568">
        <v>110</v>
      </c>
      <c r="F183" s="568"/>
      <c r="G183" s="568">
        <f t="shared" si="21"/>
        <v>110</v>
      </c>
      <c r="H183" s="568"/>
      <c r="I183" s="577" t="s">
        <v>973</v>
      </c>
    </row>
    <row r="184" spans="1:9" x14ac:dyDescent="0.2">
      <c r="A184" s="904" t="s">
        <v>720</v>
      </c>
      <c r="B184" s="1195" t="s">
        <v>1151</v>
      </c>
      <c r="C184" s="1195"/>
      <c r="D184" s="873">
        <v>2314</v>
      </c>
      <c r="E184" s="568">
        <v>130</v>
      </c>
      <c r="F184" s="568"/>
      <c r="G184" s="568">
        <f t="shared" si="21"/>
        <v>130</v>
      </c>
      <c r="H184" s="568"/>
      <c r="I184" s="577" t="s">
        <v>973</v>
      </c>
    </row>
    <row r="185" spans="1:9" x14ac:dyDescent="0.2">
      <c r="A185" s="902" t="s">
        <v>1152</v>
      </c>
      <c r="B185" s="1201" t="s">
        <v>1153</v>
      </c>
      <c r="C185" s="1201"/>
      <c r="D185" s="873"/>
      <c r="E185" s="873">
        <f>SUM(E186:E210)+E211+E213+E221</f>
        <v>22615</v>
      </c>
      <c r="F185" s="873">
        <f>SUM(F186:F210)+F211+F213+F221</f>
        <v>0</v>
      </c>
      <c r="G185" s="873">
        <f>SUM(G186:G210)+G211+G213+G221</f>
        <v>22615</v>
      </c>
      <c r="H185" s="873"/>
      <c r="I185" s="577"/>
    </row>
    <row r="186" spans="1:9" x14ac:dyDescent="0.2">
      <c r="A186" s="1196" t="s">
        <v>606</v>
      </c>
      <c r="B186" s="1195" t="s">
        <v>1154</v>
      </c>
      <c r="C186" s="1195"/>
      <c r="D186" s="873">
        <v>2363</v>
      </c>
      <c r="E186" s="568">
        <v>60</v>
      </c>
      <c r="F186" s="568"/>
      <c r="G186" s="568">
        <f t="shared" ref="G186:G210" si="22">E186+F186</f>
        <v>60</v>
      </c>
      <c r="H186" s="568"/>
      <c r="I186" s="1199" t="s">
        <v>980</v>
      </c>
    </row>
    <row r="187" spans="1:9" x14ac:dyDescent="0.2">
      <c r="A187" s="1197"/>
      <c r="B187" s="1195"/>
      <c r="C187" s="1195"/>
      <c r="D187" s="873">
        <v>2314</v>
      </c>
      <c r="E187" s="568">
        <v>120</v>
      </c>
      <c r="F187" s="568"/>
      <c r="G187" s="568">
        <f t="shared" si="22"/>
        <v>120</v>
      </c>
      <c r="H187" s="568"/>
      <c r="I187" s="1199"/>
    </row>
    <row r="188" spans="1:9" x14ac:dyDescent="0.2">
      <c r="A188" s="1198"/>
      <c r="B188" s="1195"/>
      <c r="C188" s="1195"/>
      <c r="D188" s="873">
        <v>2322</v>
      </c>
      <c r="E188" s="568">
        <v>70</v>
      </c>
      <c r="F188" s="568"/>
      <c r="G188" s="568">
        <f t="shared" si="22"/>
        <v>70</v>
      </c>
      <c r="H188" s="568"/>
      <c r="I188" s="1199"/>
    </row>
    <row r="189" spans="1:9" ht="17.25" customHeight="1" x14ac:dyDescent="0.2">
      <c r="A189" s="1196" t="s">
        <v>608</v>
      </c>
      <c r="B189" s="1195" t="s">
        <v>1155</v>
      </c>
      <c r="C189" s="1195"/>
      <c r="D189" s="873">
        <v>2363</v>
      </c>
      <c r="E189" s="568">
        <v>63</v>
      </c>
      <c r="F189" s="568"/>
      <c r="G189" s="568">
        <f t="shared" si="22"/>
        <v>63</v>
      </c>
      <c r="H189" s="737"/>
      <c r="I189" s="1199" t="s">
        <v>973</v>
      </c>
    </row>
    <row r="190" spans="1:9" x14ac:dyDescent="0.2">
      <c r="A190" s="1198"/>
      <c r="B190" s="1195"/>
      <c r="C190" s="1195"/>
      <c r="D190" s="873">
        <v>2279</v>
      </c>
      <c r="E190" s="568">
        <v>220</v>
      </c>
      <c r="F190" s="568"/>
      <c r="G190" s="568">
        <f t="shared" si="22"/>
        <v>220</v>
      </c>
      <c r="H190" s="737"/>
      <c r="I190" s="1199"/>
    </row>
    <row r="191" spans="1:9" ht="24" customHeight="1" x14ac:dyDescent="0.2">
      <c r="A191" s="1197" t="s">
        <v>610</v>
      </c>
      <c r="B191" s="1202" t="s">
        <v>1156</v>
      </c>
      <c r="C191" s="1203"/>
      <c r="D191" s="873">
        <v>2322</v>
      </c>
      <c r="E191" s="568">
        <v>40</v>
      </c>
      <c r="F191" s="568"/>
      <c r="G191" s="568">
        <f t="shared" si="22"/>
        <v>40</v>
      </c>
      <c r="H191" s="568"/>
      <c r="I191" s="1199" t="s">
        <v>980</v>
      </c>
    </row>
    <row r="192" spans="1:9" ht="15" customHeight="1" x14ac:dyDescent="0.2">
      <c r="A192" s="1198"/>
      <c r="B192" s="1204"/>
      <c r="C192" s="1205"/>
      <c r="D192" s="873">
        <v>2370</v>
      </c>
      <c r="E192" s="568">
        <v>150</v>
      </c>
      <c r="F192" s="568"/>
      <c r="G192" s="568">
        <f t="shared" si="22"/>
        <v>150</v>
      </c>
      <c r="H192" s="568"/>
      <c r="I192" s="1199"/>
    </row>
    <row r="193" spans="1:9" ht="12" customHeight="1" x14ac:dyDescent="0.2">
      <c r="A193" s="1196" t="s">
        <v>612</v>
      </c>
      <c r="B193" s="1202" t="s">
        <v>1157</v>
      </c>
      <c r="C193" s="1203"/>
      <c r="D193" s="873">
        <v>2262</v>
      </c>
      <c r="E193" s="568">
        <v>200</v>
      </c>
      <c r="F193" s="568"/>
      <c r="G193" s="568">
        <f t="shared" si="22"/>
        <v>200</v>
      </c>
      <c r="H193" s="568"/>
      <c r="I193" s="577" t="s">
        <v>980</v>
      </c>
    </row>
    <row r="194" spans="1:9" ht="48" x14ac:dyDescent="0.2">
      <c r="A194" s="1198"/>
      <c r="B194" s="1204"/>
      <c r="C194" s="1205"/>
      <c r="D194" s="873">
        <v>2279</v>
      </c>
      <c r="E194" s="568"/>
      <c r="F194" s="568">
        <v>20</v>
      </c>
      <c r="G194" s="568">
        <v>20</v>
      </c>
      <c r="H194" s="737" t="s">
        <v>1158</v>
      </c>
      <c r="I194" s="577"/>
    </row>
    <row r="195" spans="1:9" x14ac:dyDescent="0.2">
      <c r="A195" s="904" t="s">
        <v>616</v>
      </c>
      <c r="B195" s="1195" t="s">
        <v>1159</v>
      </c>
      <c r="C195" s="1195"/>
      <c r="D195" s="873">
        <v>2262</v>
      </c>
      <c r="E195" s="568">
        <v>0</v>
      </c>
      <c r="F195" s="568"/>
      <c r="G195" s="568">
        <f t="shared" si="22"/>
        <v>0</v>
      </c>
      <c r="H195" s="737"/>
      <c r="I195" s="577" t="s">
        <v>980</v>
      </c>
    </row>
    <row r="196" spans="1:9" x14ac:dyDescent="0.2">
      <c r="A196" s="1196" t="s">
        <v>618</v>
      </c>
      <c r="B196" s="1195" t="s">
        <v>1160</v>
      </c>
      <c r="C196" s="1195"/>
      <c r="D196" s="873">
        <v>2262</v>
      </c>
      <c r="E196" s="568">
        <v>500</v>
      </c>
      <c r="F196" s="568"/>
      <c r="G196" s="568">
        <f t="shared" si="22"/>
        <v>500</v>
      </c>
      <c r="H196" s="568"/>
      <c r="I196" s="1199" t="s">
        <v>980</v>
      </c>
    </row>
    <row r="197" spans="1:9" x14ac:dyDescent="0.2">
      <c r="A197" s="1198"/>
      <c r="B197" s="1195"/>
      <c r="C197" s="1195"/>
      <c r="D197" s="873">
        <v>2322</v>
      </c>
      <c r="E197" s="568">
        <v>50</v>
      </c>
      <c r="F197" s="568"/>
      <c r="G197" s="568">
        <f t="shared" si="22"/>
        <v>50</v>
      </c>
      <c r="H197" s="568"/>
      <c r="I197" s="1199"/>
    </row>
    <row r="198" spans="1:9" x14ac:dyDescent="0.2">
      <c r="A198" s="1196" t="s">
        <v>620</v>
      </c>
      <c r="B198" s="1195" t="s">
        <v>1161</v>
      </c>
      <c r="C198" s="1195"/>
      <c r="D198" s="873">
        <v>2262</v>
      </c>
      <c r="E198" s="568">
        <v>2110</v>
      </c>
      <c r="F198" s="568"/>
      <c r="G198" s="568">
        <f t="shared" si="22"/>
        <v>2110</v>
      </c>
      <c r="H198" s="568"/>
      <c r="I198" s="1199" t="s">
        <v>980</v>
      </c>
    </row>
    <row r="199" spans="1:9" x14ac:dyDescent="0.2">
      <c r="A199" s="1197"/>
      <c r="B199" s="1195"/>
      <c r="C199" s="1195"/>
      <c r="D199" s="873">
        <v>2322</v>
      </c>
      <c r="E199" s="568">
        <v>270</v>
      </c>
      <c r="F199" s="568"/>
      <c r="G199" s="568">
        <f t="shared" si="22"/>
        <v>270</v>
      </c>
      <c r="H199" s="568"/>
      <c r="I199" s="1199"/>
    </row>
    <row r="200" spans="1:9" x14ac:dyDescent="0.2">
      <c r="A200" s="1197"/>
      <c r="B200" s="1195"/>
      <c r="C200" s="1195"/>
      <c r="D200" s="873">
        <v>2279</v>
      </c>
      <c r="E200" s="568">
        <v>240</v>
      </c>
      <c r="F200" s="568"/>
      <c r="G200" s="568">
        <f t="shared" si="22"/>
        <v>240</v>
      </c>
      <c r="H200" s="568"/>
      <c r="I200" s="1199"/>
    </row>
    <row r="201" spans="1:9" x14ac:dyDescent="0.2">
      <c r="A201" s="1198"/>
      <c r="B201" s="1195"/>
      <c r="C201" s="1195"/>
      <c r="D201" s="873">
        <v>2363</v>
      </c>
      <c r="E201" s="568">
        <v>1008</v>
      </c>
      <c r="F201" s="568"/>
      <c r="G201" s="568">
        <f t="shared" si="22"/>
        <v>1008</v>
      </c>
      <c r="H201" s="568"/>
      <c r="I201" s="1199"/>
    </row>
    <row r="202" spans="1:9" x14ac:dyDescent="0.2">
      <c r="A202" s="1196" t="s">
        <v>622</v>
      </c>
      <c r="B202" s="1195" t="s">
        <v>1162</v>
      </c>
      <c r="C202" s="1195"/>
      <c r="D202" s="873">
        <v>2262</v>
      </c>
      <c r="E202" s="568">
        <v>1200</v>
      </c>
      <c r="F202" s="568"/>
      <c r="G202" s="568">
        <f t="shared" si="22"/>
        <v>1200</v>
      </c>
      <c r="H202" s="568"/>
      <c r="I202" s="1199" t="s">
        <v>980</v>
      </c>
    </row>
    <row r="203" spans="1:9" x14ac:dyDescent="0.2">
      <c r="A203" s="1197"/>
      <c r="B203" s="1195"/>
      <c r="C203" s="1195"/>
      <c r="D203" s="873">
        <v>2322</v>
      </c>
      <c r="E203" s="568">
        <v>220</v>
      </c>
      <c r="F203" s="568"/>
      <c r="G203" s="568">
        <f t="shared" si="22"/>
        <v>220</v>
      </c>
      <c r="H203" s="568"/>
      <c r="I203" s="1199"/>
    </row>
    <row r="204" spans="1:9" x14ac:dyDescent="0.2">
      <c r="A204" s="1197"/>
      <c r="B204" s="1195"/>
      <c r="C204" s="1195"/>
      <c r="D204" s="873">
        <v>2279</v>
      </c>
      <c r="E204" s="568">
        <v>120</v>
      </c>
      <c r="F204" s="568"/>
      <c r="G204" s="568">
        <f t="shared" si="22"/>
        <v>120</v>
      </c>
      <c r="H204" s="568"/>
      <c r="I204" s="1199"/>
    </row>
    <row r="205" spans="1:9" x14ac:dyDescent="0.2">
      <c r="A205" s="1197"/>
      <c r="B205" s="1195"/>
      <c r="C205" s="1195"/>
      <c r="D205" s="873">
        <v>2363</v>
      </c>
      <c r="E205" s="568">
        <v>1680</v>
      </c>
      <c r="F205" s="568"/>
      <c r="G205" s="568">
        <f t="shared" si="22"/>
        <v>1680</v>
      </c>
      <c r="H205" s="568"/>
      <c r="I205" s="1199"/>
    </row>
    <row r="206" spans="1:9" x14ac:dyDescent="0.2">
      <c r="A206" s="1198"/>
      <c r="B206" s="1195"/>
      <c r="C206" s="1195"/>
      <c r="D206" s="873">
        <v>2231</v>
      </c>
      <c r="E206" s="568">
        <v>800</v>
      </c>
      <c r="F206" s="568"/>
      <c r="G206" s="568">
        <f t="shared" si="22"/>
        <v>800</v>
      </c>
      <c r="H206" s="568"/>
      <c r="I206" s="1199"/>
    </row>
    <row r="207" spans="1:9" x14ac:dyDescent="0.2">
      <c r="A207" s="1196" t="s">
        <v>624</v>
      </c>
      <c r="B207" s="1195" t="s">
        <v>1163</v>
      </c>
      <c r="C207" s="1195"/>
      <c r="D207" s="873">
        <v>2262</v>
      </c>
      <c r="E207" s="568">
        <v>3500</v>
      </c>
      <c r="F207" s="568"/>
      <c r="G207" s="568">
        <f t="shared" si="22"/>
        <v>3500</v>
      </c>
      <c r="H207" s="568"/>
      <c r="I207" s="1199" t="s">
        <v>980</v>
      </c>
    </row>
    <row r="208" spans="1:9" x14ac:dyDescent="0.2">
      <c r="A208" s="1197"/>
      <c r="B208" s="1195"/>
      <c r="C208" s="1195"/>
      <c r="D208" s="873">
        <v>2322</v>
      </c>
      <c r="E208" s="568">
        <v>52</v>
      </c>
      <c r="F208" s="568"/>
      <c r="G208" s="568">
        <f t="shared" si="22"/>
        <v>52</v>
      </c>
      <c r="H208" s="568"/>
      <c r="I208" s="1199"/>
    </row>
    <row r="209" spans="1:9" x14ac:dyDescent="0.2">
      <c r="A209" s="1197"/>
      <c r="B209" s="1195"/>
      <c r="C209" s="1195"/>
      <c r="D209" s="873">
        <v>2279</v>
      </c>
      <c r="E209" s="568">
        <v>520</v>
      </c>
      <c r="F209" s="568">
        <v>-20</v>
      </c>
      <c r="G209" s="568">
        <f t="shared" si="22"/>
        <v>500</v>
      </c>
      <c r="H209" s="737" t="s">
        <v>1164</v>
      </c>
      <c r="I209" s="1199"/>
    </row>
    <row r="210" spans="1:9" x14ac:dyDescent="0.2">
      <c r="A210" s="1198"/>
      <c r="B210" s="1195"/>
      <c r="C210" s="1195"/>
      <c r="D210" s="873">
        <v>2363</v>
      </c>
      <c r="E210" s="568">
        <v>2100</v>
      </c>
      <c r="F210" s="568"/>
      <c r="G210" s="568">
        <f t="shared" si="22"/>
        <v>2100</v>
      </c>
      <c r="H210" s="568"/>
      <c r="I210" s="1199"/>
    </row>
    <row r="211" spans="1:9" x14ac:dyDescent="0.2">
      <c r="A211" s="902"/>
      <c r="B211" s="1201" t="s">
        <v>1037</v>
      </c>
      <c r="C211" s="1201"/>
      <c r="D211" s="873"/>
      <c r="E211" s="873">
        <f>E212</f>
        <v>143</v>
      </c>
      <c r="F211" s="873">
        <f t="shared" ref="F211:G211" si="23">F212</f>
        <v>0</v>
      </c>
      <c r="G211" s="873">
        <f t="shared" si="23"/>
        <v>143</v>
      </c>
      <c r="H211" s="873"/>
      <c r="I211" s="577"/>
    </row>
    <row r="212" spans="1:9" x14ac:dyDescent="0.2">
      <c r="A212" s="904" t="s">
        <v>626</v>
      </c>
      <c r="B212" s="1195" t="s">
        <v>1165</v>
      </c>
      <c r="C212" s="1195"/>
      <c r="D212" s="873">
        <v>2314</v>
      </c>
      <c r="E212" s="568">
        <v>143</v>
      </c>
      <c r="F212" s="568"/>
      <c r="G212" s="568">
        <f>E212+F212</f>
        <v>143</v>
      </c>
      <c r="H212" s="568"/>
      <c r="I212" s="577" t="s">
        <v>980</v>
      </c>
    </row>
    <row r="213" spans="1:9" x14ac:dyDescent="0.2">
      <c r="A213" s="904"/>
      <c r="B213" s="1201" t="s">
        <v>1043</v>
      </c>
      <c r="C213" s="1201"/>
      <c r="D213" s="873"/>
      <c r="E213" s="873">
        <f>SUM(E214:E220)</f>
        <v>3453</v>
      </c>
      <c r="F213" s="873">
        <f t="shared" ref="F213:G213" si="24">SUM(F214:F220)</f>
        <v>0</v>
      </c>
      <c r="G213" s="873">
        <f t="shared" si="24"/>
        <v>3453</v>
      </c>
      <c r="H213" s="873"/>
      <c r="I213" s="577"/>
    </row>
    <row r="214" spans="1:9" x14ac:dyDescent="0.2">
      <c r="A214" s="1196" t="s">
        <v>628</v>
      </c>
      <c r="B214" s="1195" t="s">
        <v>1166</v>
      </c>
      <c r="C214" s="1195"/>
      <c r="D214" s="873">
        <v>1150</v>
      </c>
      <c r="E214" s="568">
        <v>800</v>
      </c>
      <c r="F214" s="568"/>
      <c r="G214" s="568">
        <f t="shared" ref="G214:G220" si="25">E214+F214</f>
        <v>800</v>
      </c>
      <c r="H214" s="568"/>
      <c r="I214" s="1199" t="s">
        <v>1115</v>
      </c>
    </row>
    <row r="215" spans="1:9" x14ac:dyDescent="0.2">
      <c r="A215" s="1197"/>
      <c r="B215" s="1195"/>
      <c r="C215" s="1195"/>
      <c r="D215" s="873">
        <v>2219</v>
      </c>
      <c r="E215" s="568">
        <v>143</v>
      </c>
      <c r="F215" s="568"/>
      <c r="G215" s="568">
        <f t="shared" si="25"/>
        <v>143</v>
      </c>
      <c r="H215" s="568"/>
      <c r="I215" s="1199"/>
    </row>
    <row r="216" spans="1:9" x14ac:dyDescent="0.2">
      <c r="A216" s="1197"/>
      <c r="B216" s="1195"/>
      <c r="C216" s="1195"/>
      <c r="D216" s="873">
        <v>2279</v>
      </c>
      <c r="E216" s="568">
        <v>100</v>
      </c>
      <c r="F216" s="568"/>
      <c r="G216" s="568">
        <f t="shared" si="25"/>
        <v>100</v>
      </c>
      <c r="H216" s="568"/>
      <c r="I216" s="1199"/>
    </row>
    <row r="217" spans="1:9" x14ac:dyDescent="0.2">
      <c r="A217" s="1197"/>
      <c r="B217" s="1195"/>
      <c r="C217" s="1195"/>
      <c r="D217" s="873">
        <v>2311</v>
      </c>
      <c r="E217" s="568">
        <v>100</v>
      </c>
      <c r="F217" s="568"/>
      <c r="G217" s="568">
        <f t="shared" si="25"/>
        <v>100</v>
      </c>
      <c r="H217" s="568"/>
      <c r="I217" s="1199"/>
    </row>
    <row r="218" spans="1:9" x14ac:dyDescent="0.2">
      <c r="A218" s="1197"/>
      <c r="B218" s="1195"/>
      <c r="C218" s="1195"/>
      <c r="D218" s="873">
        <v>2314</v>
      </c>
      <c r="E218" s="568">
        <v>1000</v>
      </c>
      <c r="F218" s="568"/>
      <c r="G218" s="568">
        <f t="shared" si="25"/>
        <v>1000</v>
      </c>
      <c r="H218" s="568"/>
      <c r="I218" s="1199"/>
    </row>
    <row r="219" spans="1:9" x14ac:dyDescent="0.2">
      <c r="A219" s="1197"/>
      <c r="B219" s="1195"/>
      <c r="C219" s="1195"/>
      <c r="D219" s="873">
        <v>2231</v>
      </c>
      <c r="E219" s="568">
        <v>310</v>
      </c>
      <c r="F219" s="568"/>
      <c r="G219" s="568">
        <f t="shared" si="25"/>
        <v>310</v>
      </c>
      <c r="H219" s="568"/>
      <c r="I219" s="1199"/>
    </row>
    <row r="220" spans="1:9" x14ac:dyDescent="0.2">
      <c r="A220" s="1198"/>
      <c r="B220" s="1195"/>
      <c r="C220" s="1195"/>
      <c r="D220" s="873">
        <v>2314</v>
      </c>
      <c r="E220" s="568">
        <v>1000</v>
      </c>
      <c r="F220" s="568"/>
      <c r="G220" s="568">
        <f t="shared" si="25"/>
        <v>1000</v>
      </c>
      <c r="H220" s="568"/>
      <c r="I220" s="1199"/>
    </row>
    <row r="221" spans="1:9" x14ac:dyDescent="0.2">
      <c r="A221" s="904"/>
      <c r="B221" s="1201" t="s">
        <v>1167</v>
      </c>
      <c r="C221" s="1201"/>
      <c r="D221" s="873"/>
      <c r="E221" s="873">
        <f>SUM(E222:E235)</f>
        <v>3726</v>
      </c>
      <c r="F221" s="873">
        <f t="shared" ref="F221:G221" si="26">SUM(F222:F235)</f>
        <v>0</v>
      </c>
      <c r="G221" s="873">
        <f t="shared" si="26"/>
        <v>3726</v>
      </c>
      <c r="H221" s="873"/>
      <c r="I221" s="577"/>
    </row>
    <row r="222" spans="1:9" ht="18" customHeight="1" x14ac:dyDescent="0.2">
      <c r="A222" s="1196" t="s">
        <v>630</v>
      </c>
      <c r="B222" s="1195" t="s">
        <v>1168</v>
      </c>
      <c r="C222" s="1195"/>
      <c r="D222" s="873">
        <v>1150</v>
      </c>
      <c r="E222" s="568">
        <v>0</v>
      </c>
      <c r="F222" s="568"/>
      <c r="G222" s="568">
        <f t="shared" ref="G222:G235" si="27">E222+F222</f>
        <v>0</v>
      </c>
      <c r="H222" s="737"/>
      <c r="I222" s="1199" t="s">
        <v>1115</v>
      </c>
    </row>
    <row r="223" spans="1:9" x14ac:dyDescent="0.2">
      <c r="A223" s="1197"/>
      <c r="B223" s="1195"/>
      <c r="C223" s="1195"/>
      <c r="D223" s="873">
        <v>2243</v>
      </c>
      <c r="E223" s="568">
        <v>0</v>
      </c>
      <c r="F223" s="568"/>
      <c r="G223" s="568">
        <f t="shared" si="27"/>
        <v>0</v>
      </c>
      <c r="H223" s="568"/>
      <c r="I223" s="1199"/>
    </row>
    <row r="224" spans="1:9" x14ac:dyDescent="0.2">
      <c r="A224" s="1197"/>
      <c r="B224" s="1195"/>
      <c r="C224" s="1195"/>
      <c r="D224" s="873">
        <v>2279</v>
      </c>
      <c r="E224" s="568">
        <v>0</v>
      </c>
      <c r="F224" s="568"/>
      <c r="G224" s="568">
        <f t="shared" si="27"/>
        <v>0</v>
      </c>
      <c r="H224" s="737"/>
      <c r="I224" s="1199"/>
    </row>
    <row r="225" spans="1:9" x14ac:dyDescent="0.2">
      <c r="A225" s="1197"/>
      <c r="B225" s="1195"/>
      <c r="C225" s="1195"/>
      <c r="D225" s="873">
        <v>2262</v>
      </c>
      <c r="E225" s="568">
        <v>0</v>
      </c>
      <c r="F225" s="568"/>
      <c r="G225" s="568">
        <f t="shared" si="27"/>
        <v>0</v>
      </c>
      <c r="H225" s="737"/>
      <c r="I225" s="1199"/>
    </row>
    <row r="226" spans="1:9" x14ac:dyDescent="0.2">
      <c r="A226" s="1197"/>
      <c r="B226" s="1195"/>
      <c r="C226" s="1195"/>
      <c r="D226" s="873">
        <v>2231</v>
      </c>
      <c r="E226" s="568">
        <v>0</v>
      </c>
      <c r="F226" s="568"/>
      <c r="G226" s="568">
        <f t="shared" si="27"/>
        <v>0</v>
      </c>
      <c r="H226" s="568"/>
      <c r="I226" s="1199"/>
    </row>
    <row r="227" spans="1:9" x14ac:dyDescent="0.2">
      <c r="A227" s="1197"/>
      <c r="B227" s="1195"/>
      <c r="C227" s="1195"/>
      <c r="D227" s="873">
        <v>2314</v>
      </c>
      <c r="E227" s="568">
        <v>0</v>
      </c>
      <c r="F227" s="568"/>
      <c r="G227" s="568">
        <f t="shared" si="27"/>
        <v>0</v>
      </c>
      <c r="H227" s="737"/>
      <c r="I227" s="1199"/>
    </row>
    <row r="228" spans="1:9" x14ac:dyDescent="0.2">
      <c r="A228" s="1198"/>
      <c r="B228" s="1195"/>
      <c r="C228" s="1195"/>
      <c r="D228" s="873">
        <v>6422</v>
      </c>
      <c r="E228" s="568">
        <v>0</v>
      </c>
      <c r="F228" s="568"/>
      <c r="G228" s="568">
        <f t="shared" si="27"/>
        <v>0</v>
      </c>
      <c r="H228" s="568"/>
      <c r="I228" s="1199"/>
    </row>
    <row r="229" spans="1:9" ht="24.75" customHeight="1" x14ac:dyDescent="0.2">
      <c r="A229" s="1196" t="s">
        <v>632</v>
      </c>
      <c r="B229" s="1195" t="s">
        <v>1169</v>
      </c>
      <c r="C229" s="1195"/>
      <c r="D229" s="873">
        <v>1150</v>
      </c>
      <c r="E229" s="568">
        <v>585</v>
      </c>
      <c r="F229" s="568"/>
      <c r="G229" s="568">
        <f t="shared" si="27"/>
        <v>585</v>
      </c>
      <c r="H229" s="568"/>
      <c r="I229" s="1199" t="s">
        <v>980</v>
      </c>
    </row>
    <row r="230" spans="1:9" x14ac:dyDescent="0.2">
      <c r="A230" s="1198"/>
      <c r="B230" s="1195"/>
      <c r="C230" s="1195"/>
      <c r="D230" s="873">
        <v>1210</v>
      </c>
      <c r="E230" s="568">
        <v>138</v>
      </c>
      <c r="F230" s="568"/>
      <c r="G230" s="568">
        <f t="shared" si="27"/>
        <v>138</v>
      </c>
      <c r="H230" s="568"/>
      <c r="I230" s="1199"/>
    </row>
    <row r="231" spans="1:9" x14ac:dyDescent="0.2">
      <c r="A231" s="1197" t="s">
        <v>634</v>
      </c>
      <c r="B231" s="1202" t="s">
        <v>1170</v>
      </c>
      <c r="C231" s="1203"/>
      <c r="D231" s="873">
        <v>1150</v>
      </c>
      <c r="E231" s="568">
        <v>177</v>
      </c>
      <c r="F231" s="568"/>
      <c r="G231" s="568">
        <f t="shared" si="27"/>
        <v>177</v>
      </c>
      <c r="H231" s="568"/>
      <c r="I231" s="1199" t="s">
        <v>959</v>
      </c>
    </row>
    <row r="232" spans="1:9" ht="27" customHeight="1" x14ac:dyDescent="0.2">
      <c r="A232" s="1198"/>
      <c r="B232" s="1204"/>
      <c r="C232" s="1205"/>
      <c r="D232" s="873">
        <v>1210</v>
      </c>
      <c r="E232" s="568">
        <v>42</v>
      </c>
      <c r="F232" s="568"/>
      <c r="G232" s="568">
        <f t="shared" si="27"/>
        <v>42</v>
      </c>
      <c r="H232" s="568"/>
      <c r="I232" s="1199"/>
    </row>
    <row r="233" spans="1:9" x14ac:dyDescent="0.2">
      <c r="A233" s="1196" t="s">
        <v>636</v>
      </c>
      <c r="B233" s="1195" t="s">
        <v>1171</v>
      </c>
      <c r="C233" s="1195"/>
      <c r="D233" s="873">
        <v>1150</v>
      </c>
      <c r="E233" s="568">
        <v>1200</v>
      </c>
      <c r="F233" s="568"/>
      <c r="G233" s="568">
        <f t="shared" si="27"/>
        <v>1200</v>
      </c>
      <c r="H233" s="568"/>
      <c r="I233" s="1199" t="s">
        <v>980</v>
      </c>
    </row>
    <row r="234" spans="1:9" x14ac:dyDescent="0.2">
      <c r="A234" s="1197"/>
      <c r="B234" s="1195"/>
      <c r="C234" s="1195"/>
      <c r="D234" s="873">
        <v>1210</v>
      </c>
      <c r="E234" s="568">
        <v>284</v>
      </c>
      <c r="F234" s="568"/>
      <c r="G234" s="568">
        <f t="shared" si="27"/>
        <v>284</v>
      </c>
      <c r="H234" s="568"/>
      <c r="I234" s="1199"/>
    </row>
    <row r="235" spans="1:9" x14ac:dyDescent="0.2">
      <c r="A235" s="1198"/>
      <c r="B235" s="1195"/>
      <c r="C235" s="1195"/>
      <c r="D235" s="873">
        <v>2314</v>
      </c>
      <c r="E235" s="568">
        <v>1300</v>
      </c>
      <c r="F235" s="568"/>
      <c r="G235" s="568">
        <f t="shared" si="27"/>
        <v>1300</v>
      </c>
      <c r="H235" s="568"/>
      <c r="I235" s="1199"/>
    </row>
    <row r="236" spans="1:9" x14ac:dyDescent="0.2">
      <c r="A236" s="902" t="s">
        <v>1172</v>
      </c>
      <c r="B236" s="1201" t="s">
        <v>1173</v>
      </c>
      <c r="C236" s="1201"/>
      <c r="D236" s="873"/>
      <c r="E236" s="873">
        <f>SUM(E237:E271)</f>
        <v>33340</v>
      </c>
      <c r="F236" s="873">
        <f t="shared" ref="F236:G236" si="28">SUM(F237:F271)</f>
        <v>0</v>
      </c>
      <c r="G236" s="873">
        <f t="shared" si="28"/>
        <v>33340</v>
      </c>
      <c r="H236" s="873"/>
      <c r="I236" s="577"/>
    </row>
    <row r="237" spans="1:9" x14ac:dyDescent="0.2">
      <c r="A237" s="1196" t="s">
        <v>653</v>
      </c>
      <c r="B237" s="1195" t="s">
        <v>1174</v>
      </c>
      <c r="C237" s="1195"/>
      <c r="D237" s="873">
        <v>2231</v>
      </c>
      <c r="E237" s="568">
        <v>500</v>
      </c>
      <c r="F237" s="568"/>
      <c r="G237" s="568">
        <f t="shared" ref="G237:G271" si="29">E237+F237</f>
        <v>500</v>
      </c>
      <c r="H237" s="568"/>
      <c r="I237" s="1199" t="s">
        <v>423</v>
      </c>
    </row>
    <row r="238" spans="1:9" x14ac:dyDescent="0.2">
      <c r="A238" s="1197"/>
      <c r="B238" s="1195"/>
      <c r="C238" s="1195"/>
      <c r="D238" s="873">
        <v>2279</v>
      </c>
      <c r="E238" s="568">
        <v>700</v>
      </c>
      <c r="F238" s="568"/>
      <c r="G238" s="568">
        <f t="shared" si="29"/>
        <v>700</v>
      </c>
      <c r="H238" s="568"/>
      <c r="I238" s="1199"/>
    </row>
    <row r="239" spans="1:9" x14ac:dyDescent="0.2">
      <c r="A239" s="1198"/>
      <c r="B239" s="1195"/>
      <c r="C239" s="1195"/>
      <c r="D239" s="873">
        <v>2314</v>
      </c>
      <c r="E239" s="568">
        <v>2500</v>
      </c>
      <c r="F239" s="568"/>
      <c r="G239" s="568">
        <f t="shared" si="29"/>
        <v>2500</v>
      </c>
      <c r="H239" s="568"/>
      <c r="I239" s="1199"/>
    </row>
    <row r="240" spans="1:9" x14ac:dyDescent="0.2">
      <c r="A240" s="1196" t="s">
        <v>655</v>
      </c>
      <c r="B240" s="1195" t="s">
        <v>1175</v>
      </c>
      <c r="C240" s="1195"/>
      <c r="D240" s="873">
        <v>2231</v>
      </c>
      <c r="E240" s="568">
        <v>500</v>
      </c>
      <c r="F240" s="568"/>
      <c r="G240" s="568">
        <f t="shared" si="29"/>
        <v>500</v>
      </c>
      <c r="H240" s="568"/>
      <c r="I240" s="1199" t="s">
        <v>423</v>
      </c>
    </row>
    <row r="241" spans="1:9" x14ac:dyDescent="0.2">
      <c r="A241" s="1197"/>
      <c r="B241" s="1195"/>
      <c r="C241" s="1195"/>
      <c r="D241" s="873">
        <v>2231</v>
      </c>
      <c r="E241" s="568">
        <v>128</v>
      </c>
      <c r="F241" s="568"/>
      <c r="G241" s="568">
        <f t="shared" si="29"/>
        <v>128</v>
      </c>
      <c r="H241" s="568"/>
      <c r="I241" s="1199"/>
    </row>
    <row r="242" spans="1:9" x14ac:dyDescent="0.2">
      <c r="A242" s="1198"/>
      <c r="B242" s="1195"/>
      <c r="C242" s="1195"/>
      <c r="D242" s="873">
        <v>1150</v>
      </c>
      <c r="E242" s="568">
        <v>2000</v>
      </c>
      <c r="F242" s="568"/>
      <c r="G242" s="568">
        <f t="shared" si="29"/>
        <v>2000</v>
      </c>
      <c r="H242" s="568"/>
      <c r="I242" s="1199"/>
    </row>
    <row r="243" spans="1:9" x14ac:dyDescent="0.2">
      <c r="A243" s="1196" t="s">
        <v>657</v>
      </c>
      <c r="B243" s="1195" t="s">
        <v>1176</v>
      </c>
      <c r="C243" s="1195"/>
      <c r="D243" s="873">
        <v>2314</v>
      </c>
      <c r="E243" s="568">
        <v>300</v>
      </c>
      <c r="F243" s="568"/>
      <c r="G243" s="568">
        <f t="shared" si="29"/>
        <v>300</v>
      </c>
      <c r="H243" s="568"/>
      <c r="I243" s="1199" t="s">
        <v>959</v>
      </c>
    </row>
    <row r="244" spans="1:9" x14ac:dyDescent="0.2">
      <c r="A244" s="1197"/>
      <c r="B244" s="1195"/>
      <c r="C244" s="1195"/>
      <c r="D244" s="873">
        <v>2279</v>
      </c>
      <c r="E244" s="568">
        <v>300</v>
      </c>
      <c r="F244" s="568"/>
      <c r="G244" s="568">
        <f t="shared" si="29"/>
        <v>300</v>
      </c>
      <c r="H244" s="568"/>
      <c r="I244" s="1199"/>
    </row>
    <row r="245" spans="1:9" x14ac:dyDescent="0.2">
      <c r="A245" s="1197"/>
      <c r="B245" s="1195"/>
      <c r="C245" s="1195"/>
      <c r="D245" s="873">
        <v>2261</v>
      </c>
      <c r="E245" s="568">
        <v>300</v>
      </c>
      <c r="F245" s="568"/>
      <c r="G245" s="568">
        <f t="shared" si="29"/>
        <v>300</v>
      </c>
      <c r="H245" s="568"/>
      <c r="I245" s="1199"/>
    </row>
    <row r="246" spans="1:9" x14ac:dyDescent="0.2">
      <c r="A246" s="1197"/>
      <c r="B246" s="1195"/>
      <c r="C246" s="1195"/>
      <c r="D246" s="873">
        <v>2235</v>
      </c>
      <c r="E246" s="568">
        <v>600</v>
      </c>
      <c r="F246" s="568"/>
      <c r="G246" s="568">
        <f t="shared" si="29"/>
        <v>600</v>
      </c>
      <c r="H246" s="568"/>
      <c r="I246" s="1199"/>
    </row>
    <row r="247" spans="1:9" x14ac:dyDescent="0.2">
      <c r="A247" s="1198"/>
      <c r="B247" s="1195"/>
      <c r="C247" s="1195"/>
      <c r="D247" s="873">
        <v>2231</v>
      </c>
      <c r="E247" s="568">
        <v>1000</v>
      </c>
      <c r="F247" s="568"/>
      <c r="G247" s="568">
        <f t="shared" si="29"/>
        <v>1000</v>
      </c>
      <c r="H247" s="568"/>
      <c r="I247" s="1199"/>
    </row>
    <row r="248" spans="1:9" x14ac:dyDescent="0.2">
      <c r="A248" s="1196" t="s">
        <v>659</v>
      </c>
      <c r="B248" s="1195" t="s">
        <v>1177</v>
      </c>
      <c r="C248" s="1195"/>
      <c r="D248" s="873">
        <v>1150</v>
      </c>
      <c r="E248" s="568">
        <v>2120</v>
      </c>
      <c r="F248" s="568"/>
      <c r="G248" s="568">
        <f t="shared" si="29"/>
        <v>2120</v>
      </c>
      <c r="H248" s="568"/>
      <c r="I248" s="1199" t="s">
        <v>959</v>
      </c>
    </row>
    <row r="249" spans="1:9" x14ac:dyDescent="0.2">
      <c r="A249" s="1197"/>
      <c r="B249" s="1195"/>
      <c r="C249" s="1195"/>
      <c r="D249" s="873">
        <v>1210</v>
      </c>
      <c r="E249" s="568">
        <v>520</v>
      </c>
      <c r="F249" s="568"/>
      <c r="G249" s="568">
        <f t="shared" si="29"/>
        <v>520</v>
      </c>
      <c r="H249" s="568"/>
      <c r="I249" s="1199"/>
    </row>
    <row r="250" spans="1:9" x14ac:dyDescent="0.2">
      <c r="A250" s="1197"/>
      <c r="B250" s="1195"/>
      <c r="C250" s="1195"/>
      <c r="D250" s="873">
        <v>2314</v>
      </c>
      <c r="E250" s="568">
        <v>400</v>
      </c>
      <c r="F250" s="568"/>
      <c r="G250" s="568">
        <f t="shared" si="29"/>
        <v>400</v>
      </c>
      <c r="H250" s="568"/>
      <c r="I250" s="1199"/>
    </row>
    <row r="251" spans="1:9" ht="24" x14ac:dyDescent="0.2">
      <c r="A251" s="1197"/>
      <c r="B251" s="1195"/>
      <c r="C251" s="1195"/>
      <c r="D251" s="873">
        <v>2279</v>
      </c>
      <c r="E251" s="568">
        <v>80</v>
      </c>
      <c r="F251" s="568">
        <v>881</v>
      </c>
      <c r="G251" s="568">
        <f t="shared" si="29"/>
        <v>961</v>
      </c>
      <c r="H251" s="737" t="s">
        <v>1178</v>
      </c>
      <c r="I251" s="1199"/>
    </row>
    <row r="252" spans="1:9" x14ac:dyDescent="0.2">
      <c r="A252" s="1197"/>
      <c r="B252" s="1195"/>
      <c r="C252" s="1195"/>
      <c r="D252" s="873">
        <v>2262</v>
      </c>
      <c r="E252" s="568">
        <v>920</v>
      </c>
      <c r="F252" s="568"/>
      <c r="G252" s="568">
        <f t="shared" si="29"/>
        <v>920</v>
      </c>
      <c r="H252" s="568"/>
      <c r="I252" s="1199"/>
    </row>
    <row r="253" spans="1:9" ht="24" x14ac:dyDescent="0.2">
      <c r="A253" s="1198"/>
      <c r="B253" s="1195"/>
      <c r="C253" s="1195"/>
      <c r="D253" s="873">
        <v>2235</v>
      </c>
      <c r="E253" s="568">
        <v>1439</v>
      </c>
      <c r="F253" s="568">
        <v>358</v>
      </c>
      <c r="G253" s="568">
        <f t="shared" si="29"/>
        <v>1797</v>
      </c>
      <c r="H253" s="737" t="s">
        <v>1179</v>
      </c>
      <c r="I253" s="1199"/>
    </row>
    <row r="254" spans="1:9" ht="24.75" customHeight="1" x14ac:dyDescent="0.2">
      <c r="A254" s="904" t="s">
        <v>748</v>
      </c>
      <c r="B254" s="1195" t="s">
        <v>1180</v>
      </c>
      <c r="C254" s="1195"/>
      <c r="D254" s="873">
        <v>2235</v>
      </c>
      <c r="E254" s="568">
        <v>1500</v>
      </c>
      <c r="F254" s="568"/>
      <c r="G254" s="568">
        <f t="shared" si="29"/>
        <v>1500</v>
      </c>
      <c r="H254" s="568"/>
      <c r="I254" s="577" t="s">
        <v>959</v>
      </c>
    </row>
    <row r="255" spans="1:9" x14ac:dyDescent="0.2">
      <c r="A255" s="904" t="s">
        <v>751</v>
      </c>
      <c r="B255" s="1195" t="s">
        <v>1181</v>
      </c>
      <c r="C255" s="1195"/>
      <c r="D255" s="873">
        <v>2279</v>
      </c>
      <c r="E255" s="568">
        <v>5000</v>
      </c>
      <c r="F255" s="568"/>
      <c r="G255" s="568">
        <f t="shared" si="29"/>
        <v>5000</v>
      </c>
      <c r="H255" s="568"/>
      <c r="I255" s="577" t="s">
        <v>959</v>
      </c>
    </row>
    <row r="256" spans="1:9" ht="24.75" customHeight="1" x14ac:dyDescent="0.2">
      <c r="A256" s="903" t="s">
        <v>754</v>
      </c>
      <c r="B256" s="1134" t="s">
        <v>1182</v>
      </c>
      <c r="C256" s="1135"/>
      <c r="D256" s="873">
        <v>2252</v>
      </c>
      <c r="E256" s="568">
        <v>1500</v>
      </c>
      <c r="F256" s="568"/>
      <c r="G256" s="568">
        <f t="shared" si="29"/>
        <v>1500</v>
      </c>
      <c r="H256" s="568"/>
      <c r="I256" s="577" t="s">
        <v>959</v>
      </c>
    </row>
    <row r="257" spans="1:9" x14ac:dyDescent="0.2">
      <c r="A257" s="1196" t="s">
        <v>1183</v>
      </c>
      <c r="B257" s="1195" t="s">
        <v>1184</v>
      </c>
      <c r="C257" s="1195"/>
      <c r="D257" s="873">
        <v>2279</v>
      </c>
      <c r="E257" s="568">
        <v>200</v>
      </c>
      <c r="F257" s="568"/>
      <c r="G257" s="568">
        <f t="shared" si="29"/>
        <v>200</v>
      </c>
      <c r="H257" s="568"/>
      <c r="I257" s="1199" t="s">
        <v>959</v>
      </c>
    </row>
    <row r="258" spans="1:9" x14ac:dyDescent="0.2">
      <c r="A258" s="1198"/>
      <c r="B258" s="1195"/>
      <c r="C258" s="1195"/>
      <c r="D258" s="873">
        <v>2314</v>
      </c>
      <c r="E258" s="568">
        <v>200</v>
      </c>
      <c r="F258" s="568"/>
      <c r="G258" s="568">
        <f t="shared" si="29"/>
        <v>200</v>
      </c>
      <c r="H258" s="568"/>
      <c r="I258" s="1199"/>
    </row>
    <row r="259" spans="1:9" x14ac:dyDescent="0.2">
      <c r="A259" s="1196" t="s">
        <v>1185</v>
      </c>
      <c r="B259" s="1195" t="s">
        <v>1186</v>
      </c>
      <c r="C259" s="1195"/>
      <c r="D259" s="873">
        <v>1150</v>
      </c>
      <c r="E259" s="568">
        <v>540</v>
      </c>
      <c r="F259" s="568">
        <v>-16</v>
      </c>
      <c r="G259" s="568">
        <f t="shared" si="29"/>
        <v>524</v>
      </c>
      <c r="H259" s="737" t="s">
        <v>1164</v>
      </c>
      <c r="I259" s="1199" t="s">
        <v>959</v>
      </c>
    </row>
    <row r="260" spans="1:9" x14ac:dyDescent="0.2">
      <c r="A260" s="1197"/>
      <c r="B260" s="1195"/>
      <c r="C260" s="1195"/>
      <c r="D260" s="873">
        <v>1210</v>
      </c>
      <c r="E260" s="568">
        <v>200</v>
      </c>
      <c r="F260" s="568"/>
      <c r="G260" s="568">
        <f t="shared" si="29"/>
        <v>200</v>
      </c>
      <c r="H260" s="568"/>
      <c r="I260" s="1199"/>
    </row>
    <row r="261" spans="1:9" x14ac:dyDescent="0.2">
      <c r="A261" s="1197"/>
      <c r="B261" s="1195"/>
      <c r="C261" s="1195"/>
      <c r="D261" s="873">
        <v>2279</v>
      </c>
      <c r="E261" s="568">
        <v>300</v>
      </c>
      <c r="F261" s="568"/>
      <c r="G261" s="568">
        <f t="shared" si="29"/>
        <v>300</v>
      </c>
      <c r="H261" s="737"/>
      <c r="I261" s="1199"/>
    </row>
    <row r="262" spans="1:9" ht="36" x14ac:dyDescent="0.2">
      <c r="A262" s="1197"/>
      <c r="B262" s="1195"/>
      <c r="C262" s="1195"/>
      <c r="D262" s="873">
        <v>2322</v>
      </c>
      <c r="E262" s="568"/>
      <c r="F262" s="568">
        <v>16</v>
      </c>
      <c r="G262" s="568">
        <f t="shared" si="29"/>
        <v>16</v>
      </c>
      <c r="H262" s="737" t="s">
        <v>1187</v>
      </c>
      <c r="I262" s="1199"/>
    </row>
    <row r="263" spans="1:9" x14ac:dyDescent="0.2">
      <c r="A263" s="1198"/>
      <c r="B263" s="1195"/>
      <c r="C263" s="1195"/>
      <c r="D263" s="873">
        <v>2314</v>
      </c>
      <c r="E263" s="568">
        <v>200</v>
      </c>
      <c r="F263" s="568"/>
      <c r="G263" s="568">
        <f t="shared" si="29"/>
        <v>200</v>
      </c>
      <c r="H263" s="568"/>
      <c r="I263" s="1199"/>
    </row>
    <row r="264" spans="1:9" x14ac:dyDescent="0.2">
      <c r="A264" s="1196" t="s">
        <v>1188</v>
      </c>
      <c r="B264" s="1195" t="s">
        <v>1189</v>
      </c>
      <c r="C264" s="1195"/>
      <c r="D264" s="873">
        <v>2279</v>
      </c>
      <c r="E264" s="568">
        <v>300</v>
      </c>
      <c r="F264" s="568"/>
      <c r="G264" s="568">
        <f t="shared" si="29"/>
        <v>300</v>
      </c>
      <c r="H264" s="568"/>
      <c r="I264" s="1199" t="s">
        <v>959</v>
      </c>
    </row>
    <row r="265" spans="1:9" x14ac:dyDescent="0.2">
      <c r="A265" s="1198"/>
      <c r="B265" s="1195"/>
      <c r="C265" s="1195"/>
      <c r="D265" s="873">
        <v>2314</v>
      </c>
      <c r="E265" s="568">
        <v>500</v>
      </c>
      <c r="F265" s="568"/>
      <c r="G265" s="568">
        <f t="shared" si="29"/>
        <v>500</v>
      </c>
      <c r="H265" s="568"/>
      <c r="I265" s="1199"/>
    </row>
    <row r="266" spans="1:9" ht="24" customHeight="1" x14ac:dyDescent="0.2">
      <c r="A266" s="904" t="s">
        <v>1190</v>
      </c>
      <c r="B266" s="1195" t="s">
        <v>1191</v>
      </c>
      <c r="C266" s="1195"/>
      <c r="D266" s="873">
        <v>2314</v>
      </c>
      <c r="E266" s="568">
        <v>300</v>
      </c>
      <c r="F266" s="568"/>
      <c r="G266" s="568">
        <f t="shared" si="29"/>
        <v>300</v>
      </c>
      <c r="H266" s="568"/>
      <c r="I266" s="577" t="s">
        <v>959</v>
      </c>
    </row>
    <row r="267" spans="1:9" x14ac:dyDescent="0.2">
      <c r="A267" s="1196" t="s">
        <v>1192</v>
      </c>
      <c r="B267" s="1195" t="s">
        <v>1193</v>
      </c>
      <c r="C267" s="1195"/>
      <c r="D267" s="873">
        <v>1150</v>
      </c>
      <c r="E267" s="568">
        <v>1214</v>
      </c>
      <c r="F267" s="568">
        <v>-814</v>
      </c>
      <c r="G267" s="568">
        <f t="shared" si="29"/>
        <v>400</v>
      </c>
      <c r="H267" s="737" t="s">
        <v>1164</v>
      </c>
      <c r="I267" s="1199" t="s">
        <v>959</v>
      </c>
    </row>
    <row r="268" spans="1:9" x14ac:dyDescent="0.2">
      <c r="A268" s="1198"/>
      <c r="B268" s="1195"/>
      <c r="C268" s="1195"/>
      <c r="D268" s="873">
        <v>1210</v>
      </c>
      <c r="E268" s="568">
        <v>520</v>
      </c>
      <c r="F268" s="568">
        <v>-425</v>
      </c>
      <c r="G268" s="568">
        <f t="shared" si="29"/>
        <v>95</v>
      </c>
      <c r="H268" s="737" t="s">
        <v>1164</v>
      </c>
      <c r="I268" s="1199"/>
    </row>
    <row r="269" spans="1:9" x14ac:dyDescent="0.2">
      <c r="A269" s="1196" t="s">
        <v>1194</v>
      </c>
      <c r="B269" s="1195" t="s">
        <v>1195</v>
      </c>
      <c r="C269" s="1195"/>
      <c r="D269" s="873">
        <v>1150</v>
      </c>
      <c r="E269" s="568">
        <v>5233</v>
      </c>
      <c r="F269" s="568">
        <v>-63</v>
      </c>
      <c r="G269" s="568">
        <f t="shared" si="29"/>
        <v>5170</v>
      </c>
      <c r="H269" s="737" t="s">
        <v>1164</v>
      </c>
      <c r="I269" s="1199" t="s">
        <v>423</v>
      </c>
    </row>
    <row r="270" spans="1:9" x14ac:dyDescent="0.2">
      <c r="A270" s="1197"/>
      <c r="B270" s="1195"/>
      <c r="C270" s="1195"/>
      <c r="D270" s="873">
        <v>1210</v>
      </c>
      <c r="E270" s="568">
        <v>1326</v>
      </c>
      <c r="F270" s="568"/>
      <c r="G270" s="568">
        <f t="shared" si="29"/>
        <v>1326</v>
      </c>
      <c r="H270" s="909"/>
      <c r="I270" s="1200"/>
    </row>
    <row r="271" spans="1:9" ht="24" x14ac:dyDescent="0.2">
      <c r="A271" s="1198"/>
      <c r="B271" s="1195"/>
      <c r="C271" s="1195"/>
      <c r="D271" s="873">
        <v>2279</v>
      </c>
      <c r="E271" s="568">
        <v>0</v>
      </c>
      <c r="F271" s="568">
        <v>63</v>
      </c>
      <c r="G271" s="568">
        <f t="shared" si="29"/>
        <v>63</v>
      </c>
      <c r="H271" s="737" t="s">
        <v>1178</v>
      </c>
      <c r="I271" s="1199"/>
    </row>
    <row r="272" spans="1:9" x14ac:dyDescent="0.2">
      <c r="A272" s="910"/>
      <c r="B272" s="539"/>
      <c r="C272" s="539"/>
      <c r="D272" s="911"/>
      <c r="E272" s="911"/>
      <c r="F272" s="911"/>
      <c r="G272" s="911"/>
      <c r="H272" s="911"/>
      <c r="I272" s="912"/>
    </row>
    <row r="273" spans="1:9" ht="12" customHeight="1" x14ac:dyDescent="0.2">
      <c r="A273" s="913" t="s">
        <v>350</v>
      </c>
      <c r="B273" s="914"/>
      <c r="C273" s="915" t="s">
        <v>1196</v>
      </c>
      <c r="D273" s="539"/>
      <c r="E273" s="539"/>
      <c r="F273" s="539"/>
      <c r="G273" s="539"/>
      <c r="H273" s="539"/>
      <c r="I273" s="916"/>
    </row>
    <row r="274" spans="1:9" x14ac:dyDescent="0.2">
      <c r="A274" s="913" t="s">
        <v>352</v>
      </c>
      <c r="B274" s="539"/>
      <c r="C274" s="917" t="s">
        <v>439</v>
      </c>
      <c r="D274" s="539"/>
      <c r="E274" s="539"/>
      <c r="F274" s="539"/>
      <c r="G274" s="539"/>
      <c r="H274" s="539"/>
      <c r="I274" s="916"/>
    </row>
    <row r="275" spans="1:9" ht="12" customHeight="1" x14ac:dyDescent="0.2">
      <c r="A275" s="1104" t="s">
        <v>354</v>
      </c>
      <c r="B275" s="1104" t="s">
        <v>355</v>
      </c>
      <c r="C275" s="1104"/>
      <c r="D275" s="1104" t="s">
        <v>356</v>
      </c>
      <c r="E275" s="1104" t="s">
        <v>357</v>
      </c>
      <c r="F275" s="1192" t="s">
        <v>534</v>
      </c>
      <c r="G275" s="1192" t="s">
        <v>359</v>
      </c>
      <c r="H275" s="1192" t="s">
        <v>26</v>
      </c>
      <c r="I275" s="1104" t="s">
        <v>360</v>
      </c>
    </row>
    <row r="276" spans="1:9" ht="25.5" customHeight="1" x14ac:dyDescent="0.2">
      <c r="A276" s="1104"/>
      <c r="B276" s="1104"/>
      <c r="C276" s="1104"/>
      <c r="D276" s="1104"/>
      <c r="E276" s="1104"/>
      <c r="F276" s="1192"/>
      <c r="G276" s="1192"/>
      <c r="H276" s="1192"/>
      <c r="I276" s="1104"/>
    </row>
    <row r="277" spans="1:9" ht="12.75" customHeight="1" x14ac:dyDescent="0.2">
      <c r="A277" s="1142" t="s">
        <v>361</v>
      </c>
      <c r="B277" s="1142"/>
      <c r="C277" s="1142"/>
      <c r="D277" s="592"/>
      <c r="E277" s="592">
        <f>SUM(E278:E279)</f>
        <v>2800</v>
      </c>
      <c r="F277" s="592">
        <f t="shared" ref="F277:G277" si="30">SUM(F278:F279)</f>
        <v>0</v>
      </c>
      <c r="G277" s="592">
        <f t="shared" si="30"/>
        <v>2800</v>
      </c>
      <c r="H277" s="592"/>
      <c r="I277" s="918"/>
    </row>
    <row r="278" spans="1:9" ht="12.75" customHeight="1" x14ac:dyDescent="0.2">
      <c r="A278" s="904">
        <v>1</v>
      </c>
      <c r="B278" s="1018" t="s">
        <v>1197</v>
      </c>
      <c r="C278" s="1018"/>
      <c r="D278" s="873">
        <v>2370</v>
      </c>
      <c r="E278" s="568">
        <v>300</v>
      </c>
      <c r="F278" s="568"/>
      <c r="G278" s="568">
        <f t="shared" ref="G278:G279" si="31">E278+F278</f>
        <v>300</v>
      </c>
      <c r="H278" s="568"/>
      <c r="I278" s="577" t="s">
        <v>1017</v>
      </c>
    </row>
    <row r="279" spans="1:9" x14ac:dyDescent="0.2">
      <c r="A279" s="904">
        <v>2</v>
      </c>
      <c r="B279" s="1195" t="s">
        <v>1198</v>
      </c>
      <c r="C279" s="1195"/>
      <c r="D279" s="873">
        <v>2239</v>
      </c>
      <c r="E279" s="568">
        <v>2500</v>
      </c>
      <c r="F279" s="568"/>
      <c r="G279" s="568">
        <f t="shared" si="31"/>
        <v>2500</v>
      </c>
      <c r="H279" s="568"/>
      <c r="I279" s="577" t="s">
        <v>1017</v>
      </c>
    </row>
    <row r="280" spans="1:9" x14ac:dyDescent="0.2">
      <c r="A280" s="919"/>
      <c r="B280" s="920"/>
      <c r="C280" s="920"/>
      <c r="D280" s="921"/>
      <c r="E280" s="922"/>
      <c r="F280" s="922"/>
      <c r="G280" s="922"/>
      <c r="H280" s="922"/>
      <c r="I280" s="923"/>
    </row>
    <row r="281" spans="1:9" x14ac:dyDescent="0.2">
      <c r="A281" s="913" t="s">
        <v>350</v>
      </c>
      <c r="B281" s="914"/>
      <c r="C281" s="915" t="s">
        <v>1199</v>
      </c>
      <c r="D281" s="539"/>
      <c r="E281" s="539"/>
      <c r="F281" s="539"/>
      <c r="G281" s="539"/>
      <c r="H281" s="539"/>
      <c r="I281" s="916"/>
    </row>
    <row r="282" spans="1:9" x14ac:dyDescent="0.2">
      <c r="A282" s="924" t="s">
        <v>352</v>
      </c>
      <c r="B282" s="536"/>
      <c r="C282" s="540" t="s">
        <v>422</v>
      </c>
      <c r="D282" s="536"/>
      <c r="E282" s="536"/>
      <c r="F282" s="536"/>
      <c r="G282" s="536"/>
      <c r="H282" s="536"/>
    </row>
    <row r="283" spans="1:9" ht="12" customHeight="1" x14ac:dyDescent="0.2">
      <c r="A283" s="1104" t="s">
        <v>354</v>
      </c>
      <c r="B283" s="1104" t="s">
        <v>355</v>
      </c>
      <c r="C283" s="1104"/>
      <c r="D283" s="1104" t="s">
        <v>356</v>
      </c>
      <c r="E283" s="1104" t="s">
        <v>357</v>
      </c>
      <c r="F283" s="1192" t="s">
        <v>534</v>
      </c>
      <c r="G283" s="1192" t="s">
        <v>359</v>
      </c>
      <c r="H283" s="1192" t="s">
        <v>26</v>
      </c>
      <c r="I283" s="1104" t="s">
        <v>360</v>
      </c>
    </row>
    <row r="284" spans="1:9" ht="25.5" customHeight="1" x14ac:dyDescent="0.2">
      <c r="A284" s="1104"/>
      <c r="B284" s="1104"/>
      <c r="C284" s="1104"/>
      <c r="D284" s="1104"/>
      <c r="E284" s="1104"/>
      <c r="F284" s="1192"/>
      <c r="G284" s="1192"/>
      <c r="H284" s="1192"/>
      <c r="I284" s="1104"/>
    </row>
    <row r="285" spans="1:9" ht="12.75" customHeight="1" x14ac:dyDescent="0.2">
      <c r="A285" s="1149" t="s">
        <v>361</v>
      </c>
      <c r="B285" s="1149"/>
      <c r="C285" s="1149"/>
      <c r="D285" s="561"/>
      <c r="E285" s="561">
        <f>SUM(E286)</f>
        <v>102075</v>
      </c>
      <c r="F285" s="561">
        <f t="shared" ref="F285:G285" si="32">SUM(F286)</f>
        <v>0</v>
      </c>
      <c r="G285" s="561">
        <f t="shared" si="32"/>
        <v>102075</v>
      </c>
      <c r="H285" s="561"/>
      <c r="I285" s="573"/>
    </row>
    <row r="286" spans="1:9" ht="23.25" customHeight="1" x14ac:dyDescent="0.2">
      <c r="A286" s="925">
        <v>1</v>
      </c>
      <c r="B286" s="1193" t="s">
        <v>1200</v>
      </c>
      <c r="C286" s="1194"/>
      <c r="D286" s="561">
        <v>3262</v>
      </c>
      <c r="E286" s="585">
        <v>102075</v>
      </c>
      <c r="F286" s="585"/>
      <c r="G286" s="585">
        <f>E286+F286</f>
        <v>102075</v>
      </c>
      <c r="H286" s="585"/>
      <c r="I286" s="798" t="s">
        <v>1201</v>
      </c>
    </row>
    <row r="287" spans="1:9" x14ac:dyDescent="0.2">
      <c r="B287" s="556"/>
      <c r="C287" s="556"/>
      <c r="E287" s="718"/>
      <c r="F287" s="718"/>
      <c r="G287" s="718"/>
      <c r="H287" s="718"/>
      <c r="I287" s="926"/>
    </row>
    <row r="288" spans="1:9" x14ac:dyDescent="0.2">
      <c r="A288" s="927" t="s">
        <v>563</v>
      </c>
      <c r="B288" s="928"/>
      <c r="C288" s="928"/>
      <c r="D288" s="708"/>
    </row>
    <row r="289" spans="1:10" ht="12.75" x14ac:dyDescent="0.2">
      <c r="A289" s="899" t="s">
        <v>565</v>
      </c>
      <c r="C289" s="929" t="s">
        <v>1202</v>
      </c>
    </row>
    <row r="290" spans="1:10" x14ac:dyDescent="0.2">
      <c r="A290" s="899" t="s">
        <v>568</v>
      </c>
    </row>
    <row r="291" spans="1:10" x14ac:dyDescent="0.2">
      <c r="B291" s="1163" t="s">
        <v>1203</v>
      </c>
      <c r="C291" s="1163"/>
    </row>
    <row r="292" spans="1:10" x14ac:dyDescent="0.2">
      <c r="B292" s="533" t="s">
        <v>1204</v>
      </c>
    </row>
    <row r="293" spans="1:10" x14ac:dyDescent="0.2">
      <c r="B293" s="533" t="s">
        <v>1205</v>
      </c>
    </row>
    <row r="294" spans="1:10" x14ac:dyDescent="0.2">
      <c r="B294" s="533" t="s">
        <v>1206</v>
      </c>
    </row>
    <row r="295" spans="1:10" x14ac:dyDescent="0.2">
      <c r="B295" s="533" t="s">
        <v>1207</v>
      </c>
    </row>
    <row r="296" spans="1:10" x14ac:dyDescent="0.2">
      <c r="A296" s="930"/>
      <c r="B296" s="533" t="s">
        <v>1208</v>
      </c>
      <c r="D296" s="770"/>
      <c r="E296" s="770"/>
      <c r="F296" s="770"/>
      <c r="G296" s="770"/>
      <c r="H296" s="770"/>
      <c r="I296" s="931"/>
      <c r="J296" s="770"/>
    </row>
    <row r="297" spans="1:10" x14ac:dyDescent="0.2">
      <c r="A297" s="930"/>
      <c r="B297" s="770"/>
      <c r="C297" s="770"/>
      <c r="D297" s="770"/>
      <c r="E297" s="770"/>
      <c r="F297" s="770"/>
      <c r="G297" s="770"/>
      <c r="H297" s="770"/>
      <c r="I297" s="931"/>
      <c r="J297" s="770"/>
    </row>
  </sheetData>
  <sheetProtection algorithmName="SHA-512" hashValue="fZ/iEkncRkXHHorQT7N00B5YwQXrRN5XtftGYYY0wrxAuo00C+DBBWgNU24Rtpz1tCrRrUxAO2gcAPxof2W86A==" saltValue="i4vpEHs1W8n0kb0O0KGtnA==" spinCount="100000" sheet="1" objects="1" scenarios="1"/>
  <mergeCells count="289">
    <mergeCell ref="A5:B5"/>
    <mergeCell ref="C5:I5"/>
    <mergeCell ref="A6:I6"/>
    <mergeCell ref="A8:B8"/>
    <mergeCell ref="C8:I8"/>
    <mergeCell ref="A9:B9"/>
    <mergeCell ref="C9:I9"/>
    <mergeCell ref="A13:C13"/>
    <mergeCell ref="B14:C14"/>
    <mergeCell ref="A15:A16"/>
    <mergeCell ref="B15:C16"/>
    <mergeCell ref="I15:I16"/>
    <mergeCell ref="A17:A18"/>
    <mergeCell ref="B17:C18"/>
    <mergeCell ref="I17:I18"/>
    <mergeCell ref="A10:B10"/>
    <mergeCell ref="C10:I10"/>
    <mergeCell ref="A11:A12"/>
    <mergeCell ref="B11:C12"/>
    <mergeCell ref="D11:D12"/>
    <mergeCell ref="E11:E12"/>
    <mergeCell ref="F11:F12"/>
    <mergeCell ref="G11:G12"/>
    <mergeCell ref="H11:H12"/>
    <mergeCell ref="I11:I12"/>
    <mergeCell ref="A28:A30"/>
    <mergeCell ref="B28:C30"/>
    <mergeCell ref="I28:I30"/>
    <mergeCell ref="B31:C31"/>
    <mergeCell ref="B32:C32"/>
    <mergeCell ref="A33:A34"/>
    <mergeCell ref="B33:C34"/>
    <mergeCell ref="I33:I34"/>
    <mergeCell ref="A19:A21"/>
    <mergeCell ref="B19:C21"/>
    <mergeCell ref="I19:I21"/>
    <mergeCell ref="B22:C22"/>
    <mergeCell ref="B23:C23"/>
    <mergeCell ref="A24:A27"/>
    <mergeCell ref="B24:C27"/>
    <mergeCell ref="I24:I27"/>
    <mergeCell ref="A40:A41"/>
    <mergeCell ref="B40:C41"/>
    <mergeCell ref="I40:I41"/>
    <mergeCell ref="B42:C42"/>
    <mergeCell ref="B43:C43"/>
    <mergeCell ref="B44:C44"/>
    <mergeCell ref="A35:A36"/>
    <mergeCell ref="B35:C36"/>
    <mergeCell ref="I35:I36"/>
    <mergeCell ref="A37:A39"/>
    <mergeCell ref="B37:C39"/>
    <mergeCell ref="I37:I39"/>
    <mergeCell ref="B50:C50"/>
    <mergeCell ref="B51:C51"/>
    <mergeCell ref="B52:C52"/>
    <mergeCell ref="A53:A55"/>
    <mergeCell ref="B53:C55"/>
    <mergeCell ref="I53:I55"/>
    <mergeCell ref="B45:C45"/>
    <mergeCell ref="B46:C46"/>
    <mergeCell ref="B47:C47"/>
    <mergeCell ref="A48:A49"/>
    <mergeCell ref="B48:C49"/>
    <mergeCell ref="I48:I49"/>
    <mergeCell ref="B62:C62"/>
    <mergeCell ref="B63:C63"/>
    <mergeCell ref="B64:C64"/>
    <mergeCell ref="A65:A70"/>
    <mergeCell ref="B65:C70"/>
    <mergeCell ref="I65:I70"/>
    <mergeCell ref="A56:A57"/>
    <mergeCell ref="B56:C57"/>
    <mergeCell ref="I56:I57"/>
    <mergeCell ref="B58:C58"/>
    <mergeCell ref="A59:A61"/>
    <mergeCell ref="B59:C61"/>
    <mergeCell ref="I59:I61"/>
    <mergeCell ref="B79:C79"/>
    <mergeCell ref="A80:A81"/>
    <mergeCell ref="B80:C81"/>
    <mergeCell ref="I80:I81"/>
    <mergeCell ref="A82:A83"/>
    <mergeCell ref="B82:C83"/>
    <mergeCell ref="B71:C71"/>
    <mergeCell ref="B72:C72"/>
    <mergeCell ref="A73:A75"/>
    <mergeCell ref="B73:C75"/>
    <mergeCell ref="I73:I75"/>
    <mergeCell ref="A76:A78"/>
    <mergeCell ref="B76:C78"/>
    <mergeCell ref="I76:I78"/>
    <mergeCell ref="B89:C89"/>
    <mergeCell ref="B90:C90"/>
    <mergeCell ref="A91:A93"/>
    <mergeCell ref="B91:C93"/>
    <mergeCell ref="I91:I93"/>
    <mergeCell ref="B94:C94"/>
    <mergeCell ref="A84:A86"/>
    <mergeCell ref="B84:C86"/>
    <mergeCell ref="I84:I86"/>
    <mergeCell ref="A87:A88"/>
    <mergeCell ref="B87:C88"/>
    <mergeCell ref="I87:I88"/>
    <mergeCell ref="I100:I102"/>
    <mergeCell ref="A103:A105"/>
    <mergeCell ref="B103:C105"/>
    <mergeCell ref="I103:I105"/>
    <mergeCell ref="A106:A108"/>
    <mergeCell ref="B106:C108"/>
    <mergeCell ref="I106:I108"/>
    <mergeCell ref="B95:C95"/>
    <mergeCell ref="B96:C96"/>
    <mergeCell ref="B97:C97"/>
    <mergeCell ref="B98:C98"/>
    <mergeCell ref="B99:C99"/>
    <mergeCell ref="A100:A102"/>
    <mergeCell ref="B100:C102"/>
    <mergeCell ref="A115:A117"/>
    <mergeCell ref="B115:C117"/>
    <mergeCell ref="I115:I117"/>
    <mergeCell ref="A118:A120"/>
    <mergeCell ref="B118:C120"/>
    <mergeCell ref="I118:I120"/>
    <mergeCell ref="A109:A111"/>
    <mergeCell ref="B109:C111"/>
    <mergeCell ref="I109:I111"/>
    <mergeCell ref="A112:A114"/>
    <mergeCell ref="B112:C114"/>
    <mergeCell ref="I112:I114"/>
    <mergeCell ref="B127:C127"/>
    <mergeCell ref="A128:A130"/>
    <mergeCell ref="B128:C130"/>
    <mergeCell ref="I128:I130"/>
    <mergeCell ref="A131:A133"/>
    <mergeCell ref="B131:C133"/>
    <mergeCell ref="I131:I133"/>
    <mergeCell ref="A121:A123"/>
    <mergeCell ref="B121:C123"/>
    <mergeCell ref="I121:I123"/>
    <mergeCell ref="A124:A126"/>
    <mergeCell ref="B124:C126"/>
    <mergeCell ref="I124:I126"/>
    <mergeCell ref="A141:A143"/>
    <mergeCell ref="B141:C143"/>
    <mergeCell ref="I141:I143"/>
    <mergeCell ref="A144:A146"/>
    <mergeCell ref="B144:C146"/>
    <mergeCell ref="I144:I146"/>
    <mergeCell ref="A134:A136"/>
    <mergeCell ref="B134:C136"/>
    <mergeCell ref="I134:I136"/>
    <mergeCell ref="B137:C137"/>
    <mergeCell ref="A138:A140"/>
    <mergeCell ref="B138:C140"/>
    <mergeCell ref="I138:I140"/>
    <mergeCell ref="B153:C153"/>
    <mergeCell ref="B154:C154"/>
    <mergeCell ref="B155:C155"/>
    <mergeCell ref="B156:C156"/>
    <mergeCell ref="A157:A160"/>
    <mergeCell ref="B157:C160"/>
    <mergeCell ref="B147:C147"/>
    <mergeCell ref="B148:C148"/>
    <mergeCell ref="B149:C149"/>
    <mergeCell ref="B150:C150"/>
    <mergeCell ref="B151:C151"/>
    <mergeCell ref="B152:C152"/>
    <mergeCell ref="I170:I173"/>
    <mergeCell ref="A174:A176"/>
    <mergeCell ref="B174:C176"/>
    <mergeCell ref="I174:I176"/>
    <mergeCell ref="I157:I160"/>
    <mergeCell ref="B161:C161"/>
    <mergeCell ref="B162:C162"/>
    <mergeCell ref="B163:C163"/>
    <mergeCell ref="B164:C164"/>
    <mergeCell ref="A165:A168"/>
    <mergeCell ref="B165:C168"/>
    <mergeCell ref="I165:I168"/>
    <mergeCell ref="B177:C177"/>
    <mergeCell ref="B178:C178"/>
    <mergeCell ref="B179:C179"/>
    <mergeCell ref="B180:C180"/>
    <mergeCell ref="B181:C181"/>
    <mergeCell ref="B182:C182"/>
    <mergeCell ref="B169:C169"/>
    <mergeCell ref="A170:A173"/>
    <mergeCell ref="B170:C173"/>
    <mergeCell ref="A189:A190"/>
    <mergeCell ref="B189:C190"/>
    <mergeCell ref="I189:I190"/>
    <mergeCell ref="A191:A192"/>
    <mergeCell ref="B191:C192"/>
    <mergeCell ref="I191:I192"/>
    <mergeCell ref="B183:C183"/>
    <mergeCell ref="B184:C184"/>
    <mergeCell ref="B185:C185"/>
    <mergeCell ref="A186:A188"/>
    <mergeCell ref="B186:C188"/>
    <mergeCell ref="I186:I188"/>
    <mergeCell ref="A198:A201"/>
    <mergeCell ref="B198:C201"/>
    <mergeCell ref="I198:I201"/>
    <mergeCell ref="A202:A206"/>
    <mergeCell ref="B202:C206"/>
    <mergeCell ref="I202:I206"/>
    <mergeCell ref="A193:A194"/>
    <mergeCell ref="B193:C194"/>
    <mergeCell ref="B195:C195"/>
    <mergeCell ref="A196:A197"/>
    <mergeCell ref="B196:C197"/>
    <mergeCell ref="I196:I197"/>
    <mergeCell ref="A214:A220"/>
    <mergeCell ref="B214:C220"/>
    <mergeCell ref="I214:I220"/>
    <mergeCell ref="B221:C221"/>
    <mergeCell ref="A222:A228"/>
    <mergeCell ref="B222:C228"/>
    <mergeCell ref="I222:I228"/>
    <mergeCell ref="A207:A210"/>
    <mergeCell ref="B207:C210"/>
    <mergeCell ref="I207:I210"/>
    <mergeCell ref="B211:C211"/>
    <mergeCell ref="B212:C212"/>
    <mergeCell ref="B213:C213"/>
    <mergeCell ref="A233:A235"/>
    <mergeCell ref="B233:C235"/>
    <mergeCell ref="I233:I235"/>
    <mergeCell ref="B236:C236"/>
    <mergeCell ref="A237:A239"/>
    <mergeCell ref="B237:C239"/>
    <mergeCell ref="I237:I239"/>
    <mergeCell ref="A229:A230"/>
    <mergeCell ref="B229:C230"/>
    <mergeCell ref="I229:I230"/>
    <mergeCell ref="A231:A232"/>
    <mergeCell ref="B231:C232"/>
    <mergeCell ref="I231:I232"/>
    <mergeCell ref="A248:A253"/>
    <mergeCell ref="B248:C253"/>
    <mergeCell ref="I248:I253"/>
    <mergeCell ref="B254:C254"/>
    <mergeCell ref="B255:C255"/>
    <mergeCell ref="B256:C256"/>
    <mergeCell ref="A240:A242"/>
    <mergeCell ref="B240:C242"/>
    <mergeCell ref="I240:I242"/>
    <mergeCell ref="A243:A247"/>
    <mergeCell ref="B243:C247"/>
    <mergeCell ref="I243:I247"/>
    <mergeCell ref="A264:A265"/>
    <mergeCell ref="B264:C265"/>
    <mergeCell ref="I264:I265"/>
    <mergeCell ref="B266:C266"/>
    <mergeCell ref="A267:A268"/>
    <mergeCell ref="B267:C268"/>
    <mergeCell ref="I267:I268"/>
    <mergeCell ref="A257:A258"/>
    <mergeCell ref="B257:C258"/>
    <mergeCell ref="I257:I258"/>
    <mergeCell ref="A259:A263"/>
    <mergeCell ref="B259:C263"/>
    <mergeCell ref="I259:I263"/>
    <mergeCell ref="A269:A271"/>
    <mergeCell ref="B269:C271"/>
    <mergeCell ref="I269:I271"/>
    <mergeCell ref="A275:A276"/>
    <mergeCell ref="B275:C276"/>
    <mergeCell ref="D275:D276"/>
    <mergeCell ref="E275:E276"/>
    <mergeCell ref="F275:F276"/>
    <mergeCell ref="G275:G276"/>
    <mergeCell ref="H275:H276"/>
    <mergeCell ref="H283:H284"/>
    <mergeCell ref="I283:I284"/>
    <mergeCell ref="A285:C285"/>
    <mergeCell ref="B286:C286"/>
    <mergeCell ref="B291:C291"/>
    <mergeCell ref="I275:I276"/>
    <mergeCell ref="A277:C277"/>
    <mergeCell ref="B278:C278"/>
    <mergeCell ref="B279:C279"/>
    <mergeCell ref="A283:A284"/>
    <mergeCell ref="B283:C284"/>
    <mergeCell ref="D283:D284"/>
    <mergeCell ref="E283:E284"/>
    <mergeCell ref="F283:F284"/>
    <mergeCell ref="G283:G284"/>
  </mergeCells>
  <pageMargins left="0.98425196850393704" right="0.39370078740157483" top="0.8020833333333333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72.pielikums Jūrmalas pilsētas domes
2016.gada 19.maija saistošajiem noteikumiem Nr.13
(protokols Nr.6, 8.punkts)  
 </firstHeader>
    <firstFooter>&amp;L&amp;9&amp;D; &amp;T&amp;R&amp;9&amp;P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73"/>
  <sheetViews>
    <sheetView view="pageLayout" zoomScaleNormal="100" workbookViewId="0">
      <selection activeCell="P9" sqref="P9"/>
    </sheetView>
  </sheetViews>
  <sheetFormatPr defaultRowHeight="12" outlineLevelCol="1" x14ac:dyDescent="0.2"/>
  <cols>
    <col min="1" max="1" width="4.85546875" style="533" customWidth="1"/>
    <col min="2" max="2" width="29.5703125" style="533" customWidth="1"/>
    <col min="3" max="3" width="10.140625" style="533" bestFit="1" customWidth="1"/>
    <col min="4" max="4" width="10.7109375" style="533" hidden="1" customWidth="1" outlineLevel="1"/>
    <col min="5" max="5" width="9.5703125" style="533" hidden="1" customWidth="1" outlineLevel="1"/>
    <col min="6" max="6" width="11" style="533" hidden="1" customWidth="1" outlineLevel="1"/>
    <col min="7" max="7" width="9.5703125" style="533" hidden="1" customWidth="1" outlineLevel="1"/>
    <col min="8" max="8" width="10.7109375" style="533" bestFit="1" customWidth="1" collapsed="1"/>
    <col min="9" max="9" width="9.5703125" style="533" bestFit="1" customWidth="1"/>
    <col min="10" max="10" width="26.85546875" style="533" hidden="1" customWidth="1" outlineLevel="1"/>
    <col min="11" max="11" width="9.140625" style="533" collapsed="1"/>
    <col min="12" max="16384" width="9.140625" style="533"/>
  </cols>
  <sheetData>
    <row r="1" spans="1:15" ht="12" customHeight="1" x14ac:dyDescent="0.2">
      <c r="F1" s="706"/>
      <c r="G1" s="706"/>
      <c r="H1" s="706"/>
      <c r="I1" s="706"/>
      <c r="K1" s="693" t="s">
        <v>582</v>
      </c>
    </row>
    <row r="2" spans="1:15" x14ac:dyDescent="0.2">
      <c r="F2" s="707"/>
      <c r="G2" s="707"/>
      <c r="H2" s="707"/>
      <c r="I2" s="707"/>
      <c r="K2" s="693" t="s">
        <v>343</v>
      </c>
    </row>
    <row r="3" spans="1:15" x14ac:dyDescent="0.2">
      <c r="F3" s="707"/>
      <c r="G3" s="707"/>
      <c r="H3" s="707"/>
      <c r="I3" s="707"/>
      <c r="K3" s="693" t="s">
        <v>344</v>
      </c>
    </row>
    <row r="4" spans="1:15" ht="12.75" customHeight="1" x14ac:dyDescent="0.2">
      <c r="A4" s="708" t="s">
        <v>583</v>
      </c>
      <c r="B4" s="709"/>
      <c r="C4" s="710"/>
      <c r="D4" s="710"/>
      <c r="E4" s="710"/>
      <c r="F4" s="708"/>
      <c r="G4" s="708"/>
      <c r="H4" s="708"/>
      <c r="I4" s="708"/>
      <c r="J4" s="708"/>
    </row>
    <row r="5" spans="1:15" ht="12.75" customHeight="1" x14ac:dyDescent="0.2">
      <c r="A5" s="708" t="s">
        <v>584</v>
      </c>
      <c r="B5" s="709"/>
      <c r="C5" s="555"/>
      <c r="D5" s="555"/>
      <c r="E5" s="555"/>
      <c r="F5" s="708"/>
      <c r="G5" s="708"/>
      <c r="H5" s="708"/>
      <c r="I5" s="708"/>
      <c r="J5" s="708"/>
    </row>
    <row r="6" spans="1:15" ht="12.75" customHeight="1" x14ac:dyDescent="0.25">
      <c r="A6" s="1159" t="s">
        <v>585</v>
      </c>
      <c r="B6" s="1159"/>
      <c r="C6" s="1159"/>
      <c r="D6" s="1159"/>
      <c r="E6" s="1159"/>
      <c r="F6" s="1159"/>
      <c r="G6" s="1159"/>
      <c r="H6" s="1159"/>
      <c r="I6" s="1159"/>
      <c r="J6" s="1159"/>
      <c r="K6" s="1159"/>
    </row>
    <row r="7" spans="1:15" ht="12.75" customHeight="1" x14ac:dyDescent="0.2">
      <c r="A7" s="711"/>
      <c r="B7" s="711"/>
      <c r="C7" s="710"/>
      <c r="D7" s="710"/>
      <c r="E7" s="710"/>
      <c r="F7" s="708"/>
      <c r="G7" s="708"/>
      <c r="H7" s="708"/>
      <c r="I7" s="708"/>
      <c r="J7" s="708"/>
    </row>
    <row r="8" spans="1:15" ht="12.75" customHeight="1" x14ac:dyDescent="0.2">
      <c r="A8" s="708" t="s">
        <v>586</v>
      </c>
      <c r="B8" s="708"/>
      <c r="C8" s="712"/>
      <c r="D8" s="710"/>
      <c r="E8" s="710"/>
      <c r="F8" s="708"/>
      <c r="G8" s="708"/>
      <c r="H8" s="708"/>
      <c r="I8" s="708"/>
      <c r="J8" s="708"/>
    </row>
    <row r="9" spans="1:15" ht="12.75" customHeight="1" x14ac:dyDescent="0.2">
      <c r="A9" s="713" t="s">
        <v>587</v>
      </c>
      <c r="B9" s="713"/>
      <c r="C9" s="714"/>
      <c r="D9" s="714"/>
      <c r="E9" s="714"/>
      <c r="F9" s="713"/>
      <c r="G9" s="713"/>
      <c r="H9" s="713"/>
      <c r="I9" s="713"/>
      <c r="J9" s="713"/>
    </row>
    <row r="10" spans="1:15" ht="24" customHeight="1" x14ac:dyDescent="0.2">
      <c r="A10" s="1151" t="s">
        <v>354</v>
      </c>
      <c r="B10" s="1151" t="s">
        <v>355</v>
      </c>
      <c r="C10" s="1151" t="s">
        <v>356</v>
      </c>
      <c r="D10" s="1130" t="s">
        <v>357</v>
      </c>
      <c r="E10" s="1131"/>
      <c r="F10" s="1130" t="s">
        <v>534</v>
      </c>
      <c r="G10" s="1131"/>
      <c r="H10" s="1130" t="s">
        <v>359</v>
      </c>
      <c r="I10" s="1131"/>
      <c r="J10" s="1104" t="s">
        <v>26</v>
      </c>
      <c r="K10" s="1243" t="s">
        <v>360</v>
      </c>
    </row>
    <row r="11" spans="1:15" ht="24" customHeight="1" x14ac:dyDescent="0.2">
      <c r="A11" s="1152"/>
      <c r="B11" s="1152"/>
      <c r="C11" s="1152"/>
      <c r="D11" s="542" t="s">
        <v>588</v>
      </c>
      <c r="E11" s="542" t="s">
        <v>589</v>
      </c>
      <c r="F11" s="542" t="s">
        <v>588</v>
      </c>
      <c r="G11" s="542" t="s">
        <v>589</v>
      </c>
      <c r="H11" s="542" t="s">
        <v>588</v>
      </c>
      <c r="I11" s="542" t="s">
        <v>589</v>
      </c>
      <c r="J11" s="1104"/>
      <c r="K11" s="1243"/>
    </row>
    <row r="12" spans="1:15" ht="12" customHeight="1" x14ac:dyDescent="0.2">
      <c r="A12" s="1236" t="s">
        <v>590</v>
      </c>
      <c r="B12" s="1236"/>
      <c r="C12" s="715"/>
      <c r="D12" s="715">
        <f>SUM(D13,D21,D29,D53,D130,D152,D164)</f>
        <v>427285</v>
      </c>
      <c r="E12" s="715">
        <f t="shared" ref="E12:H12" si="0">SUM(E13,E21,E29,E53,E130,E152,E164)</f>
        <v>16020</v>
      </c>
      <c r="F12" s="716">
        <f t="shared" si="0"/>
        <v>0</v>
      </c>
      <c r="G12" s="716">
        <f t="shared" si="0"/>
        <v>0</v>
      </c>
      <c r="H12" s="716">
        <f t="shared" si="0"/>
        <v>427285</v>
      </c>
      <c r="I12" s="716">
        <f>SUM(I13,I21,I29,I53,I130,I152,I164)</f>
        <v>16020</v>
      </c>
      <c r="J12" s="581"/>
      <c r="K12" s="717"/>
      <c r="M12" s="718"/>
      <c r="N12" s="718"/>
      <c r="O12" s="718"/>
    </row>
    <row r="13" spans="1:15" ht="12" customHeight="1" x14ac:dyDescent="0.2">
      <c r="A13" s="1237">
        <v>1</v>
      </c>
      <c r="B13" s="1240" t="s">
        <v>591</v>
      </c>
      <c r="C13" s="719"/>
      <c r="D13" s="719">
        <f>SUM(D14:D20)</f>
        <v>30829</v>
      </c>
      <c r="E13" s="719">
        <f>SUM(E14:E20)</f>
        <v>0</v>
      </c>
      <c r="F13" s="719">
        <f t="shared" ref="F13:G13" si="1">SUM(F14:F20)</f>
        <v>0</v>
      </c>
      <c r="G13" s="719">
        <f t="shared" si="1"/>
        <v>0</v>
      </c>
      <c r="H13" s="716">
        <f>SUM(H14:H20)</f>
        <v>30829</v>
      </c>
      <c r="I13" s="716">
        <f>SUM(I14:I20)</f>
        <v>0</v>
      </c>
      <c r="J13" s="581"/>
      <c r="K13" s="720"/>
      <c r="M13" s="718"/>
      <c r="N13" s="718"/>
      <c r="O13" s="718"/>
    </row>
    <row r="14" spans="1:15" ht="12" customHeight="1" x14ac:dyDescent="0.2">
      <c r="A14" s="1238"/>
      <c r="B14" s="1241"/>
      <c r="C14" s="721">
        <v>1150</v>
      </c>
      <c r="D14" s="722">
        <f>143+200+427+1500+2500</f>
        <v>4770</v>
      </c>
      <c r="E14" s="722"/>
      <c r="F14" s="549"/>
      <c r="G14" s="723"/>
      <c r="H14" s="724">
        <f t="shared" ref="H14:I75" si="2">D14+F14</f>
        <v>4770</v>
      </c>
      <c r="I14" s="724">
        <f>E14+G14</f>
        <v>0</v>
      </c>
      <c r="J14" s="581"/>
      <c r="K14" s="1224" t="s">
        <v>592</v>
      </c>
      <c r="M14" s="718"/>
      <c r="N14" s="718"/>
      <c r="O14" s="718"/>
    </row>
    <row r="15" spans="1:15" ht="12" customHeight="1" x14ac:dyDescent="0.2">
      <c r="A15" s="1238"/>
      <c r="B15" s="1241"/>
      <c r="C15" s="721">
        <v>2231</v>
      </c>
      <c r="D15" s="722">
        <f>250</f>
        <v>250</v>
      </c>
      <c r="E15" s="722"/>
      <c r="F15" s="549"/>
      <c r="G15" s="723"/>
      <c r="H15" s="724">
        <f t="shared" si="2"/>
        <v>250</v>
      </c>
      <c r="I15" s="724">
        <f t="shared" si="2"/>
        <v>0</v>
      </c>
      <c r="J15" s="581"/>
      <c r="K15" s="1224"/>
      <c r="M15" s="718"/>
      <c r="N15" s="718"/>
      <c r="O15" s="718"/>
    </row>
    <row r="16" spans="1:15" x14ac:dyDescent="0.2">
      <c r="A16" s="1238"/>
      <c r="B16" s="1241"/>
      <c r="C16" s="721">
        <v>2262</v>
      </c>
      <c r="D16" s="722">
        <f>200</f>
        <v>200</v>
      </c>
      <c r="E16" s="715"/>
      <c r="F16" s="549"/>
      <c r="G16" s="723"/>
      <c r="H16" s="724">
        <f t="shared" si="2"/>
        <v>200</v>
      </c>
      <c r="I16" s="724">
        <f t="shared" si="2"/>
        <v>0</v>
      </c>
      <c r="J16" s="581"/>
      <c r="K16" s="1224"/>
      <c r="M16" s="718"/>
      <c r="N16" s="718"/>
      <c r="O16" s="718"/>
    </row>
    <row r="17" spans="1:15" x14ac:dyDescent="0.2">
      <c r="A17" s="1238"/>
      <c r="B17" s="1241"/>
      <c r="C17" s="721">
        <v>2264</v>
      </c>
      <c r="D17" s="722">
        <f>3000+8500</f>
        <v>11500</v>
      </c>
      <c r="E17" s="715"/>
      <c r="F17" s="549"/>
      <c r="G17" s="723"/>
      <c r="H17" s="724">
        <f t="shared" si="2"/>
        <v>11500</v>
      </c>
      <c r="I17" s="724">
        <f t="shared" si="2"/>
        <v>0</v>
      </c>
      <c r="J17" s="581"/>
      <c r="K17" s="1224"/>
      <c r="M17" s="718"/>
      <c r="N17" s="718"/>
      <c r="O17" s="718"/>
    </row>
    <row r="18" spans="1:15" x14ac:dyDescent="0.2">
      <c r="A18" s="1238"/>
      <c r="B18" s="1241"/>
      <c r="C18" s="721">
        <v>2269</v>
      </c>
      <c r="D18" s="722">
        <f>250</f>
        <v>250</v>
      </c>
      <c r="E18" s="715"/>
      <c r="F18" s="549"/>
      <c r="G18" s="723"/>
      <c r="H18" s="724">
        <f t="shared" si="2"/>
        <v>250</v>
      </c>
      <c r="I18" s="724">
        <f t="shared" si="2"/>
        <v>0</v>
      </c>
      <c r="J18" s="581"/>
      <c r="K18" s="1224"/>
      <c r="M18" s="718"/>
      <c r="N18" s="718"/>
      <c r="O18" s="718"/>
    </row>
    <row r="19" spans="1:15" x14ac:dyDescent="0.2">
      <c r="A19" s="1238"/>
      <c r="B19" s="1241"/>
      <c r="C19" s="725">
        <v>2279</v>
      </c>
      <c r="D19" s="726">
        <f>750+7000</f>
        <v>7750</v>
      </c>
      <c r="E19" s="726"/>
      <c r="F19" s="549"/>
      <c r="G19" s="723"/>
      <c r="H19" s="724">
        <f t="shared" si="2"/>
        <v>7750</v>
      </c>
      <c r="I19" s="724">
        <f t="shared" si="2"/>
        <v>0</v>
      </c>
      <c r="J19" s="581"/>
      <c r="K19" s="1224"/>
      <c r="M19" s="718"/>
      <c r="N19" s="718"/>
      <c r="O19" s="718"/>
    </row>
    <row r="20" spans="1:15" x14ac:dyDescent="0.2">
      <c r="A20" s="1239"/>
      <c r="B20" s="1242"/>
      <c r="C20" s="727">
        <v>2314</v>
      </c>
      <c r="D20" s="726">
        <f>86+400+373+750+4500</f>
        <v>6109</v>
      </c>
      <c r="E20" s="726"/>
      <c r="F20" s="549"/>
      <c r="G20" s="723"/>
      <c r="H20" s="724">
        <f t="shared" si="2"/>
        <v>6109</v>
      </c>
      <c r="I20" s="724">
        <f t="shared" si="2"/>
        <v>0</v>
      </c>
      <c r="J20" s="581"/>
      <c r="K20" s="1224"/>
      <c r="M20" s="718"/>
      <c r="N20" s="718"/>
      <c r="O20" s="718"/>
    </row>
    <row r="21" spans="1:15" x14ac:dyDescent="0.2">
      <c r="A21" s="1237">
        <v>2</v>
      </c>
      <c r="B21" s="1240" t="s">
        <v>593</v>
      </c>
      <c r="C21" s="728"/>
      <c r="D21" s="729">
        <f>SUM(D22:D28)</f>
        <v>108459</v>
      </c>
      <c r="E21" s="729">
        <f>SUM(E22:E28)</f>
        <v>0</v>
      </c>
      <c r="F21" s="729">
        <f t="shared" ref="F21:G21" si="3">SUM(F22:F28)</f>
        <v>0</v>
      </c>
      <c r="G21" s="729">
        <f t="shared" si="3"/>
        <v>0</v>
      </c>
      <c r="H21" s="716">
        <f>SUM(H22:H28)</f>
        <v>108459</v>
      </c>
      <c r="I21" s="716">
        <f>SUM(I22:I28)</f>
        <v>0</v>
      </c>
      <c r="J21" s="581"/>
      <c r="K21" s="720"/>
      <c r="M21" s="718"/>
      <c r="N21" s="718"/>
      <c r="O21" s="718"/>
    </row>
    <row r="22" spans="1:15" x14ac:dyDescent="0.2">
      <c r="A22" s="1238"/>
      <c r="B22" s="1241"/>
      <c r="C22" s="727">
        <v>1150</v>
      </c>
      <c r="D22" s="726">
        <f>982+1000+13500+1500+2000+3500</f>
        <v>22482</v>
      </c>
      <c r="E22" s="726"/>
      <c r="F22" s="549"/>
      <c r="G22" s="723"/>
      <c r="H22" s="724">
        <f t="shared" si="2"/>
        <v>22482</v>
      </c>
      <c r="I22" s="724">
        <f t="shared" si="2"/>
        <v>0</v>
      </c>
      <c r="J22" s="581"/>
      <c r="K22" s="730"/>
      <c r="M22" s="718"/>
      <c r="N22" s="718"/>
      <c r="O22" s="718"/>
    </row>
    <row r="23" spans="1:15" x14ac:dyDescent="0.2">
      <c r="A23" s="1238"/>
      <c r="B23" s="1241"/>
      <c r="C23" s="727">
        <v>2231</v>
      </c>
      <c r="D23" s="726">
        <f>250+200</f>
        <v>450</v>
      </c>
      <c r="E23" s="726"/>
      <c r="F23" s="549"/>
      <c r="G23" s="723"/>
      <c r="H23" s="724">
        <f t="shared" si="2"/>
        <v>450</v>
      </c>
      <c r="I23" s="724">
        <f t="shared" si="2"/>
        <v>0</v>
      </c>
      <c r="J23" s="581"/>
      <c r="K23" s="730"/>
      <c r="M23" s="718"/>
      <c r="N23" s="718"/>
      <c r="O23" s="718"/>
    </row>
    <row r="24" spans="1:15" x14ac:dyDescent="0.2">
      <c r="A24" s="1238"/>
      <c r="B24" s="1241"/>
      <c r="C24" s="727">
        <v>2262</v>
      </c>
      <c r="D24" s="726">
        <f>450</f>
        <v>450</v>
      </c>
      <c r="E24" s="726"/>
      <c r="F24" s="549"/>
      <c r="G24" s="723"/>
      <c r="H24" s="724">
        <f t="shared" si="2"/>
        <v>450</v>
      </c>
      <c r="I24" s="724">
        <f t="shared" si="2"/>
        <v>0</v>
      </c>
      <c r="J24" s="581"/>
      <c r="K24" s="730"/>
      <c r="M24" s="718"/>
      <c r="N24" s="718"/>
      <c r="O24" s="718"/>
    </row>
    <row r="25" spans="1:15" x14ac:dyDescent="0.2">
      <c r="A25" s="1238"/>
      <c r="B25" s="1241"/>
      <c r="C25" s="727">
        <v>2264</v>
      </c>
      <c r="D25" s="726">
        <f>1341+7100+28000+3000+6200+2000</f>
        <v>47641</v>
      </c>
      <c r="E25" s="726"/>
      <c r="F25" s="549"/>
      <c r="G25" s="723"/>
      <c r="H25" s="724">
        <f t="shared" si="2"/>
        <v>47641</v>
      </c>
      <c r="I25" s="724">
        <f t="shared" si="2"/>
        <v>0</v>
      </c>
      <c r="J25" s="581"/>
      <c r="K25" s="730"/>
      <c r="M25" s="718"/>
      <c r="N25" s="718"/>
      <c r="O25" s="718"/>
    </row>
    <row r="26" spans="1:15" x14ac:dyDescent="0.2">
      <c r="A26" s="1238"/>
      <c r="B26" s="1241"/>
      <c r="C26" s="727">
        <v>2269</v>
      </c>
      <c r="D26" s="726">
        <f>55+800+500+500</f>
        <v>1855</v>
      </c>
      <c r="E26" s="726"/>
      <c r="F26" s="549"/>
      <c r="G26" s="723"/>
      <c r="H26" s="724">
        <f t="shared" si="2"/>
        <v>1855</v>
      </c>
      <c r="I26" s="724">
        <f t="shared" si="2"/>
        <v>0</v>
      </c>
      <c r="J26" s="581"/>
      <c r="K26" s="730"/>
      <c r="M26" s="718"/>
      <c r="N26" s="718"/>
      <c r="O26" s="718"/>
    </row>
    <row r="27" spans="1:15" x14ac:dyDescent="0.2">
      <c r="A27" s="1238"/>
      <c r="B27" s="1241"/>
      <c r="C27" s="727">
        <v>2279</v>
      </c>
      <c r="D27" s="726">
        <f>650+300+3400+14000+750+3450+5000+2000+500</f>
        <v>30050</v>
      </c>
      <c r="E27" s="726"/>
      <c r="F27" s="549"/>
      <c r="G27" s="723"/>
      <c r="H27" s="724">
        <f t="shared" si="2"/>
        <v>30050</v>
      </c>
      <c r="I27" s="724">
        <f t="shared" si="2"/>
        <v>0</v>
      </c>
      <c r="J27" s="581"/>
      <c r="K27" s="730"/>
      <c r="M27" s="718"/>
      <c r="N27" s="718"/>
      <c r="O27" s="718"/>
    </row>
    <row r="28" spans="1:15" x14ac:dyDescent="0.2">
      <c r="A28" s="1239"/>
      <c r="B28" s="1242"/>
      <c r="C28" s="727">
        <v>2314</v>
      </c>
      <c r="D28" s="726">
        <f>418+250+500+3000+300+163+900</f>
        <v>5531</v>
      </c>
      <c r="E28" s="726"/>
      <c r="F28" s="549"/>
      <c r="G28" s="723"/>
      <c r="H28" s="724">
        <f t="shared" si="2"/>
        <v>5531</v>
      </c>
      <c r="I28" s="724">
        <f t="shared" si="2"/>
        <v>0</v>
      </c>
      <c r="J28" s="581"/>
      <c r="K28" s="730"/>
      <c r="M28" s="718"/>
      <c r="N28" s="718"/>
      <c r="O28" s="718"/>
    </row>
    <row r="29" spans="1:15" x14ac:dyDescent="0.2">
      <c r="A29" s="720">
        <v>3</v>
      </c>
      <c r="B29" s="731" t="s">
        <v>594</v>
      </c>
      <c r="C29" s="732"/>
      <c r="D29" s="719">
        <f>SUM(D30,D32,D37,D43,D49)</f>
        <v>102000</v>
      </c>
      <c r="E29" s="719">
        <f>SUM(E30,E32,E37,E43,E49)</f>
        <v>0</v>
      </c>
      <c r="F29" s="719">
        <f t="shared" ref="F29" si="4">SUM(F30,F32,F37,F43,F49)</f>
        <v>0</v>
      </c>
      <c r="G29" s="719">
        <f>SUM(G30,G32,G37,G43,G49)</f>
        <v>0</v>
      </c>
      <c r="H29" s="716">
        <f t="shared" ref="H29:I29" si="5">SUM(H30,H32,H37,H43,H49)</f>
        <v>102000</v>
      </c>
      <c r="I29" s="716">
        <f t="shared" si="5"/>
        <v>0</v>
      </c>
      <c r="J29" s="581"/>
      <c r="K29" s="720"/>
      <c r="M29" s="718"/>
      <c r="N29" s="718"/>
      <c r="O29" s="718"/>
    </row>
    <row r="30" spans="1:15" ht="12" customHeight="1" x14ac:dyDescent="0.2">
      <c r="A30" s="1228" t="s">
        <v>595</v>
      </c>
      <c r="B30" s="1220" t="s">
        <v>596</v>
      </c>
      <c r="C30" s="721"/>
      <c r="D30" s="715">
        <f>SUM(D31:D31)</f>
        <v>0</v>
      </c>
      <c r="E30" s="715">
        <f>SUM(E31:E31)</f>
        <v>0</v>
      </c>
      <c r="F30" s="715">
        <f t="shared" ref="F30" si="6">SUM(F31:F31)</f>
        <v>0</v>
      </c>
      <c r="G30" s="715">
        <f>SUM(G31:G31)</f>
        <v>0</v>
      </c>
      <c r="H30" s="716">
        <f t="shared" ref="H30:I30" si="7">SUM(H31:H31)</f>
        <v>0</v>
      </c>
      <c r="I30" s="716">
        <f t="shared" si="7"/>
        <v>0</v>
      </c>
      <c r="J30" s="581"/>
      <c r="K30" s="1221" t="s">
        <v>592</v>
      </c>
      <c r="M30" s="718"/>
      <c r="N30" s="718"/>
      <c r="O30" s="718"/>
    </row>
    <row r="31" spans="1:15" ht="12" customHeight="1" x14ac:dyDescent="0.2">
      <c r="A31" s="1228"/>
      <c r="B31" s="1220"/>
      <c r="C31" s="733">
        <v>2275</v>
      </c>
      <c r="D31" s="734">
        <v>0</v>
      </c>
      <c r="E31" s="726"/>
      <c r="F31" s="549"/>
      <c r="G31" s="723"/>
      <c r="H31" s="724">
        <f t="shared" si="2"/>
        <v>0</v>
      </c>
      <c r="I31" s="724">
        <f>E31+G31</f>
        <v>0</v>
      </c>
      <c r="J31" s="581"/>
      <c r="K31" s="1222"/>
      <c r="M31" s="718"/>
      <c r="N31" s="718"/>
      <c r="O31" s="718"/>
    </row>
    <row r="32" spans="1:15" x14ac:dyDescent="0.2">
      <c r="A32" s="1233" t="s">
        <v>597</v>
      </c>
      <c r="B32" s="1220" t="s">
        <v>598</v>
      </c>
      <c r="C32" s="721"/>
      <c r="D32" s="715">
        <f>SUM(D33:D36)</f>
        <v>40000</v>
      </c>
      <c r="E32" s="715">
        <f>SUM(E33:E36)</f>
        <v>0</v>
      </c>
      <c r="F32" s="715">
        <f t="shared" ref="F32" si="8">SUM(F33:F36)</f>
        <v>0</v>
      </c>
      <c r="G32" s="715">
        <f>SUM(G33:G36)</f>
        <v>0</v>
      </c>
      <c r="H32" s="716">
        <f t="shared" ref="H32:I32" si="9">SUM(H33:H36)</f>
        <v>40000</v>
      </c>
      <c r="I32" s="716">
        <f t="shared" si="9"/>
        <v>0</v>
      </c>
      <c r="J32" s="581"/>
      <c r="K32" s="730"/>
      <c r="M32" s="718"/>
      <c r="N32" s="718"/>
      <c r="O32" s="718"/>
    </row>
    <row r="33" spans="1:15" ht="12" customHeight="1" x14ac:dyDescent="0.2">
      <c r="A33" s="1234"/>
      <c r="B33" s="1220"/>
      <c r="C33" s="725">
        <v>1150</v>
      </c>
      <c r="D33" s="726">
        <v>800</v>
      </c>
      <c r="E33" s="726"/>
      <c r="F33" s="549"/>
      <c r="G33" s="723"/>
      <c r="H33" s="724">
        <f t="shared" si="2"/>
        <v>800</v>
      </c>
      <c r="I33" s="724">
        <f t="shared" si="2"/>
        <v>0</v>
      </c>
      <c r="J33" s="581"/>
      <c r="K33" s="1224" t="s">
        <v>592</v>
      </c>
      <c r="M33" s="718"/>
      <c r="N33" s="718"/>
      <c r="O33" s="718"/>
    </row>
    <row r="34" spans="1:15" ht="12" customHeight="1" x14ac:dyDescent="0.2">
      <c r="A34" s="1234"/>
      <c r="B34" s="1220"/>
      <c r="C34" s="725">
        <v>2264</v>
      </c>
      <c r="D34" s="726">
        <v>20050</v>
      </c>
      <c r="E34" s="726"/>
      <c r="F34" s="549"/>
      <c r="G34" s="723"/>
      <c r="H34" s="724">
        <f t="shared" si="2"/>
        <v>20050</v>
      </c>
      <c r="I34" s="724">
        <f t="shared" si="2"/>
        <v>0</v>
      </c>
      <c r="J34" s="581"/>
      <c r="K34" s="1224"/>
      <c r="M34" s="718"/>
      <c r="N34" s="718"/>
      <c r="O34" s="718"/>
    </row>
    <row r="35" spans="1:15" x14ac:dyDescent="0.2">
      <c r="A35" s="1234"/>
      <c r="B35" s="1220"/>
      <c r="C35" s="725">
        <v>2279</v>
      </c>
      <c r="D35" s="726">
        <v>19000</v>
      </c>
      <c r="E35" s="726"/>
      <c r="F35" s="549"/>
      <c r="G35" s="723"/>
      <c r="H35" s="724">
        <f t="shared" si="2"/>
        <v>19000</v>
      </c>
      <c r="I35" s="724">
        <f t="shared" si="2"/>
        <v>0</v>
      </c>
      <c r="J35" s="581"/>
      <c r="K35" s="1224"/>
      <c r="M35" s="718"/>
      <c r="N35" s="718"/>
      <c r="O35" s="718"/>
    </row>
    <row r="36" spans="1:15" x14ac:dyDescent="0.2">
      <c r="A36" s="1235"/>
      <c r="B36" s="1220"/>
      <c r="C36" s="725">
        <v>2314</v>
      </c>
      <c r="D36" s="726">
        <v>150</v>
      </c>
      <c r="E36" s="726"/>
      <c r="F36" s="549"/>
      <c r="G36" s="723"/>
      <c r="H36" s="724">
        <f t="shared" si="2"/>
        <v>150</v>
      </c>
      <c r="I36" s="724">
        <f t="shared" si="2"/>
        <v>0</v>
      </c>
      <c r="J36" s="581"/>
      <c r="K36" s="1224"/>
      <c r="M36" s="718"/>
      <c r="N36" s="718"/>
      <c r="O36" s="718"/>
    </row>
    <row r="37" spans="1:15" ht="12" customHeight="1" x14ac:dyDescent="0.2">
      <c r="A37" s="1219" t="s">
        <v>599</v>
      </c>
      <c r="B37" s="1220" t="s">
        <v>600</v>
      </c>
      <c r="C37" s="721"/>
      <c r="D37" s="715">
        <f>SUM(D38:D42)</f>
        <v>30000</v>
      </c>
      <c r="E37" s="715">
        <f>SUM(E38:E42)</f>
        <v>0</v>
      </c>
      <c r="F37" s="715">
        <f t="shared" ref="F37" si="10">SUM(F38:F42)</f>
        <v>0</v>
      </c>
      <c r="G37" s="715">
        <f>SUM(G38:G42)</f>
        <v>0</v>
      </c>
      <c r="H37" s="716">
        <f t="shared" ref="H37:I37" si="11">SUM(H38:H42)</f>
        <v>30000</v>
      </c>
      <c r="I37" s="716">
        <f t="shared" si="11"/>
        <v>0</v>
      </c>
      <c r="J37" s="581"/>
      <c r="K37" s="730"/>
      <c r="M37" s="718"/>
      <c r="N37" s="718"/>
      <c r="O37" s="718"/>
    </row>
    <row r="38" spans="1:15" ht="12" customHeight="1" x14ac:dyDescent="0.2">
      <c r="A38" s="1219"/>
      <c r="B38" s="1220"/>
      <c r="C38" s="725">
        <v>1150</v>
      </c>
      <c r="D38" s="726">
        <v>4000</v>
      </c>
      <c r="E38" s="726"/>
      <c r="F38" s="549"/>
      <c r="G38" s="723"/>
      <c r="H38" s="724">
        <f t="shared" si="2"/>
        <v>4000</v>
      </c>
      <c r="I38" s="724">
        <f t="shared" si="2"/>
        <v>0</v>
      </c>
      <c r="J38" s="581"/>
      <c r="K38" s="1224" t="s">
        <v>592</v>
      </c>
      <c r="M38" s="718"/>
      <c r="N38" s="718"/>
      <c r="O38" s="718"/>
    </row>
    <row r="39" spans="1:15" ht="12" customHeight="1" x14ac:dyDescent="0.2">
      <c r="A39" s="1219"/>
      <c r="B39" s="1220"/>
      <c r="C39" s="725">
        <v>2262</v>
      </c>
      <c r="D39" s="726">
        <v>150</v>
      </c>
      <c r="E39" s="726"/>
      <c r="F39" s="549"/>
      <c r="G39" s="723"/>
      <c r="H39" s="724">
        <f t="shared" si="2"/>
        <v>150</v>
      </c>
      <c r="I39" s="724">
        <f t="shared" si="2"/>
        <v>0</v>
      </c>
      <c r="J39" s="581"/>
      <c r="K39" s="1224"/>
      <c r="M39" s="718"/>
      <c r="N39" s="718"/>
      <c r="O39" s="718"/>
    </row>
    <row r="40" spans="1:15" x14ac:dyDescent="0.2">
      <c r="A40" s="1219"/>
      <c r="B40" s="1220"/>
      <c r="C40" s="725">
        <v>2264</v>
      </c>
      <c r="D40" s="726">
        <v>16850</v>
      </c>
      <c r="E40" s="726"/>
      <c r="F40" s="549"/>
      <c r="G40" s="723"/>
      <c r="H40" s="724">
        <f t="shared" si="2"/>
        <v>16850</v>
      </c>
      <c r="I40" s="724">
        <f t="shared" si="2"/>
        <v>0</v>
      </c>
      <c r="J40" s="581"/>
      <c r="K40" s="1224"/>
      <c r="M40" s="718"/>
      <c r="N40" s="718"/>
      <c r="O40" s="718"/>
    </row>
    <row r="41" spans="1:15" x14ac:dyDescent="0.2">
      <c r="A41" s="1219"/>
      <c r="B41" s="1220"/>
      <c r="C41" s="725">
        <v>2279</v>
      </c>
      <c r="D41" s="726">
        <v>6500</v>
      </c>
      <c r="E41" s="726"/>
      <c r="F41" s="549"/>
      <c r="G41" s="723"/>
      <c r="H41" s="724">
        <f t="shared" si="2"/>
        <v>6500</v>
      </c>
      <c r="I41" s="724">
        <f t="shared" si="2"/>
        <v>0</v>
      </c>
      <c r="J41" s="581"/>
      <c r="K41" s="1224"/>
      <c r="M41" s="718"/>
      <c r="N41" s="718"/>
      <c r="O41" s="718"/>
    </row>
    <row r="42" spans="1:15" x14ac:dyDescent="0.2">
      <c r="A42" s="1219"/>
      <c r="B42" s="1220"/>
      <c r="C42" s="725">
        <v>2314</v>
      </c>
      <c r="D42" s="726">
        <v>2500</v>
      </c>
      <c r="E42" s="726"/>
      <c r="F42" s="549"/>
      <c r="G42" s="723"/>
      <c r="H42" s="724">
        <f t="shared" si="2"/>
        <v>2500</v>
      </c>
      <c r="I42" s="724">
        <f t="shared" si="2"/>
        <v>0</v>
      </c>
      <c r="J42" s="581"/>
      <c r="K42" s="1224"/>
      <c r="M42" s="718"/>
      <c r="N42" s="718"/>
      <c r="O42" s="718"/>
    </row>
    <row r="43" spans="1:15" x14ac:dyDescent="0.2">
      <c r="A43" s="1230" t="s">
        <v>601</v>
      </c>
      <c r="B43" s="1220" t="s">
        <v>602</v>
      </c>
      <c r="C43" s="721"/>
      <c r="D43" s="715">
        <f>SUM(D44:D48)</f>
        <v>20000</v>
      </c>
      <c r="E43" s="715">
        <f>SUM(E44:E48)</f>
        <v>0</v>
      </c>
      <c r="F43" s="715">
        <f t="shared" ref="F43:I43" si="12">SUM(F44:F48)</f>
        <v>0</v>
      </c>
      <c r="G43" s="715">
        <f t="shared" si="12"/>
        <v>0</v>
      </c>
      <c r="H43" s="716">
        <f t="shared" si="12"/>
        <v>20000</v>
      </c>
      <c r="I43" s="716">
        <f t="shared" si="12"/>
        <v>0</v>
      </c>
      <c r="J43" s="581"/>
      <c r="K43" s="730"/>
      <c r="M43" s="718"/>
      <c r="N43" s="718"/>
      <c r="O43" s="718"/>
    </row>
    <row r="44" spans="1:15" ht="12" customHeight="1" x14ac:dyDescent="0.2">
      <c r="A44" s="1219"/>
      <c r="B44" s="1220"/>
      <c r="C44" s="725">
        <v>1150</v>
      </c>
      <c r="D44" s="726">
        <v>2000</v>
      </c>
      <c r="E44" s="726"/>
      <c r="F44" s="549"/>
      <c r="G44" s="723"/>
      <c r="H44" s="724">
        <f t="shared" si="2"/>
        <v>2000</v>
      </c>
      <c r="I44" s="724">
        <f t="shared" si="2"/>
        <v>0</v>
      </c>
      <c r="J44" s="581"/>
      <c r="K44" s="1224" t="s">
        <v>592</v>
      </c>
      <c r="M44" s="718"/>
      <c r="N44" s="718"/>
      <c r="O44" s="718"/>
    </row>
    <row r="45" spans="1:15" ht="12" customHeight="1" x14ac:dyDescent="0.2">
      <c r="A45" s="1219"/>
      <c r="B45" s="1220"/>
      <c r="C45" s="725">
        <v>2231</v>
      </c>
      <c r="D45" s="726">
        <v>200</v>
      </c>
      <c r="E45" s="726"/>
      <c r="F45" s="549"/>
      <c r="G45" s="723"/>
      <c r="H45" s="724">
        <f t="shared" si="2"/>
        <v>200</v>
      </c>
      <c r="I45" s="724">
        <f t="shared" si="2"/>
        <v>0</v>
      </c>
      <c r="J45" s="581"/>
      <c r="K45" s="1224"/>
      <c r="M45" s="718"/>
      <c r="N45" s="718"/>
      <c r="O45" s="718"/>
    </row>
    <row r="46" spans="1:15" x14ac:dyDescent="0.2">
      <c r="A46" s="1219"/>
      <c r="B46" s="1220"/>
      <c r="C46" s="725">
        <v>2264</v>
      </c>
      <c r="D46" s="726">
        <v>14000</v>
      </c>
      <c r="E46" s="726"/>
      <c r="F46" s="549"/>
      <c r="G46" s="723"/>
      <c r="H46" s="724">
        <f t="shared" si="2"/>
        <v>14000</v>
      </c>
      <c r="I46" s="724">
        <f t="shared" si="2"/>
        <v>0</v>
      </c>
      <c r="J46" s="581"/>
      <c r="K46" s="1224"/>
      <c r="M46" s="718"/>
      <c r="N46" s="718"/>
      <c r="O46" s="718"/>
    </row>
    <row r="47" spans="1:15" x14ac:dyDescent="0.2">
      <c r="A47" s="1219"/>
      <c r="B47" s="1220"/>
      <c r="C47" s="725">
        <v>2279</v>
      </c>
      <c r="D47" s="726">
        <v>3650</v>
      </c>
      <c r="E47" s="726"/>
      <c r="F47" s="549"/>
      <c r="G47" s="723"/>
      <c r="H47" s="724">
        <f t="shared" si="2"/>
        <v>3650</v>
      </c>
      <c r="I47" s="724">
        <f t="shared" si="2"/>
        <v>0</v>
      </c>
      <c r="J47" s="581"/>
      <c r="K47" s="1224"/>
      <c r="M47" s="718"/>
      <c r="N47" s="718"/>
      <c r="O47" s="718"/>
    </row>
    <row r="48" spans="1:15" x14ac:dyDescent="0.2">
      <c r="A48" s="1219"/>
      <c r="B48" s="1220"/>
      <c r="C48" s="725">
        <v>2314</v>
      </c>
      <c r="D48" s="726">
        <v>150</v>
      </c>
      <c r="E48" s="726"/>
      <c r="F48" s="549"/>
      <c r="G48" s="723"/>
      <c r="H48" s="724">
        <f t="shared" si="2"/>
        <v>150</v>
      </c>
      <c r="I48" s="724">
        <f t="shared" si="2"/>
        <v>0</v>
      </c>
      <c r="J48" s="581"/>
      <c r="K48" s="1224"/>
      <c r="M48" s="718"/>
      <c r="N48" s="718"/>
      <c r="O48" s="718"/>
    </row>
    <row r="49" spans="1:15" x14ac:dyDescent="0.2">
      <c r="A49" s="1230" t="s">
        <v>603</v>
      </c>
      <c r="B49" s="1220" t="s">
        <v>604</v>
      </c>
      <c r="C49" s="728"/>
      <c r="D49" s="729">
        <f>SUM(D50:D52)</f>
        <v>12000</v>
      </c>
      <c r="E49" s="729">
        <f>SUM(E50:E52)</f>
        <v>0</v>
      </c>
      <c r="F49" s="729">
        <f t="shared" ref="F49" si="13">SUM(F50:F52)</f>
        <v>0</v>
      </c>
      <c r="G49" s="729">
        <f>SUM(G50:G52)</f>
        <v>0</v>
      </c>
      <c r="H49" s="716">
        <f t="shared" ref="H49:I49" si="14">SUM(H50:H52)</f>
        <v>12000</v>
      </c>
      <c r="I49" s="716">
        <f t="shared" si="14"/>
        <v>0</v>
      </c>
      <c r="J49" s="581"/>
      <c r="K49" s="730"/>
      <c r="M49" s="718"/>
      <c r="N49" s="718"/>
      <c r="O49" s="718"/>
    </row>
    <row r="50" spans="1:15" ht="12" customHeight="1" x14ac:dyDescent="0.2">
      <c r="A50" s="1219"/>
      <c r="B50" s="1220"/>
      <c r="C50" s="725">
        <v>2264</v>
      </c>
      <c r="D50" s="726">
        <v>8000</v>
      </c>
      <c r="E50" s="726"/>
      <c r="F50" s="549"/>
      <c r="G50" s="723"/>
      <c r="H50" s="724">
        <f t="shared" si="2"/>
        <v>8000</v>
      </c>
      <c r="I50" s="724">
        <f t="shared" si="2"/>
        <v>0</v>
      </c>
      <c r="J50" s="581"/>
      <c r="K50" s="1224" t="s">
        <v>592</v>
      </c>
      <c r="M50" s="718"/>
      <c r="N50" s="718"/>
      <c r="O50" s="718"/>
    </row>
    <row r="51" spans="1:15" ht="12" customHeight="1" x14ac:dyDescent="0.2">
      <c r="A51" s="1219"/>
      <c r="B51" s="1220"/>
      <c r="C51" s="725">
        <v>2279</v>
      </c>
      <c r="D51" s="726">
        <v>3967</v>
      </c>
      <c r="E51" s="726"/>
      <c r="F51" s="549"/>
      <c r="G51" s="723"/>
      <c r="H51" s="724">
        <f t="shared" si="2"/>
        <v>3967</v>
      </c>
      <c r="I51" s="724">
        <f t="shared" si="2"/>
        <v>0</v>
      </c>
      <c r="J51" s="581"/>
      <c r="K51" s="1224"/>
      <c r="M51" s="718"/>
      <c r="N51" s="718"/>
      <c r="O51" s="718"/>
    </row>
    <row r="52" spans="1:15" x14ac:dyDescent="0.2">
      <c r="A52" s="1219"/>
      <c r="B52" s="1220"/>
      <c r="C52" s="725">
        <v>2314</v>
      </c>
      <c r="D52" s="726">
        <v>33</v>
      </c>
      <c r="E52" s="726"/>
      <c r="F52" s="549"/>
      <c r="G52" s="723"/>
      <c r="H52" s="724">
        <f t="shared" si="2"/>
        <v>33</v>
      </c>
      <c r="I52" s="724">
        <f t="shared" si="2"/>
        <v>0</v>
      </c>
      <c r="J52" s="581"/>
      <c r="K52" s="1224"/>
      <c r="M52" s="718"/>
      <c r="N52" s="718"/>
      <c r="O52" s="718"/>
    </row>
    <row r="53" spans="1:15" x14ac:dyDescent="0.2">
      <c r="A53" s="735">
        <v>4</v>
      </c>
      <c r="B53" s="736" t="s">
        <v>605</v>
      </c>
      <c r="C53" s="721"/>
      <c r="D53" s="715">
        <f>SUM(D54,D56,D62,D66,D69,D72,D76,D79,D84,D89,D92,D97,D101,D104,D108,D110,D115,D118,D120,D123,D125,D128)</f>
        <v>62677</v>
      </c>
      <c r="E53" s="715">
        <f t="shared" ref="E53:F53" si="15">SUM(E54,E56,E62,E66,E69,E72,E76,E79,E84,E89,E92,E97,E101,E104,E108,E110,E115,E118,E120,E123,E125,E128)</f>
        <v>8870</v>
      </c>
      <c r="F53" s="715">
        <f t="shared" si="15"/>
        <v>0</v>
      </c>
      <c r="G53" s="715">
        <f>SUM(G54,G56,G62,G66,G69,G72,G76,G79,G84,G89,G92,G97,G101,G104,G108,G110,G115,G118,G120,G123,G125,G128)</f>
        <v>0</v>
      </c>
      <c r="H53" s="716">
        <f t="shared" ref="H53:I53" si="16">SUM(H54,H56,H62,H66,H69,H72,H76,H79,H84,H89,H92,H97,H101,H104,H108,H110,H115,H118,H120,H123,H125,H128)</f>
        <v>62677</v>
      </c>
      <c r="I53" s="716">
        <f t="shared" si="16"/>
        <v>8870</v>
      </c>
      <c r="J53" s="581"/>
      <c r="K53" s="730"/>
      <c r="M53" s="718"/>
      <c r="N53" s="718"/>
      <c r="O53" s="718"/>
    </row>
    <row r="54" spans="1:15" ht="12" customHeight="1" x14ac:dyDescent="0.2">
      <c r="A54" s="1231" t="s">
        <v>606</v>
      </c>
      <c r="B54" s="1220" t="s">
        <v>607</v>
      </c>
      <c r="C54" s="728"/>
      <c r="D54" s="729">
        <f>SUM(D55:D55)</f>
        <v>876</v>
      </c>
      <c r="E54" s="729">
        <f>SUM(E55:E55)</f>
        <v>0</v>
      </c>
      <c r="F54" s="549"/>
      <c r="G54" s="723"/>
      <c r="H54" s="724">
        <f t="shared" si="2"/>
        <v>876</v>
      </c>
      <c r="I54" s="724">
        <f t="shared" si="2"/>
        <v>0</v>
      </c>
      <c r="J54" s="581"/>
      <c r="K54" s="1221" t="s">
        <v>592</v>
      </c>
      <c r="M54" s="718"/>
      <c r="N54" s="718"/>
      <c r="O54" s="718"/>
    </row>
    <row r="55" spans="1:15" ht="12" customHeight="1" x14ac:dyDescent="0.2">
      <c r="A55" s="1232"/>
      <c r="B55" s="1220"/>
      <c r="C55" s="727">
        <v>2279</v>
      </c>
      <c r="D55" s="734">
        <v>876</v>
      </c>
      <c r="E55" s="734"/>
      <c r="F55" s="549"/>
      <c r="G55" s="723"/>
      <c r="H55" s="724">
        <f t="shared" si="2"/>
        <v>876</v>
      </c>
      <c r="I55" s="724">
        <f t="shared" si="2"/>
        <v>0</v>
      </c>
      <c r="J55" s="581"/>
      <c r="K55" s="1222"/>
      <c r="M55" s="718"/>
      <c r="N55" s="718"/>
      <c r="O55" s="718"/>
    </row>
    <row r="56" spans="1:15" x14ac:dyDescent="0.2">
      <c r="A56" s="1219" t="s">
        <v>608</v>
      </c>
      <c r="B56" s="1220" t="s">
        <v>609</v>
      </c>
      <c r="C56" s="721"/>
      <c r="D56" s="715">
        <f>SUM(D57:D61)</f>
        <v>12191</v>
      </c>
      <c r="E56" s="715">
        <f>SUM(E57:E61)</f>
        <v>0</v>
      </c>
      <c r="F56" s="715">
        <f t="shared" ref="F56:I56" si="17">SUM(F57:F61)</f>
        <v>0</v>
      </c>
      <c r="G56" s="715">
        <f t="shared" si="17"/>
        <v>0</v>
      </c>
      <c r="H56" s="716">
        <f t="shared" si="17"/>
        <v>12191</v>
      </c>
      <c r="I56" s="716">
        <f t="shared" si="17"/>
        <v>0</v>
      </c>
      <c r="J56" s="581"/>
      <c r="K56" s="730"/>
      <c r="M56" s="718"/>
      <c r="N56" s="718"/>
      <c r="O56" s="718"/>
    </row>
    <row r="57" spans="1:15" x14ac:dyDescent="0.2">
      <c r="A57" s="1219"/>
      <c r="B57" s="1220"/>
      <c r="C57" s="721">
        <v>1150</v>
      </c>
      <c r="D57" s="722">
        <f>1934-728</f>
        <v>1206</v>
      </c>
      <c r="E57" s="722"/>
      <c r="F57" s="549"/>
      <c r="G57" s="723"/>
      <c r="H57" s="724">
        <f t="shared" si="2"/>
        <v>1206</v>
      </c>
      <c r="I57" s="724">
        <f t="shared" si="2"/>
        <v>0</v>
      </c>
      <c r="J57" s="737"/>
      <c r="K57" s="1224" t="s">
        <v>592</v>
      </c>
      <c r="M57" s="718"/>
      <c r="N57" s="718"/>
      <c r="O57" s="718"/>
    </row>
    <row r="58" spans="1:15" ht="12" customHeight="1" x14ac:dyDescent="0.2">
      <c r="A58" s="1219"/>
      <c r="B58" s="1220"/>
      <c r="C58" s="721">
        <v>2231</v>
      </c>
      <c r="D58" s="722">
        <v>4300</v>
      </c>
      <c r="E58" s="722"/>
      <c r="F58" s="549"/>
      <c r="G58" s="723"/>
      <c r="H58" s="724">
        <f t="shared" si="2"/>
        <v>4300</v>
      </c>
      <c r="I58" s="724">
        <f t="shared" si="2"/>
        <v>0</v>
      </c>
      <c r="J58" s="737"/>
      <c r="K58" s="1224"/>
      <c r="M58" s="718"/>
      <c r="N58" s="718"/>
      <c r="O58" s="718"/>
    </row>
    <row r="59" spans="1:15" x14ac:dyDescent="0.2">
      <c r="A59" s="1219"/>
      <c r="B59" s="1220"/>
      <c r="C59" s="721">
        <v>2264</v>
      </c>
      <c r="D59" s="722">
        <v>796</v>
      </c>
      <c r="E59" s="722"/>
      <c r="F59" s="549"/>
      <c r="G59" s="723"/>
      <c r="H59" s="724">
        <f t="shared" si="2"/>
        <v>796</v>
      </c>
      <c r="I59" s="724">
        <f t="shared" si="2"/>
        <v>0</v>
      </c>
      <c r="J59" s="737"/>
      <c r="K59" s="1224"/>
      <c r="M59" s="718"/>
      <c r="N59" s="718"/>
      <c r="O59" s="718"/>
    </row>
    <row r="60" spans="1:15" x14ac:dyDescent="0.2">
      <c r="A60" s="1219"/>
      <c r="B60" s="1220"/>
      <c r="C60" s="721">
        <v>2314</v>
      </c>
      <c r="D60" s="722">
        <v>700</v>
      </c>
      <c r="E60" s="722"/>
      <c r="F60" s="549"/>
      <c r="G60" s="723"/>
      <c r="H60" s="724">
        <f t="shared" si="2"/>
        <v>700</v>
      </c>
      <c r="I60" s="724">
        <f t="shared" si="2"/>
        <v>0</v>
      </c>
      <c r="J60" s="737"/>
      <c r="K60" s="1224"/>
      <c r="M60" s="718"/>
      <c r="N60" s="718"/>
      <c r="O60" s="718"/>
    </row>
    <row r="61" spans="1:15" x14ac:dyDescent="0.2">
      <c r="A61" s="1219"/>
      <c r="B61" s="1220"/>
      <c r="C61" s="721">
        <v>2279</v>
      </c>
      <c r="D61" s="722">
        <f>5161+28</f>
        <v>5189</v>
      </c>
      <c r="E61" s="722"/>
      <c r="F61" s="549"/>
      <c r="G61" s="723"/>
      <c r="H61" s="724">
        <f t="shared" si="2"/>
        <v>5189</v>
      </c>
      <c r="I61" s="724">
        <f t="shared" si="2"/>
        <v>0</v>
      </c>
      <c r="J61" s="737"/>
      <c r="K61" s="1224"/>
      <c r="M61" s="718"/>
      <c r="N61" s="718"/>
      <c r="O61" s="718"/>
    </row>
    <row r="62" spans="1:15" ht="12" customHeight="1" x14ac:dyDescent="0.2">
      <c r="A62" s="1219" t="s">
        <v>610</v>
      </c>
      <c r="B62" s="1220" t="s">
        <v>611</v>
      </c>
      <c r="C62" s="725"/>
      <c r="D62" s="725">
        <f>SUM(D63:D65)</f>
        <v>500</v>
      </c>
      <c r="E62" s="738">
        <f>SUM(E63:E65)</f>
        <v>0</v>
      </c>
      <c r="F62" s="725">
        <f t="shared" ref="F62:I62" si="18">SUM(F63:F65)</f>
        <v>0</v>
      </c>
      <c r="G62" s="725">
        <f t="shared" si="18"/>
        <v>0</v>
      </c>
      <c r="H62" s="716">
        <f t="shared" si="18"/>
        <v>500</v>
      </c>
      <c r="I62" s="716">
        <f t="shared" si="18"/>
        <v>0</v>
      </c>
      <c r="J62" s="581"/>
      <c r="K62" s="730"/>
      <c r="M62" s="718"/>
      <c r="N62" s="718"/>
      <c r="O62" s="718"/>
    </row>
    <row r="63" spans="1:15" x14ac:dyDescent="0.2">
      <c r="A63" s="1219"/>
      <c r="B63" s="1220"/>
      <c r="C63" s="739">
        <v>2264</v>
      </c>
      <c r="D63" s="740">
        <v>0</v>
      </c>
      <c r="E63" s="740"/>
      <c r="F63" s="565"/>
      <c r="G63" s="741"/>
      <c r="H63" s="742">
        <f t="shared" si="2"/>
        <v>0</v>
      </c>
      <c r="I63" s="724">
        <f t="shared" si="2"/>
        <v>0</v>
      </c>
      <c r="J63" s="737"/>
      <c r="K63" s="1224" t="s">
        <v>592</v>
      </c>
      <c r="M63" s="718"/>
      <c r="N63" s="718"/>
      <c r="O63" s="718"/>
    </row>
    <row r="64" spans="1:15" x14ac:dyDescent="0.2">
      <c r="A64" s="1219"/>
      <c r="B64" s="1220"/>
      <c r="C64" s="739">
        <v>2279</v>
      </c>
      <c r="D64" s="740">
        <v>400</v>
      </c>
      <c r="E64" s="740"/>
      <c r="F64" s="565"/>
      <c r="G64" s="741"/>
      <c r="H64" s="742">
        <f t="shared" si="2"/>
        <v>400</v>
      </c>
      <c r="I64" s="724">
        <f t="shared" si="2"/>
        <v>0</v>
      </c>
      <c r="J64" s="737"/>
      <c r="K64" s="1224"/>
      <c r="M64" s="718"/>
      <c r="N64" s="718"/>
      <c r="O64" s="718"/>
    </row>
    <row r="65" spans="1:15" x14ac:dyDescent="0.2">
      <c r="A65" s="1219"/>
      <c r="B65" s="1220"/>
      <c r="C65" s="725">
        <v>2314</v>
      </c>
      <c r="D65" s="730">
        <v>100</v>
      </c>
      <c r="E65" s="730"/>
      <c r="F65" s="549"/>
      <c r="G65" s="723"/>
      <c r="H65" s="724">
        <f t="shared" si="2"/>
        <v>100</v>
      </c>
      <c r="I65" s="724">
        <f t="shared" si="2"/>
        <v>0</v>
      </c>
      <c r="J65" s="581"/>
      <c r="K65" s="1224"/>
      <c r="M65" s="718"/>
      <c r="N65" s="718"/>
      <c r="O65" s="718"/>
    </row>
    <row r="66" spans="1:15" ht="12" customHeight="1" x14ac:dyDescent="0.2">
      <c r="A66" s="1219" t="s">
        <v>612</v>
      </c>
      <c r="B66" s="1220" t="s">
        <v>613</v>
      </c>
      <c r="C66" s="725"/>
      <c r="D66" s="743">
        <f>SUM(D67:D68)</f>
        <v>115</v>
      </c>
      <c r="E66" s="743">
        <f t="shared" ref="E66:I66" si="19">SUM(E67:E68)</f>
        <v>0</v>
      </c>
      <c r="F66" s="743">
        <f t="shared" si="19"/>
        <v>0</v>
      </c>
      <c r="G66" s="743">
        <f t="shared" si="19"/>
        <v>0</v>
      </c>
      <c r="H66" s="716">
        <f t="shared" si="19"/>
        <v>115</v>
      </c>
      <c r="I66" s="716">
        <f t="shared" si="19"/>
        <v>0</v>
      </c>
      <c r="J66" s="581"/>
      <c r="K66" s="1221" t="s">
        <v>592</v>
      </c>
      <c r="M66" s="718"/>
      <c r="N66" s="718"/>
      <c r="O66" s="718"/>
    </row>
    <row r="67" spans="1:15" ht="48" x14ac:dyDescent="0.2">
      <c r="A67" s="1219"/>
      <c r="B67" s="1220"/>
      <c r="C67" s="725">
        <v>1150</v>
      </c>
      <c r="D67" s="743"/>
      <c r="E67" s="726"/>
      <c r="F67" s="726">
        <v>115</v>
      </c>
      <c r="G67" s="726"/>
      <c r="H67" s="724">
        <f t="shared" ref="H67" si="20">D67+F67</f>
        <v>115</v>
      </c>
      <c r="I67" s="724">
        <f>E67+G67</f>
        <v>0</v>
      </c>
      <c r="J67" s="744" t="s">
        <v>614</v>
      </c>
      <c r="K67" s="1229"/>
      <c r="M67" s="718"/>
      <c r="N67" s="718"/>
      <c r="O67" s="718"/>
    </row>
    <row r="68" spans="1:15" ht="36.75" customHeight="1" x14ac:dyDescent="0.2">
      <c r="A68" s="1219"/>
      <c r="B68" s="1220"/>
      <c r="C68" s="725">
        <v>2314</v>
      </c>
      <c r="D68" s="726">
        <v>115</v>
      </c>
      <c r="E68" s="726"/>
      <c r="F68" s="549">
        <v>-115</v>
      </c>
      <c r="G68" s="723"/>
      <c r="H68" s="724">
        <f t="shared" si="2"/>
        <v>0</v>
      </c>
      <c r="I68" s="724">
        <f>E68+G68</f>
        <v>0</v>
      </c>
      <c r="J68" s="744" t="s">
        <v>615</v>
      </c>
      <c r="K68" s="1222"/>
      <c r="M68" s="718"/>
      <c r="N68" s="718"/>
      <c r="O68" s="718"/>
    </row>
    <row r="69" spans="1:15" x14ac:dyDescent="0.2">
      <c r="A69" s="1219" t="s">
        <v>616</v>
      </c>
      <c r="B69" s="1220" t="s">
        <v>617</v>
      </c>
      <c r="C69" s="721"/>
      <c r="D69" s="715">
        <f>SUM(D70:D71)</f>
        <v>521</v>
      </c>
      <c r="E69" s="715">
        <f>SUM(E70:E71)</f>
        <v>0</v>
      </c>
      <c r="F69" s="715">
        <f t="shared" ref="F69:I69" si="21">SUM(F70:F71)</f>
        <v>0</v>
      </c>
      <c r="G69" s="715">
        <f t="shared" si="21"/>
        <v>0</v>
      </c>
      <c r="H69" s="716">
        <f t="shared" si="21"/>
        <v>521</v>
      </c>
      <c r="I69" s="716">
        <f t="shared" si="21"/>
        <v>0</v>
      </c>
      <c r="J69" s="581"/>
      <c r="K69" s="730"/>
      <c r="M69" s="718"/>
      <c r="N69" s="718"/>
      <c r="O69" s="718"/>
    </row>
    <row r="70" spans="1:15" ht="12" customHeight="1" x14ac:dyDescent="0.2">
      <c r="A70" s="1219"/>
      <c r="B70" s="1220"/>
      <c r="C70" s="725">
        <v>1150</v>
      </c>
      <c r="D70" s="726">
        <v>381</v>
      </c>
      <c r="E70" s="726"/>
      <c r="F70" s="549"/>
      <c r="G70" s="723"/>
      <c r="H70" s="724">
        <f t="shared" si="2"/>
        <v>381</v>
      </c>
      <c r="I70" s="724">
        <f t="shared" si="2"/>
        <v>0</v>
      </c>
      <c r="J70" s="581"/>
      <c r="K70" s="1224" t="s">
        <v>592</v>
      </c>
      <c r="M70" s="718"/>
      <c r="N70" s="718"/>
      <c r="O70" s="718"/>
    </row>
    <row r="71" spans="1:15" ht="12" customHeight="1" x14ac:dyDescent="0.2">
      <c r="A71" s="1219"/>
      <c r="B71" s="1220"/>
      <c r="C71" s="725">
        <v>2314</v>
      </c>
      <c r="D71" s="726">
        <v>140</v>
      </c>
      <c r="E71" s="726"/>
      <c r="F71" s="549"/>
      <c r="G71" s="723"/>
      <c r="H71" s="724">
        <f t="shared" si="2"/>
        <v>140</v>
      </c>
      <c r="I71" s="724">
        <f t="shared" si="2"/>
        <v>0</v>
      </c>
      <c r="J71" s="581"/>
      <c r="K71" s="1224"/>
      <c r="M71" s="718"/>
      <c r="N71" s="718"/>
      <c r="O71" s="718"/>
    </row>
    <row r="72" spans="1:15" x14ac:dyDescent="0.2">
      <c r="A72" s="1219" t="s">
        <v>618</v>
      </c>
      <c r="B72" s="1220" t="s">
        <v>619</v>
      </c>
      <c r="C72" s="725"/>
      <c r="D72" s="743">
        <f>SUM(D73:D75)</f>
        <v>800</v>
      </c>
      <c r="E72" s="743">
        <f>SUM(E73:E75)</f>
        <v>0</v>
      </c>
      <c r="F72" s="743">
        <f t="shared" ref="F72:I72" si="22">SUM(F73:F75)</f>
        <v>0</v>
      </c>
      <c r="G72" s="743">
        <f t="shared" si="22"/>
        <v>0</v>
      </c>
      <c r="H72" s="716">
        <f t="shared" si="22"/>
        <v>800</v>
      </c>
      <c r="I72" s="716">
        <f t="shared" si="22"/>
        <v>0</v>
      </c>
      <c r="J72" s="581"/>
      <c r="K72" s="730"/>
      <c r="M72" s="718"/>
      <c r="N72" s="718"/>
      <c r="O72" s="718"/>
    </row>
    <row r="73" spans="1:15" ht="12" customHeight="1" x14ac:dyDescent="0.2">
      <c r="A73" s="1219"/>
      <c r="B73" s="1220"/>
      <c r="C73" s="725">
        <v>1150</v>
      </c>
      <c r="D73" s="726">
        <v>200</v>
      </c>
      <c r="E73" s="743"/>
      <c r="F73" s="549"/>
      <c r="G73" s="723"/>
      <c r="H73" s="724">
        <f t="shared" si="2"/>
        <v>200</v>
      </c>
      <c r="I73" s="724">
        <f t="shared" si="2"/>
        <v>0</v>
      </c>
      <c r="J73" s="581"/>
      <c r="K73" s="1224" t="s">
        <v>592</v>
      </c>
      <c r="M73" s="718"/>
      <c r="N73" s="718"/>
      <c r="O73" s="718"/>
    </row>
    <row r="74" spans="1:15" ht="12" customHeight="1" x14ac:dyDescent="0.2">
      <c r="A74" s="1219"/>
      <c r="B74" s="1220"/>
      <c r="C74" s="725">
        <v>2231</v>
      </c>
      <c r="D74" s="726">
        <v>100</v>
      </c>
      <c r="E74" s="743"/>
      <c r="F74" s="549"/>
      <c r="G74" s="723"/>
      <c r="H74" s="724">
        <f t="shared" si="2"/>
        <v>100</v>
      </c>
      <c r="I74" s="724">
        <f t="shared" si="2"/>
        <v>0</v>
      </c>
      <c r="J74" s="581"/>
      <c r="K74" s="1224"/>
      <c r="M74" s="718"/>
      <c r="N74" s="718"/>
      <c r="O74" s="718"/>
    </row>
    <row r="75" spans="1:15" x14ac:dyDescent="0.2">
      <c r="A75" s="1219"/>
      <c r="B75" s="1220"/>
      <c r="C75" s="725">
        <v>2314</v>
      </c>
      <c r="D75" s="726">
        <f>400+100</f>
        <v>500</v>
      </c>
      <c r="E75" s="726"/>
      <c r="F75" s="549"/>
      <c r="G75" s="723"/>
      <c r="H75" s="724">
        <f t="shared" si="2"/>
        <v>500</v>
      </c>
      <c r="I75" s="724">
        <f t="shared" si="2"/>
        <v>0</v>
      </c>
      <c r="J75" s="581"/>
      <c r="K75" s="1224"/>
      <c r="M75" s="718"/>
      <c r="N75" s="718"/>
      <c r="O75" s="718"/>
    </row>
    <row r="76" spans="1:15" x14ac:dyDescent="0.2">
      <c r="A76" s="1219" t="s">
        <v>620</v>
      </c>
      <c r="B76" s="1220" t="s">
        <v>621</v>
      </c>
      <c r="C76" s="721"/>
      <c r="D76" s="715">
        <f>SUM(D77:D78)</f>
        <v>350</v>
      </c>
      <c r="E76" s="715">
        <f>SUM(E77:E78)</f>
        <v>0</v>
      </c>
      <c r="F76" s="715">
        <f t="shared" ref="F76:I76" si="23">SUM(F77:F78)</f>
        <v>0</v>
      </c>
      <c r="G76" s="715">
        <f t="shared" si="23"/>
        <v>0</v>
      </c>
      <c r="H76" s="716">
        <f t="shared" si="23"/>
        <v>350</v>
      </c>
      <c r="I76" s="716">
        <f t="shared" si="23"/>
        <v>0</v>
      </c>
      <c r="J76" s="581"/>
      <c r="K76" s="730"/>
      <c r="M76" s="718"/>
      <c r="N76" s="718"/>
      <c r="O76" s="718"/>
    </row>
    <row r="77" spans="1:15" ht="12" customHeight="1" x14ac:dyDescent="0.2">
      <c r="A77" s="1219"/>
      <c r="B77" s="1220"/>
      <c r="C77" s="725">
        <v>1150</v>
      </c>
      <c r="D77" s="726">
        <v>100</v>
      </c>
      <c r="E77" s="726"/>
      <c r="F77" s="549"/>
      <c r="G77" s="723"/>
      <c r="H77" s="724">
        <f t="shared" ref="H77:I143" si="24">D77+F77</f>
        <v>100</v>
      </c>
      <c r="I77" s="724">
        <f t="shared" si="24"/>
        <v>0</v>
      </c>
      <c r="J77" s="581"/>
      <c r="K77" s="1224" t="s">
        <v>592</v>
      </c>
      <c r="M77" s="718"/>
      <c r="N77" s="718"/>
      <c r="O77" s="718"/>
    </row>
    <row r="78" spans="1:15" ht="12" customHeight="1" x14ac:dyDescent="0.2">
      <c r="A78" s="1219"/>
      <c r="B78" s="1220"/>
      <c r="C78" s="725">
        <v>2314</v>
      </c>
      <c r="D78" s="726">
        <v>250</v>
      </c>
      <c r="E78" s="726"/>
      <c r="F78" s="549"/>
      <c r="G78" s="723"/>
      <c r="H78" s="724">
        <f t="shared" si="24"/>
        <v>250</v>
      </c>
      <c r="I78" s="724">
        <f t="shared" si="24"/>
        <v>0</v>
      </c>
      <c r="J78" s="581"/>
      <c r="K78" s="1224"/>
      <c r="M78" s="718"/>
      <c r="N78" s="718"/>
      <c r="O78" s="718"/>
    </row>
    <row r="79" spans="1:15" x14ac:dyDescent="0.2">
      <c r="A79" s="1219" t="s">
        <v>622</v>
      </c>
      <c r="B79" s="1220" t="s">
        <v>623</v>
      </c>
      <c r="C79" s="725"/>
      <c r="D79" s="743">
        <f>SUM(D80:D83)</f>
        <v>9000</v>
      </c>
      <c r="E79" s="743">
        <f>SUM(E80:E83)</f>
        <v>0</v>
      </c>
      <c r="F79" s="743">
        <f t="shared" ref="F79:I79" si="25">SUM(F80:F83)</f>
        <v>0</v>
      </c>
      <c r="G79" s="743">
        <f t="shared" si="25"/>
        <v>0</v>
      </c>
      <c r="H79" s="716">
        <f t="shared" si="25"/>
        <v>9000</v>
      </c>
      <c r="I79" s="716">
        <f t="shared" si="25"/>
        <v>0</v>
      </c>
      <c r="J79" s="581"/>
      <c r="K79" s="730"/>
      <c r="M79" s="718"/>
      <c r="N79" s="718"/>
      <c r="O79" s="718"/>
    </row>
    <row r="80" spans="1:15" ht="12" customHeight="1" x14ac:dyDescent="0.2">
      <c r="A80" s="1219"/>
      <c r="B80" s="1220"/>
      <c r="C80" s="725">
        <v>1150</v>
      </c>
      <c r="D80" s="726">
        <f>2000+1000</f>
        <v>3000</v>
      </c>
      <c r="E80" s="726"/>
      <c r="F80" s="549"/>
      <c r="G80" s="723"/>
      <c r="H80" s="724">
        <f t="shared" si="24"/>
        <v>3000</v>
      </c>
      <c r="I80" s="724">
        <f t="shared" si="24"/>
        <v>0</v>
      </c>
      <c r="J80" s="581"/>
      <c r="K80" s="1224" t="s">
        <v>592</v>
      </c>
      <c r="M80" s="718"/>
      <c r="N80" s="718"/>
      <c r="O80" s="718"/>
    </row>
    <row r="81" spans="1:15" ht="12" customHeight="1" x14ac:dyDescent="0.2">
      <c r="A81" s="1219"/>
      <c r="B81" s="1220"/>
      <c r="C81" s="725">
        <v>2264</v>
      </c>
      <c r="D81" s="726">
        <f>1600+800</f>
        <v>2400</v>
      </c>
      <c r="E81" s="726"/>
      <c r="F81" s="549"/>
      <c r="G81" s="723"/>
      <c r="H81" s="724">
        <f t="shared" si="24"/>
        <v>2400</v>
      </c>
      <c r="I81" s="724">
        <f t="shared" si="24"/>
        <v>0</v>
      </c>
      <c r="J81" s="581"/>
      <c r="K81" s="1224"/>
      <c r="M81" s="718"/>
      <c r="N81" s="718"/>
      <c r="O81" s="718"/>
    </row>
    <row r="82" spans="1:15" x14ac:dyDescent="0.2">
      <c r="A82" s="1219"/>
      <c r="B82" s="1220"/>
      <c r="C82" s="725">
        <v>2279</v>
      </c>
      <c r="D82" s="726">
        <f>2127+1000</f>
        <v>3127</v>
      </c>
      <c r="E82" s="726"/>
      <c r="F82" s="549"/>
      <c r="G82" s="723"/>
      <c r="H82" s="724">
        <f t="shared" si="24"/>
        <v>3127</v>
      </c>
      <c r="I82" s="724">
        <f t="shared" si="24"/>
        <v>0</v>
      </c>
      <c r="J82" s="581"/>
      <c r="K82" s="1224"/>
      <c r="M82" s="718"/>
      <c r="N82" s="718"/>
      <c r="O82" s="718"/>
    </row>
    <row r="83" spans="1:15" x14ac:dyDescent="0.2">
      <c r="A83" s="1219"/>
      <c r="B83" s="1220"/>
      <c r="C83" s="725">
        <v>2314</v>
      </c>
      <c r="D83" s="726">
        <f>273+200</f>
        <v>473</v>
      </c>
      <c r="E83" s="726"/>
      <c r="F83" s="549"/>
      <c r="G83" s="723"/>
      <c r="H83" s="724">
        <f t="shared" si="24"/>
        <v>473</v>
      </c>
      <c r="I83" s="724">
        <f t="shared" si="24"/>
        <v>0</v>
      </c>
      <c r="J83" s="581"/>
      <c r="K83" s="1224"/>
      <c r="M83" s="718"/>
      <c r="N83" s="718"/>
      <c r="O83" s="718"/>
    </row>
    <row r="84" spans="1:15" x14ac:dyDescent="0.2">
      <c r="A84" s="1219" t="s">
        <v>624</v>
      </c>
      <c r="B84" s="1220" t="s">
        <v>625</v>
      </c>
      <c r="C84" s="725"/>
      <c r="D84" s="743">
        <f>SUM(D85:D88)</f>
        <v>3000</v>
      </c>
      <c r="E84" s="743">
        <f>SUM(E85:E88)</f>
        <v>0</v>
      </c>
      <c r="F84" s="743">
        <f t="shared" ref="F84:I84" si="26">SUM(F85:F88)</f>
        <v>0</v>
      </c>
      <c r="G84" s="743">
        <f t="shared" si="26"/>
        <v>0</v>
      </c>
      <c r="H84" s="716">
        <f t="shared" si="26"/>
        <v>3000</v>
      </c>
      <c r="I84" s="716">
        <f t="shared" si="26"/>
        <v>0</v>
      </c>
      <c r="J84" s="581"/>
      <c r="K84" s="730"/>
      <c r="M84" s="718"/>
      <c r="N84" s="718"/>
      <c r="O84" s="718"/>
    </row>
    <row r="85" spans="1:15" ht="12" customHeight="1" x14ac:dyDescent="0.2">
      <c r="A85" s="1219"/>
      <c r="B85" s="1220"/>
      <c r="C85" s="725">
        <v>1150</v>
      </c>
      <c r="D85" s="726">
        <v>898</v>
      </c>
      <c r="E85" s="726"/>
      <c r="F85" s="549"/>
      <c r="G85" s="723"/>
      <c r="H85" s="724">
        <f t="shared" si="24"/>
        <v>898</v>
      </c>
      <c r="I85" s="724">
        <f t="shared" si="24"/>
        <v>0</v>
      </c>
      <c r="J85" s="581"/>
      <c r="K85" s="1224" t="s">
        <v>592</v>
      </c>
      <c r="M85" s="718"/>
      <c r="N85" s="718"/>
      <c r="O85" s="718"/>
    </row>
    <row r="86" spans="1:15" ht="12" customHeight="1" x14ac:dyDescent="0.2">
      <c r="A86" s="1219"/>
      <c r="B86" s="1220"/>
      <c r="C86" s="725">
        <v>2231</v>
      </c>
      <c r="D86" s="726">
        <v>78</v>
      </c>
      <c r="E86" s="726"/>
      <c r="F86" s="549"/>
      <c r="G86" s="723"/>
      <c r="H86" s="724">
        <f t="shared" si="24"/>
        <v>78</v>
      </c>
      <c r="I86" s="724">
        <f t="shared" si="24"/>
        <v>0</v>
      </c>
      <c r="J86" s="581"/>
      <c r="K86" s="1224"/>
      <c r="M86" s="718"/>
      <c r="N86" s="718"/>
      <c r="O86" s="718"/>
    </row>
    <row r="87" spans="1:15" x14ac:dyDescent="0.2">
      <c r="A87" s="1219"/>
      <c r="B87" s="1220"/>
      <c r="C87" s="725">
        <v>2279</v>
      </c>
      <c r="D87" s="726">
        <v>1890</v>
      </c>
      <c r="E87" s="726"/>
      <c r="F87" s="549"/>
      <c r="G87" s="723"/>
      <c r="H87" s="724">
        <f t="shared" si="24"/>
        <v>1890</v>
      </c>
      <c r="I87" s="724">
        <f t="shared" si="24"/>
        <v>0</v>
      </c>
      <c r="J87" s="581"/>
      <c r="K87" s="1224"/>
      <c r="M87" s="718"/>
      <c r="N87" s="718"/>
      <c r="O87" s="718"/>
    </row>
    <row r="88" spans="1:15" x14ac:dyDescent="0.2">
      <c r="A88" s="1219"/>
      <c r="B88" s="1220"/>
      <c r="C88" s="725">
        <v>2314</v>
      </c>
      <c r="D88" s="726">
        <v>134</v>
      </c>
      <c r="E88" s="726"/>
      <c r="F88" s="549"/>
      <c r="G88" s="723"/>
      <c r="H88" s="724">
        <f t="shared" si="24"/>
        <v>134</v>
      </c>
      <c r="I88" s="724">
        <f t="shared" si="24"/>
        <v>0</v>
      </c>
      <c r="J88" s="581"/>
      <c r="K88" s="1224"/>
      <c r="M88" s="718"/>
      <c r="N88" s="718"/>
      <c r="O88" s="718"/>
    </row>
    <row r="89" spans="1:15" ht="12" customHeight="1" x14ac:dyDescent="0.2">
      <c r="A89" s="1228" t="s">
        <v>626</v>
      </c>
      <c r="B89" s="1220" t="s">
        <v>627</v>
      </c>
      <c r="C89" s="721"/>
      <c r="D89" s="715">
        <f>SUM(D90:D91)</f>
        <v>2554</v>
      </c>
      <c r="E89" s="715">
        <f>SUM(E90:E91)</f>
        <v>0</v>
      </c>
      <c r="F89" s="715">
        <f t="shared" ref="F89:I89" si="27">SUM(F90:F91)</f>
        <v>0</v>
      </c>
      <c r="G89" s="715">
        <f t="shared" si="27"/>
        <v>0</v>
      </c>
      <c r="H89" s="716">
        <f t="shared" si="27"/>
        <v>2554</v>
      </c>
      <c r="I89" s="716">
        <f t="shared" si="27"/>
        <v>0</v>
      </c>
      <c r="J89" s="581"/>
      <c r="K89" s="730"/>
      <c r="M89" s="718"/>
      <c r="N89" s="718"/>
      <c r="O89" s="718"/>
    </row>
    <row r="90" spans="1:15" ht="12" customHeight="1" x14ac:dyDescent="0.2">
      <c r="A90" s="1228"/>
      <c r="B90" s="1220"/>
      <c r="C90" s="725">
        <v>1150</v>
      </c>
      <c r="D90" s="726">
        <v>1780</v>
      </c>
      <c r="E90" s="726"/>
      <c r="F90" s="549"/>
      <c r="G90" s="723"/>
      <c r="H90" s="724">
        <f t="shared" si="24"/>
        <v>1780</v>
      </c>
      <c r="I90" s="724">
        <f t="shared" si="24"/>
        <v>0</v>
      </c>
      <c r="J90" s="581"/>
      <c r="K90" s="1224" t="s">
        <v>592</v>
      </c>
      <c r="M90" s="718"/>
      <c r="N90" s="718"/>
      <c r="O90" s="718"/>
    </row>
    <row r="91" spans="1:15" ht="24" customHeight="1" x14ac:dyDescent="0.2">
      <c r="A91" s="1228"/>
      <c r="B91" s="1220"/>
      <c r="C91" s="725">
        <v>2314</v>
      </c>
      <c r="D91" s="726">
        <v>774</v>
      </c>
      <c r="E91" s="726"/>
      <c r="F91" s="549"/>
      <c r="G91" s="723"/>
      <c r="H91" s="724">
        <f t="shared" si="24"/>
        <v>774</v>
      </c>
      <c r="I91" s="724">
        <f t="shared" si="24"/>
        <v>0</v>
      </c>
      <c r="J91" s="581"/>
      <c r="K91" s="1224"/>
      <c r="M91" s="718"/>
      <c r="N91" s="718"/>
      <c r="O91" s="718"/>
    </row>
    <row r="92" spans="1:15" x14ac:dyDescent="0.2">
      <c r="A92" s="1225" t="s">
        <v>628</v>
      </c>
      <c r="B92" s="1220" t="s">
        <v>629</v>
      </c>
      <c r="C92" s="721"/>
      <c r="D92" s="715">
        <f>SUM(D93:D96)</f>
        <v>3430</v>
      </c>
      <c r="E92" s="715">
        <f>SUM(E93:E96)</f>
        <v>0</v>
      </c>
      <c r="F92" s="715">
        <f t="shared" ref="F92:I92" si="28">SUM(F93:F96)</f>
        <v>0</v>
      </c>
      <c r="G92" s="715">
        <f t="shared" si="28"/>
        <v>0</v>
      </c>
      <c r="H92" s="716">
        <f t="shared" si="28"/>
        <v>3430</v>
      </c>
      <c r="I92" s="716">
        <f t="shared" si="28"/>
        <v>0</v>
      </c>
      <c r="J92" s="581"/>
      <c r="K92" s="730"/>
      <c r="M92" s="718"/>
      <c r="N92" s="718"/>
      <c r="O92" s="718"/>
    </row>
    <row r="93" spans="1:15" ht="12" customHeight="1" x14ac:dyDescent="0.2">
      <c r="A93" s="1225"/>
      <c r="B93" s="1220"/>
      <c r="C93" s="725">
        <v>1150</v>
      </c>
      <c r="D93" s="726">
        <f>720+720</f>
        <v>1440</v>
      </c>
      <c r="E93" s="726"/>
      <c r="F93" s="549"/>
      <c r="G93" s="723"/>
      <c r="H93" s="724">
        <f t="shared" si="24"/>
        <v>1440</v>
      </c>
      <c r="I93" s="724">
        <f t="shared" si="24"/>
        <v>0</v>
      </c>
      <c r="J93" s="581"/>
      <c r="K93" s="1224" t="s">
        <v>592</v>
      </c>
      <c r="M93" s="718"/>
      <c r="N93" s="718"/>
      <c r="O93" s="718"/>
    </row>
    <row r="94" spans="1:15" ht="12" customHeight="1" x14ac:dyDescent="0.2">
      <c r="A94" s="1225"/>
      <c r="B94" s="1220"/>
      <c r="C94" s="725">
        <v>2264</v>
      </c>
      <c r="D94" s="726">
        <v>1280</v>
      </c>
      <c r="E94" s="726"/>
      <c r="F94" s="549"/>
      <c r="G94" s="723"/>
      <c r="H94" s="724">
        <f t="shared" si="24"/>
        <v>1280</v>
      </c>
      <c r="I94" s="724">
        <f t="shared" si="24"/>
        <v>0</v>
      </c>
      <c r="J94" s="581"/>
      <c r="K94" s="1224"/>
      <c r="M94" s="718"/>
      <c r="N94" s="718"/>
      <c r="O94" s="718"/>
    </row>
    <row r="95" spans="1:15" x14ac:dyDescent="0.2">
      <c r="A95" s="1225"/>
      <c r="B95" s="1220"/>
      <c r="C95" s="725">
        <v>2279</v>
      </c>
      <c r="D95" s="726">
        <v>100</v>
      </c>
      <c r="E95" s="726"/>
      <c r="F95" s="549"/>
      <c r="G95" s="723"/>
      <c r="H95" s="724">
        <f t="shared" si="24"/>
        <v>100</v>
      </c>
      <c r="I95" s="724">
        <f t="shared" si="24"/>
        <v>0</v>
      </c>
      <c r="J95" s="581"/>
      <c r="K95" s="1224"/>
      <c r="M95" s="718"/>
      <c r="N95" s="718"/>
      <c r="O95" s="718"/>
    </row>
    <row r="96" spans="1:15" x14ac:dyDescent="0.2">
      <c r="A96" s="1225"/>
      <c r="B96" s="1220"/>
      <c r="C96" s="725">
        <v>2314</v>
      </c>
      <c r="D96" s="726">
        <f>180+430</f>
        <v>610</v>
      </c>
      <c r="E96" s="726"/>
      <c r="F96" s="549"/>
      <c r="G96" s="723"/>
      <c r="H96" s="724">
        <f t="shared" si="24"/>
        <v>610</v>
      </c>
      <c r="I96" s="724">
        <f t="shared" si="24"/>
        <v>0</v>
      </c>
      <c r="J96" s="581"/>
      <c r="K96" s="1224"/>
      <c r="M96" s="718"/>
      <c r="N96" s="718"/>
      <c r="O96" s="718"/>
    </row>
    <row r="97" spans="1:15" ht="12" customHeight="1" x14ac:dyDescent="0.2">
      <c r="A97" s="1219" t="s">
        <v>630</v>
      </c>
      <c r="B97" s="1220" t="s">
        <v>631</v>
      </c>
      <c r="C97" s="725"/>
      <c r="D97" s="743">
        <f>SUM(D98:D100)</f>
        <v>4250</v>
      </c>
      <c r="E97" s="743">
        <f>SUM(E98:E100)</f>
        <v>0</v>
      </c>
      <c r="F97" s="743">
        <f t="shared" ref="F97:I97" si="29">SUM(F98:F100)</f>
        <v>0</v>
      </c>
      <c r="G97" s="743">
        <f t="shared" si="29"/>
        <v>0</v>
      </c>
      <c r="H97" s="716">
        <f t="shared" si="29"/>
        <v>4250</v>
      </c>
      <c r="I97" s="716">
        <f t="shared" si="29"/>
        <v>0</v>
      </c>
      <c r="J97" s="581"/>
      <c r="K97" s="730"/>
      <c r="M97" s="718"/>
      <c r="N97" s="718"/>
      <c r="O97" s="718"/>
    </row>
    <row r="98" spans="1:15" ht="12" customHeight="1" x14ac:dyDescent="0.2">
      <c r="A98" s="1219"/>
      <c r="B98" s="1220"/>
      <c r="C98" s="725">
        <v>1150</v>
      </c>
      <c r="D98" s="726">
        <v>1200</v>
      </c>
      <c r="E98" s="726"/>
      <c r="F98" s="549"/>
      <c r="G98" s="723"/>
      <c r="H98" s="724">
        <f t="shared" si="24"/>
        <v>1200</v>
      </c>
      <c r="I98" s="724">
        <f t="shared" si="24"/>
        <v>0</v>
      </c>
      <c r="J98" s="581"/>
      <c r="K98" s="1224" t="s">
        <v>592</v>
      </c>
      <c r="M98" s="718"/>
      <c r="N98" s="718"/>
      <c r="O98" s="718"/>
    </row>
    <row r="99" spans="1:15" ht="12" customHeight="1" x14ac:dyDescent="0.2">
      <c r="A99" s="1219"/>
      <c r="B99" s="1220"/>
      <c r="C99" s="725">
        <v>2314</v>
      </c>
      <c r="D99" s="726">
        <v>1050</v>
      </c>
      <c r="E99" s="726"/>
      <c r="F99" s="549"/>
      <c r="G99" s="723"/>
      <c r="H99" s="724">
        <f t="shared" si="24"/>
        <v>1050</v>
      </c>
      <c r="I99" s="724">
        <f t="shared" si="24"/>
        <v>0</v>
      </c>
      <c r="J99" s="581"/>
      <c r="K99" s="1224"/>
      <c r="M99" s="718"/>
      <c r="N99" s="718"/>
      <c r="O99" s="718"/>
    </row>
    <row r="100" spans="1:15" x14ac:dyDescent="0.2">
      <c r="A100" s="1219"/>
      <c r="B100" s="1220"/>
      <c r="C100" s="725">
        <v>6422</v>
      </c>
      <c r="D100" s="726">
        <v>2000</v>
      </c>
      <c r="E100" s="726"/>
      <c r="F100" s="549"/>
      <c r="G100" s="723"/>
      <c r="H100" s="724">
        <f t="shared" si="24"/>
        <v>2000</v>
      </c>
      <c r="I100" s="724">
        <f t="shared" si="24"/>
        <v>0</v>
      </c>
      <c r="J100" s="581"/>
      <c r="K100" s="1224"/>
      <c r="M100" s="718"/>
      <c r="N100" s="718"/>
      <c r="O100" s="718"/>
    </row>
    <row r="101" spans="1:15" ht="12" customHeight="1" x14ac:dyDescent="0.2">
      <c r="A101" s="1219" t="s">
        <v>632</v>
      </c>
      <c r="B101" s="1220" t="s">
        <v>633</v>
      </c>
      <c r="C101" s="725"/>
      <c r="D101" s="743">
        <f>SUM(D102:D103)</f>
        <v>285</v>
      </c>
      <c r="E101" s="743">
        <f>SUM(E102:E103)</f>
        <v>0</v>
      </c>
      <c r="F101" s="743">
        <f t="shared" ref="F101:I101" si="30">SUM(F102:F103)</f>
        <v>0</v>
      </c>
      <c r="G101" s="743">
        <f t="shared" si="30"/>
        <v>0</v>
      </c>
      <c r="H101" s="716">
        <f t="shared" si="30"/>
        <v>285</v>
      </c>
      <c r="I101" s="716">
        <f t="shared" si="30"/>
        <v>0</v>
      </c>
      <c r="J101" s="581"/>
      <c r="K101" s="730"/>
      <c r="M101" s="718"/>
      <c r="N101" s="718"/>
      <c r="O101" s="718"/>
    </row>
    <row r="102" spans="1:15" ht="12" customHeight="1" x14ac:dyDescent="0.2">
      <c r="A102" s="1219"/>
      <c r="B102" s="1220"/>
      <c r="C102" s="725">
        <v>1150</v>
      </c>
      <c r="D102" s="726">
        <v>115</v>
      </c>
      <c r="E102" s="726"/>
      <c r="F102" s="549"/>
      <c r="G102" s="723"/>
      <c r="H102" s="724">
        <f t="shared" si="24"/>
        <v>115</v>
      </c>
      <c r="I102" s="724">
        <f t="shared" si="24"/>
        <v>0</v>
      </c>
      <c r="J102" s="581"/>
      <c r="K102" s="1224" t="s">
        <v>592</v>
      </c>
      <c r="M102" s="718"/>
      <c r="N102" s="718"/>
      <c r="O102" s="718"/>
    </row>
    <row r="103" spans="1:15" ht="12" customHeight="1" x14ac:dyDescent="0.2">
      <c r="A103" s="1219"/>
      <c r="B103" s="1220"/>
      <c r="C103" s="725">
        <v>2314</v>
      </c>
      <c r="D103" s="726">
        <v>170</v>
      </c>
      <c r="E103" s="726"/>
      <c r="F103" s="549"/>
      <c r="G103" s="723"/>
      <c r="H103" s="724">
        <f t="shared" si="24"/>
        <v>170</v>
      </c>
      <c r="I103" s="724">
        <f t="shared" si="24"/>
        <v>0</v>
      </c>
      <c r="J103" s="581"/>
      <c r="K103" s="1224"/>
      <c r="M103" s="718"/>
      <c r="N103" s="718"/>
      <c r="O103" s="718"/>
    </row>
    <row r="104" spans="1:15" ht="9.75" customHeight="1" x14ac:dyDescent="0.2">
      <c r="A104" s="1219" t="s">
        <v>634</v>
      </c>
      <c r="B104" s="1227" t="s">
        <v>635</v>
      </c>
      <c r="C104" s="725"/>
      <c r="D104" s="743">
        <f>SUM(D105:D107)</f>
        <v>3830</v>
      </c>
      <c r="E104" s="743">
        <f>SUM(E105:E107)</f>
        <v>2170</v>
      </c>
      <c r="F104" s="743">
        <f t="shared" ref="F104:I104" si="31">SUM(F105:F107)</f>
        <v>0</v>
      </c>
      <c r="G104" s="743">
        <f t="shared" si="31"/>
        <v>0</v>
      </c>
      <c r="H104" s="716">
        <f t="shared" si="31"/>
        <v>3830</v>
      </c>
      <c r="I104" s="716">
        <f t="shared" si="31"/>
        <v>2170</v>
      </c>
      <c r="J104" s="745"/>
      <c r="K104" s="730"/>
      <c r="M104" s="718"/>
      <c r="N104" s="718"/>
      <c r="O104" s="718"/>
    </row>
    <row r="105" spans="1:15" ht="12" customHeight="1" x14ac:dyDescent="0.2">
      <c r="A105" s="1219"/>
      <c r="B105" s="1227"/>
      <c r="C105" s="725">
        <v>1150</v>
      </c>
      <c r="D105" s="726">
        <v>1275</v>
      </c>
      <c r="E105" s="726">
        <v>725</v>
      </c>
      <c r="F105" s="549"/>
      <c r="G105" s="723"/>
      <c r="H105" s="724">
        <f t="shared" si="24"/>
        <v>1275</v>
      </c>
      <c r="I105" s="724">
        <f t="shared" si="24"/>
        <v>725</v>
      </c>
      <c r="J105" s="746"/>
      <c r="K105" s="1224" t="s">
        <v>592</v>
      </c>
      <c r="M105" s="718"/>
      <c r="N105" s="718"/>
      <c r="O105" s="718"/>
    </row>
    <row r="106" spans="1:15" x14ac:dyDescent="0.2">
      <c r="A106" s="1219"/>
      <c r="B106" s="1227"/>
      <c r="C106" s="725">
        <v>2279</v>
      </c>
      <c r="D106" s="726">
        <v>1275</v>
      </c>
      <c r="E106" s="726">
        <v>725</v>
      </c>
      <c r="F106" s="549"/>
      <c r="G106" s="723"/>
      <c r="H106" s="724">
        <f t="shared" si="24"/>
        <v>1275</v>
      </c>
      <c r="I106" s="724">
        <f t="shared" si="24"/>
        <v>725</v>
      </c>
      <c r="J106" s="746"/>
      <c r="K106" s="1224"/>
      <c r="M106" s="718"/>
      <c r="N106" s="718"/>
      <c r="O106" s="718"/>
    </row>
    <row r="107" spans="1:15" x14ac:dyDescent="0.2">
      <c r="A107" s="1219"/>
      <c r="B107" s="1227"/>
      <c r="C107" s="725">
        <v>2314</v>
      </c>
      <c r="D107" s="726">
        <v>1280</v>
      </c>
      <c r="E107" s="726">
        <v>720</v>
      </c>
      <c r="F107" s="549"/>
      <c r="G107" s="723"/>
      <c r="H107" s="724">
        <f t="shared" si="24"/>
        <v>1280</v>
      </c>
      <c r="I107" s="724">
        <f t="shared" si="24"/>
        <v>720</v>
      </c>
      <c r="J107" s="747"/>
      <c r="K107" s="1224"/>
      <c r="M107" s="718"/>
      <c r="N107" s="718"/>
      <c r="O107" s="718"/>
    </row>
    <row r="108" spans="1:15" ht="12" customHeight="1" x14ac:dyDescent="0.2">
      <c r="A108" s="1219" t="s">
        <v>636</v>
      </c>
      <c r="B108" s="1220" t="s">
        <v>637</v>
      </c>
      <c r="C108" s="721"/>
      <c r="D108" s="715">
        <f>SUM(D109:D109)</f>
        <v>3000</v>
      </c>
      <c r="E108" s="715">
        <f>SUM(E109:E109)</f>
        <v>0</v>
      </c>
      <c r="F108" s="715">
        <f t="shared" ref="F108:I108" si="32">SUM(F109:F109)</f>
        <v>0</v>
      </c>
      <c r="G108" s="715">
        <f t="shared" si="32"/>
        <v>0</v>
      </c>
      <c r="H108" s="716">
        <f t="shared" si="32"/>
        <v>3000</v>
      </c>
      <c r="I108" s="716">
        <f t="shared" si="32"/>
        <v>0</v>
      </c>
      <c r="J108" s="581"/>
      <c r="K108" s="1221" t="s">
        <v>592</v>
      </c>
      <c r="M108" s="718"/>
      <c r="N108" s="718"/>
      <c r="O108" s="718"/>
    </row>
    <row r="109" spans="1:15" ht="12" customHeight="1" x14ac:dyDescent="0.2">
      <c r="A109" s="1219"/>
      <c r="B109" s="1220"/>
      <c r="C109" s="725">
        <v>2314</v>
      </c>
      <c r="D109" s="726">
        <v>3000</v>
      </c>
      <c r="E109" s="726"/>
      <c r="F109" s="549"/>
      <c r="G109" s="723"/>
      <c r="H109" s="724">
        <f t="shared" si="24"/>
        <v>3000</v>
      </c>
      <c r="I109" s="724">
        <f>E109+G109</f>
        <v>0</v>
      </c>
      <c r="J109" s="581"/>
      <c r="K109" s="1222"/>
      <c r="M109" s="718"/>
      <c r="N109" s="718"/>
      <c r="O109" s="718"/>
    </row>
    <row r="110" spans="1:15" x14ac:dyDescent="0.2">
      <c r="A110" s="1219" t="s">
        <v>638</v>
      </c>
      <c r="B110" s="1220" t="s">
        <v>639</v>
      </c>
      <c r="C110" s="721"/>
      <c r="D110" s="715">
        <f>SUM(D111:D114)</f>
        <v>1100</v>
      </c>
      <c r="E110" s="715">
        <f t="shared" ref="E110:I110" si="33">SUM(E111:E114)</f>
        <v>6700</v>
      </c>
      <c r="F110" s="715">
        <f t="shared" si="33"/>
        <v>0</v>
      </c>
      <c r="G110" s="715">
        <f t="shared" si="33"/>
        <v>0</v>
      </c>
      <c r="H110" s="716">
        <f t="shared" si="33"/>
        <v>1100</v>
      </c>
      <c r="I110" s="716">
        <f t="shared" si="33"/>
        <v>6700</v>
      </c>
      <c r="J110" s="737"/>
      <c r="K110" s="730"/>
      <c r="M110" s="718"/>
      <c r="N110" s="718"/>
      <c r="O110" s="718"/>
    </row>
    <row r="111" spans="1:15" x14ac:dyDescent="0.2">
      <c r="A111" s="1219"/>
      <c r="B111" s="1220"/>
      <c r="C111" s="721">
        <v>1150</v>
      </c>
      <c r="D111" s="715"/>
      <c r="E111" s="722">
        <v>500</v>
      </c>
      <c r="F111" s="715"/>
      <c r="G111" s="722"/>
      <c r="H111" s="724">
        <f t="shared" ref="H111:I111" si="34">D111+F111</f>
        <v>0</v>
      </c>
      <c r="I111" s="724">
        <f t="shared" si="34"/>
        <v>500</v>
      </c>
      <c r="J111" s="737"/>
      <c r="K111" s="730"/>
      <c r="M111" s="718"/>
      <c r="N111" s="718"/>
      <c r="O111" s="718"/>
    </row>
    <row r="112" spans="1:15" ht="12" customHeight="1" x14ac:dyDescent="0.2">
      <c r="A112" s="1219"/>
      <c r="B112" s="1220"/>
      <c r="C112" s="725">
        <v>2262</v>
      </c>
      <c r="D112" s="726"/>
      <c r="E112" s="726">
        <v>300</v>
      </c>
      <c r="F112" s="549"/>
      <c r="G112" s="723"/>
      <c r="H112" s="724">
        <f t="shared" si="24"/>
        <v>0</v>
      </c>
      <c r="I112" s="724">
        <f t="shared" si="24"/>
        <v>300</v>
      </c>
      <c r="J112" s="737"/>
      <c r="K112" s="1224" t="s">
        <v>592</v>
      </c>
      <c r="M112" s="718"/>
      <c r="N112" s="718"/>
      <c r="O112" s="718"/>
    </row>
    <row r="113" spans="1:15" x14ac:dyDescent="0.2">
      <c r="A113" s="1219"/>
      <c r="B113" s="1220"/>
      <c r="C113" s="725">
        <v>2279</v>
      </c>
      <c r="D113" s="726">
        <v>1100</v>
      </c>
      <c r="E113" s="726">
        <v>4400</v>
      </c>
      <c r="F113" s="549"/>
      <c r="G113" s="723"/>
      <c r="H113" s="724">
        <f t="shared" si="24"/>
        <v>1100</v>
      </c>
      <c r="I113" s="724">
        <f t="shared" si="24"/>
        <v>4400</v>
      </c>
      <c r="J113" s="737"/>
      <c r="K113" s="1224"/>
      <c r="M113" s="718"/>
      <c r="N113" s="718"/>
      <c r="O113" s="718"/>
    </row>
    <row r="114" spans="1:15" x14ac:dyDescent="0.2">
      <c r="A114" s="1219"/>
      <c r="B114" s="1220"/>
      <c r="C114" s="725">
        <v>2269</v>
      </c>
      <c r="D114" s="726"/>
      <c r="E114" s="726">
        <v>1500</v>
      </c>
      <c r="F114" s="549"/>
      <c r="G114" s="723"/>
      <c r="H114" s="724">
        <f t="shared" si="24"/>
        <v>0</v>
      </c>
      <c r="I114" s="724">
        <f t="shared" si="24"/>
        <v>1500</v>
      </c>
      <c r="J114" s="737"/>
      <c r="K114" s="1224"/>
      <c r="M114" s="718"/>
      <c r="N114" s="718"/>
      <c r="O114" s="718"/>
    </row>
    <row r="115" spans="1:15" x14ac:dyDescent="0.2">
      <c r="A115" s="1219" t="s">
        <v>640</v>
      </c>
      <c r="B115" s="1220" t="s">
        <v>641</v>
      </c>
      <c r="C115" s="721"/>
      <c r="D115" s="715">
        <f>SUM(D116:D117)</f>
        <v>4000</v>
      </c>
      <c r="E115" s="715">
        <f>SUM(E116:E117)</f>
        <v>0</v>
      </c>
      <c r="F115" s="715">
        <f t="shared" ref="F115:I115" si="35">SUM(F116:F117)</f>
        <v>0</v>
      </c>
      <c r="G115" s="715">
        <f t="shared" si="35"/>
        <v>0</v>
      </c>
      <c r="H115" s="716">
        <f t="shared" si="35"/>
        <v>4000</v>
      </c>
      <c r="I115" s="716">
        <f t="shared" si="35"/>
        <v>0</v>
      </c>
      <c r="J115" s="581"/>
      <c r="K115" s="730"/>
      <c r="M115" s="718"/>
      <c r="N115" s="718"/>
      <c r="O115" s="718"/>
    </row>
    <row r="116" spans="1:15" ht="12" customHeight="1" x14ac:dyDescent="0.2">
      <c r="A116" s="1219"/>
      <c r="B116" s="1220"/>
      <c r="C116" s="727">
        <v>1150</v>
      </c>
      <c r="D116" s="726">
        <f>1000+1000</f>
        <v>2000</v>
      </c>
      <c r="E116" s="726"/>
      <c r="F116" s="549"/>
      <c r="G116" s="723"/>
      <c r="H116" s="724">
        <f t="shared" si="24"/>
        <v>2000</v>
      </c>
      <c r="I116" s="724">
        <f t="shared" si="24"/>
        <v>0</v>
      </c>
      <c r="J116" s="581"/>
      <c r="K116" s="1224" t="s">
        <v>592</v>
      </c>
      <c r="M116" s="718"/>
      <c r="N116" s="718"/>
      <c r="O116" s="718"/>
    </row>
    <row r="117" spans="1:15" ht="12" customHeight="1" x14ac:dyDescent="0.2">
      <c r="A117" s="1219"/>
      <c r="B117" s="1220"/>
      <c r="C117" s="727">
        <v>2279</v>
      </c>
      <c r="D117" s="726">
        <f>1000+1000</f>
        <v>2000</v>
      </c>
      <c r="E117" s="726"/>
      <c r="F117" s="549"/>
      <c r="G117" s="723"/>
      <c r="H117" s="724">
        <f t="shared" si="24"/>
        <v>2000</v>
      </c>
      <c r="I117" s="724">
        <f t="shared" si="24"/>
        <v>0</v>
      </c>
      <c r="J117" s="581"/>
      <c r="K117" s="1224"/>
      <c r="M117" s="718"/>
      <c r="N117" s="718"/>
      <c r="O117" s="718"/>
    </row>
    <row r="118" spans="1:15" x14ac:dyDescent="0.2">
      <c r="A118" s="1219" t="s">
        <v>642</v>
      </c>
      <c r="B118" s="1220" t="s">
        <v>643</v>
      </c>
      <c r="C118" s="725"/>
      <c r="D118" s="743">
        <f>D119</f>
        <v>5000</v>
      </c>
      <c r="E118" s="743">
        <f>E119</f>
        <v>0</v>
      </c>
      <c r="F118" s="743">
        <f t="shared" ref="F118:I118" si="36">F119</f>
        <v>0</v>
      </c>
      <c r="G118" s="743">
        <f t="shared" si="36"/>
        <v>0</v>
      </c>
      <c r="H118" s="716">
        <f t="shared" si="36"/>
        <v>5000</v>
      </c>
      <c r="I118" s="716">
        <f t="shared" si="36"/>
        <v>0</v>
      </c>
      <c r="J118" s="581"/>
      <c r="K118" s="748"/>
      <c r="M118" s="718"/>
      <c r="N118" s="718"/>
      <c r="O118" s="718"/>
    </row>
    <row r="119" spans="1:15" x14ac:dyDescent="0.2">
      <c r="A119" s="1219"/>
      <c r="B119" s="1220"/>
      <c r="C119" s="727">
        <v>2275</v>
      </c>
      <c r="D119" s="726">
        <v>5000</v>
      </c>
      <c r="E119" s="726"/>
      <c r="F119" s="549"/>
      <c r="G119" s="723"/>
      <c r="H119" s="724">
        <f t="shared" si="24"/>
        <v>5000</v>
      </c>
      <c r="I119" s="724">
        <f>E119+G119</f>
        <v>0</v>
      </c>
      <c r="J119" s="581"/>
      <c r="K119" s="748"/>
      <c r="M119" s="718"/>
      <c r="N119" s="718"/>
      <c r="O119" s="718"/>
    </row>
    <row r="120" spans="1:15" x14ac:dyDescent="0.2">
      <c r="A120" s="1219" t="s">
        <v>644</v>
      </c>
      <c r="B120" s="1220" t="s">
        <v>645</v>
      </c>
      <c r="C120" s="721"/>
      <c r="D120" s="715">
        <f>SUM(D121:D122)</f>
        <v>1450</v>
      </c>
      <c r="E120" s="715">
        <f>SUM(E121:E122)</f>
        <v>0</v>
      </c>
      <c r="F120" s="715">
        <f t="shared" ref="F120:I120" si="37">SUM(F121:F122)</f>
        <v>0</v>
      </c>
      <c r="G120" s="715">
        <f t="shared" si="37"/>
        <v>0</v>
      </c>
      <c r="H120" s="716">
        <f t="shared" si="37"/>
        <v>1450</v>
      </c>
      <c r="I120" s="716">
        <f t="shared" si="37"/>
        <v>0</v>
      </c>
      <c r="J120" s="581"/>
      <c r="K120" s="730"/>
      <c r="M120" s="718"/>
      <c r="N120" s="718"/>
      <c r="O120" s="718"/>
    </row>
    <row r="121" spans="1:15" ht="12" customHeight="1" x14ac:dyDescent="0.2">
      <c r="A121" s="1219"/>
      <c r="B121" s="1220"/>
      <c r="C121" s="725">
        <v>1150</v>
      </c>
      <c r="D121" s="726">
        <v>1000</v>
      </c>
      <c r="E121" s="726"/>
      <c r="F121" s="549"/>
      <c r="G121" s="723"/>
      <c r="H121" s="724">
        <f t="shared" si="24"/>
        <v>1000</v>
      </c>
      <c r="I121" s="724">
        <f t="shared" si="24"/>
        <v>0</v>
      </c>
      <c r="J121" s="581"/>
      <c r="K121" s="1224" t="s">
        <v>592</v>
      </c>
      <c r="M121" s="718"/>
      <c r="N121" s="718"/>
      <c r="O121" s="718"/>
    </row>
    <row r="122" spans="1:15" ht="12" customHeight="1" x14ac:dyDescent="0.2">
      <c r="A122" s="1219"/>
      <c r="B122" s="1220"/>
      <c r="C122" s="725">
        <v>2314</v>
      </c>
      <c r="D122" s="726">
        <v>450</v>
      </c>
      <c r="E122" s="726"/>
      <c r="F122" s="549"/>
      <c r="G122" s="723"/>
      <c r="H122" s="724">
        <f t="shared" si="24"/>
        <v>450</v>
      </c>
      <c r="I122" s="724">
        <f t="shared" si="24"/>
        <v>0</v>
      </c>
      <c r="J122" s="581"/>
      <c r="K122" s="1224"/>
      <c r="M122" s="718"/>
      <c r="N122" s="718"/>
      <c r="O122" s="718"/>
    </row>
    <row r="123" spans="1:15" ht="12" customHeight="1" x14ac:dyDescent="0.2">
      <c r="A123" s="1219" t="s">
        <v>646</v>
      </c>
      <c r="B123" s="1220" t="s">
        <v>647</v>
      </c>
      <c r="C123" s="728"/>
      <c r="D123" s="729">
        <f>SUM(D124:D124)</f>
        <v>2000</v>
      </c>
      <c r="E123" s="729">
        <f>SUM(E124:E124)</f>
        <v>0</v>
      </c>
      <c r="F123" s="729">
        <f t="shared" ref="F123:I123" si="38">SUM(F124:F124)</f>
        <v>0</v>
      </c>
      <c r="G123" s="729">
        <f t="shared" si="38"/>
        <v>0</v>
      </c>
      <c r="H123" s="716">
        <f t="shared" si="38"/>
        <v>2000</v>
      </c>
      <c r="I123" s="716">
        <f t="shared" si="38"/>
        <v>0</v>
      </c>
      <c r="J123" s="581"/>
      <c r="K123" s="1221" t="s">
        <v>592</v>
      </c>
      <c r="M123" s="718"/>
      <c r="N123" s="718"/>
      <c r="O123" s="718"/>
    </row>
    <row r="124" spans="1:15" ht="12" customHeight="1" x14ac:dyDescent="0.2">
      <c r="A124" s="1219"/>
      <c r="B124" s="1220"/>
      <c r="C124" s="725">
        <v>2275</v>
      </c>
      <c r="D124" s="726">
        <v>2000</v>
      </c>
      <c r="E124" s="726"/>
      <c r="F124" s="549"/>
      <c r="G124" s="723"/>
      <c r="H124" s="724">
        <f t="shared" si="24"/>
        <v>2000</v>
      </c>
      <c r="I124" s="724">
        <f>E124+G124</f>
        <v>0</v>
      </c>
      <c r="J124" s="581"/>
      <c r="K124" s="1222"/>
      <c r="M124" s="718"/>
      <c r="N124" s="718"/>
      <c r="O124" s="718"/>
    </row>
    <row r="125" spans="1:15" ht="12" customHeight="1" x14ac:dyDescent="0.2">
      <c r="A125" s="1219" t="s">
        <v>648</v>
      </c>
      <c r="B125" s="1220" t="s">
        <v>649</v>
      </c>
      <c r="C125" s="721"/>
      <c r="D125" s="715">
        <f>SUM(D126:D127)</f>
        <v>800</v>
      </c>
      <c r="E125" s="715">
        <f>SUM(E126:E127)</f>
        <v>0</v>
      </c>
      <c r="F125" s="715">
        <f t="shared" ref="F125:I125" si="39">SUM(F126:F127)</f>
        <v>0</v>
      </c>
      <c r="G125" s="715">
        <f t="shared" si="39"/>
        <v>0</v>
      </c>
      <c r="H125" s="716">
        <f t="shared" si="39"/>
        <v>800</v>
      </c>
      <c r="I125" s="716">
        <f t="shared" si="39"/>
        <v>0</v>
      </c>
      <c r="J125" s="581"/>
      <c r="K125" s="730"/>
      <c r="M125" s="718"/>
      <c r="N125" s="718"/>
      <c r="O125" s="718"/>
    </row>
    <row r="126" spans="1:15" ht="12" customHeight="1" x14ac:dyDescent="0.2">
      <c r="A126" s="1219"/>
      <c r="B126" s="1220"/>
      <c r="C126" s="749">
        <v>2264</v>
      </c>
      <c r="D126" s="750">
        <v>600</v>
      </c>
      <c r="E126" s="750"/>
      <c r="F126" s="549"/>
      <c r="G126" s="723"/>
      <c r="H126" s="724">
        <f t="shared" si="24"/>
        <v>600</v>
      </c>
      <c r="I126" s="724">
        <f t="shared" si="24"/>
        <v>0</v>
      </c>
      <c r="J126" s="581"/>
      <c r="K126" s="1224" t="s">
        <v>592</v>
      </c>
      <c r="M126" s="718"/>
      <c r="N126" s="718"/>
      <c r="O126" s="718"/>
    </row>
    <row r="127" spans="1:15" ht="12" customHeight="1" x14ac:dyDescent="0.2">
      <c r="A127" s="1219"/>
      <c r="B127" s="1220"/>
      <c r="C127" s="749">
        <v>2314</v>
      </c>
      <c r="D127" s="751">
        <v>200</v>
      </c>
      <c r="E127" s="751"/>
      <c r="F127" s="549"/>
      <c r="G127" s="723"/>
      <c r="H127" s="724">
        <f t="shared" si="24"/>
        <v>200</v>
      </c>
      <c r="I127" s="724">
        <f t="shared" si="24"/>
        <v>0</v>
      </c>
      <c r="J127" s="581"/>
      <c r="K127" s="1224"/>
      <c r="M127" s="718"/>
      <c r="N127" s="718"/>
      <c r="O127" s="718"/>
    </row>
    <row r="128" spans="1:15" ht="12" customHeight="1" x14ac:dyDescent="0.2">
      <c r="A128" s="1219" t="s">
        <v>650</v>
      </c>
      <c r="B128" s="1220" t="s">
        <v>651</v>
      </c>
      <c r="C128" s="728"/>
      <c r="D128" s="729">
        <f>SUM(D129:D129)</f>
        <v>3625</v>
      </c>
      <c r="E128" s="729">
        <f>SUM(E129:E129)</f>
        <v>0</v>
      </c>
      <c r="F128" s="729">
        <f t="shared" ref="F128:I128" si="40">SUM(F129:F129)</f>
        <v>0</v>
      </c>
      <c r="G128" s="729">
        <f t="shared" si="40"/>
        <v>0</v>
      </c>
      <c r="H128" s="716">
        <f t="shared" si="40"/>
        <v>3625</v>
      </c>
      <c r="I128" s="716">
        <f t="shared" si="40"/>
        <v>0</v>
      </c>
      <c r="J128" s="581"/>
      <c r="K128" s="1221" t="s">
        <v>592</v>
      </c>
      <c r="M128" s="718"/>
      <c r="N128" s="718"/>
      <c r="O128" s="718"/>
    </row>
    <row r="129" spans="1:15" ht="12" customHeight="1" x14ac:dyDescent="0.2">
      <c r="A129" s="1219"/>
      <c r="B129" s="1220"/>
      <c r="C129" s="725">
        <v>2264</v>
      </c>
      <c r="D129" s="726">
        <v>3625</v>
      </c>
      <c r="E129" s="726"/>
      <c r="F129" s="549"/>
      <c r="G129" s="723"/>
      <c r="H129" s="724">
        <f t="shared" ref="H129" si="41">D129+F129</f>
        <v>3625</v>
      </c>
      <c r="I129" s="724">
        <f>E129+G129</f>
        <v>0</v>
      </c>
      <c r="J129" s="581"/>
      <c r="K129" s="1222"/>
      <c r="M129" s="718"/>
      <c r="N129" s="718"/>
      <c r="O129" s="718"/>
    </row>
    <row r="130" spans="1:15" ht="24" x14ac:dyDescent="0.2">
      <c r="A130" s="735">
        <v>5</v>
      </c>
      <c r="B130" s="731" t="s">
        <v>652</v>
      </c>
      <c r="C130" s="727"/>
      <c r="D130" s="752">
        <f>SUM(D131,D139,D144,D148)</f>
        <v>49328</v>
      </c>
      <c r="E130" s="752">
        <f>SUM(E131,E139,E144,E148)</f>
        <v>4650</v>
      </c>
      <c r="F130" s="752">
        <f t="shared" ref="F130:I130" si="42">SUM(F131,F139,F144,F148)</f>
        <v>0</v>
      </c>
      <c r="G130" s="752">
        <f t="shared" si="42"/>
        <v>0</v>
      </c>
      <c r="H130" s="716">
        <f t="shared" si="42"/>
        <v>49328</v>
      </c>
      <c r="I130" s="716">
        <f t="shared" si="42"/>
        <v>4650</v>
      </c>
      <c r="J130" s="581"/>
      <c r="K130" s="730"/>
      <c r="M130" s="718"/>
      <c r="N130" s="718"/>
      <c r="O130" s="718"/>
    </row>
    <row r="131" spans="1:15" ht="12" customHeight="1" x14ac:dyDescent="0.2">
      <c r="A131" s="1219" t="s">
        <v>653</v>
      </c>
      <c r="B131" s="1220" t="s">
        <v>654</v>
      </c>
      <c r="C131" s="753"/>
      <c r="D131" s="754">
        <f>SUM(D132:D138)</f>
        <v>17000</v>
      </c>
      <c r="E131" s="754">
        <f>SUM(E132:E138)</f>
        <v>0</v>
      </c>
      <c r="F131" s="754">
        <f t="shared" ref="F131:I131" si="43">SUM(F132:F138)</f>
        <v>0</v>
      </c>
      <c r="G131" s="754">
        <f t="shared" si="43"/>
        <v>0</v>
      </c>
      <c r="H131" s="716">
        <f t="shared" si="43"/>
        <v>17000</v>
      </c>
      <c r="I131" s="716">
        <f t="shared" si="43"/>
        <v>0</v>
      </c>
      <c r="J131" s="581"/>
      <c r="K131" s="730"/>
      <c r="M131" s="718"/>
      <c r="N131" s="718"/>
      <c r="O131" s="718"/>
    </row>
    <row r="132" spans="1:15" ht="12" customHeight="1" x14ac:dyDescent="0.2">
      <c r="A132" s="1219"/>
      <c r="B132" s="1220"/>
      <c r="C132" s="753">
        <v>1150</v>
      </c>
      <c r="D132" s="755">
        <v>372</v>
      </c>
      <c r="E132" s="755"/>
      <c r="F132" s="549"/>
      <c r="G132" s="723"/>
      <c r="H132" s="724">
        <f t="shared" si="24"/>
        <v>372</v>
      </c>
      <c r="I132" s="724">
        <f t="shared" si="24"/>
        <v>0</v>
      </c>
      <c r="J132" s="581"/>
      <c r="K132" s="1224" t="s">
        <v>592</v>
      </c>
      <c r="M132" s="718"/>
      <c r="N132" s="718"/>
      <c r="O132" s="718"/>
    </row>
    <row r="133" spans="1:15" ht="12" customHeight="1" x14ac:dyDescent="0.2">
      <c r="A133" s="1219"/>
      <c r="B133" s="1220"/>
      <c r="C133" s="753">
        <v>2111</v>
      </c>
      <c r="D133" s="755">
        <v>18</v>
      </c>
      <c r="E133" s="755"/>
      <c r="F133" s="549"/>
      <c r="G133" s="723"/>
      <c r="H133" s="724">
        <f t="shared" si="24"/>
        <v>18</v>
      </c>
      <c r="I133" s="724">
        <f t="shared" si="24"/>
        <v>0</v>
      </c>
      <c r="J133" s="581"/>
      <c r="K133" s="1224"/>
      <c r="M133" s="718"/>
      <c r="N133" s="718"/>
      <c r="O133" s="718"/>
    </row>
    <row r="134" spans="1:15" x14ac:dyDescent="0.2">
      <c r="A134" s="1219"/>
      <c r="B134" s="1220"/>
      <c r="C134" s="753">
        <v>2261</v>
      </c>
      <c r="D134" s="755">
        <v>112</v>
      </c>
      <c r="E134" s="755"/>
      <c r="F134" s="549"/>
      <c r="G134" s="723"/>
      <c r="H134" s="724">
        <f t="shared" si="24"/>
        <v>112</v>
      </c>
      <c r="I134" s="724">
        <f t="shared" si="24"/>
        <v>0</v>
      </c>
      <c r="J134" s="581"/>
      <c r="K134" s="1224"/>
      <c r="M134" s="718"/>
      <c r="N134" s="718"/>
      <c r="O134" s="718"/>
    </row>
    <row r="135" spans="1:15" x14ac:dyDescent="0.2">
      <c r="A135" s="1219"/>
      <c r="B135" s="1220"/>
      <c r="C135" s="725">
        <v>2262</v>
      </c>
      <c r="D135" s="726">
        <v>14862</v>
      </c>
      <c r="E135" s="726"/>
      <c r="F135" s="549"/>
      <c r="G135" s="723"/>
      <c r="H135" s="724">
        <f t="shared" si="24"/>
        <v>14862</v>
      </c>
      <c r="I135" s="724">
        <f t="shared" si="24"/>
        <v>0</v>
      </c>
      <c r="J135" s="581"/>
      <c r="K135" s="1224"/>
      <c r="M135" s="718"/>
      <c r="N135" s="718"/>
      <c r="O135" s="718"/>
    </row>
    <row r="136" spans="1:15" x14ac:dyDescent="0.2">
      <c r="A136" s="1219"/>
      <c r="B136" s="1220"/>
      <c r="C136" s="725">
        <v>2279</v>
      </c>
      <c r="D136" s="726">
        <v>430</v>
      </c>
      <c r="E136" s="726"/>
      <c r="F136" s="549"/>
      <c r="G136" s="723"/>
      <c r="H136" s="724">
        <f t="shared" si="24"/>
        <v>430</v>
      </c>
      <c r="I136" s="724">
        <f t="shared" si="24"/>
        <v>0</v>
      </c>
      <c r="J136" s="581"/>
      <c r="K136" s="1224"/>
      <c r="M136" s="718"/>
      <c r="N136" s="718"/>
      <c r="O136" s="718"/>
    </row>
    <row r="137" spans="1:15" x14ac:dyDescent="0.2">
      <c r="A137" s="1219"/>
      <c r="B137" s="1220"/>
      <c r="C137" s="725">
        <v>2314</v>
      </c>
      <c r="D137" s="726">
        <v>600</v>
      </c>
      <c r="E137" s="726"/>
      <c r="F137" s="549"/>
      <c r="G137" s="723"/>
      <c r="H137" s="724">
        <f t="shared" si="24"/>
        <v>600</v>
      </c>
      <c r="I137" s="724">
        <f t="shared" si="24"/>
        <v>0</v>
      </c>
      <c r="J137" s="581"/>
      <c r="K137" s="1224"/>
      <c r="M137" s="718"/>
      <c r="N137" s="718"/>
      <c r="O137" s="718"/>
    </row>
    <row r="138" spans="1:15" x14ac:dyDescent="0.2">
      <c r="A138" s="1219"/>
      <c r="B138" s="1220"/>
      <c r="C138" s="725">
        <v>2363</v>
      </c>
      <c r="D138" s="726">
        <v>606</v>
      </c>
      <c r="E138" s="726"/>
      <c r="F138" s="549"/>
      <c r="G138" s="723"/>
      <c r="H138" s="724">
        <f t="shared" si="24"/>
        <v>606</v>
      </c>
      <c r="I138" s="724">
        <f t="shared" si="24"/>
        <v>0</v>
      </c>
      <c r="J138" s="581"/>
      <c r="K138" s="1224"/>
      <c r="M138" s="718"/>
      <c r="N138" s="718"/>
      <c r="O138" s="718"/>
    </row>
    <row r="139" spans="1:15" ht="12" customHeight="1" x14ac:dyDescent="0.2">
      <c r="A139" s="1219" t="s">
        <v>655</v>
      </c>
      <c r="B139" s="1220" t="s">
        <v>656</v>
      </c>
      <c r="C139" s="753"/>
      <c r="D139" s="754">
        <f>SUM(D140:D143)</f>
        <v>2532</v>
      </c>
      <c r="E139" s="754">
        <f>SUM(E140:E143)</f>
        <v>0</v>
      </c>
      <c r="F139" s="754">
        <f t="shared" ref="F139:I139" si="44">SUM(F140:F143)</f>
        <v>0</v>
      </c>
      <c r="G139" s="754">
        <f t="shared" si="44"/>
        <v>0</v>
      </c>
      <c r="H139" s="716">
        <f t="shared" si="44"/>
        <v>2532</v>
      </c>
      <c r="I139" s="716">
        <f t="shared" si="44"/>
        <v>0</v>
      </c>
      <c r="J139" s="581"/>
      <c r="K139" s="730"/>
      <c r="M139" s="718"/>
      <c r="N139" s="718"/>
      <c r="O139" s="718"/>
    </row>
    <row r="140" spans="1:15" ht="12" customHeight="1" x14ac:dyDescent="0.2">
      <c r="A140" s="1219"/>
      <c r="B140" s="1220"/>
      <c r="C140" s="725">
        <v>1150</v>
      </c>
      <c r="D140" s="730">
        <v>712</v>
      </c>
      <c r="E140" s="730"/>
      <c r="F140" s="549"/>
      <c r="G140" s="723"/>
      <c r="H140" s="724">
        <f t="shared" si="24"/>
        <v>712</v>
      </c>
      <c r="I140" s="724">
        <f t="shared" si="24"/>
        <v>0</v>
      </c>
      <c r="J140" s="581"/>
      <c r="K140" s="1224" t="s">
        <v>592</v>
      </c>
      <c r="M140" s="718"/>
      <c r="N140" s="718"/>
      <c r="O140" s="718"/>
    </row>
    <row r="141" spans="1:15" ht="12" customHeight="1" x14ac:dyDescent="0.2">
      <c r="A141" s="1219"/>
      <c r="B141" s="1220"/>
      <c r="C141" s="725">
        <v>1210</v>
      </c>
      <c r="D141" s="730">
        <v>104</v>
      </c>
      <c r="E141" s="730"/>
      <c r="F141" s="549"/>
      <c r="G141" s="723"/>
      <c r="H141" s="724">
        <f t="shared" si="24"/>
        <v>104</v>
      </c>
      <c r="I141" s="724">
        <f t="shared" si="24"/>
        <v>0</v>
      </c>
      <c r="J141" s="581"/>
      <c r="K141" s="1224"/>
      <c r="M141" s="718"/>
      <c r="N141" s="718"/>
      <c r="O141" s="718"/>
    </row>
    <row r="142" spans="1:15" x14ac:dyDescent="0.2">
      <c r="A142" s="1219"/>
      <c r="B142" s="1220"/>
      <c r="C142" s="725">
        <v>2314</v>
      </c>
      <c r="D142" s="730">
        <v>1431</v>
      </c>
      <c r="E142" s="730"/>
      <c r="F142" s="549"/>
      <c r="G142" s="723"/>
      <c r="H142" s="724">
        <f t="shared" si="24"/>
        <v>1431</v>
      </c>
      <c r="I142" s="724">
        <f t="shared" si="24"/>
        <v>0</v>
      </c>
      <c r="J142" s="581"/>
      <c r="K142" s="1224"/>
      <c r="M142" s="718"/>
      <c r="N142" s="718"/>
      <c r="O142" s="718"/>
    </row>
    <row r="143" spans="1:15" x14ac:dyDescent="0.2">
      <c r="A143" s="1219"/>
      <c r="B143" s="1220"/>
      <c r="C143" s="753">
        <v>2363</v>
      </c>
      <c r="D143" s="755">
        <v>285</v>
      </c>
      <c r="E143" s="755"/>
      <c r="F143" s="549"/>
      <c r="G143" s="723"/>
      <c r="H143" s="724">
        <f t="shared" si="24"/>
        <v>285</v>
      </c>
      <c r="I143" s="724">
        <f t="shared" si="24"/>
        <v>0</v>
      </c>
      <c r="J143" s="581"/>
      <c r="K143" s="1224"/>
      <c r="M143" s="718"/>
      <c r="N143" s="718"/>
      <c r="O143" s="718"/>
    </row>
    <row r="144" spans="1:15" ht="12" customHeight="1" x14ac:dyDescent="0.2">
      <c r="A144" s="1219" t="s">
        <v>657</v>
      </c>
      <c r="B144" s="1223" t="s">
        <v>658</v>
      </c>
      <c r="C144" s="721"/>
      <c r="D144" s="715">
        <f>SUM(D145:D147)</f>
        <v>26446</v>
      </c>
      <c r="E144" s="715">
        <f>SUM(E145:E147)</f>
        <v>0</v>
      </c>
      <c r="F144" s="715">
        <f t="shared" ref="F144:I144" si="45">SUM(F145:F147)</f>
        <v>0</v>
      </c>
      <c r="G144" s="715">
        <f t="shared" si="45"/>
        <v>0</v>
      </c>
      <c r="H144" s="716">
        <f t="shared" si="45"/>
        <v>26446</v>
      </c>
      <c r="I144" s="716">
        <f t="shared" si="45"/>
        <v>0</v>
      </c>
      <c r="J144" s="581"/>
      <c r="K144" s="730"/>
      <c r="M144" s="718"/>
      <c r="N144" s="718"/>
      <c r="O144" s="718"/>
    </row>
    <row r="145" spans="1:15" ht="12" customHeight="1" x14ac:dyDescent="0.2">
      <c r="A145" s="1219"/>
      <c r="B145" s="1223"/>
      <c r="C145" s="725">
        <v>2122</v>
      </c>
      <c r="D145" s="726">
        <v>1877</v>
      </c>
      <c r="E145" s="726"/>
      <c r="F145" s="549"/>
      <c r="G145" s="723"/>
      <c r="H145" s="724">
        <f t="shared" ref="H145:I166" si="46">D145+F145</f>
        <v>1877</v>
      </c>
      <c r="I145" s="724">
        <f t="shared" si="46"/>
        <v>0</v>
      </c>
      <c r="J145" s="581"/>
      <c r="K145" s="1224" t="s">
        <v>592</v>
      </c>
      <c r="M145" s="718"/>
      <c r="N145" s="718"/>
      <c r="O145" s="718"/>
    </row>
    <row r="146" spans="1:15" ht="12" customHeight="1" x14ac:dyDescent="0.2">
      <c r="A146" s="1219"/>
      <c r="B146" s="1223"/>
      <c r="C146" s="725">
        <v>2262</v>
      </c>
      <c r="D146" s="726">
        <v>1725</v>
      </c>
      <c r="E146" s="726"/>
      <c r="F146" s="549"/>
      <c r="G146" s="723"/>
      <c r="H146" s="724">
        <f t="shared" si="46"/>
        <v>1725</v>
      </c>
      <c r="I146" s="724">
        <f t="shared" si="46"/>
        <v>0</v>
      </c>
      <c r="J146" s="581"/>
      <c r="K146" s="1224"/>
      <c r="M146" s="718"/>
      <c r="N146" s="718"/>
      <c r="O146" s="718"/>
    </row>
    <row r="147" spans="1:15" x14ac:dyDescent="0.2">
      <c r="A147" s="1219"/>
      <c r="B147" s="1223"/>
      <c r="C147" s="721">
        <v>2279</v>
      </c>
      <c r="D147" s="722">
        <v>22844</v>
      </c>
      <c r="E147" s="722"/>
      <c r="F147" s="549"/>
      <c r="G147" s="723"/>
      <c r="H147" s="724">
        <f t="shared" si="46"/>
        <v>22844</v>
      </c>
      <c r="I147" s="724">
        <f t="shared" si="46"/>
        <v>0</v>
      </c>
      <c r="J147" s="581"/>
      <c r="K147" s="1224"/>
      <c r="M147" s="718"/>
      <c r="N147" s="718"/>
      <c r="O147" s="718"/>
    </row>
    <row r="148" spans="1:15" x14ac:dyDescent="0.2">
      <c r="A148" s="1225" t="s">
        <v>659</v>
      </c>
      <c r="B148" s="1220" t="s">
        <v>660</v>
      </c>
      <c r="C148" s="756"/>
      <c r="D148" s="757">
        <f>SUM(D149:D151)</f>
        <v>3350</v>
      </c>
      <c r="E148" s="757">
        <f>SUM(E149:E151)</f>
        <v>4650</v>
      </c>
      <c r="F148" s="757">
        <f t="shared" ref="F148:I148" si="47">SUM(F149:F151)</f>
        <v>0</v>
      </c>
      <c r="G148" s="757">
        <f t="shared" si="47"/>
        <v>0</v>
      </c>
      <c r="H148" s="716">
        <f t="shared" si="47"/>
        <v>3350</v>
      </c>
      <c r="I148" s="716">
        <f t="shared" si="47"/>
        <v>4650</v>
      </c>
      <c r="J148" s="581"/>
      <c r="K148" s="758"/>
      <c r="M148" s="718"/>
      <c r="N148" s="718"/>
      <c r="O148" s="718"/>
    </row>
    <row r="149" spans="1:15" ht="12" customHeight="1" x14ac:dyDescent="0.2">
      <c r="A149" s="1225"/>
      <c r="B149" s="1220"/>
      <c r="C149" s="727">
        <v>1150</v>
      </c>
      <c r="D149" s="734">
        <v>1700</v>
      </c>
      <c r="E149" s="726">
        <v>1900</v>
      </c>
      <c r="F149" s="549"/>
      <c r="G149" s="723"/>
      <c r="H149" s="724">
        <f t="shared" si="46"/>
        <v>1700</v>
      </c>
      <c r="I149" s="724">
        <f t="shared" si="46"/>
        <v>1900</v>
      </c>
      <c r="J149" s="581"/>
      <c r="K149" s="1226" t="s">
        <v>592</v>
      </c>
      <c r="M149" s="718"/>
      <c r="N149" s="718"/>
      <c r="O149" s="718"/>
    </row>
    <row r="150" spans="1:15" ht="12" customHeight="1" x14ac:dyDescent="0.2">
      <c r="A150" s="1225"/>
      <c r="B150" s="1220"/>
      <c r="C150" s="727">
        <v>2312</v>
      </c>
      <c r="D150" s="734"/>
      <c r="E150" s="726">
        <v>450</v>
      </c>
      <c r="F150" s="549"/>
      <c r="G150" s="723"/>
      <c r="H150" s="724">
        <f t="shared" si="46"/>
        <v>0</v>
      </c>
      <c r="I150" s="724">
        <f t="shared" si="46"/>
        <v>450</v>
      </c>
      <c r="J150" s="581"/>
      <c r="K150" s="1226"/>
      <c r="M150" s="718"/>
      <c r="N150" s="718"/>
      <c r="O150" s="718"/>
    </row>
    <row r="151" spans="1:15" x14ac:dyDescent="0.2">
      <c r="A151" s="1225"/>
      <c r="B151" s="1220"/>
      <c r="C151" s="727">
        <v>2314</v>
      </c>
      <c r="D151" s="734">
        <v>1650</v>
      </c>
      <c r="E151" s="759">
        <v>2300</v>
      </c>
      <c r="F151" s="549"/>
      <c r="G151" s="723"/>
      <c r="H151" s="724">
        <f t="shared" si="46"/>
        <v>1650</v>
      </c>
      <c r="I151" s="724">
        <f t="shared" si="46"/>
        <v>2300</v>
      </c>
      <c r="J151" s="581"/>
      <c r="K151" s="1226"/>
      <c r="M151" s="718"/>
      <c r="N151" s="718"/>
      <c r="O151" s="718"/>
    </row>
    <row r="152" spans="1:15" x14ac:dyDescent="0.2">
      <c r="A152" s="720">
        <v>6</v>
      </c>
      <c r="B152" s="736" t="s">
        <v>661</v>
      </c>
      <c r="C152" s="721"/>
      <c r="D152" s="715">
        <f>SUM(D153:D155,D157,D160)</f>
        <v>68992</v>
      </c>
      <c r="E152" s="715">
        <f>SUM(E153:E155,E157,E160)</f>
        <v>2500</v>
      </c>
      <c r="F152" s="715">
        <f t="shared" ref="F152:I152" si="48">SUM(F153:F155,F157,F160)</f>
        <v>0</v>
      </c>
      <c r="G152" s="715">
        <f t="shared" si="48"/>
        <v>0</v>
      </c>
      <c r="H152" s="716">
        <f t="shared" si="48"/>
        <v>68992</v>
      </c>
      <c r="I152" s="716">
        <f t="shared" si="48"/>
        <v>2500</v>
      </c>
      <c r="J152" s="581"/>
      <c r="K152" s="730"/>
      <c r="M152" s="718"/>
      <c r="N152" s="718"/>
      <c r="O152" s="718"/>
    </row>
    <row r="153" spans="1:15" ht="24" x14ac:dyDescent="0.2">
      <c r="A153" s="735" t="s">
        <v>662</v>
      </c>
      <c r="B153" s="760" t="s">
        <v>663</v>
      </c>
      <c r="C153" s="727">
        <v>2314</v>
      </c>
      <c r="D153" s="752">
        <v>8000</v>
      </c>
      <c r="E153" s="734">
        <v>2000</v>
      </c>
      <c r="F153" s="752"/>
      <c r="G153" s="752"/>
      <c r="H153" s="716">
        <f t="shared" si="46"/>
        <v>8000</v>
      </c>
      <c r="I153" s="716">
        <f t="shared" si="46"/>
        <v>2000</v>
      </c>
      <c r="J153" s="581"/>
      <c r="K153" s="730"/>
      <c r="M153" s="718"/>
      <c r="N153" s="718"/>
      <c r="O153" s="718"/>
    </row>
    <row r="154" spans="1:15" x14ac:dyDescent="0.2">
      <c r="A154" s="735" t="s">
        <v>664</v>
      </c>
      <c r="B154" s="760" t="s">
        <v>665</v>
      </c>
      <c r="C154" s="725">
        <v>2279</v>
      </c>
      <c r="D154" s="743">
        <v>4750</v>
      </c>
      <c r="E154" s="726">
        <v>500</v>
      </c>
      <c r="F154" s="761"/>
      <c r="G154" s="762"/>
      <c r="H154" s="716">
        <f t="shared" si="46"/>
        <v>4750</v>
      </c>
      <c r="I154" s="716">
        <f t="shared" si="46"/>
        <v>500</v>
      </c>
      <c r="J154" s="581"/>
      <c r="K154" s="730"/>
      <c r="M154" s="718"/>
      <c r="N154" s="718"/>
      <c r="O154" s="718"/>
    </row>
    <row r="155" spans="1:15" x14ac:dyDescent="0.2">
      <c r="A155" s="1219" t="s">
        <v>666</v>
      </c>
      <c r="B155" s="1220" t="s">
        <v>667</v>
      </c>
      <c r="C155" s="728"/>
      <c r="D155" s="729">
        <f>SUM(D156:D156)</f>
        <v>600</v>
      </c>
      <c r="E155" s="729">
        <f>SUM(E156:E156)</f>
        <v>0</v>
      </c>
      <c r="F155" s="729">
        <f t="shared" ref="F155" si="49">SUM(F156:F156)</f>
        <v>0</v>
      </c>
      <c r="G155" s="729">
        <f>SUM(G156:G156)</f>
        <v>0</v>
      </c>
      <c r="H155" s="716">
        <f t="shared" ref="H155:I155" si="50">SUM(H156:H156)</f>
        <v>600</v>
      </c>
      <c r="I155" s="716">
        <f t="shared" si="50"/>
        <v>0</v>
      </c>
      <c r="J155" s="581"/>
      <c r="K155" s="730"/>
      <c r="M155" s="718"/>
      <c r="N155" s="718"/>
      <c r="O155" s="718"/>
    </row>
    <row r="156" spans="1:15" x14ac:dyDescent="0.2">
      <c r="A156" s="1219"/>
      <c r="B156" s="1220"/>
      <c r="C156" s="725">
        <v>2248</v>
      </c>
      <c r="D156" s="726">
        <v>600</v>
      </c>
      <c r="E156" s="726"/>
      <c r="F156" s="549"/>
      <c r="G156" s="723"/>
      <c r="H156" s="724">
        <f t="shared" si="46"/>
        <v>600</v>
      </c>
      <c r="I156" s="724">
        <f>E156+G156</f>
        <v>0</v>
      </c>
      <c r="J156" s="581"/>
      <c r="K156" s="730"/>
      <c r="M156" s="718"/>
      <c r="N156" s="718"/>
      <c r="O156" s="718"/>
    </row>
    <row r="157" spans="1:15" ht="12" customHeight="1" x14ac:dyDescent="0.2">
      <c r="A157" s="1219" t="s">
        <v>668</v>
      </c>
      <c r="B157" s="1220" t="s">
        <v>669</v>
      </c>
      <c r="C157" s="728"/>
      <c r="D157" s="729">
        <f>SUM(D158:D159)</f>
        <v>1000</v>
      </c>
      <c r="E157" s="729">
        <f>SUM(E158:E159)</f>
        <v>0</v>
      </c>
      <c r="F157" s="729">
        <f t="shared" ref="F157:I157" si="51">SUM(F158:F159)</f>
        <v>0</v>
      </c>
      <c r="G157" s="729">
        <f t="shared" si="51"/>
        <v>0</v>
      </c>
      <c r="H157" s="716">
        <f t="shared" si="51"/>
        <v>1000</v>
      </c>
      <c r="I157" s="716">
        <f t="shared" si="51"/>
        <v>0</v>
      </c>
      <c r="J157" s="581"/>
      <c r="K157" s="730"/>
      <c r="M157" s="718"/>
      <c r="N157" s="718"/>
      <c r="O157" s="718"/>
    </row>
    <row r="158" spans="1:15" x14ac:dyDescent="0.2">
      <c r="A158" s="1219"/>
      <c r="B158" s="1220"/>
      <c r="C158" s="725">
        <v>2223</v>
      </c>
      <c r="D158" s="726">
        <v>200</v>
      </c>
      <c r="E158" s="726"/>
      <c r="F158" s="549"/>
      <c r="G158" s="723"/>
      <c r="H158" s="724">
        <f t="shared" si="46"/>
        <v>200</v>
      </c>
      <c r="I158" s="724">
        <f t="shared" si="46"/>
        <v>0</v>
      </c>
      <c r="J158" s="581"/>
      <c r="K158" s="730"/>
      <c r="M158" s="718"/>
      <c r="N158" s="718"/>
      <c r="O158" s="718"/>
    </row>
    <row r="159" spans="1:15" x14ac:dyDescent="0.2">
      <c r="A159" s="1219"/>
      <c r="B159" s="1220"/>
      <c r="C159" s="725">
        <v>2279</v>
      </c>
      <c r="D159" s="726">
        <v>800</v>
      </c>
      <c r="E159" s="726"/>
      <c r="F159" s="549"/>
      <c r="G159" s="723"/>
      <c r="H159" s="724">
        <f t="shared" si="46"/>
        <v>800</v>
      </c>
      <c r="I159" s="724">
        <f t="shared" si="46"/>
        <v>0</v>
      </c>
      <c r="J159" s="581"/>
      <c r="K159" s="730"/>
      <c r="M159" s="718"/>
      <c r="N159" s="718"/>
      <c r="O159" s="718"/>
    </row>
    <row r="160" spans="1:15" ht="12" customHeight="1" x14ac:dyDescent="0.2">
      <c r="A160" s="1219" t="s">
        <v>670</v>
      </c>
      <c r="B160" s="1220" t="s">
        <v>671</v>
      </c>
      <c r="C160" s="721"/>
      <c r="D160" s="715">
        <f>SUM(D161:D163)</f>
        <v>54642</v>
      </c>
      <c r="E160" s="715">
        <f>SUM(E161:E163)</f>
        <v>0</v>
      </c>
      <c r="F160" s="715">
        <f t="shared" ref="F160:I160" si="52">SUM(F161:F163)</f>
        <v>0</v>
      </c>
      <c r="G160" s="715">
        <f t="shared" si="52"/>
        <v>0</v>
      </c>
      <c r="H160" s="716">
        <f t="shared" si="52"/>
        <v>54642</v>
      </c>
      <c r="I160" s="716">
        <f t="shared" si="52"/>
        <v>0</v>
      </c>
      <c r="J160" s="581"/>
      <c r="K160" s="763"/>
      <c r="M160" s="718"/>
      <c r="N160" s="718"/>
      <c r="O160" s="718"/>
    </row>
    <row r="161" spans="1:18" ht="11.25" customHeight="1" x14ac:dyDescent="0.2">
      <c r="A161" s="1219"/>
      <c r="B161" s="1220"/>
      <c r="C161" s="725">
        <v>2239</v>
      </c>
      <c r="D161" s="726">
        <v>49000</v>
      </c>
      <c r="E161" s="726"/>
      <c r="F161" s="549"/>
      <c r="G161" s="723"/>
      <c r="H161" s="724">
        <f t="shared" si="46"/>
        <v>49000</v>
      </c>
      <c r="I161" s="724">
        <f t="shared" si="46"/>
        <v>0</v>
      </c>
      <c r="J161" s="581"/>
      <c r="K161" s="763"/>
      <c r="M161" s="718"/>
      <c r="N161" s="718"/>
      <c r="O161" s="718"/>
    </row>
    <row r="162" spans="1:18" ht="11.25" customHeight="1" x14ac:dyDescent="0.2">
      <c r="A162" s="1219"/>
      <c r="B162" s="1220"/>
      <c r="C162" s="725">
        <v>2279</v>
      </c>
      <c r="D162" s="726">
        <v>2900</v>
      </c>
      <c r="E162" s="726"/>
      <c r="F162" s="549"/>
      <c r="G162" s="723"/>
      <c r="H162" s="724">
        <f t="shared" si="46"/>
        <v>2900</v>
      </c>
      <c r="I162" s="724">
        <f t="shared" si="46"/>
        <v>0</v>
      </c>
      <c r="J162" s="581"/>
      <c r="K162" s="763"/>
      <c r="M162" s="718"/>
      <c r="N162" s="718"/>
      <c r="O162" s="718"/>
    </row>
    <row r="163" spans="1:18" x14ac:dyDescent="0.2">
      <c r="A163" s="1219"/>
      <c r="B163" s="1220"/>
      <c r="C163" s="725">
        <v>2314</v>
      </c>
      <c r="D163" s="726">
        <v>2742</v>
      </c>
      <c r="E163" s="726"/>
      <c r="F163" s="549"/>
      <c r="G163" s="723"/>
      <c r="H163" s="724">
        <f t="shared" si="46"/>
        <v>2742</v>
      </c>
      <c r="I163" s="724">
        <f t="shared" si="46"/>
        <v>0</v>
      </c>
      <c r="J163" s="581"/>
      <c r="K163" s="763"/>
      <c r="M163" s="718"/>
      <c r="N163" s="718"/>
      <c r="O163" s="718"/>
    </row>
    <row r="164" spans="1:18" ht="24" x14ac:dyDescent="0.2">
      <c r="A164" s="720">
        <v>7</v>
      </c>
      <c r="B164" s="715" t="s">
        <v>672</v>
      </c>
      <c r="C164" s="728"/>
      <c r="D164" s="729">
        <f>D165</f>
        <v>5000</v>
      </c>
      <c r="E164" s="729">
        <f>E165</f>
        <v>0</v>
      </c>
      <c r="F164" s="729">
        <f t="shared" ref="F164" si="53">F165</f>
        <v>0</v>
      </c>
      <c r="G164" s="729">
        <f>G165</f>
        <v>0</v>
      </c>
      <c r="H164" s="716">
        <f t="shared" ref="H164:I164" si="54">H165</f>
        <v>5000</v>
      </c>
      <c r="I164" s="716">
        <f t="shared" si="54"/>
        <v>0</v>
      </c>
      <c r="J164" s="581"/>
      <c r="K164" s="730"/>
      <c r="M164" s="718"/>
      <c r="N164" s="718"/>
      <c r="O164" s="718"/>
    </row>
    <row r="165" spans="1:18" ht="12" customHeight="1" x14ac:dyDescent="0.2">
      <c r="A165" s="1219" t="s">
        <v>673</v>
      </c>
      <c r="B165" s="1220" t="s">
        <v>674</v>
      </c>
      <c r="C165" s="721"/>
      <c r="D165" s="715">
        <f>SUM(D166:D166)</f>
        <v>5000</v>
      </c>
      <c r="E165" s="715">
        <f>SUM(E166:E166)</f>
        <v>0</v>
      </c>
      <c r="F165" s="715">
        <f t="shared" ref="F165:I165" si="55">SUM(F166:F166)</f>
        <v>0</v>
      </c>
      <c r="G165" s="715">
        <f t="shared" si="55"/>
        <v>0</v>
      </c>
      <c r="H165" s="716">
        <f t="shared" si="55"/>
        <v>5000</v>
      </c>
      <c r="I165" s="716">
        <f t="shared" si="55"/>
        <v>0</v>
      </c>
      <c r="J165" s="581"/>
      <c r="K165" s="1221" t="s">
        <v>592</v>
      </c>
      <c r="M165" s="718"/>
      <c r="N165" s="718"/>
      <c r="O165" s="718"/>
      <c r="P165" s="708"/>
      <c r="Q165" s="708"/>
      <c r="R165" s="708"/>
    </row>
    <row r="166" spans="1:18" ht="12" customHeight="1" x14ac:dyDescent="0.2">
      <c r="A166" s="1219"/>
      <c r="B166" s="1220"/>
      <c r="C166" s="725">
        <v>2275</v>
      </c>
      <c r="D166" s="726">
        <v>5000</v>
      </c>
      <c r="E166" s="726"/>
      <c r="F166" s="549"/>
      <c r="G166" s="723"/>
      <c r="H166" s="724">
        <f t="shared" si="46"/>
        <v>5000</v>
      </c>
      <c r="I166" s="724">
        <f>E166+G166</f>
        <v>0</v>
      </c>
      <c r="J166" s="581"/>
      <c r="K166" s="1222"/>
      <c r="M166" s="718"/>
      <c r="N166" s="718"/>
      <c r="O166" s="718"/>
      <c r="P166" s="708"/>
      <c r="Q166" s="708"/>
      <c r="R166" s="708"/>
    </row>
    <row r="167" spans="1:18" s="708" customFormat="1" x14ac:dyDescent="0.2">
      <c r="A167" s="553"/>
      <c r="B167" s="553"/>
      <c r="C167" s="553"/>
      <c r="D167" s="553"/>
      <c r="M167" s="718"/>
      <c r="N167" s="718"/>
      <c r="O167" s="718"/>
    </row>
    <row r="168" spans="1:18" s="708" customFormat="1" x14ac:dyDescent="0.2">
      <c r="A168" s="764" t="s">
        <v>563</v>
      </c>
      <c r="C168" s="765"/>
      <c r="D168" s="766"/>
      <c r="E168" s="766"/>
      <c r="F168" s="765"/>
    </row>
    <row r="169" spans="1:18" s="708" customFormat="1" x14ac:dyDescent="0.2">
      <c r="A169" s="764" t="s">
        <v>675</v>
      </c>
      <c r="C169" s="765"/>
      <c r="D169" s="766"/>
      <c r="E169" s="766"/>
      <c r="F169" s="765"/>
    </row>
    <row r="170" spans="1:18" s="708" customFormat="1" ht="12" customHeight="1" x14ac:dyDescent="0.2">
      <c r="A170" s="767" t="s">
        <v>676</v>
      </c>
      <c r="C170" s="768"/>
      <c r="D170" s="768"/>
      <c r="E170" s="768"/>
      <c r="F170" s="768"/>
    </row>
    <row r="171" spans="1:18" s="708" customFormat="1" x14ac:dyDescent="0.2">
      <c r="A171" s="765" t="s">
        <v>677</v>
      </c>
      <c r="C171" s="765"/>
      <c r="D171" s="765"/>
      <c r="E171" s="769"/>
      <c r="F171" s="765"/>
    </row>
    <row r="172" spans="1:18" s="708" customFormat="1" x14ac:dyDescent="0.2">
      <c r="A172" s="553"/>
      <c r="B172" s="765"/>
      <c r="C172" s="765"/>
      <c r="D172" s="765"/>
      <c r="E172" s="769"/>
      <c r="F172" s="765"/>
    </row>
    <row r="173" spans="1:18" x14ac:dyDescent="0.2">
      <c r="A173" s="770"/>
      <c r="B173" s="770"/>
      <c r="C173" s="770"/>
      <c r="D173" s="770"/>
      <c r="E173" s="770"/>
    </row>
  </sheetData>
  <sheetProtection algorithmName="SHA-512" hashValue="/J/gEgfYHKjHUJJwJTngpxaOIlEojMPhqkSUDgjUna1VwSK17swKjjZAtc/5JkPfptlILXXaEsLAU9d0oFt1dg==" saltValue="XPKoRAMv8TP+dvMfk+hp8Q==" spinCount="100000" sheet="1" objects="1" scenarios="1"/>
  <mergeCells count="116">
    <mergeCell ref="A6:K6"/>
    <mergeCell ref="A10:A11"/>
    <mergeCell ref="B10:B11"/>
    <mergeCell ref="C10:C11"/>
    <mergeCell ref="D10:E10"/>
    <mergeCell ref="F10:G10"/>
    <mergeCell ref="H10:I10"/>
    <mergeCell ref="J10:J11"/>
    <mergeCell ref="K10:K11"/>
    <mergeCell ref="A30:A31"/>
    <mergeCell ref="B30:B31"/>
    <mergeCell ref="K30:K31"/>
    <mergeCell ref="A32:A36"/>
    <mergeCell ref="B32:B36"/>
    <mergeCell ref="K33:K36"/>
    <mergeCell ref="A12:B12"/>
    <mergeCell ref="A13:A20"/>
    <mergeCell ref="B13:B20"/>
    <mergeCell ref="K14:K20"/>
    <mergeCell ref="A21:A28"/>
    <mergeCell ref="B21:B28"/>
    <mergeCell ref="A49:A52"/>
    <mergeCell ref="B49:B52"/>
    <mergeCell ref="K50:K52"/>
    <mergeCell ref="A54:A55"/>
    <mergeCell ref="B54:B55"/>
    <mergeCell ref="K54:K55"/>
    <mergeCell ref="A37:A42"/>
    <mergeCell ref="B37:B42"/>
    <mergeCell ref="K38:K42"/>
    <mergeCell ref="A43:A48"/>
    <mergeCell ref="B43:B48"/>
    <mergeCell ref="K44:K48"/>
    <mergeCell ref="A66:A68"/>
    <mergeCell ref="B66:B68"/>
    <mergeCell ref="K66:K68"/>
    <mergeCell ref="A69:A71"/>
    <mergeCell ref="B69:B71"/>
    <mergeCell ref="K70:K71"/>
    <mergeCell ref="A56:A61"/>
    <mergeCell ref="B56:B61"/>
    <mergeCell ref="K57:K61"/>
    <mergeCell ref="A62:A65"/>
    <mergeCell ref="B62:B65"/>
    <mergeCell ref="K63:K65"/>
    <mergeCell ref="A79:A83"/>
    <mergeCell ref="B79:B83"/>
    <mergeCell ref="K80:K83"/>
    <mergeCell ref="A84:A88"/>
    <mergeCell ref="B84:B88"/>
    <mergeCell ref="K85:K88"/>
    <mergeCell ref="A72:A75"/>
    <mergeCell ref="B72:B75"/>
    <mergeCell ref="K73:K75"/>
    <mergeCell ref="A76:A78"/>
    <mergeCell ref="B76:B78"/>
    <mergeCell ref="K77:K78"/>
    <mergeCell ref="A97:A100"/>
    <mergeCell ref="B97:B100"/>
    <mergeCell ref="K98:K100"/>
    <mergeCell ref="A101:A103"/>
    <mergeCell ref="B101:B103"/>
    <mergeCell ref="K102:K103"/>
    <mergeCell ref="A89:A91"/>
    <mergeCell ref="B89:B91"/>
    <mergeCell ref="K90:K91"/>
    <mergeCell ref="A92:A96"/>
    <mergeCell ref="B92:B96"/>
    <mergeCell ref="K93:K96"/>
    <mergeCell ref="A110:A114"/>
    <mergeCell ref="B110:B114"/>
    <mergeCell ref="K112:K114"/>
    <mergeCell ref="A115:A117"/>
    <mergeCell ref="B115:B117"/>
    <mergeCell ref="K116:K117"/>
    <mergeCell ref="A104:A107"/>
    <mergeCell ref="B104:B107"/>
    <mergeCell ref="K105:K107"/>
    <mergeCell ref="A108:A109"/>
    <mergeCell ref="B108:B109"/>
    <mergeCell ref="K108:K109"/>
    <mergeCell ref="A125:A127"/>
    <mergeCell ref="B125:B127"/>
    <mergeCell ref="K126:K127"/>
    <mergeCell ref="A128:A129"/>
    <mergeCell ref="B128:B129"/>
    <mergeCell ref="K128:K129"/>
    <mergeCell ref="A118:A119"/>
    <mergeCell ref="B118:B119"/>
    <mergeCell ref="A120:A122"/>
    <mergeCell ref="B120:B122"/>
    <mergeCell ref="K121:K122"/>
    <mergeCell ref="A123:A124"/>
    <mergeCell ref="B123:B124"/>
    <mergeCell ref="K123:K124"/>
    <mergeCell ref="A144:A147"/>
    <mergeCell ref="B144:B147"/>
    <mergeCell ref="K145:K147"/>
    <mergeCell ref="A148:A151"/>
    <mergeCell ref="B148:B151"/>
    <mergeCell ref="K149:K151"/>
    <mergeCell ref="A131:A138"/>
    <mergeCell ref="B131:B138"/>
    <mergeCell ref="K132:K138"/>
    <mergeCell ref="A139:A143"/>
    <mergeCell ref="B139:B143"/>
    <mergeCell ref="K140:K143"/>
    <mergeCell ref="A165:A166"/>
    <mergeCell ref="B165:B166"/>
    <mergeCell ref="K165:K166"/>
    <mergeCell ref="A155:A156"/>
    <mergeCell ref="B155:B156"/>
    <mergeCell ref="A157:A159"/>
    <mergeCell ref="B157:B159"/>
    <mergeCell ref="A160:A163"/>
    <mergeCell ref="B160:B163"/>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73.pielikums Jūrmalas pilsētas domes
2016.gada 19.maija saistošajiem noteikumiem Nr.13
(protokols Nr.6, 8.punkts)  
 </firstHeader>
    <firstFooter>&amp;L&amp;9&amp;D; &amp;T&amp;R&amp;9&amp;P (&amp;N)</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73"/>
  <sheetViews>
    <sheetView view="pageLayout" zoomScaleNormal="100" workbookViewId="0">
      <selection activeCell="P4" sqref="P4"/>
    </sheetView>
  </sheetViews>
  <sheetFormatPr defaultRowHeight="12" outlineLevelCol="1" x14ac:dyDescent="0.2"/>
  <cols>
    <col min="1" max="1" width="4.85546875" style="533" customWidth="1"/>
    <col min="2" max="2" width="29.5703125" style="533" customWidth="1"/>
    <col min="3" max="3" width="10.140625" style="533" bestFit="1" customWidth="1"/>
    <col min="4" max="4" width="10.7109375" style="533" hidden="1" customWidth="1" outlineLevel="1"/>
    <col min="5" max="5" width="9.5703125" style="533" hidden="1" customWidth="1" outlineLevel="1"/>
    <col min="6" max="6" width="11" style="533" hidden="1" customWidth="1" outlineLevel="1"/>
    <col min="7" max="7" width="9.5703125" style="533" hidden="1" customWidth="1" outlineLevel="1"/>
    <col min="8" max="8" width="10.7109375" style="533" bestFit="1" customWidth="1" collapsed="1"/>
    <col min="9" max="9" width="9.5703125" style="533" bestFit="1" customWidth="1"/>
    <col min="10" max="10" width="26.85546875" style="533" hidden="1" customWidth="1" outlineLevel="1"/>
    <col min="11" max="11" width="9.140625" style="533" collapsed="1"/>
    <col min="12" max="16384" width="9.140625" style="533"/>
  </cols>
  <sheetData>
    <row r="1" spans="1:15" ht="12" customHeight="1" x14ac:dyDescent="0.2">
      <c r="F1" s="706"/>
      <c r="G1" s="706"/>
      <c r="H1" s="706"/>
      <c r="I1" s="706"/>
      <c r="K1" s="693" t="s">
        <v>582</v>
      </c>
    </row>
    <row r="2" spans="1:15" x14ac:dyDescent="0.2">
      <c r="F2" s="707"/>
      <c r="G2" s="707"/>
      <c r="H2" s="707"/>
      <c r="I2" s="707"/>
      <c r="K2" s="693" t="s">
        <v>343</v>
      </c>
    </row>
    <row r="3" spans="1:15" x14ac:dyDescent="0.2">
      <c r="F3" s="707"/>
      <c r="G3" s="707"/>
      <c r="H3" s="707"/>
      <c r="I3" s="707"/>
      <c r="K3" s="693" t="s">
        <v>344</v>
      </c>
    </row>
    <row r="4" spans="1:15" ht="12.75" customHeight="1" x14ac:dyDescent="0.2">
      <c r="A4" s="708" t="s">
        <v>583</v>
      </c>
      <c r="B4" s="709"/>
      <c r="C4" s="710"/>
      <c r="D4" s="710"/>
      <c r="E4" s="710"/>
      <c r="F4" s="708"/>
      <c r="G4" s="708"/>
      <c r="H4" s="708"/>
      <c r="I4" s="708"/>
      <c r="J4" s="708"/>
    </row>
    <row r="5" spans="1:15" ht="12.75" customHeight="1" x14ac:dyDescent="0.2">
      <c r="A5" s="708" t="s">
        <v>584</v>
      </c>
      <c r="B5" s="709"/>
      <c r="C5" s="555"/>
      <c r="D5" s="555"/>
      <c r="E5" s="555"/>
      <c r="F5" s="708"/>
      <c r="G5" s="708"/>
      <c r="H5" s="708"/>
      <c r="I5" s="708"/>
      <c r="J5" s="708"/>
    </row>
    <row r="6" spans="1:15" ht="12.75" customHeight="1" x14ac:dyDescent="0.25">
      <c r="A6" s="1159" t="s">
        <v>585</v>
      </c>
      <c r="B6" s="1159"/>
      <c r="C6" s="1159"/>
      <c r="D6" s="1159"/>
      <c r="E6" s="1159"/>
      <c r="F6" s="1159"/>
      <c r="G6" s="1159"/>
      <c r="H6" s="1159"/>
      <c r="I6" s="1159"/>
      <c r="J6" s="1159"/>
      <c r="K6" s="1159"/>
    </row>
    <row r="7" spans="1:15" ht="12.75" customHeight="1" x14ac:dyDescent="0.2">
      <c r="A7" s="711"/>
      <c r="B7" s="711"/>
      <c r="C7" s="710"/>
      <c r="D7" s="710"/>
      <c r="E7" s="710"/>
      <c r="F7" s="708"/>
      <c r="G7" s="708"/>
      <c r="H7" s="708"/>
      <c r="I7" s="708"/>
      <c r="J7" s="708"/>
    </row>
    <row r="8" spans="1:15" ht="12.75" customHeight="1" x14ac:dyDescent="0.2">
      <c r="A8" s="708" t="s">
        <v>586</v>
      </c>
      <c r="B8" s="708"/>
      <c r="C8" s="712"/>
      <c r="D8" s="710"/>
      <c r="E8" s="710"/>
      <c r="F8" s="708"/>
      <c r="G8" s="708"/>
      <c r="H8" s="708"/>
      <c r="I8" s="708"/>
      <c r="J8" s="708"/>
    </row>
    <row r="9" spans="1:15" ht="12.75" customHeight="1" x14ac:dyDescent="0.2">
      <c r="A9" s="713" t="s">
        <v>587</v>
      </c>
      <c r="B9" s="713"/>
      <c r="C9" s="714"/>
      <c r="D9" s="714"/>
      <c r="E9" s="714"/>
      <c r="F9" s="713"/>
      <c r="G9" s="713"/>
      <c r="H9" s="713"/>
      <c r="I9" s="713"/>
      <c r="J9" s="713"/>
    </row>
    <row r="10" spans="1:15" ht="24" customHeight="1" x14ac:dyDescent="0.2">
      <c r="A10" s="1151" t="s">
        <v>354</v>
      </c>
      <c r="B10" s="1151" t="s">
        <v>355</v>
      </c>
      <c r="C10" s="1151" t="s">
        <v>356</v>
      </c>
      <c r="D10" s="1130" t="s">
        <v>357</v>
      </c>
      <c r="E10" s="1131"/>
      <c r="F10" s="1130" t="s">
        <v>534</v>
      </c>
      <c r="G10" s="1131"/>
      <c r="H10" s="1130" t="s">
        <v>359</v>
      </c>
      <c r="I10" s="1131"/>
      <c r="J10" s="1104" t="s">
        <v>26</v>
      </c>
      <c r="K10" s="1243" t="s">
        <v>360</v>
      </c>
    </row>
    <row r="11" spans="1:15" ht="24" customHeight="1" x14ac:dyDescent="0.2">
      <c r="A11" s="1152"/>
      <c r="B11" s="1152"/>
      <c r="C11" s="1152"/>
      <c r="D11" s="542" t="s">
        <v>588</v>
      </c>
      <c r="E11" s="542" t="s">
        <v>589</v>
      </c>
      <c r="F11" s="542" t="s">
        <v>588</v>
      </c>
      <c r="G11" s="542" t="s">
        <v>589</v>
      </c>
      <c r="H11" s="542" t="s">
        <v>588</v>
      </c>
      <c r="I11" s="542" t="s">
        <v>589</v>
      </c>
      <c r="J11" s="1104"/>
      <c r="K11" s="1243"/>
    </row>
    <row r="12" spans="1:15" ht="12" customHeight="1" x14ac:dyDescent="0.2">
      <c r="A12" s="1236" t="s">
        <v>590</v>
      </c>
      <c r="B12" s="1236"/>
      <c r="C12" s="715"/>
      <c r="D12" s="715">
        <f>SUM(D13,D21,D29,D53,D130,D152,D164)</f>
        <v>427285</v>
      </c>
      <c r="E12" s="715">
        <f t="shared" ref="E12:H12" si="0">SUM(E13,E21,E29,E53,E130,E152,E164)</f>
        <v>16020</v>
      </c>
      <c r="F12" s="716">
        <f t="shared" si="0"/>
        <v>0</v>
      </c>
      <c r="G12" s="716">
        <f t="shared" si="0"/>
        <v>0</v>
      </c>
      <c r="H12" s="716">
        <f t="shared" si="0"/>
        <v>427285</v>
      </c>
      <c r="I12" s="716">
        <f>SUM(I13,I21,I29,I53,I130,I152,I164)</f>
        <v>16020</v>
      </c>
      <c r="J12" s="581"/>
      <c r="K12" s="717"/>
      <c r="M12" s="718"/>
      <c r="N12" s="718"/>
      <c r="O12" s="718"/>
    </row>
    <row r="13" spans="1:15" ht="12" customHeight="1" x14ac:dyDescent="0.2">
      <c r="A13" s="1237">
        <v>1</v>
      </c>
      <c r="B13" s="1240" t="s">
        <v>591</v>
      </c>
      <c r="C13" s="719"/>
      <c r="D13" s="719">
        <f>SUM(D14:D20)</f>
        <v>30829</v>
      </c>
      <c r="E13" s="719">
        <f>SUM(E14:E20)</f>
        <v>0</v>
      </c>
      <c r="F13" s="719">
        <f t="shared" ref="F13:G13" si="1">SUM(F14:F20)</f>
        <v>0</v>
      </c>
      <c r="G13" s="719">
        <f t="shared" si="1"/>
        <v>0</v>
      </c>
      <c r="H13" s="716">
        <f>SUM(H14:H20)</f>
        <v>30829</v>
      </c>
      <c r="I13" s="716">
        <f>SUM(I14:I20)</f>
        <v>0</v>
      </c>
      <c r="J13" s="581"/>
      <c r="K13" s="720"/>
      <c r="M13" s="718"/>
      <c r="N13" s="718"/>
      <c r="O13" s="718"/>
    </row>
    <row r="14" spans="1:15" ht="12" customHeight="1" x14ac:dyDescent="0.2">
      <c r="A14" s="1238"/>
      <c r="B14" s="1241"/>
      <c r="C14" s="721">
        <v>1150</v>
      </c>
      <c r="D14" s="722">
        <f>143+200+427+1500+2500</f>
        <v>4770</v>
      </c>
      <c r="E14" s="722"/>
      <c r="F14" s="549"/>
      <c r="G14" s="723"/>
      <c r="H14" s="724">
        <f t="shared" ref="H14:I75" si="2">D14+F14</f>
        <v>4770</v>
      </c>
      <c r="I14" s="724">
        <f>E14+G14</f>
        <v>0</v>
      </c>
      <c r="J14" s="581"/>
      <c r="K14" s="1224" t="s">
        <v>592</v>
      </c>
      <c r="M14" s="718"/>
      <c r="N14" s="718"/>
      <c r="O14" s="718"/>
    </row>
    <row r="15" spans="1:15" ht="12" customHeight="1" x14ac:dyDescent="0.2">
      <c r="A15" s="1238"/>
      <c r="B15" s="1241"/>
      <c r="C15" s="721">
        <v>2231</v>
      </c>
      <c r="D15" s="722">
        <f>250</f>
        <v>250</v>
      </c>
      <c r="E15" s="722"/>
      <c r="F15" s="549"/>
      <c r="G15" s="723"/>
      <c r="H15" s="724">
        <f t="shared" si="2"/>
        <v>250</v>
      </c>
      <c r="I15" s="724">
        <f t="shared" si="2"/>
        <v>0</v>
      </c>
      <c r="J15" s="581"/>
      <c r="K15" s="1224"/>
      <c r="M15" s="718"/>
      <c r="N15" s="718"/>
      <c r="O15" s="718"/>
    </row>
    <row r="16" spans="1:15" x14ac:dyDescent="0.2">
      <c r="A16" s="1238"/>
      <c r="B16" s="1241"/>
      <c r="C16" s="721">
        <v>2262</v>
      </c>
      <c r="D16" s="722">
        <f>200</f>
        <v>200</v>
      </c>
      <c r="E16" s="715"/>
      <c r="F16" s="549"/>
      <c r="G16" s="723"/>
      <c r="H16" s="724">
        <f t="shared" si="2"/>
        <v>200</v>
      </c>
      <c r="I16" s="724">
        <f t="shared" si="2"/>
        <v>0</v>
      </c>
      <c r="J16" s="581"/>
      <c r="K16" s="1224"/>
      <c r="M16" s="718"/>
      <c r="N16" s="718"/>
      <c r="O16" s="718"/>
    </row>
    <row r="17" spans="1:15" x14ac:dyDescent="0.2">
      <c r="A17" s="1238"/>
      <c r="B17" s="1241"/>
      <c r="C17" s="721">
        <v>2264</v>
      </c>
      <c r="D17" s="722">
        <f>3000+8500</f>
        <v>11500</v>
      </c>
      <c r="E17" s="715"/>
      <c r="F17" s="549"/>
      <c r="G17" s="723"/>
      <c r="H17" s="724">
        <f t="shared" si="2"/>
        <v>11500</v>
      </c>
      <c r="I17" s="724">
        <f t="shared" si="2"/>
        <v>0</v>
      </c>
      <c r="J17" s="581"/>
      <c r="K17" s="1224"/>
      <c r="M17" s="718"/>
      <c r="N17" s="718"/>
      <c r="O17" s="718"/>
    </row>
    <row r="18" spans="1:15" x14ac:dyDescent="0.2">
      <c r="A18" s="1238"/>
      <c r="B18" s="1241"/>
      <c r="C18" s="721">
        <v>2269</v>
      </c>
      <c r="D18" s="722">
        <f>250</f>
        <v>250</v>
      </c>
      <c r="E18" s="715"/>
      <c r="F18" s="549"/>
      <c r="G18" s="723"/>
      <c r="H18" s="724">
        <f t="shared" si="2"/>
        <v>250</v>
      </c>
      <c r="I18" s="724">
        <f t="shared" si="2"/>
        <v>0</v>
      </c>
      <c r="J18" s="581"/>
      <c r="K18" s="1224"/>
      <c r="M18" s="718"/>
      <c r="N18" s="718"/>
      <c r="O18" s="718"/>
    </row>
    <row r="19" spans="1:15" x14ac:dyDescent="0.2">
      <c r="A19" s="1238"/>
      <c r="B19" s="1241"/>
      <c r="C19" s="725">
        <v>2279</v>
      </c>
      <c r="D19" s="726">
        <f>750+7000</f>
        <v>7750</v>
      </c>
      <c r="E19" s="726"/>
      <c r="F19" s="549"/>
      <c r="G19" s="723"/>
      <c r="H19" s="724">
        <f t="shared" si="2"/>
        <v>7750</v>
      </c>
      <c r="I19" s="724">
        <f t="shared" si="2"/>
        <v>0</v>
      </c>
      <c r="J19" s="581"/>
      <c r="K19" s="1224"/>
      <c r="M19" s="718"/>
      <c r="N19" s="718"/>
      <c r="O19" s="718"/>
    </row>
    <row r="20" spans="1:15" x14ac:dyDescent="0.2">
      <c r="A20" s="1239"/>
      <c r="B20" s="1242"/>
      <c r="C20" s="727">
        <v>2314</v>
      </c>
      <c r="D20" s="726">
        <f>86+400+373+750+4500</f>
        <v>6109</v>
      </c>
      <c r="E20" s="726"/>
      <c r="F20" s="549"/>
      <c r="G20" s="723"/>
      <c r="H20" s="724">
        <f t="shared" si="2"/>
        <v>6109</v>
      </c>
      <c r="I20" s="724">
        <f t="shared" si="2"/>
        <v>0</v>
      </c>
      <c r="J20" s="581"/>
      <c r="K20" s="1224"/>
      <c r="M20" s="718"/>
      <c r="N20" s="718"/>
      <c r="O20" s="718"/>
    </row>
    <row r="21" spans="1:15" x14ac:dyDescent="0.2">
      <c r="A21" s="1237">
        <v>2</v>
      </c>
      <c r="B21" s="1240" t="s">
        <v>593</v>
      </c>
      <c r="C21" s="728"/>
      <c r="D21" s="729">
        <f>SUM(D22:D28)</f>
        <v>108459</v>
      </c>
      <c r="E21" s="729">
        <f>SUM(E22:E28)</f>
        <v>0</v>
      </c>
      <c r="F21" s="729">
        <f t="shared" ref="F21:G21" si="3">SUM(F22:F28)</f>
        <v>0</v>
      </c>
      <c r="G21" s="729">
        <f t="shared" si="3"/>
        <v>0</v>
      </c>
      <c r="H21" s="716">
        <f>SUM(H22:H28)</f>
        <v>108459</v>
      </c>
      <c r="I21" s="716">
        <f>SUM(I22:I28)</f>
        <v>0</v>
      </c>
      <c r="J21" s="581"/>
      <c r="K21" s="720"/>
      <c r="M21" s="718"/>
      <c r="N21" s="718"/>
      <c r="O21" s="718"/>
    </row>
    <row r="22" spans="1:15" x14ac:dyDescent="0.2">
      <c r="A22" s="1238"/>
      <c r="B22" s="1241"/>
      <c r="C22" s="727">
        <v>1150</v>
      </c>
      <c r="D22" s="726">
        <f>982+1000+13500+1500+2000+3500</f>
        <v>22482</v>
      </c>
      <c r="E22" s="726"/>
      <c r="F22" s="549"/>
      <c r="G22" s="723"/>
      <c r="H22" s="724">
        <f t="shared" si="2"/>
        <v>22482</v>
      </c>
      <c r="I22" s="724">
        <f t="shared" si="2"/>
        <v>0</v>
      </c>
      <c r="J22" s="581"/>
      <c r="K22" s="730"/>
      <c r="M22" s="718"/>
      <c r="N22" s="718"/>
      <c r="O22" s="718"/>
    </row>
    <row r="23" spans="1:15" x14ac:dyDescent="0.2">
      <c r="A23" s="1238"/>
      <c r="B23" s="1241"/>
      <c r="C23" s="727">
        <v>2231</v>
      </c>
      <c r="D23" s="726">
        <f>250+200</f>
        <v>450</v>
      </c>
      <c r="E23" s="726"/>
      <c r="F23" s="549"/>
      <c r="G23" s="723"/>
      <c r="H23" s="724">
        <f t="shared" si="2"/>
        <v>450</v>
      </c>
      <c r="I23" s="724">
        <f t="shared" si="2"/>
        <v>0</v>
      </c>
      <c r="J23" s="581"/>
      <c r="K23" s="730"/>
      <c r="M23" s="718"/>
      <c r="N23" s="718"/>
      <c r="O23" s="718"/>
    </row>
    <row r="24" spans="1:15" x14ac:dyDescent="0.2">
      <c r="A24" s="1238"/>
      <c r="B24" s="1241"/>
      <c r="C24" s="727">
        <v>2262</v>
      </c>
      <c r="D24" s="726">
        <f>450</f>
        <v>450</v>
      </c>
      <c r="E24" s="726"/>
      <c r="F24" s="549"/>
      <c r="G24" s="723"/>
      <c r="H24" s="724">
        <f t="shared" si="2"/>
        <v>450</v>
      </c>
      <c r="I24" s="724">
        <f t="shared" si="2"/>
        <v>0</v>
      </c>
      <c r="J24" s="581"/>
      <c r="K24" s="730"/>
      <c r="M24" s="718"/>
      <c r="N24" s="718"/>
      <c r="O24" s="718"/>
    </row>
    <row r="25" spans="1:15" x14ac:dyDescent="0.2">
      <c r="A25" s="1238"/>
      <c r="B25" s="1241"/>
      <c r="C25" s="727">
        <v>2264</v>
      </c>
      <c r="D25" s="726">
        <f>1341+7100+28000+3000+6200+2000</f>
        <v>47641</v>
      </c>
      <c r="E25" s="726"/>
      <c r="F25" s="549"/>
      <c r="G25" s="723"/>
      <c r="H25" s="724">
        <f t="shared" si="2"/>
        <v>47641</v>
      </c>
      <c r="I25" s="724">
        <f t="shared" si="2"/>
        <v>0</v>
      </c>
      <c r="J25" s="581"/>
      <c r="K25" s="730"/>
      <c r="M25" s="718"/>
      <c r="N25" s="718"/>
      <c r="O25" s="718"/>
    </row>
    <row r="26" spans="1:15" x14ac:dyDescent="0.2">
      <c r="A26" s="1238"/>
      <c r="B26" s="1241"/>
      <c r="C26" s="727">
        <v>2269</v>
      </c>
      <c r="D26" s="726">
        <f>55+800+500+500</f>
        <v>1855</v>
      </c>
      <c r="E26" s="726"/>
      <c r="F26" s="549"/>
      <c r="G26" s="723"/>
      <c r="H26" s="724">
        <f t="shared" si="2"/>
        <v>1855</v>
      </c>
      <c r="I26" s="724">
        <f t="shared" si="2"/>
        <v>0</v>
      </c>
      <c r="J26" s="581"/>
      <c r="K26" s="730"/>
      <c r="M26" s="718"/>
      <c r="N26" s="718"/>
      <c r="O26" s="718"/>
    </row>
    <row r="27" spans="1:15" x14ac:dyDescent="0.2">
      <c r="A27" s="1238"/>
      <c r="B27" s="1241"/>
      <c r="C27" s="727">
        <v>2279</v>
      </c>
      <c r="D27" s="726">
        <f>650+300+3400+14000+750+3450+5000+2000+500</f>
        <v>30050</v>
      </c>
      <c r="E27" s="726"/>
      <c r="F27" s="549"/>
      <c r="G27" s="723"/>
      <c r="H27" s="724">
        <f t="shared" si="2"/>
        <v>30050</v>
      </c>
      <c r="I27" s="724">
        <f t="shared" si="2"/>
        <v>0</v>
      </c>
      <c r="J27" s="581"/>
      <c r="K27" s="730"/>
      <c r="M27" s="718"/>
      <c r="N27" s="718"/>
      <c r="O27" s="718"/>
    </row>
    <row r="28" spans="1:15" x14ac:dyDescent="0.2">
      <c r="A28" s="1239"/>
      <c r="B28" s="1242"/>
      <c r="C28" s="727">
        <v>2314</v>
      </c>
      <c r="D28" s="726">
        <f>418+250+500+3000+300+163+900</f>
        <v>5531</v>
      </c>
      <c r="E28" s="726"/>
      <c r="F28" s="549"/>
      <c r="G28" s="723"/>
      <c r="H28" s="724">
        <f t="shared" si="2"/>
        <v>5531</v>
      </c>
      <c r="I28" s="724">
        <f t="shared" si="2"/>
        <v>0</v>
      </c>
      <c r="J28" s="581"/>
      <c r="K28" s="730"/>
      <c r="M28" s="718"/>
      <c r="N28" s="718"/>
      <c r="O28" s="718"/>
    </row>
    <row r="29" spans="1:15" x14ac:dyDescent="0.2">
      <c r="A29" s="720">
        <v>3</v>
      </c>
      <c r="B29" s="731" t="s">
        <v>594</v>
      </c>
      <c r="C29" s="732"/>
      <c r="D29" s="719">
        <f>SUM(D30,D32,D37,D43,D49)</f>
        <v>102000</v>
      </c>
      <c r="E29" s="719">
        <f>SUM(E30,E32,E37,E43,E49)</f>
        <v>0</v>
      </c>
      <c r="F29" s="719">
        <f t="shared" ref="F29" si="4">SUM(F30,F32,F37,F43,F49)</f>
        <v>0</v>
      </c>
      <c r="G29" s="719">
        <f>SUM(G30,G32,G37,G43,G49)</f>
        <v>0</v>
      </c>
      <c r="H29" s="716">
        <f t="shared" ref="H29:I29" si="5">SUM(H30,H32,H37,H43,H49)</f>
        <v>102000</v>
      </c>
      <c r="I29" s="716">
        <f t="shared" si="5"/>
        <v>0</v>
      </c>
      <c r="J29" s="581"/>
      <c r="K29" s="720"/>
      <c r="M29" s="718"/>
      <c r="N29" s="718"/>
      <c r="O29" s="718"/>
    </row>
    <row r="30" spans="1:15" ht="12" customHeight="1" x14ac:dyDescent="0.2">
      <c r="A30" s="1228" t="s">
        <v>595</v>
      </c>
      <c r="B30" s="1220" t="s">
        <v>596</v>
      </c>
      <c r="C30" s="721"/>
      <c r="D30" s="715">
        <f>SUM(D31:D31)</f>
        <v>0</v>
      </c>
      <c r="E30" s="715">
        <f>SUM(E31:E31)</f>
        <v>0</v>
      </c>
      <c r="F30" s="715">
        <f t="shared" ref="F30" si="6">SUM(F31:F31)</f>
        <v>0</v>
      </c>
      <c r="G30" s="715">
        <f>SUM(G31:G31)</f>
        <v>0</v>
      </c>
      <c r="H30" s="716">
        <f t="shared" ref="H30:I30" si="7">SUM(H31:H31)</f>
        <v>0</v>
      </c>
      <c r="I30" s="716">
        <f t="shared" si="7"/>
        <v>0</v>
      </c>
      <c r="J30" s="581"/>
      <c r="K30" s="1221" t="s">
        <v>592</v>
      </c>
      <c r="M30" s="718"/>
      <c r="N30" s="718"/>
      <c r="O30" s="718"/>
    </row>
    <row r="31" spans="1:15" ht="12" customHeight="1" x14ac:dyDescent="0.2">
      <c r="A31" s="1228"/>
      <c r="B31" s="1220"/>
      <c r="C31" s="733">
        <v>2275</v>
      </c>
      <c r="D31" s="734">
        <v>0</v>
      </c>
      <c r="E31" s="726"/>
      <c r="F31" s="549"/>
      <c r="G31" s="723"/>
      <c r="H31" s="724">
        <f t="shared" si="2"/>
        <v>0</v>
      </c>
      <c r="I31" s="724">
        <f>E31+G31</f>
        <v>0</v>
      </c>
      <c r="J31" s="581"/>
      <c r="K31" s="1222"/>
      <c r="M31" s="718"/>
      <c r="N31" s="718"/>
      <c r="O31" s="718"/>
    </row>
    <row r="32" spans="1:15" x14ac:dyDescent="0.2">
      <c r="A32" s="1233" t="s">
        <v>597</v>
      </c>
      <c r="B32" s="1220" t="s">
        <v>598</v>
      </c>
      <c r="C32" s="721"/>
      <c r="D32" s="715">
        <f>SUM(D33:D36)</f>
        <v>40000</v>
      </c>
      <c r="E32" s="715">
        <f>SUM(E33:E36)</f>
        <v>0</v>
      </c>
      <c r="F32" s="715">
        <f t="shared" ref="F32" si="8">SUM(F33:F36)</f>
        <v>0</v>
      </c>
      <c r="G32" s="715">
        <f>SUM(G33:G36)</f>
        <v>0</v>
      </c>
      <c r="H32" s="716">
        <f t="shared" ref="H32:I32" si="9">SUM(H33:H36)</f>
        <v>40000</v>
      </c>
      <c r="I32" s="716">
        <f t="shared" si="9"/>
        <v>0</v>
      </c>
      <c r="J32" s="581"/>
      <c r="K32" s="730"/>
      <c r="M32" s="718"/>
      <c r="N32" s="718"/>
      <c r="O32" s="718"/>
    </row>
    <row r="33" spans="1:15" ht="12" customHeight="1" x14ac:dyDescent="0.2">
      <c r="A33" s="1234"/>
      <c r="B33" s="1220"/>
      <c r="C33" s="725">
        <v>1150</v>
      </c>
      <c r="D33" s="726">
        <v>800</v>
      </c>
      <c r="E33" s="726"/>
      <c r="F33" s="549"/>
      <c r="G33" s="723"/>
      <c r="H33" s="724">
        <f t="shared" si="2"/>
        <v>800</v>
      </c>
      <c r="I33" s="724">
        <f t="shared" si="2"/>
        <v>0</v>
      </c>
      <c r="J33" s="581"/>
      <c r="K33" s="1224" t="s">
        <v>592</v>
      </c>
      <c r="M33" s="718"/>
      <c r="N33" s="718"/>
      <c r="O33" s="718"/>
    </row>
    <row r="34" spans="1:15" ht="12" customHeight="1" x14ac:dyDescent="0.2">
      <c r="A34" s="1234"/>
      <c r="B34" s="1220"/>
      <c r="C34" s="725">
        <v>2264</v>
      </c>
      <c r="D34" s="726">
        <v>20050</v>
      </c>
      <c r="E34" s="726"/>
      <c r="F34" s="549"/>
      <c r="G34" s="723"/>
      <c r="H34" s="724">
        <f t="shared" si="2"/>
        <v>20050</v>
      </c>
      <c r="I34" s="724">
        <f t="shared" si="2"/>
        <v>0</v>
      </c>
      <c r="J34" s="581"/>
      <c r="K34" s="1224"/>
      <c r="M34" s="718"/>
      <c r="N34" s="718"/>
      <c r="O34" s="718"/>
    </row>
    <row r="35" spans="1:15" x14ac:dyDescent="0.2">
      <c r="A35" s="1234"/>
      <c r="B35" s="1220"/>
      <c r="C35" s="725">
        <v>2279</v>
      </c>
      <c r="D35" s="726">
        <v>19000</v>
      </c>
      <c r="E35" s="726"/>
      <c r="F35" s="549"/>
      <c r="G35" s="723"/>
      <c r="H35" s="724">
        <f t="shared" si="2"/>
        <v>19000</v>
      </c>
      <c r="I35" s="724">
        <f t="shared" si="2"/>
        <v>0</v>
      </c>
      <c r="J35" s="581"/>
      <c r="K35" s="1224"/>
      <c r="M35" s="718"/>
      <c r="N35" s="718"/>
      <c r="O35" s="718"/>
    </row>
    <row r="36" spans="1:15" x14ac:dyDescent="0.2">
      <c r="A36" s="1235"/>
      <c r="B36" s="1220"/>
      <c r="C36" s="725">
        <v>2314</v>
      </c>
      <c r="D36" s="726">
        <v>150</v>
      </c>
      <c r="E36" s="726"/>
      <c r="F36" s="549"/>
      <c r="G36" s="723"/>
      <c r="H36" s="724">
        <f t="shared" si="2"/>
        <v>150</v>
      </c>
      <c r="I36" s="724">
        <f t="shared" si="2"/>
        <v>0</v>
      </c>
      <c r="J36" s="581"/>
      <c r="K36" s="1224"/>
      <c r="M36" s="718"/>
      <c r="N36" s="718"/>
      <c r="O36" s="718"/>
    </row>
    <row r="37" spans="1:15" ht="12" customHeight="1" x14ac:dyDescent="0.2">
      <c r="A37" s="1219" t="s">
        <v>599</v>
      </c>
      <c r="B37" s="1220" t="s">
        <v>600</v>
      </c>
      <c r="C37" s="721"/>
      <c r="D37" s="715">
        <f>SUM(D38:D42)</f>
        <v>30000</v>
      </c>
      <c r="E37" s="715">
        <f>SUM(E38:E42)</f>
        <v>0</v>
      </c>
      <c r="F37" s="715">
        <f t="shared" ref="F37" si="10">SUM(F38:F42)</f>
        <v>0</v>
      </c>
      <c r="G37" s="715">
        <f>SUM(G38:G42)</f>
        <v>0</v>
      </c>
      <c r="H37" s="716">
        <f t="shared" ref="H37:I37" si="11">SUM(H38:H42)</f>
        <v>30000</v>
      </c>
      <c r="I37" s="716">
        <f t="shared" si="11"/>
        <v>0</v>
      </c>
      <c r="J37" s="581"/>
      <c r="K37" s="730"/>
      <c r="M37" s="718"/>
      <c r="N37" s="718"/>
      <c r="O37" s="718"/>
    </row>
    <row r="38" spans="1:15" ht="12" customHeight="1" x14ac:dyDescent="0.2">
      <c r="A38" s="1219"/>
      <c r="B38" s="1220"/>
      <c r="C38" s="725">
        <v>1150</v>
      </c>
      <c r="D38" s="726">
        <v>4000</v>
      </c>
      <c r="E38" s="726"/>
      <c r="F38" s="549"/>
      <c r="G38" s="723"/>
      <c r="H38" s="724">
        <f t="shared" si="2"/>
        <v>4000</v>
      </c>
      <c r="I38" s="724">
        <f t="shared" si="2"/>
        <v>0</v>
      </c>
      <c r="J38" s="581"/>
      <c r="K38" s="1224" t="s">
        <v>592</v>
      </c>
      <c r="M38" s="718"/>
      <c r="N38" s="718"/>
      <c r="O38" s="718"/>
    </row>
    <row r="39" spans="1:15" ht="12" customHeight="1" x14ac:dyDescent="0.2">
      <c r="A39" s="1219"/>
      <c r="B39" s="1220"/>
      <c r="C39" s="725">
        <v>2262</v>
      </c>
      <c r="D39" s="726">
        <v>150</v>
      </c>
      <c r="E39" s="726"/>
      <c r="F39" s="549"/>
      <c r="G39" s="723"/>
      <c r="H39" s="724">
        <f t="shared" si="2"/>
        <v>150</v>
      </c>
      <c r="I39" s="724">
        <f t="shared" si="2"/>
        <v>0</v>
      </c>
      <c r="J39" s="581"/>
      <c r="K39" s="1224"/>
      <c r="M39" s="718"/>
      <c r="N39" s="718"/>
      <c r="O39" s="718"/>
    </row>
    <row r="40" spans="1:15" x14ac:dyDescent="0.2">
      <c r="A40" s="1219"/>
      <c r="B40" s="1220"/>
      <c r="C40" s="725">
        <v>2264</v>
      </c>
      <c r="D40" s="726">
        <v>16850</v>
      </c>
      <c r="E40" s="726"/>
      <c r="F40" s="549"/>
      <c r="G40" s="723"/>
      <c r="H40" s="724">
        <f t="shared" si="2"/>
        <v>16850</v>
      </c>
      <c r="I40" s="724">
        <f t="shared" si="2"/>
        <v>0</v>
      </c>
      <c r="J40" s="581"/>
      <c r="K40" s="1224"/>
      <c r="M40" s="718"/>
      <c r="N40" s="718"/>
      <c r="O40" s="718"/>
    </row>
    <row r="41" spans="1:15" x14ac:dyDescent="0.2">
      <c r="A41" s="1219"/>
      <c r="B41" s="1220"/>
      <c r="C41" s="725">
        <v>2279</v>
      </c>
      <c r="D41" s="726">
        <v>6500</v>
      </c>
      <c r="E41" s="726"/>
      <c r="F41" s="549"/>
      <c r="G41" s="723"/>
      <c r="H41" s="724">
        <f t="shared" si="2"/>
        <v>6500</v>
      </c>
      <c r="I41" s="724">
        <f t="shared" si="2"/>
        <v>0</v>
      </c>
      <c r="J41" s="581"/>
      <c r="K41" s="1224"/>
      <c r="M41" s="718"/>
      <c r="N41" s="718"/>
      <c r="O41" s="718"/>
    </row>
    <row r="42" spans="1:15" x14ac:dyDescent="0.2">
      <c r="A42" s="1219"/>
      <c r="B42" s="1220"/>
      <c r="C42" s="725">
        <v>2314</v>
      </c>
      <c r="D42" s="726">
        <v>2500</v>
      </c>
      <c r="E42" s="726"/>
      <c r="F42" s="549"/>
      <c r="G42" s="723"/>
      <c r="H42" s="724">
        <f t="shared" si="2"/>
        <v>2500</v>
      </c>
      <c r="I42" s="724">
        <f t="shared" si="2"/>
        <v>0</v>
      </c>
      <c r="J42" s="581"/>
      <c r="K42" s="1224"/>
      <c r="M42" s="718"/>
      <c r="N42" s="718"/>
      <c r="O42" s="718"/>
    </row>
    <row r="43" spans="1:15" x14ac:dyDescent="0.2">
      <c r="A43" s="1230" t="s">
        <v>601</v>
      </c>
      <c r="B43" s="1220" t="s">
        <v>602</v>
      </c>
      <c r="C43" s="721"/>
      <c r="D43" s="715">
        <f>SUM(D44:D48)</f>
        <v>20000</v>
      </c>
      <c r="E43" s="715">
        <f>SUM(E44:E48)</f>
        <v>0</v>
      </c>
      <c r="F43" s="715">
        <f t="shared" ref="F43:I43" si="12">SUM(F44:F48)</f>
        <v>0</v>
      </c>
      <c r="G43" s="715">
        <f t="shared" si="12"/>
        <v>0</v>
      </c>
      <c r="H43" s="716">
        <f t="shared" si="12"/>
        <v>20000</v>
      </c>
      <c r="I43" s="716">
        <f t="shared" si="12"/>
        <v>0</v>
      </c>
      <c r="J43" s="581"/>
      <c r="K43" s="730"/>
      <c r="M43" s="718"/>
      <c r="N43" s="718"/>
      <c r="O43" s="718"/>
    </row>
    <row r="44" spans="1:15" ht="12" customHeight="1" x14ac:dyDescent="0.2">
      <c r="A44" s="1219"/>
      <c r="B44" s="1220"/>
      <c r="C44" s="725">
        <v>1150</v>
      </c>
      <c r="D44" s="726">
        <v>2000</v>
      </c>
      <c r="E44" s="726"/>
      <c r="F44" s="549"/>
      <c r="G44" s="723"/>
      <c r="H44" s="724">
        <f t="shared" si="2"/>
        <v>2000</v>
      </c>
      <c r="I44" s="724">
        <f t="shared" si="2"/>
        <v>0</v>
      </c>
      <c r="J44" s="581"/>
      <c r="K44" s="1224" t="s">
        <v>592</v>
      </c>
      <c r="M44" s="718"/>
      <c r="N44" s="718"/>
      <c r="O44" s="718"/>
    </row>
    <row r="45" spans="1:15" ht="12" customHeight="1" x14ac:dyDescent="0.2">
      <c r="A45" s="1219"/>
      <c r="B45" s="1220"/>
      <c r="C45" s="725">
        <v>2231</v>
      </c>
      <c r="D45" s="726">
        <v>200</v>
      </c>
      <c r="E45" s="726"/>
      <c r="F45" s="549"/>
      <c r="G45" s="723"/>
      <c r="H45" s="724">
        <f t="shared" si="2"/>
        <v>200</v>
      </c>
      <c r="I45" s="724">
        <f t="shared" si="2"/>
        <v>0</v>
      </c>
      <c r="J45" s="581"/>
      <c r="K45" s="1224"/>
      <c r="M45" s="718"/>
      <c r="N45" s="718"/>
      <c r="O45" s="718"/>
    </row>
    <row r="46" spans="1:15" x14ac:dyDescent="0.2">
      <c r="A46" s="1219"/>
      <c r="B46" s="1220"/>
      <c r="C46" s="725">
        <v>2264</v>
      </c>
      <c r="D46" s="726">
        <v>14000</v>
      </c>
      <c r="E46" s="726"/>
      <c r="F46" s="549"/>
      <c r="G46" s="723"/>
      <c r="H46" s="724">
        <f t="shared" si="2"/>
        <v>14000</v>
      </c>
      <c r="I46" s="724">
        <f t="shared" si="2"/>
        <v>0</v>
      </c>
      <c r="J46" s="581"/>
      <c r="K46" s="1224"/>
      <c r="M46" s="718"/>
      <c r="N46" s="718"/>
      <c r="O46" s="718"/>
    </row>
    <row r="47" spans="1:15" x14ac:dyDescent="0.2">
      <c r="A47" s="1219"/>
      <c r="B47" s="1220"/>
      <c r="C47" s="725">
        <v>2279</v>
      </c>
      <c r="D47" s="726">
        <v>3650</v>
      </c>
      <c r="E47" s="726"/>
      <c r="F47" s="549"/>
      <c r="G47" s="723"/>
      <c r="H47" s="724">
        <f t="shared" si="2"/>
        <v>3650</v>
      </c>
      <c r="I47" s="724">
        <f t="shared" si="2"/>
        <v>0</v>
      </c>
      <c r="J47" s="581"/>
      <c r="K47" s="1224"/>
      <c r="M47" s="718"/>
      <c r="N47" s="718"/>
      <c r="O47" s="718"/>
    </row>
    <row r="48" spans="1:15" x14ac:dyDescent="0.2">
      <c r="A48" s="1219"/>
      <c r="B48" s="1220"/>
      <c r="C48" s="725">
        <v>2314</v>
      </c>
      <c r="D48" s="726">
        <v>150</v>
      </c>
      <c r="E48" s="726"/>
      <c r="F48" s="549"/>
      <c r="G48" s="723"/>
      <c r="H48" s="724">
        <f t="shared" si="2"/>
        <v>150</v>
      </c>
      <c r="I48" s="724">
        <f t="shared" si="2"/>
        <v>0</v>
      </c>
      <c r="J48" s="581"/>
      <c r="K48" s="1224"/>
      <c r="M48" s="718"/>
      <c r="N48" s="718"/>
      <c r="O48" s="718"/>
    </row>
    <row r="49" spans="1:15" x14ac:dyDescent="0.2">
      <c r="A49" s="1230" t="s">
        <v>603</v>
      </c>
      <c r="B49" s="1220" t="s">
        <v>604</v>
      </c>
      <c r="C49" s="728"/>
      <c r="D49" s="729">
        <f>SUM(D50:D52)</f>
        <v>12000</v>
      </c>
      <c r="E49" s="729">
        <f>SUM(E50:E52)</f>
        <v>0</v>
      </c>
      <c r="F49" s="729">
        <f t="shared" ref="F49" si="13">SUM(F50:F52)</f>
        <v>0</v>
      </c>
      <c r="G49" s="729">
        <f>SUM(G50:G52)</f>
        <v>0</v>
      </c>
      <c r="H49" s="716">
        <f t="shared" ref="H49:I49" si="14">SUM(H50:H52)</f>
        <v>12000</v>
      </c>
      <c r="I49" s="716">
        <f t="shared" si="14"/>
        <v>0</v>
      </c>
      <c r="J49" s="581"/>
      <c r="K49" s="730"/>
      <c r="M49" s="718"/>
      <c r="N49" s="718"/>
      <c r="O49" s="718"/>
    </row>
    <row r="50" spans="1:15" ht="12" customHeight="1" x14ac:dyDescent="0.2">
      <c r="A50" s="1219"/>
      <c r="B50" s="1220"/>
      <c r="C50" s="725">
        <v>2264</v>
      </c>
      <c r="D50" s="726">
        <v>8000</v>
      </c>
      <c r="E50" s="726"/>
      <c r="F50" s="549"/>
      <c r="G50" s="723"/>
      <c r="H50" s="724">
        <f t="shared" si="2"/>
        <v>8000</v>
      </c>
      <c r="I50" s="724">
        <f t="shared" si="2"/>
        <v>0</v>
      </c>
      <c r="J50" s="581"/>
      <c r="K50" s="1224" t="s">
        <v>592</v>
      </c>
      <c r="M50" s="718"/>
      <c r="N50" s="718"/>
      <c r="O50" s="718"/>
    </row>
    <row r="51" spans="1:15" ht="12" customHeight="1" x14ac:dyDescent="0.2">
      <c r="A51" s="1219"/>
      <c r="B51" s="1220"/>
      <c r="C51" s="725">
        <v>2279</v>
      </c>
      <c r="D51" s="726">
        <v>3967</v>
      </c>
      <c r="E51" s="726"/>
      <c r="F51" s="549"/>
      <c r="G51" s="723"/>
      <c r="H51" s="724">
        <f t="shared" si="2"/>
        <v>3967</v>
      </c>
      <c r="I51" s="724">
        <f t="shared" si="2"/>
        <v>0</v>
      </c>
      <c r="J51" s="581"/>
      <c r="K51" s="1224"/>
      <c r="M51" s="718"/>
      <c r="N51" s="718"/>
      <c r="O51" s="718"/>
    </row>
    <row r="52" spans="1:15" x14ac:dyDescent="0.2">
      <c r="A52" s="1219"/>
      <c r="B52" s="1220"/>
      <c r="C52" s="725">
        <v>2314</v>
      </c>
      <c r="D52" s="726">
        <v>33</v>
      </c>
      <c r="E52" s="726"/>
      <c r="F52" s="549"/>
      <c r="G52" s="723"/>
      <c r="H52" s="724">
        <f t="shared" si="2"/>
        <v>33</v>
      </c>
      <c r="I52" s="724">
        <f t="shared" si="2"/>
        <v>0</v>
      </c>
      <c r="J52" s="581"/>
      <c r="K52" s="1224"/>
      <c r="M52" s="718"/>
      <c r="N52" s="718"/>
      <c r="O52" s="718"/>
    </row>
    <row r="53" spans="1:15" x14ac:dyDescent="0.2">
      <c r="A53" s="735">
        <v>4</v>
      </c>
      <c r="B53" s="736" t="s">
        <v>605</v>
      </c>
      <c r="C53" s="721"/>
      <c r="D53" s="715">
        <f>SUM(D54,D56,D62,D66,D69,D72,D76,D79,D84,D89,D92,D97,D101,D104,D108,D110,D115,D118,D120,D123,D125,D128)</f>
        <v>62677</v>
      </c>
      <c r="E53" s="715">
        <f t="shared" ref="E53:F53" si="15">SUM(E54,E56,E62,E66,E69,E72,E76,E79,E84,E89,E92,E97,E101,E104,E108,E110,E115,E118,E120,E123,E125,E128)</f>
        <v>8870</v>
      </c>
      <c r="F53" s="715">
        <f t="shared" si="15"/>
        <v>0</v>
      </c>
      <c r="G53" s="715">
        <f>SUM(G54,G56,G62,G66,G69,G72,G76,G79,G84,G89,G92,G97,G101,G104,G108,G110,G115,G118,G120,G123,G125,G128)</f>
        <v>0</v>
      </c>
      <c r="H53" s="716">
        <f t="shared" ref="H53:I53" si="16">SUM(H54,H56,H62,H66,H69,H72,H76,H79,H84,H89,H92,H97,H101,H104,H108,H110,H115,H118,H120,H123,H125,H128)</f>
        <v>62677</v>
      </c>
      <c r="I53" s="716">
        <f t="shared" si="16"/>
        <v>8870</v>
      </c>
      <c r="J53" s="581"/>
      <c r="K53" s="730"/>
      <c r="M53" s="718"/>
      <c r="N53" s="718"/>
      <c r="O53" s="718"/>
    </row>
    <row r="54" spans="1:15" ht="12" customHeight="1" x14ac:dyDescent="0.2">
      <c r="A54" s="1231" t="s">
        <v>606</v>
      </c>
      <c r="B54" s="1220" t="s">
        <v>607</v>
      </c>
      <c r="C54" s="728"/>
      <c r="D54" s="729">
        <f>SUM(D55:D55)</f>
        <v>876</v>
      </c>
      <c r="E54" s="729">
        <f>SUM(E55:E55)</f>
        <v>0</v>
      </c>
      <c r="F54" s="549"/>
      <c r="G54" s="723"/>
      <c r="H54" s="724">
        <f t="shared" si="2"/>
        <v>876</v>
      </c>
      <c r="I54" s="724">
        <f t="shared" si="2"/>
        <v>0</v>
      </c>
      <c r="J54" s="581"/>
      <c r="K54" s="1221" t="s">
        <v>592</v>
      </c>
      <c r="M54" s="718"/>
      <c r="N54" s="718"/>
      <c r="O54" s="718"/>
    </row>
    <row r="55" spans="1:15" ht="12" customHeight="1" x14ac:dyDescent="0.2">
      <c r="A55" s="1232"/>
      <c r="B55" s="1220"/>
      <c r="C55" s="727">
        <v>2279</v>
      </c>
      <c r="D55" s="734">
        <v>876</v>
      </c>
      <c r="E55" s="734"/>
      <c r="F55" s="549"/>
      <c r="G55" s="723"/>
      <c r="H55" s="724">
        <f t="shared" si="2"/>
        <v>876</v>
      </c>
      <c r="I55" s="724">
        <f t="shared" si="2"/>
        <v>0</v>
      </c>
      <c r="J55" s="581"/>
      <c r="K55" s="1222"/>
      <c r="M55" s="718"/>
      <c r="N55" s="718"/>
      <c r="O55" s="718"/>
    </row>
    <row r="56" spans="1:15" x14ac:dyDescent="0.2">
      <c r="A56" s="1219" t="s">
        <v>608</v>
      </c>
      <c r="B56" s="1220" t="s">
        <v>609</v>
      </c>
      <c r="C56" s="721"/>
      <c r="D56" s="715">
        <f>SUM(D57:D61)</f>
        <v>12191</v>
      </c>
      <c r="E56" s="715">
        <f>SUM(E57:E61)</f>
        <v>0</v>
      </c>
      <c r="F56" s="715">
        <f t="shared" ref="F56:I56" si="17">SUM(F57:F61)</f>
        <v>0</v>
      </c>
      <c r="G56" s="715">
        <f t="shared" si="17"/>
        <v>0</v>
      </c>
      <c r="H56" s="716">
        <f t="shared" si="17"/>
        <v>12191</v>
      </c>
      <c r="I56" s="716">
        <f t="shared" si="17"/>
        <v>0</v>
      </c>
      <c r="J56" s="581"/>
      <c r="K56" s="730"/>
      <c r="M56" s="718"/>
      <c r="N56" s="718"/>
      <c r="O56" s="718"/>
    </row>
    <row r="57" spans="1:15" x14ac:dyDescent="0.2">
      <c r="A57" s="1219"/>
      <c r="B57" s="1220"/>
      <c r="C57" s="721">
        <v>1150</v>
      </c>
      <c r="D57" s="722">
        <f>1934-728</f>
        <v>1206</v>
      </c>
      <c r="E57" s="722"/>
      <c r="F57" s="549"/>
      <c r="G57" s="723"/>
      <c r="H57" s="724">
        <f t="shared" si="2"/>
        <v>1206</v>
      </c>
      <c r="I57" s="724">
        <f t="shared" si="2"/>
        <v>0</v>
      </c>
      <c r="J57" s="737"/>
      <c r="K57" s="1224" t="s">
        <v>592</v>
      </c>
      <c r="M57" s="718"/>
      <c r="N57" s="718"/>
      <c r="O57" s="718"/>
    </row>
    <row r="58" spans="1:15" ht="12" customHeight="1" x14ac:dyDescent="0.2">
      <c r="A58" s="1219"/>
      <c r="B58" s="1220"/>
      <c r="C58" s="721">
        <v>2231</v>
      </c>
      <c r="D58" s="722">
        <v>4300</v>
      </c>
      <c r="E58" s="722"/>
      <c r="F58" s="549"/>
      <c r="G58" s="723"/>
      <c r="H58" s="724">
        <f t="shared" si="2"/>
        <v>4300</v>
      </c>
      <c r="I58" s="724">
        <f t="shared" si="2"/>
        <v>0</v>
      </c>
      <c r="J58" s="737"/>
      <c r="K58" s="1224"/>
      <c r="M58" s="718"/>
      <c r="N58" s="718"/>
      <c r="O58" s="718"/>
    </row>
    <row r="59" spans="1:15" x14ac:dyDescent="0.2">
      <c r="A59" s="1219"/>
      <c r="B59" s="1220"/>
      <c r="C59" s="721">
        <v>2264</v>
      </c>
      <c r="D59" s="722">
        <v>796</v>
      </c>
      <c r="E59" s="722"/>
      <c r="F59" s="549"/>
      <c r="G59" s="723"/>
      <c r="H59" s="724">
        <f t="shared" si="2"/>
        <v>796</v>
      </c>
      <c r="I59" s="724">
        <f t="shared" si="2"/>
        <v>0</v>
      </c>
      <c r="J59" s="737"/>
      <c r="K59" s="1224"/>
      <c r="M59" s="718"/>
      <c r="N59" s="718"/>
      <c r="O59" s="718"/>
    </row>
    <row r="60" spans="1:15" x14ac:dyDescent="0.2">
      <c r="A60" s="1219"/>
      <c r="B60" s="1220"/>
      <c r="C60" s="721">
        <v>2314</v>
      </c>
      <c r="D60" s="722">
        <v>700</v>
      </c>
      <c r="E60" s="722"/>
      <c r="F60" s="549"/>
      <c r="G60" s="723"/>
      <c r="H60" s="724">
        <f t="shared" si="2"/>
        <v>700</v>
      </c>
      <c r="I60" s="724">
        <f t="shared" si="2"/>
        <v>0</v>
      </c>
      <c r="J60" s="737"/>
      <c r="K60" s="1224"/>
      <c r="M60" s="718"/>
      <c r="N60" s="718"/>
      <c r="O60" s="718"/>
    </row>
    <row r="61" spans="1:15" x14ac:dyDescent="0.2">
      <c r="A61" s="1219"/>
      <c r="B61" s="1220"/>
      <c r="C61" s="721">
        <v>2279</v>
      </c>
      <c r="D61" s="722">
        <f>5161+28</f>
        <v>5189</v>
      </c>
      <c r="E61" s="722"/>
      <c r="F61" s="549"/>
      <c r="G61" s="723"/>
      <c r="H61" s="724">
        <f t="shared" si="2"/>
        <v>5189</v>
      </c>
      <c r="I61" s="724">
        <f t="shared" si="2"/>
        <v>0</v>
      </c>
      <c r="J61" s="737"/>
      <c r="K61" s="1224"/>
      <c r="M61" s="718"/>
      <c r="N61" s="718"/>
      <c r="O61" s="718"/>
    </row>
    <row r="62" spans="1:15" ht="12" customHeight="1" x14ac:dyDescent="0.2">
      <c r="A62" s="1219" t="s">
        <v>610</v>
      </c>
      <c r="B62" s="1220" t="s">
        <v>611</v>
      </c>
      <c r="C62" s="725"/>
      <c r="D62" s="725">
        <f>SUM(D63:D65)</f>
        <v>500</v>
      </c>
      <c r="E62" s="738">
        <f>SUM(E63:E65)</f>
        <v>0</v>
      </c>
      <c r="F62" s="725">
        <f t="shared" ref="F62:I62" si="18">SUM(F63:F65)</f>
        <v>0</v>
      </c>
      <c r="G62" s="725">
        <f t="shared" si="18"/>
        <v>0</v>
      </c>
      <c r="H62" s="716">
        <f t="shared" si="18"/>
        <v>500</v>
      </c>
      <c r="I62" s="716">
        <f t="shared" si="18"/>
        <v>0</v>
      </c>
      <c r="J62" s="581"/>
      <c r="K62" s="730"/>
      <c r="M62" s="718"/>
      <c r="N62" s="718"/>
      <c r="O62" s="718"/>
    </row>
    <row r="63" spans="1:15" x14ac:dyDescent="0.2">
      <c r="A63" s="1219"/>
      <c r="B63" s="1220"/>
      <c r="C63" s="739">
        <v>2264</v>
      </c>
      <c r="D63" s="740">
        <v>0</v>
      </c>
      <c r="E63" s="740"/>
      <c r="F63" s="565"/>
      <c r="G63" s="741"/>
      <c r="H63" s="742">
        <f t="shared" si="2"/>
        <v>0</v>
      </c>
      <c r="I63" s="724">
        <f t="shared" si="2"/>
        <v>0</v>
      </c>
      <c r="J63" s="737"/>
      <c r="K63" s="1224" t="s">
        <v>592</v>
      </c>
      <c r="M63" s="718"/>
      <c r="N63" s="718"/>
      <c r="O63" s="718"/>
    </row>
    <row r="64" spans="1:15" x14ac:dyDescent="0.2">
      <c r="A64" s="1219"/>
      <c r="B64" s="1220"/>
      <c r="C64" s="739">
        <v>2279</v>
      </c>
      <c r="D64" s="740">
        <v>400</v>
      </c>
      <c r="E64" s="740"/>
      <c r="F64" s="565"/>
      <c r="G64" s="741"/>
      <c r="H64" s="742">
        <f t="shared" si="2"/>
        <v>400</v>
      </c>
      <c r="I64" s="724">
        <f t="shared" si="2"/>
        <v>0</v>
      </c>
      <c r="J64" s="737"/>
      <c r="K64" s="1224"/>
      <c r="M64" s="718"/>
      <c r="N64" s="718"/>
      <c r="O64" s="718"/>
    </row>
    <row r="65" spans="1:15" x14ac:dyDescent="0.2">
      <c r="A65" s="1219"/>
      <c r="B65" s="1220"/>
      <c r="C65" s="725">
        <v>2314</v>
      </c>
      <c r="D65" s="730">
        <v>100</v>
      </c>
      <c r="E65" s="730"/>
      <c r="F65" s="549"/>
      <c r="G65" s="723"/>
      <c r="H65" s="724">
        <f t="shared" si="2"/>
        <v>100</v>
      </c>
      <c r="I65" s="724">
        <f t="shared" si="2"/>
        <v>0</v>
      </c>
      <c r="J65" s="581"/>
      <c r="K65" s="1224"/>
      <c r="M65" s="718"/>
      <c r="N65" s="718"/>
      <c r="O65" s="718"/>
    </row>
    <row r="66" spans="1:15" ht="12" customHeight="1" x14ac:dyDescent="0.2">
      <c r="A66" s="1219" t="s">
        <v>612</v>
      </c>
      <c r="B66" s="1220" t="s">
        <v>613</v>
      </c>
      <c r="C66" s="725"/>
      <c r="D66" s="743">
        <f>SUM(D67:D68)</f>
        <v>115</v>
      </c>
      <c r="E66" s="743">
        <f t="shared" ref="E66:I66" si="19">SUM(E67:E68)</f>
        <v>0</v>
      </c>
      <c r="F66" s="743">
        <f t="shared" si="19"/>
        <v>0</v>
      </c>
      <c r="G66" s="743">
        <f t="shared" si="19"/>
        <v>0</v>
      </c>
      <c r="H66" s="716">
        <f t="shared" si="19"/>
        <v>115</v>
      </c>
      <c r="I66" s="716">
        <f t="shared" si="19"/>
        <v>0</v>
      </c>
      <c r="J66" s="581"/>
      <c r="K66" s="1221" t="s">
        <v>592</v>
      </c>
      <c r="M66" s="718"/>
      <c r="N66" s="718"/>
      <c r="O66" s="718"/>
    </row>
    <row r="67" spans="1:15" x14ac:dyDescent="0.2">
      <c r="A67" s="1219"/>
      <c r="B67" s="1220"/>
      <c r="C67" s="725">
        <v>1150</v>
      </c>
      <c r="D67" s="726">
        <v>115</v>
      </c>
      <c r="E67" s="726"/>
      <c r="F67" s="726"/>
      <c r="G67" s="726"/>
      <c r="H67" s="724">
        <f t="shared" ref="H67" si="20">D67+F67</f>
        <v>115</v>
      </c>
      <c r="I67" s="724">
        <f>E67+G67</f>
        <v>0</v>
      </c>
      <c r="J67" s="744"/>
      <c r="K67" s="1229"/>
      <c r="M67" s="718"/>
      <c r="N67" s="718"/>
      <c r="O67" s="718"/>
    </row>
    <row r="68" spans="1:15" x14ac:dyDescent="0.2">
      <c r="A68" s="1219"/>
      <c r="B68" s="1220"/>
      <c r="C68" s="725">
        <v>2314</v>
      </c>
      <c r="D68" s="726">
        <v>0</v>
      </c>
      <c r="E68" s="726"/>
      <c r="F68" s="549"/>
      <c r="G68" s="723"/>
      <c r="H68" s="724">
        <f t="shared" si="2"/>
        <v>0</v>
      </c>
      <c r="I68" s="724">
        <f>E68+G68</f>
        <v>0</v>
      </c>
      <c r="J68" s="744"/>
      <c r="K68" s="1222"/>
      <c r="M68" s="718"/>
      <c r="N68" s="718"/>
      <c r="O68" s="718"/>
    </row>
    <row r="69" spans="1:15" x14ac:dyDescent="0.2">
      <c r="A69" s="1219" t="s">
        <v>616</v>
      </c>
      <c r="B69" s="1220" t="s">
        <v>617</v>
      </c>
      <c r="C69" s="721"/>
      <c r="D69" s="715">
        <f>SUM(D70:D71)</f>
        <v>521</v>
      </c>
      <c r="E69" s="715">
        <f>SUM(E70:E71)</f>
        <v>0</v>
      </c>
      <c r="F69" s="715">
        <f t="shared" ref="F69:I69" si="21">SUM(F70:F71)</f>
        <v>0</v>
      </c>
      <c r="G69" s="715">
        <f t="shared" si="21"/>
        <v>0</v>
      </c>
      <c r="H69" s="716">
        <f t="shared" si="21"/>
        <v>521</v>
      </c>
      <c r="I69" s="716">
        <f t="shared" si="21"/>
        <v>0</v>
      </c>
      <c r="J69" s="581"/>
      <c r="K69" s="730"/>
      <c r="M69" s="718"/>
      <c r="N69" s="718"/>
      <c r="O69" s="718"/>
    </row>
    <row r="70" spans="1:15" ht="12" customHeight="1" x14ac:dyDescent="0.2">
      <c r="A70" s="1219"/>
      <c r="B70" s="1220"/>
      <c r="C70" s="725">
        <v>1150</v>
      </c>
      <c r="D70" s="726">
        <v>381</v>
      </c>
      <c r="E70" s="726"/>
      <c r="F70" s="549"/>
      <c r="G70" s="723"/>
      <c r="H70" s="724">
        <f t="shared" si="2"/>
        <v>381</v>
      </c>
      <c r="I70" s="724">
        <f t="shared" si="2"/>
        <v>0</v>
      </c>
      <c r="J70" s="581"/>
      <c r="K70" s="1224" t="s">
        <v>592</v>
      </c>
      <c r="M70" s="718"/>
      <c r="N70" s="718"/>
      <c r="O70" s="718"/>
    </row>
    <row r="71" spans="1:15" ht="12" customHeight="1" x14ac:dyDescent="0.2">
      <c r="A71" s="1219"/>
      <c r="B71" s="1220"/>
      <c r="C71" s="725">
        <v>2314</v>
      </c>
      <c r="D71" s="726">
        <v>140</v>
      </c>
      <c r="E71" s="726"/>
      <c r="F71" s="549"/>
      <c r="G71" s="723"/>
      <c r="H71" s="724">
        <f t="shared" si="2"/>
        <v>140</v>
      </c>
      <c r="I71" s="724">
        <f t="shared" si="2"/>
        <v>0</v>
      </c>
      <c r="J71" s="581"/>
      <c r="K71" s="1224"/>
      <c r="M71" s="718"/>
      <c r="N71" s="718"/>
      <c r="O71" s="718"/>
    </row>
    <row r="72" spans="1:15" x14ac:dyDescent="0.2">
      <c r="A72" s="1219" t="s">
        <v>618</v>
      </c>
      <c r="B72" s="1220" t="s">
        <v>619</v>
      </c>
      <c r="C72" s="725"/>
      <c r="D72" s="743">
        <f>SUM(D73:D75)</f>
        <v>800</v>
      </c>
      <c r="E72" s="743">
        <f>SUM(E73:E75)</f>
        <v>0</v>
      </c>
      <c r="F72" s="743">
        <f t="shared" ref="F72:I72" si="22">SUM(F73:F75)</f>
        <v>0</v>
      </c>
      <c r="G72" s="743">
        <f t="shared" si="22"/>
        <v>0</v>
      </c>
      <c r="H72" s="716">
        <f t="shared" si="22"/>
        <v>800</v>
      </c>
      <c r="I72" s="716">
        <f t="shared" si="22"/>
        <v>0</v>
      </c>
      <c r="J72" s="581"/>
      <c r="K72" s="730"/>
      <c r="M72" s="718"/>
      <c r="N72" s="718"/>
      <c r="O72" s="718"/>
    </row>
    <row r="73" spans="1:15" ht="12" customHeight="1" x14ac:dyDescent="0.2">
      <c r="A73" s="1219"/>
      <c r="B73" s="1220"/>
      <c r="C73" s="725">
        <v>1150</v>
      </c>
      <c r="D73" s="726">
        <v>200</v>
      </c>
      <c r="E73" s="743"/>
      <c r="F73" s="549"/>
      <c r="G73" s="723"/>
      <c r="H73" s="724">
        <f t="shared" si="2"/>
        <v>200</v>
      </c>
      <c r="I73" s="724">
        <f t="shared" si="2"/>
        <v>0</v>
      </c>
      <c r="J73" s="581"/>
      <c r="K73" s="1224" t="s">
        <v>592</v>
      </c>
      <c r="M73" s="718"/>
      <c r="N73" s="718"/>
      <c r="O73" s="718"/>
    </row>
    <row r="74" spans="1:15" ht="12" customHeight="1" x14ac:dyDescent="0.2">
      <c r="A74" s="1219"/>
      <c r="B74" s="1220"/>
      <c r="C74" s="725">
        <v>2231</v>
      </c>
      <c r="D74" s="726">
        <v>100</v>
      </c>
      <c r="E74" s="743"/>
      <c r="F74" s="549"/>
      <c r="G74" s="723"/>
      <c r="H74" s="724">
        <f t="shared" si="2"/>
        <v>100</v>
      </c>
      <c r="I74" s="724">
        <f t="shared" si="2"/>
        <v>0</v>
      </c>
      <c r="J74" s="581"/>
      <c r="K74" s="1224"/>
      <c r="M74" s="718"/>
      <c r="N74" s="718"/>
      <c r="O74" s="718"/>
    </row>
    <row r="75" spans="1:15" x14ac:dyDescent="0.2">
      <c r="A75" s="1219"/>
      <c r="B75" s="1220"/>
      <c r="C75" s="725">
        <v>2314</v>
      </c>
      <c r="D75" s="726">
        <f>400+100</f>
        <v>500</v>
      </c>
      <c r="E75" s="726"/>
      <c r="F75" s="549"/>
      <c r="G75" s="723"/>
      <c r="H75" s="724">
        <f t="shared" si="2"/>
        <v>500</v>
      </c>
      <c r="I75" s="724">
        <f t="shared" si="2"/>
        <v>0</v>
      </c>
      <c r="J75" s="581"/>
      <c r="K75" s="1224"/>
      <c r="M75" s="718"/>
      <c r="N75" s="718"/>
      <c r="O75" s="718"/>
    </row>
    <row r="76" spans="1:15" x14ac:dyDescent="0.2">
      <c r="A76" s="1219" t="s">
        <v>620</v>
      </c>
      <c r="B76" s="1220" t="s">
        <v>621</v>
      </c>
      <c r="C76" s="721"/>
      <c r="D76" s="715">
        <f>SUM(D77:D78)</f>
        <v>350</v>
      </c>
      <c r="E76" s="715">
        <f>SUM(E77:E78)</f>
        <v>0</v>
      </c>
      <c r="F76" s="715">
        <f t="shared" ref="F76:I76" si="23">SUM(F77:F78)</f>
        <v>0</v>
      </c>
      <c r="G76" s="715">
        <f t="shared" si="23"/>
        <v>0</v>
      </c>
      <c r="H76" s="716">
        <f t="shared" si="23"/>
        <v>350</v>
      </c>
      <c r="I76" s="716">
        <f t="shared" si="23"/>
        <v>0</v>
      </c>
      <c r="J76" s="581"/>
      <c r="K76" s="730"/>
      <c r="M76" s="718"/>
      <c r="N76" s="718"/>
      <c r="O76" s="718"/>
    </row>
    <row r="77" spans="1:15" ht="12" customHeight="1" x14ac:dyDescent="0.2">
      <c r="A77" s="1219"/>
      <c r="B77" s="1220"/>
      <c r="C77" s="725">
        <v>1150</v>
      </c>
      <c r="D77" s="726">
        <v>100</v>
      </c>
      <c r="E77" s="726"/>
      <c r="F77" s="549"/>
      <c r="G77" s="723"/>
      <c r="H77" s="724">
        <f t="shared" ref="H77:I143" si="24">D77+F77</f>
        <v>100</v>
      </c>
      <c r="I77" s="724">
        <f t="shared" si="24"/>
        <v>0</v>
      </c>
      <c r="J77" s="581"/>
      <c r="K77" s="1224" t="s">
        <v>592</v>
      </c>
      <c r="M77" s="718"/>
      <c r="N77" s="718"/>
      <c r="O77" s="718"/>
    </row>
    <row r="78" spans="1:15" ht="12" customHeight="1" x14ac:dyDescent="0.2">
      <c r="A78" s="1219"/>
      <c r="B78" s="1220"/>
      <c r="C78" s="725">
        <v>2314</v>
      </c>
      <c r="D78" s="726">
        <v>250</v>
      </c>
      <c r="E78" s="726"/>
      <c r="F78" s="549"/>
      <c r="G78" s="723"/>
      <c r="H78" s="724">
        <f t="shared" si="24"/>
        <v>250</v>
      </c>
      <c r="I78" s="724">
        <f t="shared" si="24"/>
        <v>0</v>
      </c>
      <c r="J78" s="581"/>
      <c r="K78" s="1224"/>
      <c r="M78" s="718"/>
      <c r="N78" s="718"/>
      <c r="O78" s="718"/>
    </row>
    <row r="79" spans="1:15" x14ac:dyDescent="0.2">
      <c r="A79" s="1219" t="s">
        <v>622</v>
      </c>
      <c r="B79" s="1220" t="s">
        <v>623</v>
      </c>
      <c r="C79" s="725"/>
      <c r="D79" s="743">
        <f>SUM(D80:D83)</f>
        <v>9000</v>
      </c>
      <c r="E79" s="743">
        <f>SUM(E80:E83)</f>
        <v>0</v>
      </c>
      <c r="F79" s="743">
        <f t="shared" ref="F79:I79" si="25">SUM(F80:F83)</f>
        <v>0</v>
      </c>
      <c r="G79" s="743">
        <f t="shared" si="25"/>
        <v>0</v>
      </c>
      <c r="H79" s="716">
        <f t="shared" si="25"/>
        <v>9000</v>
      </c>
      <c r="I79" s="716">
        <f t="shared" si="25"/>
        <v>0</v>
      </c>
      <c r="J79" s="581"/>
      <c r="K79" s="730"/>
      <c r="M79" s="718"/>
      <c r="N79" s="718"/>
      <c r="O79" s="718"/>
    </row>
    <row r="80" spans="1:15" ht="12" customHeight="1" x14ac:dyDescent="0.2">
      <c r="A80" s="1219"/>
      <c r="B80" s="1220"/>
      <c r="C80" s="725">
        <v>1150</v>
      </c>
      <c r="D80" s="726">
        <f>2000+1000</f>
        <v>3000</v>
      </c>
      <c r="E80" s="726"/>
      <c r="F80" s="549"/>
      <c r="G80" s="723"/>
      <c r="H80" s="724">
        <f t="shared" si="24"/>
        <v>3000</v>
      </c>
      <c r="I80" s="724">
        <f t="shared" si="24"/>
        <v>0</v>
      </c>
      <c r="J80" s="581"/>
      <c r="K80" s="1224" t="s">
        <v>592</v>
      </c>
      <c r="M80" s="718"/>
      <c r="N80" s="718"/>
      <c r="O80" s="718"/>
    </row>
    <row r="81" spans="1:15" ht="12" customHeight="1" x14ac:dyDescent="0.2">
      <c r="A81" s="1219"/>
      <c r="B81" s="1220"/>
      <c r="C81" s="725">
        <v>2264</v>
      </c>
      <c r="D81" s="726">
        <f>1600+800</f>
        <v>2400</v>
      </c>
      <c r="E81" s="726"/>
      <c r="F81" s="549"/>
      <c r="G81" s="723"/>
      <c r="H81" s="724">
        <f t="shared" si="24"/>
        <v>2400</v>
      </c>
      <c r="I81" s="724">
        <f t="shared" si="24"/>
        <v>0</v>
      </c>
      <c r="J81" s="581"/>
      <c r="K81" s="1224"/>
      <c r="M81" s="718"/>
      <c r="N81" s="718"/>
      <c r="O81" s="718"/>
    </row>
    <row r="82" spans="1:15" x14ac:dyDescent="0.2">
      <c r="A82" s="1219"/>
      <c r="B82" s="1220"/>
      <c r="C82" s="725">
        <v>2279</v>
      </c>
      <c r="D82" s="726">
        <f>2127+1000</f>
        <v>3127</v>
      </c>
      <c r="E82" s="726"/>
      <c r="F82" s="549"/>
      <c r="G82" s="723"/>
      <c r="H82" s="724">
        <f t="shared" si="24"/>
        <v>3127</v>
      </c>
      <c r="I82" s="724">
        <f t="shared" si="24"/>
        <v>0</v>
      </c>
      <c r="J82" s="581"/>
      <c r="K82" s="1224"/>
      <c r="M82" s="718"/>
      <c r="N82" s="718"/>
      <c r="O82" s="718"/>
    </row>
    <row r="83" spans="1:15" x14ac:dyDescent="0.2">
      <c r="A83" s="1219"/>
      <c r="B83" s="1220"/>
      <c r="C83" s="725">
        <v>2314</v>
      </c>
      <c r="D83" s="726">
        <f>273+200</f>
        <v>473</v>
      </c>
      <c r="E83" s="726"/>
      <c r="F83" s="549"/>
      <c r="G83" s="723"/>
      <c r="H83" s="724">
        <f t="shared" si="24"/>
        <v>473</v>
      </c>
      <c r="I83" s="724">
        <f t="shared" si="24"/>
        <v>0</v>
      </c>
      <c r="J83" s="581"/>
      <c r="K83" s="1224"/>
      <c r="M83" s="718"/>
      <c r="N83" s="718"/>
      <c r="O83" s="718"/>
    </row>
    <row r="84" spans="1:15" x14ac:dyDescent="0.2">
      <c r="A84" s="1219" t="s">
        <v>624</v>
      </c>
      <c r="B84" s="1220" t="s">
        <v>625</v>
      </c>
      <c r="C84" s="725"/>
      <c r="D84" s="743">
        <f>SUM(D85:D88)</f>
        <v>3000</v>
      </c>
      <c r="E84" s="743">
        <f>SUM(E85:E88)</f>
        <v>0</v>
      </c>
      <c r="F84" s="743">
        <f t="shared" ref="F84:I84" si="26">SUM(F85:F88)</f>
        <v>0</v>
      </c>
      <c r="G84" s="743">
        <f t="shared" si="26"/>
        <v>0</v>
      </c>
      <c r="H84" s="716">
        <f t="shared" si="26"/>
        <v>3000</v>
      </c>
      <c r="I84" s="716">
        <f t="shared" si="26"/>
        <v>0</v>
      </c>
      <c r="J84" s="581"/>
      <c r="K84" s="730"/>
      <c r="M84" s="718"/>
      <c r="N84" s="718"/>
      <c r="O84" s="718"/>
    </row>
    <row r="85" spans="1:15" ht="12" customHeight="1" x14ac:dyDescent="0.2">
      <c r="A85" s="1219"/>
      <c r="B85" s="1220"/>
      <c r="C85" s="725">
        <v>1150</v>
      </c>
      <c r="D85" s="726">
        <v>898</v>
      </c>
      <c r="E85" s="726"/>
      <c r="F85" s="549"/>
      <c r="G85" s="723"/>
      <c r="H85" s="724">
        <f t="shared" si="24"/>
        <v>898</v>
      </c>
      <c r="I85" s="724">
        <f t="shared" si="24"/>
        <v>0</v>
      </c>
      <c r="J85" s="581"/>
      <c r="K85" s="1224" t="s">
        <v>592</v>
      </c>
      <c r="M85" s="718"/>
      <c r="N85" s="718"/>
      <c r="O85" s="718"/>
    </row>
    <row r="86" spans="1:15" ht="12" customHeight="1" x14ac:dyDescent="0.2">
      <c r="A86" s="1219"/>
      <c r="B86" s="1220"/>
      <c r="C86" s="725">
        <v>2231</v>
      </c>
      <c r="D86" s="726">
        <v>78</v>
      </c>
      <c r="E86" s="726"/>
      <c r="F86" s="549"/>
      <c r="G86" s="723"/>
      <c r="H86" s="724">
        <f t="shared" si="24"/>
        <v>78</v>
      </c>
      <c r="I86" s="724">
        <f t="shared" si="24"/>
        <v>0</v>
      </c>
      <c r="J86" s="581"/>
      <c r="K86" s="1224"/>
      <c r="M86" s="718"/>
      <c r="N86" s="718"/>
      <c r="O86" s="718"/>
    </row>
    <row r="87" spans="1:15" x14ac:dyDescent="0.2">
      <c r="A87" s="1219"/>
      <c r="B87" s="1220"/>
      <c r="C87" s="725">
        <v>2279</v>
      </c>
      <c r="D87" s="726">
        <v>1890</v>
      </c>
      <c r="E87" s="726"/>
      <c r="F87" s="549"/>
      <c r="G87" s="723"/>
      <c r="H87" s="724">
        <f t="shared" si="24"/>
        <v>1890</v>
      </c>
      <c r="I87" s="724">
        <f t="shared" si="24"/>
        <v>0</v>
      </c>
      <c r="J87" s="581"/>
      <c r="K87" s="1224"/>
      <c r="M87" s="718"/>
      <c r="N87" s="718"/>
      <c r="O87" s="718"/>
    </row>
    <row r="88" spans="1:15" x14ac:dyDescent="0.2">
      <c r="A88" s="1219"/>
      <c r="B88" s="1220"/>
      <c r="C88" s="725">
        <v>2314</v>
      </c>
      <c r="D88" s="726">
        <v>134</v>
      </c>
      <c r="E88" s="726"/>
      <c r="F88" s="549"/>
      <c r="G88" s="723"/>
      <c r="H88" s="724">
        <f t="shared" si="24"/>
        <v>134</v>
      </c>
      <c r="I88" s="724">
        <f t="shared" si="24"/>
        <v>0</v>
      </c>
      <c r="J88" s="581"/>
      <c r="K88" s="1224"/>
      <c r="M88" s="718"/>
      <c r="N88" s="718"/>
      <c r="O88" s="718"/>
    </row>
    <row r="89" spans="1:15" ht="12" customHeight="1" x14ac:dyDescent="0.2">
      <c r="A89" s="1228" t="s">
        <v>626</v>
      </c>
      <c r="B89" s="1220" t="s">
        <v>627</v>
      </c>
      <c r="C89" s="721"/>
      <c r="D89" s="715">
        <f>SUM(D90:D91)</f>
        <v>2554</v>
      </c>
      <c r="E89" s="715">
        <f>SUM(E90:E91)</f>
        <v>0</v>
      </c>
      <c r="F89" s="715">
        <f t="shared" ref="F89:I89" si="27">SUM(F90:F91)</f>
        <v>0</v>
      </c>
      <c r="G89" s="715">
        <f t="shared" si="27"/>
        <v>0</v>
      </c>
      <c r="H89" s="716">
        <f t="shared" si="27"/>
        <v>2554</v>
      </c>
      <c r="I89" s="716">
        <f t="shared" si="27"/>
        <v>0</v>
      </c>
      <c r="J89" s="581"/>
      <c r="K89" s="730"/>
      <c r="M89" s="718"/>
      <c r="N89" s="718"/>
      <c r="O89" s="718"/>
    </row>
    <row r="90" spans="1:15" ht="12" customHeight="1" x14ac:dyDescent="0.2">
      <c r="A90" s="1228"/>
      <c r="B90" s="1220"/>
      <c r="C90" s="725">
        <v>1150</v>
      </c>
      <c r="D90" s="726">
        <v>1780</v>
      </c>
      <c r="E90" s="726"/>
      <c r="F90" s="549"/>
      <c r="G90" s="723"/>
      <c r="H90" s="724">
        <f t="shared" si="24"/>
        <v>1780</v>
      </c>
      <c r="I90" s="724">
        <f t="shared" si="24"/>
        <v>0</v>
      </c>
      <c r="J90" s="581"/>
      <c r="K90" s="1224" t="s">
        <v>592</v>
      </c>
      <c r="M90" s="718"/>
      <c r="N90" s="718"/>
      <c r="O90" s="718"/>
    </row>
    <row r="91" spans="1:15" ht="24" customHeight="1" x14ac:dyDescent="0.2">
      <c r="A91" s="1228"/>
      <c r="B91" s="1220"/>
      <c r="C91" s="725">
        <v>2314</v>
      </c>
      <c r="D91" s="726">
        <v>774</v>
      </c>
      <c r="E91" s="726"/>
      <c r="F91" s="549"/>
      <c r="G91" s="723"/>
      <c r="H91" s="724">
        <f t="shared" si="24"/>
        <v>774</v>
      </c>
      <c r="I91" s="724">
        <f t="shared" si="24"/>
        <v>0</v>
      </c>
      <c r="J91" s="581"/>
      <c r="K91" s="1224"/>
      <c r="M91" s="718"/>
      <c r="N91" s="718"/>
      <c r="O91" s="718"/>
    </row>
    <row r="92" spans="1:15" x14ac:dyDescent="0.2">
      <c r="A92" s="1225" t="s">
        <v>628</v>
      </c>
      <c r="B92" s="1220" t="s">
        <v>629</v>
      </c>
      <c r="C92" s="721"/>
      <c r="D92" s="715">
        <f>SUM(D93:D96)</f>
        <v>3430</v>
      </c>
      <c r="E92" s="715">
        <f>SUM(E93:E96)</f>
        <v>0</v>
      </c>
      <c r="F92" s="715">
        <f t="shared" ref="F92:I92" si="28">SUM(F93:F96)</f>
        <v>0</v>
      </c>
      <c r="G92" s="715">
        <f t="shared" si="28"/>
        <v>0</v>
      </c>
      <c r="H92" s="716">
        <f t="shared" si="28"/>
        <v>3430</v>
      </c>
      <c r="I92" s="716">
        <f t="shared" si="28"/>
        <v>0</v>
      </c>
      <c r="J92" s="581"/>
      <c r="K92" s="730"/>
      <c r="M92" s="718"/>
      <c r="N92" s="718"/>
      <c r="O92" s="718"/>
    </row>
    <row r="93" spans="1:15" ht="12" customHeight="1" x14ac:dyDescent="0.2">
      <c r="A93" s="1225"/>
      <c r="B93" s="1220"/>
      <c r="C93" s="725">
        <v>1150</v>
      </c>
      <c r="D93" s="726">
        <f>720+720</f>
        <v>1440</v>
      </c>
      <c r="E93" s="726"/>
      <c r="F93" s="549"/>
      <c r="G93" s="723"/>
      <c r="H93" s="724">
        <f t="shared" si="24"/>
        <v>1440</v>
      </c>
      <c r="I93" s="724">
        <f t="shared" si="24"/>
        <v>0</v>
      </c>
      <c r="J93" s="581"/>
      <c r="K93" s="1224" t="s">
        <v>592</v>
      </c>
      <c r="M93" s="718"/>
      <c r="N93" s="718"/>
      <c r="O93" s="718"/>
    </row>
    <row r="94" spans="1:15" ht="12" customHeight="1" x14ac:dyDescent="0.2">
      <c r="A94" s="1225"/>
      <c r="B94" s="1220"/>
      <c r="C94" s="725">
        <v>2264</v>
      </c>
      <c r="D94" s="726">
        <v>1280</v>
      </c>
      <c r="E94" s="726"/>
      <c r="F94" s="549"/>
      <c r="G94" s="723"/>
      <c r="H94" s="724">
        <f t="shared" si="24"/>
        <v>1280</v>
      </c>
      <c r="I94" s="724">
        <f t="shared" si="24"/>
        <v>0</v>
      </c>
      <c r="J94" s="581"/>
      <c r="K94" s="1224"/>
      <c r="M94" s="718"/>
      <c r="N94" s="718"/>
      <c r="O94" s="718"/>
    </row>
    <row r="95" spans="1:15" x14ac:dyDescent="0.2">
      <c r="A95" s="1225"/>
      <c r="B95" s="1220"/>
      <c r="C95" s="725">
        <v>2279</v>
      </c>
      <c r="D95" s="726">
        <v>100</v>
      </c>
      <c r="E95" s="726"/>
      <c r="F95" s="549"/>
      <c r="G95" s="723"/>
      <c r="H95" s="724">
        <f t="shared" si="24"/>
        <v>100</v>
      </c>
      <c r="I95" s="724">
        <f t="shared" si="24"/>
        <v>0</v>
      </c>
      <c r="J95" s="581"/>
      <c r="K95" s="1224"/>
      <c r="M95" s="718"/>
      <c r="N95" s="718"/>
      <c r="O95" s="718"/>
    </row>
    <row r="96" spans="1:15" x14ac:dyDescent="0.2">
      <c r="A96" s="1225"/>
      <c r="B96" s="1220"/>
      <c r="C96" s="725">
        <v>2314</v>
      </c>
      <c r="D96" s="726">
        <f>180+430</f>
        <v>610</v>
      </c>
      <c r="E96" s="726"/>
      <c r="F96" s="549"/>
      <c r="G96" s="723"/>
      <c r="H96" s="724">
        <f t="shared" si="24"/>
        <v>610</v>
      </c>
      <c r="I96" s="724">
        <f t="shared" si="24"/>
        <v>0</v>
      </c>
      <c r="J96" s="581"/>
      <c r="K96" s="1224"/>
      <c r="M96" s="718"/>
      <c r="N96" s="718"/>
      <c r="O96" s="718"/>
    </row>
    <row r="97" spans="1:15" ht="12" customHeight="1" x14ac:dyDescent="0.2">
      <c r="A97" s="1219" t="s">
        <v>630</v>
      </c>
      <c r="B97" s="1220" t="s">
        <v>631</v>
      </c>
      <c r="C97" s="725"/>
      <c r="D97" s="743">
        <f>SUM(D98:D100)</f>
        <v>4250</v>
      </c>
      <c r="E97" s="743">
        <f>SUM(E98:E100)</f>
        <v>0</v>
      </c>
      <c r="F97" s="743">
        <f t="shared" ref="F97:I97" si="29">SUM(F98:F100)</f>
        <v>0</v>
      </c>
      <c r="G97" s="743">
        <f t="shared" si="29"/>
        <v>0</v>
      </c>
      <c r="H97" s="716">
        <f t="shared" si="29"/>
        <v>4250</v>
      </c>
      <c r="I97" s="716">
        <f t="shared" si="29"/>
        <v>0</v>
      </c>
      <c r="J97" s="581"/>
      <c r="K97" s="730"/>
      <c r="M97" s="718"/>
      <c r="N97" s="718"/>
      <c r="O97" s="718"/>
    </row>
    <row r="98" spans="1:15" ht="12" customHeight="1" x14ac:dyDescent="0.2">
      <c r="A98" s="1219"/>
      <c r="B98" s="1220"/>
      <c r="C98" s="725">
        <v>1150</v>
      </c>
      <c r="D98" s="726">
        <v>1200</v>
      </c>
      <c r="E98" s="726"/>
      <c r="F98" s="549"/>
      <c r="G98" s="723"/>
      <c r="H98" s="724">
        <f t="shared" si="24"/>
        <v>1200</v>
      </c>
      <c r="I98" s="724">
        <f t="shared" si="24"/>
        <v>0</v>
      </c>
      <c r="J98" s="581"/>
      <c r="K98" s="1224" t="s">
        <v>592</v>
      </c>
      <c r="M98" s="718"/>
      <c r="N98" s="718"/>
      <c r="O98" s="718"/>
    </row>
    <row r="99" spans="1:15" ht="12" customHeight="1" x14ac:dyDescent="0.2">
      <c r="A99" s="1219"/>
      <c r="B99" s="1220"/>
      <c r="C99" s="725">
        <v>2314</v>
      </c>
      <c r="D99" s="726">
        <v>1050</v>
      </c>
      <c r="E99" s="726"/>
      <c r="F99" s="549"/>
      <c r="G99" s="723"/>
      <c r="H99" s="724">
        <f t="shared" si="24"/>
        <v>1050</v>
      </c>
      <c r="I99" s="724">
        <f t="shared" si="24"/>
        <v>0</v>
      </c>
      <c r="J99" s="581"/>
      <c r="K99" s="1224"/>
      <c r="M99" s="718"/>
      <c r="N99" s="718"/>
      <c r="O99" s="718"/>
    </row>
    <row r="100" spans="1:15" x14ac:dyDescent="0.2">
      <c r="A100" s="1219"/>
      <c r="B100" s="1220"/>
      <c r="C100" s="725">
        <v>6422</v>
      </c>
      <c r="D100" s="726">
        <v>2000</v>
      </c>
      <c r="E100" s="726"/>
      <c r="F100" s="549"/>
      <c r="G100" s="723"/>
      <c r="H100" s="724">
        <f t="shared" si="24"/>
        <v>2000</v>
      </c>
      <c r="I100" s="724">
        <f t="shared" si="24"/>
        <v>0</v>
      </c>
      <c r="J100" s="581"/>
      <c r="K100" s="1224"/>
      <c r="M100" s="718"/>
      <c r="N100" s="718"/>
      <c r="O100" s="718"/>
    </row>
    <row r="101" spans="1:15" ht="12" customHeight="1" x14ac:dyDescent="0.2">
      <c r="A101" s="1219" t="s">
        <v>632</v>
      </c>
      <c r="B101" s="1220" t="s">
        <v>633</v>
      </c>
      <c r="C101" s="725"/>
      <c r="D101" s="743">
        <f>SUM(D102:D103)</f>
        <v>285</v>
      </c>
      <c r="E101" s="743">
        <f>SUM(E102:E103)</f>
        <v>0</v>
      </c>
      <c r="F101" s="743">
        <f t="shared" ref="F101:I101" si="30">SUM(F102:F103)</f>
        <v>0</v>
      </c>
      <c r="G101" s="743">
        <f t="shared" si="30"/>
        <v>0</v>
      </c>
      <c r="H101" s="716">
        <f t="shared" si="30"/>
        <v>285</v>
      </c>
      <c r="I101" s="716">
        <f t="shared" si="30"/>
        <v>0</v>
      </c>
      <c r="J101" s="581"/>
      <c r="K101" s="730"/>
      <c r="M101" s="718"/>
      <c r="N101" s="718"/>
      <c r="O101" s="718"/>
    </row>
    <row r="102" spans="1:15" ht="12" customHeight="1" x14ac:dyDescent="0.2">
      <c r="A102" s="1219"/>
      <c r="B102" s="1220"/>
      <c r="C102" s="725">
        <v>1150</v>
      </c>
      <c r="D102" s="726">
        <v>115</v>
      </c>
      <c r="E102" s="726"/>
      <c r="F102" s="549"/>
      <c r="G102" s="723"/>
      <c r="H102" s="724">
        <f t="shared" si="24"/>
        <v>115</v>
      </c>
      <c r="I102" s="724">
        <f t="shared" si="24"/>
        <v>0</v>
      </c>
      <c r="J102" s="581"/>
      <c r="K102" s="1224" t="s">
        <v>592</v>
      </c>
      <c r="M102" s="718"/>
      <c r="N102" s="718"/>
      <c r="O102" s="718"/>
    </row>
    <row r="103" spans="1:15" ht="12" customHeight="1" x14ac:dyDescent="0.2">
      <c r="A103" s="1219"/>
      <c r="B103" s="1220"/>
      <c r="C103" s="725">
        <v>2314</v>
      </c>
      <c r="D103" s="726">
        <v>170</v>
      </c>
      <c r="E103" s="726"/>
      <c r="F103" s="549"/>
      <c r="G103" s="723"/>
      <c r="H103" s="724">
        <f t="shared" si="24"/>
        <v>170</v>
      </c>
      <c r="I103" s="724">
        <f t="shared" si="24"/>
        <v>0</v>
      </c>
      <c r="J103" s="581"/>
      <c r="K103" s="1224"/>
      <c r="M103" s="718"/>
      <c r="N103" s="718"/>
      <c r="O103" s="718"/>
    </row>
    <row r="104" spans="1:15" ht="9.75" customHeight="1" x14ac:dyDescent="0.2">
      <c r="A104" s="1219" t="s">
        <v>634</v>
      </c>
      <c r="B104" s="1227" t="s">
        <v>635</v>
      </c>
      <c r="C104" s="725"/>
      <c r="D104" s="743">
        <f>SUM(D105:D107)</f>
        <v>3830</v>
      </c>
      <c r="E104" s="743">
        <f>SUM(E105:E107)</f>
        <v>2170</v>
      </c>
      <c r="F104" s="743">
        <f t="shared" ref="F104:I104" si="31">SUM(F105:F107)</f>
        <v>0</v>
      </c>
      <c r="G104" s="743">
        <f t="shared" si="31"/>
        <v>0</v>
      </c>
      <c r="H104" s="716">
        <f t="shared" si="31"/>
        <v>3830</v>
      </c>
      <c r="I104" s="716">
        <f t="shared" si="31"/>
        <v>2170</v>
      </c>
      <c r="J104" s="745"/>
      <c r="K104" s="730"/>
      <c r="M104" s="718"/>
      <c r="N104" s="718"/>
      <c r="O104" s="718"/>
    </row>
    <row r="105" spans="1:15" ht="72" x14ac:dyDescent="0.2">
      <c r="A105" s="1219"/>
      <c r="B105" s="1227"/>
      <c r="C105" s="725">
        <v>1150</v>
      </c>
      <c r="D105" s="726">
        <v>1275</v>
      </c>
      <c r="E105" s="726">
        <v>725</v>
      </c>
      <c r="F105" s="549">
        <v>700</v>
      </c>
      <c r="G105" s="723"/>
      <c r="H105" s="724">
        <f t="shared" si="24"/>
        <v>1975</v>
      </c>
      <c r="I105" s="724">
        <f t="shared" si="24"/>
        <v>725</v>
      </c>
      <c r="J105" s="744" t="s">
        <v>1331</v>
      </c>
      <c r="K105" s="1224" t="s">
        <v>592</v>
      </c>
      <c r="M105" s="718"/>
      <c r="N105" s="718"/>
      <c r="O105" s="718"/>
    </row>
    <row r="106" spans="1:15" ht="48" x14ac:dyDescent="0.2">
      <c r="A106" s="1219"/>
      <c r="B106" s="1227"/>
      <c r="C106" s="725">
        <v>2279</v>
      </c>
      <c r="D106" s="726">
        <v>1275</v>
      </c>
      <c r="E106" s="726">
        <v>725</v>
      </c>
      <c r="F106" s="549">
        <v>-700</v>
      </c>
      <c r="G106" s="723"/>
      <c r="H106" s="724">
        <f t="shared" si="24"/>
        <v>575</v>
      </c>
      <c r="I106" s="724">
        <f t="shared" si="24"/>
        <v>725</v>
      </c>
      <c r="J106" s="744" t="s">
        <v>1332</v>
      </c>
      <c r="K106" s="1224"/>
      <c r="M106" s="718"/>
      <c r="N106" s="718"/>
      <c r="O106" s="718"/>
    </row>
    <row r="107" spans="1:15" x14ac:dyDescent="0.2">
      <c r="A107" s="1219"/>
      <c r="B107" s="1227"/>
      <c r="C107" s="725">
        <v>2314</v>
      </c>
      <c r="D107" s="726">
        <v>1280</v>
      </c>
      <c r="E107" s="726">
        <v>720</v>
      </c>
      <c r="F107" s="549"/>
      <c r="G107" s="723"/>
      <c r="H107" s="724">
        <f t="shared" si="24"/>
        <v>1280</v>
      </c>
      <c r="I107" s="724">
        <f t="shared" si="24"/>
        <v>720</v>
      </c>
      <c r="J107" s="747"/>
      <c r="K107" s="1224"/>
      <c r="M107" s="718"/>
      <c r="N107" s="718"/>
      <c r="O107" s="718"/>
    </row>
    <row r="108" spans="1:15" ht="12" customHeight="1" x14ac:dyDescent="0.2">
      <c r="A108" s="1219" t="s">
        <v>636</v>
      </c>
      <c r="B108" s="1220" t="s">
        <v>637</v>
      </c>
      <c r="C108" s="721"/>
      <c r="D108" s="715">
        <f>SUM(D109:D109)</f>
        <v>3000</v>
      </c>
      <c r="E108" s="715">
        <f>SUM(E109:E109)</f>
        <v>0</v>
      </c>
      <c r="F108" s="715">
        <f t="shared" ref="F108:I108" si="32">SUM(F109:F109)</f>
        <v>0</v>
      </c>
      <c r="G108" s="715">
        <f t="shared" si="32"/>
        <v>0</v>
      </c>
      <c r="H108" s="716">
        <f t="shared" si="32"/>
        <v>3000</v>
      </c>
      <c r="I108" s="716">
        <f t="shared" si="32"/>
        <v>0</v>
      </c>
      <c r="J108" s="581"/>
      <c r="K108" s="1221" t="s">
        <v>592</v>
      </c>
      <c r="M108" s="718"/>
      <c r="N108" s="718"/>
      <c r="O108" s="718"/>
    </row>
    <row r="109" spans="1:15" ht="12" customHeight="1" x14ac:dyDescent="0.2">
      <c r="A109" s="1219"/>
      <c r="B109" s="1220"/>
      <c r="C109" s="725">
        <v>2314</v>
      </c>
      <c r="D109" s="726">
        <v>3000</v>
      </c>
      <c r="E109" s="726"/>
      <c r="F109" s="549"/>
      <c r="G109" s="723"/>
      <c r="H109" s="724">
        <f t="shared" si="24"/>
        <v>3000</v>
      </c>
      <c r="I109" s="724">
        <f>E109+G109</f>
        <v>0</v>
      </c>
      <c r="J109" s="581"/>
      <c r="K109" s="1222"/>
      <c r="M109" s="718"/>
      <c r="N109" s="718"/>
      <c r="O109" s="718"/>
    </row>
    <row r="110" spans="1:15" x14ac:dyDescent="0.2">
      <c r="A110" s="1219" t="s">
        <v>638</v>
      </c>
      <c r="B110" s="1220" t="s">
        <v>639</v>
      </c>
      <c r="C110" s="721"/>
      <c r="D110" s="715">
        <f>SUM(D111:D114)</f>
        <v>1100</v>
      </c>
      <c r="E110" s="715">
        <f t="shared" ref="E110:I110" si="33">SUM(E111:E114)</f>
        <v>6700</v>
      </c>
      <c r="F110" s="715">
        <f t="shared" si="33"/>
        <v>0</v>
      </c>
      <c r="G110" s="715">
        <f t="shared" si="33"/>
        <v>0</v>
      </c>
      <c r="H110" s="716">
        <f t="shared" si="33"/>
        <v>1100</v>
      </c>
      <c r="I110" s="716">
        <f t="shared" si="33"/>
        <v>6700</v>
      </c>
      <c r="J110" s="737"/>
      <c r="K110" s="730"/>
      <c r="M110" s="718"/>
      <c r="N110" s="718"/>
      <c r="O110" s="718"/>
    </row>
    <row r="111" spans="1:15" x14ac:dyDescent="0.2">
      <c r="A111" s="1219"/>
      <c r="B111" s="1220"/>
      <c r="C111" s="721">
        <v>1150</v>
      </c>
      <c r="D111" s="715"/>
      <c r="E111" s="722">
        <v>500</v>
      </c>
      <c r="F111" s="715"/>
      <c r="G111" s="722"/>
      <c r="H111" s="724">
        <f t="shared" ref="H111:I111" si="34">D111+F111</f>
        <v>0</v>
      </c>
      <c r="I111" s="724">
        <f t="shared" si="34"/>
        <v>500</v>
      </c>
      <c r="J111" s="737"/>
      <c r="K111" s="730"/>
      <c r="M111" s="718"/>
      <c r="N111" s="718"/>
      <c r="O111" s="718"/>
    </row>
    <row r="112" spans="1:15" ht="12" customHeight="1" x14ac:dyDescent="0.2">
      <c r="A112" s="1219"/>
      <c r="B112" s="1220"/>
      <c r="C112" s="725">
        <v>2262</v>
      </c>
      <c r="D112" s="726"/>
      <c r="E112" s="726">
        <v>300</v>
      </c>
      <c r="F112" s="549"/>
      <c r="G112" s="723"/>
      <c r="H112" s="724">
        <f t="shared" si="24"/>
        <v>0</v>
      </c>
      <c r="I112" s="724">
        <f t="shared" si="24"/>
        <v>300</v>
      </c>
      <c r="J112" s="737"/>
      <c r="K112" s="1224" t="s">
        <v>592</v>
      </c>
      <c r="M112" s="718"/>
      <c r="N112" s="718"/>
      <c r="O112" s="718"/>
    </row>
    <row r="113" spans="1:15" x14ac:dyDescent="0.2">
      <c r="A113" s="1219"/>
      <c r="B113" s="1220"/>
      <c r="C113" s="725">
        <v>2279</v>
      </c>
      <c r="D113" s="726">
        <v>1100</v>
      </c>
      <c r="E113" s="726">
        <v>4400</v>
      </c>
      <c r="F113" s="549"/>
      <c r="G113" s="723"/>
      <c r="H113" s="724">
        <f t="shared" si="24"/>
        <v>1100</v>
      </c>
      <c r="I113" s="724">
        <f t="shared" si="24"/>
        <v>4400</v>
      </c>
      <c r="J113" s="737"/>
      <c r="K113" s="1224"/>
      <c r="M113" s="718"/>
      <c r="N113" s="718"/>
      <c r="O113" s="718"/>
    </row>
    <row r="114" spans="1:15" x14ac:dyDescent="0.2">
      <c r="A114" s="1219"/>
      <c r="B114" s="1220"/>
      <c r="C114" s="725">
        <v>2269</v>
      </c>
      <c r="D114" s="726"/>
      <c r="E114" s="726">
        <v>1500</v>
      </c>
      <c r="F114" s="549"/>
      <c r="G114" s="723"/>
      <c r="H114" s="724">
        <f t="shared" si="24"/>
        <v>0</v>
      </c>
      <c r="I114" s="724">
        <f t="shared" si="24"/>
        <v>1500</v>
      </c>
      <c r="J114" s="737"/>
      <c r="K114" s="1224"/>
      <c r="M114" s="718"/>
      <c r="N114" s="718"/>
      <c r="O114" s="718"/>
    </row>
    <row r="115" spans="1:15" x14ac:dyDescent="0.2">
      <c r="A115" s="1219" t="s">
        <v>640</v>
      </c>
      <c r="B115" s="1220" t="s">
        <v>641</v>
      </c>
      <c r="C115" s="721"/>
      <c r="D115" s="715">
        <f>SUM(D116:D117)</f>
        <v>4000</v>
      </c>
      <c r="E115" s="715">
        <f>SUM(E116:E117)</f>
        <v>0</v>
      </c>
      <c r="F115" s="715">
        <f t="shared" ref="F115:I115" si="35">SUM(F116:F117)</f>
        <v>0</v>
      </c>
      <c r="G115" s="715">
        <f t="shared" si="35"/>
        <v>0</v>
      </c>
      <c r="H115" s="716">
        <f t="shared" si="35"/>
        <v>4000</v>
      </c>
      <c r="I115" s="716">
        <f t="shared" si="35"/>
        <v>0</v>
      </c>
      <c r="J115" s="581"/>
      <c r="K115" s="730"/>
      <c r="M115" s="718"/>
      <c r="N115" s="718"/>
      <c r="O115" s="718"/>
    </row>
    <row r="116" spans="1:15" ht="12" customHeight="1" x14ac:dyDescent="0.2">
      <c r="A116" s="1219"/>
      <c r="B116" s="1220"/>
      <c r="C116" s="727">
        <v>1150</v>
      </c>
      <c r="D116" s="726">
        <f>1000+1000</f>
        <v>2000</v>
      </c>
      <c r="E116" s="726"/>
      <c r="F116" s="549"/>
      <c r="G116" s="723"/>
      <c r="H116" s="724">
        <f t="shared" si="24"/>
        <v>2000</v>
      </c>
      <c r="I116" s="724">
        <f t="shared" si="24"/>
        <v>0</v>
      </c>
      <c r="J116" s="581"/>
      <c r="K116" s="1224" t="s">
        <v>592</v>
      </c>
      <c r="M116" s="718"/>
      <c r="N116" s="718"/>
      <c r="O116" s="718"/>
    </row>
    <row r="117" spans="1:15" ht="12" customHeight="1" x14ac:dyDescent="0.2">
      <c r="A117" s="1219"/>
      <c r="B117" s="1220"/>
      <c r="C117" s="727">
        <v>2279</v>
      </c>
      <c r="D117" s="726">
        <f>1000+1000</f>
        <v>2000</v>
      </c>
      <c r="E117" s="726"/>
      <c r="F117" s="549"/>
      <c r="G117" s="723"/>
      <c r="H117" s="724">
        <f t="shared" si="24"/>
        <v>2000</v>
      </c>
      <c r="I117" s="724">
        <f t="shared" si="24"/>
        <v>0</v>
      </c>
      <c r="J117" s="581"/>
      <c r="K117" s="1224"/>
      <c r="M117" s="718"/>
      <c r="N117" s="718"/>
      <c r="O117" s="718"/>
    </row>
    <row r="118" spans="1:15" x14ac:dyDescent="0.2">
      <c r="A118" s="1219" t="s">
        <v>642</v>
      </c>
      <c r="B118" s="1220" t="s">
        <v>643</v>
      </c>
      <c r="C118" s="725"/>
      <c r="D118" s="743">
        <f>D119</f>
        <v>5000</v>
      </c>
      <c r="E118" s="743">
        <f>E119</f>
        <v>0</v>
      </c>
      <c r="F118" s="743">
        <f t="shared" ref="F118:I118" si="36">F119</f>
        <v>0</v>
      </c>
      <c r="G118" s="743">
        <f t="shared" si="36"/>
        <v>0</v>
      </c>
      <c r="H118" s="716">
        <f t="shared" si="36"/>
        <v>5000</v>
      </c>
      <c r="I118" s="716">
        <f t="shared" si="36"/>
        <v>0</v>
      </c>
      <c r="J118" s="581"/>
      <c r="K118" s="748"/>
      <c r="M118" s="718"/>
      <c r="N118" s="718"/>
      <c r="O118" s="718"/>
    </row>
    <row r="119" spans="1:15" x14ac:dyDescent="0.2">
      <c r="A119" s="1219"/>
      <c r="B119" s="1220"/>
      <c r="C119" s="727">
        <v>2275</v>
      </c>
      <c r="D119" s="726">
        <v>5000</v>
      </c>
      <c r="E119" s="726"/>
      <c r="F119" s="549"/>
      <c r="G119" s="723"/>
      <c r="H119" s="724">
        <f t="shared" si="24"/>
        <v>5000</v>
      </c>
      <c r="I119" s="724">
        <f>E119+G119</f>
        <v>0</v>
      </c>
      <c r="J119" s="581"/>
      <c r="K119" s="748"/>
      <c r="M119" s="718"/>
      <c r="N119" s="718"/>
      <c r="O119" s="718"/>
    </row>
    <row r="120" spans="1:15" x14ac:dyDescent="0.2">
      <c r="A120" s="1219" t="s">
        <v>644</v>
      </c>
      <c r="B120" s="1220" t="s">
        <v>645</v>
      </c>
      <c r="C120" s="721"/>
      <c r="D120" s="715">
        <f>SUM(D121:D122)</f>
        <v>1450</v>
      </c>
      <c r="E120" s="715">
        <f>SUM(E121:E122)</f>
        <v>0</v>
      </c>
      <c r="F120" s="715">
        <f t="shared" ref="F120:I120" si="37">SUM(F121:F122)</f>
        <v>0</v>
      </c>
      <c r="G120" s="715">
        <f t="shared" si="37"/>
        <v>0</v>
      </c>
      <c r="H120" s="716">
        <f t="shared" si="37"/>
        <v>1450</v>
      </c>
      <c r="I120" s="716">
        <f t="shared" si="37"/>
        <v>0</v>
      </c>
      <c r="J120" s="581"/>
      <c r="K120" s="730"/>
      <c r="M120" s="718"/>
      <c r="N120" s="718"/>
      <c r="O120" s="718"/>
    </row>
    <row r="121" spans="1:15" ht="12" customHeight="1" x14ac:dyDescent="0.2">
      <c r="A121" s="1219"/>
      <c r="B121" s="1220"/>
      <c r="C121" s="725">
        <v>1150</v>
      </c>
      <c r="D121" s="726">
        <v>1000</v>
      </c>
      <c r="E121" s="726"/>
      <c r="F121" s="549"/>
      <c r="G121" s="723"/>
      <c r="H121" s="724">
        <f t="shared" si="24"/>
        <v>1000</v>
      </c>
      <c r="I121" s="724">
        <f t="shared" si="24"/>
        <v>0</v>
      </c>
      <c r="J121" s="581"/>
      <c r="K121" s="1224" t="s">
        <v>592</v>
      </c>
      <c r="M121" s="718"/>
      <c r="N121" s="718"/>
      <c r="O121" s="718"/>
    </row>
    <row r="122" spans="1:15" ht="12" customHeight="1" x14ac:dyDescent="0.2">
      <c r="A122" s="1219"/>
      <c r="B122" s="1220"/>
      <c r="C122" s="725">
        <v>2314</v>
      </c>
      <c r="D122" s="726">
        <v>450</v>
      </c>
      <c r="E122" s="726"/>
      <c r="F122" s="549"/>
      <c r="G122" s="723"/>
      <c r="H122" s="724">
        <f t="shared" si="24"/>
        <v>450</v>
      </c>
      <c r="I122" s="724">
        <f t="shared" si="24"/>
        <v>0</v>
      </c>
      <c r="J122" s="581"/>
      <c r="K122" s="1224"/>
      <c r="M122" s="718"/>
      <c r="N122" s="718"/>
      <c r="O122" s="718"/>
    </row>
    <row r="123" spans="1:15" ht="12" customHeight="1" x14ac:dyDescent="0.2">
      <c r="A123" s="1219" t="s">
        <v>646</v>
      </c>
      <c r="B123" s="1220" t="s">
        <v>647</v>
      </c>
      <c r="C123" s="728"/>
      <c r="D123" s="729">
        <f>SUM(D124:D124)</f>
        <v>2000</v>
      </c>
      <c r="E123" s="729">
        <f>SUM(E124:E124)</f>
        <v>0</v>
      </c>
      <c r="F123" s="729">
        <f t="shared" ref="F123:I123" si="38">SUM(F124:F124)</f>
        <v>0</v>
      </c>
      <c r="G123" s="729">
        <f t="shared" si="38"/>
        <v>0</v>
      </c>
      <c r="H123" s="716">
        <f t="shared" si="38"/>
        <v>2000</v>
      </c>
      <c r="I123" s="716">
        <f t="shared" si="38"/>
        <v>0</v>
      </c>
      <c r="J123" s="581"/>
      <c r="K123" s="1221" t="s">
        <v>592</v>
      </c>
      <c r="M123" s="718"/>
      <c r="N123" s="718"/>
      <c r="O123" s="718"/>
    </row>
    <row r="124" spans="1:15" ht="12" customHeight="1" x14ac:dyDescent="0.2">
      <c r="A124" s="1219"/>
      <c r="B124" s="1220"/>
      <c r="C124" s="725">
        <v>2275</v>
      </c>
      <c r="D124" s="726">
        <v>2000</v>
      </c>
      <c r="E124" s="726"/>
      <c r="F124" s="549"/>
      <c r="G124" s="723"/>
      <c r="H124" s="724">
        <f t="shared" si="24"/>
        <v>2000</v>
      </c>
      <c r="I124" s="724">
        <f>E124+G124</f>
        <v>0</v>
      </c>
      <c r="J124" s="581"/>
      <c r="K124" s="1222"/>
      <c r="M124" s="718"/>
      <c r="N124" s="718"/>
      <c r="O124" s="718"/>
    </row>
    <row r="125" spans="1:15" ht="12" customHeight="1" x14ac:dyDescent="0.2">
      <c r="A125" s="1219" t="s">
        <v>648</v>
      </c>
      <c r="B125" s="1220" t="s">
        <v>649</v>
      </c>
      <c r="C125" s="721"/>
      <c r="D125" s="715">
        <f>SUM(D126:D127)</f>
        <v>800</v>
      </c>
      <c r="E125" s="715">
        <f>SUM(E126:E127)</f>
        <v>0</v>
      </c>
      <c r="F125" s="715">
        <f t="shared" ref="F125:I125" si="39">SUM(F126:F127)</f>
        <v>0</v>
      </c>
      <c r="G125" s="715">
        <f t="shared" si="39"/>
        <v>0</v>
      </c>
      <c r="H125" s="716">
        <f t="shared" si="39"/>
        <v>800</v>
      </c>
      <c r="I125" s="716">
        <f t="shared" si="39"/>
        <v>0</v>
      </c>
      <c r="J125" s="581"/>
      <c r="K125" s="730"/>
      <c r="M125" s="718"/>
      <c r="N125" s="718"/>
      <c r="O125" s="718"/>
    </row>
    <row r="126" spans="1:15" ht="12" customHeight="1" x14ac:dyDescent="0.2">
      <c r="A126" s="1219"/>
      <c r="B126" s="1220"/>
      <c r="C126" s="749">
        <v>2264</v>
      </c>
      <c r="D126" s="750">
        <v>600</v>
      </c>
      <c r="E126" s="750"/>
      <c r="F126" s="549"/>
      <c r="G126" s="723"/>
      <c r="H126" s="724">
        <f t="shared" si="24"/>
        <v>600</v>
      </c>
      <c r="I126" s="724">
        <f t="shared" si="24"/>
        <v>0</v>
      </c>
      <c r="J126" s="581"/>
      <c r="K126" s="1224" t="s">
        <v>592</v>
      </c>
      <c r="M126" s="718"/>
      <c r="N126" s="718"/>
      <c r="O126" s="718"/>
    </row>
    <row r="127" spans="1:15" ht="12" customHeight="1" x14ac:dyDescent="0.2">
      <c r="A127" s="1219"/>
      <c r="B127" s="1220"/>
      <c r="C127" s="749">
        <v>2314</v>
      </c>
      <c r="D127" s="751">
        <v>200</v>
      </c>
      <c r="E127" s="751"/>
      <c r="F127" s="549"/>
      <c r="G127" s="723"/>
      <c r="H127" s="724">
        <f t="shared" si="24"/>
        <v>200</v>
      </c>
      <c r="I127" s="724">
        <f t="shared" si="24"/>
        <v>0</v>
      </c>
      <c r="J127" s="581"/>
      <c r="K127" s="1224"/>
      <c r="M127" s="718"/>
      <c r="N127" s="718"/>
      <c r="O127" s="718"/>
    </row>
    <row r="128" spans="1:15" ht="12" customHeight="1" x14ac:dyDescent="0.2">
      <c r="A128" s="1219" t="s">
        <v>650</v>
      </c>
      <c r="B128" s="1220" t="s">
        <v>651</v>
      </c>
      <c r="C128" s="728"/>
      <c r="D128" s="729">
        <f>SUM(D129:D129)</f>
        <v>3625</v>
      </c>
      <c r="E128" s="729">
        <f>SUM(E129:E129)</f>
        <v>0</v>
      </c>
      <c r="F128" s="729">
        <f t="shared" ref="F128:I128" si="40">SUM(F129:F129)</f>
        <v>0</v>
      </c>
      <c r="G128" s="729">
        <f t="shared" si="40"/>
        <v>0</v>
      </c>
      <c r="H128" s="716">
        <f t="shared" si="40"/>
        <v>3625</v>
      </c>
      <c r="I128" s="716">
        <f t="shared" si="40"/>
        <v>0</v>
      </c>
      <c r="J128" s="581"/>
      <c r="K128" s="1221" t="s">
        <v>592</v>
      </c>
      <c r="M128" s="718"/>
      <c r="N128" s="718"/>
      <c r="O128" s="718"/>
    </row>
    <row r="129" spans="1:15" ht="12" customHeight="1" x14ac:dyDescent="0.2">
      <c r="A129" s="1219"/>
      <c r="B129" s="1220"/>
      <c r="C129" s="725">
        <v>2264</v>
      </c>
      <c r="D129" s="726">
        <v>3625</v>
      </c>
      <c r="E129" s="726"/>
      <c r="F129" s="549"/>
      <c r="G129" s="723"/>
      <c r="H129" s="724">
        <f t="shared" ref="H129" si="41">D129+F129</f>
        <v>3625</v>
      </c>
      <c r="I129" s="724">
        <f>E129+G129</f>
        <v>0</v>
      </c>
      <c r="J129" s="581"/>
      <c r="K129" s="1222"/>
      <c r="M129" s="718"/>
      <c r="N129" s="718"/>
      <c r="O129" s="718"/>
    </row>
    <row r="130" spans="1:15" ht="24" x14ac:dyDescent="0.2">
      <c r="A130" s="735">
        <v>5</v>
      </c>
      <c r="B130" s="731" t="s">
        <v>652</v>
      </c>
      <c r="C130" s="727"/>
      <c r="D130" s="752">
        <f>SUM(D131,D139,D144,D148)</f>
        <v>49328</v>
      </c>
      <c r="E130" s="752">
        <f>SUM(E131,E139,E144,E148)</f>
        <v>4650</v>
      </c>
      <c r="F130" s="752">
        <f t="shared" ref="F130:I130" si="42">SUM(F131,F139,F144,F148)</f>
        <v>0</v>
      </c>
      <c r="G130" s="752">
        <f t="shared" si="42"/>
        <v>0</v>
      </c>
      <c r="H130" s="716">
        <f t="shared" si="42"/>
        <v>49328</v>
      </c>
      <c r="I130" s="716">
        <f t="shared" si="42"/>
        <v>4650</v>
      </c>
      <c r="J130" s="581"/>
      <c r="K130" s="730"/>
      <c r="M130" s="718"/>
      <c r="N130" s="718"/>
      <c r="O130" s="718"/>
    </row>
    <row r="131" spans="1:15" ht="12" customHeight="1" x14ac:dyDescent="0.2">
      <c r="A131" s="1219" t="s">
        <v>653</v>
      </c>
      <c r="B131" s="1220" t="s">
        <v>654</v>
      </c>
      <c r="C131" s="753"/>
      <c r="D131" s="754">
        <f>SUM(D132:D138)</f>
        <v>17000</v>
      </c>
      <c r="E131" s="754">
        <f>SUM(E132:E138)</f>
        <v>0</v>
      </c>
      <c r="F131" s="754">
        <f t="shared" ref="F131:I131" si="43">SUM(F132:F138)</f>
        <v>0</v>
      </c>
      <c r="G131" s="754">
        <f t="shared" si="43"/>
        <v>0</v>
      </c>
      <c r="H131" s="716">
        <f t="shared" si="43"/>
        <v>17000</v>
      </c>
      <c r="I131" s="716">
        <f t="shared" si="43"/>
        <v>0</v>
      </c>
      <c r="J131" s="581"/>
      <c r="K131" s="730"/>
      <c r="M131" s="718"/>
      <c r="N131" s="718"/>
      <c r="O131" s="718"/>
    </row>
    <row r="132" spans="1:15" ht="12" customHeight="1" x14ac:dyDescent="0.2">
      <c r="A132" s="1219"/>
      <c r="B132" s="1220"/>
      <c r="C132" s="753">
        <v>1150</v>
      </c>
      <c r="D132" s="755">
        <v>372</v>
      </c>
      <c r="E132" s="755"/>
      <c r="F132" s="549"/>
      <c r="G132" s="723"/>
      <c r="H132" s="724">
        <f t="shared" si="24"/>
        <v>372</v>
      </c>
      <c r="I132" s="724">
        <f t="shared" si="24"/>
        <v>0</v>
      </c>
      <c r="J132" s="581"/>
      <c r="K132" s="1224" t="s">
        <v>592</v>
      </c>
      <c r="M132" s="718"/>
      <c r="N132" s="718"/>
      <c r="O132" s="718"/>
    </row>
    <row r="133" spans="1:15" ht="12" customHeight="1" x14ac:dyDescent="0.2">
      <c r="A133" s="1219"/>
      <c r="B133" s="1220"/>
      <c r="C133" s="753">
        <v>2111</v>
      </c>
      <c r="D133" s="755">
        <v>18</v>
      </c>
      <c r="E133" s="755"/>
      <c r="F133" s="549"/>
      <c r="G133" s="723"/>
      <c r="H133" s="724">
        <f t="shared" si="24"/>
        <v>18</v>
      </c>
      <c r="I133" s="724">
        <f t="shared" si="24"/>
        <v>0</v>
      </c>
      <c r="J133" s="581"/>
      <c r="K133" s="1224"/>
      <c r="M133" s="718"/>
      <c r="N133" s="718"/>
      <c r="O133" s="718"/>
    </row>
    <row r="134" spans="1:15" x14ac:dyDescent="0.2">
      <c r="A134" s="1219"/>
      <c r="B134" s="1220"/>
      <c r="C134" s="753">
        <v>2261</v>
      </c>
      <c r="D134" s="755">
        <v>112</v>
      </c>
      <c r="E134" s="755"/>
      <c r="F134" s="549"/>
      <c r="G134" s="723"/>
      <c r="H134" s="724">
        <f t="shared" si="24"/>
        <v>112</v>
      </c>
      <c r="I134" s="724">
        <f t="shared" si="24"/>
        <v>0</v>
      </c>
      <c r="J134" s="581"/>
      <c r="K134" s="1224"/>
      <c r="M134" s="718"/>
      <c r="N134" s="718"/>
      <c r="O134" s="718"/>
    </row>
    <row r="135" spans="1:15" x14ac:dyDescent="0.2">
      <c r="A135" s="1219"/>
      <c r="B135" s="1220"/>
      <c r="C135" s="725">
        <v>2262</v>
      </c>
      <c r="D135" s="726">
        <v>14862</v>
      </c>
      <c r="E135" s="726"/>
      <c r="F135" s="549"/>
      <c r="G135" s="723"/>
      <c r="H135" s="724">
        <f t="shared" si="24"/>
        <v>14862</v>
      </c>
      <c r="I135" s="724">
        <f t="shared" si="24"/>
        <v>0</v>
      </c>
      <c r="J135" s="581"/>
      <c r="K135" s="1224"/>
      <c r="M135" s="718"/>
      <c r="N135" s="718"/>
      <c r="O135" s="718"/>
    </row>
    <row r="136" spans="1:15" x14ac:dyDescent="0.2">
      <c r="A136" s="1219"/>
      <c r="B136" s="1220"/>
      <c r="C136" s="725">
        <v>2279</v>
      </c>
      <c r="D136" s="726">
        <v>430</v>
      </c>
      <c r="E136" s="726"/>
      <c r="F136" s="549"/>
      <c r="G136" s="723"/>
      <c r="H136" s="724">
        <f t="shared" si="24"/>
        <v>430</v>
      </c>
      <c r="I136" s="724">
        <f t="shared" si="24"/>
        <v>0</v>
      </c>
      <c r="J136" s="581"/>
      <c r="K136" s="1224"/>
      <c r="M136" s="718"/>
      <c r="N136" s="718"/>
      <c r="O136" s="718"/>
    </row>
    <row r="137" spans="1:15" x14ac:dyDescent="0.2">
      <c r="A137" s="1219"/>
      <c r="B137" s="1220"/>
      <c r="C137" s="725">
        <v>2314</v>
      </c>
      <c r="D137" s="726">
        <v>600</v>
      </c>
      <c r="E137" s="726"/>
      <c r="F137" s="549"/>
      <c r="G137" s="723"/>
      <c r="H137" s="724">
        <f t="shared" si="24"/>
        <v>600</v>
      </c>
      <c r="I137" s="724">
        <f t="shared" si="24"/>
        <v>0</v>
      </c>
      <c r="J137" s="581"/>
      <c r="K137" s="1224"/>
      <c r="M137" s="718"/>
      <c r="N137" s="718"/>
      <c r="O137" s="718"/>
    </row>
    <row r="138" spans="1:15" x14ac:dyDescent="0.2">
      <c r="A138" s="1219"/>
      <c r="B138" s="1220"/>
      <c r="C138" s="725">
        <v>2363</v>
      </c>
      <c r="D138" s="726">
        <v>606</v>
      </c>
      <c r="E138" s="726"/>
      <c r="F138" s="549"/>
      <c r="G138" s="723"/>
      <c r="H138" s="724">
        <f t="shared" si="24"/>
        <v>606</v>
      </c>
      <c r="I138" s="724">
        <f t="shared" si="24"/>
        <v>0</v>
      </c>
      <c r="J138" s="581"/>
      <c r="K138" s="1224"/>
      <c r="M138" s="718"/>
      <c r="N138" s="718"/>
      <c r="O138" s="718"/>
    </row>
    <row r="139" spans="1:15" ht="12" customHeight="1" x14ac:dyDescent="0.2">
      <c r="A139" s="1219" t="s">
        <v>655</v>
      </c>
      <c r="B139" s="1220" t="s">
        <v>656</v>
      </c>
      <c r="C139" s="753"/>
      <c r="D139" s="754">
        <f>SUM(D140:D143)</f>
        <v>2532</v>
      </c>
      <c r="E139" s="754">
        <f>SUM(E140:E143)</f>
        <v>0</v>
      </c>
      <c r="F139" s="754">
        <f t="shared" ref="F139:I139" si="44">SUM(F140:F143)</f>
        <v>0</v>
      </c>
      <c r="G139" s="754">
        <f t="shared" si="44"/>
        <v>0</v>
      </c>
      <c r="H139" s="716">
        <f t="shared" si="44"/>
        <v>2532</v>
      </c>
      <c r="I139" s="716">
        <f t="shared" si="44"/>
        <v>0</v>
      </c>
      <c r="J139" s="581"/>
      <c r="K139" s="730"/>
      <c r="M139" s="718"/>
      <c r="N139" s="718"/>
      <c r="O139" s="718"/>
    </row>
    <row r="140" spans="1:15" ht="12" customHeight="1" x14ac:dyDescent="0.2">
      <c r="A140" s="1219"/>
      <c r="B140" s="1220"/>
      <c r="C140" s="725">
        <v>1150</v>
      </c>
      <c r="D140" s="730">
        <v>712</v>
      </c>
      <c r="E140" s="730"/>
      <c r="F140" s="549"/>
      <c r="G140" s="723"/>
      <c r="H140" s="724">
        <f t="shared" si="24"/>
        <v>712</v>
      </c>
      <c r="I140" s="724">
        <f t="shared" si="24"/>
        <v>0</v>
      </c>
      <c r="J140" s="581"/>
      <c r="K140" s="1224" t="s">
        <v>592</v>
      </c>
      <c r="M140" s="718"/>
      <c r="N140" s="718"/>
      <c r="O140" s="718"/>
    </row>
    <row r="141" spans="1:15" ht="12" customHeight="1" x14ac:dyDescent="0.2">
      <c r="A141" s="1219"/>
      <c r="B141" s="1220"/>
      <c r="C141" s="725">
        <v>1210</v>
      </c>
      <c r="D141" s="730">
        <v>104</v>
      </c>
      <c r="E141" s="730"/>
      <c r="F141" s="549"/>
      <c r="G141" s="723"/>
      <c r="H141" s="724">
        <f t="shared" si="24"/>
        <v>104</v>
      </c>
      <c r="I141" s="724">
        <f t="shared" si="24"/>
        <v>0</v>
      </c>
      <c r="J141" s="581"/>
      <c r="K141" s="1224"/>
      <c r="M141" s="718"/>
      <c r="N141" s="718"/>
      <c r="O141" s="718"/>
    </row>
    <row r="142" spans="1:15" x14ac:dyDescent="0.2">
      <c r="A142" s="1219"/>
      <c r="B142" s="1220"/>
      <c r="C142" s="725">
        <v>2314</v>
      </c>
      <c r="D142" s="730">
        <v>1431</v>
      </c>
      <c r="E142" s="730"/>
      <c r="F142" s="549"/>
      <c r="G142" s="723"/>
      <c r="H142" s="724">
        <f t="shared" si="24"/>
        <v>1431</v>
      </c>
      <c r="I142" s="724">
        <f t="shared" si="24"/>
        <v>0</v>
      </c>
      <c r="J142" s="581"/>
      <c r="K142" s="1224"/>
      <c r="M142" s="718"/>
      <c r="N142" s="718"/>
      <c r="O142" s="718"/>
    </row>
    <row r="143" spans="1:15" x14ac:dyDescent="0.2">
      <c r="A143" s="1219"/>
      <c r="B143" s="1220"/>
      <c r="C143" s="753">
        <v>2363</v>
      </c>
      <c r="D143" s="755">
        <v>285</v>
      </c>
      <c r="E143" s="755"/>
      <c r="F143" s="549"/>
      <c r="G143" s="723"/>
      <c r="H143" s="724">
        <f t="shared" si="24"/>
        <v>285</v>
      </c>
      <c r="I143" s="724">
        <f t="shared" si="24"/>
        <v>0</v>
      </c>
      <c r="J143" s="581"/>
      <c r="K143" s="1224"/>
      <c r="M143" s="718"/>
      <c r="N143" s="718"/>
      <c r="O143" s="718"/>
    </row>
    <row r="144" spans="1:15" ht="12" customHeight="1" x14ac:dyDescent="0.2">
      <c r="A144" s="1219" t="s">
        <v>657</v>
      </c>
      <c r="B144" s="1223" t="s">
        <v>658</v>
      </c>
      <c r="C144" s="721"/>
      <c r="D144" s="715">
        <f>SUM(D145:D147)</f>
        <v>26446</v>
      </c>
      <c r="E144" s="715">
        <f>SUM(E145:E147)</f>
        <v>0</v>
      </c>
      <c r="F144" s="715">
        <f t="shared" ref="F144:I144" si="45">SUM(F145:F147)</f>
        <v>0</v>
      </c>
      <c r="G144" s="715">
        <f t="shared" si="45"/>
        <v>0</v>
      </c>
      <c r="H144" s="716">
        <f t="shared" si="45"/>
        <v>26446</v>
      </c>
      <c r="I144" s="716">
        <f t="shared" si="45"/>
        <v>0</v>
      </c>
      <c r="J144" s="581"/>
      <c r="K144" s="730"/>
      <c r="M144" s="718"/>
      <c r="N144" s="718"/>
      <c r="O144" s="718"/>
    </row>
    <row r="145" spans="1:15" ht="12" customHeight="1" x14ac:dyDescent="0.2">
      <c r="A145" s="1219"/>
      <c r="B145" s="1223"/>
      <c r="C145" s="725">
        <v>2122</v>
      </c>
      <c r="D145" s="726">
        <v>1877</v>
      </c>
      <c r="E145" s="726"/>
      <c r="F145" s="549"/>
      <c r="G145" s="723"/>
      <c r="H145" s="724">
        <f t="shared" ref="H145:I166" si="46">D145+F145</f>
        <v>1877</v>
      </c>
      <c r="I145" s="724">
        <f t="shared" si="46"/>
        <v>0</v>
      </c>
      <c r="J145" s="581"/>
      <c r="K145" s="1224" t="s">
        <v>592</v>
      </c>
      <c r="M145" s="718"/>
      <c r="N145" s="718"/>
      <c r="O145" s="718"/>
    </row>
    <row r="146" spans="1:15" ht="12" customHeight="1" x14ac:dyDescent="0.2">
      <c r="A146" s="1219"/>
      <c r="B146" s="1223"/>
      <c r="C146" s="725">
        <v>2262</v>
      </c>
      <c r="D146" s="726">
        <v>1725</v>
      </c>
      <c r="E146" s="726"/>
      <c r="F146" s="549"/>
      <c r="G146" s="723"/>
      <c r="H146" s="724">
        <f t="shared" si="46"/>
        <v>1725</v>
      </c>
      <c r="I146" s="724">
        <f t="shared" si="46"/>
        <v>0</v>
      </c>
      <c r="J146" s="581"/>
      <c r="K146" s="1224"/>
      <c r="M146" s="718"/>
      <c r="N146" s="718"/>
      <c r="O146" s="718"/>
    </row>
    <row r="147" spans="1:15" x14ac:dyDescent="0.2">
      <c r="A147" s="1219"/>
      <c r="B147" s="1223"/>
      <c r="C147" s="721">
        <v>2279</v>
      </c>
      <c r="D147" s="722">
        <v>22844</v>
      </c>
      <c r="E147" s="722"/>
      <c r="F147" s="549"/>
      <c r="G147" s="723"/>
      <c r="H147" s="724">
        <f t="shared" si="46"/>
        <v>22844</v>
      </c>
      <c r="I147" s="724">
        <f t="shared" si="46"/>
        <v>0</v>
      </c>
      <c r="J147" s="581"/>
      <c r="K147" s="1224"/>
      <c r="M147" s="718"/>
      <c r="N147" s="718"/>
      <c r="O147" s="718"/>
    </row>
    <row r="148" spans="1:15" x14ac:dyDescent="0.2">
      <c r="A148" s="1225" t="s">
        <v>659</v>
      </c>
      <c r="B148" s="1220" t="s">
        <v>660</v>
      </c>
      <c r="C148" s="756"/>
      <c r="D148" s="757">
        <f>SUM(D149:D151)</f>
        <v>3350</v>
      </c>
      <c r="E148" s="757">
        <f>SUM(E149:E151)</f>
        <v>4650</v>
      </c>
      <c r="F148" s="757">
        <f t="shared" ref="F148:I148" si="47">SUM(F149:F151)</f>
        <v>0</v>
      </c>
      <c r="G148" s="757">
        <f t="shared" si="47"/>
        <v>0</v>
      </c>
      <c r="H148" s="716">
        <f t="shared" si="47"/>
        <v>3350</v>
      </c>
      <c r="I148" s="716">
        <f t="shared" si="47"/>
        <v>4650</v>
      </c>
      <c r="J148" s="581"/>
      <c r="K148" s="758"/>
      <c r="M148" s="718"/>
      <c r="N148" s="718"/>
      <c r="O148" s="718"/>
    </row>
    <row r="149" spans="1:15" ht="12" customHeight="1" x14ac:dyDescent="0.2">
      <c r="A149" s="1225"/>
      <c r="B149" s="1220"/>
      <c r="C149" s="727">
        <v>1150</v>
      </c>
      <c r="D149" s="734">
        <v>1700</v>
      </c>
      <c r="E149" s="726">
        <v>1900</v>
      </c>
      <c r="F149" s="549"/>
      <c r="G149" s="723"/>
      <c r="H149" s="724">
        <f t="shared" si="46"/>
        <v>1700</v>
      </c>
      <c r="I149" s="724">
        <f t="shared" si="46"/>
        <v>1900</v>
      </c>
      <c r="J149" s="581"/>
      <c r="K149" s="1226" t="s">
        <v>592</v>
      </c>
      <c r="M149" s="718"/>
      <c r="N149" s="718"/>
      <c r="O149" s="718"/>
    </row>
    <row r="150" spans="1:15" ht="12" customHeight="1" x14ac:dyDescent="0.2">
      <c r="A150" s="1225"/>
      <c r="B150" s="1220"/>
      <c r="C150" s="727">
        <v>2312</v>
      </c>
      <c r="D150" s="734"/>
      <c r="E150" s="726">
        <v>450</v>
      </c>
      <c r="F150" s="549"/>
      <c r="G150" s="723"/>
      <c r="H150" s="724">
        <f t="shared" si="46"/>
        <v>0</v>
      </c>
      <c r="I150" s="724">
        <f t="shared" si="46"/>
        <v>450</v>
      </c>
      <c r="J150" s="581"/>
      <c r="K150" s="1226"/>
      <c r="M150" s="718"/>
      <c r="N150" s="718"/>
      <c r="O150" s="718"/>
    </row>
    <row r="151" spans="1:15" x14ac:dyDescent="0.2">
      <c r="A151" s="1225"/>
      <c r="B151" s="1220"/>
      <c r="C151" s="727">
        <v>2314</v>
      </c>
      <c r="D151" s="734">
        <v>1650</v>
      </c>
      <c r="E151" s="759">
        <v>2300</v>
      </c>
      <c r="F151" s="549"/>
      <c r="G151" s="723"/>
      <c r="H151" s="724">
        <f t="shared" si="46"/>
        <v>1650</v>
      </c>
      <c r="I151" s="724">
        <f t="shared" si="46"/>
        <v>2300</v>
      </c>
      <c r="J151" s="581"/>
      <c r="K151" s="1226"/>
      <c r="M151" s="718"/>
      <c r="N151" s="718"/>
      <c r="O151" s="718"/>
    </row>
    <row r="152" spans="1:15" x14ac:dyDescent="0.2">
      <c r="A152" s="720">
        <v>6</v>
      </c>
      <c r="B152" s="736" t="s">
        <v>661</v>
      </c>
      <c r="C152" s="721"/>
      <c r="D152" s="715">
        <f>SUM(D153:D155,D157,D160)</f>
        <v>68992</v>
      </c>
      <c r="E152" s="715">
        <f>SUM(E153:E155,E157,E160)</f>
        <v>2500</v>
      </c>
      <c r="F152" s="715">
        <f t="shared" ref="F152:I152" si="48">SUM(F153:F155,F157,F160)</f>
        <v>0</v>
      </c>
      <c r="G152" s="715">
        <f t="shared" si="48"/>
        <v>0</v>
      </c>
      <c r="H152" s="716">
        <f t="shared" si="48"/>
        <v>68992</v>
      </c>
      <c r="I152" s="716">
        <f t="shared" si="48"/>
        <v>2500</v>
      </c>
      <c r="J152" s="581"/>
      <c r="K152" s="730"/>
      <c r="M152" s="718"/>
      <c r="N152" s="718"/>
      <c r="O152" s="718"/>
    </row>
    <row r="153" spans="1:15" ht="24" x14ac:dyDescent="0.2">
      <c r="A153" s="735" t="s">
        <v>662</v>
      </c>
      <c r="B153" s="760" t="s">
        <v>663</v>
      </c>
      <c r="C153" s="727">
        <v>2314</v>
      </c>
      <c r="D153" s="752">
        <v>8000</v>
      </c>
      <c r="E153" s="734">
        <v>2000</v>
      </c>
      <c r="F153" s="752"/>
      <c r="G153" s="752"/>
      <c r="H153" s="716">
        <f t="shared" si="46"/>
        <v>8000</v>
      </c>
      <c r="I153" s="716">
        <f t="shared" si="46"/>
        <v>2000</v>
      </c>
      <c r="J153" s="581"/>
      <c r="K153" s="730"/>
      <c r="M153" s="718"/>
      <c r="N153" s="718"/>
      <c r="O153" s="718"/>
    </row>
    <row r="154" spans="1:15" x14ac:dyDescent="0.2">
      <c r="A154" s="735" t="s">
        <v>664</v>
      </c>
      <c r="B154" s="760" t="s">
        <v>665</v>
      </c>
      <c r="C154" s="725">
        <v>2279</v>
      </c>
      <c r="D154" s="743">
        <v>4750</v>
      </c>
      <c r="E154" s="726">
        <v>500</v>
      </c>
      <c r="F154" s="761"/>
      <c r="G154" s="762"/>
      <c r="H154" s="716">
        <f t="shared" si="46"/>
        <v>4750</v>
      </c>
      <c r="I154" s="716">
        <f t="shared" si="46"/>
        <v>500</v>
      </c>
      <c r="J154" s="581"/>
      <c r="K154" s="730"/>
      <c r="M154" s="718"/>
      <c r="N154" s="718"/>
      <c r="O154" s="718"/>
    </row>
    <row r="155" spans="1:15" x14ac:dyDescent="0.2">
      <c r="A155" s="1219" t="s">
        <v>666</v>
      </c>
      <c r="B155" s="1220" t="s">
        <v>667</v>
      </c>
      <c r="C155" s="728"/>
      <c r="D155" s="729">
        <f>SUM(D156:D156)</f>
        <v>600</v>
      </c>
      <c r="E155" s="729">
        <f>SUM(E156:E156)</f>
        <v>0</v>
      </c>
      <c r="F155" s="729">
        <f t="shared" ref="F155" si="49">SUM(F156:F156)</f>
        <v>0</v>
      </c>
      <c r="G155" s="729">
        <f>SUM(G156:G156)</f>
        <v>0</v>
      </c>
      <c r="H155" s="716">
        <f t="shared" ref="H155:I155" si="50">SUM(H156:H156)</f>
        <v>600</v>
      </c>
      <c r="I155" s="716">
        <f t="shared" si="50"/>
        <v>0</v>
      </c>
      <c r="J155" s="581"/>
      <c r="K155" s="730"/>
      <c r="M155" s="718"/>
      <c r="N155" s="718"/>
      <c r="O155" s="718"/>
    </row>
    <row r="156" spans="1:15" x14ac:dyDescent="0.2">
      <c r="A156" s="1219"/>
      <c r="B156" s="1220"/>
      <c r="C156" s="725">
        <v>2248</v>
      </c>
      <c r="D156" s="726">
        <v>600</v>
      </c>
      <c r="E156" s="726"/>
      <c r="F156" s="549"/>
      <c r="G156" s="723"/>
      <c r="H156" s="724">
        <f t="shared" si="46"/>
        <v>600</v>
      </c>
      <c r="I156" s="724">
        <f>E156+G156</f>
        <v>0</v>
      </c>
      <c r="J156" s="581"/>
      <c r="K156" s="730"/>
      <c r="M156" s="718"/>
      <c r="N156" s="718"/>
      <c r="O156" s="718"/>
    </row>
    <row r="157" spans="1:15" ht="12" customHeight="1" x14ac:dyDescent="0.2">
      <c r="A157" s="1219" t="s">
        <v>668</v>
      </c>
      <c r="B157" s="1220" t="s">
        <v>669</v>
      </c>
      <c r="C157" s="728"/>
      <c r="D157" s="729">
        <f>SUM(D158:D159)</f>
        <v>1000</v>
      </c>
      <c r="E157" s="729">
        <f>SUM(E158:E159)</f>
        <v>0</v>
      </c>
      <c r="F157" s="729">
        <f t="shared" ref="F157:I157" si="51">SUM(F158:F159)</f>
        <v>0</v>
      </c>
      <c r="G157" s="729">
        <f t="shared" si="51"/>
        <v>0</v>
      </c>
      <c r="H157" s="716">
        <f t="shared" si="51"/>
        <v>1000</v>
      </c>
      <c r="I157" s="716">
        <f t="shared" si="51"/>
        <v>0</v>
      </c>
      <c r="J157" s="581"/>
      <c r="K157" s="730"/>
      <c r="M157" s="718"/>
      <c r="N157" s="718"/>
      <c r="O157" s="718"/>
    </row>
    <row r="158" spans="1:15" x14ac:dyDescent="0.2">
      <c r="A158" s="1219"/>
      <c r="B158" s="1220"/>
      <c r="C158" s="725">
        <v>2223</v>
      </c>
      <c r="D158" s="726">
        <v>200</v>
      </c>
      <c r="E158" s="726"/>
      <c r="F158" s="549"/>
      <c r="G158" s="723"/>
      <c r="H158" s="724">
        <f t="shared" si="46"/>
        <v>200</v>
      </c>
      <c r="I158" s="724">
        <f t="shared" si="46"/>
        <v>0</v>
      </c>
      <c r="J158" s="581"/>
      <c r="K158" s="730"/>
      <c r="M158" s="718"/>
      <c r="N158" s="718"/>
      <c r="O158" s="718"/>
    </row>
    <row r="159" spans="1:15" x14ac:dyDescent="0.2">
      <c r="A159" s="1219"/>
      <c r="B159" s="1220"/>
      <c r="C159" s="725">
        <v>2279</v>
      </c>
      <c r="D159" s="726">
        <v>800</v>
      </c>
      <c r="E159" s="726"/>
      <c r="F159" s="549"/>
      <c r="G159" s="723"/>
      <c r="H159" s="724">
        <f t="shared" si="46"/>
        <v>800</v>
      </c>
      <c r="I159" s="724">
        <f t="shared" si="46"/>
        <v>0</v>
      </c>
      <c r="J159" s="581"/>
      <c r="K159" s="730"/>
      <c r="M159" s="718"/>
      <c r="N159" s="718"/>
      <c r="O159" s="718"/>
    </row>
    <row r="160" spans="1:15" ht="12" customHeight="1" x14ac:dyDescent="0.2">
      <c r="A160" s="1219" t="s">
        <v>670</v>
      </c>
      <c r="B160" s="1220" t="s">
        <v>671</v>
      </c>
      <c r="C160" s="721"/>
      <c r="D160" s="715">
        <f>SUM(D161:D163)</f>
        <v>54642</v>
      </c>
      <c r="E160" s="715">
        <f>SUM(E161:E163)</f>
        <v>0</v>
      </c>
      <c r="F160" s="715">
        <f t="shared" ref="F160:I160" si="52">SUM(F161:F163)</f>
        <v>0</v>
      </c>
      <c r="G160" s="715">
        <f t="shared" si="52"/>
        <v>0</v>
      </c>
      <c r="H160" s="716">
        <f t="shared" si="52"/>
        <v>54642</v>
      </c>
      <c r="I160" s="716">
        <f t="shared" si="52"/>
        <v>0</v>
      </c>
      <c r="J160" s="581"/>
      <c r="K160" s="763"/>
      <c r="M160" s="718"/>
      <c r="N160" s="718"/>
      <c r="O160" s="718"/>
    </row>
    <row r="161" spans="1:18" ht="11.25" customHeight="1" x14ac:dyDescent="0.2">
      <c r="A161" s="1219"/>
      <c r="B161" s="1220"/>
      <c r="C161" s="725">
        <v>2239</v>
      </c>
      <c r="D161" s="726">
        <v>49000</v>
      </c>
      <c r="E161" s="726"/>
      <c r="F161" s="549"/>
      <c r="G161" s="723"/>
      <c r="H161" s="724">
        <f t="shared" si="46"/>
        <v>49000</v>
      </c>
      <c r="I161" s="724">
        <f t="shared" si="46"/>
        <v>0</v>
      </c>
      <c r="J161" s="581"/>
      <c r="K161" s="763"/>
      <c r="M161" s="718"/>
      <c r="N161" s="718"/>
      <c r="O161" s="718"/>
    </row>
    <row r="162" spans="1:18" ht="11.25" customHeight="1" x14ac:dyDescent="0.2">
      <c r="A162" s="1219"/>
      <c r="B162" s="1220"/>
      <c r="C162" s="725">
        <v>2279</v>
      </c>
      <c r="D162" s="726">
        <v>2900</v>
      </c>
      <c r="E162" s="726"/>
      <c r="F162" s="549"/>
      <c r="G162" s="723"/>
      <c r="H162" s="724">
        <f t="shared" si="46"/>
        <v>2900</v>
      </c>
      <c r="I162" s="724">
        <f t="shared" si="46"/>
        <v>0</v>
      </c>
      <c r="J162" s="581"/>
      <c r="K162" s="763"/>
      <c r="M162" s="718"/>
      <c r="N162" s="718"/>
      <c r="O162" s="718"/>
    </row>
    <row r="163" spans="1:18" x14ac:dyDescent="0.2">
      <c r="A163" s="1219"/>
      <c r="B163" s="1220"/>
      <c r="C163" s="725">
        <v>2314</v>
      </c>
      <c r="D163" s="726">
        <v>2742</v>
      </c>
      <c r="E163" s="726"/>
      <c r="F163" s="549"/>
      <c r="G163" s="723"/>
      <c r="H163" s="724">
        <f t="shared" si="46"/>
        <v>2742</v>
      </c>
      <c r="I163" s="724">
        <f t="shared" si="46"/>
        <v>0</v>
      </c>
      <c r="J163" s="581"/>
      <c r="K163" s="763"/>
      <c r="M163" s="718"/>
      <c r="N163" s="718"/>
      <c r="O163" s="718"/>
    </row>
    <row r="164" spans="1:18" ht="24" x14ac:dyDescent="0.2">
      <c r="A164" s="720">
        <v>7</v>
      </c>
      <c r="B164" s="715" t="s">
        <v>672</v>
      </c>
      <c r="C164" s="728"/>
      <c r="D164" s="729">
        <f>D165</f>
        <v>5000</v>
      </c>
      <c r="E164" s="729">
        <f>E165</f>
        <v>0</v>
      </c>
      <c r="F164" s="729">
        <f t="shared" ref="F164" si="53">F165</f>
        <v>0</v>
      </c>
      <c r="G164" s="729">
        <f>G165</f>
        <v>0</v>
      </c>
      <c r="H164" s="716">
        <f t="shared" ref="H164:I164" si="54">H165</f>
        <v>5000</v>
      </c>
      <c r="I164" s="716">
        <f t="shared" si="54"/>
        <v>0</v>
      </c>
      <c r="J164" s="581"/>
      <c r="K164" s="730"/>
      <c r="M164" s="718"/>
      <c r="N164" s="718"/>
      <c r="O164" s="718"/>
    </row>
    <row r="165" spans="1:18" ht="12" customHeight="1" x14ac:dyDescent="0.2">
      <c r="A165" s="1219" t="s">
        <v>673</v>
      </c>
      <c r="B165" s="1220" t="s">
        <v>674</v>
      </c>
      <c r="C165" s="721"/>
      <c r="D165" s="715">
        <f>SUM(D166:D166)</f>
        <v>5000</v>
      </c>
      <c r="E165" s="715">
        <f>SUM(E166:E166)</f>
        <v>0</v>
      </c>
      <c r="F165" s="715">
        <f t="shared" ref="F165:I165" si="55">SUM(F166:F166)</f>
        <v>0</v>
      </c>
      <c r="G165" s="715">
        <f t="shared" si="55"/>
        <v>0</v>
      </c>
      <c r="H165" s="716">
        <f t="shared" si="55"/>
        <v>5000</v>
      </c>
      <c r="I165" s="716">
        <f t="shared" si="55"/>
        <v>0</v>
      </c>
      <c r="J165" s="581"/>
      <c r="K165" s="1221" t="s">
        <v>592</v>
      </c>
      <c r="M165" s="718"/>
      <c r="N165" s="718"/>
      <c r="O165" s="718"/>
      <c r="P165" s="708"/>
      <c r="Q165" s="708"/>
      <c r="R165" s="708"/>
    </row>
    <row r="166" spans="1:18" ht="12" customHeight="1" x14ac:dyDescent="0.2">
      <c r="A166" s="1219"/>
      <c r="B166" s="1220"/>
      <c r="C166" s="725">
        <v>2275</v>
      </c>
      <c r="D166" s="726">
        <v>5000</v>
      </c>
      <c r="E166" s="726"/>
      <c r="F166" s="549"/>
      <c r="G166" s="723"/>
      <c r="H166" s="724">
        <f t="shared" si="46"/>
        <v>5000</v>
      </c>
      <c r="I166" s="724">
        <f>E166+G166</f>
        <v>0</v>
      </c>
      <c r="J166" s="581"/>
      <c r="K166" s="1222"/>
      <c r="M166" s="718"/>
      <c r="N166" s="718"/>
      <c r="O166" s="718"/>
      <c r="P166" s="708"/>
      <c r="Q166" s="708"/>
      <c r="R166" s="708"/>
    </row>
    <row r="167" spans="1:18" s="708" customFormat="1" x14ac:dyDescent="0.2">
      <c r="A167" s="553"/>
      <c r="B167" s="553"/>
      <c r="C167" s="553"/>
      <c r="D167" s="553"/>
      <c r="M167" s="718"/>
      <c r="N167" s="718"/>
      <c r="O167" s="718"/>
    </row>
    <row r="168" spans="1:18" s="708" customFormat="1" x14ac:dyDescent="0.2">
      <c r="A168" s="764" t="s">
        <v>563</v>
      </c>
      <c r="C168" s="765"/>
      <c r="D168" s="766"/>
      <c r="E168" s="766"/>
      <c r="F168" s="765"/>
    </row>
    <row r="169" spans="1:18" s="708" customFormat="1" x14ac:dyDescent="0.2">
      <c r="A169" s="764" t="s">
        <v>675</v>
      </c>
      <c r="C169" s="765"/>
      <c r="D169" s="766"/>
      <c r="E169" s="766"/>
      <c r="F169" s="765"/>
    </row>
    <row r="170" spans="1:18" s="708" customFormat="1" ht="12" customHeight="1" x14ac:dyDescent="0.2">
      <c r="A170" s="767" t="s">
        <v>676</v>
      </c>
      <c r="C170" s="768"/>
      <c r="D170" s="768"/>
      <c r="E170" s="768"/>
      <c r="F170" s="768"/>
    </row>
    <row r="171" spans="1:18" s="708" customFormat="1" x14ac:dyDescent="0.2">
      <c r="A171" s="765" t="s">
        <v>677</v>
      </c>
      <c r="C171" s="765"/>
      <c r="D171" s="765"/>
      <c r="E171" s="769"/>
      <c r="F171" s="765"/>
    </row>
    <row r="172" spans="1:18" s="708" customFormat="1" x14ac:dyDescent="0.2">
      <c r="A172" s="553"/>
      <c r="B172" s="765"/>
      <c r="C172" s="765"/>
      <c r="D172" s="765"/>
      <c r="E172" s="769"/>
      <c r="F172" s="765"/>
    </row>
    <row r="173" spans="1:18" x14ac:dyDescent="0.2">
      <c r="A173" s="770"/>
      <c r="B173" s="770"/>
      <c r="C173" s="770"/>
      <c r="D173" s="770"/>
      <c r="E173" s="770"/>
    </row>
  </sheetData>
  <sheetProtection algorithmName="SHA-512" hashValue="kk0qekiBfpd02sKdWg+SiFT4UnowecqxVeHfV0q+Tm+TwqKk0pRKWR6pxk/fRlUHRvycp0FBVjvQU23mAowk3Q==" saltValue="U8LXYQbLyoteqOneTAbjeA==" spinCount="100000" sheet="1" objects="1" scenarios="1"/>
  <mergeCells count="116">
    <mergeCell ref="A6:K6"/>
    <mergeCell ref="A10:A11"/>
    <mergeCell ref="B10:B11"/>
    <mergeCell ref="C10:C11"/>
    <mergeCell ref="D10:E10"/>
    <mergeCell ref="F10:G10"/>
    <mergeCell ref="H10:I10"/>
    <mergeCell ref="J10:J11"/>
    <mergeCell ref="K10:K11"/>
    <mergeCell ref="A30:A31"/>
    <mergeCell ref="B30:B31"/>
    <mergeCell ref="K30:K31"/>
    <mergeCell ref="A32:A36"/>
    <mergeCell ref="B32:B36"/>
    <mergeCell ref="K33:K36"/>
    <mergeCell ref="A12:B12"/>
    <mergeCell ref="A13:A20"/>
    <mergeCell ref="B13:B20"/>
    <mergeCell ref="K14:K20"/>
    <mergeCell ref="A21:A28"/>
    <mergeCell ref="B21:B28"/>
    <mergeCell ref="A49:A52"/>
    <mergeCell ref="B49:B52"/>
    <mergeCell ref="K50:K52"/>
    <mergeCell ref="A54:A55"/>
    <mergeCell ref="B54:B55"/>
    <mergeCell ref="K54:K55"/>
    <mergeCell ref="A37:A42"/>
    <mergeCell ref="B37:B42"/>
    <mergeCell ref="K38:K42"/>
    <mergeCell ref="A43:A48"/>
    <mergeCell ref="B43:B48"/>
    <mergeCell ref="K44:K48"/>
    <mergeCell ref="A66:A68"/>
    <mergeCell ref="B66:B68"/>
    <mergeCell ref="K66:K68"/>
    <mergeCell ref="A69:A71"/>
    <mergeCell ref="B69:B71"/>
    <mergeCell ref="K70:K71"/>
    <mergeCell ref="A56:A61"/>
    <mergeCell ref="B56:B61"/>
    <mergeCell ref="K57:K61"/>
    <mergeCell ref="A62:A65"/>
    <mergeCell ref="B62:B65"/>
    <mergeCell ref="K63:K65"/>
    <mergeCell ref="A79:A83"/>
    <mergeCell ref="B79:B83"/>
    <mergeCell ref="K80:K83"/>
    <mergeCell ref="A84:A88"/>
    <mergeCell ref="B84:B88"/>
    <mergeCell ref="K85:K88"/>
    <mergeCell ref="A72:A75"/>
    <mergeCell ref="B72:B75"/>
    <mergeCell ref="K73:K75"/>
    <mergeCell ref="A76:A78"/>
    <mergeCell ref="B76:B78"/>
    <mergeCell ref="K77:K78"/>
    <mergeCell ref="A97:A100"/>
    <mergeCell ref="B97:B100"/>
    <mergeCell ref="K98:K100"/>
    <mergeCell ref="A101:A103"/>
    <mergeCell ref="B101:B103"/>
    <mergeCell ref="K102:K103"/>
    <mergeCell ref="A89:A91"/>
    <mergeCell ref="B89:B91"/>
    <mergeCell ref="K90:K91"/>
    <mergeCell ref="A92:A96"/>
    <mergeCell ref="B92:B96"/>
    <mergeCell ref="K93:K96"/>
    <mergeCell ref="A110:A114"/>
    <mergeCell ref="B110:B114"/>
    <mergeCell ref="K112:K114"/>
    <mergeCell ref="A115:A117"/>
    <mergeCell ref="B115:B117"/>
    <mergeCell ref="K116:K117"/>
    <mergeCell ref="A104:A107"/>
    <mergeCell ref="B104:B107"/>
    <mergeCell ref="K105:K107"/>
    <mergeCell ref="A108:A109"/>
    <mergeCell ref="B108:B109"/>
    <mergeCell ref="K108:K109"/>
    <mergeCell ref="A125:A127"/>
    <mergeCell ref="B125:B127"/>
    <mergeCell ref="K126:K127"/>
    <mergeCell ref="A128:A129"/>
    <mergeCell ref="B128:B129"/>
    <mergeCell ref="K128:K129"/>
    <mergeCell ref="A118:A119"/>
    <mergeCell ref="B118:B119"/>
    <mergeCell ref="A120:A122"/>
    <mergeCell ref="B120:B122"/>
    <mergeCell ref="K121:K122"/>
    <mergeCell ref="A123:A124"/>
    <mergeCell ref="B123:B124"/>
    <mergeCell ref="K123:K124"/>
    <mergeCell ref="A144:A147"/>
    <mergeCell ref="B144:B147"/>
    <mergeCell ref="K145:K147"/>
    <mergeCell ref="A148:A151"/>
    <mergeCell ref="B148:B151"/>
    <mergeCell ref="K149:K151"/>
    <mergeCell ref="A131:A138"/>
    <mergeCell ref="B131:B138"/>
    <mergeCell ref="K132:K138"/>
    <mergeCell ref="A139:A143"/>
    <mergeCell ref="B139:B143"/>
    <mergeCell ref="K140:K143"/>
    <mergeCell ref="A165:A166"/>
    <mergeCell ref="B165:B166"/>
    <mergeCell ref="K165:K166"/>
    <mergeCell ref="A155:A156"/>
    <mergeCell ref="B155:B156"/>
    <mergeCell ref="A157:A159"/>
    <mergeCell ref="B157:B159"/>
    <mergeCell ref="A160:A163"/>
    <mergeCell ref="B160:B163"/>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74.pielikums Jūrmalas pilsētas domes
2016.gada 19.maija saistošajiem noteikumiem Nr.13
(protokols Nr.6, 8.punkts)  
 </firstHeader>
    <firstFooter>&amp;L&amp;9&amp;D; &amp;T&amp;R&amp;9&amp;P (&amp;N)</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S10" sqref="S10"/>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930</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931</v>
      </c>
      <c r="D9" s="1044"/>
      <c r="E9" s="1044"/>
      <c r="F9" s="1044"/>
      <c r="G9" s="1044"/>
      <c r="H9" s="1044"/>
      <c r="I9" s="1044"/>
      <c r="J9" s="1044"/>
      <c r="K9" s="1044"/>
      <c r="L9" s="1044"/>
      <c r="M9" s="1044"/>
      <c r="N9" s="1044"/>
      <c r="O9" s="1044"/>
      <c r="P9" s="1045"/>
      <c r="Q9" s="9"/>
    </row>
    <row r="10" spans="1:17" x14ac:dyDescent="0.25">
      <c r="A10" s="14" t="s">
        <v>10</v>
      </c>
      <c r="B10" s="15"/>
      <c r="C10" s="1049" t="s">
        <v>680</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681</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t="s">
        <v>685</v>
      </c>
      <c r="D16" s="1044"/>
      <c r="E16" s="1044"/>
      <c r="F16" s="1044"/>
      <c r="G16" s="1044"/>
      <c r="H16" s="1044"/>
      <c r="I16" s="1044"/>
      <c r="J16" s="1044"/>
      <c r="K16" s="1044"/>
      <c r="L16" s="1044"/>
      <c r="M16" s="1044"/>
      <c r="N16" s="1044"/>
      <c r="O16" s="1044"/>
      <c r="P16" s="1045"/>
      <c r="Q16" s="9"/>
    </row>
    <row r="17" spans="1:19" x14ac:dyDescent="0.25">
      <c r="A17" s="14"/>
      <c r="B17" s="15" t="s">
        <v>22</v>
      </c>
      <c r="C17" s="1044"/>
      <c r="D17" s="1044"/>
      <c r="E17" s="1044"/>
      <c r="F17" s="1044"/>
      <c r="G17" s="1044"/>
      <c r="H17" s="1044"/>
      <c r="I17" s="1044"/>
      <c r="J17" s="1044"/>
      <c r="K17" s="1044"/>
      <c r="L17" s="1044"/>
      <c r="M17" s="1044"/>
      <c r="N17" s="1044"/>
      <c r="O17" s="1044"/>
      <c r="P17" s="1045"/>
      <c r="Q17" s="9"/>
    </row>
    <row r="18" spans="1:19" x14ac:dyDescent="0.25">
      <c r="A18" s="17"/>
      <c r="B18" s="18"/>
      <c r="C18" s="1025"/>
      <c r="D18" s="1025"/>
      <c r="E18" s="1025"/>
      <c r="F18" s="1025"/>
      <c r="G18" s="1025"/>
      <c r="H18" s="1025"/>
      <c r="I18" s="1025"/>
      <c r="J18" s="1025"/>
      <c r="K18" s="1025"/>
      <c r="L18" s="1025"/>
      <c r="M18" s="1025"/>
      <c r="N18" s="1025"/>
      <c r="O18" s="1025"/>
      <c r="P18" s="1026"/>
      <c r="Q18" s="9"/>
    </row>
    <row r="19" spans="1:19"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9"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9"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9" s="21" customFormat="1" ht="9" thickTop="1" x14ac:dyDescent="0.25">
      <c r="A22" s="22" t="s">
        <v>339</v>
      </c>
      <c r="B22" s="22">
        <v>2</v>
      </c>
      <c r="C22" s="22">
        <v>3</v>
      </c>
      <c r="D22" s="24">
        <v>4</v>
      </c>
      <c r="E22" s="26">
        <v>5</v>
      </c>
      <c r="F22" s="23">
        <v>6</v>
      </c>
      <c r="G22" s="24">
        <v>7</v>
      </c>
      <c r="H22" s="364">
        <v>8</v>
      </c>
      <c r="I22" s="27">
        <v>9</v>
      </c>
      <c r="J22" s="24">
        <v>10</v>
      </c>
      <c r="K22" s="365">
        <v>11</v>
      </c>
      <c r="L22" s="27">
        <v>12</v>
      </c>
      <c r="M22" s="365">
        <v>13</v>
      </c>
      <c r="N22" s="26">
        <v>14</v>
      </c>
      <c r="O22" s="27">
        <v>15</v>
      </c>
      <c r="P22" s="27">
        <v>16</v>
      </c>
    </row>
    <row r="23" spans="1:19" s="37" customFormat="1" x14ac:dyDescent="0.25">
      <c r="A23" s="28"/>
      <c r="B23" s="29" t="s">
        <v>40</v>
      </c>
      <c r="C23" s="197"/>
      <c r="D23" s="31"/>
      <c r="E23" s="34"/>
      <c r="F23" s="30"/>
      <c r="G23" s="31"/>
      <c r="H23" s="366"/>
      <c r="I23" s="367"/>
      <c r="J23" s="31"/>
      <c r="K23" s="368"/>
      <c r="L23" s="367"/>
      <c r="M23" s="368"/>
      <c r="N23" s="34"/>
      <c r="O23" s="367"/>
      <c r="P23" s="369"/>
    </row>
    <row r="24" spans="1:19" s="37" customFormat="1" ht="12.75" thickBot="1" x14ac:dyDescent="0.3">
      <c r="A24" s="38"/>
      <c r="B24" s="39" t="s">
        <v>41</v>
      </c>
      <c r="C24" s="43">
        <f>F24+I24+L24+O24</f>
        <v>849898</v>
      </c>
      <c r="D24" s="41">
        <f>SUM(D25,D28,D29,D45,D46)</f>
        <v>829852</v>
      </c>
      <c r="E24" s="44">
        <f>SUM(E25,E28,E29,E45,E46)</f>
        <v>0</v>
      </c>
      <c r="F24" s="40">
        <f t="shared" ref="F24:F29" si="0">D24+E24</f>
        <v>829852</v>
      </c>
      <c r="G24" s="41">
        <f>SUM(G25,G28,G46)</f>
        <v>0</v>
      </c>
      <c r="H24" s="371">
        <f>SUM(H25,H28,H46)</f>
        <v>0</v>
      </c>
      <c r="I24" s="45">
        <f>G24+H24</f>
        <v>0</v>
      </c>
      <c r="J24" s="41">
        <f>SUM(J25,J30,J46)</f>
        <v>20046</v>
      </c>
      <c r="K24" s="371">
        <f>SUM(K25,K30,K46)</f>
        <v>0</v>
      </c>
      <c r="L24" s="45">
        <f>J24+K24</f>
        <v>20046</v>
      </c>
      <c r="M24" s="372">
        <f>SUM(M25,M48)</f>
        <v>0</v>
      </c>
      <c r="N24" s="44">
        <f>SUM(N25,N48)</f>
        <v>0</v>
      </c>
      <c r="O24" s="45">
        <f>M24+N24</f>
        <v>0</v>
      </c>
      <c r="P24" s="373"/>
      <c r="R24" s="346"/>
      <c r="S24" s="346"/>
    </row>
    <row r="25" spans="1:19" ht="12.75" hidden="1" thickTop="1" x14ac:dyDescent="0.25">
      <c r="A25" s="46"/>
      <c r="B25" s="47" t="s">
        <v>42</v>
      </c>
      <c r="C25" s="51">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c r="S25" s="346"/>
    </row>
    <row r="26" spans="1:19" ht="12.75" hidden="1" thickTop="1" x14ac:dyDescent="0.25">
      <c r="A26" s="54"/>
      <c r="B26" s="55" t="s">
        <v>43</v>
      </c>
      <c r="C26" s="610">
        <f>F26+I26+L26+O26</f>
        <v>0</v>
      </c>
      <c r="D26" s="57"/>
      <c r="E26" s="60"/>
      <c r="F26" s="56">
        <f t="shared" si="0"/>
        <v>0</v>
      </c>
      <c r="G26" s="57"/>
      <c r="H26" s="379"/>
      <c r="I26" s="380">
        <f>G26+H26</f>
        <v>0</v>
      </c>
      <c r="J26" s="57"/>
      <c r="K26" s="379"/>
      <c r="L26" s="380">
        <f>J26+K26</f>
        <v>0</v>
      </c>
      <c r="M26" s="381"/>
      <c r="N26" s="60"/>
      <c r="O26" s="380">
        <f>M26+N26</f>
        <v>0</v>
      </c>
      <c r="P26" s="382"/>
      <c r="R26" s="346"/>
      <c r="S26" s="346"/>
    </row>
    <row r="27" spans="1:19" ht="12.75" hidden="1" thickTop="1" x14ac:dyDescent="0.25">
      <c r="A27" s="63"/>
      <c r="B27" s="64" t="s">
        <v>44</v>
      </c>
      <c r="C27" s="611">
        <f>F27+I27+L27+O27</f>
        <v>0</v>
      </c>
      <c r="D27" s="66"/>
      <c r="E27" s="69"/>
      <c r="F27" s="65">
        <f t="shared" si="0"/>
        <v>0</v>
      </c>
      <c r="G27" s="66"/>
      <c r="H27" s="384"/>
      <c r="I27" s="385">
        <f>G27+H27</f>
        <v>0</v>
      </c>
      <c r="J27" s="66">
        <f>11641-11641</f>
        <v>0</v>
      </c>
      <c r="K27" s="384"/>
      <c r="L27" s="385">
        <f>J27+K27</f>
        <v>0</v>
      </c>
      <c r="M27" s="386"/>
      <c r="N27" s="69"/>
      <c r="O27" s="385">
        <f>M27+N27</f>
        <v>0</v>
      </c>
      <c r="P27" s="387"/>
      <c r="R27" s="346"/>
      <c r="S27" s="346"/>
    </row>
    <row r="28" spans="1:19" s="37" customFormat="1" ht="25.5" thickTop="1" thickBot="1" x14ac:dyDescent="0.3">
      <c r="A28" s="73">
        <v>19300</v>
      </c>
      <c r="B28" s="73" t="s">
        <v>45</v>
      </c>
      <c r="C28" s="606">
        <f>SUM(F28,I28)</f>
        <v>829852</v>
      </c>
      <c r="D28" s="75">
        <f>D54</f>
        <v>829852</v>
      </c>
      <c r="E28" s="78"/>
      <c r="F28" s="612">
        <f t="shared" si="0"/>
        <v>829852</v>
      </c>
      <c r="G28" s="75"/>
      <c r="H28" s="389"/>
      <c r="I28" s="390">
        <f>G28+H28</f>
        <v>0</v>
      </c>
      <c r="J28" s="80" t="s">
        <v>46</v>
      </c>
      <c r="K28" s="391" t="s">
        <v>46</v>
      </c>
      <c r="L28" s="84" t="s">
        <v>46</v>
      </c>
      <c r="M28" s="613" t="s">
        <v>46</v>
      </c>
      <c r="N28" s="83" t="s">
        <v>46</v>
      </c>
      <c r="O28" s="84" t="s">
        <v>46</v>
      </c>
      <c r="P28" s="392"/>
      <c r="R28" s="346"/>
      <c r="S28" s="346"/>
    </row>
    <row r="29" spans="1:19" s="37" customFormat="1" ht="31.5" hidden="1" customHeight="1" thickTop="1" x14ac:dyDescent="0.25">
      <c r="A29" s="85"/>
      <c r="B29" s="85" t="s">
        <v>47</v>
      </c>
      <c r="C29" s="97">
        <f>F29</f>
        <v>0</v>
      </c>
      <c r="D29" s="87"/>
      <c r="E29" s="394"/>
      <c r="F29" s="86">
        <f t="shared" si="0"/>
        <v>0</v>
      </c>
      <c r="G29" s="90" t="s">
        <v>46</v>
      </c>
      <c r="H29" s="395" t="s">
        <v>46</v>
      </c>
      <c r="I29" s="94" t="s">
        <v>46</v>
      </c>
      <c r="J29" s="90" t="s">
        <v>46</v>
      </c>
      <c r="K29" s="395" t="s">
        <v>46</v>
      </c>
      <c r="L29" s="94" t="s">
        <v>46</v>
      </c>
      <c r="M29" s="396" t="s">
        <v>46</v>
      </c>
      <c r="N29" s="91" t="s">
        <v>46</v>
      </c>
      <c r="O29" s="94" t="s">
        <v>46</v>
      </c>
      <c r="P29" s="397"/>
      <c r="R29" s="346"/>
      <c r="S29" s="346"/>
    </row>
    <row r="30" spans="1:19" s="37" customFormat="1" ht="36.75" thickTop="1" x14ac:dyDescent="0.25">
      <c r="A30" s="85">
        <v>21300</v>
      </c>
      <c r="B30" s="85" t="s">
        <v>48</v>
      </c>
      <c r="C30" s="97">
        <f t="shared" ref="C30:C44" si="1">L30</f>
        <v>20046</v>
      </c>
      <c r="D30" s="90" t="s">
        <v>46</v>
      </c>
      <c r="E30" s="91" t="s">
        <v>46</v>
      </c>
      <c r="F30" s="398" t="s">
        <v>46</v>
      </c>
      <c r="G30" s="90" t="s">
        <v>46</v>
      </c>
      <c r="H30" s="395" t="s">
        <v>46</v>
      </c>
      <c r="I30" s="94" t="s">
        <v>46</v>
      </c>
      <c r="J30" s="95">
        <f>SUM(J31,J35,J37,J40)</f>
        <v>20046</v>
      </c>
      <c r="K30" s="399">
        <f>SUM(K31,K35,K37,K40)</f>
        <v>0</v>
      </c>
      <c r="L30" s="99">
        <f t="shared" ref="L30:L44" si="2">J30+K30</f>
        <v>20046</v>
      </c>
      <c r="M30" s="396" t="s">
        <v>46</v>
      </c>
      <c r="N30" s="91" t="s">
        <v>46</v>
      </c>
      <c r="O30" s="94" t="s">
        <v>46</v>
      </c>
      <c r="P30" s="397"/>
      <c r="R30" s="346"/>
      <c r="S30" s="346"/>
    </row>
    <row r="31" spans="1:19" s="37" customFormat="1" ht="24" hidden="1" x14ac:dyDescent="0.25">
      <c r="A31" s="100">
        <v>21350</v>
      </c>
      <c r="B31" s="85" t="s">
        <v>49</v>
      </c>
      <c r="C31" s="97">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c r="R31" s="346"/>
      <c r="S31" s="346"/>
    </row>
    <row r="32" spans="1:19" hidden="1" x14ac:dyDescent="0.25">
      <c r="A32" s="54">
        <v>21351</v>
      </c>
      <c r="B32" s="101" t="s">
        <v>50</v>
      </c>
      <c r="C32" s="24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c r="R32" s="346"/>
      <c r="S32" s="346"/>
    </row>
    <row r="33" spans="1:19" hidden="1" x14ac:dyDescent="0.25">
      <c r="A33" s="63">
        <v>21352</v>
      </c>
      <c r="B33" s="111" t="s">
        <v>51</v>
      </c>
      <c r="C33" s="227">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c r="R33" s="346"/>
      <c r="S33" s="346"/>
    </row>
    <row r="34" spans="1:19" ht="24" hidden="1" x14ac:dyDescent="0.25">
      <c r="A34" s="63">
        <v>21359</v>
      </c>
      <c r="B34" s="111" t="s">
        <v>52</v>
      </c>
      <c r="C34" s="227">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c r="R34" s="346"/>
      <c r="S34" s="346"/>
    </row>
    <row r="35" spans="1:19" s="37" customFormat="1" ht="36" hidden="1" x14ac:dyDescent="0.25">
      <c r="A35" s="100">
        <v>21370</v>
      </c>
      <c r="B35" s="85" t="s">
        <v>53</v>
      </c>
      <c r="C35" s="97">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c r="R35" s="346"/>
      <c r="S35" s="346"/>
    </row>
    <row r="36" spans="1:19" ht="36" hidden="1" x14ac:dyDescent="0.25">
      <c r="A36" s="121">
        <v>21379</v>
      </c>
      <c r="B36" s="122" t="s">
        <v>54</v>
      </c>
      <c r="C36" s="50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c r="R36" s="346"/>
      <c r="S36" s="346"/>
    </row>
    <row r="37" spans="1:19" s="37" customFormat="1" hidden="1" x14ac:dyDescent="0.25">
      <c r="A37" s="100">
        <v>21380</v>
      </c>
      <c r="B37" s="85" t="s">
        <v>55</v>
      </c>
      <c r="C37" s="97">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c r="R37" s="346"/>
      <c r="S37" s="346"/>
    </row>
    <row r="38" spans="1:19" hidden="1" x14ac:dyDescent="0.25">
      <c r="A38" s="55">
        <v>21381</v>
      </c>
      <c r="B38" s="101" t="s">
        <v>56</v>
      </c>
      <c r="C38" s="24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c r="R38" s="346"/>
      <c r="S38" s="346"/>
    </row>
    <row r="39" spans="1:19" ht="24" hidden="1" x14ac:dyDescent="0.25">
      <c r="A39" s="64">
        <v>21383</v>
      </c>
      <c r="B39" s="111" t="s">
        <v>57</v>
      </c>
      <c r="C39" s="227">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c r="R39" s="346"/>
      <c r="S39" s="346"/>
    </row>
    <row r="40" spans="1:19" s="37" customFormat="1" ht="24" x14ac:dyDescent="0.25">
      <c r="A40" s="100">
        <v>21390</v>
      </c>
      <c r="B40" s="85" t="s">
        <v>58</v>
      </c>
      <c r="C40" s="97">
        <f t="shared" si="1"/>
        <v>20046</v>
      </c>
      <c r="D40" s="90" t="s">
        <v>46</v>
      </c>
      <c r="E40" s="91" t="s">
        <v>46</v>
      </c>
      <c r="F40" s="398" t="s">
        <v>46</v>
      </c>
      <c r="G40" s="90" t="s">
        <v>46</v>
      </c>
      <c r="H40" s="395" t="s">
        <v>46</v>
      </c>
      <c r="I40" s="94" t="s">
        <v>46</v>
      </c>
      <c r="J40" s="95">
        <f>SUM(J41:J44)</f>
        <v>20046</v>
      </c>
      <c r="K40" s="399">
        <f>SUM(K41:K44)</f>
        <v>0</v>
      </c>
      <c r="L40" s="99">
        <f t="shared" si="2"/>
        <v>20046</v>
      </c>
      <c r="M40" s="396" t="s">
        <v>46</v>
      </c>
      <c r="N40" s="91" t="s">
        <v>46</v>
      </c>
      <c r="O40" s="94" t="s">
        <v>46</v>
      </c>
      <c r="P40" s="397"/>
      <c r="R40" s="346"/>
      <c r="S40" s="346"/>
    </row>
    <row r="41" spans="1:19" ht="24" hidden="1" x14ac:dyDescent="0.25">
      <c r="A41" s="55">
        <v>21391</v>
      </c>
      <c r="B41" s="101" t="s">
        <v>59</v>
      </c>
      <c r="C41" s="24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c r="R41" s="346"/>
      <c r="S41" s="346"/>
    </row>
    <row r="42" spans="1:19" hidden="1" x14ac:dyDescent="0.25">
      <c r="A42" s="64">
        <v>21393</v>
      </c>
      <c r="B42" s="111" t="s">
        <v>60</v>
      </c>
      <c r="C42" s="227">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c r="R42" s="346"/>
      <c r="S42" s="346"/>
    </row>
    <row r="43" spans="1:19" hidden="1" x14ac:dyDescent="0.25">
      <c r="A43" s="64">
        <v>21395</v>
      </c>
      <c r="B43" s="111" t="s">
        <v>61</v>
      </c>
      <c r="C43" s="227">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c r="R43" s="346"/>
      <c r="S43" s="346"/>
    </row>
    <row r="44" spans="1:19" ht="24" x14ac:dyDescent="0.25">
      <c r="A44" s="64">
        <v>21399</v>
      </c>
      <c r="B44" s="111" t="s">
        <v>62</v>
      </c>
      <c r="C44" s="227">
        <f t="shared" si="1"/>
        <v>20046</v>
      </c>
      <c r="D44" s="112" t="s">
        <v>46</v>
      </c>
      <c r="E44" s="115" t="s">
        <v>46</v>
      </c>
      <c r="F44" s="406" t="s">
        <v>46</v>
      </c>
      <c r="G44" s="112" t="s">
        <v>46</v>
      </c>
      <c r="H44" s="407" t="s">
        <v>46</v>
      </c>
      <c r="I44" s="119" t="s">
        <v>46</v>
      </c>
      <c r="J44" s="116">
        <f>18870+1176</f>
        <v>20046</v>
      </c>
      <c r="K44" s="408"/>
      <c r="L44" s="230">
        <f t="shared" si="2"/>
        <v>20046</v>
      </c>
      <c r="M44" s="409" t="s">
        <v>46</v>
      </c>
      <c r="N44" s="115" t="s">
        <v>46</v>
      </c>
      <c r="O44" s="119" t="s">
        <v>46</v>
      </c>
      <c r="P44" s="387"/>
      <c r="R44" s="346"/>
      <c r="S44" s="346"/>
    </row>
    <row r="45" spans="1:19" s="37" customFormat="1" ht="34.5" hidden="1" customHeight="1" x14ac:dyDescent="0.25">
      <c r="A45" s="100">
        <v>21420</v>
      </c>
      <c r="B45" s="85" t="s">
        <v>63</v>
      </c>
      <c r="C45" s="143">
        <f>F45</f>
        <v>0</v>
      </c>
      <c r="D45" s="134"/>
      <c r="E45" s="418"/>
      <c r="F45" s="86">
        <f>D45+E45</f>
        <v>0</v>
      </c>
      <c r="G45" s="90" t="s">
        <v>46</v>
      </c>
      <c r="H45" s="395" t="s">
        <v>46</v>
      </c>
      <c r="I45" s="94" t="s">
        <v>46</v>
      </c>
      <c r="J45" s="90" t="s">
        <v>46</v>
      </c>
      <c r="K45" s="395" t="s">
        <v>46</v>
      </c>
      <c r="L45" s="94" t="s">
        <v>46</v>
      </c>
      <c r="M45" s="396" t="s">
        <v>46</v>
      </c>
      <c r="N45" s="91" t="s">
        <v>46</v>
      </c>
      <c r="O45" s="94" t="s">
        <v>46</v>
      </c>
      <c r="P45" s="397"/>
      <c r="R45" s="346"/>
      <c r="S45" s="346"/>
    </row>
    <row r="46" spans="1:19" s="37" customFormat="1" ht="24" hidden="1" x14ac:dyDescent="0.25">
      <c r="A46" s="136">
        <v>21490</v>
      </c>
      <c r="B46" s="137" t="s">
        <v>64</v>
      </c>
      <c r="C46" s="143">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c r="S46" s="346"/>
    </row>
    <row r="47" spans="1:19" s="37" customFormat="1" ht="24" hidden="1" x14ac:dyDescent="0.25">
      <c r="A47" s="64">
        <v>21499</v>
      </c>
      <c r="B47" s="111" t="s">
        <v>65</v>
      </c>
      <c r="C47" s="614">
        <f>F47+I47+L47</f>
        <v>0</v>
      </c>
      <c r="D47" s="57"/>
      <c r="E47" s="60"/>
      <c r="F47" s="56">
        <f>D47+E47</f>
        <v>0</v>
      </c>
      <c r="G47" s="422"/>
      <c r="H47" s="379"/>
      <c r="I47" s="380">
        <f>G47+H47</f>
        <v>0</v>
      </c>
      <c r="J47" s="57"/>
      <c r="K47" s="379"/>
      <c r="L47" s="380">
        <f>J47+K47</f>
        <v>0</v>
      </c>
      <c r="M47" s="415" t="s">
        <v>46</v>
      </c>
      <c r="N47" s="127" t="s">
        <v>46</v>
      </c>
      <c r="O47" s="132" t="s">
        <v>46</v>
      </c>
      <c r="P47" s="416"/>
      <c r="R47" s="346"/>
      <c r="S47" s="346"/>
    </row>
    <row r="48" spans="1:19" ht="24" hidden="1" x14ac:dyDescent="0.25">
      <c r="A48" s="152">
        <v>23000</v>
      </c>
      <c r="B48" s="153" t="s">
        <v>66</v>
      </c>
      <c r="C48" s="143">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c r="R48" s="346"/>
      <c r="S48" s="346"/>
    </row>
    <row r="49" spans="1:19" ht="24" hidden="1" x14ac:dyDescent="0.25">
      <c r="A49" s="155">
        <v>23410</v>
      </c>
      <c r="B49" s="156" t="s">
        <v>67</v>
      </c>
      <c r="C49" s="167">
        <f>O49</f>
        <v>0</v>
      </c>
      <c r="D49" s="158" t="s">
        <v>46</v>
      </c>
      <c r="E49" s="161" t="s">
        <v>46</v>
      </c>
      <c r="F49" s="430" t="s">
        <v>46</v>
      </c>
      <c r="G49" s="158" t="s">
        <v>46</v>
      </c>
      <c r="H49" s="431" t="s">
        <v>46</v>
      </c>
      <c r="I49" s="163" t="s">
        <v>46</v>
      </c>
      <c r="J49" s="158" t="s">
        <v>46</v>
      </c>
      <c r="K49" s="431" t="s">
        <v>46</v>
      </c>
      <c r="L49" s="163" t="s">
        <v>46</v>
      </c>
      <c r="M49" s="432"/>
      <c r="N49" s="433"/>
      <c r="O49" s="169">
        <f>M49+N49</f>
        <v>0</v>
      </c>
      <c r="P49" s="434"/>
      <c r="R49" s="346"/>
      <c r="S49" s="346"/>
    </row>
    <row r="50" spans="1:19" ht="24" hidden="1" x14ac:dyDescent="0.25">
      <c r="A50" s="155">
        <v>23510</v>
      </c>
      <c r="B50" s="156" t="s">
        <v>68</v>
      </c>
      <c r="C50" s="167">
        <f>O50</f>
        <v>0</v>
      </c>
      <c r="D50" s="158" t="s">
        <v>46</v>
      </c>
      <c r="E50" s="161" t="s">
        <v>46</v>
      </c>
      <c r="F50" s="430" t="s">
        <v>46</v>
      </c>
      <c r="G50" s="158" t="s">
        <v>46</v>
      </c>
      <c r="H50" s="431" t="s">
        <v>46</v>
      </c>
      <c r="I50" s="163" t="s">
        <v>46</v>
      </c>
      <c r="J50" s="158" t="s">
        <v>46</v>
      </c>
      <c r="K50" s="431" t="s">
        <v>46</v>
      </c>
      <c r="L50" s="163" t="s">
        <v>46</v>
      </c>
      <c r="M50" s="432"/>
      <c r="N50" s="433"/>
      <c r="O50" s="169">
        <f>M50+N50</f>
        <v>0</v>
      </c>
      <c r="P50" s="434"/>
      <c r="R50" s="346"/>
      <c r="S50" s="346"/>
    </row>
    <row r="51" spans="1:19" x14ac:dyDescent="0.25">
      <c r="A51" s="164"/>
      <c r="B51" s="156"/>
      <c r="C51" s="216"/>
      <c r="D51" s="436"/>
      <c r="E51" s="615"/>
      <c r="F51" s="157"/>
      <c r="G51" s="436"/>
      <c r="H51" s="437"/>
      <c r="I51" s="163"/>
      <c r="J51" s="162"/>
      <c r="K51" s="438"/>
      <c r="L51" s="169"/>
      <c r="M51" s="432"/>
      <c r="N51" s="433"/>
      <c r="O51" s="169"/>
      <c r="P51" s="434"/>
      <c r="R51" s="346"/>
      <c r="S51" s="346"/>
    </row>
    <row r="52" spans="1:19" s="37" customFormat="1" x14ac:dyDescent="0.25">
      <c r="A52" s="170"/>
      <c r="B52" s="171" t="s">
        <v>69</v>
      </c>
      <c r="C52" s="616"/>
      <c r="D52" s="440"/>
      <c r="E52" s="441"/>
      <c r="F52" s="617"/>
      <c r="G52" s="440"/>
      <c r="H52" s="442"/>
      <c r="I52" s="180"/>
      <c r="J52" s="440"/>
      <c r="K52" s="442"/>
      <c r="L52" s="180"/>
      <c r="M52" s="443"/>
      <c r="N52" s="441"/>
      <c r="O52" s="180"/>
      <c r="P52" s="444"/>
      <c r="R52" s="346"/>
      <c r="S52" s="346"/>
    </row>
    <row r="53" spans="1:19" s="37" customFormat="1" ht="12.75" thickBot="1" x14ac:dyDescent="0.3">
      <c r="A53" s="181"/>
      <c r="B53" s="38" t="s">
        <v>70</v>
      </c>
      <c r="C53" s="184">
        <f t="shared" ref="C53:C116" si="4">F53+I53+L53+O53</f>
        <v>849898</v>
      </c>
      <c r="D53" s="182">
        <f>SUM(D54,D284)</f>
        <v>829852</v>
      </c>
      <c r="E53" s="185">
        <f>SUM(E54,E284)</f>
        <v>0</v>
      </c>
      <c r="F53" s="186">
        <f t="shared" ref="F53:F117" si="5">D53+E53</f>
        <v>829852</v>
      </c>
      <c r="G53" s="182">
        <f>SUM(G54,G284)</f>
        <v>0</v>
      </c>
      <c r="H53" s="446">
        <f>SUM(H54,H284)</f>
        <v>0</v>
      </c>
      <c r="I53" s="187">
        <f t="shared" ref="I53:I117" si="6">G53+H53</f>
        <v>0</v>
      </c>
      <c r="J53" s="182">
        <f>SUM(J54,J284)</f>
        <v>20046</v>
      </c>
      <c r="K53" s="446">
        <f>SUM(K54,K284)</f>
        <v>0</v>
      </c>
      <c r="L53" s="187">
        <f t="shared" ref="L53:L117" si="7">J53+K53</f>
        <v>20046</v>
      </c>
      <c r="M53" s="447">
        <f>SUM(M54,M284)</f>
        <v>0</v>
      </c>
      <c r="N53" s="185">
        <f>SUM(N54,N284)</f>
        <v>0</v>
      </c>
      <c r="O53" s="187">
        <f t="shared" ref="O53:O117" si="8">M53+N53</f>
        <v>0</v>
      </c>
      <c r="P53" s="373"/>
      <c r="R53" s="346"/>
      <c r="S53" s="346"/>
    </row>
    <row r="54" spans="1:19" s="37" customFormat="1" ht="36.75" thickTop="1" x14ac:dyDescent="0.25">
      <c r="A54" s="188"/>
      <c r="B54" s="189" t="s">
        <v>71</v>
      </c>
      <c r="C54" s="193">
        <f t="shared" si="4"/>
        <v>849898</v>
      </c>
      <c r="D54" s="191">
        <f>SUM(D55,D197)</f>
        <v>829852</v>
      </c>
      <c r="E54" s="194">
        <f>SUM(E55,E197)</f>
        <v>0</v>
      </c>
      <c r="F54" s="195">
        <f t="shared" si="5"/>
        <v>829852</v>
      </c>
      <c r="G54" s="191">
        <f>SUM(G55,G197)</f>
        <v>0</v>
      </c>
      <c r="H54" s="449">
        <f>SUM(H55,H197)</f>
        <v>0</v>
      </c>
      <c r="I54" s="196">
        <f t="shared" si="6"/>
        <v>0</v>
      </c>
      <c r="J54" s="191">
        <f>SUM(J55,J197)</f>
        <v>20046</v>
      </c>
      <c r="K54" s="449">
        <f>SUM(K55,K197)</f>
        <v>0</v>
      </c>
      <c r="L54" s="196">
        <f t="shared" si="7"/>
        <v>20046</v>
      </c>
      <c r="M54" s="450">
        <f>SUM(M55,M197)</f>
        <v>0</v>
      </c>
      <c r="N54" s="194">
        <f>SUM(N55,N197)</f>
        <v>0</v>
      </c>
      <c r="O54" s="196">
        <f t="shared" si="8"/>
        <v>0</v>
      </c>
      <c r="P54" s="451"/>
      <c r="R54" s="346"/>
      <c r="S54" s="346"/>
    </row>
    <row r="55" spans="1:19" s="37" customFormat="1" ht="24" x14ac:dyDescent="0.25">
      <c r="A55" s="197"/>
      <c r="B55" s="28" t="s">
        <v>72</v>
      </c>
      <c r="C55" s="175">
        <f t="shared" si="4"/>
        <v>836898</v>
      </c>
      <c r="D55" s="173">
        <f>SUM(D56,D78,D176,D190)</f>
        <v>816852</v>
      </c>
      <c r="E55" s="176">
        <f>SUM(E56,E78,E176,E190)</f>
        <v>0</v>
      </c>
      <c r="F55" s="198">
        <f t="shared" si="5"/>
        <v>816852</v>
      </c>
      <c r="G55" s="173">
        <f>SUM(G56,G78,G176,G190)</f>
        <v>0</v>
      </c>
      <c r="H55" s="453">
        <f>SUM(H56,H78,H176,H190)</f>
        <v>0</v>
      </c>
      <c r="I55" s="199">
        <f t="shared" si="6"/>
        <v>0</v>
      </c>
      <c r="J55" s="173">
        <f>SUM(J56,J78,J176,J190)</f>
        <v>20046</v>
      </c>
      <c r="K55" s="453">
        <f>SUM(K56,K78,K176,K190)</f>
        <v>0</v>
      </c>
      <c r="L55" s="199">
        <f t="shared" si="7"/>
        <v>20046</v>
      </c>
      <c r="M55" s="346">
        <f>SUM(M56,M78,M176,M190)</f>
        <v>0</v>
      </c>
      <c r="N55" s="176">
        <f>SUM(N56,N78,N176,N190)</f>
        <v>0</v>
      </c>
      <c r="O55" s="199">
        <f t="shared" si="8"/>
        <v>0</v>
      </c>
      <c r="P55" s="454"/>
      <c r="R55" s="346"/>
      <c r="S55" s="346"/>
    </row>
    <row r="56" spans="1:19" s="37" customFormat="1" x14ac:dyDescent="0.25">
      <c r="A56" s="200">
        <v>1000</v>
      </c>
      <c r="B56" s="200" t="s">
        <v>73</v>
      </c>
      <c r="C56" s="608">
        <f t="shared" si="4"/>
        <v>645832</v>
      </c>
      <c r="D56" s="206">
        <f>SUM(D57,D70)</f>
        <v>645332</v>
      </c>
      <c r="E56" s="207">
        <f>SUM(E57,E70)</f>
        <v>500</v>
      </c>
      <c r="F56" s="208">
        <f t="shared" si="5"/>
        <v>645832</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c r="S56" s="346"/>
    </row>
    <row r="57" spans="1:19" x14ac:dyDescent="0.25">
      <c r="A57" s="85">
        <v>1100</v>
      </c>
      <c r="B57" s="210" t="s">
        <v>74</v>
      </c>
      <c r="C57" s="97">
        <f t="shared" si="4"/>
        <v>507520</v>
      </c>
      <c r="D57" s="95">
        <f>SUM(D58,D61,D69)</f>
        <v>507020</v>
      </c>
      <c r="E57" s="98">
        <f>SUM(E58,E61,E69)</f>
        <v>500</v>
      </c>
      <c r="F57" s="212">
        <f t="shared" si="5"/>
        <v>507520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c r="S57" s="346"/>
    </row>
    <row r="58" spans="1:19" x14ac:dyDescent="0.25">
      <c r="A58" s="213">
        <v>1110</v>
      </c>
      <c r="B58" s="156" t="s">
        <v>75</v>
      </c>
      <c r="C58" s="216">
        <f t="shared" si="4"/>
        <v>448459</v>
      </c>
      <c r="D58" s="214">
        <f>SUM(D59:D60)</f>
        <v>448459</v>
      </c>
      <c r="E58" s="217">
        <f>SUM(E59:E60)</f>
        <v>0</v>
      </c>
      <c r="F58" s="218">
        <f t="shared" si="5"/>
        <v>448459</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c r="S58" s="346"/>
    </row>
    <row r="59" spans="1:19" x14ac:dyDescent="0.25">
      <c r="A59" s="55">
        <v>1111</v>
      </c>
      <c r="B59" s="101" t="s">
        <v>76</v>
      </c>
      <c r="C59" s="240">
        <f t="shared" si="4"/>
        <v>32962</v>
      </c>
      <c r="D59" s="106">
        <v>32962</v>
      </c>
      <c r="E59" s="108"/>
      <c r="F59" s="242">
        <f t="shared" si="5"/>
        <v>32962</v>
      </c>
      <c r="G59" s="106"/>
      <c r="H59" s="403"/>
      <c r="I59" s="243">
        <f t="shared" si="6"/>
        <v>0</v>
      </c>
      <c r="J59" s="106">
        <v>0</v>
      </c>
      <c r="K59" s="403"/>
      <c r="L59" s="243">
        <f t="shared" si="7"/>
        <v>0</v>
      </c>
      <c r="M59" s="463"/>
      <c r="N59" s="108"/>
      <c r="O59" s="243">
        <f t="shared" si="8"/>
        <v>0</v>
      </c>
      <c r="P59" s="382"/>
      <c r="R59" s="346"/>
      <c r="S59" s="346"/>
    </row>
    <row r="60" spans="1:19" ht="24" x14ac:dyDescent="0.25">
      <c r="A60" s="64">
        <v>1119</v>
      </c>
      <c r="B60" s="111" t="s">
        <v>77</v>
      </c>
      <c r="C60" s="227">
        <f t="shared" si="4"/>
        <v>415497</v>
      </c>
      <c r="D60" s="116">
        <v>415497</v>
      </c>
      <c r="E60" s="118"/>
      <c r="F60" s="229">
        <f t="shared" si="5"/>
        <v>415497</v>
      </c>
      <c r="G60" s="116"/>
      <c r="H60" s="408"/>
      <c r="I60" s="230">
        <f t="shared" si="6"/>
        <v>0</v>
      </c>
      <c r="J60" s="116">
        <v>0</v>
      </c>
      <c r="K60" s="408"/>
      <c r="L60" s="230">
        <f t="shared" si="7"/>
        <v>0</v>
      </c>
      <c r="M60" s="464"/>
      <c r="N60" s="118"/>
      <c r="O60" s="230">
        <f t="shared" si="8"/>
        <v>0</v>
      </c>
      <c r="P60" s="387"/>
      <c r="R60" s="346"/>
      <c r="S60" s="346"/>
    </row>
    <row r="61" spans="1:19" ht="24" x14ac:dyDescent="0.25">
      <c r="A61" s="224">
        <v>1140</v>
      </c>
      <c r="B61" s="111" t="s">
        <v>78</v>
      </c>
      <c r="C61" s="227">
        <f t="shared" si="4"/>
        <v>35799</v>
      </c>
      <c r="D61" s="225">
        <f>SUM(D62:D68)</f>
        <v>35799</v>
      </c>
      <c r="E61" s="228">
        <f>SUM(E62:E68)</f>
        <v>0</v>
      </c>
      <c r="F61" s="229">
        <f>D61+E61</f>
        <v>35799</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c r="S61" s="346"/>
    </row>
    <row r="62" spans="1:19" hidden="1" x14ac:dyDescent="0.25">
      <c r="A62" s="64">
        <v>1141</v>
      </c>
      <c r="B62" s="111" t="s">
        <v>79</v>
      </c>
      <c r="C62" s="227">
        <f t="shared" si="4"/>
        <v>0</v>
      </c>
      <c r="D62" s="116">
        <v>0</v>
      </c>
      <c r="E62" s="118"/>
      <c r="F62" s="229">
        <f t="shared" si="5"/>
        <v>0</v>
      </c>
      <c r="G62" s="116"/>
      <c r="H62" s="408"/>
      <c r="I62" s="230">
        <f t="shared" si="6"/>
        <v>0</v>
      </c>
      <c r="J62" s="116">
        <v>0</v>
      </c>
      <c r="K62" s="408"/>
      <c r="L62" s="230">
        <f t="shared" si="7"/>
        <v>0</v>
      </c>
      <c r="M62" s="464"/>
      <c r="N62" s="118"/>
      <c r="O62" s="230">
        <f t="shared" si="8"/>
        <v>0</v>
      </c>
      <c r="P62" s="387"/>
      <c r="R62" s="346"/>
      <c r="S62" s="346"/>
    </row>
    <row r="63" spans="1:19" ht="24" x14ac:dyDescent="0.25">
      <c r="A63" s="64">
        <v>1142</v>
      </c>
      <c r="B63" s="111" t="s">
        <v>80</v>
      </c>
      <c r="C63" s="227">
        <f t="shared" si="4"/>
        <v>3558</v>
      </c>
      <c r="D63" s="116">
        <v>3558</v>
      </c>
      <c r="E63" s="118"/>
      <c r="F63" s="229">
        <f t="shared" si="5"/>
        <v>3558</v>
      </c>
      <c r="G63" s="116"/>
      <c r="H63" s="408"/>
      <c r="I63" s="230">
        <f t="shared" si="6"/>
        <v>0</v>
      </c>
      <c r="J63" s="116">
        <v>0</v>
      </c>
      <c r="K63" s="408"/>
      <c r="L63" s="230">
        <f t="shared" si="7"/>
        <v>0</v>
      </c>
      <c r="M63" s="464"/>
      <c r="N63" s="118"/>
      <c r="O63" s="230">
        <f t="shared" si="8"/>
        <v>0</v>
      </c>
      <c r="P63" s="387"/>
      <c r="R63" s="346"/>
      <c r="S63" s="346"/>
    </row>
    <row r="64" spans="1:19" ht="24" hidden="1" x14ac:dyDescent="0.25">
      <c r="A64" s="64">
        <v>1145</v>
      </c>
      <c r="B64" s="111" t="s">
        <v>81</v>
      </c>
      <c r="C64" s="227">
        <f t="shared" si="4"/>
        <v>0</v>
      </c>
      <c r="D64" s="116">
        <v>0</v>
      </c>
      <c r="E64" s="118"/>
      <c r="F64" s="229">
        <f t="shared" si="5"/>
        <v>0</v>
      </c>
      <c r="G64" s="116"/>
      <c r="H64" s="408"/>
      <c r="I64" s="230">
        <f t="shared" si="6"/>
        <v>0</v>
      </c>
      <c r="J64" s="116">
        <v>0</v>
      </c>
      <c r="K64" s="408"/>
      <c r="L64" s="230">
        <f t="shared" si="7"/>
        <v>0</v>
      </c>
      <c r="M64" s="464"/>
      <c r="N64" s="118"/>
      <c r="O64" s="230">
        <f t="shared" si="8"/>
        <v>0</v>
      </c>
      <c r="P64" s="387"/>
      <c r="R64" s="346"/>
      <c r="S64" s="346"/>
    </row>
    <row r="65" spans="1:19" ht="24" x14ac:dyDescent="0.25">
      <c r="A65" s="64">
        <v>1146</v>
      </c>
      <c r="B65" s="111" t="s">
        <v>82</v>
      </c>
      <c r="C65" s="227">
        <f t="shared" si="4"/>
        <v>16920</v>
      </c>
      <c r="D65" s="116">
        <v>16920</v>
      </c>
      <c r="E65" s="118"/>
      <c r="F65" s="229">
        <f t="shared" si="5"/>
        <v>16920</v>
      </c>
      <c r="G65" s="116"/>
      <c r="H65" s="408"/>
      <c r="I65" s="230">
        <f t="shared" si="6"/>
        <v>0</v>
      </c>
      <c r="J65" s="116">
        <v>0</v>
      </c>
      <c r="K65" s="408"/>
      <c r="L65" s="230">
        <f t="shared" si="7"/>
        <v>0</v>
      </c>
      <c r="M65" s="464"/>
      <c r="N65" s="118"/>
      <c r="O65" s="230">
        <f t="shared" si="8"/>
        <v>0</v>
      </c>
      <c r="P65" s="387"/>
      <c r="R65" s="346"/>
      <c r="S65" s="346"/>
    </row>
    <row r="66" spans="1:19" x14ac:dyDescent="0.25">
      <c r="A66" s="64">
        <v>1147</v>
      </c>
      <c r="B66" s="111" t="s">
        <v>83</v>
      </c>
      <c r="C66" s="227">
        <f t="shared" si="4"/>
        <v>5380</v>
      </c>
      <c r="D66" s="116">
        <v>5380</v>
      </c>
      <c r="E66" s="118"/>
      <c r="F66" s="229">
        <f t="shared" si="5"/>
        <v>5380</v>
      </c>
      <c r="G66" s="116"/>
      <c r="H66" s="408"/>
      <c r="I66" s="230">
        <f t="shared" si="6"/>
        <v>0</v>
      </c>
      <c r="J66" s="116">
        <v>0</v>
      </c>
      <c r="K66" s="408"/>
      <c r="L66" s="230">
        <f t="shared" si="7"/>
        <v>0</v>
      </c>
      <c r="M66" s="464"/>
      <c r="N66" s="118"/>
      <c r="O66" s="230">
        <f t="shared" si="8"/>
        <v>0</v>
      </c>
      <c r="P66" s="387"/>
      <c r="R66" s="346"/>
      <c r="S66" s="346"/>
    </row>
    <row r="67" spans="1:19" x14ac:dyDescent="0.25">
      <c r="A67" s="64">
        <v>1148</v>
      </c>
      <c r="B67" s="111" t="s">
        <v>84</v>
      </c>
      <c r="C67" s="227">
        <f t="shared" si="4"/>
        <v>9941</v>
      </c>
      <c r="D67" s="116">
        <v>9941</v>
      </c>
      <c r="E67" s="118"/>
      <c r="F67" s="229">
        <f t="shared" si="5"/>
        <v>9941</v>
      </c>
      <c r="G67" s="116"/>
      <c r="H67" s="408"/>
      <c r="I67" s="230">
        <f t="shared" si="6"/>
        <v>0</v>
      </c>
      <c r="J67" s="116">
        <v>0</v>
      </c>
      <c r="K67" s="408"/>
      <c r="L67" s="230">
        <f t="shared" si="7"/>
        <v>0</v>
      </c>
      <c r="M67" s="464"/>
      <c r="N67" s="118"/>
      <c r="O67" s="230">
        <f t="shared" si="8"/>
        <v>0</v>
      </c>
      <c r="P67" s="387"/>
      <c r="R67" s="346"/>
      <c r="S67" s="346"/>
    </row>
    <row r="68" spans="1:19" ht="36" hidden="1" x14ac:dyDescent="0.25">
      <c r="A68" s="64">
        <v>1149</v>
      </c>
      <c r="B68" s="111" t="s">
        <v>85</v>
      </c>
      <c r="C68" s="227">
        <f t="shared" si="4"/>
        <v>0</v>
      </c>
      <c r="D68" s="116">
        <v>0</v>
      </c>
      <c r="E68" s="118"/>
      <c r="F68" s="229">
        <f t="shared" si="5"/>
        <v>0</v>
      </c>
      <c r="G68" s="116"/>
      <c r="H68" s="408"/>
      <c r="I68" s="230">
        <f t="shared" si="6"/>
        <v>0</v>
      </c>
      <c r="J68" s="116">
        <v>0</v>
      </c>
      <c r="K68" s="408"/>
      <c r="L68" s="230">
        <f t="shared" si="7"/>
        <v>0</v>
      </c>
      <c r="M68" s="464"/>
      <c r="N68" s="118"/>
      <c r="O68" s="230">
        <f t="shared" si="8"/>
        <v>0</v>
      </c>
      <c r="P68" s="387"/>
      <c r="R68" s="346"/>
      <c r="S68" s="346"/>
    </row>
    <row r="69" spans="1:19" ht="36" x14ac:dyDescent="0.25">
      <c r="A69" s="213">
        <v>1150</v>
      </c>
      <c r="B69" s="156" t="s">
        <v>86</v>
      </c>
      <c r="C69" s="227">
        <f t="shared" si="4"/>
        <v>23262</v>
      </c>
      <c r="D69" s="231">
        <f>26862-4100</f>
        <v>22762</v>
      </c>
      <c r="E69" s="234">
        <v>500</v>
      </c>
      <c r="F69" s="218">
        <f t="shared" si="5"/>
        <v>23262</v>
      </c>
      <c r="G69" s="231"/>
      <c r="H69" s="467"/>
      <c r="I69" s="219">
        <f t="shared" si="6"/>
        <v>0</v>
      </c>
      <c r="J69" s="231">
        <v>0</v>
      </c>
      <c r="K69" s="467"/>
      <c r="L69" s="219">
        <f t="shared" si="7"/>
        <v>0</v>
      </c>
      <c r="M69" s="468"/>
      <c r="N69" s="234"/>
      <c r="O69" s="219">
        <f t="shared" si="8"/>
        <v>0</v>
      </c>
      <c r="P69" s="832" t="s">
        <v>932</v>
      </c>
      <c r="R69" s="346"/>
      <c r="S69" s="346"/>
    </row>
    <row r="70" spans="1:19" ht="36" x14ac:dyDescent="0.25">
      <c r="A70" s="85">
        <v>1200</v>
      </c>
      <c r="B70" s="210" t="s">
        <v>87</v>
      </c>
      <c r="C70" s="97">
        <f t="shared" si="4"/>
        <v>138312</v>
      </c>
      <c r="D70" s="95">
        <f>SUM(D71:D72)</f>
        <v>138312</v>
      </c>
      <c r="E70" s="98">
        <f>SUM(E71:E72)</f>
        <v>0</v>
      </c>
      <c r="F70" s="212">
        <f>D70+E70</f>
        <v>138312</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c r="S70" s="346"/>
    </row>
    <row r="71" spans="1:19" ht="24" x14ac:dyDescent="0.25">
      <c r="A71" s="350">
        <v>1210</v>
      </c>
      <c r="B71" s="101" t="s">
        <v>88</v>
      </c>
      <c r="C71" s="240">
        <f t="shared" si="4"/>
        <v>123565</v>
      </c>
      <c r="D71" s="106">
        <v>123565</v>
      </c>
      <c r="E71" s="108"/>
      <c r="F71" s="242">
        <f t="shared" si="5"/>
        <v>123565</v>
      </c>
      <c r="G71" s="106"/>
      <c r="H71" s="403"/>
      <c r="I71" s="243">
        <f t="shared" si="6"/>
        <v>0</v>
      </c>
      <c r="J71" s="106">
        <v>0</v>
      </c>
      <c r="K71" s="403"/>
      <c r="L71" s="243">
        <f t="shared" si="7"/>
        <v>0</v>
      </c>
      <c r="M71" s="463"/>
      <c r="N71" s="108"/>
      <c r="O71" s="243">
        <f t="shared" si="8"/>
        <v>0</v>
      </c>
      <c r="P71" s="382"/>
      <c r="R71" s="346"/>
      <c r="S71" s="346"/>
    </row>
    <row r="72" spans="1:19" ht="24" x14ac:dyDescent="0.25">
      <c r="A72" s="224">
        <v>1220</v>
      </c>
      <c r="B72" s="111" t="s">
        <v>89</v>
      </c>
      <c r="C72" s="227">
        <f t="shared" si="4"/>
        <v>14747</v>
      </c>
      <c r="D72" s="225">
        <f>SUM(D73:D77)</f>
        <v>14747</v>
      </c>
      <c r="E72" s="228">
        <f>SUM(E73:E77)</f>
        <v>0</v>
      </c>
      <c r="F72" s="229">
        <f t="shared" si="5"/>
        <v>14747</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c r="S72" s="346"/>
    </row>
    <row r="73" spans="1:19" ht="60" x14ac:dyDescent="0.25">
      <c r="A73" s="64">
        <v>1221</v>
      </c>
      <c r="B73" s="111" t="s">
        <v>90</v>
      </c>
      <c r="C73" s="227">
        <f t="shared" si="4"/>
        <v>8627</v>
      </c>
      <c r="D73" s="116">
        <v>8627</v>
      </c>
      <c r="E73" s="118"/>
      <c r="F73" s="229">
        <f t="shared" si="5"/>
        <v>8627</v>
      </c>
      <c r="G73" s="116"/>
      <c r="H73" s="408"/>
      <c r="I73" s="230">
        <f t="shared" si="6"/>
        <v>0</v>
      </c>
      <c r="J73" s="116">
        <v>0</v>
      </c>
      <c r="K73" s="408"/>
      <c r="L73" s="230">
        <f t="shared" si="7"/>
        <v>0</v>
      </c>
      <c r="M73" s="464"/>
      <c r="N73" s="118"/>
      <c r="O73" s="230">
        <f t="shared" si="8"/>
        <v>0</v>
      </c>
      <c r="P73" s="387"/>
      <c r="R73" s="346"/>
      <c r="S73" s="346"/>
    </row>
    <row r="74" spans="1:19" hidden="1" x14ac:dyDescent="0.25">
      <c r="A74" s="64">
        <v>1223</v>
      </c>
      <c r="B74" s="111" t="s">
        <v>91</v>
      </c>
      <c r="C74" s="227">
        <f t="shared" si="4"/>
        <v>0</v>
      </c>
      <c r="D74" s="116">
        <v>0</v>
      </c>
      <c r="E74" s="118"/>
      <c r="F74" s="229">
        <f t="shared" si="5"/>
        <v>0</v>
      </c>
      <c r="G74" s="116"/>
      <c r="H74" s="408"/>
      <c r="I74" s="230">
        <f t="shared" si="6"/>
        <v>0</v>
      </c>
      <c r="J74" s="116">
        <v>0</v>
      </c>
      <c r="K74" s="408"/>
      <c r="L74" s="230">
        <f t="shared" si="7"/>
        <v>0</v>
      </c>
      <c r="M74" s="464"/>
      <c r="N74" s="118"/>
      <c r="O74" s="230">
        <f t="shared" si="8"/>
        <v>0</v>
      </c>
      <c r="P74" s="387"/>
      <c r="R74" s="346"/>
      <c r="S74" s="346"/>
    </row>
    <row r="75" spans="1:19" hidden="1" x14ac:dyDescent="0.25">
      <c r="A75" s="64">
        <v>1225</v>
      </c>
      <c r="B75" s="111" t="s">
        <v>92</v>
      </c>
      <c r="C75" s="227">
        <f t="shared" si="4"/>
        <v>0</v>
      </c>
      <c r="D75" s="116">
        <v>0</v>
      </c>
      <c r="E75" s="118"/>
      <c r="F75" s="229">
        <f t="shared" si="5"/>
        <v>0</v>
      </c>
      <c r="G75" s="116"/>
      <c r="H75" s="408"/>
      <c r="I75" s="230">
        <f t="shared" si="6"/>
        <v>0</v>
      </c>
      <c r="J75" s="116">
        <v>0</v>
      </c>
      <c r="K75" s="408"/>
      <c r="L75" s="230">
        <f t="shared" si="7"/>
        <v>0</v>
      </c>
      <c r="M75" s="464"/>
      <c r="N75" s="118"/>
      <c r="O75" s="230">
        <f t="shared" si="8"/>
        <v>0</v>
      </c>
      <c r="P75" s="387"/>
      <c r="R75" s="346"/>
      <c r="S75" s="346"/>
    </row>
    <row r="76" spans="1:19" ht="36" x14ac:dyDescent="0.25">
      <c r="A76" s="64">
        <v>1227</v>
      </c>
      <c r="B76" s="111" t="s">
        <v>93</v>
      </c>
      <c r="C76" s="227">
        <f t="shared" si="4"/>
        <v>2065</v>
      </c>
      <c r="D76" s="116">
        <v>2065</v>
      </c>
      <c r="E76" s="118"/>
      <c r="F76" s="229">
        <f t="shared" si="5"/>
        <v>2065</v>
      </c>
      <c r="G76" s="116"/>
      <c r="H76" s="408"/>
      <c r="I76" s="230">
        <f t="shared" si="6"/>
        <v>0</v>
      </c>
      <c r="J76" s="116">
        <v>0</v>
      </c>
      <c r="K76" s="408"/>
      <c r="L76" s="230">
        <f t="shared" si="7"/>
        <v>0</v>
      </c>
      <c r="M76" s="464"/>
      <c r="N76" s="118"/>
      <c r="O76" s="230">
        <f t="shared" si="8"/>
        <v>0</v>
      </c>
      <c r="P76" s="387"/>
      <c r="R76" s="346"/>
      <c r="S76" s="346"/>
    </row>
    <row r="77" spans="1:19" ht="60" x14ac:dyDescent="0.25">
      <c r="A77" s="64">
        <v>1228</v>
      </c>
      <c r="B77" s="111" t="s">
        <v>94</v>
      </c>
      <c r="C77" s="227">
        <f t="shared" si="4"/>
        <v>4055</v>
      </c>
      <c r="D77" s="116">
        <v>4055</v>
      </c>
      <c r="E77" s="118"/>
      <c r="F77" s="229">
        <f t="shared" si="5"/>
        <v>4055</v>
      </c>
      <c r="G77" s="116"/>
      <c r="H77" s="408"/>
      <c r="I77" s="230">
        <f t="shared" si="6"/>
        <v>0</v>
      </c>
      <c r="J77" s="116">
        <v>0</v>
      </c>
      <c r="K77" s="408"/>
      <c r="L77" s="230">
        <f t="shared" si="7"/>
        <v>0</v>
      </c>
      <c r="M77" s="464"/>
      <c r="N77" s="118"/>
      <c r="O77" s="230">
        <f t="shared" si="8"/>
        <v>0</v>
      </c>
      <c r="P77" s="387"/>
      <c r="R77" s="346"/>
      <c r="S77" s="346"/>
    </row>
    <row r="78" spans="1:19" x14ac:dyDescent="0.25">
      <c r="A78" s="200">
        <v>2000</v>
      </c>
      <c r="B78" s="200" t="s">
        <v>95</v>
      </c>
      <c r="C78" s="608">
        <f t="shared" si="4"/>
        <v>191066</v>
      </c>
      <c r="D78" s="206">
        <f>SUM(D79,D86,D133,D167,D168,D175)</f>
        <v>171520</v>
      </c>
      <c r="E78" s="207">
        <f>SUM(E79,E86,E133,E167,E168,E175)</f>
        <v>-500</v>
      </c>
      <c r="F78" s="208">
        <f t="shared" si="5"/>
        <v>171020</v>
      </c>
      <c r="G78" s="206">
        <f>SUM(G79,G86,G133,G167,G168,G175)</f>
        <v>0</v>
      </c>
      <c r="H78" s="456">
        <f>SUM(H79,H86,H133,H167,H168,H175)</f>
        <v>0</v>
      </c>
      <c r="I78" s="209">
        <f t="shared" si="6"/>
        <v>0</v>
      </c>
      <c r="J78" s="206">
        <f>SUM(J79,J86,J133,J167,J168,J175)</f>
        <v>20046</v>
      </c>
      <c r="K78" s="456">
        <f>SUM(K79,K86,K133,K167,K168,K175)</f>
        <v>0</v>
      </c>
      <c r="L78" s="209">
        <f t="shared" si="7"/>
        <v>20046</v>
      </c>
      <c r="M78" s="457">
        <f>SUM(M79,M86,M133,M167,M168,M175)</f>
        <v>0</v>
      </c>
      <c r="N78" s="207">
        <f>SUM(N79,N86,N133,N167,N168,N175)</f>
        <v>0</v>
      </c>
      <c r="O78" s="209">
        <f t="shared" si="8"/>
        <v>0</v>
      </c>
      <c r="P78" s="458"/>
      <c r="R78" s="346"/>
      <c r="S78" s="346"/>
    </row>
    <row r="79" spans="1:19" ht="24" x14ac:dyDescent="0.25">
      <c r="A79" s="85">
        <v>2100</v>
      </c>
      <c r="B79" s="210" t="s">
        <v>96</v>
      </c>
      <c r="C79" s="97">
        <f t="shared" si="4"/>
        <v>79766</v>
      </c>
      <c r="D79" s="95">
        <f>SUM(D80,D83)</f>
        <v>79766</v>
      </c>
      <c r="E79" s="98">
        <f>SUM(E80,E83)</f>
        <v>0</v>
      </c>
      <c r="F79" s="212">
        <f t="shared" si="5"/>
        <v>79766</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c r="S79" s="346"/>
    </row>
    <row r="80" spans="1:19" ht="24" x14ac:dyDescent="0.25">
      <c r="A80" s="350">
        <v>2110</v>
      </c>
      <c r="B80" s="101" t="s">
        <v>97</v>
      </c>
      <c r="C80" s="240">
        <f t="shared" si="4"/>
        <v>1550</v>
      </c>
      <c r="D80" s="238">
        <f>SUM(D81:D82)</f>
        <v>1550</v>
      </c>
      <c r="E80" s="241">
        <f>SUM(E81:E82)</f>
        <v>0</v>
      </c>
      <c r="F80" s="242">
        <f t="shared" si="5"/>
        <v>1550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c r="S80" s="346"/>
    </row>
    <row r="81" spans="1:19" x14ac:dyDescent="0.25">
      <c r="A81" s="64">
        <v>2111</v>
      </c>
      <c r="B81" s="111" t="s">
        <v>98</v>
      </c>
      <c r="C81" s="227">
        <f t="shared" si="4"/>
        <v>550</v>
      </c>
      <c r="D81" s="116">
        <v>550</v>
      </c>
      <c r="E81" s="118"/>
      <c r="F81" s="229">
        <f t="shared" si="5"/>
        <v>550</v>
      </c>
      <c r="G81" s="116"/>
      <c r="H81" s="408"/>
      <c r="I81" s="230">
        <f t="shared" si="6"/>
        <v>0</v>
      </c>
      <c r="J81" s="116">
        <v>0</v>
      </c>
      <c r="K81" s="408"/>
      <c r="L81" s="230">
        <f t="shared" si="7"/>
        <v>0</v>
      </c>
      <c r="M81" s="464"/>
      <c r="N81" s="118"/>
      <c r="O81" s="230">
        <f t="shared" si="8"/>
        <v>0</v>
      </c>
      <c r="P81" s="387"/>
      <c r="R81" s="346"/>
      <c r="S81" s="346"/>
    </row>
    <row r="82" spans="1:19" ht="24" x14ac:dyDescent="0.25">
      <c r="A82" s="64">
        <v>2112</v>
      </c>
      <c r="B82" s="111" t="s">
        <v>99</v>
      </c>
      <c r="C82" s="227">
        <f t="shared" si="4"/>
        <v>1000</v>
      </c>
      <c r="D82" s="116">
        <v>1000</v>
      </c>
      <c r="E82" s="118"/>
      <c r="F82" s="229">
        <f t="shared" si="5"/>
        <v>1000</v>
      </c>
      <c r="G82" s="116"/>
      <c r="H82" s="408"/>
      <c r="I82" s="230">
        <f t="shared" si="6"/>
        <v>0</v>
      </c>
      <c r="J82" s="116">
        <v>0</v>
      </c>
      <c r="K82" s="408"/>
      <c r="L82" s="230">
        <f t="shared" si="7"/>
        <v>0</v>
      </c>
      <c r="M82" s="464"/>
      <c r="N82" s="118"/>
      <c r="O82" s="230">
        <f t="shared" si="8"/>
        <v>0</v>
      </c>
      <c r="P82" s="387"/>
      <c r="R82" s="346"/>
      <c r="S82" s="346"/>
    </row>
    <row r="83" spans="1:19" ht="24" x14ac:dyDescent="0.25">
      <c r="A83" s="224">
        <v>2120</v>
      </c>
      <c r="B83" s="111" t="s">
        <v>100</v>
      </c>
      <c r="C83" s="227">
        <f t="shared" si="4"/>
        <v>78216</v>
      </c>
      <c r="D83" s="225">
        <f>SUM(D84:D85)</f>
        <v>78216</v>
      </c>
      <c r="E83" s="228">
        <f>SUM(E84:E85)</f>
        <v>0</v>
      </c>
      <c r="F83" s="229">
        <f t="shared" si="5"/>
        <v>78216</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c r="S83" s="346"/>
    </row>
    <row r="84" spans="1:19" x14ac:dyDescent="0.25">
      <c r="A84" s="64">
        <v>2121</v>
      </c>
      <c r="B84" s="111" t="s">
        <v>98</v>
      </c>
      <c r="C84" s="227">
        <f t="shared" si="4"/>
        <v>17172</v>
      </c>
      <c r="D84" s="116">
        <v>17172</v>
      </c>
      <c r="E84" s="118"/>
      <c r="F84" s="229">
        <f t="shared" si="5"/>
        <v>17172</v>
      </c>
      <c r="G84" s="116"/>
      <c r="H84" s="408"/>
      <c r="I84" s="230">
        <f t="shared" si="6"/>
        <v>0</v>
      </c>
      <c r="J84" s="116">
        <v>0</v>
      </c>
      <c r="K84" s="408"/>
      <c r="L84" s="230">
        <f t="shared" si="7"/>
        <v>0</v>
      </c>
      <c r="M84" s="464"/>
      <c r="N84" s="118"/>
      <c r="O84" s="230">
        <f t="shared" si="8"/>
        <v>0</v>
      </c>
      <c r="P84" s="387"/>
      <c r="R84" s="346"/>
      <c r="S84" s="346"/>
    </row>
    <row r="85" spans="1:19" ht="24" x14ac:dyDescent="0.25">
      <c r="A85" s="64">
        <v>2122</v>
      </c>
      <c r="B85" s="111" t="s">
        <v>99</v>
      </c>
      <c r="C85" s="227">
        <f t="shared" si="4"/>
        <v>61044</v>
      </c>
      <c r="D85" s="116">
        <v>61044</v>
      </c>
      <c r="E85" s="118"/>
      <c r="F85" s="229">
        <f t="shared" si="5"/>
        <v>61044</v>
      </c>
      <c r="G85" s="116"/>
      <c r="H85" s="408"/>
      <c r="I85" s="230">
        <f t="shared" si="6"/>
        <v>0</v>
      </c>
      <c r="J85" s="116">
        <v>0</v>
      </c>
      <c r="K85" s="408"/>
      <c r="L85" s="230">
        <f t="shared" si="7"/>
        <v>0</v>
      </c>
      <c r="M85" s="464"/>
      <c r="N85" s="118"/>
      <c r="O85" s="230">
        <f t="shared" si="8"/>
        <v>0</v>
      </c>
      <c r="P85" s="387"/>
      <c r="R85" s="346"/>
      <c r="S85" s="346"/>
    </row>
    <row r="86" spans="1:19" x14ac:dyDescent="0.25">
      <c r="A86" s="85">
        <v>2200</v>
      </c>
      <c r="B86" s="210" t="s">
        <v>101</v>
      </c>
      <c r="C86" s="290">
        <f t="shared" si="4"/>
        <v>56774</v>
      </c>
      <c r="D86" s="95">
        <f>SUM(D87,D92,D98,D106,D115,D119,D125,D131)</f>
        <v>56774</v>
      </c>
      <c r="E86" s="98">
        <f>SUM(E87,E92,E98,E106,E115,E119,E125,E131)</f>
        <v>0</v>
      </c>
      <c r="F86" s="212">
        <f t="shared" si="5"/>
        <v>56774</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c r="R86" s="346"/>
      <c r="S86" s="346"/>
    </row>
    <row r="87" spans="1:19" ht="24" x14ac:dyDescent="0.25">
      <c r="A87" s="213">
        <v>2210</v>
      </c>
      <c r="B87" s="156" t="s">
        <v>102</v>
      </c>
      <c r="C87" s="216">
        <f t="shared" si="4"/>
        <v>22500</v>
      </c>
      <c r="D87" s="214">
        <f>SUM(D88:D91)</f>
        <v>22500</v>
      </c>
      <c r="E87" s="217">
        <f>SUM(E88:E91)</f>
        <v>0</v>
      </c>
      <c r="F87" s="218">
        <f t="shared" si="5"/>
        <v>22500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c r="S87" s="346"/>
    </row>
    <row r="88" spans="1:19" ht="24" hidden="1" x14ac:dyDescent="0.25">
      <c r="A88" s="55">
        <v>2211</v>
      </c>
      <c r="B88" s="101" t="s">
        <v>103</v>
      </c>
      <c r="C88" s="227">
        <f t="shared" si="4"/>
        <v>0</v>
      </c>
      <c r="D88" s="106">
        <v>0</v>
      </c>
      <c r="E88" s="108"/>
      <c r="F88" s="242">
        <f t="shared" si="5"/>
        <v>0</v>
      </c>
      <c r="G88" s="106"/>
      <c r="H88" s="403"/>
      <c r="I88" s="243">
        <f t="shared" si="6"/>
        <v>0</v>
      </c>
      <c r="J88" s="106">
        <v>0</v>
      </c>
      <c r="K88" s="403"/>
      <c r="L88" s="243">
        <f t="shared" si="7"/>
        <v>0</v>
      </c>
      <c r="M88" s="463"/>
      <c r="N88" s="108"/>
      <c r="O88" s="243">
        <f t="shared" si="8"/>
        <v>0</v>
      </c>
      <c r="P88" s="382"/>
      <c r="R88" s="346"/>
      <c r="S88" s="346"/>
    </row>
    <row r="89" spans="1:19" ht="36" hidden="1" x14ac:dyDescent="0.25">
      <c r="A89" s="64">
        <v>2212</v>
      </c>
      <c r="B89" s="111" t="s">
        <v>104</v>
      </c>
      <c r="C89" s="227">
        <f t="shared" si="4"/>
        <v>0</v>
      </c>
      <c r="D89" s="116">
        <v>0</v>
      </c>
      <c r="E89" s="118"/>
      <c r="F89" s="229">
        <f t="shared" si="5"/>
        <v>0</v>
      </c>
      <c r="G89" s="116"/>
      <c r="H89" s="408"/>
      <c r="I89" s="230">
        <f t="shared" si="6"/>
        <v>0</v>
      </c>
      <c r="J89" s="116">
        <v>0</v>
      </c>
      <c r="K89" s="408"/>
      <c r="L89" s="230">
        <f t="shared" si="7"/>
        <v>0</v>
      </c>
      <c r="M89" s="464"/>
      <c r="N89" s="118"/>
      <c r="O89" s="230">
        <f t="shared" si="8"/>
        <v>0</v>
      </c>
      <c r="P89" s="387"/>
      <c r="R89" s="346"/>
      <c r="S89" s="346"/>
    </row>
    <row r="90" spans="1:19" ht="24" hidden="1" x14ac:dyDescent="0.25">
      <c r="A90" s="64">
        <v>2214</v>
      </c>
      <c r="B90" s="111" t="s">
        <v>105</v>
      </c>
      <c r="C90" s="227">
        <f t="shared" si="4"/>
        <v>0</v>
      </c>
      <c r="D90" s="116">
        <v>0</v>
      </c>
      <c r="E90" s="118"/>
      <c r="F90" s="229">
        <f t="shared" si="5"/>
        <v>0</v>
      </c>
      <c r="G90" s="116"/>
      <c r="H90" s="408"/>
      <c r="I90" s="230">
        <f t="shared" si="6"/>
        <v>0</v>
      </c>
      <c r="J90" s="116">
        <v>0</v>
      </c>
      <c r="K90" s="408"/>
      <c r="L90" s="230">
        <f t="shared" si="7"/>
        <v>0</v>
      </c>
      <c r="M90" s="464"/>
      <c r="N90" s="118"/>
      <c r="O90" s="230">
        <f t="shared" si="8"/>
        <v>0</v>
      </c>
      <c r="P90" s="387"/>
      <c r="R90" s="346"/>
      <c r="S90" s="346"/>
    </row>
    <row r="91" spans="1:19" x14ac:dyDescent="0.25">
      <c r="A91" s="64">
        <v>2219</v>
      </c>
      <c r="B91" s="111" t="s">
        <v>106</v>
      </c>
      <c r="C91" s="227">
        <f t="shared" si="4"/>
        <v>22500</v>
      </c>
      <c r="D91" s="116">
        <v>22500</v>
      </c>
      <c r="E91" s="118"/>
      <c r="F91" s="229">
        <f t="shared" si="5"/>
        <v>22500</v>
      </c>
      <c r="G91" s="116"/>
      <c r="H91" s="408"/>
      <c r="I91" s="230">
        <f t="shared" si="6"/>
        <v>0</v>
      </c>
      <c r="J91" s="116">
        <v>0</v>
      </c>
      <c r="K91" s="408"/>
      <c r="L91" s="230">
        <f t="shared" si="7"/>
        <v>0</v>
      </c>
      <c r="M91" s="464"/>
      <c r="N91" s="118"/>
      <c r="O91" s="230">
        <f t="shared" si="8"/>
        <v>0</v>
      </c>
      <c r="P91" s="387"/>
      <c r="R91" s="346"/>
      <c r="S91" s="346"/>
    </row>
    <row r="92" spans="1:19" ht="24" hidden="1" x14ac:dyDescent="0.25">
      <c r="A92" s="224">
        <v>2220</v>
      </c>
      <c r="B92" s="111" t="s">
        <v>107</v>
      </c>
      <c r="C92" s="227">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c r="S92" s="346"/>
    </row>
    <row r="93" spans="1:19" hidden="1" x14ac:dyDescent="0.25">
      <c r="A93" s="64">
        <v>2221</v>
      </c>
      <c r="B93" s="111" t="s">
        <v>108</v>
      </c>
      <c r="C93" s="227">
        <f t="shared" si="4"/>
        <v>0</v>
      </c>
      <c r="D93" s="116">
        <v>0</v>
      </c>
      <c r="E93" s="118"/>
      <c r="F93" s="229">
        <f t="shared" si="5"/>
        <v>0</v>
      </c>
      <c r="G93" s="116"/>
      <c r="H93" s="408"/>
      <c r="I93" s="230">
        <f t="shared" si="6"/>
        <v>0</v>
      </c>
      <c r="J93" s="116">
        <v>0</v>
      </c>
      <c r="K93" s="408"/>
      <c r="L93" s="230">
        <f t="shared" si="7"/>
        <v>0</v>
      </c>
      <c r="M93" s="464"/>
      <c r="N93" s="118"/>
      <c r="O93" s="230">
        <f t="shared" si="8"/>
        <v>0</v>
      </c>
      <c r="P93" s="387"/>
      <c r="R93" s="346"/>
      <c r="S93" s="346"/>
    </row>
    <row r="94" spans="1:19" hidden="1" x14ac:dyDescent="0.25">
      <c r="A94" s="64">
        <v>2222</v>
      </c>
      <c r="B94" s="111" t="s">
        <v>109</v>
      </c>
      <c r="C94" s="227">
        <f t="shared" si="4"/>
        <v>0</v>
      </c>
      <c r="D94" s="116">
        <v>0</v>
      </c>
      <c r="E94" s="118"/>
      <c r="F94" s="229">
        <f t="shared" si="5"/>
        <v>0</v>
      </c>
      <c r="G94" s="116"/>
      <c r="H94" s="408"/>
      <c r="I94" s="230">
        <f t="shared" si="6"/>
        <v>0</v>
      </c>
      <c r="J94" s="116">
        <v>0</v>
      </c>
      <c r="K94" s="408"/>
      <c r="L94" s="230">
        <f t="shared" si="7"/>
        <v>0</v>
      </c>
      <c r="M94" s="464"/>
      <c r="N94" s="118"/>
      <c r="O94" s="230">
        <f t="shared" si="8"/>
        <v>0</v>
      </c>
      <c r="P94" s="387"/>
      <c r="R94" s="346"/>
      <c r="S94" s="346"/>
    </row>
    <row r="95" spans="1:19" hidden="1" x14ac:dyDescent="0.25">
      <c r="A95" s="64">
        <v>2223</v>
      </c>
      <c r="B95" s="111" t="s">
        <v>110</v>
      </c>
      <c r="C95" s="227">
        <f t="shared" si="4"/>
        <v>0</v>
      </c>
      <c r="D95" s="116">
        <v>0</v>
      </c>
      <c r="E95" s="118"/>
      <c r="F95" s="229">
        <f t="shared" si="5"/>
        <v>0</v>
      </c>
      <c r="G95" s="116"/>
      <c r="H95" s="408"/>
      <c r="I95" s="230">
        <f t="shared" si="6"/>
        <v>0</v>
      </c>
      <c r="J95" s="116">
        <v>0</v>
      </c>
      <c r="K95" s="408"/>
      <c r="L95" s="230">
        <f t="shared" si="7"/>
        <v>0</v>
      </c>
      <c r="M95" s="464"/>
      <c r="N95" s="118"/>
      <c r="O95" s="230">
        <f t="shared" si="8"/>
        <v>0</v>
      </c>
      <c r="P95" s="387"/>
      <c r="R95" s="346"/>
      <c r="S95" s="346"/>
    </row>
    <row r="96" spans="1:19" ht="48" hidden="1" x14ac:dyDescent="0.25">
      <c r="A96" s="64">
        <v>2224</v>
      </c>
      <c r="B96" s="111" t="s">
        <v>111</v>
      </c>
      <c r="C96" s="227">
        <f t="shared" si="4"/>
        <v>0</v>
      </c>
      <c r="D96" s="116">
        <v>0</v>
      </c>
      <c r="E96" s="118"/>
      <c r="F96" s="229">
        <f t="shared" si="5"/>
        <v>0</v>
      </c>
      <c r="G96" s="116"/>
      <c r="H96" s="408"/>
      <c r="I96" s="230">
        <f t="shared" si="6"/>
        <v>0</v>
      </c>
      <c r="J96" s="116">
        <v>0</v>
      </c>
      <c r="K96" s="408"/>
      <c r="L96" s="230">
        <f t="shared" si="7"/>
        <v>0</v>
      </c>
      <c r="M96" s="464"/>
      <c r="N96" s="118"/>
      <c r="O96" s="230">
        <f t="shared" si="8"/>
        <v>0</v>
      </c>
      <c r="P96" s="387"/>
      <c r="R96" s="346"/>
      <c r="S96" s="346"/>
    </row>
    <row r="97" spans="1:19" ht="24" hidden="1" x14ac:dyDescent="0.25">
      <c r="A97" s="64">
        <v>2229</v>
      </c>
      <c r="B97" s="111" t="s">
        <v>112</v>
      </c>
      <c r="C97" s="227">
        <f t="shared" si="4"/>
        <v>0</v>
      </c>
      <c r="D97" s="116">
        <v>0</v>
      </c>
      <c r="E97" s="118"/>
      <c r="F97" s="229">
        <f t="shared" si="5"/>
        <v>0</v>
      </c>
      <c r="G97" s="116"/>
      <c r="H97" s="408"/>
      <c r="I97" s="230">
        <f t="shared" si="6"/>
        <v>0</v>
      </c>
      <c r="J97" s="116">
        <v>0</v>
      </c>
      <c r="K97" s="408"/>
      <c r="L97" s="230">
        <f t="shared" si="7"/>
        <v>0</v>
      </c>
      <c r="M97" s="464"/>
      <c r="N97" s="118"/>
      <c r="O97" s="230">
        <f t="shared" si="8"/>
        <v>0</v>
      </c>
      <c r="P97" s="387"/>
      <c r="R97" s="346"/>
      <c r="S97" s="346"/>
    </row>
    <row r="98" spans="1:19" ht="36" x14ac:dyDescent="0.25">
      <c r="A98" s="224">
        <v>2230</v>
      </c>
      <c r="B98" s="111" t="s">
        <v>113</v>
      </c>
      <c r="C98" s="227">
        <f t="shared" si="4"/>
        <v>29344</v>
      </c>
      <c r="D98" s="225">
        <f>SUM(D99:D105)</f>
        <v>29344</v>
      </c>
      <c r="E98" s="228">
        <f>SUM(E99:E105)</f>
        <v>0</v>
      </c>
      <c r="F98" s="229">
        <f t="shared" si="5"/>
        <v>29344</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c r="S98" s="346"/>
    </row>
    <row r="99" spans="1:19" ht="33.75" customHeight="1" x14ac:dyDescent="0.25">
      <c r="A99" s="64">
        <v>2231</v>
      </c>
      <c r="B99" s="111" t="s">
        <v>114</v>
      </c>
      <c r="C99" s="227">
        <f t="shared" si="4"/>
        <v>8752</v>
      </c>
      <c r="D99" s="116">
        <f>8000+752</f>
        <v>8752</v>
      </c>
      <c r="E99" s="118"/>
      <c r="F99" s="229">
        <f t="shared" si="5"/>
        <v>8752</v>
      </c>
      <c r="G99" s="116"/>
      <c r="H99" s="408"/>
      <c r="I99" s="230">
        <f t="shared" si="6"/>
        <v>0</v>
      </c>
      <c r="J99" s="116">
        <v>0</v>
      </c>
      <c r="K99" s="408"/>
      <c r="L99" s="230">
        <f t="shared" si="7"/>
        <v>0</v>
      </c>
      <c r="M99" s="464"/>
      <c r="N99" s="118"/>
      <c r="O99" s="230">
        <f t="shared" si="8"/>
        <v>0</v>
      </c>
      <c r="P99" s="387"/>
      <c r="R99" s="346"/>
      <c r="S99" s="346"/>
    </row>
    <row r="100" spans="1:19" ht="36" hidden="1" x14ac:dyDescent="0.25">
      <c r="A100" s="64">
        <v>2232</v>
      </c>
      <c r="B100" s="111" t="s">
        <v>115</v>
      </c>
      <c r="C100" s="227">
        <f t="shared" si="4"/>
        <v>0</v>
      </c>
      <c r="D100" s="116">
        <v>0</v>
      </c>
      <c r="E100" s="118"/>
      <c r="F100" s="229">
        <f t="shared" si="5"/>
        <v>0</v>
      </c>
      <c r="G100" s="116"/>
      <c r="H100" s="408"/>
      <c r="I100" s="230">
        <f t="shared" si="6"/>
        <v>0</v>
      </c>
      <c r="J100" s="116">
        <v>0</v>
      </c>
      <c r="K100" s="408"/>
      <c r="L100" s="230">
        <f t="shared" si="7"/>
        <v>0</v>
      </c>
      <c r="M100" s="464"/>
      <c r="N100" s="118"/>
      <c r="O100" s="230">
        <f t="shared" si="8"/>
        <v>0</v>
      </c>
      <c r="P100" s="387"/>
      <c r="R100" s="346"/>
      <c r="S100" s="346"/>
    </row>
    <row r="101" spans="1:19" ht="24" hidden="1" x14ac:dyDescent="0.25">
      <c r="A101" s="55">
        <v>2233</v>
      </c>
      <c r="B101" s="101" t="s">
        <v>116</v>
      </c>
      <c r="C101" s="227">
        <f t="shared" si="4"/>
        <v>0</v>
      </c>
      <c r="D101" s="106">
        <v>0</v>
      </c>
      <c r="E101" s="108"/>
      <c r="F101" s="242">
        <f t="shared" si="5"/>
        <v>0</v>
      </c>
      <c r="G101" s="106"/>
      <c r="H101" s="403"/>
      <c r="I101" s="243">
        <f t="shared" si="6"/>
        <v>0</v>
      </c>
      <c r="J101" s="106">
        <v>0</v>
      </c>
      <c r="K101" s="403"/>
      <c r="L101" s="243">
        <f t="shared" si="7"/>
        <v>0</v>
      </c>
      <c r="M101" s="463"/>
      <c r="N101" s="108"/>
      <c r="O101" s="243">
        <f t="shared" si="8"/>
        <v>0</v>
      </c>
      <c r="P101" s="382"/>
      <c r="R101" s="346"/>
      <c r="S101" s="346"/>
    </row>
    <row r="102" spans="1:19" ht="36" hidden="1" x14ac:dyDescent="0.25">
      <c r="A102" s="64">
        <v>2234</v>
      </c>
      <c r="B102" s="111" t="s">
        <v>117</v>
      </c>
      <c r="C102" s="227">
        <f t="shared" si="4"/>
        <v>0</v>
      </c>
      <c r="D102" s="116">
        <v>0</v>
      </c>
      <c r="E102" s="118"/>
      <c r="F102" s="229">
        <f t="shared" si="5"/>
        <v>0</v>
      </c>
      <c r="G102" s="116"/>
      <c r="H102" s="408"/>
      <c r="I102" s="230">
        <f t="shared" si="6"/>
        <v>0</v>
      </c>
      <c r="J102" s="116">
        <v>0</v>
      </c>
      <c r="K102" s="408"/>
      <c r="L102" s="230">
        <f t="shared" si="7"/>
        <v>0</v>
      </c>
      <c r="M102" s="464"/>
      <c r="N102" s="118"/>
      <c r="O102" s="230">
        <f t="shared" si="8"/>
        <v>0</v>
      </c>
      <c r="P102" s="387"/>
      <c r="R102" s="346"/>
      <c r="S102" s="346"/>
    </row>
    <row r="103" spans="1:19" ht="24" x14ac:dyDescent="0.25">
      <c r="A103" s="64">
        <v>2235</v>
      </c>
      <c r="B103" s="111" t="s">
        <v>118</v>
      </c>
      <c r="C103" s="227">
        <f t="shared" si="4"/>
        <v>17436</v>
      </c>
      <c r="D103" s="116">
        <v>17436</v>
      </c>
      <c r="E103" s="118"/>
      <c r="F103" s="229">
        <f t="shared" si="5"/>
        <v>17436</v>
      </c>
      <c r="G103" s="116"/>
      <c r="H103" s="408"/>
      <c r="I103" s="230">
        <f t="shared" si="6"/>
        <v>0</v>
      </c>
      <c r="J103" s="116">
        <v>0</v>
      </c>
      <c r="K103" s="408"/>
      <c r="L103" s="230">
        <f t="shared" si="7"/>
        <v>0</v>
      </c>
      <c r="M103" s="464"/>
      <c r="N103" s="118"/>
      <c r="O103" s="230">
        <f t="shared" si="8"/>
        <v>0</v>
      </c>
      <c r="P103" s="387"/>
      <c r="R103" s="346"/>
      <c r="S103" s="346"/>
    </row>
    <row r="104" spans="1:19" hidden="1" x14ac:dyDescent="0.25">
      <c r="A104" s="64">
        <v>2236</v>
      </c>
      <c r="B104" s="111" t="s">
        <v>119</v>
      </c>
      <c r="C104" s="227">
        <f t="shared" si="4"/>
        <v>0</v>
      </c>
      <c r="D104" s="116">
        <v>0</v>
      </c>
      <c r="E104" s="118"/>
      <c r="F104" s="229">
        <f t="shared" si="5"/>
        <v>0</v>
      </c>
      <c r="G104" s="116"/>
      <c r="H104" s="408"/>
      <c r="I104" s="230">
        <f t="shared" si="6"/>
        <v>0</v>
      </c>
      <c r="J104" s="116">
        <v>0</v>
      </c>
      <c r="K104" s="408"/>
      <c r="L104" s="230">
        <f t="shared" si="7"/>
        <v>0</v>
      </c>
      <c r="M104" s="464"/>
      <c r="N104" s="118"/>
      <c r="O104" s="230">
        <f t="shared" si="8"/>
        <v>0</v>
      </c>
      <c r="P104" s="387"/>
      <c r="R104" s="346"/>
      <c r="S104" s="346"/>
    </row>
    <row r="105" spans="1:19" ht="24" x14ac:dyDescent="0.25">
      <c r="A105" s="64">
        <v>2239</v>
      </c>
      <c r="B105" s="111" t="s">
        <v>120</v>
      </c>
      <c r="C105" s="227">
        <f t="shared" si="4"/>
        <v>3156</v>
      </c>
      <c r="D105" s="116">
        <v>3156</v>
      </c>
      <c r="E105" s="118"/>
      <c r="F105" s="229">
        <f t="shared" si="5"/>
        <v>3156</v>
      </c>
      <c r="G105" s="116"/>
      <c r="H105" s="408"/>
      <c r="I105" s="230">
        <f t="shared" si="6"/>
        <v>0</v>
      </c>
      <c r="J105" s="116">
        <v>0</v>
      </c>
      <c r="K105" s="408"/>
      <c r="L105" s="230">
        <f t="shared" si="7"/>
        <v>0</v>
      </c>
      <c r="M105" s="464"/>
      <c r="N105" s="118"/>
      <c r="O105" s="230">
        <f t="shared" si="8"/>
        <v>0</v>
      </c>
      <c r="P105" s="387"/>
      <c r="R105" s="346"/>
      <c r="S105" s="346"/>
    </row>
    <row r="106" spans="1:19" ht="36" hidden="1" x14ac:dyDescent="0.25">
      <c r="A106" s="224">
        <v>2240</v>
      </c>
      <c r="B106" s="111" t="s">
        <v>121</v>
      </c>
      <c r="C106" s="227">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c r="S106" s="346"/>
    </row>
    <row r="107" spans="1:19" hidden="1" x14ac:dyDescent="0.25">
      <c r="A107" s="64">
        <v>2241</v>
      </c>
      <c r="B107" s="111" t="s">
        <v>122</v>
      </c>
      <c r="C107" s="227">
        <f t="shared" si="4"/>
        <v>0</v>
      </c>
      <c r="D107" s="116">
        <v>0</v>
      </c>
      <c r="E107" s="118"/>
      <c r="F107" s="229">
        <f t="shared" si="5"/>
        <v>0</v>
      </c>
      <c r="G107" s="116"/>
      <c r="H107" s="408"/>
      <c r="I107" s="230">
        <f t="shared" si="6"/>
        <v>0</v>
      </c>
      <c r="J107" s="116">
        <v>0</v>
      </c>
      <c r="K107" s="408"/>
      <c r="L107" s="230">
        <f t="shared" si="7"/>
        <v>0</v>
      </c>
      <c r="M107" s="464"/>
      <c r="N107" s="118"/>
      <c r="O107" s="230">
        <f t="shared" si="8"/>
        <v>0</v>
      </c>
      <c r="P107" s="387"/>
      <c r="R107" s="346"/>
      <c r="S107" s="346"/>
    </row>
    <row r="108" spans="1:19" ht="24" hidden="1" x14ac:dyDescent="0.25">
      <c r="A108" s="64">
        <v>2242</v>
      </c>
      <c r="B108" s="111" t="s">
        <v>123</v>
      </c>
      <c r="C108" s="227">
        <f t="shared" si="4"/>
        <v>0</v>
      </c>
      <c r="D108" s="116">
        <v>0</v>
      </c>
      <c r="E108" s="118"/>
      <c r="F108" s="229">
        <f t="shared" si="5"/>
        <v>0</v>
      </c>
      <c r="G108" s="116"/>
      <c r="H108" s="408"/>
      <c r="I108" s="230">
        <f t="shared" si="6"/>
        <v>0</v>
      </c>
      <c r="J108" s="116">
        <v>0</v>
      </c>
      <c r="K108" s="408"/>
      <c r="L108" s="230">
        <f t="shared" si="7"/>
        <v>0</v>
      </c>
      <c r="M108" s="464"/>
      <c r="N108" s="118"/>
      <c r="O108" s="230">
        <f t="shared" si="8"/>
        <v>0</v>
      </c>
      <c r="P108" s="387"/>
      <c r="R108" s="346"/>
      <c r="S108" s="346"/>
    </row>
    <row r="109" spans="1:19" ht="24" hidden="1" x14ac:dyDescent="0.25">
      <c r="A109" s="64">
        <v>2243</v>
      </c>
      <c r="B109" s="111" t="s">
        <v>124</v>
      </c>
      <c r="C109" s="227">
        <f t="shared" si="4"/>
        <v>0</v>
      </c>
      <c r="D109" s="116">
        <v>0</v>
      </c>
      <c r="E109" s="118"/>
      <c r="F109" s="229">
        <f t="shared" si="5"/>
        <v>0</v>
      </c>
      <c r="G109" s="116"/>
      <c r="H109" s="408"/>
      <c r="I109" s="230">
        <f t="shared" si="6"/>
        <v>0</v>
      </c>
      <c r="J109" s="116">
        <v>0</v>
      </c>
      <c r="K109" s="408"/>
      <c r="L109" s="230">
        <f t="shared" si="7"/>
        <v>0</v>
      </c>
      <c r="M109" s="464"/>
      <c r="N109" s="118"/>
      <c r="O109" s="230">
        <f t="shared" si="8"/>
        <v>0</v>
      </c>
      <c r="P109" s="387"/>
      <c r="R109" s="346"/>
      <c r="S109" s="346"/>
    </row>
    <row r="110" spans="1:19" hidden="1" x14ac:dyDescent="0.25">
      <c r="A110" s="64">
        <v>2244</v>
      </c>
      <c r="B110" s="111" t="s">
        <v>125</v>
      </c>
      <c r="C110" s="227">
        <f t="shared" si="4"/>
        <v>0</v>
      </c>
      <c r="D110" s="116">
        <v>0</v>
      </c>
      <c r="E110" s="118"/>
      <c r="F110" s="229">
        <f t="shared" si="5"/>
        <v>0</v>
      </c>
      <c r="G110" s="116"/>
      <c r="H110" s="408"/>
      <c r="I110" s="230">
        <f t="shared" si="6"/>
        <v>0</v>
      </c>
      <c r="J110" s="116">
        <v>0</v>
      </c>
      <c r="K110" s="408"/>
      <c r="L110" s="230">
        <f t="shared" si="7"/>
        <v>0</v>
      </c>
      <c r="M110" s="464"/>
      <c r="N110" s="118"/>
      <c r="O110" s="230">
        <f t="shared" si="8"/>
        <v>0</v>
      </c>
      <c r="P110" s="387"/>
      <c r="R110" s="346"/>
      <c r="S110" s="346"/>
    </row>
    <row r="111" spans="1:19" ht="24" hidden="1" x14ac:dyDescent="0.25">
      <c r="A111" s="64">
        <v>2246</v>
      </c>
      <c r="B111" s="111" t="s">
        <v>126</v>
      </c>
      <c r="C111" s="227">
        <f t="shared" si="4"/>
        <v>0</v>
      </c>
      <c r="D111" s="116">
        <v>0</v>
      </c>
      <c r="E111" s="118"/>
      <c r="F111" s="229">
        <f t="shared" si="5"/>
        <v>0</v>
      </c>
      <c r="G111" s="116"/>
      <c r="H111" s="408"/>
      <c r="I111" s="230">
        <f t="shared" si="6"/>
        <v>0</v>
      </c>
      <c r="J111" s="116">
        <v>0</v>
      </c>
      <c r="K111" s="408"/>
      <c r="L111" s="230">
        <f t="shared" si="7"/>
        <v>0</v>
      </c>
      <c r="M111" s="464"/>
      <c r="N111" s="118"/>
      <c r="O111" s="230">
        <f t="shared" si="8"/>
        <v>0</v>
      </c>
      <c r="P111" s="387"/>
      <c r="R111" s="346"/>
      <c r="S111" s="346"/>
    </row>
    <row r="112" spans="1:19" hidden="1" x14ac:dyDescent="0.25">
      <c r="A112" s="64">
        <v>2247</v>
      </c>
      <c r="B112" s="111" t="s">
        <v>127</v>
      </c>
      <c r="C112" s="227">
        <f t="shared" si="4"/>
        <v>0</v>
      </c>
      <c r="D112" s="116">
        <v>0</v>
      </c>
      <c r="E112" s="118"/>
      <c r="F112" s="229">
        <f t="shared" si="5"/>
        <v>0</v>
      </c>
      <c r="G112" s="116"/>
      <c r="H112" s="408"/>
      <c r="I112" s="230">
        <f t="shared" si="6"/>
        <v>0</v>
      </c>
      <c r="J112" s="116">
        <v>0</v>
      </c>
      <c r="K112" s="408"/>
      <c r="L112" s="230">
        <f t="shared" si="7"/>
        <v>0</v>
      </c>
      <c r="M112" s="464"/>
      <c r="N112" s="118"/>
      <c r="O112" s="230">
        <f t="shared" si="8"/>
        <v>0</v>
      </c>
      <c r="P112" s="387"/>
      <c r="R112" s="346"/>
      <c r="S112" s="346"/>
    </row>
    <row r="113" spans="1:19" ht="24" hidden="1" x14ac:dyDescent="0.25">
      <c r="A113" s="64">
        <v>2248</v>
      </c>
      <c r="B113" s="111" t="s">
        <v>128</v>
      </c>
      <c r="C113" s="227">
        <f t="shared" si="4"/>
        <v>0</v>
      </c>
      <c r="D113" s="116">
        <v>0</v>
      </c>
      <c r="E113" s="118"/>
      <c r="F113" s="229">
        <f t="shared" si="5"/>
        <v>0</v>
      </c>
      <c r="G113" s="116"/>
      <c r="H113" s="408"/>
      <c r="I113" s="230">
        <f t="shared" si="6"/>
        <v>0</v>
      </c>
      <c r="J113" s="116">
        <v>0</v>
      </c>
      <c r="K113" s="408"/>
      <c r="L113" s="230">
        <f t="shared" si="7"/>
        <v>0</v>
      </c>
      <c r="M113" s="464"/>
      <c r="N113" s="118"/>
      <c r="O113" s="230">
        <f t="shared" si="8"/>
        <v>0</v>
      </c>
      <c r="P113" s="387"/>
      <c r="R113" s="346"/>
      <c r="S113" s="346"/>
    </row>
    <row r="114" spans="1:19" ht="24" hidden="1" x14ac:dyDescent="0.25">
      <c r="A114" s="64">
        <v>2249</v>
      </c>
      <c r="B114" s="111" t="s">
        <v>129</v>
      </c>
      <c r="C114" s="227">
        <f t="shared" si="4"/>
        <v>0</v>
      </c>
      <c r="D114" s="116">
        <v>0</v>
      </c>
      <c r="E114" s="118"/>
      <c r="F114" s="229">
        <f t="shared" si="5"/>
        <v>0</v>
      </c>
      <c r="G114" s="116"/>
      <c r="H114" s="408"/>
      <c r="I114" s="230">
        <f t="shared" si="6"/>
        <v>0</v>
      </c>
      <c r="J114" s="116">
        <v>0</v>
      </c>
      <c r="K114" s="408"/>
      <c r="L114" s="230">
        <f t="shared" si="7"/>
        <v>0</v>
      </c>
      <c r="M114" s="464"/>
      <c r="N114" s="118"/>
      <c r="O114" s="230">
        <f t="shared" si="8"/>
        <v>0</v>
      </c>
      <c r="P114" s="387"/>
      <c r="R114" s="346"/>
      <c r="S114" s="346"/>
    </row>
    <row r="115" spans="1:19" hidden="1" x14ac:dyDescent="0.25">
      <c r="A115" s="224">
        <v>2250</v>
      </c>
      <c r="B115" s="111" t="s">
        <v>130</v>
      </c>
      <c r="C115" s="227">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c r="S115" s="346"/>
    </row>
    <row r="116" spans="1:19" hidden="1" x14ac:dyDescent="0.25">
      <c r="A116" s="64">
        <v>2251</v>
      </c>
      <c r="B116" s="111" t="s">
        <v>131</v>
      </c>
      <c r="C116" s="227">
        <f t="shared" si="4"/>
        <v>0</v>
      </c>
      <c r="D116" s="116">
        <v>0</v>
      </c>
      <c r="E116" s="118"/>
      <c r="F116" s="229">
        <f t="shared" si="5"/>
        <v>0</v>
      </c>
      <c r="G116" s="116"/>
      <c r="H116" s="408"/>
      <c r="I116" s="230">
        <f t="shared" si="6"/>
        <v>0</v>
      </c>
      <c r="J116" s="116">
        <v>0</v>
      </c>
      <c r="K116" s="408"/>
      <c r="L116" s="230">
        <f t="shared" si="7"/>
        <v>0</v>
      </c>
      <c r="M116" s="464"/>
      <c r="N116" s="118"/>
      <c r="O116" s="230">
        <f t="shared" si="8"/>
        <v>0</v>
      </c>
      <c r="P116" s="387"/>
      <c r="R116" s="346"/>
      <c r="S116" s="346"/>
    </row>
    <row r="117" spans="1:19" ht="24" hidden="1" x14ac:dyDescent="0.25">
      <c r="A117" s="64">
        <v>2252</v>
      </c>
      <c r="B117" s="111" t="s">
        <v>132</v>
      </c>
      <c r="C117" s="227">
        <f t="shared" ref="C117:C181" si="9">F117+I117+L117+O117</f>
        <v>0</v>
      </c>
      <c r="D117" s="116">
        <v>0</v>
      </c>
      <c r="E117" s="118"/>
      <c r="F117" s="229">
        <f t="shared" si="5"/>
        <v>0</v>
      </c>
      <c r="G117" s="116"/>
      <c r="H117" s="408"/>
      <c r="I117" s="230">
        <f t="shared" si="6"/>
        <v>0</v>
      </c>
      <c r="J117" s="116">
        <v>0</v>
      </c>
      <c r="K117" s="408"/>
      <c r="L117" s="230">
        <f t="shared" si="7"/>
        <v>0</v>
      </c>
      <c r="M117" s="464"/>
      <c r="N117" s="118"/>
      <c r="O117" s="230">
        <f t="shared" si="8"/>
        <v>0</v>
      </c>
      <c r="P117" s="387"/>
      <c r="R117" s="346"/>
      <c r="S117" s="346"/>
    </row>
    <row r="118" spans="1:19" ht="24" hidden="1" x14ac:dyDescent="0.25">
      <c r="A118" s="64">
        <v>2259</v>
      </c>
      <c r="B118" s="111" t="s">
        <v>133</v>
      </c>
      <c r="C118" s="227">
        <f t="shared" si="9"/>
        <v>0</v>
      </c>
      <c r="D118" s="116">
        <v>0</v>
      </c>
      <c r="E118" s="118"/>
      <c r="F118" s="229">
        <f t="shared" ref="F118:F182" si="10">D118+E118</f>
        <v>0</v>
      </c>
      <c r="G118" s="116"/>
      <c r="H118" s="408"/>
      <c r="I118" s="230">
        <f t="shared" ref="I118:I182" si="11">G118+H118</f>
        <v>0</v>
      </c>
      <c r="J118" s="116">
        <v>0</v>
      </c>
      <c r="K118" s="408"/>
      <c r="L118" s="230">
        <f t="shared" ref="L118:L182" si="12">J118+K118</f>
        <v>0</v>
      </c>
      <c r="M118" s="464"/>
      <c r="N118" s="118"/>
      <c r="O118" s="230">
        <f t="shared" ref="O118:O182" si="13">M118+N118</f>
        <v>0</v>
      </c>
      <c r="P118" s="387"/>
      <c r="R118" s="346"/>
      <c r="S118" s="346"/>
    </row>
    <row r="119" spans="1:19" hidden="1" x14ac:dyDescent="0.25">
      <c r="A119" s="224">
        <v>2260</v>
      </c>
      <c r="B119" s="111" t="s">
        <v>134</v>
      </c>
      <c r="C119" s="227">
        <f t="shared" si="9"/>
        <v>0</v>
      </c>
      <c r="D119" s="225">
        <f>SUM(D120:D124)</f>
        <v>0</v>
      </c>
      <c r="E119" s="228">
        <f>SUM(E120:E124)</f>
        <v>0</v>
      </c>
      <c r="F119" s="229">
        <f t="shared" si="10"/>
        <v>0</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c r="S119" s="346"/>
    </row>
    <row r="120" spans="1:19" hidden="1" x14ac:dyDescent="0.25">
      <c r="A120" s="64">
        <v>2261</v>
      </c>
      <c r="B120" s="111" t="s">
        <v>135</v>
      </c>
      <c r="C120" s="227">
        <f t="shared" si="9"/>
        <v>0</v>
      </c>
      <c r="D120" s="116">
        <v>0</v>
      </c>
      <c r="E120" s="118"/>
      <c r="F120" s="229">
        <f t="shared" si="10"/>
        <v>0</v>
      </c>
      <c r="G120" s="116"/>
      <c r="H120" s="408"/>
      <c r="I120" s="230">
        <f t="shared" si="11"/>
        <v>0</v>
      </c>
      <c r="J120" s="116">
        <v>0</v>
      </c>
      <c r="K120" s="408"/>
      <c r="L120" s="230">
        <f t="shared" si="12"/>
        <v>0</v>
      </c>
      <c r="M120" s="464"/>
      <c r="N120" s="118"/>
      <c r="O120" s="230">
        <f t="shared" si="13"/>
        <v>0</v>
      </c>
      <c r="P120" s="387"/>
      <c r="R120" s="346"/>
      <c r="S120" s="346"/>
    </row>
    <row r="121" spans="1:19" hidden="1" x14ac:dyDescent="0.25">
      <c r="A121" s="64">
        <v>2262</v>
      </c>
      <c r="B121" s="111" t="s">
        <v>136</v>
      </c>
      <c r="C121" s="227">
        <f t="shared" si="9"/>
        <v>0</v>
      </c>
      <c r="D121" s="116">
        <v>0</v>
      </c>
      <c r="E121" s="118"/>
      <c r="F121" s="229">
        <f t="shared" si="10"/>
        <v>0</v>
      </c>
      <c r="G121" s="116"/>
      <c r="H121" s="408"/>
      <c r="I121" s="230">
        <f t="shared" si="11"/>
        <v>0</v>
      </c>
      <c r="J121" s="116">
        <v>0</v>
      </c>
      <c r="K121" s="408"/>
      <c r="L121" s="230">
        <f t="shared" si="12"/>
        <v>0</v>
      </c>
      <c r="M121" s="464"/>
      <c r="N121" s="118"/>
      <c r="O121" s="230">
        <f t="shared" si="13"/>
        <v>0</v>
      </c>
      <c r="P121" s="387"/>
      <c r="R121" s="346"/>
      <c r="S121" s="346"/>
    </row>
    <row r="122" spans="1:19" hidden="1" x14ac:dyDescent="0.25">
      <c r="A122" s="64">
        <v>2263</v>
      </c>
      <c r="B122" s="111" t="s">
        <v>137</v>
      </c>
      <c r="C122" s="227">
        <f t="shared" si="9"/>
        <v>0</v>
      </c>
      <c r="D122" s="116">
        <v>0</v>
      </c>
      <c r="E122" s="118"/>
      <c r="F122" s="229">
        <f t="shared" si="10"/>
        <v>0</v>
      </c>
      <c r="G122" s="116"/>
      <c r="H122" s="408"/>
      <c r="I122" s="230">
        <f t="shared" si="11"/>
        <v>0</v>
      </c>
      <c r="J122" s="116">
        <v>0</v>
      </c>
      <c r="K122" s="408"/>
      <c r="L122" s="230">
        <f t="shared" si="12"/>
        <v>0</v>
      </c>
      <c r="M122" s="464"/>
      <c r="N122" s="118"/>
      <c r="O122" s="230">
        <f t="shared" si="13"/>
        <v>0</v>
      </c>
      <c r="P122" s="387"/>
      <c r="R122" s="346"/>
      <c r="S122" s="346"/>
    </row>
    <row r="123" spans="1:19" ht="24" hidden="1" x14ac:dyDescent="0.25">
      <c r="A123" s="64">
        <v>2264</v>
      </c>
      <c r="B123" s="111" t="s">
        <v>138</v>
      </c>
      <c r="C123" s="227">
        <f t="shared" si="9"/>
        <v>0</v>
      </c>
      <c r="D123" s="116">
        <v>0</v>
      </c>
      <c r="E123" s="118"/>
      <c r="F123" s="229">
        <f t="shared" si="10"/>
        <v>0</v>
      </c>
      <c r="G123" s="116"/>
      <c r="H123" s="408"/>
      <c r="I123" s="230">
        <f t="shared" si="11"/>
        <v>0</v>
      </c>
      <c r="J123" s="116">
        <v>0</v>
      </c>
      <c r="K123" s="408"/>
      <c r="L123" s="230">
        <f t="shared" si="12"/>
        <v>0</v>
      </c>
      <c r="M123" s="464"/>
      <c r="N123" s="118"/>
      <c r="O123" s="230">
        <f t="shared" si="13"/>
        <v>0</v>
      </c>
      <c r="P123" s="387"/>
      <c r="R123" s="346"/>
      <c r="S123" s="346"/>
    </row>
    <row r="124" spans="1:19" hidden="1" x14ac:dyDescent="0.25">
      <c r="A124" s="64">
        <v>2269</v>
      </c>
      <c r="B124" s="111" t="s">
        <v>139</v>
      </c>
      <c r="C124" s="227">
        <f t="shared" si="9"/>
        <v>0</v>
      </c>
      <c r="D124" s="116">
        <v>0</v>
      </c>
      <c r="E124" s="118"/>
      <c r="F124" s="229">
        <f t="shared" si="10"/>
        <v>0</v>
      </c>
      <c r="G124" s="116"/>
      <c r="H124" s="408"/>
      <c r="I124" s="230">
        <f t="shared" si="11"/>
        <v>0</v>
      </c>
      <c r="J124" s="116">
        <v>0</v>
      </c>
      <c r="K124" s="408"/>
      <c r="L124" s="230">
        <f t="shared" si="12"/>
        <v>0</v>
      </c>
      <c r="M124" s="464"/>
      <c r="N124" s="118"/>
      <c r="O124" s="230">
        <f t="shared" si="13"/>
        <v>0</v>
      </c>
      <c r="P124" s="387"/>
      <c r="R124" s="346"/>
      <c r="S124" s="346"/>
    </row>
    <row r="125" spans="1:19" x14ac:dyDescent="0.25">
      <c r="A125" s="224">
        <v>2270</v>
      </c>
      <c r="B125" s="111" t="s">
        <v>140</v>
      </c>
      <c r="C125" s="227">
        <f t="shared" si="9"/>
        <v>4930</v>
      </c>
      <c r="D125" s="225">
        <f>SUM(D126:D130)</f>
        <v>4930</v>
      </c>
      <c r="E125" s="228">
        <f>SUM(E126:E130)</f>
        <v>0</v>
      </c>
      <c r="F125" s="229">
        <f t="shared" si="10"/>
        <v>4930</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c r="S125" s="346"/>
    </row>
    <row r="126" spans="1:19" hidden="1" x14ac:dyDescent="0.25">
      <c r="A126" s="64">
        <v>2272</v>
      </c>
      <c r="B126" s="4" t="s">
        <v>141</v>
      </c>
      <c r="C126" s="227">
        <f t="shared" si="9"/>
        <v>0</v>
      </c>
      <c r="D126" s="116">
        <v>0</v>
      </c>
      <c r="E126" s="118"/>
      <c r="F126" s="229">
        <f t="shared" si="10"/>
        <v>0</v>
      </c>
      <c r="G126" s="116"/>
      <c r="H126" s="408"/>
      <c r="I126" s="230">
        <f t="shared" si="11"/>
        <v>0</v>
      </c>
      <c r="J126" s="116">
        <v>0</v>
      </c>
      <c r="K126" s="408"/>
      <c r="L126" s="230">
        <f t="shared" si="12"/>
        <v>0</v>
      </c>
      <c r="M126" s="464"/>
      <c r="N126" s="118"/>
      <c r="O126" s="230">
        <f t="shared" si="13"/>
        <v>0</v>
      </c>
      <c r="P126" s="387"/>
      <c r="R126" s="346"/>
      <c r="S126" s="346"/>
    </row>
    <row r="127" spans="1:19" ht="24" hidden="1" x14ac:dyDescent="0.25">
      <c r="A127" s="64">
        <v>2275</v>
      </c>
      <c r="B127" s="111" t="s">
        <v>142</v>
      </c>
      <c r="C127" s="227">
        <f t="shared" si="9"/>
        <v>0</v>
      </c>
      <c r="D127" s="116">
        <v>0</v>
      </c>
      <c r="E127" s="118"/>
      <c r="F127" s="229">
        <f t="shared" si="10"/>
        <v>0</v>
      </c>
      <c r="G127" s="116"/>
      <c r="H127" s="408"/>
      <c r="I127" s="230">
        <f t="shared" si="11"/>
        <v>0</v>
      </c>
      <c r="J127" s="116">
        <v>0</v>
      </c>
      <c r="K127" s="408"/>
      <c r="L127" s="230">
        <f t="shared" si="12"/>
        <v>0</v>
      </c>
      <c r="M127" s="464"/>
      <c r="N127" s="118"/>
      <c r="O127" s="230">
        <f t="shared" si="13"/>
        <v>0</v>
      </c>
      <c r="P127" s="387"/>
      <c r="R127" s="346"/>
      <c r="S127" s="346"/>
    </row>
    <row r="128" spans="1:19" ht="36" hidden="1" x14ac:dyDescent="0.25">
      <c r="A128" s="64">
        <v>2276</v>
      </c>
      <c r="B128" s="111" t="s">
        <v>143</v>
      </c>
      <c r="C128" s="227">
        <f t="shared" si="9"/>
        <v>0</v>
      </c>
      <c r="D128" s="116">
        <v>0</v>
      </c>
      <c r="E128" s="118"/>
      <c r="F128" s="229">
        <f t="shared" si="10"/>
        <v>0</v>
      </c>
      <c r="G128" s="116"/>
      <c r="H128" s="408"/>
      <c r="I128" s="230">
        <f t="shared" si="11"/>
        <v>0</v>
      </c>
      <c r="J128" s="116">
        <v>0</v>
      </c>
      <c r="K128" s="408"/>
      <c r="L128" s="230">
        <f t="shared" si="12"/>
        <v>0</v>
      </c>
      <c r="M128" s="464"/>
      <c r="N128" s="118"/>
      <c r="O128" s="230">
        <f t="shared" si="13"/>
        <v>0</v>
      </c>
      <c r="P128" s="387"/>
      <c r="R128" s="346"/>
      <c r="S128" s="346"/>
    </row>
    <row r="129" spans="1:19" ht="24" hidden="1" x14ac:dyDescent="0.25">
      <c r="A129" s="64">
        <v>2278</v>
      </c>
      <c r="B129" s="111" t="s">
        <v>144</v>
      </c>
      <c r="C129" s="227">
        <f t="shared" si="9"/>
        <v>0</v>
      </c>
      <c r="D129" s="116">
        <v>0</v>
      </c>
      <c r="E129" s="118"/>
      <c r="F129" s="229">
        <f t="shared" si="10"/>
        <v>0</v>
      </c>
      <c r="G129" s="116"/>
      <c r="H129" s="408"/>
      <c r="I129" s="230">
        <f t="shared" si="11"/>
        <v>0</v>
      </c>
      <c r="J129" s="116">
        <v>0</v>
      </c>
      <c r="K129" s="408"/>
      <c r="L129" s="230">
        <f t="shared" si="12"/>
        <v>0</v>
      </c>
      <c r="M129" s="464"/>
      <c r="N129" s="118"/>
      <c r="O129" s="230">
        <f t="shared" si="13"/>
        <v>0</v>
      </c>
      <c r="P129" s="387"/>
      <c r="R129" s="346"/>
      <c r="S129" s="346"/>
    </row>
    <row r="130" spans="1:19" ht="24" x14ac:dyDescent="0.25">
      <c r="A130" s="64">
        <v>2279</v>
      </c>
      <c r="B130" s="111" t="s">
        <v>145</v>
      </c>
      <c r="C130" s="227">
        <f t="shared" si="9"/>
        <v>4930</v>
      </c>
      <c r="D130" s="116">
        <v>4930</v>
      </c>
      <c r="E130" s="118"/>
      <c r="F130" s="229">
        <f t="shared" si="10"/>
        <v>4930</v>
      </c>
      <c r="G130" s="116"/>
      <c r="H130" s="408"/>
      <c r="I130" s="230">
        <f t="shared" si="11"/>
        <v>0</v>
      </c>
      <c r="J130" s="116">
        <v>0</v>
      </c>
      <c r="K130" s="408"/>
      <c r="L130" s="230">
        <f t="shared" si="12"/>
        <v>0</v>
      </c>
      <c r="M130" s="464"/>
      <c r="N130" s="118"/>
      <c r="O130" s="230">
        <f t="shared" si="13"/>
        <v>0</v>
      </c>
      <c r="P130" s="387"/>
      <c r="R130" s="346"/>
      <c r="S130" s="346"/>
    </row>
    <row r="131" spans="1:19" ht="24" hidden="1" x14ac:dyDescent="0.25">
      <c r="A131" s="350">
        <v>2280</v>
      </c>
      <c r="B131" s="101" t="s">
        <v>146</v>
      </c>
      <c r="C131" s="227">
        <f t="shared" si="9"/>
        <v>0</v>
      </c>
      <c r="D131" s="238">
        <f t="shared" ref="D131" si="14">SUM(D132)</f>
        <v>0</v>
      </c>
      <c r="E131" s="241">
        <f t="shared" ref="E131:N131" si="15">SUM(E132)</f>
        <v>0</v>
      </c>
      <c r="F131" s="242">
        <f t="shared" si="10"/>
        <v>0</v>
      </c>
      <c r="G131" s="238">
        <f t="shared" ref="G131" si="16">SUM(G132)</f>
        <v>0</v>
      </c>
      <c r="H131" s="470">
        <f t="shared" si="15"/>
        <v>0</v>
      </c>
      <c r="I131" s="243">
        <f t="shared" si="11"/>
        <v>0</v>
      </c>
      <c r="J131" s="238">
        <f t="shared" ref="J131" si="17">SUM(J132)</f>
        <v>0</v>
      </c>
      <c r="K131" s="470">
        <f t="shared" si="15"/>
        <v>0</v>
      </c>
      <c r="L131" s="243">
        <f t="shared" si="12"/>
        <v>0</v>
      </c>
      <c r="M131" s="466">
        <f t="shared" si="15"/>
        <v>0</v>
      </c>
      <c r="N131" s="228">
        <f t="shared" si="15"/>
        <v>0</v>
      </c>
      <c r="O131" s="230">
        <f t="shared" si="13"/>
        <v>0</v>
      </c>
      <c r="P131" s="387"/>
      <c r="R131" s="346"/>
      <c r="S131" s="346"/>
    </row>
    <row r="132" spans="1:19" ht="24" hidden="1" x14ac:dyDescent="0.25">
      <c r="A132" s="64">
        <v>2283</v>
      </c>
      <c r="B132" s="111" t="s">
        <v>147</v>
      </c>
      <c r="C132" s="227">
        <f t="shared" si="9"/>
        <v>0</v>
      </c>
      <c r="D132" s="116">
        <v>0</v>
      </c>
      <c r="E132" s="118"/>
      <c r="F132" s="229">
        <f t="shared" si="10"/>
        <v>0</v>
      </c>
      <c r="G132" s="116"/>
      <c r="H132" s="408"/>
      <c r="I132" s="230">
        <f t="shared" si="11"/>
        <v>0</v>
      </c>
      <c r="J132" s="116">
        <v>0</v>
      </c>
      <c r="K132" s="408"/>
      <c r="L132" s="230">
        <f t="shared" si="12"/>
        <v>0</v>
      </c>
      <c r="M132" s="464"/>
      <c r="N132" s="118"/>
      <c r="O132" s="230">
        <f t="shared" si="13"/>
        <v>0</v>
      </c>
      <c r="P132" s="387"/>
      <c r="R132" s="346"/>
      <c r="S132" s="346"/>
    </row>
    <row r="133" spans="1:19" ht="36" x14ac:dyDescent="0.25">
      <c r="A133" s="85">
        <v>2300</v>
      </c>
      <c r="B133" s="210" t="s">
        <v>148</v>
      </c>
      <c r="C133" s="97">
        <f t="shared" si="9"/>
        <v>50640</v>
      </c>
      <c r="D133" s="95">
        <f>SUM(D134,D139,D143,D144,D147,D154,D162,D163,D166)</f>
        <v>34980</v>
      </c>
      <c r="E133" s="98">
        <f>SUM(E134,E139,E143,E144,E147,E154,E162,E163,E166)</f>
        <v>-500</v>
      </c>
      <c r="F133" s="212">
        <f t="shared" si="10"/>
        <v>34480</v>
      </c>
      <c r="G133" s="95">
        <f>SUM(G134,G139,G143,G144,G147,G154,G162,G163,G166)</f>
        <v>0</v>
      </c>
      <c r="H133" s="399">
        <f>SUM(H134,H139,H143,H144,H147,H154,H162,H163,H166)</f>
        <v>0</v>
      </c>
      <c r="I133" s="99">
        <f t="shared" si="11"/>
        <v>0</v>
      </c>
      <c r="J133" s="95">
        <f>SUM(J134,J139,J143,J144,J147,J154,J162,J163,J166)</f>
        <v>16160</v>
      </c>
      <c r="K133" s="399">
        <f>SUM(K134,K139,K143,K144,K147,K154,K162,K163,K166)</f>
        <v>0</v>
      </c>
      <c r="L133" s="99">
        <f t="shared" si="12"/>
        <v>16160</v>
      </c>
      <c r="M133" s="469">
        <f>SUM(M134,M139,M143,M144,M147,M154,M162,M163,M166)</f>
        <v>0</v>
      </c>
      <c r="N133" s="98">
        <f>SUM(N134,N139,N143,N144,N147,N154,N162,N163,N166)</f>
        <v>0</v>
      </c>
      <c r="O133" s="99">
        <f t="shared" si="13"/>
        <v>0</v>
      </c>
      <c r="P133" s="397"/>
      <c r="R133" s="346"/>
      <c r="S133" s="346"/>
    </row>
    <row r="134" spans="1:19" ht="24" x14ac:dyDescent="0.25">
      <c r="A134" s="350">
        <v>2310</v>
      </c>
      <c r="B134" s="101" t="s">
        <v>149</v>
      </c>
      <c r="C134" s="240">
        <f t="shared" si="9"/>
        <v>50640</v>
      </c>
      <c r="D134" s="251">
        <f>SUM(D135:D138)</f>
        <v>34980</v>
      </c>
      <c r="E134" s="470">
        <f>SUM(E135:E138)</f>
        <v>-500</v>
      </c>
      <c r="F134" s="242">
        <f t="shared" si="10"/>
        <v>34480</v>
      </c>
      <c r="G134" s="238">
        <f>SUM(G135:G138)</f>
        <v>0</v>
      </c>
      <c r="H134" s="470">
        <f>SUM(H135:H138)</f>
        <v>0</v>
      </c>
      <c r="I134" s="243">
        <f t="shared" si="11"/>
        <v>0</v>
      </c>
      <c r="J134" s="238">
        <f>SUM(J135:J138)</f>
        <v>16160</v>
      </c>
      <c r="K134" s="470">
        <f>SUM(K135:K138)</f>
        <v>0</v>
      </c>
      <c r="L134" s="243">
        <f t="shared" si="12"/>
        <v>16160</v>
      </c>
      <c r="M134" s="471">
        <f>SUM(M135:M138)</f>
        <v>0</v>
      </c>
      <c r="N134" s="241">
        <f>SUM(N135:N138)</f>
        <v>0</v>
      </c>
      <c r="O134" s="243">
        <f t="shared" si="13"/>
        <v>0</v>
      </c>
      <c r="P134" s="382"/>
      <c r="R134" s="346"/>
      <c r="S134" s="346"/>
    </row>
    <row r="135" spans="1:19" x14ac:dyDescent="0.25">
      <c r="A135" s="64">
        <v>2311</v>
      </c>
      <c r="B135" s="111" t="s">
        <v>150</v>
      </c>
      <c r="C135" s="227">
        <f t="shared" si="9"/>
        <v>2440</v>
      </c>
      <c r="D135" s="116">
        <v>840</v>
      </c>
      <c r="E135" s="118"/>
      <c r="F135" s="229">
        <f t="shared" si="10"/>
        <v>840</v>
      </c>
      <c r="G135" s="116"/>
      <c r="H135" s="408"/>
      <c r="I135" s="230">
        <f t="shared" si="11"/>
        <v>0</v>
      </c>
      <c r="J135" s="116">
        <v>1600</v>
      </c>
      <c r="K135" s="408"/>
      <c r="L135" s="230">
        <f t="shared" si="12"/>
        <v>1600</v>
      </c>
      <c r="M135" s="464"/>
      <c r="N135" s="118"/>
      <c r="O135" s="230">
        <f t="shared" si="13"/>
        <v>0</v>
      </c>
      <c r="P135" s="387"/>
      <c r="R135" s="346"/>
      <c r="S135" s="346"/>
    </row>
    <row r="136" spans="1:19" hidden="1" x14ac:dyDescent="0.25">
      <c r="A136" s="64">
        <v>2312</v>
      </c>
      <c r="B136" s="111" t="s">
        <v>151</v>
      </c>
      <c r="C136" s="227">
        <f t="shared" si="9"/>
        <v>0</v>
      </c>
      <c r="D136" s="116">
        <v>0</v>
      </c>
      <c r="E136" s="118"/>
      <c r="F136" s="229">
        <f t="shared" si="10"/>
        <v>0</v>
      </c>
      <c r="G136" s="116"/>
      <c r="H136" s="408"/>
      <c r="I136" s="230">
        <f t="shared" si="11"/>
        <v>0</v>
      </c>
      <c r="J136" s="116">
        <v>0</v>
      </c>
      <c r="K136" s="408"/>
      <c r="L136" s="230">
        <f t="shared" si="12"/>
        <v>0</v>
      </c>
      <c r="M136" s="464"/>
      <c r="N136" s="118"/>
      <c r="O136" s="230">
        <f t="shared" si="13"/>
        <v>0</v>
      </c>
      <c r="P136" s="387"/>
      <c r="R136" s="346"/>
      <c r="S136" s="346"/>
    </row>
    <row r="137" spans="1:19" hidden="1" x14ac:dyDescent="0.25">
      <c r="A137" s="64">
        <v>2313</v>
      </c>
      <c r="B137" s="111" t="s">
        <v>152</v>
      </c>
      <c r="C137" s="227">
        <f t="shared" si="9"/>
        <v>0</v>
      </c>
      <c r="D137" s="116">
        <v>0</v>
      </c>
      <c r="E137" s="118"/>
      <c r="F137" s="229">
        <f t="shared" si="10"/>
        <v>0</v>
      </c>
      <c r="G137" s="116"/>
      <c r="H137" s="408"/>
      <c r="I137" s="230">
        <f t="shared" si="11"/>
        <v>0</v>
      </c>
      <c r="J137" s="116">
        <v>0</v>
      </c>
      <c r="K137" s="408"/>
      <c r="L137" s="230">
        <f t="shared" si="12"/>
        <v>0</v>
      </c>
      <c r="M137" s="464"/>
      <c r="N137" s="118"/>
      <c r="O137" s="230">
        <f t="shared" si="13"/>
        <v>0</v>
      </c>
      <c r="P137" s="387"/>
      <c r="R137" s="346"/>
      <c r="S137" s="346"/>
    </row>
    <row r="138" spans="1:19" ht="36" x14ac:dyDescent="0.25">
      <c r="A138" s="64">
        <v>2314</v>
      </c>
      <c r="B138" s="111" t="s">
        <v>153</v>
      </c>
      <c r="C138" s="227">
        <f t="shared" si="9"/>
        <v>48200</v>
      </c>
      <c r="D138" s="116">
        <f>23700+10440</f>
        <v>34140</v>
      </c>
      <c r="E138" s="118">
        <v>-500</v>
      </c>
      <c r="F138" s="229">
        <f t="shared" si="10"/>
        <v>33640</v>
      </c>
      <c r="G138" s="116"/>
      <c r="H138" s="408"/>
      <c r="I138" s="230">
        <f t="shared" si="11"/>
        <v>0</v>
      </c>
      <c r="J138" s="116">
        <f>25000-10440</f>
        <v>14560</v>
      </c>
      <c r="K138" s="408"/>
      <c r="L138" s="230">
        <f t="shared" si="12"/>
        <v>14560</v>
      </c>
      <c r="M138" s="464"/>
      <c r="N138" s="118"/>
      <c r="O138" s="230">
        <f t="shared" si="13"/>
        <v>0</v>
      </c>
      <c r="P138" s="387"/>
      <c r="R138" s="346"/>
      <c r="S138" s="346"/>
    </row>
    <row r="139" spans="1:19" hidden="1" x14ac:dyDescent="0.25">
      <c r="A139" s="224">
        <v>2320</v>
      </c>
      <c r="B139" s="111" t="s">
        <v>154</v>
      </c>
      <c r="C139" s="227">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c r="S139" s="346"/>
    </row>
    <row r="140" spans="1:19" hidden="1" x14ac:dyDescent="0.25">
      <c r="A140" s="64">
        <v>2321</v>
      </c>
      <c r="B140" s="111" t="s">
        <v>155</v>
      </c>
      <c r="C140" s="227">
        <f t="shared" si="9"/>
        <v>0</v>
      </c>
      <c r="D140" s="116">
        <v>0</v>
      </c>
      <c r="E140" s="118"/>
      <c r="F140" s="229">
        <f t="shared" si="10"/>
        <v>0</v>
      </c>
      <c r="G140" s="116"/>
      <c r="H140" s="408"/>
      <c r="I140" s="230">
        <f t="shared" si="11"/>
        <v>0</v>
      </c>
      <c r="J140" s="116">
        <v>0</v>
      </c>
      <c r="K140" s="408"/>
      <c r="L140" s="230">
        <f t="shared" si="12"/>
        <v>0</v>
      </c>
      <c r="M140" s="464"/>
      <c r="N140" s="118"/>
      <c r="O140" s="230">
        <f t="shared" si="13"/>
        <v>0</v>
      </c>
      <c r="P140" s="387"/>
      <c r="R140" s="346"/>
      <c r="S140" s="346"/>
    </row>
    <row r="141" spans="1:19" hidden="1" x14ac:dyDescent="0.25">
      <c r="A141" s="64">
        <v>2322</v>
      </c>
      <c r="B141" s="111" t="s">
        <v>156</v>
      </c>
      <c r="C141" s="227">
        <f t="shared" si="9"/>
        <v>0</v>
      </c>
      <c r="D141" s="116">
        <v>0</v>
      </c>
      <c r="E141" s="118"/>
      <c r="F141" s="229">
        <f t="shared" si="10"/>
        <v>0</v>
      </c>
      <c r="G141" s="116"/>
      <c r="H141" s="408"/>
      <c r="I141" s="230">
        <f t="shared" si="11"/>
        <v>0</v>
      </c>
      <c r="J141" s="116">
        <v>0</v>
      </c>
      <c r="K141" s="408"/>
      <c r="L141" s="230">
        <f t="shared" si="12"/>
        <v>0</v>
      </c>
      <c r="M141" s="464"/>
      <c r="N141" s="118"/>
      <c r="O141" s="230">
        <f t="shared" si="13"/>
        <v>0</v>
      </c>
      <c r="P141" s="387"/>
      <c r="R141" s="346"/>
      <c r="S141" s="346"/>
    </row>
    <row r="142" spans="1:19" hidden="1" x14ac:dyDescent="0.25">
      <c r="A142" s="64">
        <v>2329</v>
      </c>
      <c r="B142" s="111" t="s">
        <v>157</v>
      </c>
      <c r="C142" s="227">
        <f t="shared" si="9"/>
        <v>0</v>
      </c>
      <c r="D142" s="116">
        <v>0</v>
      </c>
      <c r="E142" s="118"/>
      <c r="F142" s="229">
        <f t="shared" si="10"/>
        <v>0</v>
      </c>
      <c r="G142" s="116"/>
      <c r="H142" s="408"/>
      <c r="I142" s="230">
        <f t="shared" si="11"/>
        <v>0</v>
      </c>
      <c r="J142" s="116">
        <v>0</v>
      </c>
      <c r="K142" s="408"/>
      <c r="L142" s="230">
        <f t="shared" si="12"/>
        <v>0</v>
      </c>
      <c r="M142" s="464"/>
      <c r="N142" s="118"/>
      <c r="O142" s="230">
        <f t="shared" si="13"/>
        <v>0</v>
      </c>
      <c r="P142" s="387"/>
      <c r="R142" s="346"/>
      <c r="S142" s="346"/>
    </row>
    <row r="143" spans="1:19" hidden="1" x14ac:dyDescent="0.25">
      <c r="A143" s="224">
        <v>2330</v>
      </c>
      <c r="B143" s="111" t="s">
        <v>158</v>
      </c>
      <c r="C143" s="227">
        <f t="shared" si="9"/>
        <v>0</v>
      </c>
      <c r="D143" s="116">
        <v>0</v>
      </c>
      <c r="E143" s="118"/>
      <c r="F143" s="229">
        <f t="shared" si="10"/>
        <v>0</v>
      </c>
      <c r="G143" s="116"/>
      <c r="H143" s="408"/>
      <c r="I143" s="230">
        <f t="shared" si="11"/>
        <v>0</v>
      </c>
      <c r="J143" s="116">
        <v>0</v>
      </c>
      <c r="K143" s="408"/>
      <c r="L143" s="230">
        <f t="shared" si="12"/>
        <v>0</v>
      </c>
      <c r="M143" s="464"/>
      <c r="N143" s="118"/>
      <c r="O143" s="230">
        <f t="shared" si="13"/>
        <v>0</v>
      </c>
      <c r="P143" s="387"/>
      <c r="R143" s="346"/>
      <c r="S143" s="346"/>
    </row>
    <row r="144" spans="1:19" ht="48" hidden="1" x14ac:dyDescent="0.25">
      <c r="A144" s="224">
        <v>2340</v>
      </c>
      <c r="B144" s="111" t="s">
        <v>159</v>
      </c>
      <c r="C144" s="227">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c r="S144" s="346"/>
    </row>
    <row r="145" spans="1:19" hidden="1" x14ac:dyDescent="0.25">
      <c r="A145" s="64">
        <v>2341</v>
      </c>
      <c r="B145" s="111" t="s">
        <v>160</v>
      </c>
      <c r="C145" s="227">
        <f t="shared" si="9"/>
        <v>0</v>
      </c>
      <c r="D145" s="116">
        <v>0</v>
      </c>
      <c r="E145" s="118"/>
      <c r="F145" s="229">
        <f t="shared" si="10"/>
        <v>0</v>
      </c>
      <c r="G145" s="116"/>
      <c r="H145" s="408"/>
      <c r="I145" s="230">
        <f t="shared" si="11"/>
        <v>0</v>
      </c>
      <c r="J145" s="116">
        <v>0</v>
      </c>
      <c r="K145" s="408"/>
      <c r="L145" s="230">
        <f t="shared" si="12"/>
        <v>0</v>
      </c>
      <c r="M145" s="464"/>
      <c r="N145" s="118"/>
      <c r="O145" s="230">
        <f t="shared" si="13"/>
        <v>0</v>
      </c>
      <c r="P145" s="387"/>
      <c r="R145" s="346"/>
      <c r="S145" s="346"/>
    </row>
    <row r="146" spans="1:19" ht="24" hidden="1" x14ac:dyDescent="0.25">
      <c r="A146" s="64">
        <v>2344</v>
      </c>
      <c r="B146" s="111" t="s">
        <v>161</v>
      </c>
      <c r="C146" s="227">
        <f t="shared" si="9"/>
        <v>0</v>
      </c>
      <c r="D146" s="116">
        <v>0</v>
      </c>
      <c r="E146" s="118"/>
      <c r="F146" s="229">
        <f t="shared" si="10"/>
        <v>0</v>
      </c>
      <c r="G146" s="116"/>
      <c r="H146" s="408"/>
      <c r="I146" s="230">
        <f t="shared" si="11"/>
        <v>0</v>
      </c>
      <c r="J146" s="116">
        <v>0</v>
      </c>
      <c r="K146" s="408"/>
      <c r="L146" s="230">
        <f t="shared" si="12"/>
        <v>0</v>
      </c>
      <c r="M146" s="464"/>
      <c r="N146" s="118"/>
      <c r="O146" s="230">
        <f t="shared" si="13"/>
        <v>0</v>
      </c>
      <c r="P146" s="387"/>
      <c r="R146" s="346"/>
      <c r="S146" s="346"/>
    </row>
    <row r="147" spans="1:19" ht="24" hidden="1" x14ac:dyDescent="0.25">
      <c r="A147" s="213">
        <v>2350</v>
      </c>
      <c r="B147" s="156" t="s">
        <v>162</v>
      </c>
      <c r="C147" s="227">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c r="S147" s="346"/>
    </row>
    <row r="148" spans="1:19" hidden="1" x14ac:dyDescent="0.25">
      <c r="A148" s="55">
        <v>2351</v>
      </c>
      <c r="B148" s="101" t="s">
        <v>163</v>
      </c>
      <c r="C148" s="227">
        <f t="shared" si="9"/>
        <v>0</v>
      </c>
      <c r="D148" s="106">
        <v>0</v>
      </c>
      <c r="E148" s="108"/>
      <c r="F148" s="242">
        <f t="shared" si="10"/>
        <v>0</v>
      </c>
      <c r="G148" s="106"/>
      <c r="H148" s="403"/>
      <c r="I148" s="243">
        <f t="shared" si="11"/>
        <v>0</v>
      </c>
      <c r="J148" s="106">
        <v>0</v>
      </c>
      <c r="K148" s="403"/>
      <c r="L148" s="243">
        <f t="shared" si="12"/>
        <v>0</v>
      </c>
      <c r="M148" s="463"/>
      <c r="N148" s="108"/>
      <c r="O148" s="243">
        <f t="shared" si="13"/>
        <v>0</v>
      </c>
      <c r="P148" s="382"/>
      <c r="R148" s="346"/>
      <c r="S148" s="346"/>
    </row>
    <row r="149" spans="1:19" hidden="1" x14ac:dyDescent="0.25">
      <c r="A149" s="64">
        <v>2352</v>
      </c>
      <c r="B149" s="111" t="s">
        <v>164</v>
      </c>
      <c r="C149" s="227">
        <f t="shared" si="9"/>
        <v>0</v>
      </c>
      <c r="D149" s="116">
        <v>0</v>
      </c>
      <c r="E149" s="118"/>
      <c r="F149" s="229">
        <f t="shared" si="10"/>
        <v>0</v>
      </c>
      <c r="G149" s="116"/>
      <c r="H149" s="408"/>
      <c r="I149" s="230">
        <f t="shared" si="11"/>
        <v>0</v>
      </c>
      <c r="J149" s="116">
        <v>0</v>
      </c>
      <c r="K149" s="408"/>
      <c r="L149" s="230">
        <f t="shared" si="12"/>
        <v>0</v>
      </c>
      <c r="M149" s="464"/>
      <c r="N149" s="118"/>
      <c r="O149" s="230">
        <f t="shared" si="13"/>
        <v>0</v>
      </c>
      <c r="P149" s="387"/>
      <c r="R149" s="346"/>
      <c r="S149" s="346"/>
    </row>
    <row r="150" spans="1:19" ht="24" hidden="1" x14ac:dyDescent="0.25">
      <c r="A150" s="64">
        <v>2353</v>
      </c>
      <c r="B150" s="111" t="s">
        <v>165</v>
      </c>
      <c r="C150" s="227">
        <f t="shared" si="9"/>
        <v>0</v>
      </c>
      <c r="D150" s="116">
        <v>0</v>
      </c>
      <c r="E150" s="118"/>
      <c r="F150" s="229">
        <f t="shared" si="10"/>
        <v>0</v>
      </c>
      <c r="G150" s="116"/>
      <c r="H150" s="408"/>
      <c r="I150" s="230">
        <f t="shared" si="11"/>
        <v>0</v>
      </c>
      <c r="J150" s="116">
        <v>0</v>
      </c>
      <c r="K150" s="408"/>
      <c r="L150" s="230">
        <f t="shared" si="12"/>
        <v>0</v>
      </c>
      <c r="M150" s="464"/>
      <c r="N150" s="118"/>
      <c r="O150" s="230">
        <f t="shared" si="13"/>
        <v>0</v>
      </c>
      <c r="P150" s="387"/>
      <c r="R150" s="346"/>
      <c r="S150" s="346"/>
    </row>
    <row r="151" spans="1:19" ht="24" hidden="1" x14ac:dyDescent="0.25">
      <c r="A151" s="64">
        <v>2354</v>
      </c>
      <c r="B151" s="111" t="s">
        <v>166</v>
      </c>
      <c r="C151" s="227">
        <f t="shared" si="9"/>
        <v>0</v>
      </c>
      <c r="D151" s="116">
        <v>0</v>
      </c>
      <c r="E151" s="118"/>
      <c r="F151" s="229">
        <f t="shared" si="10"/>
        <v>0</v>
      </c>
      <c r="G151" s="116"/>
      <c r="H151" s="408"/>
      <c r="I151" s="230">
        <f t="shared" si="11"/>
        <v>0</v>
      </c>
      <c r="J151" s="116">
        <v>0</v>
      </c>
      <c r="K151" s="408"/>
      <c r="L151" s="230">
        <f t="shared" si="12"/>
        <v>0</v>
      </c>
      <c r="M151" s="464"/>
      <c r="N151" s="118"/>
      <c r="O151" s="230">
        <f t="shared" si="13"/>
        <v>0</v>
      </c>
      <c r="P151" s="387"/>
      <c r="R151" s="346"/>
      <c r="S151" s="346"/>
    </row>
    <row r="152" spans="1:19" ht="24" hidden="1" x14ac:dyDescent="0.25">
      <c r="A152" s="64">
        <v>2355</v>
      </c>
      <c r="B152" s="111" t="s">
        <v>167</v>
      </c>
      <c r="C152" s="227">
        <f t="shared" si="9"/>
        <v>0</v>
      </c>
      <c r="D152" s="116">
        <v>0</v>
      </c>
      <c r="E152" s="118"/>
      <c r="F152" s="229">
        <f t="shared" si="10"/>
        <v>0</v>
      </c>
      <c r="G152" s="116"/>
      <c r="H152" s="408"/>
      <c r="I152" s="230">
        <f t="shared" si="11"/>
        <v>0</v>
      </c>
      <c r="J152" s="116">
        <v>0</v>
      </c>
      <c r="K152" s="408"/>
      <c r="L152" s="230">
        <f t="shared" si="12"/>
        <v>0</v>
      </c>
      <c r="M152" s="464"/>
      <c r="N152" s="118"/>
      <c r="O152" s="230">
        <f t="shared" si="13"/>
        <v>0</v>
      </c>
      <c r="P152" s="387"/>
      <c r="R152" s="346"/>
      <c r="S152" s="346"/>
    </row>
    <row r="153" spans="1:19" ht="24" hidden="1" x14ac:dyDescent="0.25">
      <c r="A153" s="64">
        <v>2359</v>
      </c>
      <c r="B153" s="111" t="s">
        <v>168</v>
      </c>
      <c r="C153" s="227">
        <f t="shared" si="9"/>
        <v>0</v>
      </c>
      <c r="D153" s="116">
        <v>0</v>
      </c>
      <c r="E153" s="118"/>
      <c r="F153" s="229">
        <f t="shared" si="10"/>
        <v>0</v>
      </c>
      <c r="G153" s="116"/>
      <c r="H153" s="408"/>
      <c r="I153" s="230">
        <f t="shared" si="11"/>
        <v>0</v>
      </c>
      <c r="J153" s="116">
        <v>0</v>
      </c>
      <c r="K153" s="408"/>
      <c r="L153" s="230">
        <f t="shared" si="12"/>
        <v>0</v>
      </c>
      <c r="M153" s="464"/>
      <c r="N153" s="118"/>
      <c r="O153" s="230">
        <f t="shared" si="13"/>
        <v>0</v>
      </c>
      <c r="P153" s="387"/>
      <c r="R153" s="346"/>
      <c r="S153" s="346"/>
    </row>
    <row r="154" spans="1:19" ht="24" hidden="1" x14ac:dyDescent="0.25">
      <c r="A154" s="224">
        <v>2360</v>
      </c>
      <c r="B154" s="111" t="s">
        <v>169</v>
      </c>
      <c r="C154" s="227">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c r="S154" s="346"/>
    </row>
    <row r="155" spans="1:19" hidden="1" x14ac:dyDescent="0.25">
      <c r="A155" s="63">
        <v>2361</v>
      </c>
      <c r="B155" s="111" t="s">
        <v>170</v>
      </c>
      <c r="C155" s="227">
        <f t="shared" si="9"/>
        <v>0</v>
      </c>
      <c r="D155" s="116">
        <v>0</v>
      </c>
      <c r="E155" s="118"/>
      <c r="F155" s="229">
        <f t="shared" si="10"/>
        <v>0</v>
      </c>
      <c r="G155" s="116"/>
      <c r="H155" s="408"/>
      <c r="I155" s="230">
        <f t="shared" si="11"/>
        <v>0</v>
      </c>
      <c r="J155" s="116">
        <v>0</v>
      </c>
      <c r="K155" s="408"/>
      <c r="L155" s="230">
        <f t="shared" si="12"/>
        <v>0</v>
      </c>
      <c r="M155" s="464"/>
      <c r="N155" s="118"/>
      <c r="O155" s="230">
        <f t="shared" si="13"/>
        <v>0</v>
      </c>
      <c r="P155" s="387"/>
      <c r="R155" s="346"/>
      <c r="S155" s="346"/>
    </row>
    <row r="156" spans="1:19" ht="24" hidden="1" x14ac:dyDescent="0.25">
      <c r="A156" s="63">
        <v>2362</v>
      </c>
      <c r="B156" s="111" t="s">
        <v>171</v>
      </c>
      <c r="C156" s="227">
        <f t="shared" si="9"/>
        <v>0</v>
      </c>
      <c r="D156" s="116">
        <v>0</v>
      </c>
      <c r="E156" s="118"/>
      <c r="F156" s="229">
        <f t="shared" si="10"/>
        <v>0</v>
      </c>
      <c r="G156" s="116"/>
      <c r="H156" s="408"/>
      <c r="I156" s="230">
        <f t="shared" si="11"/>
        <v>0</v>
      </c>
      <c r="J156" s="116">
        <v>0</v>
      </c>
      <c r="K156" s="408"/>
      <c r="L156" s="230">
        <f t="shared" si="12"/>
        <v>0</v>
      </c>
      <c r="M156" s="464"/>
      <c r="N156" s="118"/>
      <c r="O156" s="230">
        <f t="shared" si="13"/>
        <v>0</v>
      </c>
      <c r="P156" s="387"/>
      <c r="R156" s="346"/>
      <c r="S156" s="346"/>
    </row>
    <row r="157" spans="1:19" hidden="1" x14ac:dyDescent="0.25">
      <c r="A157" s="63">
        <v>2363</v>
      </c>
      <c r="B157" s="111" t="s">
        <v>172</v>
      </c>
      <c r="C157" s="227">
        <f t="shared" si="9"/>
        <v>0</v>
      </c>
      <c r="D157" s="116">
        <v>0</v>
      </c>
      <c r="E157" s="118"/>
      <c r="F157" s="229">
        <f t="shared" si="10"/>
        <v>0</v>
      </c>
      <c r="G157" s="116"/>
      <c r="H157" s="408"/>
      <c r="I157" s="230">
        <f t="shared" si="11"/>
        <v>0</v>
      </c>
      <c r="J157" s="116">
        <v>0</v>
      </c>
      <c r="K157" s="408"/>
      <c r="L157" s="230">
        <f t="shared" si="12"/>
        <v>0</v>
      </c>
      <c r="M157" s="464"/>
      <c r="N157" s="118"/>
      <c r="O157" s="230">
        <f t="shared" si="13"/>
        <v>0</v>
      </c>
      <c r="P157" s="387"/>
      <c r="R157" s="346"/>
      <c r="S157" s="346"/>
    </row>
    <row r="158" spans="1:19" hidden="1" x14ac:dyDescent="0.25">
      <c r="A158" s="63">
        <v>2364</v>
      </c>
      <c r="B158" s="111" t="s">
        <v>173</v>
      </c>
      <c r="C158" s="227">
        <f t="shared" si="9"/>
        <v>0</v>
      </c>
      <c r="D158" s="116">
        <v>0</v>
      </c>
      <c r="E158" s="118"/>
      <c r="F158" s="229">
        <f t="shared" si="10"/>
        <v>0</v>
      </c>
      <c r="G158" s="116"/>
      <c r="H158" s="408"/>
      <c r="I158" s="230">
        <f t="shared" si="11"/>
        <v>0</v>
      </c>
      <c r="J158" s="116">
        <v>0</v>
      </c>
      <c r="K158" s="408"/>
      <c r="L158" s="230">
        <f t="shared" si="12"/>
        <v>0</v>
      </c>
      <c r="M158" s="464"/>
      <c r="N158" s="118"/>
      <c r="O158" s="230">
        <f t="shared" si="13"/>
        <v>0</v>
      </c>
      <c r="P158" s="387"/>
      <c r="R158" s="346"/>
      <c r="S158" s="346"/>
    </row>
    <row r="159" spans="1:19" hidden="1" x14ac:dyDescent="0.25">
      <c r="A159" s="63">
        <v>2365</v>
      </c>
      <c r="B159" s="111" t="s">
        <v>174</v>
      </c>
      <c r="C159" s="227">
        <f t="shared" si="9"/>
        <v>0</v>
      </c>
      <c r="D159" s="116">
        <v>0</v>
      </c>
      <c r="E159" s="118"/>
      <c r="F159" s="229">
        <f t="shared" si="10"/>
        <v>0</v>
      </c>
      <c r="G159" s="116"/>
      <c r="H159" s="408"/>
      <c r="I159" s="230">
        <f t="shared" si="11"/>
        <v>0</v>
      </c>
      <c r="J159" s="116">
        <v>0</v>
      </c>
      <c r="K159" s="408"/>
      <c r="L159" s="230">
        <f t="shared" si="12"/>
        <v>0</v>
      </c>
      <c r="M159" s="464"/>
      <c r="N159" s="118"/>
      <c r="O159" s="230">
        <f t="shared" si="13"/>
        <v>0</v>
      </c>
      <c r="P159" s="387"/>
      <c r="R159" s="346"/>
      <c r="S159" s="346"/>
    </row>
    <row r="160" spans="1:19" ht="36" hidden="1" x14ac:dyDescent="0.25">
      <c r="A160" s="63">
        <v>2366</v>
      </c>
      <c r="B160" s="111" t="s">
        <v>175</v>
      </c>
      <c r="C160" s="227">
        <f t="shared" si="9"/>
        <v>0</v>
      </c>
      <c r="D160" s="116">
        <v>0</v>
      </c>
      <c r="E160" s="118"/>
      <c r="F160" s="229">
        <f t="shared" si="10"/>
        <v>0</v>
      </c>
      <c r="G160" s="116"/>
      <c r="H160" s="408"/>
      <c r="I160" s="230">
        <f t="shared" si="11"/>
        <v>0</v>
      </c>
      <c r="J160" s="116">
        <v>0</v>
      </c>
      <c r="K160" s="408"/>
      <c r="L160" s="230">
        <f t="shared" si="12"/>
        <v>0</v>
      </c>
      <c r="M160" s="464"/>
      <c r="N160" s="118"/>
      <c r="O160" s="230">
        <f t="shared" si="13"/>
        <v>0</v>
      </c>
      <c r="P160" s="387"/>
      <c r="R160" s="346"/>
      <c r="S160" s="346"/>
    </row>
    <row r="161" spans="1:19" ht="48" hidden="1" x14ac:dyDescent="0.25">
      <c r="A161" s="63">
        <v>2369</v>
      </c>
      <c r="B161" s="111" t="s">
        <v>176</v>
      </c>
      <c r="C161" s="227">
        <f t="shared" si="9"/>
        <v>0</v>
      </c>
      <c r="D161" s="116">
        <v>0</v>
      </c>
      <c r="E161" s="118"/>
      <c r="F161" s="229">
        <f t="shared" si="10"/>
        <v>0</v>
      </c>
      <c r="G161" s="116"/>
      <c r="H161" s="408"/>
      <c r="I161" s="230">
        <f t="shared" si="11"/>
        <v>0</v>
      </c>
      <c r="J161" s="116">
        <v>0</v>
      </c>
      <c r="K161" s="408"/>
      <c r="L161" s="230">
        <f t="shared" si="12"/>
        <v>0</v>
      </c>
      <c r="M161" s="464"/>
      <c r="N161" s="118"/>
      <c r="O161" s="230">
        <f t="shared" si="13"/>
        <v>0</v>
      </c>
      <c r="P161" s="387"/>
      <c r="R161" s="346"/>
      <c r="S161" s="346"/>
    </row>
    <row r="162" spans="1:19" hidden="1" x14ac:dyDescent="0.25">
      <c r="A162" s="213">
        <v>2370</v>
      </c>
      <c r="B162" s="156" t="s">
        <v>177</v>
      </c>
      <c r="C162" s="227">
        <f t="shared" si="9"/>
        <v>0</v>
      </c>
      <c r="D162" s="231">
        <v>0</v>
      </c>
      <c r="E162" s="234"/>
      <c r="F162" s="218">
        <f t="shared" si="10"/>
        <v>0</v>
      </c>
      <c r="G162" s="231"/>
      <c r="H162" s="467"/>
      <c r="I162" s="219">
        <f t="shared" si="11"/>
        <v>0</v>
      </c>
      <c r="J162" s="231">
        <v>0</v>
      </c>
      <c r="K162" s="467"/>
      <c r="L162" s="219">
        <f t="shared" si="12"/>
        <v>0</v>
      </c>
      <c r="M162" s="468"/>
      <c r="N162" s="234"/>
      <c r="O162" s="219">
        <f t="shared" si="13"/>
        <v>0</v>
      </c>
      <c r="P162" s="434"/>
      <c r="R162" s="346"/>
      <c r="S162" s="346"/>
    </row>
    <row r="163" spans="1:19" hidden="1" x14ac:dyDescent="0.25">
      <c r="A163" s="213">
        <v>2380</v>
      </c>
      <c r="B163" s="156" t="s">
        <v>178</v>
      </c>
      <c r="C163" s="227">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c r="S163" s="346"/>
    </row>
    <row r="164" spans="1:19" hidden="1" x14ac:dyDescent="0.25">
      <c r="A164" s="54">
        <v>2381</v>
      </c>
      <c r="B164" s="101" t="s">
        <v>179</v>
      </c>
      <c r="C164" s="227">
        <f t="shared" si="9"/>
        <v>0</v>
      </c>
      <c r="D164" s="106">
        <v>0</v>
      </c>
      <c r="E164" s="108"/>
      <c r="F164" s="242">
        <f t="shared" si="10"/>
        <v>0</v>
      </c>
      <c r="G164" s="106"/>
      <c r="H164" s="403"/>
      <c r="I164" s="243">
        <f t="shared" si="11"/>
        <v>0</v>
      </c>
      <c r="J164" s="106">
        <v>0</v>
      </c>
      <c r="K164" s="403"/>
      <c r="L164" s="243">
        <f t="shared" si="12"/>
        <v>0</v>
      </c>
      <c r="M164" s="463"/>
      <c r="N164" s="108"/>
      <c r="O164" s="243">
        <f t="shared" si="13"/>
        <v>0</v>
      </c>
      <c r="P164" s="382"/>
      <c r="R164" s="346"/>
      <c r="S164" s="346"/>
    </row>
    <row r="165" spans="1:19" ht="24" hidden="1" x14ac:dyDescent="0.25">
      <c r="A165" s="63">
        <v>2389</v>
      </c>
      <c r="B165" s="111" t="s">
        <v>180</v>
      </c>
      <c r="C165" s="227">
        <f t="shared" si="9"/>
        <v>0</v>
      </c>
      <c r="D165" s="116">
        <v>0</v>
      </c>
      <c r="E165" s="118"/>
      <c r="F165" s="229">
        <f t="shared" si="10"/>
        <v>0</v>
      </c>
      <c r="G165" s="116"/>
      <c r="H165" s="408"/>
      <c r="I165" s="230">
        <f t="shared" si="11"/>
        <v>0</v>
      </c>
      <c r="J165" s="116">
        <v>0</v>
      </c>
      <c r="K165" s="408"/>
      <c r="L165" s="230">
        <f t="shared" si="12"/>
        <v>0</v>
      </c>
      <c r="M165" s="464"/>
      <c r="N165" s="118"/>
      <c r="O165" s="230">
        <f t="shared" si="13"/>
        <v>0</v>
      </c>
      <c r="P165" s="387"/>
      <c r="R165" s="346"/>
      <c r="S165" s="346"/>
    </row>
    <row r="166" spans="1:19" hidden="1" x14ac:dyDescent="0.25">
      <c r="A166" s="213">
        <v>2390</v>
      </c>
      <c r="B166" s="156" t="s">
        <v>181</v>
      </c>
      <c r="C166" s="227">
        <f t="shared" si="9"/>
        <v>0</v>
      </c>
      <c r="D166" s="231">
        <v>0</v>
      </c>
      <c r="E166" s="234"/>
      <c r="F166" s="218">
        <f t="shared" si="10"/>
        <v>0</v>
      </c>
      <c r="G166" s="231"/>
      <c r="H166" s="467"/>
      <c r="I166" s="219">
        <f t="shared" si="11"/>
        <v>0</v>
      </c>
      <c r="J166" s="231">
        <v>0</v>
      </c>
      <c r="K166" s="467"/>
      <c r="L166" s="219">
        <f t="shared" si="12"/>
        <v>0</v>
      </c>
      <c r="M166" s="468"/>
      <c r="N166" s="234"/>
      <c r="O166" s="219">
        <f t="shared" si="13"/>
        <v>0</v>
      </c>
      <c r="P166" s="434"/>
      <c r="R166" s="346"/>
      <c r="S166" s="346"/>
    </row>
    <row r="167" spans="1:19" hidden="1" x14ac:dyDescent="0.25">
      <c r="A167" s="85">
        <v>2400</v>
      </c>
      <c r="B167" s="210" t="s">
        <v>182</v>
      </c>
      <c r="C167" s="97">
        <f t="shared" si="9"/>
        <v>0</v>
      </c>
      <c r="D167" s="245">
        <v>0</v>
      </c>
      <c r="E167" s="248"/>
      <c r="F167" s="212">
        <f t="shared" si="10"/>
        <v>0</v>
      </c>
      <c r="G167" s="245"/>
      <c r="H167" s="474"/>
      <c r="I167" s="99">
        <f t="shared" si="11"/>
        <v>0</v>
      </c>
      <c r="J167" s="245">
        <v>0</v>
      </c>
      <c r="K167" s="474"/>
      <c r="L167" s="99">
        <f t="shared" si="12"/>
        <v>0</v>
      </c>
      <c r="M167" s="331"/>
      <c r="N167" s="248"/>
      <c r="O167" s="99">
        <f t="shared" si="13"/>
        <v>0</v>
      </c>
      <c r="P167" s="397"/>
      <c r="R167" s="346"/>
      <c r="S167" s="346"/>
    </row>
    <row r="168" spans="1:19" ht="24" x14ac:dyDescent="0.25">
      <c r="A168" s="85">
        <v>2500</v>
      </c>
      <c r="B168" s="210" t="s">
        <v>183</v>
      </c>
      <c r="C168" s="97">
        <f t="shared" si="9"/>
        <v>3886</v>
      </c>
      <c r="D168" s="95">
        <f>SUM(D169,D174)</f>
        <v>0</v>
      </c>
      <c r="E168" s="98">
        <f>SUM(E169,E174)</f>
        <v>0</v>
      </c>
      <c r="F168" s="212">
        <f t="shared" si="10"/>
        <v>0</v>
      </c>
      <c r="G168" s="95">
        <f>SUM(G169,G174)</f>
        <v>0</v>
      </c>
      <c r="H168" s="399">
        <f t="shared" ref="H168" si="18">SUM(H169,H174)</f>
        <v>0</v>
      </c>
      <c r="I168" s="99">
        <f t="shared" si="11"/>
        <v>0</v>
      </c>
      <c r="J168" s="95">
        <f>SUM(J169,J174)</f>
        <v>3886</v>
      </c>
      <c r="K168" s="399">
        <f t="shared" ref="K168" si="19">SUM(K169,K174)</f>
        <v>0</v>
      </c>
      <c r="L168" s="99">
        <f t="shared" si="12"/>
        <v>3886</v>
      </c>
      <c r="M168" s="459">
        <f t="shared" ref="M168:N168" si="20">SUM(M169,M174)</f>
        <v>0</v>
      </c>
      <c r="N168" s="266">
        <f t="shared" si="20"/>
        <v>0</v>
      </c>
      <c r="O168" s="268">
        <f t="shared" si="13"/>
        <v>0</v>
      </c>
      <c r="P168" s="460"/>
      <c r="R168" s="346"/>
      <c r="S168" s="346"/>
    </row>
    <row r="169" spans="1:19" x14ac:dyDescent="0.25">
      <c r="A169" s="350">
        <v>2510</v>
      </c>
      <c r="B169" s="101" t="s">
        <v>184</v>
      </c>
      <c r="C169" s="240">
        <f t="shared" si="9"/>
        <v>3886</v>
      </c>
      <c r="D169" s="238">
        <f>SUM(D170:D173)</f>
        <v>0</v>
      </c>
      <c r="E169" s="241">
        <f>SUM(E170:E173)</f>
        <v>0</v>
      </c>
      <c r="F169" s="242">
        <f t="shared" si="10"/>
        <v>0</v>
      </c>
      <c r="G169" s="238">
        <f>SUM(G170:G173)</f>
        <v>0</v>
      </c>
      <c r="H169" s="470">
        <f t="shared" ref="H169" si="21">SUM(H170:H173)</f>
        <v>0</v>
      </c>
      <c r="I169" s="243">
        <f t="shared" si="11"/>
        <v>0</v>
      </c>
      <c r="J169" s="238">
        <f>SUM(J170:J173)</f>
        <v>3886</v>
      </c>
      <c r="K169" s="470">
        <f t="shared" ref="K169" si="22">SUM(K170:K173)</f>
        <v>0</v>
      </c>
      <c r="L169" s="243">
        <f t="shared" si="12"/>
        <v>3886</v>
      </c>
      <c r="M169" s="475">
        <f t="shared" ref="M169:N169" si="23">SUM(M170:M173)</f>
        <v>0</v>
      </c>
      <c r="N169" s="476">
        <f t="shared" si="23"/>
        <v>0</v>
      </c>
      <c r="O169" s="414">
        <f t="shared" si="13"/>
        <v>0</v>
      </c>
      <c r="P169" s="416"/>
      <c r="R169" s="346"/>
      <c r="S169" s="346"/>
    </row>
    <row r="170" spans="1:19" ht="24" x14ac:dyDescent="0.25">
      <c r="A170" s="64">
        <v>2512</v>
      </c>
      <c r="B170" s="111" t="s">
        <v>185</v>
      </c>
      <c r="C170" s="227">
        <f t="shared" si="9"/>
        <v>3886</v>
      </c>
      <c r="D170" s="116">
        <v>0</v>
      </c>
      <c r="E170" s="118"/>
      <c r="F170" s="229">
        <f t="shared" si="10"/>
        <v>0</v>
      </c>
      <c r="G170" s="116"/>
      <c r="H170" s="408"/>
      <c r="I170" s="230">
        <f t="shared" si="11"/>
        <v>0</v>
      </c>
      <c r="J170" s="116">
        <v>3886</v>
      </c>
      <c r="K170" s="408"/>
      <c r="L170" s="230">
        <f t="shared" si="12"/>
        <v>3886</v>
      </c>
      <c r="M170" s="464"/>
      <c r="N170" s="118"/>
      <c r="O170" s="230">
        <f t="shared" si="13"/>
        <v>0</v>
      </c>
      <c r="P170" s="387"/>
      <c r="R170" s="346"/>
      <c r="S170" s="346"/>
    </row>
    <row r="171" spans="1:19" ht="36" hidden="1" x14ac:dyDescent="0.25">
      <c r="A171" s="64">
        <v>2513</v>
      </c>
      <c r="B171" s="111" t="s">
        <v>186</v>
      </c>
      <c r="C171" s="227">
        <f t="shared" si="9"/>
        <v>0</v>
      </c>
      <c r="D171" s="116">
        <v>0</v>
      </c>
      <c r="E171" s="118"/>
      <c r="F171" s="229">
        <f t="shared" si="10"/>
        <v>0</v>
      </c>
      <c r="G171" s="116"/>
      <c r="H171" s="408"/>
      <c r="I171" s="230">
        <f t="shared" si="11"/>
        <v>0</v>
      </c>
      <c r="J171" s="116">
        <v>0</v>
      </c>
      <c r="K171" s="408"/>
      <c r="L171" s="230">
        <f t="shared" si="12"/>
        <v>0</v>
      </c>
      <c r="M171" s="464"/>
      <c r="N171" s="118"/>
      <c r="O171" s="230">
        <f t="shared" si="13"/>
        <v>0</v>
      </c>
      <c r="P171" s="387"/>
      <c r="R171" s="346"/>
      <c r="S171" s="346"/>
    </row>
    <row r="172" spans="1:19" ht="24" hidden="1" x14ac:dyDescent="0.25">
      <c r="A172" s="64">
        <v>2515</v>
      </c>
      <c r="B172" s="111" t="s">
        <v>187</v>
      </c>
      <c r="C172" s="227">
        <f t="shared" si="9"/>
        <v>0</v>
      </c>
      <c r="D172" s="116">
        <v>0</v>
      </c>
      <c r="E172" s="118"/>
      <c r="F172" s="229">
        <f t="shared" si="10"/>
        <v>0</v>
      </c>
      <c r="G172" s="116"/>
      <c r="H172" s="408"/>
      <c r="I172" s="230">
        <f t="shared" si="11"/>
        <v>0</v>
      </c>
      <c r="J172" s="116">
        <v>0</v>
      </c>
      <c r="K172" s="408"/>
      <c r="L172" s="230">
        <f t="shared" si="12"/>
        <v>0</v>
      </c>
      <c r="M172" s="464"/>
      <c r="N172" s="118"/>
      <c r="O172" s="230">
        <f t="shared" si="13"/>
        <v>0</v>
      </c>
      <c r="P172" s="387"/>
      <c r="R172" s="346"/>
      <c r="S172" s="346"/>
    </row>
    <row r="173" spans="1:19" ht="24" hidden="1" x14ac:dyDescent="0.25">
      <c r="A173" s="64">
        <v>2519</v>
      </c>
      <c r="B173" s="111" t="s">
        <v>188</v>
      </c>
      <c r="C173" s="227">
        <f t="shared" si="9"/>
        <v>0</v>
      </c>
      <c r="D173" s="116">
        <v>0</v>
      </c>
      <c r="E173" s="118"/>
      <c r="F173" s="229">
        <f t="shared" si="10"/>
        <v>0</v>
      </c>
      <c r="G173" s="116"/>
      <c r="H173" s="408"/>
      <c r="I173" s="230">
        <f t="shared" si="11"/>
        <v>0</v>
      </c>
      <c r="J173" s="116">
        <v>0</v>
      </c>
      <c r="K173" s="408"/>
      <c r="L173" s="230">
        <f t="shared" si="12"/>
        <v>0</v>
      </c>
      <c r="M173" s="464"/>
      <c r="N173" s="118"/>
      <c r="O173" s="230">
        <f t="shared" si="13"/>
        <v>0</v>
      </c>
      <c r="P173" s="387"/>
      <c r="R173" s="346"/>
      <c r="S173" s="346"/>
    </row>
    <row r="174" spans="1:19" ht="24" hidden="1" x14ac:dyDescent="0.25">
      <c r="A174" s="224">
        <v>2520</v>
      </c>
      <c r="B174" s="111" t="s">
        <v>189</v>
      </c>
      <c r="C174" s="227">
        <f t="shared" si="9"/>
        <v>0</v>
      </c>
      <c r="D174" s="116">
        <v>0</v>
      </c>
      <c r="E174" s="118"/>
      <c r="F174" s="229">
        <f t="shared" si="10"/>
        <v>0</v>
      </c>
      <c r="G174" s="116"/>
      <c r="H174" s="408"/>
      <c r="I174" s="230">
        <f t="shared" si="11"/>
        <v>0</v>
      </c>
      <c r="J174" s="116">
        <v>0</v>
      </c>
      <c r="K174" s="408"/>
      <c r="L174" s="230">
        <f t="shared" si="12"/>
        <v>0</v>
      </c>
      <c r="M174" s="464"/>
      <c r="N174" s="118"/>
      <c r="O174" s="230">
        <f t="shared" si="13"/>
        <v>0</v>
      </c>
      <c r="P174" s="387"/>
      <c r="R174" s="346"/>
      <c r="S174" s="346"/>
    </row>
    <row r="175" spans="1:19" s="252" customFormat="1" ht="48" hidden="1" x14ac:dyDescent="0.25">
      <c r="A175" s="29">
        <v>2800</v>
      </c>
      <c r="B175" s="101" t="s">
        <v>190</v>
      </c>
      <c r="C175" s="240">
        <f t="shared" si="9"/>
        <v>0</v>
      </c>
      <c r="D175" s="57">
        <v>0</v>
      </c>
      <c r="E175" s="60"/>
      <c r="F175" s="56">
        <f t="shared" si="10"/>
        <v>0</v>
      </c>
      <c r="G175" s="57"/>
      <c r="H175" s="379"/>
      <c r="I175" s="380">
        <f t="shared" si="11"/>
        <v>0</v>
      </c>
      <c r="J175" s="57">
        <v>0</v>
      </c>
      <c r="K175" s="379"/>
      <c r="L175" s="380">
        <f t="shared" si="12"/>
        <v>0</v>
      </c>
      <c r="M175" s="381"/>
      <c r="N175" s="60"/>
      <c r="O175" s="380">
        <f t="shared" si="13"/>
        <v>0</v>
      </c>
      <c r="P175" s="382"/>
      <c r="R175" s="346"/>
      <c r="S175" s="346"/>
    </row>
    <row r="176" spans="1:19" hidden="1" x14ac:dyDescent="0.25">
      <c r="A176" s="200">
        <v>3000</v>
      </c>
      <c r="B176" s="200" t="s">
        <v>191</v>
      </c>
      <c r="C176" s="608">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c r="S176" s="346"/>
    </row>
    <row r="177" spans="1:19" ht="24" hidden="1" x14ac:dyDescent="0.25">
      <c r="A177" s="85">
        <v>3200</v>
      </c>
      <c r="B177" s="253" t="s">
        <v>192</v>
      </c>
      <c r="C177" s="97">
        <f t="shared" si="9"/>
        <v>0</v>
      </c>
      <c r="D177" s="95">
        <f>SUM(D178,D182)</f>
        <v>0</v>
      </c>
      <c r="E177" s="98">
        <f>SUM(E178,E182)</f>
        <v>0</v>
      </c>
      <c r="F177" s="212">
        <f t="shared" si="10"/>
        <v>0</v>
      </c>
      <c r="G177" s="95">
        <f>SUM(G178,G182)</f>
        <v>0</v>
      </c>
      <c r="H177" s="399">
        <f t="shared" ref="H177" si="24">SUM(H178,H182)</f>
        <v>0</v>
      </c>
      <c r="I177" s="99">
        <f t="shared" si="11"/>
        <v>0</v>
      </c>
      <c r="J177" s="95">
        <f>SUM(J178,J182)</f>
        <v>0</v>
      </c>
      <c r="K177" s="399">
        <f t="shared" ref="K177" si="25">SUM(K178,K182)</f>
        <v>0</v>
      </c>
      <c r="L177" s="99">
        <f t="shared" si="12"/>
        <v>0</v>
      </c>
      <c r="M177" s="459">
        <f t="shared" ref="M177:N177" si="26">SUM(M178,M182)</f>
        <v>0</v>
      </c>
      <c r="N177" s="266">
        <f t="shared" si="26"/>
        <v>0</v>
      </c>
      <c r="O177" s="268">
        <f t="shared" si="13"/>
        <v>0</v>
      </c>
      <c r="P177" s="460"/>
      <c r="R177" s="346"/>
      <c r="S177" s="346"/>
    </row>
    <row r="178" spans="1:19" ht="36" hidden="1" x14ac:dyDescent="0.25">
      <c r="A178" s="350">
        <v>3260</v>
      </c>
      <c r="B178" s="101" t="s">
        <v>193</v>
      </c>
      <c r="C178" s="24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c r="S178" s="346"/>
    </row>
    <row r="179" spans="1:19" ht="24" hidden="1" x14ac:dyDescent="0.25">
      <c r="A179" s="64">
        <v>3261</v>
      </c>
      <c r="B179" s="111" t="s">
        <v>194</v>
      </c>
      <c r="C179" s="227">
        <f t="shared" si="9"/>
        <v>0</v>
      </c>
      <c r="D179" s="116">
        <v>0</v>
      </c>
      <c r="E179" s="118"/>
      <c r="F179" s="229">
        <f t="shared" si="10"/>
        <v>0</v>
      </c>
      <c r="G179" s="116"/>
      <c r="H179" s="408"/>
      <c r="I179" s="230">
        <f t="shared" si="11"/>
        <v>0</v>
      </c>
      <c r="J179" s="116">
        <v>0</v>
      </c>
      <c r="K179" s="408"/>
      <c r="L179" s="230">
        <f t="shared" si="12"/>
        <v>0</v>
      </c>
      <c r="M179" s="464"/>
      <c r="N179" s="118"/>
      <c r="O179" s="230">
        <f t="shared" si="13"/>
        <v>0</v>
      </c>
      <c r="P179" s="387"/>
      <c r="R179" s="346"/>
      <c r="S179" s="346"/>
    </row>
    <row r="180" spans="1:19" ht="36" hidden="1" x14ac:dyDescent="0.25">
      <c r="A180" s="64">
        <v>3262</v>
      </c>
      <c r="B180" s="111" t="s">
        <v>195</v>
      </c>
      <c r="C180" s="227">
        <f t="shared" si="9"/>
        <v>0</v>
      </c>
      <c r="D180" s="116">
        <v>0</v>
      </c>
      <c r="E180" s="118"/>
      <c r="F180" s="229">
        <f t="shared" si="10"/>
        <v>0</v>
      </c>
      <c r="G180" s="116"/>
      <c r="H180" s="408"/>
      <c r="I180" s="230">
        <f t="shared" si="11"/>
        <v>0</v>
      </c>
      <c r="J180" s="116">
        <v>0</v>
      </c>
      <c r="K180" s="408"/>
      <c r="L180" s="230">
        <f t="shared" si="12"/>
        <v>0</v>
      </c>
      <c r="M180" s="464"/>
      <c r="N180" s="118"/>
      <c r="O180" s="230">
        <f t="shared" si="13"/>
        <v>0</v>
      </c>
      <c r="P180" s="387"/>
      <c r="R180" s="346"/>
      <c r="S180" s="346"/>
    </row>
    <row r="181" spans="1:19" ht="24" hidden="1" x14ac:dyDescent="0.25">
      <c r="A181" s="64">
        <v>3263</v>
      </c>
      <c r="B181" s="111" t="s">
        <v>196</v>
      </c>
      <c r="C181" s="227">
        <f t="shared" si="9"/>
        <v>0</v>
      </c>
      <c r="D181" s="116">
        <v>0</v>
      </c>
      <c r="E181" s="118"/>
      <c r="F181" s="229">
        <f t="shared" si="10"/>
        <v>0</v>
      </c>
      <c r="G181" s="116"/>
      <c r="H181" s="408"/>
      <c r="I181" s="230">
        <f t="shared" si="11"/>
        <v>0</v>
      </c>
      <c r="J181" s="116">
        <v>0</v>
      </c>
      <c r="K181" s="408"/>
      <c r="L181" s="230">
        <f t="shared" si="12"/>
        <v>0</v>
      </c>
      <c r="M181" s="464"/>
      <c r="N181" s="118"/>
      <c r="O181" s="230">
        <f t="shared" si="13"/>
        <v>0</v>
      </c>
      <c r="P181" s="387"/>
      <c r="R181" s="346"/>
      <c r="S181" s="346"/>
    </row>
    <row r="182" spans="1:19" ht="84" hidden="1" x14ac:dyDescent="0.25">
      <c r="A182" s="350">
        <v>3290</v>
      </c>
      <c r="B182" s="101" t="s">
        <v>341</v>
      </c>
      <c r="C182" s="227">
        <f t="shared" ref="C182:C258" si="27">F182+I182+L182+O182</f>
        <v>0</v>
      </c>
      <c r="D182" s="238">
        <f>SUM(D183:D186)</f>
        <v>0</v>
      </c>
      <c r="E182" s="241">
        <f>SUM(E183:E186)</f>
        <v>0</v>
      </c>
      <c r="F182" s="242">
        <f t="shared" si="10"/>
        <v>0</v>
      </c>
      <c r="G182" s="238">
        <f>SUM(G183:G186)</f>
        <v>0</v>
      </c>
      <c r="H182" s="470">
        <f t="shared" ref="H182" si="28">SUM(H183:H186)</f>
        <v>0</v>
      </c>
      <c r="I182" s="243">
        <f t="shared" si="11"/>
        <v>0</v>
      </c>
      <c r="J182" s="238">
        <f>SUM(J183:J186)</f>
        <v>0</v>
      </c>
      <c r="K182" s="470">
        <f t="shared" ref="K182" si="29">SUM(K183:K186)</f>
        <v>0</v>
      </c>
      <c r="L182" s="243">
        <f t="shared" si="12"/>
        <v>0</v>
      </c>
      <c r="M182" s="477">
        <f t="shared" ref="M182:N182" si="30">SUM(M183:M186)</f>
        <v>0</v>
      </c>
      <c r="N182" s="478">
        <f t="shared" si="30"/>
        <v>0</v>
      </c>
      <c r="O182" s="479">
        <f t="shared" si="13"/>
        <v>0</v>
      </c>
      <c r="P182" s="480"/>
      <c r="R182" s="346"/>
      <c r="S182" s="346"/>
    </row>
    <row r="183" spans="1:19" ht="72" hidden="1" x14ac:dyDescent="0.25">
      <c r="A183" s="64">
        <v>3291</v>
      </c>
      <c r="B183" s="111" t="s">
        <v>198</v>
      </c>
      <c r="C183" s="227">
        <f t="shared" si="27"/>
        <v>0</v>
      </c>
      <c r="D183" s="116">
        <v>0</v>
      </c>
      <c r="E183" s="118"/>
      <c r="F183" s="229">
        <f t="shared" ref="F183:F246" si="31">D183+E183</f>
        <v>0</v>
      </c>
      <c r="G183" s="116"/>
      <c r="H183" s="408"/>
      <c r="I183" s="230">
        <f t="shared" ref="I183:I246" si="32">G183+H183</f>
        <v>0</v>
      </c>
      <c r="J183" s="116">
        <v>0</v>
      </c>
      <c r="K183" s="408"/>
      <c r="L183" s="230">
        <f t="shared" ref="L183:L246" si="33">J183+K183</f>
        <v>0</v>
      </c>
      <c r="M183" s="464"/>
      <c r="N183" s="118"/>
      <c r="O183" s="230">
        <f t="shared" ref="O183:O246" si="34">M183+N183</f>
        <v>0</v>
      </c>
      <c r="P183" s="387"/>
      <c r="R183" s="346"/>
      <c r="S183" s="346"/>
    </row>
    <row r="184" spans="1:19" ht="72" hidden="1" x14ac:dyDescent="0.25">
      <c r="A184" s="64">
        <v>3292</v>
      </c>
      <c r="B184" s="111" t="s">
        <v>199</v>
      </c>
      <c r="C184" s="227">
        <f t="shared" si="27"/>
        <v>0</v>
      </c>
      <c r="D184" s="116">
        <v>0</v>
      </c>
      <c r="E184" s="118"/>
      <c r="F184" s="229">
        <f t="shared" si="31"/>
        <v>0</v>
      </c>
      <c r="G184" s="116"/>
      <c r="H184" s="408"/>
      <c r="I184" s="230">
        <f t="shared" si="32"/>
        <v>0</v>
      </c>
      <c r="J184" s="116">
        <v>0</v>
      </c>
      <c r="K184" s="408"/>
      <c r="L184" s="230">
        <f t="shared" si="33"/>
        <v>0</v>
      </c>
      <c r="M184" s="464"/>
      <c r="N184" s="118"/>
      <c r="O184" s="230">
        <f t="shared" si="34"/>
        <v>0</v>
      </c>
      <c r="P184" s="387"/>
      <c r="R184" s="346"/>
      <c r="S184" s="346"/>
    </row>
    <row r="185" spans="1:19" ht="72" hidden="1" x14ac:dyDescent="0.25">
      <c r="A185" s="64">
        <v>3293</v>
      </c>
      <c r="B185" s="111" t="s">
        <v>200</v>
      </c>
      <c r="C185" s="227">
        <f t="shared" si="27"/>
        <v>0</v>
      </c>
      <c r="D185" s="116">
        <v>0</v>
      </c>
      <c r="E185" s="118"/>
      <c r="F185" s="229">
        <f t="shared" si="31"/>
        <v>0</v>
      </c>
      <c r="G185" s="116"/>
      <c r="H185" s="408"/>
      <c r="I185" s="230">
        <f t="shared" si="32"/>
        <v>0</v>
      </c>
      <c r="J185" s="116">
        <v>0</v>
      </c>
      <c r="K185" s="408"/>
      <c r="L185" s="230">
        <f t="shared" si="33"/>
        <v>0</v>
      </c>
      <c r="M185" s="464"/>
      <c r="N185" s="118"/>
      <c r="O185" s="230">
        <f t="shared" si="34"/>
        <v>0</v>
      </c>
      <c r="P185" s="387"/>
      <c r="R185" s="346"/>
      <c r="S185" s="346"/>
    </row>
    <row r="186" spans="1:19" ht="60" hidden="1" x14ac:dyDescent="0.25">
      <c r="A186" s="256">
        <v>3294</v>
      </c>
      <c r="B186" s="111" t="s">
        <v>201</v>
      </c>
      <c r="C186" s="618">
        <f t="shared" si="27"/>
        <v>0</v>
      </c>
      <c r="D186" s="257">
        <v>0</v>
      </c>
      <c r="E186" s="260"/>
      <c r="F186" s="482">
        <f t="shared" si="31"/>
        <v>0</v>
      </c>
      <c r="G186" s="257"/>
      <c r="H186" s="483"/>
      <c r="I186" s="479">
        <f t="shared" si="32"/>
        <v>0</v>
      </c>
      <c r="J186" s="257">
        <v>0</v>
      </c>
      <c r="K186" s="483"/>
      <c r="L186" s="479">
        <f t="shared" si="33"/>
        <v>0</v>
      </c>
      <c r="M186" s="484"/>
      <c r="N186" s="260"/>
      <c r="O186" s="479">
        <f t="shared" si="34"/>
        <v>0</v>
      </c>
      <c r="P186" s="480"/>
      <c r="R186" s="346"/>
      <c r="S186" s="346"/>
    </row>
    <row r="187" spans="1:19" ht="48" hidden="1" x14ac:dyDescent="0.25">
      <c r="A187" s="137">
        <v>3300</v>
      </c>
      <c r="B187" s="253" t="s">
        <v>202</v>
      </c>
      <c r="C187" s="265">
        <f t="shared" si="27"/>
        <v>0</v>
      </c>
      <c r="D187" s="211">
        <f>SUM(D188:D189)</f>
        <v>0</v>
      </c>
      <c r="E187" s="266">
        <f>SUM(E188:E189)</f>
        <v>0</v>
      </c>
      <c r="F187" s="267">
        <f t="shared" si="31"/>
        <v>0</v>
      </c>
      <c r="G187" s="211">
        <f>SUM(G188:G189)</f>
        <v>0</v>
      </c>
      <c r="H187" s="486">
        <f t="shared" ref="H187" si="35">SUM(H188:H189)</f>
        <v>0</v>
      </c>
      <c r="I187" s="268">
        <f t="shared" si="32"/>
        <v>0</v>
      </c>
      <c r="J187" s="211">
        <f>SUM(J188:J189)</f>
        <v>0</v>
      </c>
      <c r="K187" s="486">
        <f t="shared" ref="K187" si="36">SUM(K188:K189)</f>
        <v>0</v>
      </c>
      <c r="L187" s="268">
        <f t="shared" si="33"/>
        <v>0</v>
      </c>
      <c r="M187" s="459">
        <f t="shared" ref="M187:N187" si="37">SUM(M188:M189)</f>
        <v>0</v>
      </c>
      <c r="N187" s="266">
        <f t="shared" si="37"/>
        <v>0</v>
      </c>
      <c r="O187" s="268">
        <f t="shared" si="34"/>
        <v>0</v>
      </c>
      <c r="P187" s="460"/>
      <c r="R187" s="346"/>
      <c r="S187" s="346"/>
    </row>
    <row r="188" spans="1:19" ht="48" hidden="1" x14ac:dyDescent="0.25">
      <c r="A188" s="155">
        <v>3310</v>
      </c>
      <c r="B188" s="156" t="s">
        <v>203</v>
      </c>
      <c r="C188" s="216">
        <f t="shared" si="27"/>
        <v>0</v>
      </c>
      <c r="D188" s="231">
        <v>0</v>
      </c>
      <c r="E188" s="234"/>
      <c r="F188" s="218">
        <f t="shared" si="31"/>
        <v>0</v>
      </c>
      <c r="G188" s="231"/>
      <c r="H188" s="467"/>
      <c r="I188" s="219">
        <f t="shared" si="32"/>
        <v>0</v>
      </c>
      <c r="J188" s="231">
        <v>0</v>
      </c>
      <c r="K188" s="467"/>
      <c r="L188" s="219">
        <f t="shared" si="33"/>
        <v>0</v>
      </c>
      <c r="M188" s="468"/>
      <c r="N188" s="234"/>
      <c r="O188" s="219">
        <f t="shared" si="34"/>
        <v>0</v>
      </c>
      <c r="P188" s="434"/>
      <c r="R188" s="346"/>
      <c r="S188" s="346"/>
    </row>
    <row r="189" spans="1:19" ht="60" hidden="1" x14ac:dyDescent="0.25">
      <c r="A189" s="55">
        <v>3320</v>
      </c>
      <c r="B189" s="101" t="s">
        <v>204</v>
      </c>
      <c r="C189" s="240">
        <f t="shared" si="27"/>
        <v>0</v>
      </c>
      <c r="D189" s="106">
        <v>0</v>
      </c>
      <c r="E189" s="108"/>
      <c r="F189" s="242">
        <f t="shared" si="31"/>
        <v>0</v>
      </c>
      <c r="G189" s="106"/>
      <c r="H189" s="403"/>
      <c r="I189" s="243">
        <f t="shared" si="32"/>
        <v>0</v>
      </c>
      <c r="J189" s="106">
        <v>0</v>
      </c>
      <c r="K189" s="403"/>
      <c r="L189" s="243">
        <f t="shared" si="33"/>
        <v>0</v>
      </c>
      <c r="M189" s="463"/>
      <c r="N189" s="108"/>
      <c r="O189" s="243">
        <f t="shared" si="34"/>
        <v>0</v>
      </c>
      <c r="P189" s="382"/>
      <c r="R189" s="346"/>
      <c r="S189" s="346"/>
    </row>
    <row r="190" spans="1:19" hidden="1" x14ac:dyDescent="0.25">
      <c r="A190" s="269">
        <v>4000</v>
      </c>
      <c r="B190" s="200" t="s">
        <v>205</v>
      </c>
      <c r="C190" s="608">
        <f t="shared" si="27"/>
        <v>0</v>
      </c>
      <c r="D190" s="206">
        <f>SUM(D191,D194)</f>
        <v>0</v>
      </c>
      <c r="E190" s="207">
        <f>SUM(E191,E194)</f>
        <v>0</v>
      </c>
      <c r="F190" s="208">
        <f t="shared" si="31"/>
        <v>0</v>
      </c>
      <c r="G190" s="206">
        <f>SUM(G191,G194)</f>
        <v>0</v>
      </c>
      <c r="H190" s="456">
        <f>SUM(H191,H194)</f>
        <v>0</v>
      </c>
      <c r="I190" s="209">
        <f t="shared" si="32"/>
        <v>0</v>
      </c>
      <c r="J190" s="206">
        <f>SUM(J191,J194)</f>
        <v>0</v>
      </c>
      <c r="K190" s="456">
        <f>SUM(K191,K194)</f>
        <v>0</v>
      </c>
      <c r="L190" s="209">
        <f t="shared" si="33"/>
        <v>0</v>
      </c>
      <c r="M190" s="457">
        <f>SUM(M191,M194)</f>
        <v>0</v>
      </c>
      <c r="N190" s="207">
        <f>SUM(N191,N194)</f>
        <v>0</v>
      </c>
      <c r="O190" s="209">
        <f t="shared" si="34"/>
        <v>0</v>
      </c>
      <c r="P190" s="458"/>
      <c r="R190" s="346"/>
      <c r="S190" s="346"/>
    </row>
    <row r="191" spans="1:19" ht="24" hidden="1" x14ac:dyDescent="0.25">
      <c r="A191" s="270">
        <v>4200</v>
      </c>
      <c r="B191" s="210" t="s">
        <v>206</v>
      </c>
      <c r="C191" s="97">
        <f t="shared" si="27"/>
        <v>0</v>
      </c>
      <c r="D191" s="95">
        <f>SUM(D192,D193)</f>
        <v>0</v>
      </c>
      <c r="E191" s="98">
        <f>SUM(E192,E193)</f>
        <v>0</v>
      </c>
      <c r="F191" s="212">
        <f t="shared" si="31"/>
        <v>0</v>
      </c>
      <c r="G191" s="95">
        <f>SUM(G192,G193)</f>
        <v>0</v>
      </c>
      <c r="H191" s="399">
        <f>SUM(H192,H193)</f>
        <v>0</v>
      </c>
      <c r="I191" s="99">
        <f t="shared" si="32"/>
        <v>0</v>
      </c>
      <c r="J191" s="95">
        <f>SUM(J192,J193)</f>
        <v>0</v>
      </c>
      <c r="K191" s="399">
        <f>SUM(K192,K193)</f>
        <v>0</v>
      </c>
      <c r="L191" s="99">
        <f t="shared" si="33"/>
        <v>0</v>
      </c>
      <c r="M191" s="469">
        <f>SUM(M192,M193)</f>
        <v>0</v>
      </c>
      <c r="N191" s="98">
        <f>SUM(N192,N193)</f>
        <v>0</v>
      </c>
      <c r="O191" s="99">
        <f t="shared" si="34"/>
        <v>0</v>
      </c>
      <c r="P191" s="397"/>
      <c r="R191" s="346"/>
      <c r="S191" s="346"/>
    </row>
    <row r="192" spans="1:19" ht="36" hidden="1" x14ac:dyDescent="0.25">
      <c r="A192" s="350">
        <v>4240</v>
      </c>
      <c r="B192" s="101" t="s">
        <v>207</v>
      </c>
      <c r="C192" s="240">
        <f t="shared" si="27"/>
        <v>0</v>
      </c>
      <c r="D192" s="106">
        <v>0</v>
      </c>
      <c r="E192" s="108"/>
      <c r="F192" s="242">
        <f t="shared" si="31"/>
        <v>0</v>
      </c>
      <c r="G192" s="106"/>
      <c r="H192" s="403"/>
      <c r="I192" s="243">
        <f t="shared" si="32"/>
        <v>0</v>
      </c>
      <c r="J192" s="106">
        <v>0</v>
      </c>
      <c r="K192" s="403"/>
      <c r="L192" s="243">
        <f t="shared" si="33"/>
        <v>0</v>
      </c>
      <c r="M192" s="463"/>
      <c r="N192" s="108"/>
      <c r="O192" s="243">
        <f t="shared" si="34"/>
        <v>0</v>
      </c>
      <c r="P192" s="382"/>
      <c r="R192" s="346"/>
      <c r="S192" s="346"/>
    </row>
    <row r="193" spans="1:19" ht="24" hidden="1" x14ac:dyDescent="0.25">
      <c r="A193" s="224">
        <v>4250</v>
      </c>
      <c r="B193" s="111" t="s">
        <v>208</v>
      </c>
      <c r="C193" s="227">
        <f t="shared" si="27"/>
        <v>0</v>
      </c>
      <c r="D193" s="116">
        <v>0</v>
      </c>
      <c r="E193" s="118"/>
      <c r="F193" s="229">
        <f t="shared" si="31"/>
        <v>0</v>
      </c>
      <c r="G193" s="116"/>
      <c r="H193" s="408"/>
      <c r="I193" s="230">
        <f t="shared" si="32"/>
        <v>0</v>
      </c>
      <c r="J193" s="116">
        <v>0</v>
      </c>
      <c r="K193" s="408"/>
      <c r="L193" s="230">
        <f t="shared" si="33"/>
        <v>0</v>
      </c>
      <c r="M193" s="464"/>
      <c r="N193" s="118"/>
      <c r="O193" s="230">
        <f t="shared" si="34"/>
        <v>0</v>
      </c>
      <c r="P193" s="387"/>
      <c r="R193" s="346"/>
      <c r="S193" s="346"/>
    </row>
    <row r="194" spans="1:19" hidden="1" x14ac:dyDescent="0.25">
      <c r="A194" s="85">
        <v>4300</v>
      </c>
      <c r="B194" s="210" t="s">
        <v>209</v>
      </c>
      <c r="C194" s="97">
        <f t="shared" si="27"/>
        <v>0</v>
      </c>
      <c r="D194" s="95">
        <f>SUM(D195)</f>
        <v>0</v>
      </c>
      <c r="E194" s="98">
        <f>SUM(E195)</f>
        <v>0</v>
      </c>
      <c r="F194" s="212">
        <f t="shared" si="31"/>
        <v>0</v>
      </c>
      <c r="G194" s="95">
        <f>SUM(G195)</f>
        <v>0</v>
      </c>
      <c r="H194" s="399">
        <f>SUM(H195)</f>
        <v>0</v>
      </c>
      <c r="I194" s="99">
        <f t="shared" si="32"/>
        <v>0</v>
      </c>
      <c r="J194" s="95">
        <f>SUM(J195)</f>
        <v>0</v>
      </c>
      <c r="K194" s="399">
        <f>SUM(K195)</f>
        <v>0</v>
      </c>
      <c r="L194" s="99">
        <f t="shared" si="33"/>
        <v>0</v>
      </c>
      <c r="M194" s="469">
        <f>SUM(M195)</f>
        <v>0</v>
      </c>
      <c r="N194" s="98">
        <f>SUM(N195)</f>
        <v>0</v>
      </c>
      <c r="O194" s="99">
        <f t="shared" si="34"/>
        <v>0</v>
      </c>
      <c r="P194" s="397"/>
      <c r="R194" s="346"/>
      <c r="S194" s="346"/>
    </row>
    <row r="195" spans="1:19" ht="24" hidden="1" x14ac:dyDescent="0.25">
      <c r="A195" s="350">
        <v>4310</v>
      </c>
      <c r="B195" s="101" t="s">
        <v>210</v>
      </c>
      <c r="C195" s="240">
        <f t="shared" si="27"/>
        <v>0</v>
      </c>
      <c r="D195" s="238">
        <f>SUM(D196:D196)</f>
        <v>0</v>
      </c>
      <c r="E195" s="241">
        <f>SUM(E196:E196)</f>
        <v>0</v>
      </c>
      <c r="F195" s="242">
        <f t="shared" si="31"/>
        <v>0</v>
      </c>
      <c r="G195" s="238">
        <f>SUM(G196:G196)</f>
        <v>0</v>
      </c>
      <c r="H195" s="470">
        <f>SUM(H196:H196)</f>
        <v>0</v>
      </c>
      <c r="I195" s="243">
        <f t="shared" si="32"/>
        <v>0</v>
      </c>
      <c r="J195" s="238">
        <f>SUM(J196:J196)</f>
        <v>0</v>
      </c>
      <c r="K195" s="470">
        <f>SUM(K196:K196)</f>
        <v>0</v>
      </c>
      <c r="L195" s="243">
        <f t="shared" si="33"/>
        <v>0</v>
      </c>
      <c r="M195" s="471">
        <f>SUM(M196:M196)</f>
        <v>0</v>
      </c>
      <c r="N195" s="241">
        <f>SUM(N196:N196)</f>
        <v>0</v>
      </c>
      <c r="O195" s="243">
        <f t="shared" si="34"/>
        <v>0</v>
      </c>
      <c r="P195" s="382"/>
      <c r="R195" s="346"/>
      <c r="S195" s="346"/>
    </row>
    <row r="196" spans="1:19" ht="36" hidden="1" x14ac:dyDescent="0.25">
      <c r="A196" s="64">
        <v>4311</v>
      </c>
      <c r="B196" s="111" t="s">
        <v>211</v>
      </c>
      <c r="C196" s="227">
        <f t="shared" si="27"/>
        <v>0</v>
      </c>
      <c r="D196" s="116">
        <v>0</v>
      </c>
      <c r="E196" s="118"/>
      <c r="F196" s="229">
        <f t="shared" si="31"/>
        <v>0</v>
      </c>
      <c r="G196" s="116"/>
      <c r="H196" s="408"/>
      <c r="I196" s="230">
        <f t="shared" si="32"/>
        <v>0</v>
      </c>
      <c r="J196" s="116">
        <v>0</v>
      </c>
      <c r="K196" s="408"/>
      <c r="L196" s="230">
        <f t="shared" si="33"/>
        <v>0</v>
      </c>
      <c r="M196" s="464"/>
      <c r="N196" s="118"/>
      <c r="O196" s="230">
        <f t="shared" si="34"/>
        <v>0</v>
      </c>
      <c r="P196" s="387"/>
      <c r="R196" s="346"/>
      <c r="S196" s="346"/>
    </row>
    <row r="197" spans="1:19" s="37" customFormat="1" ht="24" x14ac:dyDescent="0.25">
      <c r="A197" s="271"/>
      <c r="B197" s="29" t="s">
        <v>212</v>
      </c>
      <c r="C197" s="175">
        <f t="shared" si="27"/>
        <v>13000</v>
      </c>
      <c r="D197" s="173">
        <f>SUM(D198,D233,D271)</f>
        <v>13000</v>
      </c>
      <c r="E197" s="176">
        <f>SUM(E198,E233,E271)</f>
        <v>0</v>
      </c>
      <c r="F197" s="198">
        <f t="shared" si="31"/>
        <v>13000</v>
      </c>
      <c r="G197" s="173">
        <f>SUM(G198,G233,G271)</f>
        <v>0</v>
      </c>
      <c r="H197" s="453">
        <f>SUM(H198,H233,H271)</f>
        <v>0</v>
      </c>
      <c r="I197" s="199">
        <f t="shared" si="32"/>
        <v>0</v>
      </c>
      <c r="J197" s="173">
        <f>SUM(J198,J233,J271)</f>
        <v>0</v>
      </c>
      <c r="K197" s="453">
        <f>SUM(K198,K233,K271)</f>
        <v>0</v>
      </c>
      <c r="L197" s="199">
        <f t="shared" si="33"/>
        <v>0</v>
      </c>
      <c r="M197" s="487">
        <f>SUM(M198,M233,M271)</f>
        <v>0</v>
      </c>
      <c r="N197" s="488">
        <f>SUM(N198,N233,N271)</f>
        <v>0</v>
      </c>
      <c r="O197" s="489">
        <f t="shared" si="34"/>
        <v>0</v>
      </c>
      <c r="P197" s="490"/>
      <c r="R197" s="346"/>
      <c r="S197" s="346"/>
    </row>
    <row r="198" spans="1:19" hidden="1" x14ac:dyDescent="0.25">
      <c r="A198" s="200">
        <v>5000</v>
      </c>
      <c r="B198" s="200" t="s">
        <v>213</v>
      </c>
      <c r="C198" s="608">
        <f>F198+I198+L198+O198</f>
        <v>0</v>
      </c>
      <c r="D198" s="206">
        <f>D199+D207</f>
        <v>0</v>
      </c>
      <c r="E198" s="207">
        <f>E199+E207</f>
        <v>0</v>
      </c>
      <c r="F198" s="208">
        <f t="shared" si="31"/>
        <v>0</v>
      </c>
      <c r="G198" s="206">
        <f>G199+G207</f>
        <v>0</v>
      </c>
      <c r="H198" s="456">
        <f>H199+H207</f>
        <v>0</v>
      </c>
      <c r="I198" s="209">
        <f t="shared" si="32"/>
        <v>0</v>
      </c>
      <c r="J198" s="206">
        <f>J199+J207</f>
        <v>0</v>
      </c>
      <c r="K198" s="456">
        <f>K199+K207</f>
        <v>0</v>
      </c>
      <c r="L198" s="209">
        <f t="shared" si="33"/>
        <v>0</v>
      </c>
      <c r="M198" s="457">
        <f>M199+M207</f>
        <v>0</v>
      </c>
      <c r="N198" s="207">
        <f>N199+N207</f>
        <v>0</v>
      </c>
      <c r="O198" s="209">
        <f t="shared" si="34"/>
        <v>0</v>
      </c>
      <c r="P198" s="458"/>
      <c r="R198" s="346"/>
      <c r="S198" s="346"/>
    </row>
    <row r="199" spans="1:19" hidden="1" x14ac:dyDescent="0.25">
      <c r="A199" s="85">
        <v>5100</v>
      </c>
      <c r="B199" s="210" t="s">
        <v>214</v>
      </c>
      <c r="C199" s="97">
        <f t="shared" si="27"/>
        <v>0</v>
      </c>
      <c r="D199" s="95">
        <f>D200+D201+D204+D205+D206</f>
        <v>0</v>
      </c>
      <c r="E199" s="98">
        <f>E200+E201+E204+E205+E206</f>
        <v>0</v>
      </c>
      <c r="F199" s="212">
        <f t="shared" si="31"/>
        <v>0</v>
      </c>
      <c r="G199" s="95">
        <f>G200+G201+G204+G205+G206</f>
        <v>0</v>
      </c>
      <c r="H199" s="399">
        <f>H200+H201+H204+H205+H206</f>
        <v>0</v>
      </c>
      <c r="I199" s="99">
        <f t="shared" si="32"/>
        <v>0</v>
      </c>
      <c r="J199" s="95">
        <f>J200+J201+J204+J205+J206</f>
        <v>0</v>
      </c>
      <c r="K199" s="399">
        <f>K200+K201+K204+K205+K206</f>
        <v>0</v>
      </c>
      <c r="L199" s="99">
        <f t="shared" si="33"/>
        <v>0</v>
      </c>
      <c r="M199" s="469">
        <f>M200+M201+M204+M205+M206</f>
        <v>0</v>
      </c>
      <c r="N199" s="98">
        <f>N200+N201+N204+N205+N206</f>
        <v>0</v>
      </c>
      <c r="O199" s="99">
        <f t="shared" si="34"/>
        <v>0</v>
      </c>
      <c r="P199" s="397"/>
      <c r="R199" s="346"/>
      <c r="S199" s="346"/>
    </row>
    <row r="200" spans="1:19" hidden="1" x14ac:dyDescent="0.25">
      <c r="A200" s="350">
        <v>5110</v>
      </c>
      <c r="B200" s="101" t="s">
        <v>215</v>
      </c>
      <c r="C200" s="240">
        <f t="shared" si="27"/>
        <v>0</v>
      </c>
      <c r="D200" s="106">
        <v>0</v>
      </c>
      <c r="E200" s="108"/>
      <c r="F200" s="242">
        <f t="shared" si="31"/>
        <v>0</v>
      </c>
      <c r="G200" s="106"/>
      <c r="H200" s="403"/>
      <c r="I200" s="243">
        <f t="shared" si="32"/>
        <v>0</v>
      </c>
      <c r="J200" s="106">
        <v>0</v>
      </c>
      <c r="K200" s="403"/>
      <c r="L200" s="243">
        <f t="shared" si="33"/>
        <v>0</v>
      </c>
      <c r="M200" s="463"/>
      <c r="N200" s="108"/>
      <c r="O200" s="243">
        <f t="shared" si="34"/>
        <v>0</v>
      </c>
      <c r="P200" s="382"/>
      <c r="R200" s="346"/>
      <c r="S200" s="346"/>
    </row>
    <row r="201" spans="1:19" ht="24" hidden="1" x14ac:dyDescent="0.25">
      <c r="A201" s="224">
        <v>5120</v>
      </c>
      <c r="B201" s="111" t="s">
        <v>216</v>
      </c>
      <c r="C201" s="227">
        <f t="shared" si="27"/>
        <v>0</v>
      </c>
      <c r="D201" s="225">
        <f>D202+D203</f>
        <v>0</v>
      </c>
      <c r="E201" s="228">
        <f>E202+E203</f>
        <v>0</v>
      </c>
      <c r="F201" s="229">
        <f t="shared" si="31"/>
        <v>0</v>
      </c>
      <c r="G201" s="225">
        <f>G202+G203</f>
        <v>0</v>
      </c>
      <c r="H201" s="465">
        <f>H202+H203</f>
        <v>0</v>
      </c>
      <c r="I201" s="230">
        <f t="shared" si="32"/>
        <v>0</v>
      </c>
      <c r="J201" s="225">
        <f>J202+J203</f>
        <v>0</v>
      </c>
      <c r="K201" s="465">
        <f>K202+K203</f>
        <v>0</v>
      </c>
      <c r="L201" s="230">
        <f t="shared" si="33"/>
        <v>0</v>
      </c>
      <c r="M201" s="466">
        <f>M202+M203</f>
        <v>0</v>
      </c>
      <c r="N201" s="228">
        <f>N202+N203</f>
        <v>0</v>
      </c>
      <c r="O201" s="230">
        <f t="shared" si="34"/>
        <v>0</v>
      </c>
      <c r="P201" s="387"/>
      <c r="R201" s="346"/>
      <c r="S201" s="346"/>
    </row>
    <row r="202" spans="1:19" hidden="1" x14ac:dyDescent="0.25">
      <c r="A202" s="64">
        <v>5121</v>
      </c>
      <c r="B202" s="111" t="s">
        <v>217</v>
      </c>
      <c r="C202" s="227">
        <f t="shared" si="27"/>
        <v>0</v>
      </c>
      <c r="D202" s="116">
        <v>0</v>
      </c>
      <c r="E202" s="118"/>
      <c r="F202" s="229">
        <f t="shared" si="31"/>
        <v>0</v>
      </c>
      <c r="G202" s="116"/>
      <c r="H202" s="408"/>
      <c r="I202" s="230">
        <f t="shared" si="32"/>
        <v>0</v>
      </c>
      <c r="J202" s="116">
        <v>0</v>
      </c>
      <c r="K202" s="408"/>
      <c r="L202" s="230">
        <f t="shared" si="33"/>
        <v>0</v>
      </c>
      <c r="M202" s="464"/>
      <c r="N202" s="118"/>
      <c r="O202" s="230">
        <f t="shared" si="34"/>
        <v>0</v>
      </c>
      <c r="P202" s="387"/>
      <c r="R202" s="346"/>
      <c r="S202" s="346"/>
    </row>
    <row r="203" spans="1:19" ht="24" hidden="1" x14ac:dyDescent="0.25">
      <c r="A203" s="64">
        <v>5129</v>
      </c>
      <c r="B203" s="111" t="s">
        <v>218</v>
      </c>
      <c r="C203" s="227">
        <f t="shared" si="27"/>
        <v>0</v>
      </c>
      <c r="D203" s="116">
        <v>0</v>
      </c>
      <c r="E203" s="118"/>
      <c r="F203" s="229">
        <f t="shared" si="31"/>
        <v>0</v>
      </c>
      <c r="G203" s="116"/>
      <c r="H203" s="408"/>
      <c r="I203" s="230">
        <f t="shared" si="32"/>
        <v>0</v>
      </c>
      <c r="J203" s="116">
        <v>0</v>
      </c>
      <c r="K203" s="408"/>
      <c r="L203" s="230">
        <f t="shared" si="33"/>
        <v>0</v>
      </c>
      <c r="M203" s="464"/>
      <c r="N203" s="118"/>
      <c r="O203" s="230">
        <f t="shared" si="34"/>
        <v>0</v>
      </c>
      <c r="P203" s="387"/>
      <c r="R203" s="346"/>
      <c r="S203" s="346"/>
    </row>
    <row r="204" spans="1:19" hidden="1" x14ac:dyDescent="0.25">
      <c r="A204" s="224">
        <v>5130</v>
      </c>
      <c r="B204" s="111" t="s">
        <v>219</v>
      </c>
      <c r="C204" s="227">
        <f t="shared" si="27"/>
        <v>0</v>
      </c>
      <c r="D204" s="116">
        <v>0</v>
      </c>
      <c r="E204" s="118"/>
      <c r="F204" s="229">
        <f t="shared" si="31"/>
        <v>0</v>
      </c>
      <c r="G204" s="116"/>
      <c r="H204" s="408"/>
      <c r="I204" s="230">
        <f t="shared" si="32"/>
        <v>0</v>
      </c>
      <c r="J204" s="116">
        <v>0</v>
      </c>
      <c r="K204" s="408"/>
      <c r="L204" s="230">
        <f t="shared" si="33"/>
        <v>0</v>
      </c>
      <c r="M204" s="464"/>
      <c r="N204" s="118"/>
      <c r="O204" s="230">
        <f t="shared" si="34"/>
        <v>0</v>
      </c>
      <c r="P204" s="387"/>
      <c r="R204" s="346"/>
      <c r="S204" s="346"/>
    </row>
    <row r="205" spans="1:19" hidden="1" x14ac:dyDescent="0.25">
      <c r="A205" s="224">
        <v>5140</v>
      </c>
      <c r="B205" s="111" t="s">
        <v>220</v>
      </c>
      <c r="C205" s="227">
        <f t="shared" si="27"/>
        <v>0</v>
      </c>
      <c r="D205" s="116">
        <v>0</v>
      </c>
      <c r="E205" s="118"/>
      <c r="F205" s="229">
        <f t="shared" si="31"/>
        <v>0</v>
      </c>
      <c r="G205" s="116"/>
      <c r="H205" s="408"/>
      <c r="I205" s="230">
        <f t="shared" si="32"/>
        <v>0</v>
      </c>
      <c r="J205" s="116">
        <v>0</v>
      </c>
      <c r="K205" s="408"/>
      <c r="L205" s="230">
        <f t="shared" si="33"/>
        <v>0</v>
      </c>
      <c r="M205" s="464"/>
      <c r="N205" s="118"/>
      <c r="O205" s="230">
        <f t="shared" si="34"/>
        <v>0</v>
      </c>
      <c r="P205" s="387"/>
      <c r="R205" s="346"/>
      <c r="S205" s="346"/>
    </row>
    <row r="206" spans="1:19" ht="24" hidden="1" x14ac:dyDescent="0.25">
      <c r="A206" s="224">
        <v>5170</v>
      </c>
      <c r="B206" s="111" t="s">
        <v>221</v>
      </c>
      <c r="C206" s="227">
        <f t="shared" si="27"/>
        <v>0</v>
      </c>
      <c r="D206" s="116">
        <v>0</v>
      </c>
      <c r="E206" s="118"/>
      <c r="F206" s="229">
        <f t="shared" si="31"/>
        <v>0</v>
      </c>
      <c r="G206" s="116"/>
      <c r="H206" s="408"/>
      <c r="I206" s="230">
        <f t="shared" si="32"/>
        <v>0</v>
      </c>
      <c r="J206" s="116">
        <v>0</v>
      </c>
      <c r="K206" s="408"/>
      <c r="L206" s="230">
        <f t="shared" si="33"/>
        <v>0</v>
      </c>
      <c r="M206" s="464"/>
      <c r="N206" s="118"/>
      <c r="O206" s="230">
        <f t="shared" si="34"/>
        <v>0</v>
      </c>
      <c r="P206" s="387"/>
      <c r="R206" s="346"/>
      <c r="S206" s="346"/>
    </row>
    <row r="207" spans="1:19" hidden="1" x14ac:dyDescent="0.25">
      <c r="A207" s="85">
        <v>5200</v>
      </c>
      <c r="B207" s="210" t="s">
        <v>222</v>
      </c>
      <c r="C207" s="97">
        <f t="shared" si="27"/>
        <v>0</v>
      </c>
      <c r="D207" s="95">
        <f>D208+D218+D219+D228+D229+D230+D232</f>
        <v>0</v>
      </c>
      <c r="E207" s="98">
        <f>E208+E218+E219+E228+E229+E230+E232</f>
        <v>0</v>
      </c>
      <c r="F207" s="212">
        <f t="shared" si="31"/>
        <v>0</v>
      </c>
      <c r="G207" s="95">
        <f>G208+G218+G219+G228+G229+G230+G232</f>
        <v>0</v>
      </c>
      <c r="H207" s="399">
        <f>H208+H218+H219+H228+H229+H230+H232</f>
        <v>0</v>
      </c>
      <c r="I207" s="99">
        <f t="shared" si="32"/>
        <v>0</v>
      </c>
      <c r="J207" s="95">
        <f>J208+J218+J219+J228+J229+J230+J232</f>
        <v>0</v>
      </c>
      <c r="K207" s="399">
        <f>K208+K218+K219+K228+K229+K230+K232</f>
        <v>0</v>
      </c>
      <c r="L207" s="99">
        <f t="shared" si="33"/>
        <v>0</v>
      </c>
      <c r="M207" s="469">
        <f>M208+M218+M219+M228+M229+M230+M232</f>
        <v>0</v>
      </c>
      <c r="N207" s="98">
        <f>N208+N218+N219+N228+N229+N230+N232</f>
        <v>0</v>
      </c>
      <c r="O207" s="99">
        <f t="shared" si="34"/>
        <v>0</v>
      </c>
      <c r="P207" s="397"/>
      <c r="R207" s="346"/>
      <c r="S207" s="346"/>
    </row>
    <row r="208" spans="1:19" hidden="1" x14ac:dyDescent="0.25">
      <c r="A208" s="213">
        <v>5210</v>
      </c>
      <c r="B208" s="156" t="s">
        <v>223</v>
      </c>
      <c r="C208" s="216">
        <f t="shared" si="27"/>
        <v>0</v>
      </c>
      <c r="D208" s="214">
        <f>SUM(D209:D217)</f>
        <v>0</v>
      </c>
      <c r="E208" s="217">
        <f>SUM(E209:E217)</f>
        <v>0</v>
      </c>
      <c r="F208" s="218">
        <f t="shared" si="31"/>
        <v>0</v>
      </c>
      <c r="G208" s="214">
        <f>SUM(G209:G217)</f>
        <v>0</v>
      </c>
      <c r="H208" s="461">
        <f>SUM(H209:H217)</f>
        <v>0</v>
      </c>
      <c r="I208" s="219">
        <f t="shared" si="32"/>
        <v>0</v>
      </c>
      <c r="J208" s="214">
        <f>SUM(J209:J217)</f>
        <v>0</v>
      </c>
      <c r="K208" s="461">
        <f>SUM(K209:K217)</f>
        <v>0</v>
      </c>
      <c r="L208" s="219">
        <f t="shared" si="33"/>
        <v>0</v>
      </c>
      <c r="M208" s="462">
        <f>SUM(M209:M217)</f>
        <v>0</v>
      </c>
      <c r="N208" s="217">
        <f>SUM(N209:N217)</f>
        <v>0</v>
      </c>
      <c r="O208" s="219">
        <f t="shared" si="34"/>
        <v>0</v>
      </c>
      <c r="P208" s="434"/>
      <c r="R208" s="346"/>
      <c r="S208" s="346"/>
    </row>
    <row r="209" spans="1:19" hidden="1" x14ac:dyDescent="0.25">
      <c r="A209" s="55">
        <v>5211</v>
      </c>
      <c r="B209" s="101" t="s">
        <v>224</v>
      </c>
      <c r="C209" s="227">
        <f t="shared" si="27"/>
        <v>0</v>
      </c>
      <c r="D209" s="106">
        <v>0</v>
      </c>
      <c r="E209" s="108"/>
      <c r="F209" s="242">
        <f t="shared" si="31"/>
        <v>0</v>
      </c>
      <c r="G209" s="106"/>
      <c r="H209" s="403"/>
      <c r="I209" s="243">
        <f t="shared" si="32"/>
        <v>0</v>
      </c>
      <c r="J209" s="106">
        <v>0</v>
      </c>
      <c r="K209" s="403"/>
      <c r="L209" s="243">
        <f t="shared" si="33"/>
        <v>0</v>
      </c>
      <c r="M209" s="463"/>
      <c r="N209" s="108"/>
      <c r="O209" s="243">
        <f t="shared" si="34"/>
        <v>0</v>
      </c>
      <c r="P209" s="382"/>
      <c r="R209" s="346"/>
      <c r="S209" s="346"/>
    </row>
    <row r="210" spans="1:19" hidden="1" x14ac:dyDescent="0.25">
      <c r="A210" s="64">
        <v>5212</v>
      </c>
      <c r="B210" s="111" t="s">
        <v>225</v>
      </c>
      <c r="C210" s="227">
        <f t="shared" si="27"/>
        <v>0</v>
      </c>
      <c r="D210" s="116">
        <v>0</v>
      </c>
      <c r="E210" s="118"/>
      <c r="F210" s="229">
        <f t="shared" si="31"/>
        <v>0</v>
      </c>
      <c r="G210" s="116"/>
      <c r="H210" s="408"/>
      <c r="I210" s="230">
        <f t="shared" si="32"/>
        <v>0</v>
      </c>
      <c r="J210" s="116">
        <v>0</v>
      </c>
      <c r="K210" s="408"/>
      <c r="L210" s="230">
        <f t="shared" si="33"/>
        <v>0</v>
      </c>
      <c r="M210" s="464"/>
      <c r="N210" s="118"/>
      <c r="O210" s="230">
        <f t="shared" si="34"/>
        <v>0</v>
      </c>
      <c r="P210" s="387"/>
      <c r="R210" s="346"/>
      <c r="S210" s="346"/>
    </row>
    <row r="211" spans="1:19" hidden="1" x14ac:dyDescent="0.25">
      <c r="A211" s="64">
        <v>5213</v>
      </c>
      <c r="B211" s="111" t="s">
        <v>226</v>
      </c>
      <c r="C211" s="227">
        <f t="shared" si="27"/>
        <v>0</v>
      </c>
      <c r="D211" s="116">
        <v>0</v>
      </c>
      <c r="E211" s="118"/>
      <c r="F211" s="229">
        <f t="shared" si="31"/>
        <v>0</v>
      </c>
      <c r="G211" s="116"/>
      <c r="H211" s="408"/>
      <c r="I211" s="230">
        <f t="shared" si="32"/>
        <v>0</v>
      </c>
      <c r="J211" s="116">
        <v>0</v>
      </c>
      <c r="K211" s="408"/>
      <c r="L211" s="230">
        <f t="shared" si="33"/>
        <v>0</v>
      </c>
      <c r="M211" s="464"/>
      <c r="N211" s="118"/>
      <c r="O211" s="230">
        <f t="shared" si="34"/>
        <v>0</v>
      </c>
      <c r="P211" s="387"/>
      <c r="R211" s="346"/>
      <c r="S211" s="346"/>
    </row>
    <row r="212" spans="1:19" hidden="1" x14ac:dyDescent="0.25">
      <c r="A212" s="64">
        <v>5214</v>
      </c>
      <c r="B212" s="111" t="s">
        <v>227</v>
      </c>
      <c r="C212" s="227">
        <f t="shared" si="27"/>
        <v>0</v>
      </c>
      <c r="D212" s="116">
        <v>0</v>
      </c>
      <c r="E212" s="118"/>
      <c r="F212" s="229">
        <f t="shared" si="31"/>
        <v>0</v>
      </c>
      <c r="G212" s="116"/>
      <c r="H212" s="408"/>
      <c r="I212" s="230">
        <f t="shared" si="32"/>
        <v>0</v>
      </c>
      <c r="J212" s="116">
        <v>0</v>
      </c>
      <c r="K212" s="408"/>
      <c r="L212" s="230">
        <f t="shared" si="33"/>
        <v>0</v>
      </c>
      <c r="M212" s="464"/>
      <c r="N212" s="118"/>
      <c r="O212" s="230">
        <f t="shared" si="34"/>
        <v>0</v>
      </c>
      <c r="P212" s="387"/>
      <c r="R212" s="346"/>
      <c r="S212" s="346"/>
    </row>
    <row r="213" spans="1:19" hidden="1" x14ac:dyDescent="0.25">
      <c r="A213" s="64">
        <v>5215</v>
      </c>
      <c r="B213" s="111" t="s">
        <v>228</v>
      </c>
      <c r="C213" s="227">
        <f t="shared" si="27"/>
        <v>0</v>
      </c>
      <c r="D213" s="116">
        <v>0</v>
      </c>
      <c r="E213" s="118"/>
      <c r="F213" s="229">
        <f t="shared" si="31"/>
        <v>0</v>
      </c>
      <c r="G213" s="116"/>
      <c r="H213" s="408"/>
      <c r="I213" s="230">
        <f t="shared" si="32"/>
        <v>0</v>
      </c>
      <c r="J213" s="116">
        <v>0</v>
      </c>
      <c r="K213" s="408"/>
      <c r="L213" s="230">
        <f t="shared" si="33"/>
        <v>0</v>
      </c>
      <c r="M213" s="464"/>
      <c r="N213" s="118"/>
      <c r="O213" s="230">
        <f t="shared" si="34"/>
        <v>0</v>
      </c>
      <c r="P213" s="387"/>
      <c r="R213" s="346"/>
      <c r="S213" s="346"/>
    </row>
    <row r="214" spans="1:19" ht="24" hidden="1" x14ac:dyDescent="0.25">
      <c r="A214" s="64">
        <v>5216</v>
      </c>
      <c r="B214" s="111" t="s">
        <v>229</v>
      </c>
      <c r="C214" s="227">
        <f t="shared" si="27"/>
        <v>0</v>
      </c>
      <c r="D214" s="116">
        <v>0</v>
      </c>
      <c r="E214" s="118"/>
      <c r="F214" s="229">
        <f t="shared" si="31"/>
        <v>0</v>
      </c>
      <c r="G214" s="116"/>
      <c r="H214" s="408"/>
      <c r="I214" s="230">
        <f t="shared" si="32"/>
        <v>0</v>
      </c>
      <c r="J214" s="116">
        <v>0</v>
      </c>
      <c r="K214" s="408"/>
      <c r="L214" s="230">
        <f t="shared" si="33"/>
        <v>0</v>
      </c>
      <c r="M214" s="464"/>
      <c r="N214" s="118"/>
      <c r="O214" s="230">
        <f t="shared" si="34"/>
        <v>0</v>
      </c>
      <c r="P214" s="387"/>
      <c r="R214" s="346"/>
      <c r="S214" s="346"/>
    </row>
    <row r="215" spans="1:19" hidden="1" x14ac:dyDescent="0.25">
      <c r="A215" s="64">
        <v>5217</v>
      </c>
      <c r="B215" s="111" t="s">
        <v>230</v>
      </c>
      <c r="C215" s="227">
        <f t="shared" si="27"/>
        <v>0</v>
      </c>
      <c r="D215" s="116">
        <v>0</v>
      </c>
      <c r="E215" s="118"/>
      <c r="F215" s="229">
        <f t="shared" si="31"/>
        <v>0</v>
      </c>
      <c r="G215" s="116"/>
      <c r="H215" s="408"/>
      <c r="I215" s="230">
        <f t="shared" si="32"/>
        <v>0</v>
      </c>
      <c r="J215" s="116">
        <v>0</v>
      </c>
      <c r="K215" s="408"/>
      <c r="L215" s="230">
        <f t="shared" si="33"/>
        <v>0</v>
      </c>
      <c r="M215" s="464"/>
      <c r="N215" s="118"/>
      <c r="O215" s="230">
        <f t="shared" si="34"/>
        <v>0</v>
      </c>
      <c r="P215" s="387"/>
      <c r="R215" s="346"/>
      <c r="S215" s="346"/>
    </row>
    <row r="216" spans="1:19" hidden="1" x14ac:dyDescent="0.25">
      <c r="A216" s="64">
        <v>5218</v>
      </c>
      <c r="B216" s="111" t="s">
        <v>231</v>
      </c>
      <c r="C216" s="227">
        <f t="shared" si="27"/>
        <v>0</v>
      </c>
      <c r="D216" s="116">
        <v>0</v>
      </c>
      <c r="E216" s="118"/>
      <c r="F216" s="229">
        <f t="shared" si="31"/>
        <v>0</v>
      </c>
      <c r="G216" s="116"/>
      <c r="H216" s="408"/>
      <c r="I216" s="230">
        <f t="shared" si="32"/>
        <v>0</v>
      </c>
      <c r="J216" s="116">
        <v>0</v>
      </c>
      <c r="K216" s="408"/>
      <c r="L216" s="230">
        <f t="shared" si="33"/>
        <v>0</v>
      </c>
      <c r="M216" s="464"/>
      <c r="N216" s="118"/>
      <c r="O216" s="230">
        <f t="shared" si="34"/>
        <v>0</v>
      </c>
      <c r="P216" s="387"/>
      <c r="R216" s="346"/>
      <c r="S216" s="346"/>
    </row>
    <row r="217" spans="1:19" hidden="1" x14ac:dyDescent="0.25">
      <c r="A217" s="64">
        <v>5219</v>
      </c>
      <c r="B217" s="111" t="s">
        <v>232</v>
      </c>
      <c r="C217" s="227">
        <f t="shared" si="27"/>
        <v>0</v>
      </c>
      <c r="D217" s="116">
        <v>0</v>
      </c>
      <c r="E217" s="118"/>
      <c r="F217" s="229">
        <f t="shared" si="31"/>
        <v>0</v>
      </c>
      <c r="G217" s="116"/>
      <c r="H217" s="408"/>
      <c r="I217" s="230">
        <f t="shared" si="32"/>
        <v>0</v>
      </c>
      <c r="J217" s="116">
        <v>0</v>
      </c>
      <c r="K217" s="408"/>
      <c r="L217" s="230">
        <f t="shared" si="33"/>
        <v>0</v>
      </c>
      <c r="M217" s="464"/>
      <c r="N217" s="118"/>
      <c r="O217" s="230">
        <f t="shared" si="34"/>
        <v>0</v>
      </c>
      <c r="P217" s="387"/>
      <c r="R217" s="346"/>
      <c r="S217" s="346"/>
    </row>
    <row r="218" spans="1:19" hidden="1" x14ac:dyDescent="0.25">
      <c r="A218" s="224">
        <v>5220</v>
      </c>
      <c r="B218" s="111" t="s">
        <v>233</v>
      </c>
      <c r="C218" s="227">
        <f t="shared" si="27"/>
        <v>0</v>
      </c>
      <c r="D218" s="116">
        <v>0</v>
      </c>
      <c r="E218" s="118"/>
      <c r="F218" s="229">
        <f t="shared" si="31"/>
        <v>0</v>
      </c>
      <c r="G218" s="116"/>
      <c r="H218" s="408"/>
      <c r="I218" s="230">
        <f t="shared" si="32"/>
        <v>0</v>
      </c>
      <c r="J218" s="116">
        <v>0</v>
      </c>
      <c r="K218" s="408"/>
      <c r="L218" s="230">
        <f t="shared" si="33"/>
        <v>0</v>
      </c>
      <c r="M218" s="464"/>
      <c r="N218" s="118"/>
      <c r="O218" s="230">
        <f t="shared" si="34"/>
        <v>0</v>
      </c>
      <c r="P218" s="387"/>
      <c r="R218" s="346"/>
      <c r="S218" s="346"/>
    </row>
    <row r="219" spans="1:19" hidden="1" x14ac:dyDescent="0.25">
      <c r="A219" s="224">
        <v>5230</v>
      </c>
      <c r="B219" s="111" t="s">
        <v>234</v>
      </c>
      <c r="C219" s="227">
        <f t="shared" si="27"/>
        <v>0</v>
      </c>
      <c r="D219" s="225">
        <f>SUM(D220:D227)</f>
        <v>0</v>
      </c>
      <c r="E219" s="228">
        <f>SUM(E220:E227)</f>
        <v>0</v>
      </c>
      <c r="F219" s="229">
        <f t="shared" si="31"/>
        <v>0</v>
      </c>
      <c r="G219" s="225">
        <f>SUM(G220:G227)</f>
        <v>0</v>
      </c>
      <c r="H219" s="465">
        <f>SUM(H220:H227)</f>
        <v>0</v>
      </c>
      <c r="I219" s="230">
        <f t="shared" si="32"/>
        <v>0</v>
      </c>
      <c r="J219" s="225">
        <f>SUM(J220:J227)</f>
        <v>0</v>
      </c>
      <c r="K219" s="465">
        <f>SUM(K220:K227)</f>
        <v>0</v>
      </c>
      <c r="L219" s="230">
        <f t="shared" si="33"/>
        <v>0</v>
      </c>
      <c r="M219" s="466">
        <f>SUM(M220:M227)</f>
        <v>0</v>
      </c>
      <c r="N219" s="228">
        <f>SUM(N220:N227)</f>
        <v>0</v>
      </c>
      <c r="O219" s="230">
        <f t="shared" si="34"/>
        <v>0</v>
      </c>
      <c r="P219" s="387"/>
      <c r="R219" s="346"/>
      <c r="S219" s="346"/>
    </row>
    <row r="220" spans="1:19" hidden="1" x14ac:dyDescent="0.25">
      <c r="A220" s="64">
        <v>5231</v>
      </c>
      <c r="B220" s="111" t="s">
        <v>235</v>
      </c>
      <c r="C220" s="227">
        <f t="shared" si="27"/>
        <v>0</v>
      </c>
      <c r="D220" s="116">
        <v>0</v>
      </c>
      <c r="E220" s="118"/>
      <c r="F220" s="229">
        <f t="shared" si="31"/>
        <v>0</v>
      </c>
      <c r="G220" s="116"/>
      <c r="H220" s="408"/>
      <c r="I220" s="230">
        <f t="shared" si="32"/>
        <v>0</v>
      </c>
      <c r="J220" s="116">
        <v>0</v>
      </c>
      <c r="K220" s="408"/>
      <c r="L220" s="230">
        <f t="shared" si="33"/>
        <v>0</v>
      </c>
      <c r="M220" s="464"/>
      <c r="N220" s="118"/>
      <c r="O220" s="230">
        <f t="shared" si="34"/>
        <v>0</v>
      </c>
      <c r="P220" s="387"/>
      <c r="R220" s="346"/>
      <c r="S220" s="346"/>
    </row>
    <row r="221" spans="1:19" hidden="1" x14ac:dyDescent="0.25">
      <c r="A221" s="64">
        <v>5232</v>
      </c>
      <c r="B221" s="111" t="s">
        <v>236</v>
      </c>
      <c r="C221" s="227">
        <f t="shared" si="27"/>
        <v>0</v>
      </c>
      <c r="D221" s="116">
        <v>0</v>
      </c>
      <c r="E221" s="118"/>
      <c r="F221" s="229">
        <f t="shared" si="31"/>
        <v>0</v>
      </c>
      <c r="G221" s="116"/>
      <c r="H221" s="408"/>
      <c r="I221" s="230">
        <f t="shared" si="32"/>
        <v>0</v>
      </c>
      <c r="J221" s="116">
        <v>0</v>
      </c>
      <c r="K221" s="408"/>
      <c r="L221" s="230">
        <f t="shared" si="33"/>
        <v>0</v>
      </c>
      <c r="M221" s="464"/>
      <c r="N221" s="118"/>
      <c r="O221" s="230">
        <f t="shared" si="34"/>
        <v>0</v>
      </c>
      <c r="P221" s="387"/>
      <c r="R221" s="346"/>
      <c r="S221" s="346"/>
    </row>
    <row r="222" spans="1:19" hidden="1" x14ac:dyDescent="0.25">
      <c r="A222" s="64">
        <v>5233</v>
      </c>
      <c r="B222" s="111" t="s">
        <v>237</v>
      </c>
      <c r="C222" s="227">
        <f t="shared" si="27"/>
        <v>0</v>
      </c>
      <c r="D222" s="116">
        <v>0</v>
      </c>
      <c r="E222" s="118"/>
      <c r="F222" s="229">
        <f t="shared" si="31"/>
        <v>0</v>
      </c>
      <c r="G222" s="116"/>
      <c r="H222" s="408"/>
      <c r="I222" s="230">
        <f t="shared" si="32"/>
        <v>0</v>
      </c>
      <c r="J222" s="116">
        <v>0</v>
      </c>
      <c r="K222" s="408"/>
      <c r="L222" s="230">
        <f t="shared" si="33"/>
        <v>0</v>
      </c>
      <c r="M222" s="464"/>
      <c r="N222" s="118"/>
      <c r="O222" s="230">
        <f t="shared" si="34"/>
        <v>0</v>
      </c>
      <c r="P222" s="387"/>
      <c r="R222" s="346"/>
      <c r="S222" s="346"/>
    </row>
    <row r="223" spans="1:19" ht="24" hidden="1" x14ac:dyDescent="0.25">
      <c r="A223" s="64">
        <v>5234</v>
      </c>
      <c r="B223" s="111" t="s">
        <v>238</v>
      </c>
      <c r="C223" s="227">
        <f t="shared" si="27"/>
        <v>0</v>
      </c>
      <c r="D223" s="116">
        <v>0</v>
      </c>
      <c r="E223" s="118"/>
      <c r="F223" s="229">
        <f t="shared" si="31"/>
        <v>0</v>
      </c>
      <c r="G223" s="116"/>
      <c r="H223" s="408"/>
      <c r="I223" s="230">
        <f t="shared" si="32"/>
        <v>0</v>
      </c>
      <c r="J223" s="116">
        <v>0</v>
      </c>
      <c r="K223" s="408"/>
      <c r="L223" s="230">
        <f t="shared" si="33"/>
        <v>0</v>
      </c>
      <c r="M223" s="464"/>
      <c r="N223" s="118"/>
      <c r="O223" s="230">
        <f t="shared" si="34"/>
        <v>0</v>
      </c>
      <c r="P223" s="387"/>
      <c r="R223" s="346"/>
      <c r="S223" s="346"/>
    </row>
    <row r="224" spans="1:19" hidden="1" x14ac:dyDescent="0.25">
      <c r="A224" s="64">
        <v>5236</v>
      </c>
      <c r="B224" s="111" t="s">
        <v>239</v>
      </c>
      <c r="C224" s="227">
        <f t="shared" si="27"/>
        <v>0</v>
      </c>
      <c r="D224" s="116">
        <v>0</v>
      </c>
      <c r="E224" s="118"/>
      <c r="F224" s="229">
        <f t="shared" si="31"/>
        <v>0</v>
      </c>
      <c r="G224" s="116"/>
      <c r="H224" s="408"/>
      <c r="I224" s="230">
        <f t="shared" si="32"/>
        <v>0</v>
      </c>
      <c r="J224" s="116">
        <v>0</v>
      </c>
      <c r="K224" s="408"/>
      <c r="L224" s="230">
        <f t="shared" si="33"/>
        <v>0</v>
      </c>
      <c r="M224" s="464"/>
      <c r="N224" s="118"/>
      <c r="O224" s="230">
        <f t="shared" si="34"/>
        <v>0</v>
      </c>
      <c r="P224" s="387"/>
      <c r="R224" s="346"/>
      <c r="S224" s="346"/>
    </row>
    <row r="225" spans="1:19" hidden="1" x14ac:dyDescent="0.25">
      <c r="A225" s="64">
        <v>5237</v>
      </c>
      <c r="B225" s="111" t="s">
        <v>240</v>
      </c>
      <c r="C225" s="227">
        <f t="shared" si="27"/>
        <v>0</v>
      </c>
      <c r="D225" s="116">
        <v>0</v>
      </c>
      <c r="E225" s="118"/>
      <c r="F225" s="229">
        <f t="shared" si="31"/>
        <v>0</v>
      </c>
      <c r="G225" s="116"/>
      <c r="H225" s="408"/>
      <c r="I225" s="230">
        <f t="shared" si="32"/>
        <v>0</v>
      </c>
      <c r="J225" s="116">
        <v>0</v>
      </c>
      <c r="K225" s="408"/>
      <c r="L225" s="230">
        <f t="shared" si="33"/>
        <v>0</v>
      </c>
      <c r="M225" s="464"/>
      <c r="N225" s="118"/>
      <c r="O225" s="230">
        <f t="shared" si="34"/>
        <v>0</v>
      </c>
      <c r="P225" s="387"/>
      <c r="R225" s="346"/>
      <c r="S225" s="346"/>
    </row>
    <row r="226" spans="1:19" ht="24" hidden="1" x14ac:dyDescent="0.25">
      <c r="A226" s="64">
        <v>5238</v>
      </c>
      <c r="B226" s="111" t="s">
        <v>241</v>
      </c>
      <c r="C226" s="227">
        <f t="shared" si="27"/>
        <v>0</v>
      </c>
      <c r="D226" s="116">
        <v>0</v>
      </c>
      <c r="E226" s="118"/>
      <c r="F226" s="229">
        <f t="shared" si="31"/>
        <v>0</v>
      </c>
      <c r="G226" s="116"/>
      <c r="H226" s="408"/>
      <c r="I226" s="230">
        <f t="shared" si="32"/>
        <v>0</v>
      </c>
      <c r="J226" s="116">
        <v>0</v>
      </c>
      <c r="K226" s="408"/>
      <c r="L226" s="230">
        <f t="shared" si="33"/>
        <v>0</v>
      </c>
      <c r="M226" s="464"/>
      <c r="N226" s="118"/>
      <c r="O226" s="230">
        <f t="shared" si="34"/>
        <v>0</v>
      </c>
      <c r="P226" s="387"/>
      <c r="R226" s="346"/>
      <c r="S226" s="346"/>
    </row>
    <row r="227" spans="1:19" ht="24" hidden="1" x14ac:dyDescent="0.25">
      <c r="A227" s="64">
        <v>5239</v>
      </c>
      <c r="B227" s="111" t="s">
        <v>242</v>
      </c>
      <c r="C227" s="227">
        <f t="shared" si="27"/>
        <v>0</v>
      </c>
      <c r="D227" s="116">
        <v>0</v>
      </c>
      <c r="E227" s="118"/>
      <c r="F227" s="229">
        <f t="shared" si="31"/>
        <v>0</v>
      </c>
      <c r="G227" s="116"/>
      <c r="H227" s="408"/>
      <c r="I227" s="230">
        <f t="shared" si="32"/>
        <v>0</v>
      </c>
      <c r="J227" s="116">
        <v>0</v>
      </c>
      <c r="K227" s="408"/>
      <c r="L227" s="230">
        <f t="shared" si="33"/>
        <v>0</v>
      </c>
      <c r="M227" s="464"/>
      <c r="N227" s="118"/>
      <c r="O227" s="230">
        <f t="shared" si="34"/>
        <v>0</v>
      </c>
      <c r="P227" s="387"/>
      <c r="R227" s="346"/>
      <c r="S227" s="346"/>
    </row>
    <row r="228" spans="1:19" ht="24" hidden="1" x14ac:dyDescent="0.25">
      <c r="A228" s="224">
        <v>5240</v>
      </c>
      <c r="B228" s="111" t="s">
        <v>243</v>
      </c>
      <c r="C228" s="227">
        <f t="shared" si="27"/>
        <v>0</v>
      </c>
      <c r="D228" s="116">
        <v>0</v>
      </c>
      <c r="E228" s="118"/>
      <c r="F228" s="229">
        <f t="shared" si="31"/>
        <v>0</v>
      </c>
      <c r="G228" s="116"/>
      <c r="H228" s="408"/>
      <c r="I228" s="230">
        <f t="shared" si="32"/>
        <v>0</v>
      </c>
      <c r="J228" s="116">
        <v>0</v>
      </c>
      <c r="K228" s="408"/>
      <c r="L228" s="230">
        <f t="shared" si="33"/>
        <v>0</v>
      </c>
      <c r="M228" s="464"/>
      <c r="N228" s="118"/>
      <c r="O228" s="230">
        <f t="shared" si="34"/>
        <v>0</v>
      </c>
      <c r="P228" s="387"/>
      <c r="R228" s="346"/>
      <c r="S228" s="346"/>
    </row>
    <row r="229" spans="1:19" hidden="1" x14ac:dyDescent="0.25">
      <c r="A229" s="224">
        <v>5250</v>
      </c>
      <c r="B229" s="111" t="s">
        <v>244</v>
      </c>
      <c r="C229" s="227">
        <f t="shared" si="27"/>
        <v>0</v>
      </c>
      <c r="D229" s="116">
        <v>0</v>
      </c>
      <c r="E229" s="118"/>
      <c r="F229" s="229">
        <f t="shared" si="31"/>
        <v>0</v>
      </c>
      <c r="G229" s="116"/>
      <c r="H229" s="408"/>
      <c r="I229" s="230">
        <f t="shared" si="32"/>
        <v>0</v>
      </c>
      <c r="J229" s="116">
        <v>0</v>
      </c>
      <c r="K229" s="408"/>
      <c r="L229" s="230">
        <f t="shared" si="33"/>
        <v>0</v>
      </c>
      <c r="M229" s="464"/>
      <c r="N229" s="118"/>
      <c r="O229" s="230">
        <f t="shared" si="34"/>
        <v>0</v>
      </c>
      <c r="P229" s="387"/>
      <c r="R229" s="346"/>
      <c r="S229" s="346"/>
    </row>
    <row r="230" spans="1:19" hidden="1" x14ac:dyDescent="0.25">
      <c r="A230" s="224">
        <v>5260</v>
      </c>
      <c r="B230" s="111" t="s">
        <v>245</v>
      </c>
      <c r="C230" s="227">
        <f t="shared" si="27"/>
        <v>0</v>
      </c>
      <c r="D230" s="225">
        <f>SUM(D231)</f>
        <v>0</v>
      </c>
      <c r="E230" s="228">
        <f>SUM(E231)</f>
        <v>0</v>
      </c>
      <c r="F230" s="229">
        <f t="shared" si="31"/>
        <v>0</v>
      </c>
      <c r="G230" s="225">
        <f>SUM(G231)</f>
        <v>0</v>
      </c>
      <c r="H230" s="465">
        <f>SUM(H231)</f>
        <v>0</v>
      </c>
      <c r="I230" s="230">
        <f t="shared" si="32"/>
        <v>0</v>
      </c>
      <c r="J230" s="225">
        <f>SUM(J231)</f>
        <v>0</v>
      </c>
      <c r="K230" s="465">
        <f>SUM(K231)</f>
        <v>0</v>
      </c>
      <c r="L230" s="230">
        <f t="shared" si="33"/>
        <v>0</v>
      </c>
      <c r="M230" s="466">
        <f>SUM(M231)</f>
        <v>0</v>
      </c>
      <c r="N230" s="228">
        <f>SUM(N231)</f>
        <v>0</v>
      </c>
      <c r="O230" s="230">
        <f t="shared" si="34"/>
        <v>0</v>
      </c>
      <c r="P230" s="387"/>
      <c r="R230" s="346"/>
      <c r="S230" s="346"/>
    </row>
    <row r="231" spans="1:19" ht="24" hidden="1" x14ac:dyDescent="0.25">
      <c r="A231" s="64">
        <v>5269</v>
      </c>
      <c r="B231" s="111" t="s">
        <v>246</v>
      </c>
      <c r="C231" s="227">
        <f t="shared" si="27"/>
        <v>0</v>
      </c>
      <c r="D231" s="116">
        <v>0</v>
      </c>
      <c r="E231" s="118"/>
      <c r="F231" s="229">
        <f t="shared" si="31"/>
        <v>0</v>
      </c>
      <c r="G231" s="116"/>
      <c r="H231" s="408"/>
      <c r="I231" s="230">
        <f t="shared" si="32"/>
        <v>0</v>
      </c>
      <c r="J231" s="116">
        <v>0</v>
      </c>
      <c r="K231" s="408"/>
      <c r="L231" s="230">
        <f t="shared" si="33"/>
        <v>0</v>
      </c>
      <c r="M231" s="464"/>
      <c r="N231" s="118"/>
      <c r="O231" s="230">
        <f t="shared" si="34"/>
        <v>0</v>
      </c>
      <c r="P231" s="387"/>
      <c r="R231" s="346"/>
      <c r="S231" s="346"/>
    </row>
    <row r="232" spans="1:19" ht="24" hidden="1" x14ac:dyDescent="0.25">
      <c r="A232" s="213">
        <v>5270</v>
      </c>
      <c r="B232" s="156" t="s">
        <v>247</v>
      </c>
      <c r="C232" s="290">
        <f t="shared" si="27"/>
        <v>0</v>
      </c>
      <c r="D232" s="231">
        <v>0</v>
      </c>
      <c r="E232" s="234"/>
      <c r="F232" s="218">
        <f t="shared" si="31"/>
        <v>0</v>
      </c>
      <c r="G232" s="231"/>
      <c r="H232" s="467"/>
      <c r="I232" s="219">
        <f t="shared" si="32"/>
        <v>0</v>
      </c>
      <c r="J232" s="231">
        <v>0</v>
      </c>
      <c r="K232" s="467"/>
      <c r="L232" s="219">
        <f t="shared" si="33"/>
        <v>0</v>
      </c>
      <c r="M232" s="468"/>
      <c r="N232" s="234"/>
      <c r="O232" s="219">
        <f t="shared" si="34"/>
        <v>0</v>
      </c>
      <c r="P232" s="434"/>
      <c r="R232" s="346"/>
      <c r="S232" s="346"/>
    </row>
    <row r="233" spans="1:19" x14ac:dyDescent="0.25">
      <c r="A233" s="200">
        <v>6000</v>
      </c>
      <c r="B233" s="200" t="s">
        <v>248</v>
      </c>
      <c r="C233" s="608">
        <f t="shared" si="27"/>
        <v>13000</v>
      </c>
      <c r="D233" s="206">
        <f>D234+D254+D261</f>
        <v>13000</v>
      </c>
      <c r="E233" s="207">
        <f>E234+E254+E261</f>
        <v>0</v>
      </c>
      <c r="F233" s="208">
        <f t="shared" si="31"/>
        <v>13000</v>
      </c>
      <c r="G233" s="206">
        <f>G234+G254+G261</f>
        <v>0</v>
      </c>
      <c r="H233" s="456">
        <f>H234+H254+H261</f>
        <v>0</v>
      </c>
      <c r="I233" s="209">
        <f t="shared" si="32"/>
        <v>0</v>
      </c>
      <c r="J233" s="206">
        <f>J234+J254+J261</f>
        <v>0</v>
      </c>
      <c r="K233" s="456">
        <f>K234+K254+K261</f>
        <v>0</v>
      </c>
      <c r="L233" s="209">
        <f t="shared" si="33"/>
        <v>0</v>
      </c>
      <c r="M233" s="457">
        <f>M234+M254+M261</f>
        <v>0</v>
      </c>
      <c r="N233" s="207">
        <f>N234+N254+N261</f>
        <v>0</v>
      </c>
      <c r="O233" s="209">
        <f t="shared" si="34"/>
        <v>0</v>
      </c>
      <c r="P233" s="458"/>
      <c r="R233" s="346"/>
      <c r="S233" s="346"/>
    </row>
    <row r="234" spans="1:19" hidden="1" x14ac:dyDescent="0.25">
      <c r="A234" s="137">
        <v>6200</v>
      </c>
      <c r="B234" s="253" t="s">
        <v>249</v>
      </c>
      <c r="C234" s="26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2"/>
        <v>0</v>
      </c>
      <c r="J234" s="211">
        <f>SUM(J235,J236,J238,J241,J247,J248,J249)</f>
        <v>0</v>
      </c>
      <c r="K234" s="486">
        <f>SUM(K235,K236,K238,K241,K247,K248,K249)</f>
        <v>0</v>
      </c>
      <c r="L234" s="268">
        <f t="shared" si="33"/>
        <v>0</v>
      </c>
      <c r="M234" s="459">
        <f>SUM(M235,M236,M238,M241,M247,M248,M249)</f>
        <v>0</v>
      </c>
      <c r="N234" s="266">
        <f>SUM(N235,N236,N238,N241,N247,N248,N249)</f>
        <v>0</v>
      </c>
      <c r="O234" s="268">
        <f t="shared" si="34"/>
        <v>0</v>
      </c>
      <c r="P234" s="460"/>
      <c r="R234" s="346"/>
      <c r="S234" s="346"/>
    </row>
    <row r="235" spans="1:19" ht="24" hidden="1" x14ac:dyDescent="0.25">
      <c r="A235" s="350">
        <v>6220</v>
      </c>
      <c r="B235" s="101" t="s">
        <v>250</v>
      </c>
      <c r="C235" s="240">
        <f t="shared" si="27"/>
        <v>0</v>
      </c>
      <c r="D235" s="106">
        <v>0</v>
      </c>
      <c r="E235" s="108"/>
      <c r="F235" s="242">
        <f t="shared" si="31"/>
        <v>0</v>
      </c>
      <c r="G235" s="106"/>
      <c r="H235" s="403"/>
      <c r="I235" s="243">
        <f t="shared" si="32"/>
        <v>0</v>
      </c>
      <c r="J235" s="106">
        <v>0</v>
      </c>
      <c r="K235" s="403"/>
      <c r="L235" s="243">
        <f t="shared" si="33"/>
        <v>0</v>
      </c>
      <c r="M235" s="463"/>
      <c r="N235" s="108"/>
      <c r="O235" s="243">
        <f t="shared" si="34"/>
        <v>0</v>
      </c>
      <c r="P235" s="382"/>
      <c r="R235" s="346"/>
      <c r="S235" s="346"/>
    </row>
    <row r="236" spans="1:19" hidden="1" x14ac:dyDescent="0.25">
      <c r="A236" s="224">
        <v>6230</v>
      </c>
      <c r="B236" s="111" t="s">
        <v>251</v>
      </c>
      <c r="C236" s="227">
        <f t="shared" si="27"/>
        <v>0</v>
      </c>
      <c r="D236" s="225">
        <f>SUM(D237)</f>
        <v>0</v>
      </c>
      <c r="E236" s="465">
        <f>SUM(E237)</f>
        <v>0</v>
      </c>
      <c r="F236" s="229">
        <f t="shared" si="31"/>
        <v>0</v>
      </c>
      <c r="G236" s="225">
        <f>SUM(G237)</f>
        <v>0</v>
      </c>
      <c r="H236" s="465">
        <f>SUM(H237)</f>
        <v>0</v>
      </c>
      <c r="I236" s="230">
        <f t="shared" si="32"/>
        <v>0</v>
      </c>
      <c r="J236" s="225">
        <f>SUM(J237)</f>
        <v>0</v>
      </c>
      <c r="K236" s="465">
        <f>SUM(K237)</f>
        <v>0</v>
      </c>
      <c r="L236" s="230">
        <f t="shared" si="33"/>
        <v>0</v>
      </c>
      <c r="M236" s="225">
        <f>SUM(M237)</f>
        <v>0</v>
      </c>
      <c r="N236" s="465">
        <f>SUM(N237)</f>
        <v>0</v>
      </c>
      <c r="O236" s="230">
        <f t="shared" si="34"/>
        <v>0</v>
      </c>
      <c r="P236" s="387"/>
      <c r="R236" s="346"/>
      <c r="S236" s="346"/>
    </row>
    <row r="237" spans="1:19" ht="24" hidden="1" x14ac:dyDescent="0.25">
      <c r="A237" s="64">
        <v>6239</v>
      </c>
      <c r="B237" s="101" t="s">
        <v>252</v>
      </c>
      <c r="C237" s="227">
        <f t="shared" si="27"/>
        <v>0</v>
      </c>
      <c r="D237" s="116">
        <v>0</v>
      </c>
      <c r="E237" s="118"/>
      <c r="F237" s="229">
        <f t="shared" si="31"/>
        <v>0</v>
      </c>
      <c r="G237" s="116"/>
      <c r="H237" s="408"/>
      <c r="I237" s="230">
        <f t="shared" si="32"/>
        <v>0</v>
      </c>
      <c r="J237" s="116">
        <v>0</v>
      </c>
      <c r="K237" s="408"/>
      <c r="L237" s="230">
        <f t="shared" si="33"/>
        <v>0</v>
      </c>
      <c r="M237" s="464"/>
      <c r="N237" s="118"/>
      <c r="O237" s="230">
        <f t="shared" si="34"/>
        <v>0</v>
      </c>
      <c r="P237" s="387"/>
      <c r="R237" s="346"/>
      <c r="S237" s="346"/>
    </row>
    <row r="238" spans="1:19" ht="24" hidden="1" x14ac:dyDescent="0.25">
      <c r="A238" s="224">
        <v>6240</v>
      </c>
      <c r="B238" s="111" t="s">
        <v>253</v>
      </c>
      <c r="C238" s="227">
        <f t="shared" si="27"/>
        <v>0</v>
      </c>
      <c r="D238" s="225">
        <f>SUM(D239:D240)</f>
        <v>0</v>
      </c>
      <c r="E238" s="228">
        <f>SUM(E239:E240)</f>
        <v>0</v>
      </c>
      <c r="F238" s="229">
        <f t="shared" si="31"/>
        <v>0</v>
      </c>
      <c r="G238" s="225">
        <f>SUM(G239:G240)</f>
        <v>0</v>
      </c>
      <c r="H238" s="465">
        <f>SUM(H239:H240)</f>
        <v>0</v>
      </c>
      <c r="I238" s="230">
        <f t="shared" si="32"/>
        <v>0</v>
      </c>
      <c r="J238" s="225">
        <f>SUM(J239:J240)</f>
        <v>0</v>
      </c>
      <c r="K238" s="465">
        <f>SUM(K239:K240)</f>
        <v>0</v>
      </c>
      <c r="L238" s="230">
        <f t="shared" si="33"/>
        <v>0</v>
      </c>
      <c r="M238" s="466">
        <f>SUM(M239:M240)</f>
        <v>0</v>
      </c>
      <c r="N238" s="228">
        <f>SUM(N239:N240)</f>
        <v>0</v>
      </c>
      <c r="O238" s="230">
        <f t="shared" si="34"/>
        <v>0</v>
      </c>
      <c r="P238" s="387"/>
      <c r="R238" s="346"/>
      <c r="S238" s="346"/>
    </row>
    <row r="239" spans="1:19" hidden="1" x14ac:dyDescent="0.25">
      <c r="A239" s="64">
        <v>6241</v>
      </c>
      <c r="B239" s="111" t="s">
        <v>254</v>
      </c>
      <c r="C239" s="227">
        <f t="shared" si="27"/>
        <v>0</v>
      </c>
      <c r="D239" s="116">
        <v>0</v>
      </c>
      <c r="E239" s="118"/>
      <c r="F239" s="229">
        <f t="shared" si="31"/>
        <v>0</v>
      </c>
      <c r="G239" s="116"/>
      <c r="H239" s="408"/>
      <c r="I239" s="230">
        <f t="shared" si="32"/>
        <v>0</v>
      </c>
      <c r="J239" s="116">
        <v>0</v>
      </c>
      <c r="K239" s="408"/>
      <c r="L239" s="230">
        <f t="shared" si="33"/>
        <v>0</v>
      </c>
      <c r="M239" s="464"/>
      <c r="N239" s="118"/>
      <c r="O239" s="230">
        <f t="shared" si="34"/>
        <v>0</v>
      </c>
      <c r="P239" s="387"/>
      <c r="R239" s="346"/>
      <c r="S239" s="346"/>
    </row>
    <row r="240" spans="1:19" hidden="1" x14ac:dyDescent="0.25">
      <c r="A240" s="64">
        <v>6242</v>
      </c>
      <c r="B240" s="111" t="s">
        <v>255</v>
      </c>
      <c r="C240" s="227">
        <f t="shared" si="27"/>
        <v>0</v>
      </c>
      <c r="D240" s="116">
        <v>0</v>
      </c>
      <c r="E240" s="118"/>
      <c r="F240" s="229">
        <f t="shared" si="31"/>
        <v>0</v>
      </c>
      <c r="G240" s="116"/>
      <c r="H240" s="408"/>
      <c r="I240" s="230">
        <f t="shared" si="32"/>
        <v>0</v>
      </c>
      <c r="J240" s="116">
        <v>0</v>
      </c>
      <c r="K240" s="408"/>
      <c r="L240" s="230">
        <f t="shared" si="33"/>
        <v>0</v>
      </c>
      <c r="M240" s="464"/>
      <c r="N240" s="118"/>
      <c r="O240" s="230">
        <f t="shared" si="34"/>
        <v>0</v>
      </c>
      <c r="P240" s="387"/>
      <c r="R240" s="346"/>
      <c r="S240" s="346"/>
    </row>
    <row r="241" spans="1:19" ht="24" hidden="1" x14ac:dyDescent="0.25">
      <c r="A241" s="224">
        <v>6250</v>
      </c>
      <c r="B241" s="111" t="s">
        <v>256</v>
      </c>
      <c r="C241" s="227">
        <f t="shared" si="27"/>
        <v>0</v>
      </c>
      <c r="D241" s="225">
        <f>SUM(D242:D246)</f>
        <v>0</v>
      </c>
      <c r="E241" s="228">
        <f>SUM(E242:E246)</f>
        <v>0</v>
      </c>
      <c r="F241" s="229">
        <f t="shared" si="31"/>
        <v>0</v>
      </c>
      <c r="G241" s="225">
        <f>SUM(G242:G246)</f>
        <v>0</v>
      </c>
      <c r="H241" s="465">
        <f>SUM(H242:H246)</f>
        <v>0</v>
      </c>
      <c r="I241" s="230">
        <f t="shared" si="32"/>
        <v>0</v>
      </c>
      <c r="J241" s="225">
        <f>SUM(J242:J246)</f>
        <v>0</v>
      </c>
      <c r="K241" s="465">
        <f>SUM(K242:K246)</f>
        <v>0</v>
      </c>
      <c r="L241" s="230">
        <f t="shared" si="33"/>
        <v>0</v>
      </c>
      <c r="M241" s="466">
        <f>SUM(M242:M246)</f>
        <v>0</v>
      </c>
      <c r="N241" s="228">
        <f>SUM(N242:N246)</f>
        <v>0</v>
      </c>
      <c r="O241" s="230">
        <f t="shared" si="34"/>
        <v>0</v>
      </c>
      <c r="P241" s="387"/>
      <c r="R241" s="346"/>
      <c r="S241" s="346"/>
    </row>
    <row r="242" spans="1:19" hidden="1" x14ac:dyDescent="0.25">
      <c r="A242" s="64">
        <v>6252</v>
      </c>
      <c r="B242" s="111" t="s">
        <v>257</v>
      </c>
      <c r="C242" s="227">
        <f t="shared" si="27"/>
        <v>0</v>
      </c>
      <c r="D242" s="116">
        <v>0</v>
      </c>
      <c r="E242" s="118"/>
      <c r="F242" s="229">
        <f t="shared" si="31"/>
        <v>0</v>
      </c>
      <c r="G242" s="116"/>
      <c r="H242" s="408"/>
      <c r="I242" s="230">
        <f t="shared" si="32"/>
        <v>0</v>
      </c>
      <c r="J242" s="116">
        <v>0</v>
      </c>
      <c r="K242" s="408"/>
      <c r="L242" s="230">
        <f t="shared" si="33"/>
        <v>0</v>
      </c>
      <c r="M242" s="464"/>
      <c r="N242" s="118"/>
      <c r="O242" s="230">
        <f t="shared" si="34"/>
        <v>0</v>
      </c>
      <c r="P242" s="387"/>
      <c r="R242" s="346"/>
      <c r="S242" s="346"/>
    </row>
    <row r="243" spans="1:19" hidden="1" x14ac:dyDescent="0.25">
      <c r="A243" s="64">
        <v>6253</v>
      </c>
      <c r="B243" s="111" t="s">
        <v>258</v>
      </c>
      <c r="C243" s="227">
        <f t="shared" si="27"/>
        <v>0</v>
      </c>
      <c r="D243" s="116">
        <v>0</v>
      </c>
      <c r="E243" s="118"/>
      <c r="F243" s="229">
        <f t="shared" si="31"/>
        <v>0</v>
      </c>
      <c r="G243" s="116"/>
      <c r="H243" s="408"/>
      <c r="I243" s="230">
        <f t="shared" si="32"/>
        <v>0</v>
      </c>
      <c r="J243" s="116">
        <v>0</v>
      </c>
      <c r="K243" s="408"/>
      <c r="L243" s="230">
        <f t="shared" si="33"/>
        <v>0</v>
      </c>
      <c r="M243" s="464"/>
      <c r="N243" s="118"/>
      <c r="O243" s="230">
        <f t="shared" si="34"/>
        <v>0</v>
      </c>
      <c r="P243" s="387"/>
      <c r="R243" s="346"/>
      <c r="S243" s="346"/>
    </row>
    <row r="244" spans="1:19" ht="24" hidden="1" x14ac:dyDescent="0.25">
      <c r="A244" s="64">
        <v>6254</v>
      </c>
      <c r="B244" s="111" t="s">
        <v>259</v>
      </c>
      <c r="C244" s="227">
        <f t="shared" si="27"/>
        <v>0</v>
      </c>
      <c r="D244" s="116">
        <v>0</v>
      </c>
      <c r="E244" s="118"/>
      <c r="F244" s="229">
        <f t="shared" si="31"/>
        <v>0</v>
      </c>
      <c r="G244" s="116"/>
      <c r="H244" s="408"/>
      <c r="I244" s="230">
        <f t="shared" si="32"/>
        <v>0</v>
      </c>
      <c r="J244" s="116">
        <v>0</v>
      </c>
      <c r="K244" s="408"/>
      <c r="L244" s="230">
        <f t="shared" si="33"/>
        <v>0</v>
      </c>
      <c r="M244" s="464"/>
      <c r="N244" s="118"/>
      <c r="O244" s="230">
        <f t="shared" si="34"/>
        <v>0</v>
      </c>
      <c r="P244" s="387"/>
      <c r="R244" s="346"/>
      <c r="S244" s="346"/>
    </row>
    <row r="245" spans="1:19" ht="24" hidden="1" x14ac:dyDescent="0.25">
      <c r="A245" s="64">
        <v>6255</v>
      </c>
      <c r="B245" s="111" t="s">
        <v>260</v>
      </c>
      <c r="C245" s="227">
        <f t="shared" si="27"/>
        <v>0</v>
      </c>
      <c r="D245" s="116">
        <v>0</v>
      </c>
      <c r="E245" s="118"/>
      <c r="F245" s="229">
        <f t="shared" si="31"/>
        <v>0</v>
      </c>
      <c r="G245" s="116"/>
      <c r="H245" s="408"/>
      <c r="I245" s="230">
        <f t="shared" si="32"/>
        <v>0</v>
      </c>
      <c r="J245" s="116">
        <v>0</v>
      </c>
      <c r="K245" s="408"/>
      <c r="L245" s="230">
        <f t="shared" si="33"/>
        <v>0</v>
      </c>
      <c r="M245" s="464"/>
      <c r="N245" s="118"/>
      <c r="O245" s="230">
        <f t="shared" si="34"/>
        <v>0</v>
      </c>
      <c r="P245" s="387"/>
      <c r="R245" s="346"/>
      <c r="S245" s="346"/>
    </row>
    <row r="246" spans="1:19" hidden="1" x14ac:dyDescent="0.25">
      <c r="A246" s="64">
        <v>6259</v>
      </c>
      <c r="B246" s="111" t="s">
        <v>261</v>
      </c>
      <c r="C246" s="227">
        <f t="shared" si="27"/>
        <v>0</v>
      </c>
      <c r="D246" s="116">
        <v>0</v>
      </c>
      <c r="E246" s="118"/>
      <c r="F246" s="229">
        <f t="shared" si="31"/>
        <v>0</v>
      </c>
      <c r="G246" s="116"/>
      <c r="H246" s="408"/>
      <c r="I246" s="230">
        <f t="shared" si="32"/>
        <v>0</v>
      </c>
      <c r="J246" s="116">
        <v>0</v>
      </c>
      <c r="K246" s="408"/>
      <c r="L246" s="230">
        <f t="shared" si="33"/>
        <v>0</v>
      </c>
      <c r="M246" s="464"/>
      <c r="N246" s="118"/>
      <c r="O246" s="230">
        <f t="shared" si="34"/>
        <v>0</v>
      </c>
      <c r="P246" s="387"/>
      <c r="R246" s="346"/>
      <c r="S246" s="346"/>
    </row>
    <row r="247" spans="1:19" ht="24" hidden="1" x14ac:dyDescent="0.25">
      <c r="A247" s="224">
        <v>6260</v>
      </c>
      <c r="B247" s="111" t="s">
        <v>262</v>
      </c>
      <c r="C247" s="227">
        <f t="shared" si="27"/>
        <v>0</v>
      </c>
      <c r="D247" s="116">
        <v>0</v>
      </c>
      <c r="E247" s="118"/>
      <c r="F247" s="229">
        <f t="shared" ref="F247:F299" si="38">D247+E247</f>
        <v>0</v>
      </c>
      <c r="G247" s="116"/>
      <c r="H247" s="408"/>
      <c r="I247" s="230">
        <f t="shared" ref="I247:I299" si="39">G247+H247</f>
        <v>0</v>
      </c>
      <c r="J247" s="116">
        <v>0</v>
      </c>
      <c r="K247" s="408"/>
      <c r="L247" s="230">
        <f t="shared" ref="L247:L299" si="40">J247+K247</f>
        <v>0</v>
      </c>
      <c r="M247" s="464"/>
      <c r="N247" s="118"/>
      <c r="O247" s="230">
        <f t="shared" ref="O247:O276" si="41">M247+N247</f>
        <v>0</v>
      </c>
      <c r="P247" s="387"/>
      <c r="R247" s="346"/>
      <c r="S247" s="346"/>
    </row>
    <row r="248" spans="1:19" hidden="1" x14ac:dyDescent="0.25">
      <c r="A248" s="224">
        <v>6270</v>
      </c>
      <c r="B248" s="111" t="s">
        <v>263</v>
      </c>
      <c r="C248" s="227">
        <f t="shared" si="27"/>
        <v>0</v>
      </c>
      <c r="D248" s="116">
        <v>0</v>
      </c>
      <c r="E248" s="118"/>
      <c r="F248" s="229">
        <f t="shared" si="38"/>
        <v>0</v>
      </c>
      <c r="G248" s="116"/>
      <c r="H248" s="408"/>
      <c r="I248" s="230">
        <f t="shared" si="39"/>
        <v>0</v>
      </c>
      <c r="J248" s="116">
        <v>0</v>
      </c>
      <c r="K248" s="408"/>
      <c r="L248" s="230">
        <f t="shared" si="40"/>
        <v>0</v>
      </c>
      <c r="M248" s="464"/>
      <c r="N248" s="118"/>
      <c r="O248" s="230">
        <f t="shared" si="41"/>
        <v>0</v>
      </c>
      <c r="P248" s="387"/>
      <c r="R248" s="346"/>
      <c r="S248" s="346"/>
    </row>
    <row r="249" spans="1:19" ht="24" hidden="1" x14ac:dyDescent="0.25">
      <c r="A249" s="350">
        <v>6290</v>
      </c>
      <c r="B249" s="101" t="s">
        <v>264</v>
      </c>
      <c r="C249" s="227">
        <f t="shared" si="27"/>
        <v>0</v>
      </c>
      <c r="D249" s="238">
        <f>SUM(D250:D253)</f>
        <v>0</v>
      </c>
      <c r="E249" s="241">
        <f>SUM(E250:E253)</f>
        <v>0</v>
      </c>
      <c r="F249" s="242">
        <f t="shared" si="38"/>
        <v>0</v>
      </c>
      <c r="G249" s="238">
        <f>SUM(G250:G253)</f>
        <v>0</v>
      </c>
      <c r="H249" s="470">
        <f t="shared" ref="H249" si="42">SUM(H250:H253)</f>
        <v>0</v>
      </c>
      <c r="I249" s="243">
        <f t="shared" si="39"/>
        <v>0</v>
      </c>
      <c r="J249" s="238">
        <f>SUM(J250:J253)</f>
        <v>0</v>
      </c>
      <c r="K249" s="470">
        <f t="shared" ref="K249" si="43">SUM(K250:K253)</f>
        <v>0</v>
      </c>
      <c r="L249" s="243">
        <f t="shared" si="40"/>
        <v>0</v>
      </c>
      <c r="M249" s="477">
        <f t="shared" ref="M249:N249" si="44">SUM(M250:M253)</f>
        <v>0</v>
      </c>
      <c r="N249" s="478">
        <f t="shared" si="44"/>
        <v>0</v>
      </c>
      <c r="O249" s="479">
        <f t="shared" si="41"/>
        <v>0</v>
      </c>
      <c r="P249" s="480"/>
      <c r="R249" s="346"/>
      <c r="S249" s="346"/>
    </row>
    <row r="250" spans="1:19" hidden="1" x14ac:dyDescent="0.25">
      <c r="A250" s="64">
        <v>6291</v>
      </c>
      <c r="B250" s="111" t="s">
        <v>265</v>
      </c>
      <c r="C250" s="227">
        <f t="shared" si="27"/>
        <v>0</v>
      </c>
      <c r="D250" s="116">
        <v>0</v>
      </c>
      <c r="E250" s="118"/>
      <c r="F250" s="229">
        <f t="shared" si="38"/>
        <v>0</v>
      </c>
      <c r="G250" s="116"/>
      <c r="H250" s="408"/>
      <c r="I250" s="230">
        <f t="shared" si="39"/>
        <v>0</v>
      </c>
      <c r="J250" s="116">
        <v>0</v>
      </c>
      <c r="K250" s="408"/>
      <c r="L250" s="230">
        <f t="shared" si="40"/>
        <v>0</v>
      </c>
      <c r="M250" s="464"/>
      <c r="N250" s="118"/>
      <c r="O250" s="230">
        <f t="shared" si="41"/>
        <v>0</v>
      </c>
      <c r="P250" s="387"/>
      <c r="R250" s="346"/>
      <c r="S250" s="346"/>
    </row>
    <row r="251" spans="1:19" hidden="1" x14ac:dyDescent="0.25">
      <c r="A251" s="64">
        <v>6292</v>
      </c>
      <c r="B251" s="111" t="s">
        <v>266</v>
      </c>
      <c r="C251" s="227">
        <f t="shared" si="27"/>
        <v>0</v>
      </c>
      <c r="D251" s="116">
        <v>0</v>
      </c>
      <c r="E251" s="118"/>
      <c r="F251" s="229">
        <f t="shared" si="38"/>
        <v>0</v>
      </c>
      <c r="G251" s="116"/>
      <c r="H251" s="408"/>
      <c r="I251" s="230">
        <f t="shared" si="39"/>
        <v>0</v>
      </c>
      <c r="J251" s="116">
        <v>0</v>
      </c>
      <c r="K251" s="408"/>
      <c r="L251" s="230">
        <f t="shared" si="40"/>
        <v>0</v>
      </c>
      <c r="M251" s="464"/>
      <c r="N251" s="118"/>
      <c r="O251" s="230">
        <f t="shared" si="41"/>
        <v>0</v>
      </c>
      <c r="P251" s="387"/>
      <c r="R251" s="346"/>
      <c r="S251" s="346"/>
    </row>
    <row r="252" spans="1:19" ht="72" hidden="1" x14ac:dyDescent="0.25">
      <c r="A252" s="64">
        <v>6296</v>
      </c>
      <c r="B252" s="111" t="s">
        <v>267</v>
      </c>
      <c r="C252" s="227">
        <f t="shared" si="27"/>
        <v>0</v>
      </c>
      <c r="D252" s="116">
        <v>0</v>
      </c>
      <c r="E252" s="118"/>
      <c r="F252" s="229">
        <f t="shared" si="38"/>
        <v>0</v>
      </c>
      <c r="G252" s="116"/>
      <c r="H252" s="408"/>
      <c r="I252" s="230">
        <f t="shared" si="39"/>
        <v>0</v>
      </c>
      <c r="J252" s="116">
        <v>0</v>
      </c>
      <c r="K252" s="408"/>
      <c r="L252" s="230">
        <f t="shared" si="40"/>
        <v>0</v>
      </c>
      <c r="M252" s="464"/>
      <c r="N252" s="118"/>
      <c r="O252" s="230">
        <f t="shared" si="41"/>
        <v>0</v>
      </c>
      <c r="P252" s="387"/>
      <c r="R252" s="346"/>
      <c r="S252" s="346"/>
    </row>
    <row r="253" spans="1:19" ht="36" hidden="1" x14ac:dyDescent="0.25">
      <c r="A253" s="64">
        <v>6299</v>
      </c>
      <c r="B253" s="111" t="s">
        <v>268</v>
      </c>
      <c r="C253" s="227">
        <f t="shared" si="27"/>
        <v>0</v>
      </c>
      <c r="D253" s="116">
        <v>0</v>
      </c>
      <c r="E253" s="118"/>
      <c r="F253" s="229">
        <f t="shared" si="38"/>
        <v>0</v>
      </c>
      <c r="G253" s="116"/>
      <c r="H253" s="408"/>
      <c r="I253" s="230">
        <f t="shared" si="39"/>
        <v>0</v>
      </c>
      <c r="J253" s="116">
        <v>0</v>
      </c>
      <c r="K253" s="408"/>
      <c r="L253" s="230">
        <f t="shared" si="40"/>
        <v>0</v>
      </c>
      <c r="M253" s="464"/>
      <c r="N253" s="118"/>
      <c r="O253" s="230">
        <f t="shared" si="41"/>
        <v>0</v>
      </c>
      <c r="P253" s="387"/>
      <c r="R253" s="346"/>
      <c r="S253" s="346"/>
    </row>
    <row r="254" spans="1:19" hidden="1" x14ac:dyDescent="0.25">
      <c r="A254" s="85">
        <v>6300</v>
      </c>
      <c r="B254" s="210" t="s">
        <v>269</v>
      </c>
      <c r="C254" s="97">
        <f t="shared" si="27"/>
        <v>0</v>
      </c>
      <c r="D254" s="95">
        <f>SUM(D255,D259,D260)</f>
        <v>0</v>
      </c>
      <c r="E254" s="98">
        <f>SUM(E255,E259,E260)</f>
        <v>0</v>
      </c>
      <c r="F254" s="212">
        <f t="shared" si="38"/>
        <v>0</v>
      </c>
      <c r="G254" s="95">
        <f>SUM(G255,G259,G260)</f>
        <v>0</v>
      </c>
      <c r="H254" s="399">
        <f t="shared" ref="H254" si="45">SUM(H255,H259,H260)</f>
        <v>0</v>
      </c>
      <c r="I254" s="99">
        <f t="shared" si="39"/>
        <v>0</v>
      </c>
      <c r="J254" s="95">
        <f>SUM(J255,J259,J260)</f>
        <v>0</v>
      </c>
      <c r="K254" s="399">
        <f t="shared" ref="K254" si="46">SUM(K255,K259,K260)</f>
        <v>0</v>
      </c>
      <c r="L254" s="99">
        <f t="shared" si="40"/>
        <v>0</v>
      </c>
      <c r="M254" s="472">
        <f t="shared" ref="M254:N254" si="47">SUM(M255,M259,M260)</f>
        <v>0</v>
      </c>
      <c r="N254" s="291">
        <f t="shared" si="47"/>
        <v>0</v>
      </c>
      <c r="O254" s="293">
        <f t="shared" si="41"/>
        <v>0</v>
      </c>
      <c r="P254" s="473"/>
      <c r="R254" s="346"/>
      <c r="S254" s="346"/>
    </row>
    <row r="255" spans="1:19" ht="24" hidden="1" x14ac:dyDescent="0.25">
      <c r="A255" s="350">
        <v>6320</v>
      </c>
      <c r="B255" s="101" t="s">
        <v>270</v>
      </c>
      <c r="C255" s="618">
        <f t="shared" si="27"/>
        <v>0</v>
      </c>
      <c r="D255" s="238">
        <f>SUM(D256:D258)</f>
        <v>0</v>
      </c>
      <c r="E255" s="241">
        <f>SUM(E256:E258)</f>
        <v>0</v>
      </c>
      <c r="F255" s="242">
        <f t="shared" si="38"/>
        <v>0</v>
      </c>
      <c r="G255" s="238">
        <f>SUM(G256:G258)</f>
        <v>0</v>
      </c>
      <c r="H255" s="470">
        <f t="shared" ref="H255" si="48">SUM(H256:H258)</f>
        <v>0</v>
      </c>
      <c r="I255" s="243">
        <f t="shared" si="39"/>
        <v>0</v>
      </c>
      <c r="J255" s="238">
        <f>SUM(J256:J258)</f>
        <v>0</v>
      </c>
      <c r="K255" s="470">
        <f t="shared" ref="K255" si="49">SUM(K256:K258)</f>
        <v>0</v>
      </c>
      <c r="L255" s="243">
        <f t="shared" si="40"/>
        <v>0</v>
      </c>
      <c r="M255" s="471">
        <f t="shared" ref="M255:N255" si="50">SUM(M256:M258)</f>
        <v>0</v>
      </c>
      <c r="N255" s="241">
        <f t="shared" si="50"/>
        <v>0</v>
      </c>
      <c r="O255" s="243">
        <f t="shared" si="41"/>
        <v>0</v>
      </c>
      <c r="P255" s="382"/>
      <c r="R255" s="346"/>
      <c r="S255" s="346"/>
    </row>
    <row r="256" spans="1:19" hidden="1" x14ac:dyDescent="0.25">
      <c r="A256" s="64">
        <v>6322</v>
      </c>
      <c r="B256" s="111" t="s">
        <v>271</v>
      </c>
      <c r="C256" s="227">
        <f t="shared" si="27"/>
        <v>0</v>
      </c>
      <c r="D256" s="116">
        <v>0</v>
      </c>
      <c r="E256" s="118"/>
      <c r="F256" s="229">
        <f t="shared" si="38"/>
        <v>0</v>
      </c>
      <c r="G256" s="116"/>
      <c r="H256" s="408"/>
      <c r="I256" s="230">
        <f t="shared" si="39"/>
        <v>0</v>
      </c>
      <c r="J256" s="116">
        <v>0</v>
      </c>
      <c r="K256" s="408"/>
      <c r="L256" s="230">
        <f t="shared" si="40"/>
        <v>0</v>
      </c>
      <c r="M256" s="464"/>
      <c r="N256" s="118"/>
      <c r="O256" s="230">
        <f t="shared" si="41"/>
        <v>0</v>
      </c>
      <c r="P256" s="387"/>
      <c r="R256" s="346"/>
      <c r="S256" s="346"/>
    </row>
    <row r="257" spans="1:19" ht="24" hidden="1" x14ac:dyDescent="0.25">
      <c r="A257" s="64">
        <v>6323</v>
      </c>
      <c r="B257" s="111" t="s">
        <v>272</v>
      </c>
      <c r="C257" s="227">
        <f t="shared" si="27"/>
        <v>0</v>
      </c>
      <c r="D257" s="116">
        <v>0</v>
      </c>
      <c r="E257" s="118"/>
      <c r="F257" s="229">
        <f t="shared" si="38"/>
        <v>0</v>
      </c>
      <c r="G257" s="116"/>
      <c r="H257" s="408"/>
      <c r="I257" s="230">
        <f t="shared" si="39"/>
        <v>0</v>
      </c>
      <c r="J257" s="116">
        <v>0</v>
      </c>
      <c r="K257" s="408"/>
      <c r="L257" s="230">
        <f t="shared" si="40"/>
        <v>0</v>
      </c>
      <c r="M257" s="464"/>
      <c r="N257" s="118"/>
      <c r="O257" s="230">
        <f t="shared" si="41"/>
        <v>0</v>
      </c>
      <c r="P257" s="387"/>
      <c r="R257" s="346"/>
      <c r="S257" s="346"/>
    </row>
    <row r="258" spans="1:19" ht="24" hidden="1" x14ac:dyDescent="0.25">
      <c r="A258" s="55">
        <v>6324</v>
      </c>
      <c r="B258" s="101" t="s">
        <v>273</v>
      </c>
      <c r="C258" s="227">
        <f t="shared" si="27"/>
        <v>0</v>
      </c>
      <c r="D258" s="106">
        <v>0</v>
      </c>
      <c r="E258" s="108"/>
      <c r="F258" s="242">
        <f t="shared" si="38"/>
        <v>0</v>
      </c>
      <c r="G258" s="106"/>
      <c r="H258" s="403"/>
      <c r="I258" s="243">
        <f t="shared" si="39"/>
        <v>0</v>
      </c>
      <c r="J258" s="106">
        <v>0</v>
      </c>
      <c r="K258" s="403"/>
      <c r="L258" s="243">
        <f t="shared" si="40"/>
        <v>0</v>
      </c>
      <c r="M258" s="463"/>
      <c r="N258" s="108"/>
      <c r="O258" s="243">
        <f t="shared" si="41"/>
        <v>0</v>
      </c>
      <c r="P258" s="382"/>
      <c r="R258" s="346"/>
      <c r="S258" s="346"/>
    </row>
    <row r="259" spans="1:19" ht="24" hidden="1" x14ac:dyDescent="0.25">
      <c r="A259" s="273">
        <v>6330</v>
      </c>
      <c r="B259" s="274" t="s">
        <v>274</v>
      </c>
      <c r="C259" s="227">
        <f t="shared" ref="C259:C286" si="51">F259+I259+L259+O259</f>
        <v>0</v>
      </c>
      <c r="D259" s="257">
        <v>0</v>
      </c>
      <c r="E259" s="260"/>
      <c r="F259" s="482">
        <f t="shared" si="38"/>
        <v>0</v>
      </c>
      <c r="G259" s="257"/>
      <c r="H259" s="483"/>
      <c r="I259" s="479">
        <f t="shared" si="39"/>
        <v>0</v>
      </c>
      <c r="J259" s="257">
        <v>0</v>
      </c>
      <c r="K259" s="483"/>
      <c r="L259" s="479">
        <f t="shared" si="40"/>
        <v>0</v>
      </c>
      <c r="M259" s="484"/>
      <c r="N259" s="260"/>
      <c r="O259" s="479">
        <f t="shared" si="41"/>
        <v>0</v>
      </c>
      <c r="P259" s="480"/>
      <c r="R259" s="346"/>
      <c r="S259" s="346"/>
    </row>
    <row r="260" spans="1:19" hidden="1" x14ac:dyDescent="0.25">
      <c r="A260" s="224">
        <v>6360</v>
      </c>
      <c r="B260" s="111" t="s">
        <v>275</v>
      </c>
      <c r="C260" s="227">
        <f t="shared" si="51"/>
        <v>0</v>
      </c>
      <c r="D260" s="116">
        <v>0</v>
      </c>
      <c r="E260" s="118"/>
      <c r="F260" s="229">
        <f t="shared" si="38"/>
        <v>0</v>
      </c>
      <c r="G260" s="116"/>
      <c r="H260" s="408"/>
      <c r="I260" s="230">
        <f t="shared" si="39"/>
        <v>0</v>
      </c>
      <c r="J260" s="116">
        <v>0</v>
      </c>
      <c r="K260" s="408"/>
      <c r="L260" s="230">
        <f t="shared" si="40"/>
        <v>0</v>
      </c>
      <c r="M260" s="464"/>
      <c r="N260" s="118"/>
      <c r="O260" s="230">
        <f t="shared" si="41"/>
        <v>0</v>
      </c>
      <c r="P260" s="387"/>
      <c r="R260" s="346"/>
      <c r="S260" s="346"/>
    </row>
    <row r="261" spans="1:19" ht="36" x14ac:dyDescent="0.25">
      <c r="A261" s="85">
        <v>6400</v>
      </c>
      <c r="B261" s="210" t="s">
        <v>276</v>
      </c>
      <c r="C261" s="97">
        <f t="shared" si="51"/>
        <v>13000</v>
      </c>
      <c r="D261" s="95">
        <f>SUM(D262,D266)</f>
        <v>13000</v>
      </c>
      <c r="E261" s="98">
        <f>SUM(E262,E266)</f>
        <v>0</v>
      </c>
      <c r="F261" s="212">
        <f t="shared" si="38"/>
        <v>13000</v>
      </c>
      <c r="G261" s="95">
        <f>SUM(G262,G266)</f>
        <v>0</v>
      </c>
      <c r="H261" s="399">
        <f t="shared" ref="H261" si="52">SUM(H262,H266)</f>
        <v>0</v>
      </c>
      <c r="I261" s="99">
        <f t="shared" si="39"/>
        <v>0</v>
      </c>
      <c r="J261" s="95">
        <f>SUM(J262,J266)</f>
        <v>0</v>
      </c>
      <c r="K261" s="399">
        <f t="shared" ref="K261" si="53">SUM(K262,K266)</f>
        <v>0</v>
      </c>
      <c r="L261" s="99">
        <f t="shared" si="40"/>
        <v>0</v>
      </c>
      <c r="M261" s="472">
        <f t="shared" ref="M261:N261" si="54">SUM(M262,M266)</f>
        <v>0</v>
      </c>
      <c r="N261" s="291">
        <f t="shared" si="54"/>
        <v>0</v>
      </c>
      <c r="O261" s="293">
        <f t="shared" si="41"/>
        <v>0</v>
      </c>
      <c r="P261" s="473"/>
      <c r="R261" s="346"/>
      <c r="S261" s="346"/>
    </row>
    <row r="262" spans="1:19" ht="24" hidden="1" x14ac:dyDescent="0.25">
      <c r="A262" s="350">
        <v>6410</v>
      </c>
      <c r="B262" s="101" t="s">
        <v>277</v>
      </c>
      <c r="C262" s="240">
        <f t="shared" si="51"/>
        <v>0</v>
      </c>
      <c r="D262" s="238">
        <f>SUM(D263:D265)</f>
        <v>0</v>
      </c>
      <c r="E262" s="241">
        <f>SUM(E263:E265)</f>
        <v>0</v>
      </c>
      <c r="F262" s="242">
        <f t="shared" si="38"/>
        <v>0</v>
      </c>
      <c r="G262" s="238">
        <f>SUM(G263:G265)</f>
        <v>0</v>
      </c>
      <c r="H262" s="470">
        <f t="shared" ref="H262" si="55">SUM(H263:H265)</f>
        <v>0</v>
      </c>
      <c r="I262" s="243">
        <f t="shared" si="39"/>
        <v>0</v>
      </c>
      <c r="J262" s="238">
        <f>SUM(J263:J265)</f>
        <v>0</v>
      </c>
      <c r="K262" s="470">
        <f t="shared" ref="K262" si="56">SUM(K263:K265)</f>
        <v>0</v>
      </c>
      <c r="L262" s="243">
        <f t="shared" si="40"/>
        <v>0</v>
      </c>
      <c r="M262" s="475">
        <f t="shared" ref="M262:N262" si="57">SUM(M263:M265)</f>
        <v>0</v>
      </c>
      <c r="N262" s="476">
        <f t="shared" si="57"/>
        <v>0</v>
      </c>
      <c r="O262" s="414">
        <f t="shared" si="41"/>
        <v>0</v>
      </c>
      <c r="P262" s="416"/>
      <c r="R262" s="346"/>
      <c r="S262" s="346"/>
    </row>
    <row r="263" spans="1:19" hidden="1" x14ac:dyDescent="0.25">
      <c r="A263" s="64">
        <v>6411</v>
      </c>
      <c r="B263" s="275" t="s">
        <v>278</v>
      </c>
      <c r="C263" s="227">
        <f t="shared" si="51"/>
        <v>0</v>
      </c>
      <c r="D263" s="116">
        <v>0</v>
      </c>
      <c r="E263" s="118"/>
      <c r="F263" s="229">
        <f t="shared" si="38"/>
        <v>0</v>
      </c>
      <c r="G263" s="116"/>
      <c r="H263" s="408"/>
      <c r="I263" s="230">
        <f t="shared" si="39"/>
        <v>0</v>
      </c>
      <c r="J263" s="116">
        <v>0</v>
      </c>
      <c r="K263" s="408"/>
      <c r="L263" s="230">
        <f t="shared" si="40"/>
        <v>0</v>
      </c>
      <c r="M263" s="464"/>
      <c r="N263" s="118"/>
      <c r="O263" s="230">
        <f t="shared" si="41"/>
        <v>0</v>
      </c>
      <c r="P263" s="387"/>
      <c r="R263" s="346"/>
      <c r="S263" s="346"/>
    </row>
    <row r="264" spans="1:19" ht="36" hidden="1" x14ac:dyDescent="0.25">
      <c r="A264" s="64">
        <v>6412</v>
      </c>
      <c r="B264" s="111" t="s">
        <v>279</v>
      </c>
      <c r="C264" s="227">
        <f t="shared" si="51"/>
        <v>0</v>
      </c>
      <c r="D264" s="116">
        <v>0</v>
      </c>
      <c r="E264" s="118"/>
      <c r="F264" s="229">
        <f t="shared" si="38"/>
        <v>0</v>
      </c>
      <c r="G264" s="116"/>
      <c r="H264" s="408"/>
      <c r="I264" s="230">
        <f t="shared" si="39"/>
        <v>0</v>
      </c>
      <c r="J264" s="116">
        <v>0</v>
      </c>
      <c r="K264" s="408"/>
      <c r="L264" s="230">
        <f t="shared" si="40"/>
        <v>0</v>
      </c>
      <c r="M264" s="464"/>
      <c r="N264" s="118"/>
      <c r="O264" s="230">
        <f t="shared" si="41"/>
        <v>0</v>
      </c>
      <c r="P264" s="387"/>
      <c r="R264" s="346"/>
      <c r="S264" s="346"/>
    </row>
    <row r="265" spans="1:19" ht="36" hidden="1" x14ac:dyDescent="0.25">
      <c r="A265" s="64">
        <v>6419</v>
      </c>
      <c r="B265" s="111" t="s">
        <v>280</v>
      </c>
      <c r="C265" s="227">
        <f t="shared" si="51"/>
        <v>0</v>
      </c>
      <c r="D265" s="116">
        <v>0</v>
      </c>
      <c r="E265" s="118"/>
      <c r="F265" s="229">
        <f t="shared" si="38"/>
        <v>0</v>
      </c>
      <c r="G265" s="116"/>
      <c r="H265" s="408"/>
      <c r="I265" s="230">
        <f t="shared" si="39"/>
        <v>0</v>
      </c>
      <c r="J265" s="116">
        <v>0</v>
      </c>
      <c r="K265" s="408"/>
      <c r="L265" s="230">
        <f t="shared" si="40"/>
        <v>0</v>
      </c>
      <c r="M265" s="464"/>
      <c r="N265" s="118"/>
      <c r="O265" s="230">
        <f t="shared" si="41"/>
        <v>0</v>
      </c>
      <c r="P265" s="387"/>
      <c r="R265" s="346"/>
      <c r="S265" s="346"/>
    </row>
    <row r="266" spans="1:19" ht="36" x14ac:dyDescent="0.25">
      <c r="A266" s="224">
        <v>6420</v>
      </c>
      <c r="B266" s="111" t="s">
        <v>281</v>
      </c>
      <c r="C266" s="227">
        <f t="shared" si="51"/>
        <v>13000</v>
      </c>
      <c r="D266" s="225">
        <f>SUM(D267:D270)</f>
        <v>13000</v>
      </c>
      <c r="E266" s="228">
        <f>SUM(E267:E270)</f>
        <v>0</v>
      </c>
      <c r="F266" s="229">
        <f t="shared" si="38"/>
        <v>13000</v>
      </c>
      <c r="G266" s="225">
        <f>SUM(G267:G270)</f>
        <v>0</v>
      </c>
      <c r="H266" s="465">
        <f>SUM(H267:H270)</f>
        <v>0</v>
      </c>
      <c r="I266" s="230">
        <f t="shared" si="39"/>
        <v>0</v>
      </c>
      <c r="J266" s="225">
        <f>SUM(J267:J270)</f>
        <v>0</v>
      </c>
      <c r="K266" s="465">
        <f>SUM(K267:K270)</f>
        <v>0</v>
      </c>
      <c r="L266" s="230">
        <f t="shared" si="40"/>
        <v>0</v>
      </c>
      <c r="M266" s="466">
        <f>SUM(M267:M270)</f>
        <v>0</v>
      </c>
      <c r="N266" s="228">
        <f>SUM(N267:N270)</f>
        <v>0</v>
      </c>
      <c r="O266" s="230">
        <f t="shared" si="41"/>
        <v>0</v>
      </c>
      <c r="P266" s="387"/>
      <c r="R266" s="346"/>
      <c r="S266" s="346"/>
    </row>
    <row r="267" spans="1:19" hidden="1" x14ac:dyDescent="0.25">
      <c r="A267" s="64">
        <v>6421</v>
      </c>
      <c r="B267" s="111" t="s">
        <v>282</v>
      </c>
      <c r="C267" s="227">
        <f t="shared" si="51"/>
        <v>0</v>
      </c>
      <c r="D267" s="116">
        <v>0</v>
      </c>
      <c r="E267" s="118"/>
      <c r="F267" s="229">
        <f t="shared" si="38"/>
        <v>0</v>
      </c>
      <c r="G267" s="116"/>
      <c r="H267" s="408"/>
      <c r="I267" s="230">
        <f t="shared" si="39"/>
        <v>0</v>
      </c>
      <c r="J267" s="116">
        <v>0</v>
      </c>
      <c r="K267" s="408"/>
      <c r="L267" s="230">
        <f t="shared" si="40"/>
        <v>0</v>
      </c>
      <c r="M267" s="464"/>
      <c r="N267" s="118"/>
      <c r="O267" s="230">
        <f t="shared" si="41"/>
        <v>0</v>
      </c>
      <c r="P267" s="387"/>
      <c r="R267" s="346"/>
      <c r="S267" s="346"/>
    </row>
    <row r="268" spans="1:19" x14ac:dyDescent="0.25">
      <c r="A268" s="64">
        <v>6422</v>
      </c>
      <c r="B268" s="111" t="s">
        <v>283</v>
      </c>
      <c r="C268" s="227">
        <f t="shared" si="51"/>
        <v>13000</v>
      </c>
      <c r="D268" s="116">
        <v>13000</v>
      </c>
      <c r="E268" s="118"/>
      <c r="F268" s="229">
        <f t="shared" si="38"/>
        <v>13000</v>
      </c>
      <c r="G268" s="116"/>
      <c r="H268" s="408"/>
      <c r="I268" s="230">
        <f t="shared" si="39"/>
        <v>0</v>
      </c>
      <c r="J268" s="116">
        <v>0</v>
      </c>
      <c r="K268" s="408"/>
      <c r="L268" s="230">
        <f t="shared" si="40"/>
        <v>0</v>
      </c>
      <c r="M268" s="464"/>
      <c r="N268" s="118"/>
      <c r="O268" s="230">
        <f t="shared" si="41"/>
        <v>0</v>
      </c>
      <c r="P268" s="387"/>
      <c r="R268" s="346"/>
      <c r="S268" s="346"/>
    </row>
    <row r="269" spans="1:19" ht="24" hidden="1" x14ac:dyDescent="0.25">
      <c r="A269" s="64">
        <v>6423</v>
      </c>
      <c r="B269" s="111" t="s">
        <v>284</v>
      </c>
      <c r="C269" s="227">
        <f t="shared" si="51"/>
        <v>0</v>
      </c>
      <c r="D269" s="116">
        <v>0</v>
      </c>
      <c r="E269" s="118"/>
      <c r="F269" s="229">
        <f t="shared" si="38"/>
        <v>0</v>
      </c>
      <c r="G269" s="116"/>
      <c r="H269" s="408"/>
      <c r="I269" s="230">
        <f t="shared" si="39"/>
        <v>0</v>
      </c>
      <c r="J269" s="116">
        <v>0</v>
      </c>
      <c r="K269" s="408"/>
      <c r="L269" s="230">
        <f t="shared" si="40"/>
        <v>0</v>
      </c>
      <c r="M269" s="464"/>
      <c r="N269" s="118"/>
      <c r="O269" s="230">
        <f t="shared" si="41"/>
        <v>0</v>
      </c>
      <c r="P269" s="387"/>
      <c r="R269" s="346"/>
      <c r="S269" s="346"/>
    </row>
    <row r="270" spans="1:19" ht="36" hidden="1" x14ac:dyDescent="0.25">
      <c r="A270" s="64">
        <v>6424</v>
      </c>
      <c r="B270" s="111" t="s">
        <v>285</v>
      </c>
      <c r="C270" s="227">
        <f t="shared" si="51"/>
        <v>0</v>
      </c>
      <c r="D270" s="116">
        <v>0</v>
      </c>
      <c r="E270" s="118"/>
      <c r="F270" s="229">
        <f t="shared" si="38"/>
        <v>0</v>
      </c>
      <c r="G270" s="116"/>
      <c r="H270" s="408"/>
      <c r="I270" s="230">
        <f t="shared" si="39"/>
        <v>0</v>
      </c>
      <c r="J270" s="116">
        <v>0</v>
      </c>
      <c r="K270" s="408"/>
      <c r="L270" s="230">
        <f t="shared" si="40"/>
        <v>0</v>
      </c>
      <c r="M270" s="464"/>
      <c r="N270" s="118"/>
      <c r="O270" s="230">
        <f t="shared" si="41"/>
        <v>0</v>
      </c>
      <c r="P270" s="387"/>
      <c r="R270" s="346"/>
      <c r="S270" s="346"/>
    </row>
    <row r="271" spans="1:19" ht="36" hidden="1" x14ac:dyDescent="0.25">
      <c r="A271" s="276">
        <v>7000</v>
      </c>
      <c r="B271" s="276" t="s">
        <v>286</v>
      </c>
      <c r="C271" s="619">
        <f t="shared" si="51"/>
        <v>0</v>
      </c>
      <c r="D271" s="492">
        <f>SUM(D272,D282)</f>
        <v>0</v>
      </c>
      <c r="E271" s="283">
        <f>SUM(E272,E282)</f>
        <v>0</v>
      </c>
      <c r="F271" s="284">
        <f t="shared" si="38"/>
        <v>0</v>
      </c>
      <c r="G271" s="492">
        <f>SUM(G272,G282)</f>
        <v>0</v>
      </c>
      <c r="H271" s="493">
        <f>SUM(H272,H282)</f>
        <v>0</v>
      </c>
      <c r="I271" s="285">
        <f t="shared" si="39"/>
        <v>0</v>
      </c>
      <c r="J271" s="492">
        <f>SUM(J272,J282)</f>
        <v>0</v>
      </c>
      <c r="K271" s="493">
        <f>SUM(K272,K282)</f>
        <v>0</v>
      </c>
      <c r="L271" s="285">
        <f t="shared" si="40"/>
        <v>0</v>
      </c>
      <c r="M271" s="494">
        <f>SUM(M272,M282)</f>
        <v>0</v>
      </c>
      <c r="N271" s="495">
        <f>SUM(N272,N282)</f>
        <v>0</v>
      </c>
      <c r="O271" s="496">
        <f t="shared" si="41"/>
        <v>0</v>
      </c>
      <c r="P271" s="497"/>
      <c r="R271" s="346"/>
      <c r="S271" s="346"/>
    </row>
    <row r="272" spans="1:19" ht="24" hidden="1" x14ac:dyDescent="0.25">
      <c r="A272" s="85">
        <v>7200</v>
      </c>
      <c r="B272" s="210" t="s">
        <v>287</v>
      </c>
      <c r="C272" s="97">
        <f t="shared" si="51"/>
        <v>0</v>
      </c>
      <c r="D272" s="95">
        <f>SUM(D273,D274,D277,D278,D281)</f>
        <v>0</v>
      </c>
      <c r="E272" s="98">
        <f>SUM(E273,E274,E277,E278,E281)</f>
        <v>0</v>
      </c>
      <c r="F272" s="212">
        <f t="shared" si="38"/>
        <v>0</v>
      </c>
      <c r="G272" s="95">
        <f>SUM(G273,G274,G277,G278,G281)</f>
        <v>0</v>
      </c>
      <c r="H272" s="399">
        <f>SUM(H273,H274,H277,H278,H281)</f>
        <v>0</v>
      </c>
      <c r="I272" s="99">
        <f t="shared" si="39"/>
        <v>0</v>
      </c>
      <c r="J272" s="95">
        <f>SUM(J273,J274,J277,J278,J281)</f>
        <v>0</v>
      </c>
      <c r="K272" s="399">
        <f>SUM(K273,K274,K277,K278,K281)</f>
        <v>0</v>
      </c>
      <c r="L272" s="99">
        <f t="shared" si="40"/>
        <v>0</v>
      </c>
      <c r="M272" s="459">
        <f>SUM(M273,M274,M277,M278,M281)</f>
        <v>0</v>
      </c>
      <c r="N272" s="266">
        <f>SUM(N273,N274,N277,N278,N281)</f>
        <v>0</v>
      </c>
      <c r="O272" s="268">
        <f t="shared" si="41"/>
        <v>0</v>
      </c>
      <c r="P272" s="460"/>
      <c r="R272" s="346"/>
      <c r="S272" s="346"/>
    </row>
    <row r="273" spans="1:19" ht="24" hidden="1" x14ac:dyDescent="0.25">
      <c r="A273" s="350">
        <v>7210</v>
      </c>
      <c r="B273" s="101" t="s">
        <v>288</v>
      </c>
      <c r="C273" s="240">
        <f t="shared" si="51"/>
        <v>0</v>
      </c>
      <c r="D273" s="106">
        <v>0</v>
      </c>
      <c r="E273" s="108"/>
      <c r="F273" s="242">
        <f t="shared" si="38"/>
        <v>0</v>
      </c>
      <c r="G273" s="106"/>
      <c r="H273" s="403"/>
      <c r="I273" s="243">
        <f t="shared" si="39"/>
        <v>0</v>
      </c>
      <c r="J273" s="106">
        <v>0</v>
      </c>
      <c r="K273" s="403"/>
      <c r="L273" s="243">
        <f t="shared" si="40"/>
        <v>0</v>
      </c>
      <c r="M273" s="463"/>
      <c r="N273" s="108"/>
      <c r="O273" s="243">
        <f t="shared" si="41"/>
        <v>0</v>
      </c>
      <c r="P273" s="382"/>
      <c r="R273" s="346"/>
      <c r="S273" s="346"/>
    </row>
    <row r="274" spans="1:19" s="286" customFormat="1" ht="36" hidden="1" x14ac:dyDescent="0.25">
      <c r="A274" s="224">
        <v>7220</v>
      </c>
      <c r="B274" s="111" t="s">
        <v>289</v>
      </c>
      <c r="C274" s="227">
        <f t="shared" si="51"/>
        <v>0</v>
      </c>
      <c r="D274" s="225">
        <f>SUM(D275:D276)</f>
        <v>0</v>
      </c>
      <c r="E274" s="228">
        <f>SUM(E275:E276)</f>
        <v>0</v>
      </c>
      <c r="F274" s="229">
        <f t="shared" si="38"/>
        <v>0</v>
      </c>
      <c r="G274" s="225">
        <f>SUM(G275:G276)</f>
        <v>0</v>
      </c>
      <c r="H274" s="465">
        <f>SUM(H275:H276)</f>
        <v>0</v>
      </c>
      <c r="I274" s="230">
        <f t="shared" si="39"/>
        <v>0</v>
      </c>
      <c r="J274" s="225">
        <f>SUM(J275:J276)</f>
        <v>0</v>
      </c>
      <c r="K274" s="465">
        <f>SUM(K275:K276)</f>
        <v>0</v>
      </c>
      <c r="L274" s="230">
        <f t="shared" si="40"/>
        <v>0</v>
      </c>
      <c r="M274" s="466">
        <f>SUM(M275:M276)</f>
        <v>0</v>
      </c>
      <c r="N274" s="228">
        <f>SUM(N275:N276)</f>
        <v>0</v>
      </c>
      <c r="O274" s="230">
        <f t="shared" si="41"/>
        <v>0</v>
      </c>
      <c r="P274" s="387"/>
      <c r="R274" s="346"/>
      <c r="S274" s="346"/>
    </row>
    <row r="275" spans="1:19" s="286" customFormat="1" ht="36" hidden="1" x14ac:dyDescent="0.25">
      <c r="A275" s="64">
        <v>7221</v>
      </c>
      <c r="B275" s="111" t="s">
        <v>290</v>
      </c>
      <c r="C275" s="227">
        <f t="shared" si="51"/>
        <v>0</v>
      </c>
      <c r="D275" s="116">
        <v>0</v>
      </c>
      <c r="E275" s="118"/>
      <c r="F275" s="229">
        <f t="shared" si="38"/>
        <v>0</v>
      </c>
      <c r="G275" s="116"/>
      <c r="H275" s="408"/>
      <c r="I275" s="230">
        <f t="shared" si="39"/>
        <v>0</v>
      </c>
      <c r="J275" s="116">
        <v>0</v>
      </c>
      <c r="K275" s="408"/>
      <c r="L275" s="230">
        <f t="shared" si="40"/>
        <v>0</v>
      </c>
      <c r="M275" s="464"/>
      <c r="N275" s="118"/>
      <c r="O275" s="230">
        <f t="shared" si="41"/>
        <v>0</v>
      </c>
      <c r="P275" s="387"/>
      <c r="R275" s="346"/>
      <c r="S275" s="346"/>
    </row>
    <row r="276" spans="1:19" s="286" customFormat="1" ht="36" hidden="1" x14ac:dyDescent="0.25">
      <c r="A276" s="64">
        <v>7222</v>
      </c>
      <c r="B276" s="111" t="s">
        <v>291</v>
      </c>
      <c r="C276" s="227">
        <f t="shared" si="51"/>
        <v>0</v>
      </c>
      <c r="D276" s="116">
        <v>0</v>
      </c>
      <c r="E276" s="118"/>
      <c r="F276" s="229">
        <f t="shared" si="38"/>
        <v>0</v>
      </c>
      <c r="G276" s="116"/>
      <c r="H276" s="408"/>
      <c r="I276" s="230">
        <f t="shared" si="39"/>
        <v>0</v>
      </c>
      <c r="J276" s="116">
        <v>0</v>
      </c>
      <c r="K276" s="408"/>
      <c r="L276" s="230">
        <f t="shared" si="40"/>
        <v>0</v>
      </c>
      <c r="M276" s="464"/>
      <c r="N276" s="118"/>
      <c r="O276" s="230">
        <f t="shared" si="41"/>
        <v>0</v>
      </c>
      <c r="P276" s="387"/>
      <c r="R276" s="346"/>
      <c r="S276" s="346"/>
    </row>
    <row r="277" spans="1:19" s="286" customFormat="1" ht="24" hidden="1" x14ac:dyDescent="0.25">
      <c r="A277" s="224">
        <v>7230</v>
      </c>
      <c r="B277" s="111" t="s">
        <v>292</v>
      </c>
      <c r="C277" s="227">
        <f t="shared" si="51"/>
        <v>0</v>
      </c>
      <c r="D277" s="116">
        <v>0</v>
      </c>
      <c r="E277" s="118"/>
      <c r="F277" s="229">
        <f t="shared" si="38"/>
        <v>0</v>
      </c>
      <c r="G277" s="116"/>
      <c r="H277" s="408"/>
      <c r="I277" s="230">
        <f t="shared" si="39"/>
        <v>0</v>
      </c>
      <c r="J277" s="116">
        <v>0</v>
      </c>
      <c r="K277" s="408"/>
      <c r="L277" s="230">
        <f t="shared" si="40"/>
        <v>0</v>
      </c>
      <c r="M277" s="464"/>
      <c r="N277" s="118"/>
      <c r="O277" s="230">
        <f>M277+N277</f>
        <v>0</v>
      </c>
      <c r="P277" s="387"/>
      <c r="R277" s="346"/>
      <c r="S277" s="346"/>
    </row>
    <row r="278" spans="1:19" ht="24" hidden="1" x14ac:dyDescent="0.25">
      <c r="A278" s="224">
        <v>7240</v>
      </c>
      <c r="B278" s="111" t="s">
        <v>293</v>
      </c>
      <c r="C278" s="227">
        <f t="shared" si="51"/>
        <v>0</v>
      </c>
      <c r="D278" s="225">
        <f>SUM(D279:D280)</f>
        <v>0</v>
      </c>
      <c r="E278" s="228">
        <f>SUM(E279:E280)</f>
        <v>0</v>
      </c>
      <c r="F278" s="229">
        <f t="shared" si="38"/>
        <v>0</v>
      </c>
      <c r="G278" s="225">
        <f>SUM(G279:G280)</f>
        <v>0</v>
      </c>
      <c r="H278" s="465">
        <f>SUM(H279:H280)</f>
        <v>0</v>
      </c>
      <c r="I278" s="230">
        <f t="shared" si="39"/>
        <v>0</v>
      </c>
      <c r="J278" s="225">
        <f>SUM(J279:J280)</f>
        <v>0</v>
      </c>
      <c r="K278" s="465">
        <f>SUM(K279:K280)</f>
        <v>0</v>
      </c>
      <c r="L278" s="230">
        <f t="shared" si="40"/>
        <v>0</v>
      </c>
      <c r="M278" s="466">
        <f>SUM(M279:M280)</f>
        <v>0</v>
      </c>
      <c r="N278" s="228">
        <f>SUM(N279:N280)</f>
        <v>0</v>
      </c>
      <c r="O278" s="230">
        <f>SUM(O279:O280)</f>
        <v>0</v>
      </c>
      <c r="P278" s="387"/>
      <c r="R278" s="346"/>
      <c r="S278" s="346"/>
    </row>
    <row r="279" spans="1:19" ht="48" hidden="1" x14ac:dyDescent="0.25">
      <c r="A279" s="64">
        <v>7245</v>
      </c>
      <c r="B279" s="111" t="s">
        <v>294</v>
      </c>
      <c r="C279" s="227">
        <f t="shared" si="51"/>
        <v>0</v>
      </c>
      <c r="D279" s="116">
        <v>0</v>
      </c>
      <c r="E279" s="118"/>
      <c r="F279" s="229">
        <f t="shared" si="38"/>
        <v>0</v>
      </c>
      <c r="G279" s="116"/>
      <c r="H279" s="408"/>
      <c r="I279" s="230">
        <f t="shared" si="39"/>
        <v>0</v>
      </c>
      <c r="J279" s="116">
        <v>0</v>
      </c>
      <c r="K279" s="408"/>
      <c r="L279" s="230">
        <f t="shared" si="40"/>
        <v>0</v>
      </c>
      <c r="M279" s="464"/>
      <c r="N279" s="118"/>
      <c r="O279" s="230">
        <f t="shared" ref="O279:O282" si="58">M279+N279</f>
        <v>0</v>
      </c>
      <c r="P279" s="387"/>
      <c r="R279" s="346"/>
      <c r="S279" s="346"/>
    </row>
    <row r="280" spans="1:19" ht="96" hidden="1" x14ac:dyDescent="0.25">
      <c r="A280" s="64">
        <v>7246</v>
      </c>
      <c r="B280" s="111" t="s">
        <v>295</v>
      </c>
      <c r="C280" s="227">
        <f t="shared" si="51"/>
        <v>0</v>
      </c>
      <c r="D280" s="116">
        <v>0</v>
      </c>
      <c r="E280" s="118"/>
      <c r="F280" s="229">
        <f t="shared" si="38"/>
        <v>0</v>
      </c>
      <c r="G280" s="116"/>
      <c r="H280" s="408"/>
      <c r="I280" s="230">
        <f t="shared" si="39"/>
        <v>0</v>
      </c>
      <c r="J280" s="116">
        <v>0</v>
      </c>
      <c r="K280" s="408"/>
      <c r="L280" s="230">
        <f t="shared" si="40"/>
        <v>0</v>
      </c>
      <c r="M280" s="464"/>
      <c r="N280" s="118"/>
      <c r="O280" s="230">
        <f t="shared" si="58"/>
        <v>0</v>
      </c>
      <c r="P280" s="387"/>
      <c r="R280" s="346"/>
      <c r="S280" s="346"/>
    </row>
    <row r="281" spans="1:19" ht="24" hidden="1" x14ac:dyDescent="0.25">
      <c r="A281" s="224">
        <v>7260</v>
      </c>
      <c r="B281" s="111" t="s">
        <v>296</v>
      </c>
      <c r="C281" s="227">
        <f t="shared" si="51"/>
        <v>0</v>
      </c>
      <c r="D281" s="106">
        <v>0</v>
      </c>
      <c r="E281" s="108"/>
      <c r="F281" s="242">
        <f t="shared" si="38"/>
        <v>0</v>
      </c>
      <c r="G281" s="106"/>
      <c r="H281" s="403"/>
      <c r="I281" s="243">
        <f t="shared" si="39"/>
        <v>0</v>
      </c>
      <c r="J281" s="106">
        <v>0</v>
      </c>
      <c r="K281" s="403"/>
      <c r="L281" s="243">
        <f t="shared" si="40"/>
        <v>0</v>
      </c>
      <c r="M281" s="463"/>
      <c r="N281" s="108"/>
      <c r="O281" s="243">
        <f t="shared" si="58"/>
        <v>0</v>
      </c>
      <c r="P281" s="382"/>
      <c r="R281" s="346"/>
      <c r="S281" s="346"/>
    </row>
    <row r="282" spans="1:19" hidden="1" x14ac:dyDescent="0.25">
      <c r="A282" s="85">
        <v>7700</v>
      </c>
      <c r="B282" s="210" t="s">
        <v>297</v>
      </c>
      <c r="C282" s="290">
        <f t="shared" si="51"/>
        <v>0</v>
      </c>
      <c r="D282" s="244">
        <f>D283</f>
        <v>0</v>
      </c>
      <c r="E282" s="291">
        <f>SUM(E283)</f>
        <v>0</v>
      </c>
      <c r="F282" s="292">
        <f t="shared" si="38"/>
        <v>0</v>
      </c>
      <c r="G282" s="244">
        <f>G283</f>
        <v>0</v>
      </c>
      <c r="H282" s="499">
        <f>SUM(H283)</f>
        <v>0</v>
      </c>
      <c r="I282" s="293">
        <f t="shared" si="39"/>
        <v>0</v>
      </c>
      <c r="J282" s="244">
        <f>J283</f>
        <v>0</v>
      </c>
      <c r="K282" s="499">
        <f>SUM(K283)</f>
        <v>0</v>
      </c>
      <c r="L282" s="293">
        <f t="shared" si="40"/>
        <v>0</v>
      </c>
      <c r="M282" s="472">
        <f>SUM(M283)</f>
        <v>0</v>
      </c>
      <c r="N282" s="291">
        <f>SUM(N283)</f>
        <v>0</v>
      </c>
      <c r="O282" s="293">
        <f t="shared" si="58"/>
        <v>0</v>
      </c>
      <c r="P282" s="473"/>
      <c r="R282" s="346"/>
      <c r="S282" s="346"/>
    </row>
    <row r="283" spans="1:19" hidden="1" x14ac:dyDescent="0.25">
      <c r="A283" s="121">
        <v>7720</v>
      </c>
      <c r="B283" s="122" t="s">
        <v>298</v>
      </c>
      <c r="C283" s="500">
        <f t="shared" si="51"/>
        <v>0</v>
      </c>
      <c r="D283" s="128">
        <v>0</v>
      </c>
      <c r="E283" s="131"/>
      <c r="F283" s="501">
        <f t="shared" si="38"/>
        <v>0</v>
      </c>
      <c r="G283" s="128"/>
      <c r="H283" s="413"/>
      <c r="I283" s="414">
        <f t="shared" si="39"/>
        <v>0</v>
      </c>
      <c r="J283" s="128">
        <v>0</v>
      </c>
      <c r="K283" s="413"/>
      <c r="L283" s="414">
        <f t="shared" si="40"/>
        <v>0</v>
      </c>
      <c r="M283" s="502"/>
      <c r="N283" s="131"/>
      <c r="O283" s="414">
        <f>M283+N283</f>
        <v>0</v>
      </c>
      <c r="P283" s="416"/>
      <c r="R283" s="346"/>
      <c r="S283" s="346"/>
    </row>
    <row r="284" spans="1:19" hidden="1" x14ac:dyDescent="0.25">
      <c r="A284" s="320"/>
      <c r="B284" s="156" t="s">
        <v>299</v>
      </c>
      <c r="C284" s="240">
        <f t="shared" si="51"/>
        <v>0</v>
      </c>
      <c r="D284" s="214">
        <f>SUM(D285:D286)</f>
        <v>0</v>
      </c>
      <c r="E284" s="217">
        <f>SUM(E285:E286)</f>
        <v>0</v>
      </c>
      <c r="F284" s="218">
        <f t="shared" si="38"/>
        <v>0</v>
      </c>
      <c r="G284" s="214">
        <f>SUM(G285:G286)</f>
        <v>0</v>
      </c>
      <c r="H284" s="461">
        <f>SUM(H285:H286)</f>
        <v>0</v>
      </c>
      <c r="I284" s="219">
        <f t="shared" si="39"/>
        <v>0</v>
      </c>
      <c r="J284" s="214">
        <f>SUM(J285:J286)</f>
        <v>0</v>
      </c>
      <c r="K284" s="461">
        <f>SUM(K285:K286)</f>
        <v>0</v>
      </c>
      <c r="L284" s="219">
        <f t="shared" si="40"/>
        <v>0</v>
      </c>
      <c r="M284" s="462">
        <f>SUM(M285:M286)</f>
        <v>0</v>
      </c>
      <c r="N284" s="217">
        <f>SUM(N285:N286)</f>
        <v>0</v>
      </c>
      <c r="O284" s="219">
        <f t="shared" ref="O284:O299" si="59">M284+N284</f>
        <v>0</v>
      </c>
      <c r="P284" s="434"/>
      <c r="R284" s="346"/>
      <c r="S284" s="346"/>
    </row>
    <row r="285" spans="1:19" hidden="1" x14ac:dyDescent="0.25">
      <c r="A285" s="275" t="s">
        <v>300</v>
      </c>
      <c r="B285" s="64" t="s">
        <v>301</v>
      </c>
      <c r="C285" s="227">
        <f t="shared" si="51"/>
        <v>0</v>
      </c>
      <c r="D285" s="116"/>
      <c r="E285" s="118"/>
      <c r="F285" s="229">
        <f t="shared" si="38"/>
        <v>0</v>
      </c>
      <c r="G285" s="116"/>
      <c r="H285" s="408"/>
      <c r="I285" s="230">
        <f t="shared" si="39"/>
        <v>0</v>
      </c>
      <c r="J285" s="116">
        <f>25-25</f>
        <v>0</v>
      </c>
      <c r="K285" s="408"/>
      <c r="L285" s="230">
        <f t="shared" si="40"/>
        <v>0</v>
      </c>
      <c r="M285" s="464"/>
      <c r="N285" s="118"/>
      <c r="O285" s="230">
        <f t="shared" si="59"/>
        <v>0</v>
      </c>
      <c r="P285" s="387"/>
      <c r="R285" s="346"/>
      <c r="S285" s="346"/>
    </row>
    <row r="286" spans="1:19" ht="24" hidden="1" x14ac:dyDescent="0.25">
      <c r="A286" s="275" t="s">
        <v>302</v>
      </c>
      <c r="B286" s="296" t="s">
        <v>303</v>
      </c>
      <c r="C286" s="240">
        <f t="shared" si="51"/>
        <v>0</v>
      </c>
      <c r="D286" s="106"/>
      <c r="E286" s="108"/>
      <c r="F286" s="242">
        <f t="shared" si="38"/>
        <v>0</v>
      </c>
      <c r="G286" s="106"/>
      <c r="H286" s="403"/>
      <c r="I286" s="243">
        <f t="shared" si="39"/>
        <v>0</v>
      </c>
      <c r="J286" s="106"/>
      <c r="K286" s="403"/>
      <c r="L286" s="243">
        <f t="shared" si="40"/>
        <v>0</v>
      </c>
      <c r="M286" s="463"/>
      <c r="N286" s="108"/>
      <c r="O286" s="243">
        <f t="shared" si="59"/>
        <v>0</v>
      </c>
      <c r="P286" s="382"/>
      <c r="R286" s="346"/>
      <c r="S286" s="346"/>
    </row>
    <row r="287" spans="1:19" x14ac:dyDescent="0.25">
      <c r="A287" s="503"/>
      <c r="B287" s="504" t="s">
        <v>304</v>
      </c>
      <c r="C287" s="609">
        <f>SUM(C284,C271,C233,C198,C190,C176,C78,C56)</f>
        <v>849898</v>
      </c>
      <c r="D287" s="506">
        <f t="shared" ref="D287" si="60">SUM(D284,D271,D233,D198,D190,D176,D78,D56)</f>
        <v>829852</v>
      </c>
      <c r="E287" s="620">
        <f>SUM(E284,E271,E233,E198,E190,E176,E78,E56)</f>
        <v>0</v>
      </c>
      <c r="F287" s="621">
        <f t="shared" si="38"/>
        <v>829852</v>
      </c>
      <c r="G287" s="506">
        <f>SUM(G284,G271,G233,G198,G190,G176,G78,G56)</f>
        <v>0</v>
      </c>
      <c r="H287" s="507">
        <f>SUM(H284,H271,H233,H198,H190,H176,H78,H56)</f>
        <v>0</v>
      </c>
      <c r="I287" s="508">
        <f t="shared" si="39"/>
        <v>0</v>
      </c>
      <c r="J287" s="506">
        <f t="shared" ref="J287" si="61">SUM(J284,J271,J233,J198,J190,J176,J78,J56)</f>
        <v>20046</v>
      </c>
      <c r="K287" s="507">
        <f>SUM(K284,K271,K233,K198,K190,K176,K78,K56)</f>
        <v>0</v>
      </c>
      <c r="L287" s="508">
        <f t="shared" si="40"/>
        <v>20046</v>
      </c>
      <c r="M287" s="459">
        <f>SUM(M284,M271,M233,M198,M190,M176,M78,M56)</f>
        <v>0</v>
      </c>
      <c r="N287" s="266">
        <f>SUM(N284,N271,N233,N198,N190,N176,N78,N56)</f>
        <v>0</v>
      </c>
      <c r="O287" s="268">
        <f t="shared" si="59"/>
        <v>0</v>
      </c>
      <c r="P287" s="460"/>
      <c r="R287" s="346"/>
      <c r="S287" s="346"/>
    </row>
    <row r="288" spans="1:19" hidden="1" x14ac:dyDescent="0.25">
      <c r="A288" s="509" t="s">
        <v>305</v>
      </c>
      <c r="B288" s="510"/>
      <c r="C288" s="622">
        <f t="shared" ref="C288" si="62">F288+I288+L288+O288</f>
        <v>0</v>
      </c>
      <c r="D288" s="512">
        <f>SUM(D28,D29,D45)-D54</f>
        <v>0</v>
      </c>
      <c r="E288" s="513">
        <f>SUM(E28,E29,E45)-E54</f>
        <v>0</v>
      </c>
      <c r="F288" s="514">
        <f t="shared" si="38"/>
        <v>0</v>
      </c>
      <c r="G288" s="512">
        <f>SUM(G28,G29,G45)-G54</f>
        <v>0</v>
      </c>
      <c r="H288" s="515">
        <f>SUM(H28,H29,H45)-H54</f>
        <v>0</v>
      </c>
      <c r="I288" s="516">
        <f t="shared" si="39"/>
        <v>0</v>
      </c>
      <c r="J288" s="512">
        <f>(J30+J46)-J54</f>
        <v>0</v>
      </c>
      <c r="K288" s="515">
        <f>(K30+K46)-K54</f>
        <v>0</v>
      </c>
      <c r="L288" s="516">
        <f t="shared" si="40"/>
        <v>0</v>
      </c>
      <c r="M288" s="511">
        <f>M48-M54</f>
        <v>0</v>
      </c>
      <c r="N288" s="513">
        <f>N48-N54</f>
        <v>0</v>
      </c>
      <c r="O288" s="516">
        <f t="shared" si="59"/>
        <v>0</v>
      </c>
      <c r="P288" s="517"/>
      <c r="R288" s="346"/>
      <c r="S288" s="346"/>
    </row>
    <row r="289" spans="1:19" s="37" customFormat="1" hidden="1" x14ac:dyDescent="0.25">
      <c r="A289" s="509" t="s">
        <v>306</v>
      </c>
      <c r="B289" s="510"/>
      <c r="C289" s="622">
        <f>SUM(C290,C291)-C298+C299</f>
        <v>0</v>
      </c>
      <c r="D289" s="512">
        <f t="shared" ref="D289" si="63">SUM(D290,D291)-D298+D299</f>
        <v>0</v>
      </c>
      <c r="E289" s="513">
        <f>SUM(E290,E291)-E298+E299</f>
        <v>0</v>
      </c>
      <c r="F289" s="514">
        <f t="shared" si="38"/>
        <v>0</v>
      </c>
      <c r="G289" s="512">
        <f>SUM(G290,G291)-G298+G299</f>
        <v>0</v>
      </c>
      <c r="H289" s="515">
        <f>SUM(H290,H291)-H298+H299</f>
        <v>0</v>
      </c>
      <c r="I289" s="516">
        <f t="shared" si="39"/>
        <v>0</v>
      </c>
      <c r="J289" s="512">
        <f t="shared" ref="J289" si="64">SUM(J290,J291)-J298+J299</f>
        <v>0</v>
      </c>
      <c r="K289" s="515">
        <f>SUM(K290,K291)-K298+K299</f>
        <v>0</v>
      </c>
      <c r="L289" s="516">
        <f t="shared" si="40"/>
        <v>0</v>
      </c>
      <c r="M289" s="511">
        <f>SUM(M290,M291)-M298+M299</f>
        <v>0</v>
      </c>
      <c r="N289" s="513">
        <f>SUM(N290,N291)-N298+N299</f>
        <v>0</v>
      </c>
      <c r="O289" s="516">
        <f t="shared" si="59"/>
        <v>0</v>
      </c>
      <c r="P289" s="517"/>
      <c r="R289" s="346"/>
      <c r="S289" s="346"/>
    </row>
    <row r="290" spans="1:19" s="37" customFormat="1" hidden="1" x14ac:dyDescent="0.25">
      <c r="A290" s="519" t="s">
        <v>307</v>
      </c>
      <c r="B290" s="519" t="s">
        <v>308</v>
      </c>
      <c r="C290" s="622">
        <f>C25-C284</f>
        <v>0</v>
      </c>
      <c r="D290" s="512">
        <f t="shared" ref="D290" si="65">D25-D284</f>
        <v>0</v>
      </c>
      <c r="E290" s="513">
        <f>E25-E284</f>
        <v>0</v>
      </c>
      <c r="F290" s="514">
        <f t="shared" si="38"/>
        <v>0</v>
      </c>
      <c r="G290" s="512">
        <f>G25-G284</f>
        <v>0</v>
      </c>
      <c r="H290" s="515">
        <f>H25-H284</f>
        <v>0</v>
      </c>
      <c r="I290" s="516">
        <f t="shared" si="39"/>
        <v>0</v>
      </c>
      <c r="J290" s="512">
        <f t="shared" ref="J290" si="66">J25-J284</f>
        <v>0</v>
      </c>
      <c r="K290" s="515">
        <f>K25-K284</f>
        <v>0</v>
      </c>
      <c r="L290" s="516">
        <f t="shared" si="40"/>
        <v>0</v>
      </c>
      <c r="M290" s="511">
        <f>M25-M284</f>
        <v>0</v>
      </c>
      <c r="N290" s="513">
        <f>N25-N284</f>
        <v>0</v>
      </c>
      <c r="O290" s="516">
        <f t="shared" si="59"/>
        <v>0</v>
      </c>
      <c r="P290" s="517"/>
      <c r="R290" s="346"/>
      <c r="S290" s="346"/>
    </row>
    <row r="291" spans="1:19" s="37" customFormat="1" hidden="1" x14ac:dyDescent="0.25">
      <c r="A291" s="520" t="s">
        <v>309</v>
      </c>
      <c r="B291" s="520" t="s">
        <v>310</v>
      </c>
      <c r="C291" s="622">
        <f>SUM(C292,C294,C296)-SUM(C293,C295,C297)</f>
        <v>0</v>
      </c>
      <c r="D291" s="512">
        <f t="shared" ref="D291:E291" si="67">SUM(D292,D294,D296)-SUM(D293,D295,D297)</f>
        <v>0</v>
      </c>
      <c r="E291" s="513">
        <f t="shared" si="67"/>
        <v>0</v>
      </c>
      <c r="F291" s="514">
        <f t="shared" si="38"/>
        <v>0</v>
      </c>
      <c r="G291" s="512">
        <f t="shared" ref="G291:H291" si="68">SUM(G292,G294,G296)-SUM(G293,G295,G297)</f>
        <v>0</v>
      </c>
      <c r="H291" s="515">
        <f t="shared" si="68"/>
        <v>0</v>
      </c>
      <c r="I291" s="516">
        <f t="shared" si="39"/>
        <v>0</v>
      </c>
      <c r="J291" s="512">
        <f t="shared" ref="J291:K291" si="69">SUM(J292,J294,J296)-SUM(J293,J295,J297)</f>
        <v>0</v>
      </c>
      <c r="K291" s="515">
        <f t="shared" si="69"/>
        <v>0</v>
      </c>
      <c r="L291" s="516">
        <f t="shared" si="40"/>
        <v>0</v>
      </c>
      <c r="M291" s="511">
        <f t="shared" ref="M291:N291" si="70">SUM(M292,M294,M296)-SUM(M293,M295,M297)</f>
        <v>0</v>
      </c>
      <c r="N291" s="513">
        <f t="shared" si="70"/>
        <v>0</v>
      </c>
      <c r="O291" s="516">
        <f t="shared" si="59"/>
        <v>0</v>
      </c>
      <c r="P291" s="517"/>
      <c r="R291" s="346"/>
      <c r="S291" s="346"/>
    </row>
    <row r="292" spans="1:19" s="37" customFormat="1" hidden="1" x14ac:dyDescent="0.25">
      <c r="A292" s="320" t="s">
        <v>311</v>
      </c>
      <c r="B292" s="164" t="s">
        <v>312</v>
      </c>
      <c r="C292" s="500">
        <f t="shared" ref="C292:C299" si="71">F292+I292+L292+O292</f>
        <v>0</v>
      </c>
      <c r="D292" s="128"/>
      <c r="E292" s="131"/>
      <c r="F292" s="501">
        <f t="shared" si="38"/>
        <v>0</v>
      </c>
      <c r="G292" s="128"/>
      <c r="H292" s="413"/>
      <c r="I292" s="414">
        <f t="shared" si="39"/>
        <v>0</v>
      </c>
      <c r="J292" s="128"/>
      <c r="K292" s="413"/>
      <c r="L292" s="414">
        <f t="shared" si="40"/>
        <v>0</v>
      </c>
      <c r="M292" s="502"/>
      <c r="N292" s="131"/>
      <c r="O292" s="414">
        <f t="shared" si="59"/>
        <v>0</v>
      </c>
      <c r="P292" s="416"/>
      <c r="R292" s="346"/>
      <c r="S292" s="346"/>
    </row>
    <row r="293" spans="1:19" ht="24" hidden="1" x14ac:dyDescent="0.25">
      <c r="A293" s="275" t="s">
        <v>313</v>
      </c>
      <c r="B293" s="63" t="s">
        <v>314</v>
      </c>
      <c r="C293" s="227">
        <f t="shared" si="71"/>
        <v>0</v>
      </c>
      <c r="D293" s="116"/>
      <c r="E293" s="118"/>
      <c r="F293" s="229">
        <f t="shared" si="38"/>
        <v>0</v>
      </c>
      <c r="G293" s="116"/>
      <c r="H293" s="408"/>
      <c r="I293" s="230">
        <f t="shared" si="39"/>
        <v>0</v>
      </c>
      <c r="J293" s="116"/>
      <c r="K293" s="408"/>
      <c r="L293" s="230">
        <f t="shared" si="40"/>
        <v>0</v>
      </c>
      <c r="M293" s="464"/>
      <c r="N293" s="118"/>
      <c r="O293" s="230">
        <f t="shared" si="59"/>
        <v>0</v>
      </c>
      <c r="P293" s="387"/>
      <c r="R293" s="346"/>
      <c r="S293" s="346"/>
    </row>
    <row r="294" spans="1:19" hidden="1" x14ac:dyDescent="0.25">
      <c r="A294" s="275" t="s">
        <v>315</v>
      </c>
      <c r="B294" s="63" t="s">
        <v>316</v>
      </c>
      <c r="C294" s="227">
        <f t="shared" si="71"/>
        <v>0</v>
      </c>
      <c r="D294" s="116"/>
      <c r="E294" s="118"/>
      <c r="F294" s="229">
        <f t="shared" si="38"/>
        <v>0</v>
      </c>
      <c r="G294" s="116"/>
      <c r="H294" s="408"/>
      <c r="I294" s="230">
        <f t="shared" si="39"/>
        <v>0</v>
      </c>
      <c r="J294" s="116"/>
      <c r="K294" s="408"/>
      <c r="L294" s="230">
        <f t="shared" si="40"/>
        <v>0</v>
      </c>
      <c r="M294" s="464"/>
      <c r="N294" s="118"/>
      <c r="O294" s="230">
        <f t="shared" si="59"/>
        <v>0</v>
      </c>
      <c r="P294" s="387"/>
      <c r="R294" s="346"/>
      <c r="S294" s="346"/>
    </row>
    <row r="295" spans="1:19" ht="24" hidden="1" x14ac:dyDescent="0.25">
      <c r="A295" s="275" t="s">
        <v>317</v>
      </c>
      <c r="B295" s="63" t="s">
        <v>318</v>
      </c>
      <c r="C295" s="227">
        <f t="shared" si="71"/>
        <v>0</v>
      </c>
      <c r="D295" s="116"/>
      <c r="E295" s="118"/>
      <c r="F295" s="229">
        <f t="shared" si="38"/>
        <v>0</v>
      </c>
      <c r="G295" s="116"/>
      <c r="H295" s="408"/>
      <c r="I295" s="230">
        <f t="shared" si="39"/>
        <v>0</v>
      </c>
      <c r="J295" s="116"/>
      <c r="K295" s="408"/>
      <c r="L295" s="230">
        <f t="shared" si="40"/>
        <v>0</v>
      </c>
      <c r="M295" s="464"/>
      <c r="N295" s="118"/>
      <c r="O295" s="230">
        <f t="shared" si="59"/>
        <v>0</v>
      </c>
      <c r="P295" s="387"/>
      <c r="R295" s="346"/>
      <c r="S295" s="346"/>
    </row>
    <row r="296" spans="1:19" hidden="1" x14ac:dyDescent="0.25">
      <c r="A296" s="275" t="s">
        <v>319</v>
      </c>
      <c r="B296" s="63" t="s">
        <v>320</v>
      </c>
      <c r="C296" s="227">
        <f t="shared" si="71"/>
        <v>0</v>
      </c>
      <c r="D296" s="116"/>
      <c r="E296" s="118"/>
      <c r="F296" s="229">
        <f t="shared" si="38"/>
        <v>0</v>
      </c>
      <c r="G296" s="116"/>
      <c r="H296" s="408"/>
      <c r="I296" s="230">
        <f t="shared" si="39"/>
        <v>0</v>
      </c>
      <c r="J296" s="116"/>
      <c r="K296" s="408"/>
      <c r="L296" s="230">
        <f t="shared" si="40"/>
        <v>0</v>
      </c>
      <c r="M296" s="464"/>
      <c r="N296" s="118"/>
      <c r="O296" s="230">
        <f t="shared" si="59"/>
        <v>0</v>
      </c>
      <c r="P296" s="387"/>
      <c r="R296" s="346"/>
      <c r="S296" s="346"/>
    </row>
    <row r="297" spans="1:19" ht="24" hidden="1" x14ac:dyDescent="0.25">
      <c r="A297" s="321" t="s">
        <v>321</v>
      </c>
      <c r="B297" s="322" t="s">
        <v>322</v>
      </c>
      <c r="C297" s="618">
        <f t="shared" si="71"/>
        <v>0</v>
      </c>
      <c r="D297" s="257"/>
      <c r="E297" s="260"/>
      <c r="F297" s="482">
        <f t="shared" si="38"/>
        <v>0</v>
      </c>
      <c r="G297" s="257"/>
      <c r="H297" s="483"/>
      <c r="I297" s="479">
        <f t="shared" si="39"/>
        <v>0</v>
      </c>
      <c r="J297" s="257"/>
      <c r="K297" s="483"/>
      <c r="L297" s="479">
        <f t="shared" si="40"/>
        <v>0</v>
      </c>
      <c r="M297" s="484"/>
      <c r="N297" s="260"/>
      <c r="O297" s="479">
        <f t="shared" si="59"/>
        <v>0</v>
      </c>
      <c r="P297" s="480"/>
      <c r="R297" s="346"/>
      <c r="S297" s="346"/>
    </row>
    <row r="298" spans="1:19" hidden="1" x14ac:dyDescent="0.25">
      <c r="A298" s="520" t="s">
        <v>323</v>
      </c>
      <c r="B298" s="520" t="s">
        <v>324</v>
      </c>
      <c r="C298" s="622">
        <f t="shared" si="71"/>
        <v>0</v>
      </c>
      <c r="D298" s="522"/>
      <c r="E298" s="523"/>
      <c r="F298" s="514">
        <f t="shared" si="38"/>
        <v>0</v>
      </c>
      <c r="G298" s="522"/>
      <c r="H298" s="524"/>
      <c r="I298" s="516">
        <f t="shared" si="39"/>
        <v>0</v>
      </c>
      <c r="J298" s="522"/>
      <c r="K298" s="524"/>
      <c r="L298" s="516">
        <f t="shared" si="40"/>
        <v>0</v>
      </c>
      <c r="M298" s="525"/>
      <c r="N298" s="523"/>
      <c r="O298" s="516">
        <f t="shared" si="59"/>
        <v>0</v>
      </c>
      <c r="P298" s="517"/>
      <c r="R298" s="346"/>
      <c r="S298" s="346"/>
    </row>
    <row r="299" spans="1:19" s="37" customFormat="1" ht="48" hidden="1" x14ac:dyDescent="0.25">
      <c r="A299" s="520" t="s">
        <v>325</v>
      </c>
      <c r="B299" s="330" t="s">
        <v>326</v>
      </c>
      <c r="C299" s="315">
        <f t="shared" si="71"/>
        <v>0</v>
      </c>
      <c r="D299" s="527"/>
      <c r="E299" s="528"/>
      <c r="F299" s="317">
        <f t="shared" si="38"/>
        <v>0</v>
      </c>
      <c r="G299" s="522"/>
      <c r="H299" s="524"/>
      <c r="I299" s="516">
        <f t="shared" si="39"/>
        <v>0</v>
      </c>
      <c r="J299" s="522"/>
      <c r="K299" s="524"/>
      <c r="L299" s="516">
        <f t="shared" si="40"/>
        <v>0</v>
      </c>
      <c r="M299" s="525"/>
      <c r="N299" s="523"/>
      <c r="O299" s="516">
        <f t="shared" si="59"/>
        <v>0</v>
      </c>
      <c r="P299" s="517"/>
      <c r="R299" s="346"/>
      <c r="S299" s="346"/>
    </row>
    <row r="300" spans="1:19"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9" ht="12.75" thickBot="1" x14ac:dyDescent="0.3">
      <c r="A301" s="530"/>
      <c r="B301" s="531"/>
      <c r="C301" s="531"/>
      <c r="D301" s="531"/>
      <c r="E301" s="531"/>
      <c r="F301" s="531"/>
      <c r="G301" s="531"/>
      <c r="H301" s="531"/>
      <c r="I301" s="531"/>
      <c r="J301" s="531"/>
      <c r="K301" s="531"/>
      <c r="L301" s="531"/>
      <c r="M301" s="531"/>
      <c r="N301" s="531"/>
      <c r="O301" s="531"/>
      <c r="P301" s="532"/>
      <c r="Q301" s="9"/>
    </row>
    <row r="302" spans="1:19" x14ac:dyDescent="0.25">
      <c r="A302" s="4"/>
      <c r="B302" s="4"/>
      <c r="C302" s="4"/>
      <c r="D302" s="4"/>
      <c r="E302" s="4"/>
      <c r="F302" s="4"/>
      <c r="G302" s="4"/>
      <c r="H302" s="4"/>
      <c r="I302" s="4"/>
      <c r="J302" s="4"/>
      <c r="K302" s="4"/>
      <c r="L302" s="4"/>
      <c r="M302" s="4"/>
      <c r="N302" s="4"/>
      <c r="O302" s="4"/>
    </row>
    <row r="303" spans="1:19" x14ac:dyDescent="0.25">
      <c r="A303" s="4"/>
      <c r="B303" s="4"/>
      <c r="C303" s="4"/>
      <c r="D303" s="4"/>
      <c r="E303" s="4"/>
      <c r="F303" s="4"/>
      <c r="G303" s="4"/>
      <c r="H303" s="4"/>
      <c r="I303" s="4"/>
      <c r="J303" s="4"/>
      <c r="K303" s="4"/>
      <c r="L303" s="4"/>
      <c r="M303" s="4"/>
      <c r="N303" s="4"/>
      <c r="O303" s="4"/>
    </row>
    <row r="304" spans="1:19"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gPM8MA+6QiL1gpfLvHxLqeXo3d2BO+4NjEo3waY0EJ+g+OTTwALcSKlhCrBhyoB4JJA1PBNPjV2jOQ0O54/5uQ==" saltValue="72yMyH/FdfOuBUvzdYxzsg==" spinCount="100000" sheet="1" objects="1" scenarios="1" formatCells="0" formatColumns="0" formatRows="0"/>
  <autoFilter ref="A22:P300">
    <filterColumn colId="2">
      <filters blank="1">
        <filter val="1 000"/>
        <filter val="1 550"/>
        <filter val="123 565"/>
        <filter val="13 000"/>
        <filter val="138 312"/>
        <filter val="14 747"/>
        <filter val="16 920"/>
        <filter val="17 172"/>
        <filter val="17 436"/>
        <filter val="191 066"/>
        <filter val="2 065"/>
        <filter val="2 440"/>
        <filter val="20 046"/>
        <filter val="22 500"/>
        <filter val="23 262"/>
        <filter val="29 344"/>
        <filter val="3 156"/>
        <filter val="3 558"/>
        <filter val="3 886"/>
        <filter val="32 962"/>
        <filter val="35 799"/>
        <filter val="4 055"/>
        <filter val="4 930"/>
        <filter val="415 497"/>
        <filter val="448 459"/>
        <filter val="48 200"/>
        <filter val="5 380"/>
        <filter val="50 640"/>
        <filter val="507 520"/>
        <filter val="550"/>
        <filter val="56 774"/>
        <filter val="61 044"/>
        <filter val="645 832"/>
        <filter val="78 216"/>
        <filter val="79 766"/>
        <filter val="8 627"/>
        <filter val="8 752"/>
        <filter val="829 852"/>
        <filter val="836 898"/>
        <filter val="849 898"/>
        <filter val="9 941"/>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75.pielikums Jūrmalas pilsētas domes
2016.gada 19.maija saistošajiem noteikumiem Nr.13
(protokols Nr.6, 8.punkts)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T8" sqref="T8"/>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1209</v>
      </c>
    </row>
    <row r="2" spans="1:17" x14ac:dyDescent="0.25">
      <c r="B2" s="354"/>
      <c r="C2" s="354"/>
      <c r="D2" s="354"/>
      <c r="E2" s="354"/>
      <c r="F2" s="354"/>
      <c r="G2" s="354"/>
      <c r="H2" s="354"/>
      <c r="I2" s="354"/>
      <c r="J2" s="354"/>
      <c r="K2" s="354"/>
      <c r="L2" s="354"/>
      <c r="M2" s="355"/>
      <c r="N2" s="355"/>
      <c r="O2" s="356"/>
    </row>
    <row r="3" spans="1:17" x14ac:dyDescent="0.25">
      <c r="A3" s="5"/>
      <c r="B3" s="626"/>
      <c r="C3" s="626"/>
      <c r="D3" s="626"/>
      <c r="E3" s="626"/>
      <c r="F3" s="626"/>
      <c r="G3" s="626"/>
      <c r="H3" s="626"/>
      <c r="I3" s="626"/>
      <c r="J3" s="626"/>
      <c r="K3" s="626"/>
      <c r="L3" s="626"/>
      <c r="M3" s="627"/>
      <c r="N3" s="627"/>
      <c r="O3" s="628"/>
      <c r="P3" s="629"/>
      <c r="Q3" s="9"/>
    </row>
    <row r="4" spans="1:17" ht="15.75" x14ac:dyDescent="0.25">
      <c r="A4" s="1054" t="s">
        <v>1</v>
      </c>
      <c r="B4" s="1055"/>
      <c r="C4" s="1055"/>
      <c r="D4" s="1055"/>
      <c r="E4" s="1055"/>
      <c r="F4" s="1055"/>
      <c r="G4" s="1055"/>
      <c r="H4" s="1055"/>
      <c r="I4" s="1055"/>
      <c r="J4" s="1055"/>
      <c r="K4" s="1055"/>
      <c r="L4" s="1055"/>
      <c r="M4" s="1055"/>
      <c r="N4" s="1055"/>
      <c r="O4" s="1055"/>
      <c r="P4" s="1055"/>
      <c r="Q4" s="9"/>
    </row>
    <row r="5" spans="1:17" ht="15.75" x14ac:dyDescent="0.25">
      <c r="A5" s="351"/>
      <c r="B5" s="352"/>
      <c r="C5" s="352"/>
      <c r="D5" s="352"/>
      <c r="E5" s="352"/>
      <c r="F5" s="352"/>
      <c r="G5" s="352"/>
      <c r="H5" s="352"/>
      <c r="I5" s="352"/>
      <c r="J5" s="352"/>
      <c r="K5" s="352"/>
      <c r="L5" s="352"/>
      <c r="M5" s="352"/>
      <c r="N5" s="352"/>
      <c r="O5" s="352"/>
      <c r="P5" s="352"/>
      <c r="Q5" s="9"/>
    </row>
    <row r="6" spans="1:17" ht="12.75" customHeight="1" x14ac:dyDescent="0.25">
      <c r="A6" s="12" t="s">
        <v>2</v>
      </c>
      <c r="B6" s="13"/>
      <c r="C6" s="1049" t="s">
        <v>333</v>
      </c>
      <c r="D6" s="1049"/>
      <c r="E6" s="1049"/>
      <c r="F6" s="1049"/>
      <c r="G6" s="1049"/>
      <c r="H6" s="1049"/>
      <c r="I6" s="1049"/>
      <c r="J6" s="1049"/>
      <c r="K6" s="1049"/>
      <c r="L6" s="1049"/>
      <c r="M6" s="1049"/>
      <c r="N6" s="1049"/>
      <c r="O6" s="1049"/>
      <c r="P6" s="1049"/>
      <c r="Q6" s="9"/>
    </row>
    <row r="7" spans="1:17" ht="12.75" customHeight="1" x14ac:dyDescent="0.25">
      <c r="A7" s="12" t="s">
        <v>4</v>
      </c>
      <c r="B7" s="13"/>
      <c r="C7" s="1049" t="s">
        <v>334</v>
      </c>
      <c r="D7" s="1049"/>
      <c r="E7" s="1049"/>
      <c r="F7" s="1049"/>
      <c r="G7" s="1049"/>
      <c r="H7" s="1049"/>
      <c r="I7" s="1049"/>
      <c r="J7" s="1049"/>
      <c r="K7" s="1049"/>
      <c r="L7" s="1049"/>
      <c r="M7" s="1049"/>
      <c r="N7" s="1049"/>
      <c r="O7" s="1049"/>
      <c r="P7" s="1049"/>
      <c r="Q7" s="9"/>
    </row>
    <row r="8" spans="1:17" x14ac:dyDescent="0.25">
      <c r="A8" s="14" t="s">
        <v>6</v>
      </c>
      <c r="B8" s="15"/>
      <c r="C8" s="1044" t="s">
        <v>335</v>
      </c>
      <c r="D8" s="1044"/>
      <c r="E8" s="1044"/>
      <c r="F8" s="1044"/>
      <c r="G8" s="1044"/>
      <c r="H8" s="1044"/>
      <c r="I8" s="1044"/>
      <c r="J8" s="1044"/>
      <c r="K8" s="1044"/>
      <c r="L8" s="1044"/>
      <c r="M8" s="1044"/>
      <c r="N8" s="1044"/>
      <c r="O8" s="1044"/>
      <c r="P8" s="1044"/>
      <c r="Q8" s="9"/>
    </row>
    <row r="9" spans="1:17" x14ac:dyDescent="0.25">
      <c r="A9" s="14" t="s">
        <v>8</v>
      </c>
      <c r="B9" s="15"/>
      <c r="C9" s="1044" t="s">
        <v>1210</v>
      </c>
      <c r="D9" s="1044"/>
      <c r="E9" s="1044"/>
      <c r="F9" s="1044"/>
      <c r="G9" s="1044"/>
      <c r="H9" s="1044"/>
      <c r="I9" s="1044"/>
      <c r="J9" s="1044"/>
      <c r="K9" s="1044"/>
      <c r="L9" s="1044"/>
      <c r="M9" s="1044"/>
      <c r="N9" s="1044"/>
      <c r="O9" s="1044"/>
      <c r="P9" s="1044"/>
      <c r="Q9" s="9"/>
    </row>
    <row r="10" spans="1:17" x14ac:dyDescent="0.25">
      <c r="A10" s="14" t="s">
        <v>10</v>
      </c>
      <c r="B10" s="15"/>
      <c r="C10" s="1049" t="s">
        <v>1211</v>
      </c>
      <c r="D10" s="1049"/>
      <c r="E10" s="1049"/>
      <c r="F10" s="1049"/>
      <c r="G10" s="1049"/>
      <c r="H10" s="1049"/>
      <c r="I10" s="1049"/>
      <c r="J10" s="1049"/>
      <c r="K10" s="1049"/>
      <c r="L10" s="1049"/>
      <c r="M10" s="1049"/>
      <c r="N10" s="1049"/>
      <c r="O10" s="1049"/>
      <c r="P10" s="1049"/>
      <c r="Q10" s="9"/>
    </row>
    <row r="11" spans="1:17" x14ac:dyDescent="0.25">
      <c r="A11" s="14" t="s">
        <v>12</v>
      </c>
      <c r="B11" s="15"/>
      <c r="C11" s="1049"/>
      <c r="D11" s="1049"/>
      <c r="E11" s="1049"/>
      <c r="F11" s="1049"/>
      <c r="G11" s="1049"/>
      <c r="H11" s="1049"/>
      <c r="I11" s="1049"/>
      <c r="J11" s="1049"/>
      <c r="K11" s="1049"/>
      <c r="L11" s="1049"/>
      <c r="M11" s="1049"/>
      <c r="N11" s="1049"/>
      <c r="O11" s="1049"/>
      <c r="P11" s="1049"/>
      <c r="Q11" s="9"/>
    </row>
    <row r="12" spans="1:17" x14ac:dyDescent="0.25">
      <c r="A12" s="16" t="s">
        <v>14</v>
      </c>
      <c r="B12" s="15"/>
      <c r="C12" s="361"/>
      <c r="D12" s="361"/>
      <c r="E12" s="361"/>
      <c r="F12" s="361"/>
      <c r="G12" s="361"/>
      <c r="H12" s="361"/>
      <c r="I12" s="361"/>
      <c r="J12" s="361"/>
      <c r="K12" s="361"/>
      <c r="L12" s="361"/>
      <c r="M12" s="361"/>
      <c r="N12" s="361"/>
      <c r="O12" s="361"/>
      <c r="P12" s="630"/>
      <c r="Q12" s="9"/>
    </row>
    <row r="13" spans="1:17" x14ac:dyDescent="0.25">
      <c r="A13" s="14"/>
      <c r="B13" s="15" t="s">
        <v>15</v>
      </c>
      <c r="C13" s="1044" t="s">
        <v>338</v>
      </c>
      <c r="D13" s="1044"/>
      <c r="E13" s="1044"/>
      <c r="F13" s="1044"/>
      <c r="G13" s="1044"/>
      <c r="H13" s="1044"/>
      <c r="I13" s="1044"/>
      <c r="J13" s="1044"/>
      <c r="K13" s="1044"/>
      <c r="L13" s="1044"/>
      <c r="M13" s="1044"/>
      <c r="N13" s="1044"/>
      <c r="O13" s="1044"/>
      <c r="P13" s="1044"/>
      <c r="Q13" s="9"/>
    </row>
    <row r="14" spans="1:17" x14ac:dyDescent="0.25">
      <c r="A14" s="14"/>
      <c r="B14" s="15" t="s">
        <v>17</v>
      </c>
      <c r="C14" s="1044"/>
      <c r="D14" s="1044"/>
      <c r="E14" s="1044"/>
      <c r="F14" s="1044"/>
      <c r="G14" s="1044"/>
      <c r="H14" s="1044"/>
      <c r="I14" s="1044"/>
      <c r="J14" s="1044"/>
      <c r="K14" s="1044"/>
      <c r="L14" s="1044"/>
      <c r="M14" s="1044"/>
      <c r="N14" s="1044"/>
      <c r="O14" s="1044"/>
      <c r="P14" s="1044"/>
      <c r="Q14" s="9"/>
    </row>
    <row r="15" spans="1:17" x14ac:dyDescent="0.25">
      <c r="A15" s="14"/>
      <c r="B15" s="15" t="s">
        <v>19</v>
      </c>
      <c r="C15" s="1044"/>
      <c r="D15" s="1044"/>
      <c r="E15" s="1044"/>
      <c r="F15" s="1044"/>
      <c r="G15" s="1044"/>
      <c r="H15" s="1044"/>
      <c r="I15" s="1044"/>
      <c r="J15" s="1044"/>
      <c r="K15" s="1044"/>
      <c r="L15" s="1044"/>
      <c r="M15" s="1044"/>
      <c r="N15" s="1044"/>
      <c r="O15" s="1044"/>
      <c r="P15" s="1044"/>
      <c r="Q15" s="9"/>
    </row>
    <row r="16" spans="1:17" x14ac:dyDescent="0.25">
      <c r="A16" s="14"/>
      <c r="B16" s="15" t="s">
        <v>20</v>
      </c>
      <c r="C16" s="1044"/>
      <c r="D16" s="1044"/>
      <c r="E16" s="1044"/>
      <c r="F16" s="1044"/>
      <c r="G16" s="1044"/>
      <c r="H16" s="1044"/>
      <c r="I16" s="1044"/>
      <c r="J16" s="1044"/>
      <c r="K16" s="1044"/>
      <c r="L16" s="1044"/>
      <c r="M16" s="1044"/>
      <c r="N16" s="1044"/>
      <c r="O16" s="1044"/>
      <c r="P16" s="1044"/>
      <c r="Q16" s="9"/>
    </row>
    <row r="17" spans="1:18" x14ac:dyDescent="0.25">
      <c r="A17" s="14"/>
      <c r="B17" s="15" t="s">
        <v>22</v>
      </c>
      <c r="C17" s="1044"/>
      <c r="D17" s="1044"/>
      <c r="E17" s="1044"/>
      <c r="F17" s="1044"/>
      <c r="G17" s="1044"/>
      <c r="H17" s="1044"/>
      <c r="I17" s="1044"/>
      <c r="J17" s="1044"/>
      <c r="K17" s="1044"/>
      <c r="L17" s="1044"/>
      <c r="M17" s="1044"/>
      <c r="N17" s="1044"/>
      <c r="O17" s="1044"/>
      <c r="P17" s="1044"/>
      <c r="Q17" s="9"/>
    </row>
    <row r="18" spans="1:18" x14ac:dyDescent="0.25">
      <c r="A18" s="17"/>
      <c r="B18" s="18"/>
      <c r="C18" s="1025"/>
      <c r="D18" s="1025"/>
      <c r="E18" s="1025"/>
      <c r="F18" s="1025"/>
      <c r="G18" s="1025"/>
      <c r="H18" s="1025"/>
      <c r="I18" s="1025"/>
      <c r="J18" s="1025"/>
      <c r="K18" s="1025"/>
      <c r="L18" s="1025"/>
      <c r="M18" s="1025"/>
      <c r="N18" s="1025"/>
      <c r="O18" s="1025"/>
      <c r="P18" s="1025"/>
      <c r="Q18" s="9"/>
    </row>
    <row r="19" spans="1:18"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8"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8"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8" s="21" customFormat="1" ht="9" thickTop="1" x14ac:dyDescent="0.25">
      <c r="A22" s="22" t="s">
        <v>339</v>
      </c>
      <c r="B22" s="22">
        <v>2</v>
      </c>
      <c r="C22" s="363">
        <v>3</v>
      </c>
      <c r="D22" s="24">
        <v>4</v>
      </c>
      <c r="E22" s="25">
        <v>5</v>
      </c>
      <c r="F22" s="22">
        <v>4</v>
      </c>
      <c r="G22" s="24">
        <v>7</v>
      </c>
      <c r="H22" s="364">
        <v>8</v>
      </c>
      <c r="I22" s="27">
        <v>5</v>
      </c>
      <c r="J22" s="24">
        <v>10</v>
      </c>
      <c r="K22" s="365">
        <v>11</v>
      </c>
      <c r="L22" s="27">
        <v>6</v>
      </c>
      <c r="M22" s="365">
        <v>13</v>
      </c>
      <c r="N22" s="26">
        <v>14</v>
      </c>
      <c r="O22" s="27">
        <v>7</v>
      </c>
      <c r="P22" s="27">
        <v>16</v>
      </c>
    </row>
    <row r="23" spans="1:18" s="37" customFormat="1" x14ac:dyDescent="0.25">
      <c r="A23" s="28"/>
      <c r="B23" s="29" t="s">
        <v>40</v>
      </c>
      <c r="C23" s="332"/>
      <c r="D23" s="31"/>
      <c r="E23" s="32"/>
      <c r="F23" s="197"/>
      <c r="G23" s="31"/>
      <c r="H23" s="366"/>
      <c r="I23" s="367"/>
      <c r="J23" s="31"/>
      <c r="K23" s="368"/>
      <c r="L23" s="367"/>
      <c r="M23" s="368"/>
      <c r="N23" s="34"/>
      <c r="O23" s="367"/>
      <c r="P23" s="369"/>
    </row>
    <row r="24" spans="1:18" s="37" customFormat="1" ht="12.75" thickBot="1" x14ac:dyDescent="0.3">
      <c r="A24" s="38"/>
      <c r="B24" s="39" t="s">
        <v>41</v>
      </c>
      <c r="C24" s="370">
        <f>F24+I24+L24+O24</f>
        <v>1111097</v>
      </c>
      <c r="D24" s="41">
        <f>SUM(D25,D28,D29,D45,D46)</f>
        <v>1111097</v>
      </c>
      <c r="E24" s="42">
        <f>SUM(E25,E28,E29,E45,E46)</f>
        <v>0</v>
      </c>
      <c r="F24" s="43">
        <f t="shared" ref="F24:F29" si="0">D24+E24</f>
        <v>1111097</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c r="R24" s="346"/>
    </row>
    <row r="25" spans="1:18" ht="12.75" hidden="1" thickTop="1" x14ac:dyDescent="0.25">
      <c r="A25" s="46"/>
      <c r="B25" s="47" t="s">
        <v>42</v>
      </c>
      <c r="C25" s="374">
        <f>F25+I25+L25+O25</f>
        <v>0</v>
      </c>
      <c r="D25" s="49">
        <f>SUM(D26:D27)</f>
        <v>0</v>
      </c>
      <c r="E25" s="52">
        <f>SUM(E26:E27)</f>
        <v>0</v>
      </c>
      <c r="F25" s="53">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c r="R25" s="346"/>
    </row>
    <row r="26" spans="1:18" ht="12.75" hidden="1" thickTop="1" x14ac:dyDescent="0.25">
      <c r="A26" s="54"/>
      <c r="B26" s="55" t="s">
        <v>43</v>
      </c>
      <c r="C26" s="378">
        <f>F26+I26+L26+O26</f>
        <v>0</v>
      </c>
      <c r="D26" s="57"/>
      <c r="E26" s="60"/>
      <c r="F26" s="380">
        <f t="shared" si="0"/>
        <v>0</v>
      </c>
      <c r="G26" s="57"/>
      <c r="H26" s="379"/>
      <c r="I26" s="380">
        <f>G26+H26</f>
        <v>0</v>
      </c>
      <c r="J26" s="57"/>
      <c r="K26" s="379"/>
      <c r="L26" s="380">
        <f>J26+K26</f>
        <v>0</v>
      </c>
      <c r="M26" s="381"/>
      <c r="N26" s="60"/>
      <c r="O26" s="380">
        <f>M26+N26</f>
        <v>0</v>
      </c>
      <c r="P26" s="382"/>
      <c r="R26" s="346"/>
    </row>
    <row r="27" spans="1:18" ht="12.75" hidden="1" thickTop="1" x14ac:dyDescent="0.25">
      <c r="A27" s="63"/>
      <c r="B27" s="64" t="s">
        <v>44</v>
      </c>
      <c r="C27" s="383">
        <f>F27+I27+L27+O27</f>
        <v>0</v>
      </c>
      <c r="D27" s="66"/>
      <c r="E27" s="69"/>
      <c r="F27" s="385">
        <f t="shared" si="0"/>
        <v>0</v>
      </c>
      <c r="G27" s="66"/>
      <c r="H27" s="384"/>
      <c r="I27" s="385">
        <f>G27+H27</f>
        <v>0</v>
      </c>
      <c r="J27" s="66"/>
      <c r="K27" s="384"/>
      <c r="L27" s="385">
        <f>J27+K27</f>
        <v>0</v>
      </c>
      <c r="M27" s="386"/>
      <c r="N27" s="69"/>
      <c r="O27" s="385">
        <f>M27+N27</f>
        <v>0</v>
      </c>
      <c r="P27" s="387"/>
      <c r="R27" s="346"/>
    </row>
    <row r="28" spans="1:18" s="37" customFormat="1" ht="25.5" thickTop="1" thickBot="1" x14ac:dyDescent="0.3">
      <c r="A28" s="73">
        <v>19300</v>
      </c>
      <c r="B28" s="73" t="s">
        <v>45</v>
      </c>
      <c r="C28" s="388">
        <f>SUM(F28,I28)</f>
        <v>1111097</v>
      </c>
      <c r="D28" s="75">
        <f>D54</f>
        <v>1111097</v>
      </c>
      <c r="E28" s="76"/>
      <c r="F28" s="606">
        <f t="shared" si="0"/>
        <v>1111097</v>
      </c>
      <c r="G28" s="75"/>
      <c r="H28" s="389"/>
      <c r="I28" s="390">
        <f>G28+H28</f>
        <v>0</v>
      </c>
      <c r="J28" s="80" t="s">
        <v>46</v>
      </c>
      <c r="K28" s="391" t="s">
        <v>46</v>
      </c>
      <c r="L28" s="84" t="s">
        <v>46</v>
      </c>
      <c r="M28" s="613" t="s">
        <v>46</v>
      </c>
      <c r="N28" s="83" t="s">
        <v>46</v>
      </c>
      <c r="O28" s="84" t="s">
        <v>46</v>
      </c>
      <c r="P28" s="392"/>
      <c r="R28" s="346"/>
    </row>
    <row r="29" spans="1:18" s="37" customFormat="1" ht="41.25" hidden="1" customHeight="1" thickTop="1" x14ac:dyDescent="0.25">
      <c r="A29" s="85"/>
      <c r="B29" s="85" t="s">
        <v>47</v>
      </c>
      <c r="C29" s="393">
        <f>F29</f>
        <v>0</v>
      </c>
      <c r="D29" s="87"/>
      <c r="E29" s="394"/>
      <c r="F29" s="145">
        <f t="shared" si="0"/>
        <v>0</v>
      </c>
      <c r="G29" s="90" t="s">
        <v>46</v>
      </c>
      <c r="H29" s="395" t="s">
        <v>46</v>
      </c>
      <c r="I29" s="94" t="s">
        <v>46</v>
      </c>
      <c r="J29" s="90" t="s">
        <v>46</v>
      </c>
      <c r="K29" s="395" t="s">
        <v>46</v>
      </c>
      <c r="L29" s="94" t="s">
        <v>46</v>
      </c>
      <c r="M29" s="396" t="s">
        <v>46</v>
      </c>
      <c r="N29" s="91" t="s">
        <v>46</v>
      </c>
      <c r="O29" s="94" t="s">
        <v>46</v>
      </c>
      <c r="P29" s="397"/>
      <c r="R29" s="346"/>
    </row>
    <row r="30" spans="1:18" s="37" customFormat="1" ht="36.75" hidden="1" thickTop="1" x14ac:dyDescent="0.25">
      <c r="A30" s="85">
        <v>21300</v>
      </c>
      <c r="B30" s="85" t="s">
        <v>48</v>
      </c>
      <c r="C30" s="393">
        <f t="shared" ref="C30:C44" si="1">L30</f>
        <v>0</v>
      </c>
      <c r="D30" s="90" t="s">
        <v>46</v>
      </c>
      <c r="E30" s="91" t="s">
        <v>46</v>
      </c>
      <c r="F30" s="94" t="s">
        <v>46</v>
      </c>
      <c r="G30" s="90" t="s">
        <v>46</v>
      </c>
      <c r="H30" s="395" t="s">
        <v>46</v>
      </c>
      <c r="I30" s="94" t="s">
        <v>46</v>
      </c>
      <c r="J30" s="95">
        <f>SUM(J31,J35,J37,J40)</f>
        <v>0</v>
      </c>
      <c r="K30" s="399">
        <f>SUM(K31,K35,K37,K40)</f>
        <v>0</v>
      </c>
      <c r="L30" s="99">
        <f t="shared" ref="L30:L44" si="2">J30+K30</f>
        <v>0</v>
      </c>
      <c r="M30" s="396" t="s">
        <v>46</v>
      </c>
      <c r="N30" s="91" t="s">
        <v>46</v>
      </c>
      <c r="O30" s="94" t="s">
        <v>46</v>
      </c>
      <c r="P30" s="397"/>
      <c r="R30" s="346"/>
    </row>
    <row r="31" spans="1:18" s="37" customFormat="1" ht="24.75" hidden="1" thickTop="1" x14ac:dyDescent="0.25">
      <c r="A31" s="100">
        <v>21350</v>
      </c>
      <c r="B31" s="85" t="s">
        <v>49</v>
      </c>
      <c r="C31" s="393">
        <f t="shared" si="1"/>
        <v>0</v>
      </c>
      <c r="D31" s="90" t="s">
        <v>46</v>
      </c>
      <c r="E31" s="91" t="s">
        <v>46</v>
      </c>
      <c r="F31" s="94" t="s">
        <v>46</v>
      </c>
      <c r="G31" s="90" t="s">
        <v>46</v>
      </c>
      <c r="H31" s="395" t="s">
        <v>46</v>
      </c>
      <c r="I31" s="94" t="s">
        <v>46</v>
      </c>
      <c r="J31" s="95">
        <f>SUM(J32:J34)</f>
        <v>0</v>
      </c>
      <c r="K31" s="399">
        <f>SUM(K32:K34)</f>
        <v>0</v>
      </c>
      <c r="L31" s="99">
        <f t="shared" si="2"/>
        <v>0</v>
      </c>
      <c r="M31" s="396" t="s">
        <v>46</v>
      </c>
      <c r="N31" s="91" t="s">
        <v>46</v>
      </c>
      <c r="O31" s="94" t="s">
        <v>46</v>
      </c>
      <c r="P31" s="397"/>
      <c r="R31" s="346"/>
    </row>
    <row r="32" spans="1:18" ht="12.75" hidden="1" thickTop="1" x14ac:dyDescent="0.25">
      <c r="A32" s="54">
        <v>21351</v>
      </c>
      <c r="B32" s="101" t="s">
        <v>50</v>
      </c>
      <c r="C32" s="400">
        <f t="shared" si="1"/>
        <v>0</v>
      </c>
      <c r="D32" s="102" t="s">
        <v>46</v>
      </c>
      <c r="E32" s="105" t="s">
        <v>46</v>
      </c>
      <c r="F32" s="109" t="s">
        <v>46</v>
      </c>
      <c r="G32" s="102" t="s">
        <v>46</v>
      </c>
      <c r="H32" s="402" t="s">
        <v>46</v>
      </c>
      <c r="I32" s="109" t="s">
        <v>46</v>
      </c>
      <c r="J32" s="106"/>
      <c r="K32" s="403"/>
      <c r="L32" s="243">
        <f t="shared" si="2"/>
        <v>0</v>
      </c>
      <c r="M32" s="404" t="s">
        <v>46</v>
      </c>
      <c r="N32" s="105" t="s">
        <v>46</v>
      </c>
      <c r="O32" s="109" t="s">
        <v>46</v>
      </c>
      <c r="P32" s="382"/>
      <c r="R32" s="346"/>
    </row>
    <row r="33" spans="1:18" ht="12.75" hidden="1" thickTop="1" x14ac:dyDescent="0.25">
      <c r="A33" s="63">
        <v>21352</v>
      </c>
      <c r="B33" s="111" t="s">
        <v>51</v>
      </c>
      <c r="C33" s="405">
        <f t="shared" si="1"/>
        <v>0</v>
      </c>
      <c r="D33" s="112" t="s">
        <v>46</v>
      </c>
      <c r="E33" s="115" t="s">
        <v>46</v>
      </c>
      <c r="F33" s="119" t="s">
        <v>46</v>
      </c>
      <c r="G33" s="112" t="s">
        <v>46</v>
      </c>
      <c r="H33" s="407" t="s">
        <v>46</v>
      </c>
      <c r="I33" s="119" t="s">
        <v>46</v>
      </c>
      <c r="J33" s="116"/>
      <c r="K33" s="408"/>
      <c r="L33" s="230">
        <f t="shared" si="2"/>
        <v>0</v>
      </c>
      <c r="M33" s="409" t="s">
        <v>46</v>
      </c>
      <c r="N33" s="115" t="s">
        <v>46</v>
      </c>
      <c r="O33" s="119" t="s">
        <v>46</v>
      </c>
      <c r="P33" s="387"/>
      <c r="R33" s="346"/>
    </row>
    <row r="34" spans="1:18" ht="24.75" hidden="1" thickTop="1" x14ac:dyDescent="0.25">
      <c r="A34" s="63">
        <v>21359</v>
      </c>
      <c r="B34" s="111" t="s">
        <v>52</v>
      </c>
      <c r="C34" s="405">
        <f t="shared" si="1"/>
        <v>0</v>
      </c>
      <c r="D34" s="112" t="s">
        <v>46</v>
      </c>
      <c r="E34" s="115" t="s">
        <v>46</v>
      </c>
      <c r="F34" s="119" t="s">
        <v>46</v>
      </c>
      <c r="G34" s="112" t="s">
        <v>46</v>
      </c>
      <c r="H34" s="407" t="s">
        <v>46</v>
      </c>
      <c r="I34" s="119" t="s">
        <v>46</v>
      </c>
      <c r="J34" s="116"/>
      <c r="K34" s="408"/>
      <c r="L34" s="230">
        <f t="shared" si="2"/>
        <v>0</v>
      </c>
      <c r="M34" s="409" t="s">
        <v>46</v>
      </c>
      <c r="N34" s="115" t="s">
        <v>46</v>
      </c>
      <c r="O34" s="119" t="s">
        <v>46</v>
      </c>
      <c r="P34" s="387"/>
      <c r="R34" s="346"/>
    </row>
    <row r="35" spans="1:18" s="37" customFormat="1" ht="36.75" hidden="1" thickTop="1" x14ac:dyDescent="0.25">
      <c r="A35" s="100">
        <v>21370</v>
      </c>
      <c r="B35" s="85" t="s">
        <v>53</v>
      </c>
      <c r="C35" s="393">
        <f t="shared" si="1"/>
        <v>0</v>
      </c>
      <c r="D35" s="90" t="s">
        <v>46</v>
      </c>
      <c r="E35" s="91" t="s">
        <v>46</v>
      </c>
      <c r="F35" s="94" t="s">
        <v>46</v>
      </c>
      <c r="G35" s="90" t="s">
        <v>46</v>
      </c>
      <c r="H35" s="395" t="s">
        <v>46</v>
      </c>
      <c r="I35" s="94" t="s">
        <v>46</v>
      </c>
      <c r="J35" s="95">
        <f>SUM(J36)</f>
        <v>0</v>
      </c>
      <c r="K35" s="399">
        <f>SUM(K36)</f>
        <v>0</v>
      </c>
      <c r="L35" s="99">
        <f t="shared" si="2"/>
        <v>0</v>
      </c>
      <c r="M35" s="396" t="s">
        <v>46</v>
      </c>
      <c r="N35" s="91" t="s">
        <v>46</v>
      </c>
      <c r="O35" s="94" t="s">
        <v>46</v>
      </c>
      <c r="P35" s="397"/>
      <c r="R35" s="346"/>
    </row>
    <row r="36" spans="1:18" ht="36.75" hidden="1" thickTop="1" x14ac:dyDescent="0.25">
      <c r="A36" s="121">
        <v>21379</v>
      </c>
      <c r="B36" s="122" t="s">
        <v>54</v>
      </c>
      <c r="C36" s="410">
        <f t="shared" si="1"/>
        <v>0</v>
      </c>
      <c r="D36" s="124" t="s">
        <v>46</v>
      </c>
      <c r="E36" s="127" t="s">
        <v>46</v>
      </c>
      <c r="F36" s="132" t="s">
        <v>46</v>
      </c>
      <c r="G36" s="124" t="s">
        <v>46</v>
      </c>
      <c r="H36" s="412" t="s">
        <v>46</v>
      </c>
      <c r="I36" s="132" t="s">
        <v>46</v>
      </c>
      <c r="J36" s="128"/>
      <c r="K36" s="413"/>
      <c r="L36" s="414">
        <f t="shared" si="2"/>
        <v>0</v>
      </c>
      <c r="M36" s="415" t="s">
        <v>46</v>
      </c>
      <c r="N36" s="127" t="s">
        <v>46</v>
      </c>
      <c r="O36" s="132" t="s">
        <v>46</v>
      </c>
      <c r="P36" s="416"/>
      <c r="R36" s="346"/>
    </row>
    <row r="37" spans="1:18" s="37" customFormat="1" ht="12.75" hidden="1" thickTop="1" x14ac:dyDescent="0.25">
      <c r="A37" s="100">
        <v>21380</v>
      </c>
      <c r="B37" s="85" t="s">
        <v>55</v>
      </c>
      <c r="C37" s="393">
        <f t="shared" si="1"/>
        <v>0</v>
      </c>
      <c r="D37" s="90" t="s">
        <v>46</v>
      </c>
      <c r="E37" s="91" t="s">
        <v>46</v>
      </c>
      <c r="F37" s="94" t="s">
        <v>46</v>
      </c>
      <c r="G37" s="90" t="s">
        <v>46</v>
      </c>
      <c r="H37" s="395" t="s">
        <v>46</v>
      </c>
      <c r="I37" s="94" t="s">
        <v>46</v>
      </c>
      <c r="J37" s="95">
        <f>SUM(J38:J39)</f>
        <v>0</v>
      </c>
      <c r="K37" s="399">
        <f>SUM(K38:K39)</f>
        <v>0</v>
      </c>
      <c r="L37" s="99">
        <f t="shared" si="2"/>
        <v>0</v>
      </c>
      <c r="M37" s="396" t="s">
        <v>46</v>
      </c>
      <c r="N37" s="91" t="s">
        <v>46</v>
      </c>
      <c r="O37" s="94" t="s">
        <v>46</v>
      </c>
      <c r="P37" s="397"/>
      <c r="R37" s="346"/>
    </row>
    <row r="38" spans="1:18" ht="12.75" hidden="1" thickTop="1" x14ac:dyDescent="0.25">
      <c r="A38" s="55">
        <v>21381</v>
      </c>
      <c r="B38" s="101" t="s">
        <v>56</v>
      </c>
      <c r="C38" s="400">
        <f t="shared" si="1"/>
        <v>0</v>
      </c>
      <c r="D38" s="102" t="s">
        <v>46</v>
      </c>
      <c r="E38" s="105" t="s">
        <v>46</v>
      </c>
      <c r="F38" s="109" t="s">
        <v>46</v>
      </c>
      <c r="G38" s="102" t="s">
        <v>46</v>
      </c>
      <c r="H38" s="402" t="s">
        <v>46</v>
      </c>
      <c r="I38" s="109" t="s">
        <v>46</v>
      </c>
      <c r="J38" s="106"/>
      <c r="K38" s="403"/>
      <c r="L38" s="243">
        <f t="shared" si="2"/>
        <v>0</v>
      </c>
      <c r="M38" s="404" t="s">
        <v>46</v>
      </c>
      <c r="N38" s="105" t="s">
        <v>46</v>
      </c>
      <c r="O38" s="109" t="s">
        <v>46</v>
      </c>
      <c r="P38" s="382"/>
      <c r="R38" s="346"/>
    </row>
    <row r="39" spans="1:18" ht="24.75" hidden="1" thickTop="1" x14ac:dyDescent="0.25">
      <c r="A39" s="64">
        <v>21383</v>
      </c>
      <c r="B39" s="111" t="s">
        <v>57</v>
      </c>
      <c r="C39" s="405">
        <f t="shared" si="1"/>
        <v>0</v>
      </c>
      <c r="D39" s="112" t="s">
        <v>46</v>
      </c>
      <c r="E39" s="115" t="s">
        <v>46</v>
      </c>
      <c r="F39" s="119" t="s">
        <v>46</v>
      </c>
      <c r="G39" s="112" t="s">
        <v>46</v>
      </c>
      <c r="H39" s="407" t="s">
        <v>46</v>
      </c>
      <c r="I39" s="119" t="s">
        <v>46</v>
      </c>
      <c r="J39" s="116"/>
      <c r="K39" s="408"/>
      <c r="L39" s="230">
        <f t="shared" si="2"/>
        <v>0</v>
      </c>
      <c r="M39" s="409" t="s">
        <v>46</v>
      </c>
      <c r="N39" s="115" t="s">
        <v>46</v>
      </c>
      <c r="O39" s="119" t="s">
        <v>46</v>
      </c>
      <c r="P39" s="387"/>
      <c r="R39" s="346"/>
    </row>
    <row r="40" spans="1:18" s="37" customFormat="1" ht="24.75" hidden="1" thickTop="1" x14ac:dyDescent="0.25">
      <c r="A40" s="100">
        <v>21390</v>
      </c>
      <c r="B40" s="85" t="s">
        <v>58</v>
      </c>
      <c r="C40" s="393">
        <f t="shared" si="1"/>
        <v>0</v>
      </c>
      <c r="D40" s="90" t="s">
        <v>46</v>
      </c>
      <c r="E40" s="91" t="s">
        <v>46</v>
      </c>
      <c r="F40" s="94" t="s">
        <v>46</v>
      </c>
      <c r="G40" s="90" t="s">
        <v>46</v>
      </c>
      <c r="H40" s="395" t="s">
        <v>46</v>
      </c>
      <c r="I40" s="94" t="s">
        <v>46</v>
      </c>
      <c r="J40" s="95">
        <f>SUM(J41:J44)</f>
        <v>0</v>
      </c>
      <c r="K40" s="399">
        <f>SUM(K41:K44)</f>
        <v>0</v>
      </c>
      <c r="L40" s="99">
        <f t="shared" si="2"/>
        <v>0</v>
      </c>
      <c r="M40" s="396" t="s">
        <v>46</v>
      </c>
      <c r="N40" s="91" t="s">
        <v>46</v>
      </c>
      <c r="O40" s="94" t="s">
        <v>46</v>
      </c>
      <c r="P40" s="397"/>
      <c r="R40" s="346"/>
    </row>
    <row r="41" spans="1:18" ht="24.75" hidden="1" thickTop="1" x14ac:dyDescent="0.25">
      <c r="A41" s="55">
        <v>21391</v>
      </c>
      <c r="B41" s="101" t="s">
        <v>59</v>
      </c>
      <c r="C41" s="400">
        <f t="shared" si="1"/>
        <v>0</v>
      </c>
      <c r="D41" s="102" t="s">
        <v>46</v>
      </c>
      <c r="E41" s="105" t="s">
        <v>46</v>
      </c>
      <c r="F41" s="109" t="s">
        <v>46</v>
      </c>
      <c r="G41" s="102" t="s">
        <v>46</v>
      </c>
      <c r="H41" s="402" t="s">
        <v>46</v>
      </c>
      <c r="I41" s="109" t="s">
        <v>46</v>
      </c>
      <c r="J41" s="106"/>
      <c r="K41" s="403"/>
      <c r="L41" s="243">
        <f t="shared" si="2"/>
        <v>0</v>
      </c>
      <c r="M41" s="404" t="s">
        <v>46</v>
      </c>
      <c r="N41" s="105" t="s">
        <v>46</v>
      </c>
      <c r="O41" s="109" t="s">
        <v>46</v>
      </c>
      <c r="P41" s="382"/>
      <c r="R41" s="346"/>
    </row>
    <row r="42" spans="1:18" ht="12.75" hidden="1" thickTop="1" x14ac:dyDescent="0.25">
      <c r="A42" s="64">
        <v>21393</v>
      </c>
      <c r="B42" s="111" t="s">
        <v>60</v>
      </c>
      <c r="C42" s="405">
        <f t="shared" si="1"/>
        <v>0</v>
      </c>
      <c r="D42" s="112" t="s">
        <v>46</v>
      </c>
      <c r="E42" s="115" t="s">
        <v>46</v>
      </c>
      <c r="F42" s="119" t="s">
        <v>46</v>
      </c>
      <c r="G42" s="112" t="s">
        <v>46</v>
      </c>
      <c r="H42" s="407" t="s">
        <v>46</v>
      </c>
      <c r="I42" s="119" t="s">
        <v>46</v>
      </c>
      <c r="J42" s="116"/>
      <c r="K42" s="408"/>
      <c r="L42" s="230">
        <f t="shared" si="2"/>
        <v>0</v>
      </c>
      <c r="M42" s="409" t="s">
        <v>46</v>
      </c>
      <c r="N42" s="115" t="s">
        <v>46</v>
      </c>
      <c r="O42" s="119" t="s">
        <v>46</v>
      </c>
      <c r="P42" s="387"/>
      <c r="R42" s="346"/>
    </row>
    <row r="43" spans="1:18" ht="12.75" hidden="1" thickTop="1" x14ac:dyDescent="0.25">
      <c r="A43" s="64">
        <v>21395</v>
      </c>
      <c r="B43" s="111" t="s">
        <v>61</v>
      </c>
      <c r="C43" s="405">
        <f t="shared" si="1"/>
        <v>0</v>
      </c>
      <c r="D43" s="112" t="s">
        <v>46</v>
      </c>
      <c r="E43" s="115" t="s">
        <v>46</v>
      </c>
      <c r="F43" s="119" t="s">
        <v>46</v>
      </c>
      <c r="G43" s="112" t="s">
        <v>46</v>
      </c>
      <c r="H43" s="407" t="s">
        <v>46</v>
      </c>
      <c r="I43" s="119" t="s">
        <v>46</v>
      </c>
      <c r="J43" s="116"/>
      <c r="K43" s="408"/>
      <c r="L43" s="230">
        <f t="shared" si="2"/>
        <v>0</v>
      </c>
      <c r="M43" s="409" t="s">
        <v>46</v>
      </c>
      <c r="N43" s="115" t="s">
        <v>46</v>
      </c>
      <c r="O43" s="119" t="s">
        <v>46</v>
      </c>
      <c r="P43" s="387"/>
      <c r="R43" s="346"/>
    </row>
    <row r="44" spans="1:18" ht="24.75" hidden="1" thickTop="1" x14ac:dyDescent="0.25">
      <c r="A44" s="64">
        <v>21399</v>
      </c>
      <c r="B44" s="111" t="s">
        <v>62</v>
      </c>
      <c r="C44" s="405">
        <f t="shared" si="1"/>
        <v>0</v>
      </c>
      <c r="D44" s="112" t="s">
        <v>46</v>
      </c>
      <c r="E44" s="115" t="s">
        <v>46</v>
      </c>
      <c r="F44" s="119" t="s">
        <v>46</v>
      </c>
      <c r="G44" s="112" t="s">
        <v>46</v>
      </c>
      <c r="H44" s="407" t="s">
        <v>46</v>
      </c>
      <c r="I44" s="119" t="s">
        <v>46</v>
      </c>
      <c r="J44" s="116"/>
      <c r="K44" s="408"/>
      <c r="L44" s="230">
        <f t="shared" si="2"/>
        <v>0</v>
      </c>
      <c r="M44" s="409" t="s">
        <v>46</v>
      </c>
      <c r="N44" s="115" t="s">
        <v>46</v>
      </c>
      <c r="O44" s="119" t="s">
        <v>46</v>
      </c>
      <c r="P44" s="387"/>
      <c r="R44" s="346"/>
    </row>
    <row r="45" spans="1:18" s="37" customFormat="1" ht="39.75" hidden="1" customHeight="1" x14ac:dyDescent="0.25">
      <c r="A45" s="100">
        <v>21420</v>
      </c>
      <c r="B45" s="85" t="s">
        <v>63</v>
      </c>
      <c r="C45" s="417">
        <f>F45</f>
        <v>0</v>
      </c>
      <c r="D45" s="134"/>
      <c r="E45" s="418"/>
      <c r="F45" s="145">
        <f>D45+E45</f>
        <v>0</v>
      </c>
      <c r="G45" s="90" t="s">
        <v>46</v>
      </c>
      <c r="H45" s="395" t="s">
        <v>46</v>
      </c>
      <c r="I45" s="94" t="s">
        <v>46</v>
      </c>
      <c r="J45" s="90" t="s">
        <v>46</v>
      </c>
      <c r="K45" s="395" t="s">
        <v>46</v>
      </c>
      <c r="L45" s="94" t="s">
        <v>46</v>
      </c>
      <c r="M45" s="396" t="s">
        <v>46</v>
      </c>
      <c r="N45" s="91" t="s">
        <v>46</v>
      </c>
      <c r="O45" s="94" t="s">
        <v>46</v>
      </c>
      <c r="P45" s="397"/>
      <c r="R45" s="346"/>
    </row>
    <row r="46" spans="1:18" s="37" customFormat="1" ht="24.75" hidden="1" thickTop="1" x14ac:dyDescent="0.25">
      <c r="A46" s="136">
        <v>21490</v>
      </c>
      <c r="B46" s="137" t="s">
        <v>64</v>
      </c>
      <c r="C46" s="417">
        <f>F46+I46+L46</f>
        <v>0</v>
      </c>
      <c r="D46" s="138">
        <f>D47</f>
        <v>0</v>
      </c>
      <c r="E46" s="141">
        <f>E47</f>
        <v>0</v>
      </c>
      <c r="F46" s="420">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row>
    <row r="47" spans="1:18" s="37" customFormat="1" ht="24.75" hidden="1" thickTop="1" x14ac:dyDescent="0.25">
      <c r="A47" s="64">
        <v>21499</v>
      </c>
      <c r="B47" s="111" t="s">
        <v>65</v>
      </c>
      <c r="C47" s="421">
        <f>F47+I47+L47</f>
        <v>0</v>
      </c>
      <c r="D47" s="57"/>
      <c r="E47" s="60"/>
      <c r="F47" s="380">
        <f>D47+E47</f>
        <v>0</v>
      </c>
      <c r="G47" s="422"/>
      <c r="H47" s="379"/>
      <c r="I47" s="380">
        <f>G47+H47</f>
        <v>0</v>
      </c>
      <c r="J47" s="57"/>
      <c r="K47" s="379"/>
      <c r="L47" s="380">
        <f>J47+K47</f>
        <v>0</v>
      </c>
      <c r="M47" s="415" t="s">
        <v>46</v>
      </c>
      <c r="N47" s="127" t="s">
        <v>46</v>
      </c>
      <c r="O47" s="132" t="s">
        <v>46</v>
      </c>
      <c r="P47" s="416"/>
      <c r="R47" s="346"/>
    </row>
    <row r="48" spans="1:18" ht="24.75" hidden="1" thickTop="1" x14ac:dyDescent="0.25">
      <c r="A48" s="152">
        <v>23000</v>
      </c>
      <c r="B48" s="153" t="s">
        <v>66</v>
      </c>
      <c r="C48" s="417">
        <f>O48</f>
        <v>0</v>
      </c>
      <c r="D48" s="423" t="s">
        <v>46</v>
      </c>
      <c r="E48" s="424" t="s">
        <v>46</v>
      </c>
      <c r="F48" s="427" t="s">
        <v>46</v>
      </c>
      <c r="G48" s="423" t="s">
        <v>46</v>
      </c>
      <c r="H48" s="426" t="s">
        <v>46</v>
      </c>
      <c r="I48" s="427" t="s">
        <v>46</v>
      </c>
      <c r="J48" s="423" t="s">
        <v>46</v>
      </c>
      <c r="K48" s="426" t="s">
        <v>46</v>
      </c>
      <c r="L48" s="427" t="s">
        <v>46</v>
      </c>
      <c r="M48" s="428">
        <f>SUM(M49:M50)</f>
        <v>0</v>
      </c>
      <c r="N48" s="144">
        <f>SUM(N49:N50)</f>
        <v>0</v>
      </c>
      <c r="O48" s="145">
        <f>M48+N48</f>
        <v>0</v>
      </c>
      <c r="P48" s="397"/>
      <c r="R48" s="346"/>
    </row>
    <row r="49" spans="1:18" ht="24.75" hidden="1" thickTop="1" x14ac:dyDescent="0.25">
      <c r="A49" s="155">
        <v>23410</v>
      </c>
      <c r="B49" s="156" t="s">
        <v>67</v>
      </c>
      <c r="C49" s="429">
        <f>O49</f>
        <v>0</v>
      </c>
      <c r="D49" s="158" t="s">
        <v>46</v>
      </c>
      <c r="E49" s="161" t="s">
        <v>46</v>
      </c>
      <c r="F49" s="163" t="s">
        <v>46</v>
      </c>
      <c r="G49" s="158" t="s">
        <v>46</v>
      </c>
      <c r="H49" s="431" t="s">
        <v>46</v>
      </c>
      <c r="I49" s="163" t="s">
        <v>46</v>
      </c>
      <c r="J49" s="158" t="s">
        <v>46</v>
      </c>
      <c r="K49" s="431" t="s">
        <v>46</v>
      </c>
      <c r="L49" s="163" t="s">
        <v>46</v>
      </c>
      <c r="M49" s="432"/>
      <c r="N49" s="433"/>
      <c r="O49" s="169">
        <f>M49+N49</f>
        <v>0</v>
      </c>
      <c r="P49" s="434"/>
      <c r="R49" s="346"/>
    </row>
    <row r="50" spans="1:18" ht="24.75" hidden="1" thickTop="1" x14ac:dyDescent="0.25">
      <c r="A50" s="155">
        <v>23510</v>
      </c>
      <c r="B50" s="156" t="s">
        <v>68</v>
      </c>
      <c r="C50" s="429">
        <f>O50</f>
        <v>0</v>
      </c>
      <c r="D50" s="158" t="s">
        <v>46</v>
      </c>
      <c r="E50" s="161" t="s">
        <v>46</v>
      </c>
      <c r="F50" s="163" t="s">
        <v>46</v>
      </c>
      <c r="G50" s="158" t="s">
        <v>46</v>
      </c>
      <c r="H50" s="431" t="s">
        <v>46</v>
      </c>
      <c r="I50" s="163" t="s">
        <v>46</v>
      </c>
      <c r="J50" s="158" t="s">
        <v>46</v>
      </c>
      <c r="K50" s="431" t="s">
        <v>46</v>
      </c>
      <c r="L50" s="163" t="s">
        <v>46</v>
      </c>
      <c r="M50" s="432"/>
      <c r="N50" s="433"/>
      <c r="O50" s="169">
        <f>M50+N50</f>
        <v>0</v>
      </c>
      <c r="P50" s="434"/>
      <c r="R50" s="346"/>
    </row>
    <row r="51" spans="1:18" ht="12.75" thickTop="1" x14ac:dyDescent="0.25">
      <c r="A51" s="164"/>
      <c r="B51" s="156"/>
      <c r="C51" s="435"/>
      <c r="D51" s="436"/>
      <c r="E51" s="602"/>
      <c r="F51" s="167"/>
      <c r="G51" s="436"/>
      <c r="H51" s="437"/>
      <c r="I51" s="163"/>
      <c r="J51" s="162"/>
      <c r="K51" s="438"/>
      <c r="L51" s="169"/>
      <c r="M51" s="432"/>
      <c r="N51" s="433"/>
      <c r="O51" s="169"/>
      <c r="P51" s="434"/>
      <c r="R51" s="346"/>
    </row>
    <row r="52" spans="1:18" s="37" customFormat="1" x14ac:dyDescent="0.25">
      <c r="A52" s="170"/>
      <c r="B52" s="171" t="s">
        <v>69</v>
      </c>
      <c r="C52" s="439"/>
      <c r="D52" s="440"/>
      <c r="E52" s="603"/>
      <c r="F52" s="607"/>
      <c r="G52" s="440"/>
      <c r="H52" s="442"/>
      <c r="I52" s="180"/>
      <c r="J52" s="440"/>
      <c r="K52" s="442"/>
      <c r="L52" s="180"/>
      <c r="M52" s="443"/>
      <c r="N52" s="441"/>
      <c r="O52" s="180"/>
      <c r="P52" s="444"/>
      <c r="R52" s="346"/>
    </row>
    <row r="53" spans="1:18" s="37" customFormat="1" ht="12.75" thickBot="1" x14ac:dyDescent="0.3">
      <c r="A53" s="181"/>
      <c r="B53" s="38" t="s">
        <v>70</v>
      </c>
      <c r="C53" s="445">
        <f t="shared" ref="C53:C116" si="4">F53+I53+L53+O53</f>
        <v>1111097</v>
      </c>
      <c r="D53" s="182">
        <f>SUM(D54,D284)</f>
        <v>1111097</v>
      </c>
      <c r="E53" s="183">
        <f>SUM(E54,E284)</f>
        <v>0</v>
      </c>
      <c r="F53" s="184">
        <f t="shared" ref="F53:F117" si="5">D53+E53</f>
        <v>1111097</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c r="R53" s="346"/>
    </row>
    <row r="54" spans="1:18" s="37" customFormat="1" ht="36.75" thickTop="1" x14ac:dyDescent="0.25">
      <c r="A54" s="188"/>
      <c r="B54" s="189" t="s">
        <v>71</v>
      </c>
      <c r="C54" s="448">
        <f t="shared" si="4"/>
        <v>1111097</v>
      </c>
      <c r="D54" s="191">
        <f>SUM(D55,D197)</f>
        <v>1111097</v>
      </c>
      <c r="E54" s="192">
        <f>SUM(E55,E197)</f>
        <v>0</v>
      </c>
      <c r="F54" s="193">
        <f t="shared" si="5"/>
        <v>1111097</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c r="R54" s="346"/>
    </row>
    <row r="55" spans="1:18" s="37" customFormat="1" ht="24" x14ac:dyDescent="0.25">
      <c r="A55" s="197"/>
      <c r="B55" s="28" t="s">
        <v>72</v>
      </c>
      <c r="C55" s="452">
        <f t="shared" si="4"/>
        <v>948937</v>
      </c>
      <c r="D55" s="173">
        <f>SUM(D56,D78,D176,D190)</f>
        <v>952297</v>
      </c>
      <c r="E55" s="174">
        <f>SUM(E56,E78,E176,E190)</f>
        <v>-3360</v>
      </c>
      <c r="F55" s="175">
        <f t="shared" si="5"/>
        <v>948937</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c r="R55" s="346"/>
    </row>
    <row r="56" spans="1:18" s="37" customFormat="1" x14ac:dyDescent="0.25">
      <c r="A56" s="200">
        <v>1000</v>
      </c>
      <c r="B56" s="200" t="s">
        <v>73</v>
      </c>
      <c r="C56" s="455">
        <f t="shared" si="4"/>
        <v>20000</v>
      </c>
      <c r="D56" s="206">
        <f>SUM(D57,D70)</f>
        <v>18000</v>
      </c>
      <c r="E56" s="604">
        <f>SUM(E57,E70)</f>
        <v>2000</v>
      </c>
      <c r="F56" s="608">
        <f t="shared" si="5"/>
        <v>20000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row>
    <row r="57" spans="1:18" x14ac:dyDescent="0.25">
      <c r="A57" s="85">
        <v>1100</v>
      </c>
      <c r="B57" s="210" t="s">
        <v>74</v>
      </c>
      <c r="C57" s="393">
        <f t="shared" si="4"/>
        <v>20000</v>
      </c>
      <c r="D57" s="95">
        <f>SUM(D58,D61,D69)</f>
        <v>18000</v>
      </c>
      <c r="E57" s="96">
        <f>SUM(E58,E61,E69)</f>
        <v>2000</v>
      </c>
      <c r="F57" s="97">
        <f t="shared" si="5"/>
        <v>20000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row>
    <row r="58" spans="1:18" hidden="1" x14ac:dyDescent="0.25">
      <c r="A58" s="213">
        <v>1110</v>
      </c>
      <c r="B58" s="156" t="s">
        <v>75</v>
      </c>
      <c r="C58" s="435">
        <f t="shared" si="4"/>
        <v>0</v>
      </c>
      <c r="D58" s="214">
        <f>SUM(D59:D60)</f>
        <v>0</v>
      </c>
      <c r="E58" s="217">
        <f>SUM(E59:E60)</f>
        <v>0</v>
      </c>
      <c r="F58" s="219">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row>
    <row r="59" spans="1:18" hidden="1" x14ac:dyDescent="0.25">
      <c r="A59" s="55">
        <v>1111</v>
      </c>
      <c r="B59" s="101" t="s">
        <v>76</v>
      </c>
      <c r="C59" s="400">
        <f t="shared" si="4"/>
        <v>0</v>
      </c>
      <c r="D59" s="106">
        <v>0</v>
      </c>
      <c r="E59" s="108"/>
      <c r="F59" s="243">
        <f t="shared" si="5"/>
        <v>0</v>
      </c>
      <c r="G59" s="106">
        <v>0</v>
      </c>
      <c r="H59" s="403"/>
      <c r="I59" s="243">
        <f t="shared" si="6"/>
        <v>0</v>
      </c>
      <c r="J59" s="106"/>
      <c r="K59" s="403"/>
      <c r="L59" s="243">
        <f t="shared" si="7"/>
        <v>0</v>
      </c>
      <c r="M59" s="463"/>
      <c r="N59" s="108"/>
      <c r="O59" s="243">
        <f t="shared" si="8"/>
        <v>0</v>
      </c>
      <c r="P59" s="382"/>
      <c r="R59" s="346"/>
    </row>
    <row r="60" spans="1:18" ht="24" hidden="1" x14ac:dyDescent="0.25">
      <c r="A60" s="64">
        <v>1119</v>
      </c>
      <c r="B60" s="111" t="s">
        <v>77</v>
      </c>
      <c r="C60" s="405">
        <f t="shared" si="4"/>
        <v>0</v>
      </c>
      <c r="D60" s="116">
        <v>0</v>
      </c>
      <c r="E60" s="118"/>
      <c r="F60" s="230">
        <f t="shared" si="5"/>
        <v>0</v>
      </c>
      <c r="G60" s="116">
        <v>0</v>
      </c>
      <c r="H60" s="408"/>
      <c r="I60" s="230">
        <f t="shared" si="6"/>
        <v>0</v>
      </c>
      <c r="J60" s="116"/>
      <c r="K60" s="408"/>
      <c r="L60" s="230">
        <f t="shared" si="7"/>
        <v>0</v>
      </c>
      <c r="M60" s="464"/>
      <c r="N60" s="118"/>
      <c r="O60" s="230">
        <f t="shared" si="8"/>
        <v>0</v>
      </c>
      <c r="P60" s="387"/>
      <c r="R60" s="346"/>
    </row>
    <row r="61" spans="1:18" ht="24" hidden="1" x14ac:dyDescent="0.25">
      <c r="A61" s="224">
        <v>1140</v>
      </c>
      <c r="B61" s="111" t="s">
        <v>78</v>
      </c>
      <c r="C61" s="405">
        <f t="shared" si="4"/>
        <v>0</v>
      </c>
      <c r="D61" s="225">
        <f>SUM(D62:D68)</f>
        <v>0</v>
      </c>
      <c r="E61" s="228">
        <f>SUM(E62:E68)</f>
        <v>0</v>
      </c>
      <c r="F61" s="230">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row>
    <row r="62" spans="1:18" hidden="1" x14ac:dyDescent="0.25">
      <c r="A62" s="64">
        <v>1141</v>
      </c>
      <c r="B62" s="111" t="s">
        <v>79</v>
      </c>
      <c r="C62" s="405">
        <f t="shared" si="4"/>
        <v>0</v>
      </c>
      <c r="D62" s="116">
        <v>0</v>
      </c>
      <c r="E62" s="118"/>
      <c r="F62" s="230">
        <f t="shared" si="5"/>
        <v>0</v>
      </c>
      <c r="G62" s="116">
        <v>0</v>
      </c>
      <c r="H62" s="408"/>
      <c r="I62" s="230">
        <f t="shared" si="6"/>
        <v>0</v>
      </c>
      <c r="J62" s="116"/>
      <c r="K62" s="408"/>
      <c r="L62" s="230">
        <f t="shared" si="7"/>
        <v>0</v>
      </c>
      <c r="M62" s="464"/>
      <c r="N62" s="118"/>
      <c r="O62" s="230">
        <f t="shared" si="8"/>
        <v>0</v>
      </c>
      <c r="P62" s="387"/>
      <c r="R62" s="346"/>
    </row>
    <row r="63" spans="1:18" ht="24" hidden="1" x14ac:dyDescent="0.25">
      <c r="A63" s="64">
        <v>1142</v>
      </c>
      <c r="B63" s="111" t="s">
        <v>80</v>
      </c>
      <c r="C63" s="405">
        <f t="shared" si="4"/>
        <v>0</v>
      </c>
      <c r="D63" s="116">
        <v>0</v>
      </c>
      <c r="E63" s="118"/>
      <c r="F63" s="230">
        <f t="shared" si="5"/>
        <v>0</v>
      </c>
      <c r="G63" s="116">
        <v>0</v>
      </c>
      <c r="H63" s="408"/>
      <c r="I63" s="230">
        <f t="shared" si="6"/>
        <v>0</v>
      </c>
      <c r="J63" s="116"/>
      <c r="K63" s="408"/>
      <c r="L63" s="230">
        <f t="shared" si="7"/>
        <v>0</v>
      </c>
      <c r="M63" s="464"/>
      <c r="N63" s="118"/>
      <c r="O63" s="230">
        <f t="shared" si="8"/>
        <v>0</v>
      </c>
      <c r="P63" s="387"/>
      <c r="R63" s="346"/>
    </row>
    <row r="64" spans="1:18" ht="24" hidden="1" x14ac:dyDescent="0.25">
      <c r="A64" s="64">
        <v>1145</v>
      </c>
      <c r="B64" s="111" t="s">
        <v>81</v>
      </c>
      <c r="C64" s="405">
        <f t="shared" si="4"/>
        <v>0</v>
      </c>
      <c r="D64" s="116">
        <v>0</v>
      </c>
      <c r="E64" s="118"/>
      <c r="F64" s="230">
        <f t="shared" si="5"/>
        <v>0</v>
      </c>
      <c r="G64" s="116">
        <v>0</v>
      </c>
      <c r="H64" s="408"/>
      <c r="I64" s="230">
        <f t="shared" si="6"/>
        <v>0</v>
      </c>
      <c r="J64" s="116"/>
      <c r="K64" s="408"/>
      <c r="L64" s="230">
        <f t="shared" si="7"/>
        <v>0</v>
      </c>
      <c r="M64" s="464"/>
      <c r="N64" s="118"/>
      <c r="O64" s="230">
        <f t="shared" si="8"/>
        <v>0</v>
      </c>
      <c r="P64" s="387"/>
      <c r="R64" s="346"/>
    </row>
    <row r="65" spans="1:18" ht="24" hidden="1" x14ac:dyDescent="0.25">
      <c r="A65" s="64">
        <v>1146</v>
      </c>
      <c r="B65" s="111" t="s">
        <v>82</v>
      </c>
      <c r="C65" s="405">
        <f t="shared" si="4"/>
        <v>0</v>
      </c>
      <c r="D65" s="116">
        <v>0</v>
      </c>
      <c r="E65" s="118"/>
      <c r="F65" s="230">
        <f t="shared" si="5"/>
        <v>0</v>
      </c>
      <c r="G65" s="116">
        <v>0</v>
      </c>
      <c r="H65" s="408"/>
      <c r="I65" s="230">
        <f t="shared" si="6"/>
        <v>0</v>
      </c>
      <c r="J65" s="116"/>
      <c r="K65" s="408"/>
      <c r="L65" s="230">
        <f t="shared" si="7"/>
        <v>0</v>
      </c>
      <c r="M65" s="464"/>
      <c r="N65" s="118"/>
      <c r="O65" s="230">
        <f t="shared" si="8"/>
        <v>0</v>
      </c>
      <c r="P65" s="387"/>
      <c r="R65" s="346"/>
    </row>
    <row r="66" spans="1:18" hidden="1" x14ac:dyDescent="0.25">
      <c r="A66" s="64">
        <v>1147</v>
      </c>
      <c r="B66" s="111" t="s">
        <v>83</v>
      </c>
      <c r="C66" s="405">
        <f t="shared" si="4"/>
        <v>0</v>
      </c>
      <c r="D66" s="116">
        <v>0</v>
      </c>
      <c r="E66" s="118"/>
      <c r="F66" s="230">
        <f t="shared" si="5"/>
        <v>0</v>
      </c>
      <c r="G66" s="116">
        <v>0</v>
      </c>
      <c r="H66" s="408"/>
      <c r="I66" s="230">
        <f t="shared" si="6"/>
        <v>0</v>
      </c>
      <c r="J66" s="116"/>
      <c r="K66" s="408"/>
      <c r="L66" s="230">
        <f t="shared" si="7"/>
        <v>0</v>
      </c>
      <c r="M66" s="464"/>
      <c r="N66" s="118"/>
      <c r="O66" s="230">
        <f t="shared" si="8"/>
        <v>0</v>
      </c>
      <c r="P66" s="387"/>
      <c r="R66" s="346"/>
    </row>
    <row r="67" spans="1:18" hidden="1" x14ac:dyDescent="0.25">
      <c r="A67" s="64">
        <v>1148</v>
      </c>
      <c r="B67" s="111" t="s">
        <v>84</v>
      </c>
      <c r="C67" s="405">
        <f t="shared" si="4"/>
        <v>0</v>
      </c>
      <c r="D67" s="116">
        <v>0</v>
      </c>
      <c r="E67" s="118"/>
      <c r="F67" s="230">
        <f t="shared" si="5"/>
        <v>0</v>
      </c>
      <c r="G67" s="116">
        <v>0</v>
      </c>
      <c r="H67" s="408"/>
      <c r="I67" s="230">
        <f t="shared" si="6"/>
        <v>0</v>
      </c>
      <c r="J67" s="116"/>
      <c r="K67" s="408"/>
      <c r="L67" s="230">
        <f t="shared" si="7"/>
        <v>0</v>
      </c>
      <c r="M67" s="464"/>
      <c r="N67" s="118"/>
      <c r="O67" s="230">
        <f t="shared" si="8"/>
        <v>0</v>
      </c>
      <c r="P67" s="387"/>
      <c r="R67" s="346"/>
    </row>
    <row r="68" spans="1:18" ht="36" hidden="1" x14ac:dyDescent="0.25">
      <c r="A68" s="64">
        <v>1149</v>
      </c>
      <c r="B68" s="111" t="s">
        <v>85</v>
      </c>
      <c r="C68" s="405">
        <f t="shared" si="4"/>
        <v>0</v>
      </c>
      <c r="D68" s="116">
        <v>0</v>
      </c>
      <c r="E68" s="118"/>
      <c r="F68" s="230">
        <f t="shared" si="5"/>
        <v>0</v>
      </c>
      <c r="G68" s="116">
        <v>0</v>
      </c>
      <c r="H68" s="408"/>
      <c r="I68" s="230">
        <f t="shared" si="6"/>
        <v>0</v>
      </c>
      <c r="J68" s="116"/>
      <c r="K68" s="408"/>
      <c r="L68" s="230">
        <f t="shared" si="7"/>
        <v>0</v>
      </c>
      <c r="M68" s="464"/>
      <c r="N68" s="118"/>
      <c r="O68" s="230">
        <f t="shared" si="8"/>
        <v>0</v>
      </c>
      <c r="P68" s="387"/>
      <c r="R68" s="346"/>
    </row>
    <row r="69" spans="1:18" ht="36" x14ac:dyDescent="0.25">
      <c r="A69" s="213">
        <v>1150</v>
      </c>
      <c r="B69" s="156" t="s">
        <v>86</v>
      </c>
      <c r="C69" s="405">
        <f t="shared" si="4"/>
        <v>20000</v>
      </c>
      <c r="D69" s="231">
        <v>18000</v>
      </c>
      <c r="E69" s="232">
        <v>2000</v>
      </c>
      <c r="F69" s="216">
        <f t="shared" si="5"/>
        <v>20000</v>
      </c>
      <c r="G69" s="231">
        <v>0</v>
      </c>
      <c r="H69" s="467"/>
      <c r="I69" s="219">
        <f t="shared" si="6"/>
        <v>0</v>
      </c>
      <c r="J69" s="231"/>
      <c r="K69" s="467"/>
      <c r="L69" s="219">
        <f t="shared" si="7"/>
        <v>0</v>
      </c>
      <c r="M69" s="468"/>
      <c r="N69" s="234"/>
      <c r="O69" s="219">
        <f t="shared" si="8"/>
        <v>0</v>
      </c>
      <c r="P69" s="434" t="s">
        <v>1212</v>
      </c>
      <c r="R69" s="346"/>
    </row>
    <row r="70" spans="1:18" ht="36" hidden="1" x14ac:dyDescent="0.25">
      <c r="A70" s="85">
        <v>1200</v>
      </c>
      <c r="B70" s="210" t="s">
        <v>87</v>
      </c>
      <c r="C70" s="393">
        <f t="shared" si="4"/>
        <v>0</v>
      </c>
      <c r="D70" s="95">
        <f>SUM(D71:D72)</f>
        <v>0</v>
      </c>
      <c r="E70" s="98">
        <f>SUM(E71:E72)</f>
        <v>0</v>
      </c>
      <c r="F70" s="99">
        <f>D70+E70</f>
        <v>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row>
    <row r="71" spans="1:18" ht="24" hidden="1" x14ac:dyDescent="0.25">
      <c r="A71" s="350">
        <v>1210</v>
      </c>
      <c r="B71" s="101" t="s">
        <v>88</v>
      </c>
      <c r="C71" s="400">
        <f t="shared" si="4"/>
        <v>0</v>
      </c>
      <c r="D71" s="106">
        <v>0</v>
      </c>
      <c r="E71" s="108"/>
      <c r="F71" s="243">
        <f t="shared" si="5"/>
        <v>0</v>
      </c>
      <c r="G71" s="106">
        <v>0</v>
      </c>
      <c r="H71" s="403"/>
      <c r="I71" s="243">
        <f t="shared" si="6"/>
        <v>0</v>
      </c>
      <c r="J71" s="106"/>
      <c r="K71" s="403"/>
      <c r="L71" s="243">
        <f t="shared" si="7"/>
        <v>0</v>
      </c>
      <c r="M71" s="463"/>
      <c r="N71" s="108"/>
      <c r="O71" s="243">
        <f t="shared" si="8"/>
        <v>0</v>
      </c>
      <c r="P71" s="382"/>
      <c r="R71" s="346"/>
    </row>
    <row r="72" spans="1:18" ht="24" hidden="1" x14ac:dyDescent="0.25">
      <c r="A72" s="224">
        <v>1220</v>
      </c>
      <c r="B72" s="111" t="s">
        <v>89</v>
      </c>
      <c r="C72" s="405">
        <f t="shared" si="4"/>
        <v>0</v>
      </c>
      <c r="D72" s="225">
        <f>SUM(D73:D77)</f>
        <v>0</v>
      </c>
      <c r="E72" s="228">
        <f>SUM(E73:E77)</f>
        <v>0</v>
      </c>
      <c r="F72" s="230">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row>
    <row r="73" spans="1:18" ht="60" hidden="1" x14ac:dyDescent="0.25">
      <c r="A73" s="64">
        <v>1221</v>
      </c>
      <c r="B73" s="111" t="s">
        <v>90</v>
      </c>
      <c r="C73" s="405">
        <f t="shared" si="4"/>
        <v>0</v>
      </c>
      <c r="D73" s="116">
        <v>0</v>
      </c>
      <c r="E73" s="118"/>
      <c r="F73" s="230">
        <f t="shared" si="5"/>
        <v>0</v>
      </c>
      <c r="G73" s="116">
        <v>0</v>
      </c>
      <c r="H73" s="408"/>
      <c r="I73" s="230">
        <f t="shared" si="6"/>
        <v>0</v>
      </c>
      <c r="J73" s="116"/>
      <c r="K73" s="408"/>
      <c r="L73" s="230">
        <f t="shared" si="7"/>
        <v>0</v>
      </c>
      <c r="M73" s="464"/>
      <c r="N73" s="118"/>
      <c r="O73" s="230">
        <f t="shared" si="8"/>
        <v>0</v>
      </c>
      <c r="P73" s="387"/>
      <c r="R73" s="346"/>
    </row>
    <row r="74" spans="1:18" hidden="1" x14ac:dyDescent="0.25">
      <c r="A74" s="64">
        <v>1223</v>
      </c>
      <c r="B74" s="111" t="s">
        <v>91</v>
      </c>
      <c r="C74" s="405">
        <f t="shared" si="4"/>
        <v>0</v>
      </c>
      <c r="D74" s="116">
        <v>0</v>
      </c>
      <c r="E74" s="118"/>
      <c r="F74" s="230">
        <f t="shared" si="5"/>
        <v>0</v>
      </c>
      <c r="G74" s="116">
        <v>0</v>
      </c>
      <c r="H74" s="408"/>
      <c r="I74" s="230">
        <f t="shared" si="6"/>
        <v>0</v>
      </c>
      <c r="J74" s="116"/>
      <c r="K74" s="408"/>
      <c r="L74" s="230">
        <f t="shared" si="7"/>
        <v>0</v>
      </c>
      <c r="M74" s="464"/>
      <c r="N74" s="118"/>
      <c r="O74" s="230">
        <f t="shared" si="8"/>
        <v>0</v>
      </c>
      <c r="P74" s="387"/>
      <c r="R74" s="346"/>
    </row>
    <row r="75" spans="1:18" hidden="1" x14ac:dyDescent="0.25">
      <c r="A75" s="64">
        <v>1225</v>
      </c>
      <c r="B75" s="111" t="s">
        <v>92</v>
      </c>
      <c r="C75" s="405">
        <f t="shared" si="4"/>
        <v>0</v>
      </c>
      <c r="D75" s="116">
        <v>0</v>
      </c>
      <c r="E75" s="118"/>
      <c r="F75" s="230">
        <f t="shared" si="5"/>
        <v>0</v>
      </c>
      <c r="G75" s="116">
        <v>0</v>
      </c>
      <c r="H75" s="408"/>
      <c r="I75" s="230">
        <f t="shared" si="6"/>
        <v>0</v>
      </c>
      <c r="J75" s="116"/>
      <c r="K75" s="408"/>
      <c r="L75" s="230">
        <f t="shared" si="7"/>
        <v>0</v>
      </c>
      <c r="M75" s="464"/>
      <c r="N75" s="118"/>
      <c r="O75" s="230">
        <f t="shared" si="8"/>
        <v>0</v>
      </c>
      <c r="P75" s="387"/>
      <c r="R75" s="346"/>
    </row>
    <row r="76" spans="1:18" ht="36" hidden="1" x14ac:dyDescent="0.25">
      <c r="A76" s="64">
        <v>1227</v>
      </c>
      <c r="B76" s="111" t="s">
        <v>93</v>
      </c>
      <c r="C76" s="405">
        <f t="shared" si="4"/>
        <v>0</v>
      </c>
      <c r="D76" s="116">
        <v>0</v>
      </c>
      <c r="E76" s="118"/>
      <c r="F76" s="230">
        <f t="shared" si="5"/>
        <v>0</v>
      </c>
      <c r="G76" s="116">
        <v>0</v>
      </c>
      <c r="H76" s="408"/>
      <c r="I76" s="230">
        <f t="shared" si="6"/>
        <v>0</v>
      </c>
      <c r="J76" s="116"/>
      <c r="K76" s="408"/>
      <c r="L76" s="230">
        <f t="shared" si="7"/>
        <v>0</v>
      </c>
      <c r="M76" s="464"/>
      <c r="N76" s="118"/>
      <c r="O76" s="230">
        <f t="shared" si="8"/>
        <v>0</v>
      </c>
      <c r="P76" s="387"/>
      <c r="R76" s="346"/>
    </row>
    <row r="77" spans="1:18" ht="60" hidden="1" x14ac:dyDescent="0.25">
      <c r="A77" s="64">
        <v>1228</v>
      </c>
      <c r="B77" s="111" t="s">
        <v>94</v>
      </c>
      <c r="C77" s="405">
        <f t="shared" si="4"/>
        <v>0</v>
      </c>
      <c r="D77" s="116">
        <v>0</v>
      </c>
      <c r="E77" s="118"/>
      <c r="F77" s="230">
        <f t="shared" si="5"/>
        <v>0</v>
      </c>
      <c r="G77" s="116">
        <v>0</v>
      </c>
      <c r="H77" s="408"/>
      <c r="I77" s="230">
        <f t="shared" si="6"/>
        <v>0</v>
      </c>
      <c r="J77" s="116"/>
      <c r="K77" s="408"/>
      <c r="L77" s="230">
        <f t="shared" si="7"/>
        <v>0</v>
      </c>
      <c r="M77" s="464"/>
      <c r="N77" s="118"/>
      <c r="O77" s="230">
        <f t="shared" si="8"/>
        <v>0</v>
      </c>
      <c r="P77" s="387"/>
      <c r="R77" s="346"/>
    </row>
    <row r="78" spans="1:18" x14ac:dyDescent="0.25">
      <c r="A78" s="200">
        <v>2000</v>
      </c>
      <c r="B78" s="200" t="s">
        <v>95</v>
      </c>
      <c r="C78" s="455">
        <f t="shared" si="4"/>
        <v>916357</v>
      </c>
      <c r="D78" s="206">
        <f>SUM(D79,D86,D133,D167,D168,D175)</f>
        <v>921717</v>
      </c>
      <c r="E78" s="604">
        <f>SUM(E79,E86,E133,E167,E168,E175)</f>
        <v>-5360</v>
      </c>
      <c r="F78" s="608">
        <f t="shared" si="5"/>
        <v>916357</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c r="R78" s="346"/>
    </row>
    <row r="79" spans="1:18" ht="24" hidden="1" x14ac:dyDescent="0.25">
      <c r="A79" s="85">
        <v>2100</v>
      </c>
      <c r="B79" s="210" t="s">
        <v>96</v>
      </c>
      <c r="C79" s="393">
        <f t="shared" si="4"/>
        <v>0</v>
      </c>
      <c r="D79" s="95">
        <f>SUM(D80,D83)</f>
        <v>0</v>
      </c>
      <c r="E79" s="98">
        <f>SUM(E80,E83)</f>
        <v>0</v>
      </c>
      <c r="F79" s="99">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row>
    <row r="80" spans="1:18" ht="24" hidden="1" x14ac:dyDescent="0.25">
      <c r="A80" s="350">
        <v>2110</v>
      </c>
      <c r="B80" s="101" t="s">
        <v>97</v>
      </c>
      <c r="C80" s="400">
        <f t="shared" si="4"/>
        <v>0</v>
      </c>
      <c r="D80" s="238">
        <f>SUM(D81:D82)</f>
        <v>0</v>
      </c>
      <c r="E80" s="241">
        <f>SUM(E81:E82)</f>
        <v>0</v>
      </c>
      <c r="F80" s="243">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row>
    <row r="81" spans="1:18" hidden="1" x14ac:dyDescent="0.25">
      <c r="A81" s="64">
        <v>2111</v>
      </c>
      <c r="B81" s="111" t="s">
        <v>98</v>
      </c>
      <c r="C81" s="405">
        <f t="shared" si="4"/>
        <v>0</v>
      </c>
      <c r="D81" s="116">
        <v>0</v>
      </c>
      <c r="E81" s="118"/>
      <c r="F81" s="230">
        <f t="shared" si="5"/>
        <v>0</v>
      </c>
      <c r="G81" s="116">
        <v>0</v>
      </c>
      <c r="H81" s="408"/>
      <c r="I81" s="230">
        <f t="shared" si="6"/>
        <v>0</v>
      </c>
      <c r="J81" s="116"/>
      <c r="K81" s="408"/>
      <c r="L81" s="230">
        <f t="shared" si="7"/>
        <v>0</v>
      </c>
      <c r="M81" s="464"/>
      <c r="N81" s="118"/>
      <c r="O81" s="230">
        <f t="shared" si="8"/>
        <v>0</v>
      </c>
      <c r="P81" s="387"/>
      <c r="R81" s="346"/>
    </row>
    <row r="82" spans="1:18" ht="24" hidden="1" x14ac:dyDescent="0.25">
      <c r="A82" s="64">
        <v>2112</v>
      </c>
      <c r="B82" s="111" t="s">
        <v>99</v>
      </c>
      <c r="C82" s="405">
        <f t="shared" si="4"/>
        <v>0</v>
      </c>
      <c r="D82" s="116">
        <v>0</v>
      </c>
      <c r="E82" s="118"/>
      <c r="F82" s="230">
        <f t="shared" si="5"/>
        <v>0</v>
      </c>
      <c r="G82" s="116">
        <v>0</v>
      </c>
      <c r="H82" s="408"/>
      <c r="I82" s="230">
        <f t="shared" si="6"/>
        <v>0</v>
      </c>
      <c r="J82" s="116"/>
      <c r="K82" s="408"/>
      <c r="L82" s="230">
        <f t="shared" si="7"/>
        <v>0</v>
      </c>
      <c r="M82" s="464"/>
      <c r="N82" s="118"/>
      <c r="O82" s="230">
        <f t="shared" si="8"/>
        <v>0</v>
      </c>
      <c r="P82" s="387"/>
      <c r="R82" s="346"/>
    </row>
    <row r="83" spans="1:18" ht="24" hidden="1" x14ac:dyDescent="0.25">
      <c r="A83" s="224">
        <v>2120</v>
      </c>
      <c r="B83" s="111" t="s">
        <v>100</v>
      </c>
      <c r="C83" s="405">
        <f t="shared" si="4"/>
        <v>0</v>
      </c>
      <c r="D83" s="225">
        <f>SUM(D84:D85)</f>
        <v>0</v>
      </c>
      <c r="E83" s="228">
        <f>SUM(E84:E85)</f>
        <v>0</v>
      </c>
      <c r="F83" s="230">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row>
    <row r="84" spans="1:18" hidden="1" x14ac:dyDescent="0.25">
      <c r="A84" s="64">
        <v>2121</v>
      </c>
      <c r="B84" s="111" t="s">
        <v>98</v>
      </c>
      <c r="C84" s="405">
        <f t="shared" si="4"/>
        <v>0</v>
      </c>
      <c r="D84" s="116">
        <v>0</v>
      </c>
      <c r="E84" s="118"/>
      <c r="F84" s="230">
        <f t="shared" si="5"/>
        <v>0</v>
      </c>
      <c r="G84" s="116">
        <v>0</v>
      </c>
      <c r="H84" s="408"/>
      <c r="I84" s="230">
        <f t="shared" si="6"/>
        <v>0</v>
      </c>
      <c r="J84" s="116"/>
      <c r="K84" s="408"/>
      <c r="L84" s="230">
        <f t="shared" si="7"/>
        <v>0</v>
      </c>
      <c r="M84" s="464"/>
      <c r="N84" s="118"/>
      <c r="O84" s="230">
        <f t="shared" si="8"/>
        <v>0</v>
      </c>
      <c r="P84" s="387"/>
      <c r="R84" s="346"/>
    </row>
    <row r="85" spans="1:18" ht="24" hidden="1" x14ac:dyDescent="0.25">
      <c r="A85" s="64">
        <v>2122</v>
      </c>
      <c r="B85" s="111" t="s">
        <v>99</v>
      </c>
      <c r="C85" s="405">
        <f t="shared" si="4"/>
        <v>0</v>
      </c>
      <c r="D85" s="116">
        <v>0</v>
      </c>
      <c r="E85" s="118"/>
      <c r="F85" s="230">
        <f t="shared" si="5"/>
        <v>0</v>
      </c>
      <c r="G85" s="116">
        <v>0</v>
      </c>
      <c r="H85" s="408"/>
      <c r="I85" s="230">
        <f t="shared" si="6"/>
        <v>0</v>
      </c>
      <c r="J85" s="116"/>
      <c r="K85" s="408"/>
      <c r="L85" s="230">
        <f t="shared" si="7"/>
        <v>0</v>
      </c>
      <c r="M85" s="464"/>
      <c r="N85" s="118"/>
      <c r="O85" s="230">
        <f t="shared" si="8"/>
        <v>0</v>
      </c>
      <c r="P85" s="387"/>
      <c r="R85" s="346"/>
    </row>
    <row r="86" spans="1:18" x14ac:dyDescent="0.25">
      <c r="A86" s="85">
        <v>2200</v>
      </c>
      <c r="B86" s="210" t="s">
        <v>101</v>
      </c>
      <c r="C86" s="290">
        <f t="shared" si="4"/>
        <v>791317</v>
      </c>
      <c r="D86" s="95">
        <f>SUM(D87,D92,D98,D106,D115,D119,D125,D131)</f>
        <v>794677</v>
      </c>
      <c r="E86" s="96">
        <f>SUM(E87,E92,E98,E106,E115,E119,E125,E131)</f>
        <v>-3360</v>
      </c>
      <c r="F86" s="97">
        <f t="shared" si="5"/>
        <v>791317</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c r="R86" s="346"/>
    </row>
    <row r="87" spans="1:18" ht="24" hidden="1" x14ac:dyDescent="0.25">
      <c r="A87" s="213">
        <v>2210</v>
      </c>
      <c r="B87" s="156" t="s">
        <v>102</v>
      </c>
      <c r="C87" s="435">
        <f t="shared" si="4"/>
        <v>0</v>
      </c>
      <c r="D87" s="214">
        <f>SUM(D88:D91)</f>
        <v>0</v>
      </c>
      <c r="E87" s="217">
        <f>SUM(E88:E91)</f>
        <v>0</v>
      </c>
      <c r="F87" s="219">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c r="R87" s="346"/>
    </row>
    <row r="88" spans="1:18" ht="24" hidden="1" x14ac:dyDescent="0.25">
      <c r="A88" s="55">
        <v>2211</v>
      </c>
      <c r="B88" s="101" t="s">
        <v>103</v>
      </c>
      <c r="C88" s="405">
        <f t="shared" si="4"/>
        <v>0</v>
      </c>
      <c r="D88" s="106">
        <v>0</v>
      </c>
      <c r="E88" s="108"/>
      <c r="F88" s="243">
        <f t="shared" si="5"/>
        <v>0</v>
      </c>
      <c r="G88" s="106">
        <v>0</v>
      </c>
      <c r="H88" s="403"/>
      <c r="I88" s="243">
        <f t="shared" si="6"/>
        <v>0</v>
      </c>
      <c r="J88" s="106"/>
      <c r="K88" s="403"/>
      <c r="L88" s="243">
        <f t="shared" si="7"/>
        <v>0</v>
      </c>
      <c r="M88" s="463"/>
      <c r="N88" s="108"/>
      <c r="O88" s="243">
        <f t="shared" si="8"/>
        <v>0</v>
      </c>
      <c r="P88" s="382"/>
      <c r="R88" s="346"/>
    </row>
    <row r="89" spans="1:18" ht="36" hidden="1" x14ac:dyDescent="0.25">
      <c r="A89" s="64">
        <v>2212</v>
      </c>
      <c r="B89" s="111" t="s">
        <v>104</v>
      </c>
      <c r="C89" s="405">
        <f t="shared" si="4"/>
        <v>0</v>
      </c>
      <c r="D89" s="116">
        <v>0</v>
      </c>
      <c r="E89" s="118"/>
      <c r="F89" s="230">
        <f t="shared" si="5"/>
        <v>0</v>
      </c>
      <c r="G89" s="116">
        <v>0</v>
      </c>
      <c r="H89" s="408"/>
      <c r="I89" s="230">
        <f t="shared" si="6"/>
        <v>0</v>
      </c>
      <c r="J89" s="116"/>
      <c r="K89" s="408"/>
      <c r="L89" s="230">
        <f t="shared" si="7"/>
        <v>0</v>
      </c>
      <c r="M89" s="464"/>
      <c r="N89" s="118"/>
      <c r="O89" s="230">
        <f t="shared" si="8"/>
        <v>0</v>
      </c>
      <c r="P89" s="387"/>
      <c r="R89" s="346"/>
    </row>
    <row r="90" spans="1:18" ht="24" hidden="1" x14ac:dyDescent="0.25">
      <c r="A90" s="64">
        <v>2214</v>
      </c>
      <c r="B90" s="111" t="s">
        <v>105</v>
      </c>
      <c r="C90" s="405">
        <f t="shared" si="4"/>
        <v>0</v>
      </c>
      <c r="D90" s="116">
        <v>0</v>
      </c>
      <c r="E90" s="118"/>
      <c r="F90" s="230">
        <f t="shared" si="5"/>
        <v>0</v>
      </c>
      <c r="G90" s="116">
        <v>0</v>
      </c>
      <c r="H90" s="408"/>
      <c r="I90" s="230">
        <f t="shared" si="6"/>
        <v>0</v>
      </c>
      <c r="J90" s="116"/>
      <c r="K90" s="408"/>
      <c r="L90" s="230">
        <f t="shared" si="7"/>
        <v>0</v>
      </c>
      <c r="M90" s="464"/>
      <c r="N90" s="118"/>
      <c r="O90" s="230">
        <f t="shared" si="8"/>
        <v>0</v>
      </c>
      <c r="P90" s="387"/>
      <c r="R90" s="346"/>
    </row>
    <row r="91" spans="1:18" hidden="1" x14ac:dyDescent="0.25">
      <c r="A91" s="64">
        <v>2219</v>
      </c>
      <c r="B91" s="111" t="s">
        <v>106</v>
      </c>
      <c r="C91" s="405">
        <f t="shared" si="4"/>
        <v>0</v>
      </c>
      <c r="D91" s="116">
        <v>0</v>
      </c>
      <c r="E91" s="118"/>
      <c r="F91" s="230">
        <f t="shared" si="5"/>
        <v>0</v>
      </c>
      <c r="G91" s="116">
        <v>0</v>
      </c>
      <c r="H91" s="408"/>
      <c r="I91" s="230">
        <f t="shared" si="6"/>
        <v>0</v>
      </c>
      <c r="J91" s="116"/>
      <c r="K91" s="408"/>
      <c r="L91" s="230">
        <f t="shared" si="7"/>
        <v>0</v>
      </c>
      <c r="M91" s="464"/>
      <c r="N91" s="118"/>
      <c r="O91" s="230">
        <f t="shared" si="8"/>
        <v>0</v>
      </c>
      <c r="P91" s="387"/>
      <c r="R91" s="346"/>
    </row>
    <row r="92" spans="1:18" ht="24" hidden="1" x14ac:dyDescent="0.25">
      <c r="A92" s="224">
        <v>2220</v>
      </c>
      <c r="B92" s="111" t="s">
        <v>107</v>
      </c>
      <c r="C92" s="405">
        <f t="shared" si="4"/>
        <v>0</v>
      </c>
      <c r="D92" s="225">
        <f>SUM(D93:D97)</f>
        <v>0</v>
      </c>
      <c r="E92" s="228">
        <f>SUM(E93:E97)</f>
        <v>0</v>
      </c>
      <c r="F92" s="230">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c r="R92" s="346"/>
    </row>
    <row r="93" spans="1:18" hidden="1" x14ac:dyDescent="0.25">
      <c r="A93" s="64">
        <v>2221</v>
      </c>
      <c r="B93" s="111" t="s">
        <v>108</v>
      </c>
      <c r="C93" s="405">
        <f t="shared" si="4"/>
        <v>0</v>
      </c>
      <c r="D93" s="116">
        <v>0</v>
      </c>
      <c r="E93" s="118"/>
      <c r="F93" s="230">
        <f t="shared" si="5"/>
        <v>0</v>
      </c>
      <c r="G93" s="116">
        <v>0</v>
      </c>
      <c r="H93" s="408"/>
      <c r="I93" s="230">
        <f t="shared" si="6"/>
        <v>0</v>
      </c>
      <c r="J93" s="116"/>
      <c r="K93" s="408"/>
      <c r="L93" s="230">
        <f t="shared" si="7"/>
        <v>0</v>
      </c>
      <c r="M93" s="464"/>
      <c r="N93" s="118"/>
      <c r="O93" s="230">
        <f t="shared" si="8"/>
        <v>0</v>
      </c>
      <c r="P93" s="387"/>
      <c r="R93" s="346"/>
    </row>
    <row r="94" spans="1:18" hidden="1" x14ac:dyDescent="0.25">
      <c r="A94" s="64">
        <v>2222</v>
      </c>
      <c r="B94" s="111" t="s">
        <v>109</v>
      </c>
      <c r="C94" s="405">
        <f t="shared" si="4"/>
        <v>0</v>
      </c>
      <c r="D94" s="116">
        <v>0</v>
      </c>
      <c r="E94" s="118"/>
      <c r="F94" s="230">
        <f t="shared" si="5"/>
        <v>0</v>
      </c>
      <c r="G94" s="116">
        <v>0</v>
      </c>
      <c r="H94" s="408"/>
      <c r="I94" s="230">
        <f t="shared" si="6"/>
        <v>0</v>
      </c>
      <c r="J94" s="116"/>
      <c r="K94" s="408"/>
      <c r="L94" s="230">
        <f t="shared" si="7"/>
        <v>0</v>
      </c>
      <c r="M94" s="464"/>
      <c r="N94" s="118"/>
      <c r="O94" s="230">
        <f t="shared" si="8"/>
        <v>0</v>
      </c>
      <c r="P94" s="387"/>
      <c r="R94" s="346"/>
    </row>
    <row r="95" spans="1:18" hidden="1" x14ac:dyDescent="0.25">
      <c r="A95" s="64">
        <v>2223</v>
      </c>
      <c r="B95" s="111" t="s">
        <v>110</v>
      </c>
      <c r="C95" s="405">
        <f t="shared" si="4"/>
        <v>0</v>
      </c>
      <c r="D95" s="116">
        <v>0</v>
      </c>
      <c r="E95" s="118"/>
      <c r="F95" s="230">
        <f t="shared" si="5"/>
        <v>0</v>
      </c>
      <c r="G95" s="116">
        <v>0</v>
      </c>
      <c r="H95" s="408"/>
      <c r="I95" s="230">
        <f t="shared" si="6"/>
        <v>0</v>
      </c>
      <c r="J95" s="116"/>
      <c r="K95" s="408"/>
      <c r="L95" s="230">
        <f t="shared" si="7"/>
        <v>0</v>
      </c>
      <c r="M95" s="464"/>
      <c r="N95" s="118"/>
      <c r="O95" s="230">
        <f t="shared" si="8"/>
        <v>0</v>
      </c>
      <c r="P95" s="387"/>
      <c r="R95" s="346"/>
    </row>
    <row r="96" spans="1:18" ht="48" hidden="1" x14ac:dyDescent="0.25">
      <c r="A96" s="64">
        <v>2224</v>
      </c>
      <c r="B96" s="111" t="s">
        <v>111</v>
      </c>
      <c r="C96" s="405">
        <f t="shared" si="4"/>
        <v>0</v>
      </c>
      <c r="D96" s="116">
        <v>0</v>
      </c>
      <c r="E96" s="118"/>
      <c r="F96" s="230">
        <f t="shared" si="5"/>
        <v>0</v>
      </c>
      <c r="G96" s="116">
        <v>0</v>
      </c>
      <c r="H96" s="408"/>
      <c r="I96" s="230">
        <f t="shared" si="6"/>
        <v>0</v>
      </c>
      <c r="J96" s="116"/>
      <c r="K96" s="408"/>
      <c r="L96" s="230">
        <f t="shared" si="7"/>
        <v>0</v>
      </c>
      <c r="M96" s="464"/>
      <c r="N96" s="118"/>
      <c r="O96" s="230">
        <f t="shared" si="8"/>
        <v>0</v>
      </c>
      <c r="P96" s="387"/>
      <c r="R96" s="346"/>
    </row>
    <row r="97" spans="1:18" ht="24" hidden="1" x14ac:dyDescent="0.25">
      <c r="A97" s="64">
        <v>2229</v>
      </c>
      <c r="B97" s="111" t="s">
        <v>112</v>
      </c>
      <c r="C97" s="405">
        <f t="shared" si="4"/>
        <v>0</v>
      </c>
      <c r="D97" s="116">
        <v>0</v>
      </c>
      <c r="E97" s="118"/>
      <c r="F97" s="230">
        <f t="shared" si="5"/>
        <v>0</v>
      </c>
      <c r="G97" s="116">
        <v>0</v>
      </c>
      <c r="H97" s="408"/>
      <c r="I97" s="230">
        <f t="shared" si="6"/>
        <v>0</v>
      </c>
      <c r="J97" s="116"/>
      <c r="K97" s="408"/>
      <c r="L97" s="230">
        <f t="shared" si="7"/>
        <v>0</v>
      </c>
      <c r="M97" s="464"/>
      <c r="N97" s="118"/>
      <c r="O97" s="230">
        <f t="shared" si="8"/>
        <v>0</v>
      </c>
      <c r="P97" s="387"/>
      <c r="R97" s="346"/>
    </row>
    <row r="98" spans="1:18" ht="36" x14ac:dyDescent="0.25">
      <c r="A98" s="224">
        <v>2230</v>
      </c>
      <c r="B98" s="111" t="s">
        <v>113</v>
      </c>
      <c r="C98" s="405">
        <f t="shared" si="4"/>
        <v>379580</v>
      </c>
      <c r="D98" s="225">
        <f>SUM(D99:D105)</f>
        <v>379580</v>
      </c>
      <c r="E98" s="226">
        <f>SUM(E99:E105)</f>
        <v>0</v>
      </c>
      <c r="F98" s="227">
        <f t="shared" si="5"/>
        <v>379580</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row>
    <row r="99" spans="1:18" ht="24" x14ac:dyDescent="0.25">
      <c r="A99" s="64">
        <v>2231</v>
      </c>
      <c r="B99" s="111" t="s">
        <v>114</v>
      </c>
      <c r="C99" s="405">
        <f t="shared" si="4"/>
        <v>20300</v>
      </c>
      <c r="D99" s="116">
        <v>20300</v>
      </c>
      <c r="E99" s="117"/>
      <c r="F99" s="227">
        <f t="shared" si="5"/>
        <v>20300</v>
      </c>
      <c r="G99" s="116">
        <v>0</v>
      </c>
      <c r="H99" s="408"/>
      <c r="I99" s="230">
        <f t="shared" si="6"/>
        <v>0</v>
      </c>
      <c r="J99" s="116"/>
      <c r="K99" s="408"/>
      <c r="L99" s="230">
        <f t="shared" si="7"/>
        <v>0</v>
      </c>
      <c r="M99" s="464"/>
      <c r="N99" s="118"/>
      <c r="O99" s="230">
        <f t="shared" si="8"/>
        <v>0</v>
      </c>
      <c r="P99" s="387"/>
      <c r="R99" s="346"/>
    </row>
    <row r="100" spans="1:18" ht="36" hidden="1" x14ac:dyDescent="0.25">
      <c r="A100" s="64">
        <v>2232</v>
      </c>
      <c r="B100" s="111" t="s">
        <v>115</v>
      </c>
      <c r="C100" s="405">
        <f t="shared" si="4"/>
        <v>0</v>
      </c>
      <c r="D100" s="116">
        <v>0</v>
      </c>
      <c r="E100" s="118"/>
      <c r="F100" s="230">
        <f t="shared" si="5"/>
        <v>0</v>
      </c>
      <c r="G100" s="116">
        <v>0</v>
      </c>
      <c r="H100" s="408"/>
      <c r="I100" s="230">
        <f t="shared" si="6"/>
        <v>0</v>
      </c>
      <c r="J100" s="116"/>
      <c r="K100" s="408"/>
      <c r="L100" s="230">
        <f t="shared" si="7"/>
        <v>0</v>
      </c>
      <c r="M100" s="464"/>
      <c r="N100" s="118"/>
      <c r="O100" s="230">
        <f t="shared" si="8"/>
        <v>0</v>
      </c>
      <c r="P100" s="387"/>
      <c r="R100" s="346"/>
    </row>
    <row r="101" spans="1:18" ht="24" hidden="1" x14ac:dyDescent="0.25">
      <c r="A101" s="55">
        <v>2233</v>
      </c>
      <c r="B101" s="101" t="s">
        <v>116</v>
      </c>
      <c r="C101" s="405">
        <f t="shared" si="4"/>
        <v>0</v>
      </c>
      <c r="D101" s="106">
        <v>0</v>
      </c>
      <c r="E101" s="108"/>
      <c r="F101" s="243">
        <f t="shared" si="5"/>
        <v>0</v>
      </c>
      <c r="G101" s="106">
        <v>0</v>
      </c>
      <c r="H101" s="403"/>
      <c r="I101" s="243">
        <f t="shared" si="6"/>
        <v>0</v>
      </c>
      <c r="J101" s="106"/>
      <c r="K101" s="403"/>
      <c r="L101" s="243">
        <f t="shared" si="7"/>
        <v>0</v>
      </c>
      <c r="M101" s="463"/>
      <c r="N101" s="108"/>
      <c r="O101" s="243">
        <f t="shared" si="8"/>
        <v>0</v>
      </c>
      <c r="P101" s="382"/>
      <c r="R101" s="346"/>
    </row>
    <row r="102" spans="1:18" ht="36" hidden="1" x14ac:dyDescent="0.25">
      <c r="A102" s="64">
        <v>2234</v>
      </c>
      <c r="B102" s="111" t="s">
        <v>117</v>
      </c>
      <c r="C102" s="405">
        <f t="shared" si="4"/>
        <v>0</v>
      </c>
      <c r="D102" s="116">
        <v>0</v>
      </c>
      <c r="E102" s="118"/>
      <c r="F102" s="230">
        <f t="shared" si="5"/>
        <v>0</v>
      </c>
      <c r="G102" s="116">
        <v>0</v>
      </c>
      <c r="H102" s="408"/>
      <c r="I102" s="230">
        <f t="shared" si="6"/>
        <v>0</v>
      </c>
      <c r="J102" s="116"/>
      <c r="K102" s="408"/>
      <c r="L102" s="230">
        <f t="shared" si="7"/>
        <v>0</v>
      </c>
      <c r="M102" s="464"/>
      <c r="N102" s="118"/>
      <c r="O102" s="230">
        <f t="shared" si="8"/>
        <v>0</v>
      </c>
      <c r="P102" s="387"/>
      <c r="R102" s="346"/>
    </row>
    <row r="103" spans="1:18" ht="24" hidden="1" x14ac:dyDescent="0.25">
      <c r="A103" s="64">
        <v>2235</v>
      </c>
      <c r="B103" s="111" t="s">
        <v>118</v>
      </c>
      <c r="C103" s="405">
        <f t="shared" si="4"/>
        <v>0</v>
      </c>
      <c r="D103" s="116">
        <v>0</v>
      </c>
      <c r="E103" s="118"/>
      <c r="F103" s="230">
        <f t="shared" si="5"/>
        <v>0</v>
      </c>
      <c r="G103" s="116">
        <v>0</v>
      </c>
      <c r="H103" s="408"/>
      <c r="I103" s="230">
        <f t="shared" si="6"/>
        <v>0</v>
      </c>
      <c r="J103" s="116"/>
      <c r="K103" s="408"/>
      <c r="L103" s="230">
        <f t="shared" si="7"/>
        <v>0</v>
      </c>
      <c r="M103" s="464"/>
      <c r="N103" s="118"/>
      <c r="O103" s="230">
        <f t="shared" si="8"/>
        <v>0</v>
      </c>
      <c r="P103" s="387"/>
      <c r="R103" s="346"/>
    </row>
    <row r="104" spans="1:18" hidden="1" x14ac:dyDescent="0.25">
      <c r="A104" s="64">
        <v>2236</v>
      </c>
      <c r="B104" s="111" t="s">
        <v>119</v>
      </c>
      <c r="C104" s="405">
        <f t="shared" si="4"/>
        <v>0</v>
      </c>
      <c r="D104" s="116">
        <v>0</v>
      </c>
      <c r="E104" s="118"/>
      <c r="F104" s="230">
        <f t="shared" si="5"/>
        <v>0</v>
      </c>
      <c r="G104" s="116">
        <v>0</v>
      </c>
      <c r="H104" s="408"/>
      <c r="I104" s="230">
        <f t="shared" si="6"/>
        <v>0</v>
      </c>
      <c r="J104" s="116"/>
      <c r="K104" s="408"/>
      <c r="L104" s="230">
        <f t="shared" si="7"/>
        <v>0</v>
      </c>
      <c r="M104" s="464"/>
      <c r="N104" s="118"/>
      <c r="O104" s="230">
        <f t="shared" si="8"/>
        <v>0</v>
      </c>
      <c r="P104" s="387"/>
      <c r="R104" s="346"/>
    </row>
    <row r="105" spans="1:18" ht="32.25" customHeight="1" x14ac:dyDescent="0.25">
      <c r="A105" s="64">
        <v>2239</v>
      </c>
      <c r="B105" s="111" t="s">
        <v>120</v>
      </c>
      <c r="C105" s="405">
        <f t="shared" si="4"/>
        <v>359280</v>
      </c>
      <c r="D105" s="116">
        <v>359280</v>
      </c>
      <c r="E105" s="117">
        <f>44446-20260-24186</f>
        <v>0</v>
      </c>
      <c r="F105" s="227">
        <f t="shared" si="5"/>
        <v>359280</v>
      </c>
      <c r="G105" s="116">
        <v>0</v>
      </c>
      <c r="H105" s="408"/>
      <c r="I105" s="230">
        <f t="shared" si="6"/>
        <v>0</v>
      </c>
      <c r="J105" s="116"/>
      <c r="K105" s="408"/>
      <c r="L105" s="230">
        <f t="shared" si="7"/>
        <v>0</v>
      </c>
      <c r="M105" s="464"/>
      <c r="N105" s="118"/>
      <c r="O105" s="230">
        <f t="shared" si="8"/>
        <v>0</v>
      </c>
      <c r="P105" s="387" t="s">
        <v>1213</v>
      </c>
      <c r="R105" s="346"/>
    </row>
    <row r="106" spans="1:18" ht="36" hidden="1" x14ac:dyDescent="0.25">
      <c r="A106" s="224">
        <v>2240</v>
      </c>
      <c r="B106" s="111" t="s">
        <v>121</v>
      </c>
      <c r="C106" s="227">
        <f t="shared" si="4"/>
        <v>0</v>
      </c>
      <c r="D106" s="225">
        <f>SUM(D107:D114)</f>
        <v>0</v>
      </c>
      <c r="E106" s="228">
        <f>SUM(E107:E114)</f>
        <v>0</v>
      </c>
      <c r="F106" s="230">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c r="R106" s="346"/>
    </row>
    <row r="107" spans="1:18" hidden="1" x14ac:dyDescent="0.25">
      <c r="A107" s="64">
        <v>2241</v>
      </c>
      <c r="B107" s="111" t="s">
        <v>122</v>
      </c>
      <c r="C107" s="405">
        <f t="shared" si="4"/>
        <v>0</v>
      </c>
      <c r="D107" s="116">
        <v>0</v>
      </c>
      <c r="E107" s="118"/>
      <c r="F107" s="230">
        <f t="shared" si="5"/>
        <v>0</v>
      </c>
      <c r="G107" s="116">
        <v>0</v>
      </c>
      <c r="H107" s="408"/>
      <c r="I107" s="230">
        <f t="shared" si="6"/>
        <v>0</v>
      </c>
      <c r="J107" s="116"/>
      <c r="K107" s="408"/>
      <c r="L107" s="230">
        <f t="shared" si="7"/>
        <v>0</v>
      </c>
      <c r="M107" s="464"/>
      <c r="N107" s="118"/>
      <c r="O107" s="230">
        <f t="shared" si="8"/>
        <v>0</v>
      </c>
      <c r="P107" s="387"/>
      <c r="R107" s="346"/>
    </row>
    <row r="108" spans="1:18" ht="24" hidden="1" x14ac:dyDescent="0.25">
      <c r="A108" s="64">
        <v>2242</v>
      </c>
      <c r="B108" s="111" t="s">
        <v>123</v>
      </c>
      <c r="C108" s="405">
        <f t="shared" si="4"/>
        <v>0</v>
      </c>
      <c r="D108" s="116">
        <v>0</v>
      </c>
      <c r="E108" s="118"/>
      <c r="F108" s="230">
        <f t="shared" si="5"/>
        <v>0</v>
      </c>
      <c r="G108" s="116">
        <v>0</v>
      </c>
      <c r="H108" s="408"/>
      <c r="I108" s="230">
        <f t="shared" si="6"/>
        <v>0</v>
      </c>
      <c r="J108" s="116"/>
      <c r="K108" s="408"/>
      <c r="L108" s="230">
        <f t="shared" si="7"/>
        <v>0</v>
      </c>
      <c r="M108" s="464"/>
      <c r="N108" s="118"/>
      <c r="O108" s="230">
        <f t="shared" si="8"/>
        <v>0</v>
      </c>
      <c r="P108" s="387"/>
      <c r="R108" s="346"/>
    </row>
    <row r="109" spans="1:18" ht="24" hidden="1" x14ac:dyDescent="0.25">
      <c r="A109" s="64">
        <v>2243</v>
      </c>
      <c r="B109" s="111" t="s">
        <v>124</v>
      </c>
      <c r="C109" s="405">
        <f t="shared" si="4"/>
        <v>0</v>
      </c>
      <c r="D109" s="116">
        <v>0</v>
      </c>
      <c r="E109" s="118"/>
      <c r="F109" s="230">
        <f t="shared" si="5"/>
        <v>0</v>
      </c>
      <c r="G109" s="116">
        <v>0</v>
      </c>
      <c r="H109" s="408"/>
      <c r="I109" s="230">
        <f t="shared" si="6"/>
        <v>0</v>
      </c>
      <c r="J109" s="116"/>
      <c r="K109" s="408"/>
      <c r="L109" s="230">
        <f t="shared" si="7"/>
        <v>0</v>
      </c>
      <c r="M109" s="464"/>
      <c r="N109" s="118"/>
      <c r="O109" s="230">
        <f t="shared" si="8"/>
        <v>0</v>
      </c>
      <c r="P109" s="387"/>
      <c r="R109" s="346"/>
    </row>
    <row r="110" spans="1:18" hidden="1" x14ac:dyDescent="0.25">
      <c r="A110" s="64">
        <v>2244</v>
      </c>
      <c r="B110" s="111" t="s">
        <v>125</v>
      </c>
      <c r="C110" s="227">
        <f t="shared" si="4"/>
        <v>0</v>
      </c>
      <c r="D110" s="116">
        <v>0</v>
      </c>
      <c r="E110" s="118"/>
      <c r="F110" s="230">
        <f t="shared" si="5"/>
        <v>0</v>
      </c>
      <c r="G110" s="116"/>
      <c r="H110" s="408"/>
      <c r="I110" s="230">
        <f t="shared" si="6"/>
        <v>0</v>
      </c>
      <c r="J110" s="116"/>
      <c r="K110" s="408"/>
      <c r="L110" s="230">
        <f t="shared" si="7"/>
        <v>0</v>
      </c>
      <c r="M110" s="464"/>
      <c r="N110" s="118"/>
      <c r="O110" s="230">
        <f t="shared" si="8"/>
        <v>0</v>
      </c>
      <c r="P110" s="387"/>
      <c r="R110" s="346"/>
    </row>
    <row r="111" spans="1:18" ht="24" hidden="1" x14ac:dyDescent="0.25">
      <c r="A111" s="64">
        <v>2246</v>
      </c>
      <c r="B111" s="111" t="s">
        <v>126</v>
      </c>
      <c r="C111" s="405">
        <f t="shared" si="4"/>
        <v>0</v>
      </c>
      <c r="D111" s="116">
        <v>0</v>
      </c>
      <c r="E111" s="118"/>
      <c r="F111" s="230">
        <f t="shared" si="5"/>
        <v>0</v>
      </c>
      <c r="G111" s="116">
        <v>0</v>
      </c>
      <c r="H111" s="408"/>
      <c r="I111" s="230">
        <f t="shared" si="6"/>
        <v>0</v>
      </c>
      <c r="J111" s="116"/>
      <c r="K111" s="408"/>
      <c r="L111" s="230">
        <f t="shared" si="7"/>
        <v>0</v>
      </c>
      <c r="M111" s="464"/>
      <c r="N111" s="118"/>
      <c r="O111" s="230">
        <f t="shared" si="8"/>
        <v>0</v>
      </c>
      <c r="P111" s="387"/>
      <c r="R111" s="346"/>
    </row>
    <row r="112" spans="1:18" hidden="1" x14ac:dyDescent="0.25">
      <c r="A112" s="64">
        <v>2247</v>
      </c>
      <c r="B112" s="111" t="s">
        <v>127</v>
      </c>
      <c r="C112" s="405">
        <f t="shared" si="4"/>
        <v>0</v>
      </c>
      <c r="D112" s="116">
        <v>0</v>
      </c>
      <c r="E112" s="118"/>
      <c r="F112" s="230">
        <f t="shared" si="5"/>
        <v>0</v>
      </c>
      <c r="G112" s="116">
        <v>0</v>
      </c>
      <c r="H112" s="408"/>
      <c r="I112" s="230">
        <f t="shared" si="6"/>
        <v>0</v>
      </c>
      <c r="J112" s="116"/>
      <c r="K112" s="408"/>
      <c r="L112" s="230">
        <f t="shared" si="7"/>
        <v>0</v>
      </c>
      <c r="M112" s="464"/>
      <c r="N112" s="118"/>
      <c r="O112" s="230">
        <f t="shared" si="8"/>
        <v>0</v>
      </c>
      <c r="P112" s="387"/>
      <c r="R112" s="346"/>
    </row>
    <row r="113" spans="1:18" ht="24" hidden="1" x14ac:dyDescent="0.25">
      <c r="A113" s="64">
        <v>2248</v>
      </c>
      <c r="B113" s="111" t="s">
        <v>128</v>
      </c>
      <c r="C113" s="405">
        <f t="shared" si="4"/>
        <v>0</v>
      </c>
      <c r="D113" s="116">
        <v>0</v>
      </c>
      <c r="E113" s="118"/>
      <c r="F113" s="230">
        <f t="shared" si="5"/>
        <v>0</v>
      </c>
      <c r="G113" s="116">
        <v>0</v>
      </c>
      <c r="H113" s="408"/>
      <c r="I113" s="230">
        <f t="shared" si="6"/>
        <v>0</v>
      </c>
      <c r="J113" s="116"/>
      <c r="K113" s="408"/>
      <c r="L113" s="230">
        <f t="shared" si="7"/>
        <v>0</v>
      </c>
      <c r="M113" s="464"/>
      <c r="N113" s="118"/>
      <c r="O113" s="230">
        <f t="shared" si="8"/>
        <v>0</v>
      </c>
      <c r="P113" s="387"/>
      <c r="R113" s="346"/>
    </row>
    <row r="114" spans="1:18" ht="24" hidden="1" x14ac:dyDescent="0.25">
      <c r="A114" s="64">
        <v>2249</v>
      </c>
      <c r="B114" s="111" t="s">
        <v>129</v>
      </c>
      <c r="C114" s="405">
        <f t="shared" si="4"/>
        <v>0</v>
      </c>
      <c r="D114" s="116">
        <v>0</v>
      </c>
      <c r="E114" s="118"/>
      <c r="F114" s="230">
        <f t="shared" si="5"/>
        <v>0</v>
      </c>
      <c r="G114" s="116">
        <v>0</v>
      </c>
      <c r="H114" s="408"/>
      <c r="I114" s="230">
        <f t="shared" si="6"/>
        <v>0</v>
      </c>
      <c r="J114" s="116"/>
      <c r="K114" s="408"/>
      <c r="L114" s="230">
        <f t="shared" si="7"/>
        <v>0</v>
      </c>
      <c r="M114" s="464"/>
      <c r="N114" s="118"/>
      <c r="O114" s="230">
        <f t="shared" si="8"/>
        <v>0</v>
      </c>
      <c r="P114" s="387"/>
      <c r="R114" s="346"/>
    </row>
    <row r="115" spans="1:18" hidden="1" x14ac:dyDescent="0.25">
      <c r="A115" s="224">
        <v>2250</v>
      </c>
      <c r="B115" s="111" t="s">
        <v>130</v>
      </c>
      <c r="C115" s="405">
        <f t="shared" si="4"/>
        <v>0</v>
      </c>
      <c r="D115" s="225">
        <f>SUM(D116:D118)</f>
        <v>0</v>
      </c>
      <c r="E115" s="228">
        <f>SUM(E116:E118)</f>
        <v>0</v>
      </c>
      <c r="F115" s="230">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row>
    <row r="116" spans="1:18" hidden="1" x14ac:dyDescent="0.25">
      <c r="A116" s="64">
        <v>2251</v>
      </c>
      <c r="B116" s="111" t="s">
        <v>131</v>
      </c>
      <c r="C116" s="405">
        <f t="shared" si="4"/>
        <v>0</v>
      </c>
      <c r="D116" s="116">
        <v>0</v>
      </c>
      <c r="E116" s="118"/>
      <c r="F116" s="230">
        <f t="shared" si="5"/>
        <v>0</v>
      </c>
      <c r="G116" s="116">
        <v>0</v>
      </c>
      <c r="H116" s="408"/>
      <c r="I116" s="230">
        <f t="shared" si="6"/>
        <v>0</v>
      </c>
      <c r="J116" s="116"/>
      <c r="K116" s="408"/>
      <c r="L116" s="230">
        <f t="shared" si="7"/>
        <v>0</v>
      </c>
      <c r="M116" s="464"/>
      <c r="N116" s="118"/>
      <c r="O116" s="230">
        <f t="shared" si="8"/>
        <v>0</v>
      </c>
      <c r="P116" s="387"/>
      <c r="R116" s="346"/>
    </row>
    <row r="117" spans="1:18" ht="24" hidden="1" x14ac:dyDescent="0.25">
      <c r="A117" s="64">
        <v>2252</v>
      </c>
      <c r="B117" s="111" t="s">
        <v>132</v>
      </c>
      <c r="C117" s="405">
        <f t="shared" ref="C117:C181" si="9">F117+I117+L117+O117</f>
        <v>0</v>
      </c>
      <c r="D117" s="116">
        <v>0</v>
      </c>
      <c r="E117" s="118"/>
      <c r="F117" s="230">
        <f t="shared" si="5"/>
        <v>0</v>
      </c>
      <c r="G117" s="116">
        <v>0</v>
      </c>
      <c r="H117" s="408"/>
      <c r="I117" s="230">
        <f t="shared" si="6"/>
        <v>0</v>
      </c>
      <c r="J117" s="116"/>
      <c r="K117" s="408"/>
      <c r="L117" s="230">
        <f t="shared" si="7"/>
        <v>0</v>
      </c>
      <c r="M117" s="464"/>
      <c r="N117" s="118"/>
      <c r="O117" s="230">
        <f t="shared" si="8"/>
        <v>0</v>
      </c>
      <c r="P117" s="387"/>
      <c r="R117" s="346"/>
    </row>
    <row r="118" spans="1:18" ht="24" hidden="1" x14ac:dyDescent="0.25">
      <c r="A118" s="64">
        <v>2259</v>
      </c>
      <c r="B118" s="111" t="s">
        <v>133</v>
      </c>
      <c r="C118" s="405">
        <f t="shared" si="9"/>
        <v>0</v>
      </c>
      <c r="D118" s="116">
        <v>0</v>
      </c>
      <c r="E118" s="118"/>
      <c r="F118" s="230">
        <f t="shared" ref="F118:F182" si="10">D118+E118</f>
        <v>0</v>
      </c>
      <c r="G118" s="116">
        <v>0</v>
      </c>
      <c r="H118" s="408"/>
      <c r="I118" s="230">
        <f t="shared" ref="I118:I182" si="11">G118+H118</f>
        <v>0</v>
      </c>
      <c r="J118" s="116"/>
      <c r="K118" s="408"/>
      <c r="L118" s="230">
        <f t="shared" ref="L118:L182" si="12">J118+K118</f>
        <v>0</v>
      </c>
      <c r="M118" s="464"/>
      <c r="N118" s="118"/>
      <c r="O118" s="230">
        <f t="shared" ref="O118:O182" si="13">M118+N118</f>
        <v>0</v>
      </c>
      <c r="P118" s="387"/>
      <c r="R118" s="346"/>
    </row>
    <row r="119" spans="1:18" x14ac:dyDescent="0.25">
      <c r="A119" s="224">
        <v>2260</v>
      </c>
      <c r="B119" s="111" t="s">
        <v>134</v>
      </c>
      <c r="C119" s="405">
        <f t="shared" si="9"/>
        <v>3670</v>
      </c>
      <c r="D119" s="225">
        <f>SUM(D120:D124)</f>
        <v>3670</v>
      </c>
      <c r="E119" s="226">
        <f>SUM(E120:E124)</f>
        <v>0</v>
      </c>
      <c r="F119" s="227">
        <f t="shared" si="10"/>
        <v>3670</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c r="R119" s="346"/>
    </row>
    <row r="120" spans="1:18" hidden="1" x14ac:dyDescent="0.25">
      <c r="A120" s="64">
        <v>2261</v>
      </c>
      <c r="B120" s="111" t="s">
        <v>135</v>
      </c>
      <c r="C120" s="405">
        <f t="shared" si="9"/>
        <v>0</v>
      </c>
      <c r="D120" s="116">
        <v>0</v>
      </c>
      <c r="E120" s="118"/>
      <c r="F120" s="230">
        <f t="shared" si="10"/>
        <v>0</v>
      </c>
      <c r="G120" s="116">
        <v>0</v>
      </c>
      <c r="H120" s="408"/>
      <c r="I120" s="230">
        <f t="shared" si="11"/>
        <v>0</v>
      </c>
      <c r="J120" s="116"/>
      <c r="K120" s="408"/>
      <c r="L120" s="230">
        <f t="shared" si="12"/>
        <v>0</v>
      </c>
      <c r="M120" s="464"/>
      <c r="N120" s="118"/>
      <c r="O120" s="230">
        <f t="shared" si="13"/>
        <v>0</v>
      </c>
      <c r="P120" s="387"/>
      <c r="R120" s="346"/>
    </row>
    <row r="121" spans="1:18" hidden="1" x14ac:dyDescent="0.25">
      <c r="A121" s="64">
        <v>2262</v>
      </c>
      <c r="B121" s="111" t="s">
        <v>136</v>
      </c>
      <c r="C121" s="405">
        <f t="shared" si="9"/>
        <v>0</v>
      </c>
      <c r="D121" s="116">
        <v>0</v>
      </c>
      <c r="E121" s="118"/>
      <c r="F121" s="230">
        <f t="shared" si="10"/>
        <v>0</v>
      </c>
      <c r="G121" s="116">
        <v>0</v>
      </c>
      <c r="H121" s="408"/>
      <c r="I121" s="230">
        <f t="shared" si="11"/>
        <v>0</v>
      </c>
      <c r="J121" s="116"/>
      <c r="K121" s="408"/>
      <c r="L121" s="230">
        <f t="shared" si="12"/>
        <v>0</v>
      </c>
      <c r="M121" s="464"/>
      <c r="N121" s="118"/>
      <c r="O121" s="230">
        <f t="shared" si="13"/>
        <v>0</v>
      </c>
      <c r="P121" s="387"/>
      <c r="R121" s="346"/>
    </row>
    <row r="122" spans="1:18" hidden="1" x14ac:dyDescent="0.25">
      <c r="A122" s="64">
        <v>2263</v>
      </c>
      <c r="B122" s="111" t="s">
        <v>137</v>
      </c>
      <c r="C122" s="405">
        <f t="shared" si="9"/>
        <v>0</v>
      </c>
      <c r="D122" s="116">
        <v>0</v>
      </c>
      <c r="E122" s="118"/>
      <c r="F122" s="230">
        <f t="shared" si="10"/>
        <v>0</v>
      </c>
      <c r="G122" s="116">
        <v>0</v>
      </c>
      <c r="H122" s="408"/>
      <c r="I122" s="230">
        <f t="shared" si="11"/>
        <v>0</v>
      </c>
      <c r="J122" s="116"/>
      <c r="K122" s="408"/>
      <c r="L122" s="230">
        <f t="shared" si="12"/>
        <v>0</v>
      </c>
      <c r="M122" s="464"/>
      <c r="N122" s="118"/>
      <c r="O122" s="230">
        <f t="shared" si="13"/>
        <v>0</v>
      </c>
      <c r="P122" s="387"/>
      <c r="R122" s="346"/>
    </row>
    <row r="123" spans="1:18" ht="24" x14ac:dyDescent="0.25">
      <c r="A123" s="64">
        <v>2264</v>
      </c>
      <c r="B123" s="111" t="s">
        <v>138</v>
      </c>
      <c r="C123" s="405">
        <f t="shared" si="9"/>
        <v>3670</v>
      </c>
      <c r="D123" s="116">
        <v>3670</v>
      </c>
      <c r="E123" s="117"/>
      <c r="F123" s="227">
        <f t="shared" si="10"/>
        <v>3670</v>
      </c>
      <c r="G123" s="116">
        <v>0</v>
      </c>
      <c r="H123" s="408"/>
      <c r="I123" s="230">
        <f t="shared" si="11"/>
        <v>0</v>
      </c>
      <c r="J123" s="116"/>
      <c r="K123" s="408"/>
      <c r="L123" s="230">
        <f t="shared" si="12"/>
        <v>0</v>
      </c>
      <c r="M123" s="464"/>
      <c r="N123" s="118"/>
      <c r="O123" s="230">
        <f t="shared" si="13"/>
        <v>0</v>
      </c>
      <c r="P123" s="387"/>
      <c r="R123" s="346"/>
    </row>
    <row r="124" spans="1:18" hidden="1" x14ac:dyDescent="0.25">
      <c r="A124" s="64">
        <v>2269</v>
      </c>
      <c r="B124" s="111" t="s">
        <v>139</v>
      </c>
      <c r="C124" s="405">
        <f t="shared" si="9"/>
        <v>0</v>
      </c>
      <c r="D124" s="116">
        <v>0</v>
      </c>
      <c r="E124" s="118"/>
      <c r="F124" s="230">
        <f t="shared" si="10"/>
        <v>0</v>
      </c>
      <c r="G124" s="116">
        <v>0</v>
      </c>
      <c r="H124" s="408"/>
      <c r="I124" s="230">
        <f t="shared" si="11"/>
        <v>0</v>
      </c>
      <c r="J124" s="116"/>
      <c r="K124" s="408"/>
      <c r="L124" s="230">
        <f t="shared" si="12"/>
        <v>0</v>
      </c>
      <c r="M124" s="464"/>
      <c r="N124" s="118"/>
      <c r="O124" s="230">
        <f t="shared" si="13"/>
        <v>0</v>
      </c>
      <c r="P124" s="387"/>
      <c r="R124" s="346"/>
    </row>
    <row r="125" spans="1:18" x14ac:dyDescent="0.25">
      <c r="A125" s="224">
        <v>2270</v>
      </c>
      <c r="B125" s="111" t="s">
        <v>140</v>
      </c>
      <c r="C125" s="405">
        <f t="shared" si="9"/>
        <v>408067</v>
      </c>
      <c r="D125" s="225">
        <f>SUM(D126:D130)</f>
        <v>411427</v>
      </c>
      <c r="E125" s="226">
        <f>SUM(E126:E130)</f>
        <v>-3360</v>
      </c>
      <c r="F125" s="227">
        <f t="shared" si="10"/>
        <v>408067</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row>
    <row r="126" spans="1:18" hidden="1" x14ac:dyDescent="0.25">
      <c r="A126" s="64">
        <v>2272</v>
      </c>
      <c r="B126" s="4" t="s">
        <v>141</v>
      </c>
      <c r="C126" s="405">
        <f t="shared" si="9"/>
        <v>0</v>
      </c>
      <c r="D126" s="116">
        <v>0</v>
      </c>
      <c r="E126" s="118"/>
      <c r="F126" s="230">
        <f t="shared" si="10"/>
        <v>0</v>
      </c>
      <c r="G126" s="116">
        <v>0</v>
      </c>
      <c r="H126" s="408"/>
      <c r="I126" s="230">
        <f t="shared" si="11"/>
        <v>0</v>
      </c>
      <c r="J126" s="116"/>
      <c r="K126" s="408"/>
      <c r="L126" s="230">
        <f t="shared" si="12"/>
        <v>0</v>
      </c>
      <c r="M126" s="464"/>
      <c r="N126" s="118"/>
      <c r="O126" s="230">
        <f t="shared" si="13"/>
        <v>0</v>
      </c>
      <c r="P126" s="387"/>
      <c r="R126" s="346"/>
    </row>
    <row r="127" spans="1:18" ht="24" hidden="1" x14ac:dyDescent="0.25">
      <c r="A127" s="64">
        <v>2275</v>
      </c>
      <c r="B127" s="111" t="s">
        <v>142</v>
      </c>
      <c r="C127" s="405">
        <f t="shared" si="9"/>
        <v>0</v>
      </c>
      <c r="D127" s="116">
        <v>0</v>
      </c>
      <c r="E127" s="118"/>
      <c r="F127" s="230">
        <f t="shared" si="10"/>
        <v>0</v>
      </c>
      <c r="G127" s="116">
        <v>0</v>
      </c>
      <c r="H127" s="408"/>
      <c r="I127" s="230">
        <f t="shared" si="11"/>
        <v>0</v>
      </c>
      <c r="J127" s="116"/>
      <c r="K127" s="408"/>
      <c r="L127" s="230">
        <f t="shared" si="12"/>
        <v>0</v>
      </c>
      <c r="M127" s="464"/>
      <c r="N127" s="118"/>
      <c r="O127" s="230">
        <f t="shared" si="13"/>
        <v>0</v>
      </c>
      <c r="P127" s="387"/>
      <c r="R127" s="346"/>
    </row>
    <row r="128" spans="1:18" ht="36" hidden="1" x14ac:dyDescent="0.25">
      <c r="A128" s="64">
        <v>2276</v>
      </c>
      <c r="B128" s="111" t="s">
        <v>143</v>
      </c>
      <c r="C128" s="405">
        <f t="shared" si="9"/>
        <v>0</v>
      </c>
      <c r="D128" s="116">
        <v>0</v>
      </c>
      <c r="E128" s="118"/>
      <c r="F128" s="230">
        <f t="shared" si="10"/>
        <v>0</v>
      </c>
      <c r="G128" s="116">
        <v>0</v>
      </c>
      <c r="H128" s="408"/>
      <c r="I128" s="230">
        <f t="shared" si="11"/>
        <v>0</v>
      </c>
      <c r="J128" s="116"/>
      <c r="K128" s="408"/>
      <c r="L128" s="230">
        <f t="shared" si="12"/>
        <v>0</v>
      </c>
      <c r="M128" s="464"/>
      <c r="N128" s="118"/>
      <c r="O128" s="230">
        <f t="shared" si="13"/>
        <v>0</v>
      </c>
      <c r="P128" s="387"/>
      <c r="R128" s="346"/>
    </row>
    <row r="129" spans="1:18" ht="24" hidden="1" x14ac:dyDescent="0.25">
      <c r="A129" s="64">
        <v>2278</v>
      </c>
      <c r="B129" s="111" t="s">
        <v>144</v>
      </c>
      <c r="C129" s="405">
        <f t="shared" si="9"/>
        <v>0</v>
      </c>
      <c r="D129" s="116">
        <v>0</v>
      </c>
      <c r="E129" s="118"/>
      <c r="F129" s="230">
        <f t="shared" si="10"/>
        <v>0</v>
      </c>
      <c r="G129" s="116">
        <v>0</v>
      </c>
      <c r="H129" s="408"/>
      <c r="I129" s="230">
        <f t="shared" si="11"/>
        <v>0</v>
      </c>
      <c r="J129" s="116"/>
      <c r="K129" s="408"/>
      <c r="L129" s="230">
        <f t="shared" si="12"/>
        <v>0</v>
      </c>
      <c r="M129" s="464"/>
      <c r="N129" s="118"/>
      <c r="O129" s="230">
        <f t="shared" si="13"/>
        <v>0</v>
      </c>
      <c r="P129" s="387"/>
      <c r="R129" s="346"/>
    </row>
    <row r="130" spans="1:18" ht="24" x14ac:dyDescent="0.25">
      <c r="A130" s="64">
        <v>2279</v>
      </c>
      <c r="B130" s="111" t="s">
        <v>145</v>
      </c>
      <c r="C130" s="405">
        <f t="shared" si="9"/>
        <v>408067</v>
      </c>
      <c r="D130" s="116">
        <f>369427+42000</f>
        <v>411427</v>
      </c>
      <c r="E130" s="117">
        <v>-3360</v>
      </c>
      <c r="F130" s="227">
        <f t="shared" si="10"/>
        <v>408067</v>
      </c>
      <c r="G130" s="116">
        <v>0</v>
      </c>
      <c r="H130" s="408"/>
      <c r="I130" s="230">
        <f t="shared" si="11"/>
        <v>0</v>
      </c>
      <c r="J130" s="116"/>
      <c r="K130" s="408"/>
      <c r="L130" s="230">
        <f t="shared" si="12"/>
        <v>0</v>
      </c>
      <c r="M130" s="464"/>
      <c r="N130" s="118"/>
      <c r="O130" s="230">
        <f t="shared" si="13"/>
        <v>0</v>
      </c>
      <c r="P130" s="387"/>
      <c r="R130" s="346"/>
    </row>
    <row r="131" spans="1:18" ht="24" hidden="1" x14ac:dyDescent="0.25">
      <c r="A131" s="350">
        <v>2280</v>
      </c>
      <c r="B131" s="101" t="s">
        <v>146</v>
      </c>
      <c r="C131" s="405">
        <f t="shared" si="9"/>
        <v>0</v>
      </c>
      <c r="D131" s="238">
        <f>SUM(D132)</f>
        <v>0</v>
      </c>
      <c r="E131" s="241">
        <f t="shared" ref="E131:N131" si="14">SUM(E132)</f>
        <v>0</v>
      </c>
      <c r="F131" s="243">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c r="R131" s="346"/>
    </row>
    <row r="132" spans="1:18" ht="24" hidden="1" x14ac:dyDescent="0.25">
      <c r="A132" s="64">
        <v>2283</v>
      </c>
      <c r="B132" s="111" t="s">
        <v>147</v>
      </c>
      <c r="C132" s="405">
        <f t="shared" si="9"/>
        <v>0</v>
      </c>
      <c r="D132" s="116">
        <v>0</v>
      </c>
      <c r="E132" s="118"/>
      <c r="F132" s="230">
        <f t="shared" si="10"/>
        <v>0</v>
      </c>
      <c r="G132" s="116">
        <v>0</v>
      </c>
      <c r="H132" s="408"/>
      <c r="I132" s="230">
        <f t="shared" si="11"/>
        <v>0</v>
      </c>
      <c r="J132" s="116"/>
      <c r="K132" s="408"/>
      <c r="L132" s="230">
        <f t="shared" si="12"/>
        <v>0</v>
      </c>
      <c r="M132" s="464"/>
      <c r="N132" s="118"/>
      <c r="O132" s="230">
        <f t="shared" si="13"/>
        <v>0</v>
      </c>
      <c r="P132" s="387"/>
      <c r="R132" s="346"/>
    </row>
    <row r="133" spans="1:18" ht="36" x14ac:dyDescent="0.25">
      <c r="A133" s="85">
        <v>2300</v>
      </c>
      <c r="B133" s="210" t="s">
        <v>148</v>
      </c>
      <c r="C133" s="393">
        <f t="shared" si="9"/>
        <v>125040</v>
      </c>
      <c r="D133" s="95">
        <f>SUM(D134,D139,D143,D144,D147,D154,D162,D163,D166)</f>
        <v>127040</v>
      </c>
      <c r="E133" s="96">
        <f>SUM(E134,E139,E143,E144,E147,E154,E162,E163,E166)</f>
        <v>-2000</v>
      </c>
      <c r="F133" s="97">
        <f t="shared" si="10"/>
        <v>125040</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c r="R133" s="346"/>
    </row>
    <row r="134" spans="1:18" ht="24" x14ac:dyDescent="0.25">
      <c r="A134" s="350">
        <v>2310</v>
      </c>
      <c r="B134" s="101" t="s">
        <v>149</v>
      </c>
      <c r="C134" s="400">
        <f t="shared" si="9"/>
        <v>125040</v>
      </c>
      <c r="D134" s="251">
        <f>SUM(D135:D138)</f>
        <v>127040</v>
      </c>
      <c r="E134" s="239">
        <f>SUM(E135:E138)</f>
        <v>-2000</v>
      </c>
      <c r="F134" s="240">
        <f t="shared" si="10"/>
        <v>125040</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c r="R134" s="346"/>
    </row>
    <row r="135" spans="1:18" hidden="1" x14ac:dyDescent="0.25">
      <c r="A135" s="64">
        <v>2311</v>
      </c>
      <c r="B135" s="111" t="s">
        <v>150</v>
      </c>
      <c r="C135" s="405">
        <f t="shared" si="9"/>
        <v>0</v>
      </c>
      <c r="D135" s="116">
        <v>0</v>
      </c>
      <c r="E135" s="118"/>
      <c r="F135" s="230">
        <f t="shared" si="10"/>
        <v>0</v>
      </c>
      <c r="G135" s="116">
        <v>0</v>
      </c>
      <c r="H135" s="408"/>
      <c r="I135" s="230">
        <f t="shared" si="11"/>
        <v>0</v>
      </c>
      <c r="J135" s="116"/>
      <c r="K135" s="408"/>
      <c r="L135" s="230">
        <f t="shared" si="12"/>
        <v>0</v>
      </c>
      <c r="M135" s="464"/>
      <c r="N135" s="118"/>
      <c r="O135" s="230">
        <f t="shared" si="13"/>
        <v>0</v>
      </c>
      <c r="P135" s="387"/>
      <c r="R135" s="346"/>
    </row>
    <row r="136" spans="1:18" hidden="1" x14ac:dyDescent="0.25">
      <c r="A136" s="64">
        <v>2312</v>
      </c>
      <c r="B136" s="111" t="s">
        <v>151</v>
      </c>
      <c r="C136" s="405">
        <f t="shared" si="9"/>
        <v>0</v>
      </c>
      <c r="D136" s="116">
        <v>0</v>
      </c>
      <c r="E136" s="118"/>
      <c r="F136" s="230">
        <f t="shared" si="10"/>
        <v>0</v>
      </c>
      <c r="G136" s="116">
        <v>0</v>
      </c>
      <c r="H136" s="408"/>
      <c r="I136" s="230">
        <f t="shared" si="11"/>
        <v>0</v>
      </c>
      <c r="J136" s="116"/>
      <c r="K136" s="408"/>
      <c r="L136" s="230">
        <f t="shared" si="12"/>
        <v>0</v>
      </c>
      <c r="M136" s="464"/>
      <c r="N136" s="118"/>
      <c r="O136" s="230">
        <f t="shared" si="13"/>
        <v>0</v>
      </c>
      <c r="P136" s="387"/>
      <c r="R136" s="346"/>
    </row>
    <row r="137" spans="1:18" hidden="1" x14ac:dyDescent="0.25">
      <c r="A137" s="64">
        <v>2313</v>
      </c>
      <c r="B137" s="111" t="s">
        <v>152</v>
      </c>
      <c r="C137" s="405">
        <f t="shared" si="9"/>
        <v>0</v>
      </c>
      <c r="D137" s="116">
        <v>0</v>
      </c>
      <c r="E137" s="118"/>
      <c r="F137" s="230">
        <f t="shared" si="10"/>
        <v>0</v>
      </c>
      <c r="G137" s="116">
        <v>0</v>
      </c>
      <c r="H137" s="408"/>
      <c r="I137" s="230">
        <f t="shared" si="11"/>
        <v>0</v>
      </c>
      <c r="J137" s="116"/>
      <c r="K137" s="408"/>
      <c r="L137" s="230">
        <f t="shared" si="12"/>
        <v>0</v>
      </c>
      <c r="M137" s="464"/>
      <c r="N137" s="118"/>
      <c r="O137" s="230">
        <f t="shared" si="13"/>
        <v>0</v>
      </c>
      <c r="P137" s="387"/>
      <c r="R137" s="346"/>
    </row>
    <row r="138" spans="1:18" ht="36" x14ac:dyDescent="0.25">
      <c r="A138" s="64">
        <v>2314</v>
      </c>
      <c r="B138" s="111" t="s">
        <v>153</v>
      </c>
      <c r="C138" s="405">
        <f t="shared" si="9"/>
        <v>125040</v>
      </c>
      <c r="D138" s="116">
        <v>127040</v>
      </c>
      <c r="E138" s="117">
        <v>-2000</v>
      </c>
      <c r="F138" s="227">
        <f t="shared" si="10"/>
        <v>125040</v>
      </c>
      <c r="G138" s="116">
        <v>0</v>
      </c>
      <c r="H138" s="408"/>
      <c r="I138" s="230">
        <f t="shared" si="11"/>
        <v>0</v>
      </c>
      <c r="J138" s="116"/>
      <c r="K138" s="408"/>
      <c r="L138" s="230">
        <f t="shared" si="12"/>
        <v>0</v>
      </c>
      <c r="M138" s="464"/>
      <c r="N138" s="118"/>
      <c r="O138" s="230">
        <f t="shared" si="13"/>
        <v>0</v>
      </c>
      <c r="P138" s="387"/>
      <c r="R138" s="346"/>
    </row>
    <row r="139" spans="1:18" hidden="1" x14ac:dyDescent="0.25">
      <c r="A139" s="224">
        <v>2320</v>
      </c>
      <c r="B139" s="111" t="s">
        <v>154</v>
      </c>
      <c r="C139" s="405">
        <f t="shared" si="9"/>
        <v>0</v>
      </c>
      <c r="D139" s="225">
        <f>SUM(D140:D142)</f>
        <v>0</v>
      </c>
      <c r="E139" s="228">
        <f>SUM(E140:E142)</f>
        <v>0</v>
      </c>
      <c r="F139" s="230">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c r="R139" s="346"/>
    </row>
    <row r="140" spans="1:18" hidden="1" x14ac:dyDescent="0.25">
      <c r="A140" s="64">
        <v>2321</v>
      </c>
      <c r="B140" s="111" t="s">
        <v>155</v>
      </c>
      <c r="C140" s="405">
        <f t="shared" si="9"/>
        <v>0</v>
      </c>
      <c r="D140" s="116">
        <v>0</v>
      </c>
      <c r="E140" s="118"/>
      <c r="F140" s="230">
        <f t="shared" si="10"/>
        <v>0</v>
      </c>
      <c r="G140" s="116">
        <v>0</v>
      </c>
      <c r="H140" s="408"/>
      <c r="I140" s="230">
        <f t="shared" si="11"/>
        <v>0</v>
      </c>
      <c r="J140" s="116"/>
      <c r="K140" s="408"/>
      <c r="L140" s="230">
        <f t="shared" si="12"/>
        <v>0</v>
      </c>
      <c r="M140" s="464"/>
      <c r="N140" s="118"/>
      <c r="O140" s="230">
        <f t="shared" si="13"/>
        <v>0</v>
      </c>
      <c r="P140" s="387"/>
      <c r="R140" s="346"/>
    </row>
    <row r="141" spans="1:18" hidden="1" x14ac:dyDescent="0.25">
      <c r="A141" s="64">
        <v>2322</v>
      </c>
      <c r="B141" s="111" t="s">
        <v>156</v>
      </c>
      <c r="C141" s="405">
        <f t="shared" si="9"/>
        <v>0</v>
      </c>
      <c r="D141" s="116">
        <v>0</v>
      </c>
      <c r="E141" s="118"/>
      <c r="F141" s="230">
        <f t="shared" si="10"/>
        <v>0</v>
      </c>
      <c r="G141" s="116">
        <v>0</v>
      </c>
      <c r="H141" s="408"/>
      <c r="I141" s="230">
        <f t="shared" si="11"/>
        <v>0</v>
      </c>
      <c r="J141" s="116"/>
      <c r="K141" s="408"/>
      <c r="L141" s="230">
        <f t="shared" si="12"/>
        <v>0</v>
      </c>
      <c r="M141" s="464"/>
      <c r="N141" s="118"/>
      <c r="O141" s="230">
        <f t="shared" si="13"/>
        <v>0</v>
      </c>
      <c r="P141" s="387"/>
      <c r="R141" s="346"/>
    </row>
    <row r="142" spans="1:18" hidden="1" x14ac:dyDescent="0.25">
      <c r="A142" s="64">
        <v>2329</v>
      </c>
      <c r="B142" s="111" t="s">
        <v>157</v>
      </c>
      <c r="C142" s="405">
        <f t="shared" si="9"/>
        <v>0</v>
      </c>
      <c r="D142" s="116">
        <v>0</v>
      </c>
      <c r="E142" s="118"/>
      <c r="F142" s="230">
        <f t="shared" si="10"/>
        <v>0</v>
      </c>
      <c r="G142" s="116">
        <v>0</v>
      </c>
      <c r="H142" s="408"/>
      <c r="I142" s="230">
        <f t="shared" si="11"/>
        <v>0</v>
      </c>
      <c r="J142" s="116"/>
      <c r="K142" s="408"/>
      <c r="L142" s="230">
        <f t="shared" si="12"/>
        <v>0</v>
      </c>
      <c r="M142" s="464"/>
      <c r="N142" s="118"/>
      <c r="O142" s="230">
        <f t="shared" si="13"/>
        <v>0</v>
      </c>
      <c r="P142" s="387"/>
      <c r="R142" s="346"/>
    </row>
    <row r="143" spans="1:18" hidden="1" x14ac:dyDescent="0.25">
      <c r="A143" s="224">
        <v>2330</v>
      </c>
      <c r="B143" s="111" t="s">
        <v>158</v>
      </c>
      <c r="C143" s="405">
        <f t="shared" si="9"/>
        <v>0</v>
      </c>
      <c r="D143" s="116">
        <v>0</v>
      </c>
      <c r="E143" s="118"/>
      <c r="F143" s="230">
        <f t="shared" si="10"/>
        <v>0</v>
      </c>
      <c r="G143" s="116">
        <v>0</v>
      </c>
      <c r="H143" s="408"/>
      <c r="I143" s="230">
        <f t="shared" si="11"/>
        <v>0</v>
      </c>
      <c r="J143" s="116"/>
      <c r="K143" s="408"/>
      <c r="L143" s="230">
        <f t="shared" si="12"/>
        <v>0</v>
      </c>
      <c r="M143" s="464"/>
      <c r="N143" s="118"/>
      <c r="O143" s="230">
        <f t="shared" si="13"/>
        <v>0</v>
      </c>
      <c r="P143" s="387"/>
      <c r="R143" s="346"/>
    </row>
    <row r="144" spans="1:18" ht="48" hidden="1" x14ac:dyDescent="0.25">
      <c r="A144" s="224">
        <v>2340</v>
      </c>
      <c r="B144" s="111" t="s">
        <v>159</v>
      </c>
      <c r="C144" s="405">
        <f t="shared" si="9"/>
        <v>0</v>
      </c>
      <c r="D144" s="225">
        <f>SUM(D145:D146)</f>
        <v>0</v>
      </c>
      <c r="E144" s="228">
        <f>SUM(E145:E146)</f>
        <v>0</v>
      </c>
      <c r="F144" s="230">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c r="R144" s="346"/>
    </row>
    <row r="145" spans="1:18" hidden="1" x14ac:dyDescent="0.25">
      <c r="A145" s="64">
        <v>2341</v>
      </c>
      <c r="B145" s="111" t="s">
        <v>160</v>
      </c>
      <c r="C145" s="405">
        <f t="shared" si="9"/>
        <v>0</v>
      </c>
      <c r="D145" s="116">
        <v>0</v>
      </c>
      <c r="E145" s="118"/>
      <c r="F145" s="230">
        <f t="shared" si="10"/>
        <v>0</v>
      </c>
      <c r="G145" s="116">
        <v>0</v>
      </c>
      <c r="H145" s="408"/>
      <c r="I145" s="230">
        <f t="shared" si="11"/>
        <v>0</v>
      </c>
      <c r="J145" s="116"/>
      <c r="K145" s="408"/>
      <c r="L145" s="230">
        <f t="shared" si="12"/>
        <v>0</v>
      </c>
      <c r="M145" s="464"/>
      <c r="N145" s="118"/>
      <c r="O145" s="230">
        <f t="shared" si="13"/>
        <v>0</v>
      </c>
      <c r="P145" s="387"/>
      <c r="R145" s="346"/>
    </row>
    <row r="146" spans="1:18" ht="24" hidden="1" x14ac:dyDescent="0.25">
      <c r="A146" s="64">
        <v>2344</v>
      </c>
      <c r="B146" s="111" t="s">
        <v>161</v>
      </c>
      <c r="C146" s="405">
        <f t="shared" si="9"/>
        <v>0</v>
      </c>
      <c r="D146" s="116">
        <v>0</v>
      </c>
      <c r="E146" s="118"/>
      <c r="F146" s="230">
        <f t="shared" si="10"/>
        <v>0</v>
      </c>
      <c r="G146" s="116">
        <v>0</v>
      </c>
      <c r="H146" s="408"/>
      <c r="I146" s="230">
        <f t="shared" si="11"/>
        <v>0</v>
      </c>
      <c r="J146" s="116"/>
      <c r="K146" s="408"/>
      <c r="L146" s="230">
        <f t="shared" si="12"/>
        <v>0</v>
      </c>
      <c r="M146" s="464"/>
      <c r="N146" s="118"/>
      <c r="O146" s="230">
        <f t="shared" si="13"/>
        <v>0</v>
      </c>
      <c r="P146" s="387"/>
      <c r="R146" s="346"/>
    </row>
    <row r="147" spans="1:18" ht="24" hidden="1" x14ac:dyDescent="0.25">
      <c r="A147" s="213">
        <v>2350</v>
      </c>
      <c r="B147" s="156" t="s">
        <v>162</v>
      </c>
      <c r="C147" s="405">
        <f t="shared" si="9"/>
        <v>0</v>
      </c>
      <c r="D147" s="214">
        <f>SUM(D148:D153)</f>
        <v>0</v>
      </c>
      <c r="E147" s="217">
        <f>SUM(E148:E153)</f>
        <v>0</v>
      </c>
      <c r="F147" s="219">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c r="R147" s="346"/>
    </row>
    <row r="148" spans="1:18" hidden="1" x14ac:dyDescent="0.25">
      <c r="A148" s="55">
        <v>2351</v>
      </c>
      <c r="B148" s="101" t="s">
        <v>163</v>
      </c>
      <c r="C148" s="405">
        <f t="shared" si="9"/>
        <v>0</v>
      </c>
      <c r="D148" s="106">
        <v>0</v>
      </c>
      <c r="E148" s="108"/>
      <c r="F148" s="243">
        <f t="shared" si="10"/>
        <v>0</v>
      </c>
      <c r="G148" s="106">
        <v>0</v>
      </c>
      <c r="H148" s="403"/>
      <c r="I148" s="243">
        <f t="shared" si="11"/>
        <v>0</v>
      </c>
      <c r="J148" s="106"/>
      <c r="K148" s="403"/>
      <c r="L148" s="243">
        <f t="shared" si="12"/>
        <v>0</v>
      </c>
      <c r="M148" s="463"/>
      <c r="N148" s="108"/>
      <c r="O148" s="243">
        <f t="shared" si="13"/>
        <v>0</v>
      </c>
      <c r="P148" s="382"/>
      <c r="R148" s="346"/>
    </row>
    <row r="149" spans="1:18" hidden="1" x14ac:dyDescent="0.25">
      <c r="A149" s="64">
        <v>2352</v>
      </c>
      <c r="B149" s="111" t="s">
        <v>164</v>
      </c>
      <c r="C149" s="405">
        <f t="shared" si="9"/>
        <v>0</v>
      </c>
      <c r="D149" s="116">
        <v>0</v>
      </c>
      <c r="E149" s="118"/>
      <c r="F149" s="230">
        <f t="shared" si="10"/>
        <v>0</v>
      </c>
      <c r="G149" s="116">
        <v>0</v>
      </c>
      <c r="H149" s="408"/>
      <c r="I149" s="230">
        <f t="shared" si="11"/>
        <v>0</v>
      </c>
      <c r="J149" s="116"/>
      <c r="K149" s="408"/>
      <c r="L149" s="230">
        <f t="shared" si="12"/>
        <v>0</v>
      </c>
      <c r="M149" s="464"/>
      <c r="N149" s="118"/>
      <c r="O149" s="230">
        <f t="shared" si="13"/>
        <v>0</v>
      </c>
      <c r="P149" s="387"/>
      <c r="R149" s="346"/>
    </row>
    <row r="150" spans="1:18" ht="24" hidden="1" x14ac:dyDescent="0.25">
      <c r="A150" s="64">
        <v>2353</v>
      </c>
      <c r="B150" s="111" t="s">
        <v>165</v>
      </c>
      <c r="C150" s="405">
        <f t="shared" si="9"/>
        <v>0</v>
      </c>
      <c r="D150" s="116">
        <v>0</v>
      </c>
      <c r="E150" s="118"/>
      <c r="F150" s="230">
        <f t="shared" si="10"/>
        <v>0</v>
      </c>
      <c r="G150" s="116">
        <v>0</v>
      </c>
      <c r="H150" s="408"/>
      <c r="I150" s="230">
        <f t="shared" si="11"/>
        <v>0</v>
      </c>
      <c r="J150" s="116"/>
      <c r="K150" s="408"/>
      <c r="L150" s="230">
        <f t="shared" si="12"/>
        <v>0</v>
      </c>
      <c r="M150" s="464"/>
      <c r="N150" s="118"/>
      <c r="O150" s="230">
        <f t="shared" si="13"/>
        <v>0</v>
      </c>
      <c r="P150" s="387"/>
      <c r="R150" s="346"/>
    </row>
    <row r="151" spans="1:18" ht="24" hidden="1" x14ac:dyDescent="0.25">
      <c r="A151" s="64">
        <v>2354</v>
      </c>
      <c r="B151" s="111" t="s">
        <v>166</v>
      </c>
      <c r="C151" s="405">
        <f t="shared" si="9"/>
        <v>0</v>
      </c>
      <c r="D151" s="116">
        <v>0</v>
      </c>
      <c r="E151" s="118"/>
      <c r="F151" s="230">
        <f t="shared" si="10"/>
        <v>0</v>
      </c>
      <c r="G151" s="116">
        <v>0</v>
      </c>
      <c r="H151" s="408"/>
      <c r="I151" s="230">
        <f t="shared" si="11"/>
        <v>0</v>
      </c>
      <c r="J151" s="116"/>
      <c r="K151" s="408"/>
      <c r="L151" s="230">
        <f t="shared" si="12"/>
        <v>0</v>
      </c>
      <c r="M151" s="464"/>
      <c r="N151" s="118"/>
      <c r="O151" s="230">
        <f t="shared" si="13"/>
        <v>0</v>
      </c>
      <c r="P151" s="387"/>
      <c r="R151" s="346"/>
    </row>
    <row r="152" spans="1:18" ht="24" hidden="1" x14ac:dyDescent="0.25">
      <c r="A152" s="64">
        <v>2355</v>
      </c>
      <c r="B152" s="111" t="s">
        <v>167</v>
      </c>
      <c r="C152" s="405">
        <f t="shared" si="9"/>
        <v>0</v>
      </c>
      <c r="D152" s="116">
        <v>0</v>
      </c>
      <c r="E152" s="118"/>
      <c r="F152" s="230">
        <f t="shared" si="10"/>
        <v>0</v>
      </c>
      <c r="G152" s="116">
        <v>0</v>
      </c>
      <c r="H152" s="408"/>
      <c r="I152" s="230">
        <f t="shared" si="11"/>
        <v>0</v>
      </c>
      <c r="J152" s="116"/>
      <c r="K152" s="408"/>
      <c r="L152" s="230">
        <f t="shared" si="12"/>
        <v>0</v>
      </c>
      <c r="M152" s="464"/>
      <c r="N152" s="118"/>
      <c r="O152" s="230">
        <f t="shared" si="13"/>
        <v>0</v>
      </c>
      <c r="P152" s="387"/>
      <c r="R152" s="346"/>
    </row>
    <row r="153" spans="1:18" ht="24" hidden="1" x14ac:dyDescent="0.25">
      <c r="A153" s="64">
        <v>2359</v>
      </c>
      <c r="B153" s="111" t="s">
        <v>168</v>
      </c>
      <c r="C153" s="405">
        <f t="shared" si="9"/>
        <v>0</v>
      </c>
      <c r="D153" s="116">
        <v>0</v>
      </c>
      <c r="E153" s="118"/>
      <c r="F153" s="230">
        <f t="shared" si="10"/>
        <v>0</v>
      </c>
      <c r="G153" s="116">
        <v>0</v>
      </c>
      <c r="H153" s="408"/>
      <c r="I153" s="230">
        <f t="shared" si="11"/>
        <v>0</v>
      </c>
      <c r="J153" s="116"/>
      <c r="K153" s="408"/>
      <c r="L153" s="230">
        <f t="shared" si="12"/>
        <v>0</v>
      </c>
      <c r="M153" s="464"/>
      <c r="N153" s="118"/>
      <c r="O153" s="230">
        <f t="shared" si="13"/>
        <v>0</v>
      </c>
      <c r="P153" s="387"/>
      <c r="R153" s="346"/>
    </row>
    <row r="154" spans="1:18" ht="24" hidden="1" x14ac:dyDescent="0.25">
      <c r="A154" s="224">
        <v>2360</v>
      </c>
      <c r="B154" s="111" t="s">
        <v>169</v>
      </c>
      <c r="C154" s="405">
        <f t="shared" si="9"/>
        <v>0</v>
      </c>
      <c r="D154" s="225">
        <f>SUM(D155:D161)</f>
        <v>0</v>
      </c>
      <c r="E154" s="228">
        <f>SUM(E155:E161)</f>
        <v>0</v>
      </c>
      <c r="F154" s="230">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row>
    <row r="155" spans="1:18" hidden="1" x14ac:dyDescent="0.25">
      <c r="A155" s="63">
        <v>2361</v>
      </c>
      <c r="B155" s="111" t="s">
        <v>170</v>
      </c>
      <c r="C155" s="405">
        <f t="shared" si="9"/>
        <v>0</v>
      </c>
      <c r="D155" s="116">
        <v>0</v>
      </c>
      <c r="E155" s="118"/>
      <c r="F155" s="230">
        <f t="shared" si="10"/>
        <v>0</v>
      </c>
      <c r="G155" s="116">
        <v>0</v>
      </c>
      <c r="H155" s="408"/>
      <c r="I155" s="230">
        <f t="shared" si="11"/>
        <v>0</v>
      </c>
      <c r="J155" s="116"/>
      <c r="K155" s="408"/>
      <c r="L155" s="230">
        <f t="shared" si="12"/>
        <v>0</v>
      </c>
      <c r="M155" s="464"/>
      <c r="N155" s="118"/>
      <c r="O155" s="230">
        <f t="shared" si="13"/>
        <v>0</v>
      </c>
      <c r="P155" s="387"/>
      <c r="R155" s="346"/>
    </row>
    <row r="156" spans="1:18" ht="24" hidden="1" x14ac:dyDescent="0.25">
      <c r="A156" s="63">
        <v>2362</v>
      </c>
      <c r="B156" s="111" t="s">
        <v>171</v>
      </c>
      <c r="C156" s="405">
        <f t="shared" si="9"/>
        <v>0</v>
      </c>
      <c r="D156" s="116">
        <v>0</v>
      </c>
      <c r="E156" s="118"/>
      <c r="F156" s="230">
        <f t="shared" si="10"/>
        <v>0</v>
      </c>
      <c r="G156" s="116">
        <v>0</v>
      </c>
      <c r="H156" s="408"/>
      <c r="I156" s="230">
        <f t="shared" si="11"/>
        <v>0</v>
      </c>
      <c r="J156" s="116"/>
      <c r="K156" s="408"/>
      <c r="L156" s="230">
        <f t="shared" si="12"/>
        <v>0</v>
      </c>
      <c r="M156" s="464"/>
      <c r="N156" s="118"/>
      <c r="O156" s="230">
        <f t="shared" si="13"/>
        <v>0</v>
      </c>
      <c r="P156" s="387"/>
      <c r="R156" s="346"/>
    </row>
    <row r="157" spans="1:18" hidden="1" x14ac:dyDescent="0.25">
      <c r="A157" s="63">
        <v>2363</v>
      </c>
      <c r="B157" s="111" t="s">
        <v>172</v>
      </c>
      <c r="C157" s="405">
        <f t="shared" si="9"/>
        <v>0</v>
      </c>
      <c r="D157" s="116">
        <v>0</v>
      </c>
      <c r="E157" s="118"/>
      <c r="F157" s="230">
        <f t="shared" si="10"/>
        <v>0</v>
      </c>
      <c r="G157" s="116">
        <v>0</v>
      </c>
      <c r="H157" s="408"/>
      <c r="I157" s="230">
        <f t="shared" si="11"/>
        <v>0</v>
      </c>
      <c r="J157" s="116"/>
      <c r="K157" s="408"/>
      <c r="L157" s="230">
        <f t="shared" si="12"/>
        <v>0</v>
      </c>
      <c r="M157" s="464"/>
      <c r="N157" s="118"/>
      <c r="O157" s="230">
        <f t="shared" si="13"/>
        <v>0</v>
      </c>
      <c r="P157" s="387"/>
      <c r="R157" s="346"/>
    </row>
    <row r="158" spans="1:18" hidden="1" x14ac:dyDescent="0.25">
      <c r="A158" s="63">
        <v>2364</v>
      </c>
      <c r="B158" s="111" t="s">
        <v>173</v>
      </c>
      <c r="C158" s="405">
        <f t="shared" si="9"/>
        <v>0</v>
      </c>
      <c r="D158" s="116">
        <v>0</v>
      </c>
      <c r="E158" s="118"/>
      <c r="F158" s="230">
        <f t="shared" si="10"/>
        <v>0</v>
      </c>
      <c r="G158" s="116">
        <v>0</v>
      </c>
      <c r="H158" s="408"/>
      <c r="I158" s="230">
        <f t="shared" si="11"/>
        <v>0</v>
      </c>
      <c r="J158" s="116"/>
      <c r="K158" s="408"/>
      <c r="L158" s="230">
        <f t="shared" si="12"/>
        <v>0</v>
      </c>
      <c r="M158" s="464"/>
      <c r="N158" s="118"/>
      <c r="O158" s="230">
        <f t="shared" si="13"/>
        <v>0</v>
      </c>
      <c r="P158" s="387"/>
      <c r="R158" s="346"/>
    </row>
    <row r="159" spans="1:18" hidden="1" x14ac:dyDescent="0.25">
      <c r="A159" s="63">
        <v>2365</v>
      </c>
      <c r="B159" s="111" t="s">
        <v>174</v>
      </c>
      <c r="C159" s="405">
        <f t="shared" si="9"/>
        <v>0</v>
      </c>
      <c r="D159" s="116">
        <v>0</v>
      </c>
      <c r="E159" s="118"/>
      <c r="F159" s="230">
        <f t="shared" si="10"/>
        <v>0</v>
      </c>
      <c r="G159" s="116">
        <v>0</v>
      </c>
      <c r="H159" s="408"/>
      <c r="I159" s="230">
        <f t="shared" si="11"/>
        <v>0</v>
      </c>
      <c r="J159" s="116"/>
      <c r="K159" s="408"/>
      <c r="L159" s="230">
        <f t="shared" si="12"/>
        <v>0</v>
      </c>
      <c r="M159" s="464"/>
      <c r="N159" s="118"/>
      <c r="O159" s="230">
        <f t="shared" si="13"/>
        <v>0</v>
      </c>
      <c r="P159" s="387"/>
      <c r="R159" s="346"/>
    </row>
    <row r="160" spans="1:18" ht="36" hidden="1" x14ac:dyDescent="0.25">
      <c r="A160" s="63">
        <v>2366</v>
      </c>
      <c r="B160" s="111" t="s">
        <v>175</v>
      </c>
      <c r="C160" s="405">
        <f t="shared" si="9"/>
        <v>0</v>
      </c>
      <c r="D160" s="116">
        <v>0</v>
      </c>
      <c r="E160" s="118"/>
      <c r="F160" s="230">
        <f t="shared" si="10"/>
        <v>0</v>
      </c>
      <c r="G160" s="116">
        <v>0</v>
      </c>
      <c r="H160" s="408"/>
      <c r="I160" s="230">
        <f t="shared" si="11"/>
        <v>0</v>
      </c>
      <c r="J160" s="116"/>
      <c r="K160" s="408"/>
      <c r="L160" s="230">
        <f t="shared" si="12"/>
        <v>0</v>
      </c>
      <c r="M160" s="464"/>
      <c r="N160" s="118"/>
      <c r="O160" s="230">
        <f t="shared" si="13"/>
        <v>0</v>
      </c>
      <c r="P160" s="387"/>
      <c r="R160" s="346"/>
    </row>
    <row r="161" spans="1:18" ht="48" hidden="1" x14ac:dyDescent="0.25">
      <c r="A161" s="63">
        <v>2369</v>
      </c>
      <c r="B161" s="111" t="s">
        <v>176</v>
      </c>
      <c r="C161" s="405">
        <f t="shared" si="9"/>
        <v>0</v>
      </c>
      <c r="D161" s="116">
        <v>0</v>
      </c>
      <c r="E161" s="118"/>
      <c r="F161" s="230">
        <f t="shared" si="10"/>
        <v>0</v>
      </c>
      <c r="G161" s="116">
        <v>0</v>
      </c>
      <c r="H161" s="408"/>
      <c r="I161" s="230">
        <f t="shared" si="11"/>
        <v>0</v>
      </c>
      <c r="J161" s="116"/>
      <c r="K161" s="408"/>
      <c r="L161" s="230">
        <f t="shared" si="12"/>
        <v>0</v>
      </c>
      <c r="M161" s="464"/>
      <c r="N161" s="118"/>
      <c r="O161" s="230">
        <f t="shared" si="13"/>
        <v>0</v>
      </c>
      <c r="P161" s="387"/>
      <c r="R161" s="346"/>
    </row>
    <row r="162" spans="1:18" hidden="1" x14ac:dyDescent="0.25">
      <c r="A162" s="213">
        <v>2370</v>
      </c>
      <c r="B162" s="156" t="s">
        <v>177</v>
      </c>
      <c r="C162" s="405">
        <f t="shared" si="9"/>
        <v>0</v>
      </c>
      <c r="D162" s="231">
        <v>0</v>
      </c>
      <c r="E162" s="234"/>
      <c r="F162" s="219">
        <f t="shared" si="10"/>
        <v>0</v>
      </c>
      <c r="G162" s="231">
        <v>0</v>
      </c>
      <c r="H162" s="467"/>
      <c r="I162" s="219">
        <f t="shared" si="11"/>
        <v>0</v>
      </c>
      <c r="J162" s="231"/>
      <c r="K162" s="467"/>
      <c r="L162" s="219">
        <f t="shared" si="12"/>
        <v>0</v>
      </c>
      <c r="M162" s="468"/>
      <c r="N162" s="234"/>
      <c r="O162" s="219">
        <f t="shared" si="13"/>
        <v>0</v>
      </c>
      <c r="P162" s="434"/>
      <c r="R162" s="346"/>
    </row>
    <row r="163" spans="1:18" hidden="1" x14ac:dyDescent="0.25">
      <c r="A163" s="213">
        <v>2380</v>
      </c>
      <c r="B163" s="156" t="s">
        <v>178</v>
      </c>
      <c r="C163" s="405">
        <f t="shared" si="9"/>
        <v>0</v>
      </c>
      <c r="D163" s="214">
        <f>SUM(D164:D165)</f>
        <v>0</v>
      </c>
      <c r="E163" s="217">
        <f>SUM(E164:E165)</f>
        <v>0</v>
      </c>
      <c r="F163" s="219">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row>
    <row r="164" spans="1:18" hidden="1" x14ac:dyDescent="0.25">
      <c r="A164" s="54">
        <v>2381</v>
      </c>
      <c r="B164" s="101" t="s">
        <v>179</v>
      </c>
      <c r="C164" s="405">
        <f t="shared" si="9"/>
        <v>0</v>
      </c>
      <c r="D164" s="106">
        <v>0</v>
      </c>
      <c r="E164" s="108"/>
      <c r="F164" s="243">
        <f t="shared" si="10"/>
        <v>0</v>
      </c>
      <c r="G164" s="106">
        <v>0</v>
      </c>
      <c r="H164" s="403"/>
      <c r="I164" s="243">
        <f t="shared" si="11"/>
        <v>0</v>
      </c>
      <c r="J164" s="106"/>
      <c r="K164" s="403"/>
      <c r="L164" s="243">
        <f t="shared" si="12"/>
        <v>0</v>
      </c>
      <c r="M164" s="463"/>
      <c r="N164" s="108"/>
      <c r="O164" s="243">
        <f t="shared" si="13"/>
        <v>0</v>
      </c>
      <c r="P164" s="382"/>
      <c r="R164" s="346"/>
    </row>
    <row r="165" spans="1:18" ht="24" hidden="1" x14ac:dyDescent="0.25">
      <c r="A165" s="63">
        <v>2389</v>
      </c>
      <c r="B165" s="111" t="s">
        <v>180</v>
      </c>
      <c r="C165" s="405">
        <f t="shared" si="9"/>
        <v>0</v>
      </c>
      <c r="D165" s="116">
        <v>0</v>
      </c>
      <c r="E165" s="118"/>
      <c r="F165" s="230">
        <f t="shared" si="10"/>
        <v>0</v>
      </c>
      <c r="G165" s="116">
        <v>0</v>
      </c>
      <c r="H165" s="408"/>
      <c r="I165" s="230">
        <f t="shared" si="11"/>
        <v>0</v>
      </c>
      <c r="J165" s="116"/>
      <c r="K165" s="408"/>
      <c r="L165" s="230">
        <f t="shared" si="12"/>
        <v>0</v>
      </c>
      <c r="M165" s="464"/>
      <c r="N165" s="118"/>
      <c r="O165" s="230">
        <f t="shared" si="13"/>
        <v>0</v>
      </c>
      <c r="P165" s="387"/>
      <c r="R165" s="346"/>
    </row>
    <row r="166" spans="1:18" hidden="1" x14ac:dyDescent="0.25">
      <c r="A166" s="213">
        <v>2390</v>
      </c>
      <c r="B166" s="156" t="s">
        <v>181</v>
      </c>
      <c r="C166" s="405">
        <f t="shared" si="9"/>
        <v>0</v>
      </c>
      <c r="D166" s="231">
        <v>0</v>
      </c>
      <c r="E166" s="234"/>
      <c r="F166" s="219">
        <f t="shared" si="10"/>
        <v>0</v>
      </c>
      <c r="G166" s="231">
        <v>0</v>
      </c>
      <c r="H166" s="467"/>
      <c r="I166" s="219">
        <f t="shared" si="11"/>
        <v>0</v>
      </c>
      <c r="J166" s="231"/>
      <c r="K166" s="467"/>
      <c r="L166" s="219">
        <f t="shared" si="12"/>
        <v>0</v>
      </c>
      <c r="M166" s="468"/>
      <c r="N166" s="234"/>
      <c r="O166" s="219">
        <f t="shared" si="13"/>
        <v>0</v>
      </c>
      <c r="P166" s="434"/>
      <c r="R166" s="346"/>
    </row>
    <row r="167" spans="1:18" hidden="1" x14ac:dyDescent="0.25">
      <c r="A167" s="85">
        <v>2400</v>
      </c>
      <c r="B167" s="210" t="s">
        <v>182</v>
      </c>
      <c r="C167" s="393">
        <f t="shared" si="9"/>
        <v>0</v>
      </c>
      <c r="D167" s="245">
        <v>0</v>
      </c>
      <c r="E167" s="248"/>
      <c r="F167" s="99">
        <f t="shared" si="10"/>
        <v>0</v>
      </c>
      <c r="G167" s="245">
        <v>0</v>
      </c>
      <c r="H167" s="474"/>
      <c r="I167" s="99">
        <f t="shared" si="11"/>
        <v>0</v>
      </c>
      <c r="J167" s="245"/>
      <c r="K167" s="474"/>
      <c r="L167" s="99">
        <f t="shared" si="12"/>
        <v>0</v>
      </c>
      <c r="M167" s="331"/>
      <c r="N167" s="248"/>
      <c r="O167" s="99">
        <f t="shared" si="13"/>
        <v>0</v>
      </c>
      <c r="P167" s="397"/>
      <c r="R167" s="346"/>
    </row>
    <row r="168" spans="1:18" ht="24" hidden="1" x14ac:dyDescent="0.25">
      <c r="A168" s="85">
        <v>2500</v>
      </c>
      <c r="B168" s="210" t="s">
        <v>183</v>
      </c>
      <c r="C168" s="393">
        <f t="shared" si="9"/>
        <v>0</v>
      </c>
      <c r="D168" s="95">
        <f>SUM(D169,D174)</f>
        <v>0</v>
      </c>
      <c r="E168" s="98">
        <f>SUM(E169,E174)</f>
        <v>0</v>
      </c>
      <c r="F168" s="99">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c r="R168" s="346"/>
    </row>
    <row r="169" spans="1:18" hidden="1" x14ac:dyDescent="0.25">
      <c r="A169" s="350">
        <v>2510</v>
      </c>
      <c r="B169" s="101" t="s">
        <v>184</v>
      </c>
      <c r="C169" s="400">
        <f t="shared" si="9"/>
        <v>0</v>
      </c>
      <c r="D169" s="238">
        <f>SUM(D170:D173)</f>
        <v>0</v>
      </c>
      <c r="E169" s="241">
        <f>SUM(E170:E173)</f>
        <v>0</v>
      </c>
      <c r="F169" s="243">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c r="R169" s="346"/>
    </row>
    <row r="170" spans="1:18" ht="24" hidden="1" x14ac:dyDescent="0.25">
      <c r="A170" s="64">
        <v>2512</v>
      </c>
      <c r="B170" s="111" t="s">
        <v>185</v>
      </c>
      <c r="C170" s="405">
        <f t="shared" si="9"/>
        <v>0</v>
      </c>
      <c r="D170" s="116">
        <v>0</v>
      </c>
      <c r="E170" s="118"/>
      <c r="F170" s="230">
        <f t="shared" si="10"/>
        <v>0</v>
      </c>
      <c r="G170" s="116">
        <v>0</v>
      </c>
      <c r="H170" s="408"/>
      <c r="I170" s="230">
        <f t="shared" si="11"/>
        <v>0</v>
      </c>
      <c r="J170" s="116"/>
      <c r="K170" s="408"/>
      <c r="L170" s="230">
        <f t="shared" si="12"/>
        <v>0</v>
      </c>
      <c r="M170" s="464"/>
      <c r="N170" s="118"/>
      <c r="O170" s="230">
        <f t="shared" si="13"/>
        <v>0</v>
      </c>
      <c r="P170" s="387"/>
      <c r="R170" s="346"/>
    </row>
    <row r="171" spans="1:18" ht="36" hidden="1" x14ac:dyDescent="0.25">
      <c r="A171" s="64">
        <v>2513</v>
      </c>
      <c r="B171" s="111" t="s">
        <v>186</v>
      </c>
      <c r="C171" s="405">
        <f t="shared" si="9"/>
        <v>0</v>
      </c>
      <c r="D171" s="116">
        <v>0</v>
      </c>
      <c r="E171" s="118"/>
      <c r="F171" s="230">
        <f t="shared" si="10"/>
        <v>0</v>
      </c>
      <c r="G171" s="116">
        <v>0</v>
      </c>
      <c r="H171" s="408"/>
      <c r="I171" s="230">
        <f t="shared" si="11"/>
        <v>0</v>
      </c>
      <c r="J171" s="116"/>
      <c r="K171" s="408"/>
      <c r="L171" s="230">
        <f t="shared" si="12"/>
        <v>0</v>
      </c>
      <c r="M171" s="464"/>
      <c r="N171" s="118"/>
      <c r="O171" s="230">
        <f t="shared" si="13"/>
        <v>0</v>
      </c>
      <c r="P171" s="387"/>
      <c r="R171" s="346"/>
    </row>
    <row r="172" spans="1:18" ht="24" hidden="1" x14ac:dyDescent="0.25">
      <c r="A172" s="64">
        <v>2515</v>
      </c>
      <c r="B172" s="111" t="s">
        <v>187</v>
      </c>
      <c r="C172" s="405">
        <f t="shared" si="9"/>
        <v>0</v>
      </c>
      <c r="D172" s="116">
        <v>0</v>
      </c>
      <c r="E172" s="118"/>
      <c r="F172" s="230">
        <f t="shared" si="10"/>
        <v>0</v>
      </c>
      <c r="G172" s="116">
        <v>0</v>
      </c>
      <c r="H172" s="408"/>
      <c r="I172" s="230">
        <f t="shared" si="11"/>
        <v>0</v>
      </c>
      <c r="J172" s="116"/>
      <c r="K172" s="408"/>
      <c r="L172" s="230">
        <f t="shared" si="12"/>
        <v>0</v>
      </c>
      <c r="M172" s="464"/>
      <c r="N172" s="118"/>
      <c r="O172" s="230">
        <f t="shared" si="13"/>
        <v>0</v>
      </c>
      <c r="P172" s="387"/>
      <c r="R172" s="346"/>
    </row>
    <row r="173" spans="1:18" ht="24" hidden="1" x14ac:dyDescent="0.25">
      <c r="A173" s="64">
        <v>2519</v>
      </c>
      <c r="B173" s="111" t="s">
        <v>188</v>
      </c>
      <c r="C173" s="405">
        <f t="shared" si="9"/>
        <v>0</v>
      </c>
      <c r="D173" s="116">
        <v>0</v>
      </c>
      <c r="E173" s="118"/>
      <c r="F173" s="230">
        <f t="shared" si="10"/>
        <v>0</v>
      </c>
      <c r="G173" s="116">
        <v>0</v>
      </c>
      <c r="H173" s="408"/>
      <c r="I173" s="230">
        <f t="shared" si="11"/>
        <v>0</v>
      </c>
      <c r="J173" s="116"/>
      <c r="K173" s="408"/>
      <c r="L173" s="230">
        <f t="shared" si="12"/>
        <v>0</v>
      </c>
      <c r="M173" s="464"/>
      <c r="N173" s="118"/>
      <c r="O173" s="230">
        <f t="shared" si="13"/>
        <v>0</v>
      </c>
      <c r="P173" s="387"/>
      <c r="R173" s="346"/>
    </row>
    <row r="174" spans="1:18" ht="24" hidden="1" x14ac:dyDescent="0.25">
      <c r="A174" s="224">
        <v>2520</v>
      </c>
      <c r="B174" s="111" t="s">
        <v>189</v>
      </c>
      <c r="C174" s="405">
        <f t="shared" si="9"/>
        <v>0</v>
      </c>
      <c r="D174" s="116">
        <v>0</v>
      </c>
      <c r="E174" s="118"/>
      <c r="F174" s="230">
        <f t="shared" si="10"/>
        <v>0</v>
      </c>
      <c r="G174" s="116">
        <v>0</v>
      </c>
      <c r="H174" s="408"/>
      <c r="I174" s="230">
        <f t="shared" si="11"/>
        <v>0</v>
      </c>
      <c r="J174" s="116"/>
      <c r="K174" s="408"/>
      <c r="L174" s="230">
        <f t="shared" si="12"/>
        <v>0</v>
      </c>
      <c r="M174" s="464"/>
      <c r="N174" s="118"/>
      <c r="O174" s="230">
        <f t="shared" si="13"/>
        <v>0</v>
      </c>
      <c r="P174" s="387"/>
      <c r="R174" s="346"/>
    </row>
    <row r="175" spans="1:18" s="252" customFormat="1" ht="48" hidden="1" x14ac:dyDescent="0.25">
      <c r="A175" s="29">
        <v>2800</v>
      </c>
      <c r="B175" s="101" t="s">
        <v>190</v>
      </c>
      <c r="C175" s="400">
        <f t="shared" si="9"/>
        <v>0</v>
      </c>
      <c r="D175" s="57">
        <v>0</v>
      </c>
      <c r="E175" s="60"/>
      <c r="F175" s="380">
        <f t="shared" si="10"/>
        <v>0</v>
      </c>
      <c r="G175" s="57">
        <v>0</v>
      </c>
      <c r="H175" s="379"/>
      <c r="I175" s="380">
        <f t="shared" si="11"/>
        <v>0</v>
      </c>
      <c r="J175" s="57"/>
      <c r="K175" s="379"/>
      <c r="L175" s="380">
        <f t="shared" si="12"/>
        <v>0</v>
      </c>
      <c r="M175" s="381"/>
      <c r="N175" s="60"/>
      <c r="O175" s="380">
        <f t="shared" si="13"/>
        <v>0</v>
      </c>
      <c r="P175" s="382"/>
      <c r="R175" s="346"/>
    </row>
    <row r="176" spans="1:18" x14ac:dyDescent="0.25">
      <c r="A176" s="200">
        <v>3000</v>
      </c>
      <c r="B176" s="200" t="s">
        <v>191</v>
      </c>
      <c r="C176" s="455">
        <f t="shared" si="9"/>
        <v>12580</v>
      </c>
      <c r="D176" s="206">
        <f>SUM(D177,D187)</f>
        <v>12580</v>
      </c>
      <c r="E176" s="604">
        <f>SUM(E177,E187)</f>
        <v>0</v>
      </c>
      <c r="F176" s="608">
        <f t="shared" si="10"/>
        <v>12580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row>
    <row r="177" spans="1:18" ht="24" x14ac:dyDescent="0.25">
      <c r="A177" s="85">
        <v>3200</v>
      </c>
      <c r="B177" s="253" t="s">
        <v>192</v>
      </c>
      <c r="C177" s="393">
        <f t="shared" si="9"/>
        <v>12580</v>
      </c>
      <c r="D177" s="95">
        <f>SUM(D178,D182)</f>
        <v>12580</v>
      </c>
      <c r="E177" s="96">
        <f>SUM(E178,E182)</f>
        <v>0</v>
      </c>
      <c r="F177" s="97">
        <f t="shared" si="10"/>
        <v>12580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c r="R177" s="346"/>
    </row>
    <row r="178" spans="1:18" ht="36" x14ac:dyDescent="0.25">
      <c r="A178" s="350">
        <v>3260</v>
      </c>
      <c r="B178" s="101" t="s">
        <v>193</v>
      </c>
      <c r="C178" s="400">
        <f t="shared" si="9"/>
        <v>12580</v>
      </c>
      <c r="D178" s="238">
        <f>SUM(D179:D181)</f>
        <v>12580</v>
      </c>
      <c r="E178" s="239">
        <f>SUM(E179:E181)</f>
        <v>0</v>
      </c>
      <c r="F178" s="240">
        <f t="shared" si="10"/>
        <v>12580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row>
    <row r="179" spans="1:18" ht="24" hidden="1" x14ac:dyDescent="0.25">
      <c r="A179" s="64">
        <v>3261</v>
      </c>
      <c r="B179" s="111" t="s">
        <v>194</v>
      </c>
      <c r="C179" s="405">
        <f t="shared" si="9"/>
        <v>0</v>
      </c>
      <c r="D179" s="116">
        <v>0</v>
      </c>
      <c r="E179" s="118"/>
      <c r="F179" s="230">
        <f t="shared" si="10"/>
        <v>0</v>
      </c>
      <c r="G179" s="116">
        <v>0</v>
      </c>
      <c r="H179" s="408"/>
      <c r="I179" s="230">
        <f t="shared" si="11"/>
        <v>0</v>
      </c>
      <c r="J179" s="116"/>
      <c r="K179" s="408"/>
      <c r="L179" s="230">
        <f t="shared" si="12"/>
        <v>0</v>
      </c>
      <c r="M179" s="464"/>
      <c r="N179" s="118"/>
      <c r="O179" s="230">
        <f t="shared" si="13"/>
        <v>0</v>
      </c>
      <c r="P179" s="387"/>
      <c r="R179" s="346"/>
    </row>
    <row r="180" spans="1:18" ht="36" x14ac:dyDescent="0.25">
      <c r="A180" s="64">
        <v>3262</v>
      </c>
      <c r="B180" s="111" t="s">
        <v>195</v>
      </c>
      <c r="C180" s="405">
        <f t="shared" si="9"/>
        <v>12580</v>
      </c>
      <c r="D180" s="116">
        <v>12580</v>
      </c>
      <c r="E180" s="117"/>
      <c r="F180" s="227">
        <f t="shared" si="10"/>
        <v>12580</v>
      </c>
      <c r="G180" s="116">
        <v>0</v>
      </c>
      <c r="H180" s="408"/>
      <c r="I180" s="230">
        <f t="shared" si="11"/>
        <v>0</v>
      </c>
      <c r="J180" s="116"/>
      <c r="K180" s="408"/>
      <c r="L180" s="230">
        <f t="shared" si="12"/>
        <v>0</v>
      </c>
      <c r="M180" s="464"/>
      <c r="N180" s="118"/>
      <c r="O180" s="230">
        <f t="shared" si="13"/>
        <v>0</v>
      </c>
      <c r="P180" s="387"/>
      <c r="R180" s="346"/>
    </row>
    <row r="181" spans="1:18" ht="24" hidden="1" x14ac:dyDescent="0.25">
      <c r="A181" s="64">
        <v>3263</v>
      </c>
      <c r="B181" s="111" t="s">
        <v>196</v>
      </c>
      <c r="C181" s="405">
        <f t="shared" si="9"/>
        <v>0</v>
      </c>
      <c r="D181" s="116">
        <v>0</v>
      </c>
      <c r="E181" s="118"/>
      <c r="F181" s="230">
        <f t="shared" si="10"/>
        <v>0</v>
      </c>
      <c r="G181" s="116">
        <v>0</v>
      </c>
      <c r="H181" s="408"/>
      <c r="I181" s="230">
        <f t="shared" si="11"/>
        <v>0</v>
      </c>
      <c r="J181" s="116"/>
      <c r="K181" s="408"/>
      <c r="L181" s="230">
        <f t="shared" si="12"/>
        <v>0</v>
      </c>
      <c r="M181" s="464"/>
      <c r="N181" s="118"/>
      <c r="O181" s="230">
        <f t="shared" si="13"/>
        <v>0</v>
      </c>
      <c r="P181" s="387"/>
      <c r="R181" s="346"/>
    </row>
    <row r="182" spans="1:18" ht="84" hidden="1" x14ac:dyDescent="0.25">
      <c r="A182" s="350">
        <v>3290</v>
      </c>
      <c r="B182" s="101" t="s">
        <v>341</v>
      </c>
      <c r="C182" s="405">
        <f t="shared" ref="C182:C258" si="26">F182+I182+L182+O182</f>
        <v>0</v>
      </c>
      <c r="D182" s="238">
        <f>SUM(D183:D186)</f>
        <v>0</v>
      </c>
      <c r="E182" s="241">
        <f>SUM(E183:E186)</f>
        <v>0</v>
      </c>
      <c r="F182" s="243">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c r="R182" s="346"/>
    </row>
    <row r="183" spans="1:18" ht="72" hidden="1" x14ac:dyDescent="0.25">
      <c r="A183" s="64">
        <v>3291</v>
      </c>
      <c r="B183" s="111" t="s">
        <v>198</v>
      </c>
      <c r="C183" s="405">
        <f t="shared" si="26"/>
        <v>0</v>
      </c>
      <c r="D183" s="116">
        <v>0</v>
      </c>
      <c r="E183" s="118"/>
      <c r="F183" s="230">
        <f t="shared" ref="F183:F246" si="30">D183+E183</f>
        <v>0</v>
      </c>
      <c r="G183" s="116">
        <v>0</v>
      </c>
      <c r="H183" s="408"/>
      <c r="I183" s="230">
        <f t="shared" ref="I183:I246" si="31">G183+H183</f>
        <v>0</v>
      </c>
      <c r="J183" s="116"/>
      <c r="K183" s="408"/>
      <c r="L183" s="230">
        <f t="shared" ref="L183:L246" si="32">J183+K183</f>
        <v>0</v>
      </c>
      <c r="M183" s="464"/>
      <c r="N183" s="118"/>
      <c r="O183" s="230">
        <f t="shared" ref="O183:O246" si="33">M183+N183</f>
        <v>0</v>
      </c>
      <c r="P183" s="387"/>
      <c r="R183" s="346"/>
    </row>
    <row r="184" spans="1:18" ht="72" hidden="1" x14ac:dyDescent="0.25">
      <c r="A184" s="64">
        <v>3292</v>
      </c>
      <c r="B184" s="111" t="s">
        <v>199</v>
      </c>
      <c r="C184" s="405">
        <f t="shared" si="26"/>
        <v>0</v>
      </c>
      <c r="D184" s="116">
        <v>0</v>
      </c>
      <c r="E184" s="118"/>
      <c r="F184" s="230">
        <f t="shared" si="30"/>
        <v>0</v>
      </c>
      <c r="G184" s="116">
        <v>0</v>
      </c>
      <c r="H184" s="408"/>
      <c r="I184" s="230">
        <f t="shared" si="31"/>
        <v>0</v>
      </c>
      <c r="J184" s="116"/>
      <c r="K184" s="408"/>
      <c r="L184" s="230">
        <f t="shared" si="32"/>
        <v>0</v>
      </c>
      <c r="M184" s="464"/>
      <c r="N184" s="118"/>
      <c r="O184" s="230">
        <f t="shared" si="33"/>
        <v>0</v>
      </c>
      <c r="P184" s="387"/>
      <c r="R184" s="346"/>
    </row>
    <row r="185" spans="1:18" ht="72" hidden="1" x14ac:dyDescent="0.25">
      <c r="A185" s="64">
        <v>3293</v>
      </c>
      <c r="B185" s="111" t="s">
        <v>200</v>
      </c>
      <c r="C185" s="405">
        <f t="shared" si="26"/>
        <v>0</v>
      </c>
      <c r="D185" s="116">
        <v>0</v>
      </c>
      <c r="E185" s="118"/>
      <c r="F185" s="230">
        <f t="shared" si="30"/>
        <v>0</v>
      </c>
      <c r="G185" s="116">
        <v>0</v>
      </c>
      <c r="H185" s="408"/>
      <c r="I185" s="230">
        <f t="shared" si="31"/>
        <v>0</v>
      </c>
      <c r="J185" s="116"/>
      <c r="K185" s="408"/>
      <c r="L185" s="230">
        <f t="shared" si="32"/>
        <v>0</v>
      </c>
      <c r="M185" s="464"/>
      <c r="N185" s="118"/>
      <c r="O185" s="230">
        <f t="shared" si="33"/>
        <v>0</v>
      </c>
      <c r="P185" s="387"/>
      <c r="R185" s="346"/>
    </row>
    <row r="186" spans="1:18" ht="60" hidden="1" x14ac:dyDescent="0.25">
      <c r="A186" s="256">
        <v>3294</v>
      </c>
      <c r="B186" s="111" t="s">
        <v>201</v>
      </c>
      <c r="C186" s="481">
        <f t="shared" si="26"/>
        <v>0</v>
      </c>
      <c r="D186" s="257">
        <v>0</v>
      </c>
      <c r="E186" s="260"/>
      <c r="F186" s="479">
        <f t="shared" si="30"/>
        <v>0</v>
      </c>
      <c r="G186" s="257">
        <v>0</v>
      </c>
      <c r="H186" s="483"/>
      <c r="I186" s="479">
        <f t="shared" si="31"/>
        <v>0</v>
      </c>
      <c r="J186" s="257"/>
      <c r="K186" s="483"/>
      <c r="L186" s="479">
        <f t="shared" si="32"/>
        <v>0</v>
      </c>
      <c r="M186" s="484"/>
      <c r="N186" s="260"/>
      <c r="O186" s="479">
        <f t="shared" si="33"/>
        <v>0</v>
      </c>
      <c r="P186" s="480"/>
      <c r="R186" s="346"/>
    </row>
    <row r="187" spans="1:18" ht="48" hidden="1" x14ac:dyDescent="0.25">
      <c r="A187" s="137">
        <v>3300</v>
      </c>
      <c r="B187" s="253" t="s">
        <v>202</v>
      </c>
      <c r="C187" s="485">
        <f t="shared" si="26"/>
        <v>0</v>
      </c>
      <c r="D187" s="211">
        <f>SUM(D188:D189)</f>
        <v>0</v>
      </c>
      <c r="E187" s="266">
        <f>SUM(E188:E189)</f>
        <v>0</v>
      </c>
      <c r="F187" s="268">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c r="R187" s="346"/>
    </row>
    <row r="188" spans="1:18" ht="48" hidden="1" x14ac:dyDescent="0.25">
      <c r="A188" s="155">
        <v>3310</v>
      </c>
      <c r="B188" s="156" t="s">
        <v>203</v>
      </c>
      <c r="C188" s="435">
        <f t="shared" si="26"/>
        <v>0</v>
      </c>
      <c r="D188" s="231">
        <v>0</v>
      </c>
      <c r="E188" s="234"/>
      <c r="F188" s="219">
        <f t="shared" si="30"/>
        <v>0</v>
      </c>
      <c r="G188" s="231">
        <v>0</v>
      </c>
      <c r="H188" s="467"/>
      <c r="I188" s="219">
        <f t="shared" si="31"/>
        <v>0</v>
      </c>
      <c r="J188" s="231"/>
      <c r="K188" s="467"/>
      <c r="L188" s="219">
        <f t="shared" si="32"/>
        <v>0</v>
      </c>
      <c r="M188" s="468"/>
      <c r="N188" s="234"/>
      <c r="O188" s="219">
        <f t="shared" si="33"/>
        <v>0</v>
      </c>
      <c r="P188" s="434"/>
      <c r="R188" s="346"/>
    </row>
    <row r="189" spans="1:18" ht="60" hidden="1" x14ac:dyDescent="0.25">
      <c r="A189" s="55">
        <v>3320</v>
      </c>
      <c r="B189" s="101" t="s">
        <v>204</v>
      </c>
      <c r="C189" s="400">
        <f t="shared" si="26"/>
        <v>0</v>
      </c>
      <c r="D189" s="106">
        <v>0</v>
      </c>
      <c r="E189" s="108"/>
      <c r="F189" s="243">
        <f t="shared" si="30"/>
        <v>0</v>
      </c>
      <c r="G189" s="106">
        <v>0</v>
      </c>
      <c r="H189" s="403"/>
      <c r="I189" s="243">
        <f t="shared" si="31"/>
        <v>0</v>
      </c>
      <c r="J189" s="106"/>
      <c r="K189" s="403"/>
      <c r="L189" s="243">
        <f t="shared" si="32"/>
        <v>0</v>
      </c>
      <c r="M189" s="463"/>
      <c r="N189" s="108"/>
      <c r="O189" s="243">
        <f t="shared" si="33"/>
        <v>0</v>
      </c>
      <c r="P189" s="382"/>
      <c r="R189" s="346"/>
    </row>
    <row r="190" spans="1:18" hidden="1" x14ac:dyDescent="0.25">
      <c r="A190" s="269">
        <v>4000</v>
      </c>
      <c r="B190" s="200" t="s">
        <v>205</v>
      </c>
      <c r="C190" s="455">
        <f t="shared" si="26"/>
        <v>0</v>
      </c>
      <c r="D190" s="206">
        <f>SUM(D191,D194)</f>
        <v>0</v>
      </c>
      <c r="E190" s="207">
        <f>SUM(E191,E194)</f>
        <v>0</v>
      </c>
      <c r="F190" s="209">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c r="R190" s="346"/>
    </row>
    <row r="191" spans="1:18" ht="24" hidden="1" x14ac:dyDescent="0.25">
      <c r="A191" s="270">
        <v>4200</v>
      </c>
      <c r="B191" s="210" t="s">
        <v>206</v>
      </c>
      <c r="C191" s="393">
        <f t="shared" si="26"/>
        <v>0</v>
      </c>
      <c r="D191" s="95">
        <f>SUM(D192,D193)</f>
        <v>0</v>
      </c>
      <c r="E191" s="98">
        <f>SUM(E192,E193)</f>
        <v>0</v>
      </c>
      <c r="F191" s="99">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c r="R191" s="346"/>
    </row>
    <row r="192" spans="1:18" ht="36" hidden="1" x14ac:dyDescent="0.25">
      <c r="A192" s="350">
        <v>4240</v>
      </c>
      <c r="B192" s="101" t="s">
        <v>207</v>
      </c>
      <c r="C192" s="400">
        <f t="shared" si="26"/>
        <v>0</v>
      </c>
      <c r="D192" s="106">
        <v>0</v>
      </c>
      <c r="E192" s="108"/>
      <c r="F192" s="243">
        <f t="shared" si="30"/>
        <v>0</v>
      </c>
      <c r="G192" s="106">
        <v>0</v>
      </c>
      <c r="H192" s="403"/>
      <c r="I192" s="243">
        <f t="shared" si="31"/>
        <v>0</v>
      </c>
      <c r="J192" s="106"/>
      <c r="K192" s="403"/>
      <c r="L192" s="243">
        <f t="shared" si="32"/>
        <v>0</v>
      </c>
      <c r="M192" s="463"/>
      <c r="N192" s="108"/>
      <c r="O192" s="243">
        <f t="shared" si="33"/>
        <v>0</v>
      </c>
      <c r="P192" s="382"/>
      <c r="R192" s="346"/>
    </row>
    <row r="193" spans="1:18" ht="24" hidden="1" x14ac:dyDescent="0.25">
      <c r="A193" s="224">
        <v>4250</v>
      </c>
      <c r="B193" s="111" t="s">
        <v>208</v>
      </c>
      <c r="C193" s="405">
        <f t="shared" si="26"/>
        <v>0</v>
      </c>
      <c r="D193" s="116">
        <v>0</v>
      </c>
      <c r="E193" s="118"/>
      <c r="F193" s="230">
        <f t="shared" si="30"/>
        <v>0</v>
      </c>
      <c r="G193" s="116">
        <v>0</v>
      </c>
      <c r="H193" s="408"/>
      <c r="I193" s="230">
        <f t="shared" si="31"/>
        <v>0</v>
      </c>
      <c r="J193" s="116"/>
      <c r="K193" s="408"/>
      <c r="L193" s="230">
        <f t="shared" si="32"/>
        <v>0</v>
      </c>
      <c r="M193" s="464"/>
      <c r="N193" s="118"/>
      <c r="O193" s="230">
        <f t="shared" si="33"/>
        <v>0</v>
      </c>
      <c r="P193" s="387"/>
      <c r="R193" s="346"/>
    </row>
    <row r="194" spans="1:18" hidden="1" x14ac:dyDescent="0.25">
      <c r="A194" s="85">
        <v>4300</v>
      </c>
      <c r="B194" s="210" t="s">
        <v>209</v>
      </c>
      <c r="C194" s="393">
        <f t="shared" si="26"/>
        <v>0</v>
      </c>
      <c r="D194" s="95">
        <f>SUM(D195)</f>
        <v>0</v>
      </c>
      <c r="E194" s="98">
        <f>SUM(E195)</f>
        <v>0</v>
      </c>
      <c r="F194" s="99">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c r="R194" s="346"/>
    </row>
    <row r="195" spans="1:18" ht="24" hidden="1" x14ac:dyDescent="0.25">
      <c r="A195" s="350">
        <v>4310</v>
      </c>
      <c r="B195" s="101" t="s">
        <v>210</v>
      </c>
      <c r="C195" s="400">
        <f t="shared" si="26"/>
        <v>0</v>
      </c>
      <c r="D195" s="238">
        <f>SUM(D196:D196)</f>
        <v>0</v>
      </c>
      <c r="E195" s="241">
        <f>SUM(E196:E196)</f>
        <v>0</v>
      </c>
      <c r="F195" s="243">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c r="R195" s="346"/>
    </row>
    <row r="196" spans="1:18" ht="36" hidden="1" x14ac:dyDescent="0.25">
      <c r="A196" s="64">
        <v>4311</v>
      </c>
      <c r="B196" s="111" t="s">
        <v>211</v>
      </c>
      <c r="C196" s="405">
        <f t="shared" si="26"/>
        <v>0</v>
      </c>
      <c r="D196" s="116">
        <v>0</v>
      </c>
      <c r="E196" s="118"/>
      <c r="F196" s="230">
        <f t="shared" si="30"/>
        <v>0</v>
      </c>
      <c r="G196" s="116">
        <v>0</v>
      </c>
      <c r="H196" s="408"/>
      <c r="I196" s="230">
        <f t="shared" si="31"/>
        <v>0</v>
      </c>
      <c r="J196" s="116"/>
      <c r="K196" s="408"/>
      <c r="L196" s="230">
        <f t="shared" si="32"/>
        <v>0</v>
      </c>
      <c r="M196" s="464"/>
      <c r="N196" s="118"/>
      <c r="O196" s="230">
        <f t="shared" si="33"/>
        <v>0</v>
      </c>
      <c r="P196" s="387"/>
      <c r="R196" s="346"/>
    </row>
    <row r="197" spans="1:18" s="37" customFormat="1" ht="24" x14ac:dyDescent="0.25">
      <c r="A197" s="271"/>
      <c r="B197" s="29" t="s">
        <v>212</v>
      </c>
      <c r="C197" s="452">
        <f t="shared" si="26"/>
        <v>162160</v>
      </c>
      <c r="D197" s="173">
        <f>SUM(D198,D233,D271)</f>
        <v>158800</v>
      </c>
      <c r="E197" s="174">
        <f>SUM(E198,E233,E271)</f>
        <v>3360</v>
      </c>
      <c r="F197" s="175">
        <f t="shared" si="30"/>
        <v>162160</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c r="R197" s="346"/>
    </row>
    <row r="198" spans="1:18" x14ac:dyDescent="0.25">
      <c r="A198" s="200">
        <v>5000</v>
      </c>
      <c r="B198" s="200" t="s">
        <v>213</v>
      </c>
      <c r="C198" s="455">
        <f>F198+I198+L198+O198</f>
        <v>162160</v>
      </c>
      <c r="D198" s="206">
        <f>D199+D207</f>
        <v>158800</v>
      </c>
      <c r="E198" s="604">
        <f>E199+E207</f>
        <v>3360</v>
      </c>
      <c r="F198" s="608">
        <f t="shared" si="30"/>
        <v>162160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c r="R198" s="346"/>
    </row>
    <row r="199" spans="1:18" x14ac:dyDescent="0.25">
      <c r="A199" s="85">
        <v>5100</v>
      </c>
      <c r="B199" s="210" t="s">
        <v>214</v>
      </c>
      <c r="C199" s="393">
        <f t="shared" si="26"/>
        <v>48800</v>
      </c>
      <c r="D199" s="95">
        <f>D200+D201+D204+D205+D206</f>
        <v>48800</v>
      </c>
      <c r="E199" s="96">
        <f>E200+E201+E204+E205+E206</f>
        <v>0</v>
      </c>
      <c r="F199" s="97">
        <f t="shared" si="30"/>
        <v>48800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c r="R199" s="346"/>
    </row>
    <row r="200" spans="1:18" x14ac:dyDescent="0.25">
      <c r="A200" s="350">
        <v>5110</v>
      </c>
      <c r="B200" s="101" t="s">
        <v>215</v>
      </c>
      <c r="C200" s="400">
        <f t="shared" si="26"/>
        <v>48800</v>
      </c>
      <c r="D200" s="106">
        <f>68800-20000</f>
        <v>48800</v>
      </c>
      <c r="E200" s="107"/>
      <c r="F200" s="240">
        <f t="shared" si="30"/>
        <v>48800</v>
      </c>
      <c r="G200" s="106">
        <v>0</v>
      </c>
      <c r="H200" s="403"/>
      <c r="I200" s="243">
        <f t="shared" si="31"/>
        <v>0</v>
      </c>
      <c r="J200" s="106"/>
      <c r="K200" s="403"/>
      <c r="L200" s="243">
        <f t="shared" si="32"/>
        <v>0</v>
      </c>
      <c r="M200" s="463"/>
      <c r="N200" s="108"/>
      <c r="O200" s="243">
        <f t="shared" si="33"/>
        <v>0</v>
      </c>
      <c r="P200" s="382"/>
      <c r="R200" s="346"/>
    </row>
    <row r="201" spans="1:18" ht="24" hidden="1" x14ac:dyDescent="0.25">
      <c r="A201" s="224">
        <v>5120</v>
      </c>
      <c r="B201" s="111" t="s">
        <v>216</v>
      </c>
      <c r="C201" s="405">
        <f t="shared" si="26"/>
        <v>0</v>
      </c>
      <c r="D201" s="225">
        <f>D202+D203</f>
        <v>0</v>
      </c>
      <c r="E201" s="228">
        <f>E202+E203</f>
        <v>0</v>
      </c>
      <c r="F201" s="230">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c r="R201" s="346"/>
    </row>
    <row r="202" spans="1:18" hidden="1" x14ac:dyDescent="0.25">
      <c r="A202" s="64">
        <v>5121</v>
      </c>
      <c r="B202" s="111" t="s">
        <v>217</v>
      </c>
      <c r="C202" s="405">
        <f t="shared" si="26"/>
        <v>0</v>
      </c>
      <c r="D202" s="116">
        <v>0</v>
      </c>
      <c r="E202" s="118"/>
      <c r="F202" s="230">
        <f t="shared" si="30"/>
        <v>0</v>
      </c>
      <c r="G202" s="116">
        <v>0</v>
      </c>
      <c r="H202" s="408"/>
      <c r="I202" s="230">
        <f t="shared" si="31"/>
        <v>0</v>
      </c>
      <c r="J202" s="116"/>
      <c r="K202" s="408"/>
      <c r="L202" s="230">
        <f t="shared" si="32"/>
        <v>0</v>
      </c>
      <c r="M202" s="464"/>
      <c r="N202" s="118"/>
      <c r="O202" s="230">
        <f t="shared" si="33"/>
        <v>0</v>
      </c>
      <c r="P202" s="387"/>
      <c r="R202" s="346"/>
    </row>
    <row r="203" spans="1:18" ht="24" hidden="1" x14ac:dyDescent="0.25">
      <c r="A203" s="64">
        <v>5129</v>
      </c>
      <c r="B203" s="111" t="s">
        <v>218</v>
      </c>
      <c r="C203" s="405">
        <f t="shared" si="26"/>
        <v>0</v>
      </c>
      <c r="D203" s="116">
        <v>0</v>
      </c>
      <c r="E203" s="118"/>
      <c r="F203" s="230">
        <f t="shared" si="30"/>
        <v>0</v>
      </c>
      <c r="G203" s="116">
        <v>0</v>
      </c>
      <c r="H203" s="408"/>
      <c r="I203" s="230">
        <f t="shared" si="31"/>
        <v>0</v>
      </c>
      <c r="J203" s="116"/>
      <c r="K203" s="408"/>
      <c r="L203" s="230">
        <f t="shared" si="32"/>
        <v>0</v>
      </c>
      <c r="M203" s="464"/>
      <c r="N203" s="118"/>
      <c r="O203" s="230">
        <f t="shared" si="33"/>
        <v>0</v>
      </c>
      <c r="P203" s="387"/>
      <c r="R203" s="346"/>
    </row>
    <row r="204" spans="1:18" hidden="1" x14ac:dyDescent="0.25">
      <c r="A204" s="224">
        <v>5130</v>
      </c>
      <c r="B204" s="111" t="s">
        <v>219</v>
      </c>
      <c r="C204" s="405">
        <f t="shared" si="26"/>
        <v>0</v>
      </c>
      <c r="D204" s="116">
        <v>0</v>
      </c>
      <c r="E204" s="118"/>
      <c r="F204" s="230">
        <f t="shared" si="30"/>
        <v>0</v>
      </c>
      <c r="G204" s="116">
        <v>0</v>
      </c>
      <c r="H204" s="408"/>
      <c r="I204" s="230">
        <f t="shared" si="31"/>
        <v>0</v>
      </c>
      <c r="J204" s="116"/>
      <c r="K204" s="408"/>
      <c r="L204" s="230">
        <f t="shared" si="32"/>
        <v>0</v>
      </c>
      <c r="M204" s="464"/>
      <c r="N204" s="118"/>
      <c r="O204" s="230">
        <f t="shared" si="33"/>
        <v>0</v>
      </c>
      <c r="P204" s="387"/>
      <c r="R204" s="346"/>
    </row>
    <row r="205" spans="1:18" hidden="1" x14ac:dyDescent="0.25">
      <c r="A205" s="224">
        <v>5140</v>
      </c>
      <c r="B205" s="111" t="s">
        <v>220</v>
      </c>
      <c r="C205" s="405">
        <f t="shared" si="26"/>
        <v>0</v>
      </c>
      <c r="D205" s="116">
        <v>0</v>
      </c>
      <c r="E205" s="118"/>
      <c r="F205" s="230">
        <f t="shared" si="30"/>
        <v>0</v>
      </c>
      <c r="G205" s="116">
        <v>0</v>
      </c>
      <c r="H205" s="408"/>
      <c r="I205" s="230">
        <f t="shared" si="31"/>
        <v>0</v>
      </c>
      <c r="J205" s="116"/>
      <c r="K205" s="408"/>
      <c r="L205" s="230">
        <f t="shared" si="32"/>
        <v>0</v>
      </c>
      <c r="M205" s="464"/>
      <c r="N205" s="118"/>
      <c r="O205" s="230">
        <f t="shared" si="33"/>
        <v>0</v>
      </c>
      <c r="P205" s="387"/>
      <c r="R205" s="346"/>
    </row>
    <row r="206" spans="1:18" ht="24" hidden="1" x14ac:dyDescent="0.25">
      <c r="A206" s="224">
        <v>5170</v>
      </c>
      <c r="B206" s="111" t="s">
        <v>221</v>
      </c>
      <c r="C206" s="405">
        <f t="shared" si="26"/>
        <v>0</v>
      </c>
      <c r="D206" s="116">
        <v>0</v>
      </c>
      <c r="E206" s="118"/>
      <c r="F206" s="230">
        <f t="shared" si="30"/>
        <v>0</v>
      </c>
      <c r="G206" s="116">
        <v>0</v>
      </c>
      <c r="H206" s="408"/>
      <c r="I206" s="230">
        <f t="shared" si="31"/>
        <v>0</v>
      </c>
      <c r="J206" s="116"/>
      <c r="K206" s="408"/>
      <c r="L206" s="230">
        <f t="shared" si="32"/>
        <v>0</v>
      </c>
      <c r="M206" s="464"/>
      <c r="N206" s="118"/>
      <c r="O206" s="230">
        <f t="shared" si="33"/>
        <v>0</v>
      </c>
      <c r="P206" s="387"/>
      <c r="R206" s="346"/>
    </row>
    <row r="207" spans="1:18" x14ac:dyDescent="0.25">
      <c r="A207" s="85">
        <v>5200</v>
      </c>
      <c r="B207" s="210" t="s">
        <v>222</v>
      </c>
      <c r="C207" s="393">
        <f t="shared" si="26"/>
        <v>113360</v>
      </c>
      <c r="D207" s="95">
        <f>D208+D218+D219+D228+D229+D230+D232</f>
        <v>110000</v>
      </c>
      <c r="E207" s="96">
        <f>E208+E218+E219+E228+E229+E230+E232</f>
        <v>3360</v>
      </c>
      <c r="F207" s="97">
        <f t="shared" si="30"/>
        <v>113360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c r="R207" s="346"/>
    </row>
    <row r="208" spans="1:18" hidden="1" x14ac:dyDescent="0.25">
      <c r="A208" s="213">
        <v>5210</v>
      </c>
      <c r="B208" s="156" t="s">
        <v>223</v>
      </c>
      <c r="C208" s="435">
        <f t="shared" si="26"/>
        <v>0</v>
      </c>
      <c r="D208" s="214">
        <f>SUM(D209:D217)</f>
        <v>0</v>
      </c>
      <c r="E208" s="217">
        <f>SUM(E209:E217)</f>
        <v>0</v>
      </c>
      <c r="F208" s="219">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c r="R208" s="346"/>
    </row>
    <row r="209" spans="1:18" hidden="1" x14ac:dyDescent="0.25">
      <c r="A209" s="55">
        <v>5211</v>
      </c>
      <c r="B209" s="101" t="s">
        <v>224</v>
      </c>
      <c r="C209" s="227">
        <f t="shared" si="26"/>
        <v>0</v>
      </c>
      <c r="D209" s="106">
        <v>0</v>
      </c>
      <c r="E209" s="108"/>
      <c r="F209" s="243">
        <f t="shared" si="30"/>
        <v>0</v>
      </c>
      <c r="G209" s="106">
        <v>0</v>
      </c>
      <c r="H209" s="403"/>
      <c r="I209" s="243">
        <f t="shared" si="31"/>
        <v>0</v>
      </c>
      <c r="J209" s="106"/>
      <c r="K209" s="403"/>
      <c r="L209" s="243">
        <f t="shared" si="32"/>
        <v>0</v>
      </c>
      <c r="M209" s="463"/>
      <c r="N209" s="108"/>
      <c r="O209" s="243">
        <f t="shared" si="33"/>
        <v>0</v>
      </c>
      <c r="P209" s="382"/>
      <c r="R209" s="346"/>
    </row>
    <row r="210" spans="1:18" hidden="1" x14ac:dyDescent="0.25">
      <c r="A210" s="64">
        <v>5212</v>
      </c>
      <c r="B210" s="111" t="s">
        <v>225</v>
      </c>
      <c r="C210" s="227">
        <f t="shared" si="26"/>
        <v>0</v>
      </c>
      <c r="D210" s="116">
        <v>0</v>
      </c>
      <c r="E210" s="118"/>
      <c r="F210" s="230">
        <f t="shared" si="30"/>
        <v>0</v>
      </c>
      <c r="G210" s="116">
        <v>0</v>
      </c>
      <c r="H210" s="408"/>
      <c r="I210" s="230">
        <f t="shared" si="31"/>
        <v>0</v>
      </c>
      <c r="J210" s="116"/>
      <c r="K210" s="408"/>
      <c r="L210" s="230">
        <f t="shared" si="32"/>
        <v>0</v>
      </c>
      <c r="M210" s="464"/>
      <c r="N210" s="118"/>
      <c r="O210" s="230">
        <f t="shared" si="33"/>
        <v>0</v>
      </c>
      <c r="P210" s="387"/>
      <c r="R210" s="346"/>
    </row>
    <row r="211" spans="1:18" hidden="1" x14ac:dyDescent="0.25">
      <c r="A211" s="64">
        <v>5213</v>
      </c>
      <c r="B211" s="111" t="s">
        <v>226</v>
      </c>
      <c r="C211" s="227">
        <f t="shared" si="26"/>
        <v>0</v>
      </c>
      <c r="D211" s="116">
        <v>0</v>
      </c>
      <c r="E211" s="118"/>
      <c r="F211" s="230">
        <f t="shared" si="30"/>
        <v>0</v>
      </c>
      <c r="G211" s="116">
        <v>0</v>
      </c>
      <c r="H211" s="408"/>
      <c r="I211" s="230">
        <f t="shared" si="31"/>
        <v>0</v>
      </c>
      <c r="J211" s="116"/>
      <c r="K211" s="408"/>
      <c r="L211" s="230">
        <f t="shared" si="32"/>
        <v>0</v>
      </c>
      <c r="M211" s="464"/>
      <c r="N211" s="118"/>
      <c r="O211" s="230">
        <f t="shared" si="33"/>
        <v>0</v>
      </c>
      <c r="P211" s="387"/>
      <c r="R211" s="346"/>
    </row>
    <row r="212" spans="1:18" hidden="1" x14ac:dyDescent="0.25">
      <c r="A212" s="64">
        <v>5214</v>
      </c>
      <c r="B212" s="111" t="s">
        <v>227</v>
      </c>
      <c r="C212" s="227">
        <f t="shared" si="26"/>
        <v>0</v>
      </c>
      <c r="D212" s="116">
        <v>0</v>
      </c>
      <c r="E212" s="118"/>
      <c r="F212" s="230">
        <f t="shared" si="30"/>
        <v>0</v>
      </c>
      <c r="G212" s="116">
        <v>0</v>
      </c>
      <c r="H212" s="408"/>
      <c r="I212" s="230">
        <f t="shared" si="31"/>
        <v>0</v>
      </c>
      <c r="J212" s="116"/>
      <c r="K212" s="408"/>
      <c r="L212" s="230">
        <f t="shared" si="32"/>
        <v>0</v>
      </c>
      <c r="M212" s="464"/>
      <c r="N212" s="118"/>
      <c r="O212" s="230">
        <f t="shared" si="33"/>
        <v>0</v>
      </c>
      <c r="P212" s="387"/>
      <c r="R212" s="346"/>
    </row>
    <row r="213" spans="1:18" hidden="1" x14ac:dyDescent="0.25">
      <c r="A213" s="64">
        <v>5215</v>
      </c>
      <c r="B213" s="111" t="s">
        <v>228</v>
      </c>
      <c r="C213" s="227">
        <f t="shared" si="26"/>
        <v>0</v>
      </c>
      <c r="D213" s="116">
        <v>0</v>
      </c>
      <c r="E213" s="118"/>
      <c r="F213" s="230">
        <f t="shared" si="30"/>
        <v>0</v>
      </c>
      <c r="G213" s="116">
        <v>0</v>
      </c>
      <c r="H213" s="408"/>
      <c r="I213" s="230">
        <f t="shared" si="31"/>
        <v>0</v>
      </c>
      <c r="J213" s="116"/>
      <c r="K213" s="408"/>
      <c r="L213" s="230">
        <f t="shared" si="32"/>
        <v>0</v>
      </c>
      <c r="M213" s="464"/>
      <c r="N213" s="118"/>
      <c r="O213" s="230">
        <f t="shared" si="33"/>
        <v>0</v>
      </c>
      <c r="P213" s="387"/>
      <c r="R213" s="346"/>
    </row>
    <row r="214" spans="1:18" ht="24" hidden="1" x14ac:dyDescent="0.25">
      <c r="A214" s="64">
        <v>5216</v>
      </c>
      <c r="B214" s="111" t="s">
        <v>229</v>
      </c>
      <c r="C214" s="227">
        <f t="shared" si="26"/>
        <v>0</v>
      </c>
      <c r="D214" s="116">
        <v>0</v>
      </c>
      <c r="E214" s="118"/>
      <c r="F214" s="230">
        <f t="shared" si="30"/>
        <v>0</v>
      </c>
      <c r="G214" s="116">
        <v>0</v>
      </c>
      <c r="H214" s="408"/>
      <c r="I214" s="230">
        <f t="shared" si="31"/>
        <v>0</v>
      </c>
      <c r="J214" s="116"/>
      <c r="K214" s="408"/>
      <c r="L214" s="230">
        <f t="shared" si="32"/>
        <v>0</v>
      </c>
      <c r="M214" s="464"/>
      <c r="N214" s="118"/>
      <c r="O214" s="230">
        <f t="shared" si="33"/>
        <v>0</v>
      </c>
      <c r="P214" s="387"/>
      <c r="R214" s="346"/>
    </row>
    <row r="215" spans="1:18" hidden="1" x14ac:dyDescent="0.25">
      <c r="A215" s="64">
        <v>5217</v>
      </c>
      <c r="B215" s="111" t="s">
        <v>230</v>
      </c>
      <c r="C215" s="227">
        <f t="shared" si="26"/>
        <v>0</v>
      </c>
      <c r="D215" s="116">
        <v>0</v>
      </c>
      <c r="E215" s="118"/>
      <c r="F215" s="230">
        <f t="shared" si="30"/>
        <v>0</v>
      </c>
      <c r="G215" s="116">
        <v>0</v>
      </c>
      <c r="H215" s="408"/>
      <c r="I215" s="230">
        <f t="shared" si="31"/>
        <v>0</v>
      </c>
      <c r="J215" s="116"/>
      <c r="K215" s="408"/>
      <c r="L215" s="230">
        <f t="shared" si="32"/>
        <v>0</v>
      </c>
      <c r="M215" s="464"/>
      <c r="N215" s="118"/>
      <c r="O215" s="230">
        <f t="shared" si="33"/>
        <v>0</v>
      </c>
      <c r="P215" s="387"/>
      <c r="R215" s="346"/>
    </row>
    <row r="216" spans="1:18" hidden="1" x14ac:dyDescent="0.25">
      <c r="A216" s="64">
        <v>5218</v>
      </c>
      <c r="B216" s="111" t="s">
        <v>231</v>
      </c>
      <c r="C216" s="227">
        <f t="shared" si="26"/>
        <v>0</v>
      </c>
      <c r="D216" s="116">
        <v>0</v>
      </c>
      <c r="E216" s="118"/>
      <c r="F216" s="230">
        <f t="shared" si="30"/>
        <v>0</v>
      </c>
      <c r="G216" s="116">
        <v>0</v>
      </c>
      <c r="H216" s="408"/>
      <c r="I216" s="230">
        <f t="shared" si="31"/>
        <v>0</v>
      </c>
      <c r="J216" s="116"/>
      <c r="K216" s="408"/>
      <c r="L216" s="230">
        <f t="shared" si="32"/>
        <v>0</v>
      </c>
      <c r="M216" s="464"/>
      <c r="N216" s="118"/>
      <c r="O216" s="230">
        <f t="shared" si="33"/>
        <v>0</v>
      </c>
      <c r="P216" s="387"/>
      <c r="R216" s="346"/>
    </row>
    <row r="217" spans="1:18" hidden="1" x14ac:dyDescent="0.25">
      <c r="A217" s="64">
        <v>5219</v>
      </c>
      <c r="B217" s="111" t="s">
        <v>232</v>
      </c>
      <c r="C217" s="227">
        <f t="shared" si="26"/>
        <v>0</v>
      </c>
      <c r="D217" s="116">
        <v>0</v>
      </c>
      <c r="E217" s="118"/>
      <c r="F217" s="230">
        <f t="shared" si="30"/>
        <v>0</v>
      </c>
      <c r="G217" s="116">
        <v>0</v>
      </c>
      <c r="H217" s="408"/>
      <c r="I217" s="230">
        <f t="shared" si="31"/>
        <v>0</v>
      </c>
      <c r="J217" s="116"/>
      <c r="K217" s="408"/>
      <c r="L217" s="230">
        <f t="shared" si="32"/>
        <v>0</v>
      </c>
      <c r="M217" s="464"/>
      <c r="N217" s="118"/>
      <c r="O217" s="230">
        <f t="shared" si="33"/>
        <v>0</v>
      </c>
      <c r="P217" s="387"/>
      <c r="R217" s="346"/>
    </row>
    <row r="218" spans="1:18" hidden="1" x14ac:dyDescent="0.25">
      <c r="A218" s="224">
        <v>5220</v>
      </c>
      <c r="B218" s="111" t="s">
        <v>233</v>
      </c>
      <c r="C218" s="227">
        <f t="shared" si="26"/>
        <v>0</v>
      </c>
      <c r="D218" s="116">
        <v>0</v>
      </c>
      <c r="E218" s="118"/>
      <c r="F218" s="230">
        <f t="shared" si="30"/>
        <v>0</v>
      </c>
      <c r="G218" s="116">
        <v>0</v>
      </c>
      <c r="H218" s="408"/>
      <c r="I218" s="230">
        <f t="shared" si="31"/>
        <v>0</v>
      </c>
      <c r="J218" s="116"/>
      <c r="K218" s="408"/>
      <c r="L218" s="230">
        <f t="shared" si="32"/>
        <v>0</v>
      </c>
      <c r="M218" s="464"/>
      <c r="N218" s="118"/>
      <c r="O218" s="230">
        <f t="shared" si="33"/>
        <v>0</v>
      </c>
      <c r="P218" s="387"/>
      <c r="R218" s="346"/>
    </row>
    <row r="219" spans="1:18" x14ac:dyDescent="0.25">
      <c r="A219" s="224">
        <v>5230</v>
      </c>
      <c r="B219" s="111" t="s">
        <v>234</v>
      </c>
      <c r="C219" s="227">
        <f t="shared" si="26"/>
        <v>53360</v>
      </c>
      <c r="D219" s="225">
        <f>SUM(D220:D227)</f>
        <v>50000</v>
      </c>
      <c r="E219" s="226">
        <f>SUM(E220:E227)</f>
        <v>3360</v>
      </c>
      <c r="F219" s="227">
        <f t="shared" si="30"/>
        <v>53360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c r="R219" s="346"/>
    </row>
    <row r="220" spans="1:18" hidden="1" x14ac:dyDescent="0.25">
      <c r="A220" s="64">
        <v>5231</v>
      </c>
      <c r="B220" s="111" t="s">
        <v>235</v>
      </c>
      <c r="C220" s="227">
        <f t="shared" si="26"/>
        <v>0</v>
      </c>
      <c r="D220" s="116">
        <v>0</v>
      </c>
      <c r="E220" s="118"/>
      <c r="F220" s="230">
        <f t="shared" si="30"/>
        <v>0</v>
      </c>
      <c r="G220" s="116">
        <v>0</v>
      </c>
      <c r="H220" s="408"/>
      <c r="I220" s="230">
        <f t="shared" si="31"/>
        <v>0</v>
      </c>
      <c r="J220" s="116"/>
      <c r="K220" s="408"/>
      <c r="L220" s="230">
        <f t="shared" si="32"/>
        <v>0</v>
      </c>
      <c r="M220" s="464"/>
      <c r="N220" s="118"/>
      <c r="O220" s="230">
        <f t="shared" si="33"/>
        <v>0</v>
      </c>
      <c r="P220" s="387"/>
      <c r="R220" s="346"/>
    </row>
    <row r="221" spans="1:18" hidden="1" x14ac:dyDescent="0.25">
      <c r="A221" s="64">
        <v>5232</v>
      </c>
      <c r="B221" s="111" t="s">
        <v>236</v>
      </c>
      <c r="C221" s="227">
        <f t="shared" si="26"/>
        <v>0</v>
      </c>
      <c r="D221" s="116">
        <v>0</v>
      </c>
      <c r="E221" s="118"/>
      <c r="F221" s="230">
        <f t="shared" si="30"/>
        <v>0</v>
      </c>
      <c r="G221" s="116">
        <v>0</v>
      </c>
      <c r="H221" s="408"/>
      <c r="I221" s="230">
        <f t="shared" si="31"/>
        <v>0</v>
      </c>
      <c r="J221" s="116"/>
      <c r="K221" s="408"/>
      <c r="L221" s="230">
        <f t="shared" si="32"/>
        <v>0</v>
      </c>
      <c r="M221" s="464"/>
      <c r="N221" s="118"/>
      <c r="O221" s="230">
        <f t="shared" si="33"/>
        <v>0</v>
      </c>
      <c r="P221" s="387"/>
      <c r="R221" s="346"/>
    </row>
    <row r="222" spans="1:18" hidden="1" x14ac:dyDescent="0.25">
      <c r="A222" s="64">
        <v>5233</v>
      </c>
      <c r="B222" s="111" t="s">
        <v>237</v>
      </c>
      <c r="C222" s="227">
        <f t="shared" si="26"/>
        <v>0</v>
      </c>
      <c r="D222" s="116">
        <v>0</v>
      </c>
      <c r="E222" s="118"/>
      <c r="F222" s="230">
        <f t="shared" si="30"/>
        <v>0</v>
      </c>
      <c r="G222" s="116">
        <v>0</v>
      </c>
      <c r="H222" s="408"/>
      <c r="I222" s="230">
        <f t="shared" si="31"/>
        <v>0</v>
      </c>
      <c r="J222" s="116"/>
      <c r="K222" s="408"/>
      <c r="L222" s="230">
        <f t="shared" si="32"/>
        <v>0</v>
      </c>
      <c r="M222" s="464"/>
      <c r="N222" s="118"/>
      <c r="O222" s="230">
        <f t="shared" si="33"/>
        <v>0</v>
      </c>
      <c r="P222" s="387"/>
      <c r="R222" s="346"/>
    </row>
    <row r="223" spans="1:18" ht="24" x14ac:dyDescent="0.25">
      <c r="A223" s="64">
        <v>5234</v>
      </c>
      <c r="B223" s="111" t="s">
        <v>238</v>
      </c>
      <c r="C223" s="227">
        <f t="shared" si="26"/>
        <v>50000</v>
      </c>
      <c r="D223" s="116">
        <v>50000</v>
      </c>
      <c r="E223" s="117"/>
      <c r="F223" s="227">
        <f t="shared" si="30"/>
        <v>50000</v>
      </c>
      <c r="G223" s="116">
        <v>0</v>
      </c>
      <c r="H223" s="408"/>
      <c r="I223" s="230">
        <f t="shared" si="31"/>
        <v>0</v>
      </c>
      <c r="J223" s="116"/>
      <c r="K223" s="408"/>
      <c r="L223" s="230">
        <f t="shared" si="32"/>
        <v>0</v>
      </c>
      <c r="M223" s="464"/>
      <c r="N223" s="118"/>
      <c r="O223" s="230">
        <f t="shared" si="33"/>
        <v>0</v>
      </c>
      <c r="P223" s="387"/>
      <c r="R223" s="346"/>
    </row>
    <row r="224" spans="1:18" hidden="1" x14ac:dyDescent="0.25">
      <c r="A224" s="64">
        <v>5236</v>
      </c>
      <c r="B224" s="111" t="s">
        <v>239</v>
      </c>
      <c r="C224" s="227">
        <f t="shared" si="26"/>
        <v>0</v>
      </c>
      <c r="D224" s="116">
        <v>0</v>
      </c>
      <c r="E224" s="118"/>
      <c r="F224" s="230">
        <f t="shared" si="30"/>
        <v>0</v>
      </c>
      <c r="G224" s="116">
        <v>0</v>
      </c>
      <c r="H224" s="408"/>
      <c r="I224" s="230">
        <f t="shared" si="31"/>
        <v>0</v>
      </c>
      <c r="J224" s="116"/>
      <c r="K224" s="408"/>
      <c r="L224" s="230">
        <f t="shared" si="32"/>
        <v>0</v>
      </c>
      <c r="M224" s="464"/>
      <c r="N224" s="118"/>
      <c r="O224" s="230">
        <f t="shared" si="33"/>
        <v>0</v>
      </c>
      <c r="P224" s="387"/>
      <c r="R224" s="346"/>
    </row>
    <row r="225" spans="1:18" hidden="1" x14ac:dyDescent="0.25">
      <c r="A225" s="64">
        <v>5237</v>
      </c>
      <c r="B225" s="111" t="s">
        <v>240</v>
      </c>
      <c r="C225" s="227">
        <f t="shared" si="26"/>
        <v>0</v>
      </c>
      <c r="D225" s="116">
        <v>0</v>
      </c>
      <c r="E225" s="118"/>
      <c r="F225" s="230">
        <f t="shared" si="30"/>
        <v>0</v>
      </c>
      <c r="G225" s="116">
        <v>0</v>
      </c>
      <c r="H225" s="408"/>
      <c r="I225" s="230">
        <f t="shared" si="31"/>
        <v>0</v>
      </c>
      <c r="J225" s="116"/>
      <c r="K225" s="408"/>
      <c r="L225" s="230">
        <f t="shared" si="32"/>
        <v>0</v>
      </c>
      <c r="M225" s="464"/>
      <c r="N225" s="118"/>
      <c r="O225" s="230">
        <f t="shared" si="33"/>
        <v>0</v>
      </c>
      <c r="P225" s="387"/>
      <c r="R225" s="346"/>
    </row>
    <row r="226" spans="1:18" ht="24" hidden="1" x14ac:dyDescent="0.25">
      <c r="A226" s="64">
        <v>5238</v>
      </c>
      <c r="B226" s="111" t="s">
        <v>241</v>
      </c>
      <c r="C226" s="227">
        <f t="shared" si="26"/>
        <v>0</v>
      </c>
      <c r="D226" s="116">
        <v>0</v>
      </c>
      <c r="E226" s="118"/>
      <c r="F226" s="230">
        <f t="shared" si="30"/>
        <v>0</v>
      </c>
      <c r="G226" s="116">
        <v>0</v>
      </c>
      <c r="H226" s="408"/>
      <c r="I226" s="230">
        <f t="shared" si="31"/>
        <v>0</v>
      </c>
      <c r="J226" s="116"/>
      <c r="K226" s="408"/>
      <c r="L226" s="230">
        <f t="shared" si="32"/>
        <v>0</v>
      </c>
      <c r="M226" s="464"/>
      <c r="N226" s="118"/>
      <c r="O226" s="230">
        <f t="shared" si="33"/>
        <v>0</v>
      </c>
      <c r="P226" s="387"/>
      <c r="R226" s="346"/>
    </row>
    <row r="227" spans="1:18" ht="24" x14ac:dyDescent="0.25">
      <c r="A227" s="64">
        <v>5239</v>
      </c>
      <c r="B227" s="111" t="s">
        <v>242</v>
      </c>
      <c r="C227" s="227">
        <f t="shared" si="26"/>
        <v>3360</v>
      </c>
      <c r="D227" s="116">
        <v>0</v>
      </c>
      <c r="E227" s="117">
        <v>3360</v>
      </c>
      <c r="F227" s="227">
        <f t="shared" si="30"/>
        <v>3360</v>
      </c>
      <c r="G227" s="116">
        <v>0</v>
      </c>
      <c r="H227" s="408"/>
      <c r="I227" s="230">
        <f t="shared" si="31"/>
        <v>0</v>
      </c>
      <c r="J227" s="116"/>
      <c r="K227" s="408"/>
      <c r="L227" s="230">
        <f t="shared" si="32"/>
        <v>0</v>
      </c>
      <c r="M227" s="464"/>
      <c r="N227" s="118"/>
      <c r="O227" s="230">
        <f t="shared" si="33"/>
        <v>0</v>
      </c>
      <c r="P227" s="387" t="s">
        <v>1214</v>
      </c>
      <c r="R227" s="346"/>
    </row>
    <row r="228" spans="1:18" ht="24" x14ac:dyDescent="0.25">
      <c r="A228" s="224">
        <v>5240</v>
      </c>
      <c r="B228" s="111" t="s">
        <v>243</v>
      </c>
      <c r="C228" s="227">
        <f t="shared" si="26"/>
        <v>20000</v>
      </c>
      <c r="D228" s="116">
        <f>20000</f>
        <v>20000</v>
      </c>
      <c r="E228" s="117"/>
      <c r="F228" s="227">
        <f t="shared" si="30"/>
        <v>20000</v>
      </c>
      <c r="G228" s="116">
        <v>0</v>
      </c>
      <c r="H228" s="408"/>
      <c r="I228" s="230">
        <f t="shared" si="31"/>
        <v>0</v>
      </c>
      <c r="J228" s="116"/>
      <c r="K228" s="408"/>
      <c r="L228" s="230">
        <f t="shared" si="32"/>
        <v>0</v>
      </c>
      <c r="M228" s="464"/>
      <c r="N228" s="118"/>
      <c r="O228" s="230">
        <f t="shared" si="33"/>
        <v>0</v>
      </c>
      <c r="P228" s="387"/>
      <c r="R228" s="346"/>
    </row>
    <row r="229" spans="1:18" x14ac:dyDescent="0.25">
      <c r="A229" s="224">
        <v>5250</v>
      </c>
      <c r="B229" s="111" t="s">
        <v>244</v>
      </c>
      <c r="C229" s="227">
        <f t="shared" si="26"/>
        <v>40000</v>
      </c>
      <c r="D229" s="116">
        <v>40000</v>
      </c>
      <c r="E229" s="118"/>
      <c r="F229" s="230">
        <f t="shared" si="30"/>
        <v>40000</v>
      </c>
      <c r="G229" s="116">
        <v>0</v>
      </c>
      <c r="H229" s="408"/>
      <c r="I229" s="230">
        <f t="shared" si="31"/>
        <v>0</v>
      </c>
      <c r="J229" s="116"/>
      <c r="K229" s="408"/>
      <c r="L229" s="230">
        <f t="shared" si="32"/>
        <v>0</v>
      </c>
      <c r="M229" s="464"/>
      <c r="N229" s="118"/>
      <c r="O229" s="230">
        <f t="shared" si="33"/>
        <v>0</v>
      </c>
      <c r="P229" s="387"/>
      <c r="R229" s="346"/>
    </row>
    <row r="230" spans="1:18" hidden="1" x14ac:dyDescent="0.25">
      <c r="A230" s="224">
        <v>5260</v>
      </c>
      <c r="B230" s="111" t="s">
        <v>245</v>
      </c>
      <c r="C230" s="227">
        <f t="shared" si="26"/>
        <v>0</v>
      </c>
      <c r="D230" s="225">
        <f>SUM(D231)</f>
        <v>0</v>
      </c>
      <c r="E230" s="228">
        <f>SUM(E231)</f>
        <v>0</v>
      </c>
      <c r="F230" s="230">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c r="R230" s="346"/>
    </row>
    <row r="231" spans="1:18" ht="24" hidden="1" x14ac:dyDescent="0.25">
      <c r="A231" s="64">
        <v>5269</v>
      </c>
      <c r="B231" s="111" t="s">
        <v>246</v>
      </c>
      <c r="C231" s="227">
        <f t="shared" si="26"/>
        <v>0</v>
      </c>
      <c r="D231" s="116">
        <v>0</v>
      </c>
      <c r="E231" s="118"/>
      <c r="F231" s="230">
        <f t="shared" si="30"/>
        <v>0</v>
      </c>
      <c r="G231" s="116">
        <v>0</v>
      </c>
      <c r="H231" s="408"/>
      <c r="I231" s="230">
        <f t="shared" si="31"/>
        <v>0</v>
      </c>
      <c r="J231" s="116"/>
      <c r="K231" s="408"/>
      <c r="L231" s="230">
        <f t="shared" si="32"/>
        <v>0</v>
      </c>
      <c r="M231" s="464"/>
      <c r="N231" s="118"/>
      <c r="O231" s="230">
        <f t="shared" si="33"/>
        <v>0</v>
      </c>
      <c r="P231" s="387"/>
      <c r="R231" s="346"/>
    </row>
    <row r="232" spans="1:18" ht="24" hidden="1" x14ac:dyDescent="0.25">
      <c r="A232" s="213">
        <v>5270</v>
      </c>
      <c r="B232" s="156" t="s">
        <v>247</v>
      </c>
      <c r="C232" s="290">
        <f t="shared" si="26"/>
        <v>0</v>
      </c>
      <c r="D232" s="231">
        <v>0</v>
      </c>
      <c r="E232" s="234"/>
      <c r="F232" s="219">
        <f t="shared" si="30"/>
        <v>0</v>
      </c>
      <c r="G232" s="231">
        <v>0</v>
      </c>
      <c r="H232" s="467"/>
      <c r="I232" s="219">
        <f t="shared" si="31"/>
        <v>0</v>
      </c>
      <c r="J232" s="231"/>
      <c r="K232" s="467"/>
      <c r="L232" s="219">
        <f t="shared" si="32"/>
        <v>0</v>
      </c>
      <c r="M232" s="468"/>
      <c r="N232" s="234"/>
      <c r="O232" s="219">
        <f t="shared" si="33"/>
        <v>0</v>
      </c>
      <c r="P232" s="434"/>
      <c r="R232" s="346"/>
    </row>
    <row r="233" spans="1:18" hidden="1" x14ac:dyDescent="0.25">
      <c r="A233" s="200">
        <v>6000</v>
      </c>
      <c r="B233" s="200" t="s">
        <v>248</v>
      </c>
      <c r="C233" s="455">
        <f t="shared" si="26"/>
        <v>0</v>
      </c>
      <c r="D233" s="206">
        <f>D234+D254+D261</f>
        <v>0</v>
      </c>
      <c r="E233" s="207">
        <f>E234+E254+E261</f>
        <v>0</v>
      </c>
      <c r="F233" s="209">
        <f t="shared" si="30"/>
        <v>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c r="R233" s="346"/>
    </row>
    <row r="234" spans="1:18" hidden="1" x14ac:dyDescent="0.25">
      <c r="A234" s="137">
        <v>6200</v>
      </c>
      <c r="B234" s="253" t="s">
        <v>249</v>
      </c>
      <c r="C234" s="485">
        <f>F234+I234+L234+O234</f>
        <v>0</v>
      </c>
      <c r="D234" s="211">
        <f>SUM(D235,D236,D238,D241,D247,D248,D249)</f>
        <v>0</v>
      </c>
      <c r="E234" s="266">
        <f>SUM(E235,E236,E238,E241,E247,E248,E249)</f>
        <v>0</v>
      </c>
      <c r="F234" s="268">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c r="R234" s="346"/>
    </row>
    <row r="235" spans="1:18" ht="24" hidden="1" x14ac:dyDescent="0.25">
      <c r="A235" s="350">
        <v>6220</v>
      </c>
      <c r="B235" s="101" t="s">
        <v>250</v>
      </c>
      <c r="C235" s="239">
        <f t="shared" si="26"/>
        <v>0</v>
      </c>
      <c r="D235" s="106">
        <v>0</v>
      </c>
      <c r="E235" s="108"/>
      <c r="F235" s="243">
        <f t="shared" si="30"/>
        <v>0</v>
      </c>
      <c r="G235" s="106">
        <v>0</v>
      </c>
      <c r="H235" s="403"/>
      <c r="I235" s="243">
        <f t="shared" si="31"/>
        <v>0</v>
      </c>
      <c r="J235" s="106"/>
      <c r="K235" s="403"/>
      <c r="L235" s="243">
        <f t="shared" si="32"/>
        <v>0</v>
      </c>
      <c r="M235" s="463"/>
      <c r="N235" s="108"/>
      <c r="O235" s="243">
        <f t="shared" si="33"/>
        <v>0</v>
      </c>
      <c r="P235" s="382"/>
      <c r="R235" s="346"/>
    </row>
    <row r="236" spans="1:18" hidden="1" x14ac:dyDescent="0.25">
      <c r="A236" s="224">
        <v>6230</v>
      </c>
      <c r="B236" s="111" t="s">
        <v>251</v>
      </c>
      <c r="C236" s="226">
        <f t="shared" si="26"/>
        <v>0</v>
      </c>
      <c r="D236" s="225">
        <f>SUM(D237)</f>
        <v>0</v>
      </c>
      <c r="E236" s="228">
        <f>SUM(E237)</f>
        <v>0</v>
      </c>
      <c r="F236" s="230">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c r="R236" s="346"/>
    </row>
    <row r="237" spans="1:18" ht="24" hidden="1" x14ac:dyDescent="0.25">
      <c r="A237" s="64">
        <v>6239</v>
      </c>
      <c r="B237" s="101" t="s">
        <v>252</v>
      </c>
      <c r="C237" s="226">
        <f t="shared" si="26"/>
        <v>0</v>
      </c>
      <c r="D237" s="116">
        <v>0</v>
      </c>
      <c r="E237" s="118"/>
      <c r="F237" s="230">
        <f t="shared" si="30"/>
        <v>0</v>
      </c>
      <c r="G237" s="116">
        <v>0</v>
      </c>
      <c r="H237" s="408"/>
      <c r="I237" s="230">
        <f t="shared" si="31"/>
        <v>0</v>
      </c>
      <c r="J237" s="116"/>
      <c r="K237" s="408"/>
      <c r="L237" s="230">
        <f t="shared" si="32"/>
        <v>0</v>
      </c>
      <c r="M237" s="464"/>
      <c r="N237" s="118"/>
      <c r="O237" s="230">
        <f t="shared" si="33"/>
        <v>0</v>
      </c>
      <c r="P237" s="387"/>
      <c r="R237" s="346"/>
    </row>
    <row r="238" spans="1:18" ht="24" hidden="1" x14ac:dyDescent="0.25">
      <c r="A238" s="224">
        <v>6240</v>
      </c>
      <c r="B238" s="111" t="s">
        <v>253</v>
      </c>
      <c r="C238" s="226">
        <f t="shared" si="26"/>
        <v>0</v>
      </c>
      <c r="D238" s="225">
        <f>SUM(D239:D240)</f>
        <v>0</v>
      </c>
      <c r="E238" s="228">
        <f>SUM(E239:E240)</f>
        <v>0</v>
      </c>
      <c r="F238" s="230">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c r="R238" s="346"/>
    </row>
    <row r="239" spans="1:18" hidden="1" x14ac:dyDescent="0.25">
      <c r="A239" s="64">
        <v>6241</v>
      </c>
      <c r="B239" s="111" t="s">
        <v>254</v>
      </c>
      <c r="C239" s="226">
        <f t="shared" si="26"/>
        <v>0</v>
      </c>
      <c r="D239" s="116">
        <v>0</v>
      </c>
      <c r="E239" s="118"/>
      <c r="F239" s="230">
        <f t="shared" si="30"/>
        <v>0</v>
      </c>
      <c r="G239" s="116">
        <v>0</v>
      </c>
      <c r="H239" s="408"/>
      <c r="I239" s="230">
        <f t="shared" si="31"/>
        <v>0</v>
      </c>
      <c r="J239" s="116"/>
      <c r="K239" s="408"/>
      <c r="L239" s="230">
        <f t="shared" si="32"/>
        <v>0</v>
      </c>
      <c r="M239" s="464"/>
      <c r="N239" s="118"/>
      <c r="O239" s="230">
        <f t="shared" si="33"/>
        <v>0</v>
      </c>
      <c r="P239" s="387"/>
      <c r="R239" s="346"/>
    </row>
    <row r="240" spans="1:18" hidden="1" x14ac:dyDescent="0.25">
      <c r="A240" s="64">
        <v>6242</v>
      </c>
      <c r="B240" s="111" t="s">
        <v>255</v>
      </c>
      <c r="C240" s="226">
        <f t="shared" si="26"/>
        <v>0</v>
      </c>
      <c r="D240" s="116">
        <v>0</v>
      </c>
      <c r="E240" s="118"/>
      <c r="F240" s="230">
        <f t="shared" si="30"/>
        <v>0</v>
      </c>
      <c r="G240" s="116">
        <v>0</v>
      </c>
      <c r="H240" s="408"/>
      <c r="I240" s="230">
        <f t="shared" si="31"/>
        <v>0</v>
      </c>
      <c r="J240" s="116"/>
      <c r="K240" s="408"/>
      <c r="L240" s="230">
        <f t="shared" si="32"/>
        <v>0</v>
      </c>
      <c r="M240" s="464"/>
      <c r="N240" s="118"/>
      <c r="O240" s="230">
        <f t="shared" si="33"/>
        <v>0</v>
      </c>
      <c r="P240" s="387"/>
      <c r="R240" s="346"/>
    </row>
    <row r="241" spans="1:18" ht="24" hidden="1" x14ac:dyDescent="0.25">
      <c r="A241" s="224">
        <v>6250</v>
      </c>
      <c r="B241" s="111" t="s">
        <v>256</v>
      </c>
      <c r="C241" s="226">
        <f t="shared" si="26"/>
        <v>0</v>
      </c>
      <c r="D241" s="225">
        <f>SUM(D242:D246)</f>
        <v>0</v>
      </c>
      <c r="E241" s="228">
        <f>SUM(E242:E246)</f>
        <v>0</v>
      </c>
      <c r="F241" s="230">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c r="R241" s="346"/>
    </row>
    <row r="242" spans="1:18" hidden="1" x14ac:dyDescent="0.25">
      <c r="A242" s="64">
        <v>6252</v>
      </c>
      <c r="B242" s="111" t="s">
        <v>257</v>
      </c>
      <c r="C242" s="226">
        <f t="shared" si="26"/>
        <v>0</v>
      </c>
      <c r="D242" s="116">
        <v>0</v>
      </c>
      <c r="E242" s="118"/>
      <c r="F242" s="230">
        <f t="shared" si="30"/>
        <v>0</v>
      </c>
      <c r="G242" s="116">
        <v>0</v>
      </c>
      <c r="H242" s="408"/>
      <c r="I242" s="230">
        <f t="shared" si="31"/>
        <v>0</v>
      </c>
      <c r="J242" s="116"/>
      <c r="K242" s="408"/>
      <c r="L242" s="230">
        <f t="shared" si="32"/>
        <v>0</v>
      </c>
      <c r="M242" s="464"/>
      <c r="N242" s="118"/>
      <c r="O242" s="230">
        <f t="shared" si="33"/>
        <v>0</v>
      </c>
      <c r="P242" s="387"/>
      <c r="R242" s="346"/>
    </row>
    <row r="243" spans="1:18" hidden="1" x14ac:dyDescent="0.25">
      <c r="A243" s="64">
        <v>6253</v>
      </c>
      <c r="B243" s="111" t="s">
        <v>258</v>
      </c>
      <c r="C243" s="226">
        <f t="shared" si="26"/>
        <v>0</v>
      </c>
      <c r="D243" s="116">
        <v>0</v>
      </c>
      <c r="E243" s="118"/>
      <c r="F243" s="230">
        <f t="shared" si="30"/>
        <v>0</v>
      </c>
      <c r="G243" s="116">
        <v>0</v>
      </c>
      <c r="H243" s="408"/>
      <c r="I243" s="230">
        <f t="shared" si="31"/>
        <v>0</v>
      </c>
      <c r="J243" s="116"/>
      <c r="K243" s="408"/>
      <c r="L243" s="230">
        <f t="shared" si="32"/>
        <v>0</v>
      </c>
      <c r="M243" s="464"/>
      <c r="N243" s="118"/>
      <c r="O243" s="230">
        <f t="shared" si="33"/>
        <v>0</v>
      </c>
      <c r="P243" s="387"/>
      <c r="R243" s="346"/>
    </row>
    <row r="244" spans="1:18" ht="24" hidden="1" x14ac:dyDescent="0.25">
      <c r="A244" s="64">
        <v>6254</v>
      </c>
      <c r="B244" s="111" t="s">
        <v>259</v>
      </c>
      <c r="C244" s="226">
        <f t="shared" si="26"/>
        <v>0</v>
      </c>
      <c r="D244" s="116">
        <v>0</v>
      </c>
      <c r="E244" s="118"/>
      <c r="F244" s="230">
        <f t="shared" si="30"/>
        <v>0</v>
      </c>
      <c r="G244" s="116">
        <v>0</v>
      </c>
      <c r="H244" s="408"/>
      <c r="I244" s="230">
        <f t="shared" si="31"/>
        <v>0</v>
      </c>
      <c r="J244" s="116"/>
      <c r="K244" s="408"/>
      <c r="L244" s="230">
        <f t="shared" si="32"/>
        <v>0</v>
      </c>
      <c r="M244" s="464"/>
      <c r="N244" s="118"/>
      <c r="O244" s="230">
        <f t="shared" si="33"/>
        <v>0</v>
      </c>
      <c r="P244" s="387"/>
      <c r="R244" s="346"/>
    </row>
    <row r="245" spans="1:18" ht="24" hidden="1" x14ac:dyDescent="0.25">
      <c r="A245" s="64">
        <v>6255</v>
      </c>
      <c r="B245" s="111" t="s">
        <v>260</v>
      </c>
      <c r="C245" s="226">
        <f t="shared" si="26"/>
        <v>0</v>
      </c>
      <c r="D245" s="116">
        <v>0</v>
      </c>
      <c r="E245" s="118"/>
      <c r="F245" s="230">
        <f t="shared" si="30"/>
        <v>0</v>
      </c>
      <c r="G245" s="116">
        <v>0</v>
      </c>
      <c r="H245" s="408"/>
      <c r="I245" s="230">
        <f t="shared" si="31"/>
        <v>0</v>
      </c>
      <c r="J245" s="116"/>
      <c r="K245" s="408"/>
      <c r="L245" s="230">
        <f t="shared" si="32"/>
        <v>0</v>
      </c>
      <c r="M245" s="464"/>
      <c r="N245" s="118"/>
      <c r="O245" s="230">
        <f t="shared" si="33"/>
        <v>0</v>
      </c>
      <c r="P245" s="387"/>
      <c r="R245" s="346"/>
    </row>
    <row r="246" spans="1:18" hidden="1" x14ac:dyDescent="0.25">
      <c r="A246" s="64">
        <v>6259</v>
      </c>
      <c r="B246" s="111" t="s">
        <v>261</v>
      </c>
      <c r="C246" s="226">
        <f t="shared" si="26"/>
        <v>0</v>
      </c>
      <c r="D246" s="116">
        <v>0</v>
      </c>
      <c r="E246" s="118"/>
      <c r="F246" s="230">
        <f t="shared" si="30"/>
        <v>0</v>
      </c>
      <c r="G246" s="116">
        <v>0</v>
      </c>
      <c r="H246" s="408"/>
      <c r="I246" s="230">
        <f t="shared" si="31"/>
        <v>0</v>
      </c>
      <c r="J246" s="116"/>
      <c r="K246" s="408"/>
      <c r="L246" s="230">
        <f t="shared" si="32"/>
        <v>0</v>
      </c>
      <c r="M246" s="464"/>
      <c r="N246" s="118"/>
      <c r="O246" s="230">
        <f t="shared" si="33"/>
        <v>0</v>
      </c>
      <c r="P246" s="387"/>
      <c r="R246" s="346"/>
    </row>
    <row r="247" spans="1:18" ht="24" hidden="1" x14ac:dyDescent="0.25">
      <c r="A247" s="224">
        <v>6260</v>
      </c>
      <c r="B247" s="111" t="s">
        <v>262</v>
      </c>
      <c r="C247" s="226">
        <f t="shared" si="26"/>
        <v>0</v>
      </c>
      <c r="D247" s="116">
        <v>0</v>
      </c>
      <c r="E247" s="118"/>
      <c r="F247" s="230">
        <f t="shared" ref="F247:F299" si="37">D247+E247</f>
        <v>0</v>
      </c>
      <c r="G247" s="116">
        <v>0</v>
      </c>
      <c r="H247" s="408"/>
      <c r="I247" s="230">
        <f t="shared" ref="I247:I299" si="38">G247+H247</f>
        <v>0</v>
      </c>
      <c r="J247" s="116"/>
      <c r="K247" s="408"/>
      <c r="L247" s="230">
        <f t="shared" ref="L247:L299" si="39">J247+K247</f>
        <v>0</v>
      </c>
      <c r="M247" s="464"/>
      <c r="N247" s="118"/>
      <c r="O247" s="230">
        <f t="shared" ref="O247:O276" si="40">M247+N247</f>
        <v>0</v>
      </c>
      <c r="P247" s="387"/>
      <c r="R247" s="346"/>
    </row>
    <row r="248" spans="1:18" hidden="1" x14ac:dyDescent="0.25">
      <c r="A248" s="224">
        <v>6270</v>
      </c>
      <c r="B248" s="111" t="s">
        <v>263</v>
      </c>
      <c r="C248" s="226">
        <f t="shared" si="26"/>
        <v>0</v>
      </c>
      <c r="D248" s="116">
        <v>0</v>
      </c>
      <c r="E248" s="118"/>
      <c r="F248" s="230">
        <f t="shared" si="37"/>
        <v>0</v>
      </c>
      <c r="G248" s="116">
        <v>0</v>
      </c>
      <c r="H248" s="408"/>
      <c r="I248" s="230">
        <f t="shared" si="38"/>
        <v>0</v>
      </c>
      <c r="J248" s="116"/>
      <c r="K248" s="408"/>
      <c r="L248" s="230">
        <f t="shared" si="39"/>
        <v>0</v>
      </c>
      <c r="M248" s="464"/>
      <c r="N248" s="118"/>
      <c r="O248" s="230">
        <f t="shared" si="40"/>
        <v>0</v>
      </c>
      <c r="P248" s="387"/>
      <c r="R248" s="346"/>
    </row>
    <row r="249" spans="1:18" ht="24" hidden="1" x14ac:dyDescent="0.25">
      <c r="A249" s="350">
        <v>6290</v>
      </c>
      <c r="B249" s="101" t="s">
        <v>264</v>
      </c>
      <c r="C249" s="226">
        <f t="shared" si="26"/>
        <v>0</v>
      </c>
      <c r="D249" s="238">
        <f>SUM(D250:D253)</f>
        <v>0</v>
      </c>
      <c r="E249" s="241">
        <f>SUM(E250:E253)</f>
        <v>0</v>
      </c>
      <c r="F249" s="243">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c r="R249" s="346"/>
    </row>
    <row r="250" spans="1:18" hidden="1" x14ac:dyDescent="0.25">
      <c r="A250" s="64">
        <v>6291</v>
      </c>
      <c r="B250" s="111" t="s">
        <v>265</v>
      </c>
      <c r="C250" s="226">
        <f t="shared" si="26"/>
        <v>0</v>
      </c>
      <c r="D250" s="116">
        <v>0</v>
      </c>
      <c r="E250" s="118"/>
      <c r="F250" s="230">
        <f t="shared" si="37"/>
        <v>0</v>
      </c>
      <c r="G250" s="116">
        <v>0</v>
      </c>
      <c r="H250" s="408"/>
      <c r="I250" s="230">
        <f t="shared" si="38"/>
        <v>0</v>
      </c>
      <c r="J250" s="116"/>
      <c r="K250" s="408"/>
      <c r="L250" s="230">
        <f t="shared" si="39"/>
        <v>0</v>
      </c>
      <c r="M250" s="464"/>
      <c r="N250" s="118"/>
      <c r="O250" s="230">
        <f t="shared" si="40"/>
        <v>0</v>
      </c>
      <c r="P250" s="387"/>
      <c r="R250" s="346"/>
    </row>
    <row r="251" spans="1:18" hidden="1" x14ac:dyDescent="0.25">
      <c r="A251" s="64">
        <v>6292</v>
      </c>
      <c r="B251" s="111" t="s">
        <v>266</v>
      </c>
      <c r="C251" s="226">
        <f t="shared" si="26"/>
        <v>0</v>
      </c>
      <c r="D251" s="116">
        <v>0</v>
      </c>
      <c r="E251" s="118"/>
      <c r="F251" s="230">
        <f t="shared" si="37"/>
        <v>0</v>
      </c>
      <c r="G251" s="116">
        <v>0</v>
      </c>
      <c r="H251" s="408"/>
      <c r="I251" s="230">
        <f t="shared" si="38"/>
        <v>0</v>
      </c>
      <c r="J251" s="116"/>
      <c r="K251" s="408"/>
      <c r="L251" s="230">
        <f t="shared" si="39"/>
        <v>0</v>
      </c>
      <c r="M251" s="464"/>
      <c r="N251" s="118"/>
      <c r="O251" s="230">
        <f t="shared" si="40"/>
        <v>0</v>
      </c>
      <c r="P251" s="387"/>
      <c r="R251" s="346"/>
    </row>
    <row r="252" spans="1:18" ht="84" hidden="1" customHeight="1" x14ac:dyDescent="0.25">
      <c r="A252" s="64">
        <v>6296</v>
      </c>
      <c r="B252" s="111" t="s">
        <v>267</v>
      </c>
      <c r="C252" s="226">
        <f t="shared" si="26"/>
        <v>0</v>
      </c>
      <c r="D252" s="116">
        <v>0</v>
      </c>
      <c r="E252" s="118"/>
      <c r="F252" s="230">
        <f t="shared" si="37"/>
        <v>0</v>
      </c>
      <c r="G252" s="116">
        <v>0</v>
      </c>
      <c r="H252" s="408"/>
      <c r="I252" s="230">
        <f t="shared" si="38"/>
        <v>0</v>
      </c>
      <c r="J252" s="116"/>
      <c r="K252" s="408"/>
      <c r="L252" s="230">
        <f t="shared" si="39"/>
        <v>0</v>
      </c>
      <c r="M252" s="464"/>
      <c r="N252" s="118"/>
      <c r="O252" s="230">
        <f t="shared" si="40"/>
        <v>0</v>
      </c>
      <c r="P252" s="387"/>
      <c r="R252" s="346"/>
    </row>
    <row r="253" spans="1:18" ht="36" hidden="1" x14ac:dyDescent="0.25">
      <c r="A253" s="64">
        <v>6299</v>
      </c>
      <c r="B253" s="111" t="s">
        <v>268</v>
      </c>
      <c r="C253" s="226">
        <f t="shared" si="26"/>
        <v>0</v>
      </c>
      <c r="D253" s="116">
        <v>0</v>
      </c>
      <c r="E253" s="118"/>
      <c r="F253" s="230">
        <f t="shared" si="37"/>
        <v>0</v>
      </c>
      <c r="G253" s="116">
        <v>0</v>
      </c>
      <c r="H253" s="408"/>
      <c r="I253" s="230">
        <f t="shared" si="38"/>
        <v>0</v>
      </c>
      <c r="J253" s="116"/>
      <c r="K253" s="408"/>
      <c r="L253" s="230">
        <f t="shared" si="39"/>
        <v>0</v>
      </c>
      <c r="M253" s="464"/>
      <c r="N253" s="118"/>
      <c r="O253" s="230">
        <f t="shared" si="40"/>
        <v>0</v>
      </c>
      <c r="P253" s="387"/>
      <c r="R253" s="346"/>
    </row>
    <row r="254" spans="1:18" hidden="1" x14ac:dyDescent="0.25">
      <c r="A254" s="85">
        <v>6300</v>
      </c>
      <c r="B254" s="210" t="s">
        <v>269</v>
      </c>
      <c r="C254" s="393">
        <f t="shared" si="26"/>
        <v>0</v>
      </c>
      <c r="D254" s="95">
        <f>SUM(D255,D259,D260)</f>
        <v>0</v>
      </c>
      <c r="E254" s="98">
        <f>SUM(E255,E259,E260)</f>
        <v>0</v>
      </c>
      <c r="F254" s="99">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c r="R254" s="346"/>
    </row>
    <row r="255" spans="1:18" ht="24" hidden="1" x14ac:dyDescent="0.25">
      <c r="A255" s="350">
        <v>6320</v>
      </c>
      <c r="B255" s="101" t="s">
        <v>270</v>
      </c>
      <c r="C255" s="477">
        <f t="shared" si="26"/>
        <v>0</v>
      </c>
      <c r="D255" s="238">
        <f>SUM(D256:D258)</f>
        <v>0</v>
      </c>
      <c r="E255" s="241">
        <f>SUM(E256:E258)</f>
        <v>0</v>
      </c>
      <c r="F255" s="243">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c r="R255" s="346"/>
    </row>
    <row r="256" spans="1:18" hidden="1" x14ac:dyDescent="0.25">
      <c r="A256" s="64">
        <v>6322</v>
      </c>
      <c r="B256" s="111" t="s">
        <v>271</v>
      </c>
      <c r="C256" s="466">
        <f t="shared" si="26"/>
        <v>0</v>
      </c>
      <c r="D256" s="116">
        <v>0</v>
      </c>
      <c r="E256" s="118"/>
      <c r="F256" s="230">
        <f t="shared" si="37"/>
        <v>0</v>
      </c>
      <c r="G256" s="116">
        <v>0</v>
      </c>
      <c r="H256" s="408"/>
      <c r="I256" s="230">
        <f t="shared" si="38"/>
        <v>0</v>
      </c>
      <c r="J256" s="116"/>
      <c r="K256" s="408"/>
      <c r="L256" s="230">
        <f t="shared" si="39"/>
        <v>0</v>
      </c>
      <c r="M256" s="464"/>
      <c r="N256" s="118"/>
      <c r="O256" s="230">
        <f t="shared" si="40"/>
        <v>0</v>
      </c>
      <c r="P256" s="387"/>
      <c r="R256" s="346"/>
    </row>
    <row r="257" spans="1:18" ht="24" hidden="1" x14ac:dyDescent="0.25">
      <c r="A257" s="64">
        <v>6323</v>
      </c>
      <c r="B257" s="111" t="s">
        <v>272</v>
      </c>
      <c r="C257" s="466">
        <f t="shared" si="26"/>
        <v>0</v>
      </c>
      <c r="D257" s="116">
        <v>0</v>
      </c>
      <c r="E257" s="118"/>
      <c r="F257" s="230">
        <f t="shared" si="37"/>
        <v>0</v>
      </c>
      <c r="G257" s="116">
        <v>0</v>
      </c>
      <c r="H257" s="408"/>
      <c r="I257" s="230">
        <f t="shared" si="38"/>
        <v>0</v>
      </c>
      <c r="J257" s="116"/>
      <c r="K257" s="408"/>
      <c r="L257" s="230">
        <f t="shared" si="39"/>
        <v>0</v>
      </c>
      <c r="M257" s="464"/>
      <c r="N257" s="118"/>
      <c r="O257" s="230">
        <f t="shared" si="40"/>
        <v>0</v>
      </c>
      <c r="P257" s="387"/>
      <c r="R257" s="346"/>
    </row>
    <row r="258" spans="1:18" ht="24" hidden="1" x14ac:dyDescent="0.25">
      <c r="A258" s="55">
        <v>6324</v>
      </c>
      <c r="B258" s="101" t="s">
        <v>273</v>
      </c>
      <c r="C258" s="466">
        <f t="shared" si="26"/>
        <v>0</v>
      </c>
      <c r="D258" s="106">
        <v>0</v>
      </c>
      <c r="E258" s="108"/>
      <c r="F258" s="243">
        <f t="shared" si="37"/>
        <v>0</v>
      </c>
      <c r="G258" s="106">
        <v>0</v>
      </c>
      <c r="H258" s="403"/>
      <c r="I258" s="243">
        <f t="shared" si="38"/>
        <v>0</v>
      </c>
      <c r="J258" s="106"/>
      <c r="K258" s="403"/>
      <c r="L258" s="243">
        <f t="shared" si="39"/>
        <v>0</v>
      </c>
      <c r="M258" s="463"/>
      <c r="N258" s="108"/>
      <c r="O258" s="243">
        <f t="shared" si="40"/>
        <v>0</v>
      </c>
      <c r="P258" s="382"/>
      <c r="R258" s="346"/>
    </row>
    <row r="259" spans="1:18" ht="24" hidden="1" x14ac:dyDescent="0.25">
      <c r="A259" s="273">
        <v>6330</v>
      </c>
      <c r="B259" s="274" t="s">
        <v>274</v>
      </c>
      <c r="C259" s="466">
        <f t="shared" ref="C259:C286" si="50">F259+I259+L259+O259</f>
        <v>0</v>
      </c>
      <c r="D259" s="257">
        <v>0</v>
      </c>
      <c r="E259" s="260"/>
      <c r="F259" s="479">
        <f t="shared" si="37"/>
        <v>0</v>
      </c>
      <c r="G259" s="257">
        <v>0</v>
      </c>
      <c r="H259" s="483"/>
      <c r="I259" s="479">
        <f t="shared" si="38"/>
        <v>0</v>
      </c>
      <c r="J259" s="257"/>
      <c r="K259" s="483"/>
      <c r="L259" s="479">
        <f t="shared" si="39"/>
        <v>0</v>
      </c>
      <c r="M259" s="484"/>
      <c r="N259" s="260"/>
      <c r="O259" s="479">
        <f t="shared" si="40"/>
        <v>0</v>
      </c>
      <c r="P259" s="480"/>
      <c r="R259" s="346"/>
    </row>
    <row r="260" spans="1:18" hidden="1" x14ac:dyDescent="0.25">
      <c r="A260" s="224">
        <v>6360</v>
      </c>
      <c r="B260" s="111" t="s">
        <v>275</v>
      </c>
      <c r="C260" s="466">
        <f t="shared" si="50"/>
        <v>0</v>
      </c>
      <c r="D260" s="116">
        <v>0</v>
      </c>
      <c r="E260" s="118"/>
      <c r="F260" s="230">
        <f t="shared" si="37"/>
        <v>0</v>
      </c>
      <c r="G260" s="116">
        <v>0</v>
      </c>
      <c r="H260" s="408"/>
      <c r="I260" s="230">
        <f t="shared" si="38"/>
        <v>0</v>
      </c>
      <c r="J260" s="116"/>
      <c r="K260" s="408"/>
      <c r="L260" s="230">
        <f t="shared" si="39"/>
        <v>0</v>
      </c>
      <c r="M260" s="464"/>
      <c r="N260" s="118"/>
      <c r="O260" s="230">
        <f t="shared" si="40"/>
        <v>0</v>
      </c>
      <c r="P260" s="387"/>
      <c r="R260" s="346"/>
    </row>
    <row r="261" spans="1:18" ht="36" hidden="1" x14ac:dyDescent="0.25">
      <c r="A261" s="85">
        <v>6400</v>
      </c>
      <c r="B261" s="210" t="s">
        <v>276</v>
      </c>
      <c r="C261" s="393">
        <f t="shared" si="50"/>
        <v>0</v>
      </c>
      <c r="D261" s="95">
        <f>SUM(D262,D266)</f>
        <v>0</v>
      </c>
      <c r="E261" s="98">
        <f>SUM(E262,E266)</f>
        <v>0</v>
      </c>
      <c r="F261" s="99">
        <f t="shared" si="37"/>
        <v>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c r="R261" s="346"/>
    </row>
    <row r="262" spans="1:18" ht="24" hidden="1" x14ac:dyDescent="0.25">
      <c r="A262" s="350">
        <v>6410</v>
      </c>
      <c r="B262" s="101" t="s">
        <v>277</v>
      </c>
      <c r="C262" s="471">
        <f t="shared" si="50"/>
        <v>0</v>
      </c>
      <c r="D262" s="238">
        <f>SUM(D263:D265)</f>
        <v>0</v>
      </c>
      <c r="E262" s="241">
        <f>SUM(E263:E265)</f>
        <v>0</v>
      </c>
      <c r="F262" s="243">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c r="R262" s="346"/>
    </row>
    <row r="263" spans="1:18" hidden="1" x14ac:dyDescent="0.25">
      <c r="A263" s="64">
        <v>6411</v>
      </c>
      <c r="B263" s="275" t="s">
        <v>278</v>
      </c>
      <c r="C263" s="226">
        <f t="shared" si="50"/>
        <v>0</v>
      </c>
      <c r="D263" s="116">
        <v>0</v>
      </c>
      <c r="E263" s="118"/>
      <c r="F263" s="230">
        <f t="shared" si="37"/>
        <v>0</v>
      </c>
      <c r="G263" s="116">
        <v>0</v>
      </c>
      <c r="H263" s="408"/>
      <c r="I263" s="230">
        <f t="shared" si="38"/>
        <v>0</v>
      </c>
      <c r="J263" s="116"/>
      <c r="K263" s="408"/>
      <c r="L263" s="230">
        <f t="shared" si="39"/>
        <v>0</v>
      </c>
      <c r="M263" s="464"/>
      <c r="N263" s="118"/>
      <c r="O263" s="230">
        <f t="shared" si="40"/>
        <v>0</v>
      </c>
      <c r="P263" s="387"/>
      <c r="R263" s="346"/>
    </row>
    <row r="264" spans="1:18" ht="51.75" hidden="1" customHeight="1" x14ac:dyDescent="0.25">
      <c r="A264" s="64">
        <v>6412</v>
      </c>
      <c r="B264" s="111" t="s">
        <v>279</v>
      </c>
      <c r="C264" s="226">
        <f t="shared" si="50"/>
        <v>0</v>
      </c>
      <c r="D264" s="116">
        <v>0</v>
      </c>
      <c r="E264" s="118"/>
      <c r="F264" s="230">
        <f t="shared" si="37"/>
        <v>0</v>
      </c>
      <c r="G264" s="116">
        <v>0</v>
      </c>
      <c r="H264" s="408"/>
      <c r="I264" s="230">
        <f t="shared" si="38"/>
        <v>0</v>
      </c>
      <c r="J264" s="116"/>
      <c r="K264" s="408"/>
      <c r="L264" s="230">
        <f t="shared" si="39"/>
        <v>0</v>
      </c>
      <c r="M264" s="464"/>
      <c r="N264" s="118"/>
      <c r="O264" s="230">
        <f t="shared" si="40"/>
        <v>0</v>
      </c>
      <c r="P264" s="387"/>
      <c r="R264" s="346"/>
    </row>
    <row r="265" spans="1:18" ht="36" hidden="1" x14ac:dyDescent="0.25">
      <c r="A265" s="64">
        <v>6419</v>
      </c>
      <c r="B265" s="111" t="s">
        <v>280</v>
      </c>
      <c r="C265" s="226">
        <f t="shared" si="50"/>
        <v>0</v>
      </c>
      <c r="D265" s="116">
        <v>0</v>
      </c>
      <c r="E265" s="118"/>
      <c r="F265" s="230">
        <f t="shared" si="37"/>
        <v>0</v>
      </c>
      <c r="G265" s="116">
        <v>0</v>
      </c>
      <c r="H265" s="408"/>
      <c r="I265" s="230">
        <f t="shared" si="38"/>
        <v>0</v>
      </c>
      <c r="J265" s="116"/>
      <c r="K265" s="408"/>
      <c r="L265" s="230">
        <f t="shared" si="39"/>
        <v>0</v>
      </c>
      <c r="M265" s="464"/>
      <c r="N265" s="118"/>
      <c r="O265" s="230">
        <f t="shared" si="40"/>
        <v>0</v>
      </c>
      <c r="P265" s="387"/>
      <c r="R265" s="346"/>
    </row>
    <row r="266" spans="1:18" ht="36" hidden="1" x14ac:dyDescent="0.25">
      <c r="A266" s="224">
        <v>6420</v>
      </c>
      <c r="B266" s="111" t="s">
        <v>281</v>
      </c>
      <c r="C266" s="226">
        <f t="shared" si="50"/>
        <v>0</v>
      </c>
      <c r="D266" s="225">
        <f>SUM(D267:D270)</f>
        <v>0</v>
      </c>
      <c r="E266" s="228">
        <f>SUM(E267:E270)</f>
        <v>0</v>
      </c>
      <c r="F266" s="230">
        <f t="shared" si="37"/>
        <v>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c r="R266" s="346"/>
    </row>
    <row r="267" spans="1:18" hidden="1" x14ac:dyDescent="0.25">
      <c r="A267" s="64">
        <v>6421</v>
      </c>
      <c r="B267" s="111" t="s">
        <v>282</v>
      </c>
      <c r="C267" s="226">
        <f t="shared" si="50"/>
        <v>0</v>
      </c>
      <c r="D267" s="116">
        <v>0</v>
      </c>
      <c r="E267" s="118"/>
      <c r="F267" s="230">
        <f t="shared" si="37"/>
        <v>0</v>
      </c>
      <c r="G267" s="116">
        <v>0</v>
      </c>
      <c r="H267" s="408"/>
      <c r="I267" s="230">
        <f t="shared" si="38"/>
        <v>0</v>
      </c>
      <c r="J267" s="116"/>
      <c r="K267" s="408"/>
      <c r="L267" s="230">
        <f t="shared" si="39"/>
        <v>0</v>
      </c>
      <c r="M267" s="464"/>
      <c r="N267" s="118"/>
      <c r="O267" s="230">
        <f t="shared" si="40"/>
        <v>0</v>
      </c>
      <c r="P267" s="387"/>
      <c r="R267" s="346"/>
    </row>
    <row r="268" spans="1:18" hidden="1" x14ac:dyDescent="0.25">
      <c r="A268" s="64">
        <v>6422</v>
      </c>
      <c r="B268" s="111" t="s">
        <v>283</v>
      </c>
      <c r="C268" s="226">
        <f t="shared" si="50"/>
        <v>0</v>
      </c>
      <c r="D268" s="116">
        <v>0</v>
      </c>
      <c r="E268" s="118"/>
      <c r="F268" s="230">
        <f t="shared" si="37"/>
        <v>0</v>
      </c>
      <c r="G268" s="116">
        <v>0</v>
      </c>
      <c r="H268" s="408"/>
      <c r="I268" s="230">
        <f t="shared" si="38"/>
        <v>0</v>
      </c>
      <c r="J268" s="116"/>
      <c r="K268" s="408"/>
      <c r="L268" s="230">
        <f t="shared" si="39"/>
        <v>0</v>
      </c>
      <c r="M268" s="464"/>
      <c r="N268" s="118"/>
      <c r="O268" s="230">
        <f t="shared" si="40"/>
        <v>0</v>
      </c>
      <c r="P268" s="387"/>
      <c r="R268" s="346"/>
    </row>
    <row r="269" spans="1:18" ht="24" hidden="1" x14ac:dyDescent="0.25">
      <c r="A269" s="64">
        <v>6423</v>
      </c>
      <c r="B269" s="111" t="s">
        <v>284</v>
      </c>
      <c r="C269" s="226">
        <f t="shared" si="50"/>
        <v>0</v>
      </c>
      <c r="D269" s="116">
        <v>0</v>
      </c>
      <c r="E269" s="118"/>
      <c r="F269" s="229">
        <f t="shared" si="37"/>
        <v>0</v>
      </c>
      <c r="G269" s="116">
        <v>0</v>
      </c>
      <c r="H269" s="408"/>
      <c r="I269" s="230">
        <f t="shared" si="38"/>
        <v>0</v>
      </c>
      <c r="J269" s="116"/>
      <c r="K269" s="408"/>
      <c r="L269" s="230">
        <f t="shared" si="39"/>
        <v>0</v>
      </c>
      <c r="M269" s="464"/>
      <c r="N269" s="118"/>
      <c r="O269" s="230">
        <f t="shared" si="40"/>
        <v>0</v>
      </c>
      <c r="P269" s="387"/>
      <c r="R269" s="346"/>
    </row>
    <row r="270" spans="1:18" ht="36" hidden="1" x14ac:dyDescent="0.25">
      <c r="A270" s="64">
        <v>6424</v>
      </c>
      <c r="B270" s="111" t="s">
        <v>285</v>
      </c>
      <c r="C270" s="226">
        <f t="shared" si="50"/>
        <v>0</v>
      </c>
      <c r="D270" s="116">
        <v>0</v>
      </c>
      <c r="E270" s="118"/>
      <c r="F270" s="229">
        <f t="shared" si="37"/>
        <v>0</v>
      </c>
      <c r="G270" s="116">
        <v>0</v>
      </c>
      <c r="H270" s="408"/>
      <c r="I270" s="230">
        <f t="shared" si="38"/>
        <v>0</v>
      </c>
      <c r="J270" s="116"/>
      <c r="K270" s="408"/>
      <c r="L270" s="230">
        <f t="shared" si="39"/>
        <v>0</v>
      </c>
      <c r="M270" s="464"/>
      <c r="N270" s="118"/>
      <c r="O270" s="230">
        <f t="shared" si="40"/>
        <v>0</v>
      </c>
      <c r="P270" s="387"/>
      <c r="R270" s="346"/>
    </row>
    <row r="271" spans="1:18" ht="51" hidden="1" customHeight="1" x14ac:dyDescent="0.25">
      <c r="A271" s="276">
        <v>7000</v>
      </c>
      <c r="B271" s="276" t="s">
        <v>286</v>
      </c>
      <c r="C271" s="491">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c r="R271" s="346"/>
    </row>
    <row r="272" spans="1:18" ht="24" hidden="1" x14ac:dyDescent="0.25">
      <c r="A272" s="85">
        <v>7200</v>
      </c>
      <c r="B272" s="210" t="s">
        <v>287</v>
      </c>
      <c r="C272" s="393">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c r="R272" s="346"/>
    </row>
    <row r="273" spans="1:18" ht="24" hidden="1" x14ac:dyDescent="0.25">
      <c r="A273" s="350">
        <v>7210</v>
      </c>
      <c r="B273" s="101" t="s">
        <v>288</v>
      </c>
      <c r="C273" s="400">
        <f t="shared" si="50"/>
        <v>0</v>
      </c>
      <c r="D273" s="106">
        <v>0</v>
      </c>
      <c r="E273" s="108"/>
      <c r="F273" s="242">
        <f t="shared" si="37"/>
        <v>0</v>
      </c>
      <c r="G273" s="106">
        <v>0</v>
      </c>
      <c r="H273" s="403"/>
      <c r="I273" s="243">
        <f t="shared" si="38"/>
        <v>0</v>
      </c>
      <c r="J273" s="106"/>
      <c r="K273" s="403"/>
      <c r="L273" s="243">
        <f t="shared" si="39"/>
        <v>0</v>
      </c>
      <c r="M273" s="463"/>
      <c r="N273" s="108"/>
      <c r="O273" s="243">
        <f t="shared" si="40"/>
        <v>0</v>
      </c>
      <c r="P273" s="382"/>
      <c r="R273" s="346"/>
    </row>
    <row r="274" spans="1:18" s="286" customFormat="1" ht="36" hidden="1" x14ac:dyDescent="0.25">
      <c r="A274" s="224">
        <v>7220</v>
      </c>
      <c r="B274" s="111" t="s">
        <v>289</v>
      </c>
      <c r="C274" s="405">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c r="R274" s="346"/>
    </row>
    <row r="275" spans="1:18" s="286" customFormat="1" ht="36" hidden="1" x14ac:dyDescent="0.25">
      <c r="A275" s="64">
        <v>7221</v>
      </c>
      <c r="B275" s="111" t="s">
        <v>290</v>
      </c>
      <c r="C275" s="405">
        <f t="shared" si="50"/>
        <v>0</v>
      </c>
      <c r="D275" s="116">
        <v>0</v>
      </c>
      <c r="E275" s="118"/>
      <c r="F275" s="229">
        <f t="shared" si="37"/>
        <v>0</v>
      </c>
      <c r="G275" s="116">
        <v>0</v>
      </c>
      <c r="H275" s="408"/>
      <c r="I275" s="230">
        <f t="shared" si="38"/>
        <v>0</v>
      </c>
      <c r="J275" s="116"/>
      <c r="K275" s="408"/>
      <c r="L275" s="230">
        <f t="shared" si="39"/>
        <v>0</v>
      </c>
      <c r="M275" s="464"/>
      <c r="N275" s="118"/>
      <c r="O275" s="230">
        <f t="shared" si="40"/>
        <v>0</v>
      </c>
      <c r="P275" s="387"/>
      <c r="R275" s="346"/>
    </row>
    <row r="276" spans="1:18" s="286" customFormat="1" ht="36" hidden="1" x14ac:dyDescent="0.25">
      <c r="A276" s="64">
        <v>7222</v>
      </c>
      <c r="B276" s="111" t="s">
        <v>291</v>
      </c>
      <c r="C276" s="405">
        <f t="shared" si="50"/>
        <v>0</v>
      </c>
      <c r="D276" s="116">
        <v>0</v>
      </c>
      <c r="E276" s="118"/>
      <c r="F276" s="229">
        <f t="shared" si="37"/>
        <v>0</v>
      </c>
      <c r="G276" s="116">
        <v>0</v>
      </c>
      <c r="H276" s="408"/>
      <c r="I276" s="230">
        <f t="shared" si="38"/>
        <v>0</v>
      </c>
      <c r="J276" s="116"/>
      <c r="K276" s="408"/>
      <c r="L276" s="230">
        <f t="shared" si="39"/>
        <v>0</v>
      </c>
      <c r="M276" s="464"/>
      <c r="N276" s="118"/>
      <c r="O276" s="230">
        <f t="shared" si="40"/>
        <v>0</v>
      </c>
      <c r="P276" s="387"/>
      <c r="R276" s="346"/>
    </row>
    <row r="277" spans="1:18" s="286" customFormat="1" ht="24" hidden="1" x14ac:dyDescent="0.25">
      <c r="A277" s="224">
        <v>7230</v>
      </c>
      <c r="B277" s="111" t="s">
        <v>292</v>
      </c>
      <c r="C277" s="405">
        <f t="shared" si="50"/>
        <v>0</v>
      </c>
      <c r="D277" s="116">
        <v>0</v>
      </c>
      <c r="E277" s="118"/>
      <c r="F277" s="229">
        <f t="shared" si="37"/>
        <v>0</v>
      </c>
      <c r="G277" s="116">
        <v>0</v>
      </c>
      <c r="H277" s="408"/>
      <c r="I277" s="230">
        <f t="shared" si="38"/>
        <v>0</v>
      </c>
      <c r="J277" s="116"/>
      <c r="K277" s="408"/>
      <c r="L277" s="230">
        <f t="shared" si="39"/>
        <v>0</v>
      </c>
      <c r="M277" s="464"/>
      <c r="N277" s="118"/>
      <c r="O277" s="230">
        <f>M277+N277</f>
        <v>0</v>
      </c>
      <c r="P277" s="387"/>
      <c r="R277" s="346"/>
    </row>
    <row r="278" spans="1:18" ht="24" hidden="1" x14ac:dyDescent="0.25">
      <c r="A278" s="224">
        <v>7240</v>
      </c>
      <c r="B278" s="111" t="s">
        <v>293</v>
      </c>
      <c r="C278" s="405">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c r="R278" s="346"/>
    </row>
    <row r="279" spans="1:18" ht="48" hidden="1" x14ac:dyDescent="0.25">
      <c r="A279" s="64">
        <v>7245</v>
      </c>
      <c r="B279" s="111" t="s">
        <v>294</v>
      </c>
      <c r="C279" s="405">
        <f t="shared" si="50"/>
        <v>0</v>
      </c>
      <c r="D279" s="116">
        <v>0</v>
      </c>
      <c r="E279" s="118"/>
      <c r="F279" s="229">
        <f t="shared" si="37"/>
        <v>0</v>
      </c>
      <c r="G279" s="116">
        <v>0</v>
      </c>
      <c r="H279" s="408"/>
      <c r="I279" s="230">
        <f t="shared" si="38"/>
        <v>0</v>
      </c>
      <c r="J279" s="116"/>
      <c r="K279" s="408"/>
      <c r="L279" s="230">
        <f t="shared" si="39"/>
        <v>0</v>
      </c>
      <c r="M279" s="464"/>
      <c r="N279" s="118"/>
      <c r="O279" s="230">
        <f t="shared" ref="O279:O282" si="57">M279+N279</f>
        <v>0</v>
      </c>
      <c r="P279" s="387"/>
      <c r="R279" s="346"/>
    </row>
    <row r="280" spans="1:18" ht="96" hidden="1" x14ac:dyDescent="0.25">
      <c r="A280" s="64">
        <v>7246</v>
      </c>
      <c r="B280" s="111" t="s">
        <v>295</v>
      </c>
      <c r="C280" s="405">
        <f t="shared" si="50"/>
        <v>0</v>
      </c>
      <c r="D280" s="116">
        <v>0</v>
      </c>
      <c r="E280" s="118"/>
      <c r="F280" s="229">
        <f t="shared" si="37"/>
        <v>0</v>
      </c>
      <c r="G280" s="116">
        <v>0</v>
      </c>
      <c r="H280" s="408"/>
      <c r="I280" s="230">
        <f t="shared" si="38"/>
        <v>0</v>
      </c>
      <c r="J280" s="116"/>
      <c r="K280" s="408"/>
      <c r="L280" s="230">
        <f t="shared" si="39"/>
        <v>0</v>
      </c>
      <c r="M280" s="464"/>
      <c r="N280" s="118"/>
      <c r="O280" s="230">
        <f t="shared" si="57"/>
        <v>0</v>
      </c>
      <c r="P280" s="387"/>
      <c r="R280" s="346"/>
    </row>
    <row r="281" spans="1:18" ht="24" hidden="1" x14ac:dyDescent="0.25">
      <c r="A281" s="224">
        <v>7260</v>
      </c>
      <c r="B281" s="111" t="s">
        <v>296</v>
      </c>
      <c r="C281" s="405">
        <f t="shared" si="50"/>
        <v>0</v>
      </c>
      <c r="D281" s="106">
        <v>0</v>
      </c>
      <c r="E281" s="108"/>
      <c r="F281" s="242">
        <f t="shared" si="37"/>
        <v>0</v>
      </c>
      <c r="G281" s="106">
        <v>0</v>
      </c>
      <c r="H281" s="403"/>
      <c r="I281" s="243">
        <f t="shared" si="38"/>
        <v>0</v>
      </c>
      <c r="J281" s="106"/>
      <c r="K281" s="403"/>
      <c r="L281" s="243">
        <f t="shared" si="39"/>
        <v>0</v>
      </c>
      <c r="M281" s="463"/>
      <c r="N281" s="108"/>
      <c r="O281" s="243">
        <f t="shared" si="57"/>
        <v>0</v>
      </c>
      <c r="P281" s="382"/>
      <c r="R281" s="346"/>
    </row>
    <row r="282" spans="1:18" hidden="1" x14ac:dyDescent="0.25">
      <c r="A282" s="85">
        <v>7700</v>
      </c>
      <c r="B282" s="210" t="s">
        <v>297</v>
      </c>
      <c r="C282" s="498">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c r="R282" s="346"/>
    </row>
    <row r="283" spans="1:18" hidden="1" x14ac:dyDescent="0.25">
      <c r="A283" s="121">
        <v>7720</v>
      </c>
      <c r="B283" s="122" t="s">
        <v>298</v>
      </c>
      <c r="C283" s="500">
        <f t="shared" si="50"/>
        <v>0</v>
      </c>
      <c r="D283" s="128">
        <v>0</v>
      </c>
      <c r="E283" s="131"/>
      <c r="F283" s="501">
        <f t="shared" si="37"/>
        <v>0</v>
      </c>
      <c r="G283" s="128">
        <v>0</v>
      </c>
      <c r="H283" s="413"/>
      <c r="I283" s="414">
        <f t="shared" si="38"/>
        <v>0</v>
      </c>
      <c r="J283" s="128"/>
      <c r="K283" s="413"/>
      <c r="L283" s="414">
        <f t="shared" si="39"/>
        <v>0</v>
      </c>
      <c r="M283" s="502"/>
      <c r="N283" s="131"/>
      <c r="O283" s="414">
        <f>M283+N283</f>
        <v>0</v>
      </c>
      <c r="P283" s="416"/>
      <c r="R283" s="346"/>
    </row>
    <row r="284" spans="1:18" hidden="1" x14ac:dyDescent="0.25">
      <c r="A284" s="320"/>
      <c r="B284" s="156" t="s">
        <v>299</v>
      </c>
      <c r="C284" s="40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c r="R284" s="346"/>
    </row>
    <row r="285" spans="1:18" hidden="1" x14ac:dyDescent="0.25">
      <c r="A285" s="275" t="s">
        <v>300</v>
      </c>
      <c r="B285" s="64" t="s">
        <v>301</v>
      </c>
      <c r="C285" s="227">
        <f t="shared" si="50"/>
        <v>0</v>
      </c>
      <c r="D285" s="116"/>
      <c r="E285" s="118"/>
      <c r="F285" s="229">
        <f t="shared" si="37"/>
        <v>0</v>
      </c>
      <c r="G285" s="116"/>
      <c r="H285" s="408"/>
      <c r="I285" s="230">
        <f t="shared" si="38"/>
        <v>0</v>
      </c>
      <c r="J285" s="116"/>
      <c r="K285" s="408"/>
      <c r="L285" s="230">
        <f t="shared" si="39"/>
        <v>0</v>
      </c>
      <c r="M285" s="464"/>
      <c r="N285" s="118"/>
      <c r="O285" s="230">
        <f t="shared" si="58"/>
        <v>0</v>
      </c>
      <c r="P285" s="387"/>
      <c r="R285" s="346"/>
    </row>
    <row r="286" spans="1:18" ht="24" hidden="1" x14ac:dyDescent="0.25">
      <c r="A286" s="275" t="s">
        <v>302</v>
      </c>
      <c r="B286" s="296" t="s">
        <v>303</v>
      </c>
      <c r="C286" s="400">
        <f t="shared" si="50"/>
        <v>0</v>
      </c>
      <c r="D286" s="106"/>
      <c r="E286" s="108"/>
      <c r="F286" s="242">
        <f t="shared" si="37"/>
        <v>0</v>
      </c>
      <c r="G286" s="106"/>
      <c r="H286" s="403"/>
      <c r="I286" s="243">
        <f t="shared" si="38"/>
        <v>0</v>
      </c>
      <c r="J286" s="106"/>
      <c r="K286" s="403"/>
      <c r="L286" s="243">
        <f t="shared" si="39"/>
        <v>0</v>
      </c>
      <c r="M286" s="463"/>
      <c r="N286" s="108"/>
      <c r="O286" s="243">
        <f t="shared" si="58"/>
        <v>0</v>
      </c>
      <c r="P286" s="382"/>
      <c r="R286" s="346"/>
    </row>
    <row r="287" spans="1:18" x14ac:dyDescent="0.25">
      <c r="A287" s="503"/>
      <c r="B287" s="504" t="s">
        <v>304</v>
      </c>
      <c r="C287" s="505">
        <f>SUM(C284,C271,C233,C198,C190,C176,C78,C56)</f>
        <v>1111097</v>
      </c>
      <c r="D287" s="506">
        <f>SUM(D284,D271,D233,D198,D190,D176,D78,D56)</f>
        <v>1111097</v>
      </c>
      <c r="E287" s="605">
        <f>SUM(E284,E271,E233,E198,E190,E176,E78,E56)</f>
        <v>0</v>
      </c>
      <c r="F287" s="609">
        <f t="shared" si="37"/>
        <v>1111097</v>
      </c>
      <c r="G287" s="506">
        <f t="shared" ref="G287" si="59">SUM(G284,G271,G233,G198,G190,G176,G78,G56)</f>
        <v>0</v>
      </c>
      <c r="H287" s="507">
        <f>SUM(H284,H271,H233,H198,H190,H176,H78,H56)</f>
        <v>0</v>
      </c>
      <c r="I287" s="508">
        <f t="shared" si="38"/>
        <v>0</v>
      </c>
      <c r="J287" s="506">
        <f>SUM(J284,J271,J233,J198,J190,J176,J78,J56)</f>
        <v>0</v>
      </c>
      <c r="K287" s="507">
        <f>SUM(K284,K271,K233,K198,K190,K176,K78,K56)</f>
        <v>0</v>
      </c>
      <c r="L287" s="508">
        <f t="shared" si="39"/>
        <v>0</v>
      </c>
      <c r="M287" s="459">
        <f>SUM(M284,M271,M233,M198,M190,M176,M78,M56)</f>
        <v>0</v>
      </c>
      <c r="N287" s="266">
        <f>SUM(N284,N271,N233,N198,N190,N176,N78,N56)</f>
        <v>0</v>
      </c>
      <c r="O287" s="268">
        <f t="shared" si="58"/>
        <v>0</v>
      </c>
      <c r="P287" s="460"/>
      <c r="R287" s="346"/>
    </row>
    <row r="288" spans="1:18" hidden="1" x14ac:dyDescent="0.25">
      <c r="A288" s="509" t="s">
        <v>305</v>
      </c>
      <c r="B288" s="510"/>
      <c r="C288" s="511">
        <f t="shared" ref="C288" si="60">F288+I288+L288+O288</f>
        <v>0</v>
      </c>
      <c r="D288" s="512">
        <f>SUM(D28,D29,D45)-D54</f>
        <v>0</v>
      </c>
      <c r="E288" s="513">
        <f>SUM(E28,E29,E45)-E54</f>
        <v>0</v>
      </c>
      <c r="F288" s="514">
        <f t="shared" si="37"/>
        <v>0</v>
      </c>
      <c r="G288" s="512">
        <f>SUM(G28,G29,G45)-G54</f>
        <v>0</v>
      </c>
      <c r="H288" s="515">
        <f>SUM(H28,H29,H45)-H54</f>
        <v>0</v>
      </c>
      <c r="I288" s="516">
        <f t="shared" si="38"/>
        <v>0</v>
      </c>
      <c r="J288" s="512">
        <f>(J30+J46)-J54</f>
        <v>0</v>
      </c>
      <c r="K288" s="515">
        <f>(K30+K46)-K54</f>
        <v>0</v>
      </c>
      <c r="L288" s="516">
        <f t="shared" si="39"/>
        <v>0</v>
      </c>
      <c r="M288" s="511">
        <f>M48-M54</f>
        <v>0</v>
      </c>
      <c r="N288" s="513">
        <f>N48-N54</f>
        <v>0</v>
      </c>
      <c r="O288" s="516">
        <f t="shared" si="58"/>
        <v>0</v>
      </c>
      <c r="P288" s="517"/>
      <c r="R288" s="346"/>
    </row>
    <row r="289" spans="1:18" s="37" customFormat="1" hidden="1" x14ac:dyDescent="0.25">
      <c r="A289" s="509" t="s">
        <v>306</v>
      </c>
      <c r="B289" s="510"/>
      <c r="C289" s="518">
        <f>SUM(C290,C291)-C298+C299</f>
        <v>0</v>
      </c>
      <c r="D289" s="512">
        <f>SUM(D290,D291)-D298+D299</f>
        <v>0</v>
      </c>
      <c r="E289" s="513">
        <f>SUM(E290,E291)-E298+E299</f>
        <v>0</v>
      </c>
      <c r="F289" s="514">
        <f t="shared" si="37"/>
        <v>0</v>
      </c>
      <c r="G289" s="512">
        <f t="shared" ref="G289" si="61">SUM(G290,G291)-G298+G299</f>
        <v>0</v>
      </c>
      <c r="H289" s="515">
        <f>SUM(H290,H291)-H298+H299</f>
        <v>0</v>
      </c>
      <c r="I289" s="516">
        <f t="shared" si="38"/>
        <v>0</v>
      </c>
      <c r="J289" s="512">
        <f>SUM(J290,J291)-J298+J299</f>
        <v>0</v>
      </c>
      <c r="K289" s="515">
        <f>SUM(K290,K291)-K298+K299</f>
        <v>0</v>
      </c>
      <c r="L289" s="516">
        <f t="shared" si="39"/>
        <v>0</v>
      </c>
      <c r="M289" s="511">
        <f>SUM(M290,M291)-M298+M299</f>
        <v>0</v>
      </c>
      <c r="N289" s="513">
        <f>SUM(N290,N291)-N298+N299</f>
        <v>0</v>
      </c>
      <c r="O289" s="516">
        <f t="shared" si="58"/>
        <v>0</v>
      </c>
      <c r="P289" s="517"/>
      <c r="R289" s="346"/>
    </row>
    <row r="290" spans="1:18" s="37" customFormat="1" hidden="1" x14ac:dyDescent="0.25">
      <c r="A290" s="519" t="s">
        <v>307</v>
      </c>
      <c r="B290" s="519" t="s">
        <v>308</v>
      </c>
      <c r="C290" s="518">
        <f>C25-C284</f>
        <v>0</v>
      </c>
      <c r="D290" s="512">
        <f>D25-D284</f>
        <v>0</v>
      </c>
      <c r="E290" s="513">
        <f>E25-E284</f>
        <v>0</v>
      </c>
      <c r="F290" s="514">
        <f t="shared" si="37"/>
        <v>0</v>
      </c>
      <c r="G290" s="512">
        <f t="shared" ref="G290" si="62">G25-G284</f>
        <v>0</v>
      </c>
      <c r="H290" s="515">
        <f>H25-H284</f>
        <v>0</v>
      </c>
      <c r="I290" s="516">
        <f t="shared" si="38"/>
        <v>0</v>
      </c>
      <c r="J290" s="512">
        <f>J25-J284</f>
        <v>0</v>
      </c>
      <c r="K290" s="515">
        <f>K25-K284</f>
        <v>0</v>
      </c>
      <c r="L290" s="516">
        <f t="shared" si="39"/>
        <v>0</v>
      </c>
      <c r="M290" s="511">
        <f>M25-M284</f>
        <v>0</v>
      </c>
      <c r="N290" s="513">
        <f>N25-N284</f>
        <v>0</v>
      </c>
      <c r="O290" s="516">
        <f t="shared" si="58"/>
        <v>0</v>
      </c>
      <c r="P290" s="517"/>
      <c r="R290" s="346"/>
    </row>
    <row r="291" spans="1:18" s="37" customFormat="1" hidden="1" x14ac:dyDescent="0.25">
      <c r="A291" s="520" t="s">
        <v>309</v>
      </c>
      <c r="B291" s="520" t="s">
        <v>310</v>
      </c>
      <c r="C291" s="518">
        <f>SUM(C292,C294,C296)-SUM(C293,C295,C297)</f>
        <v>0</v>
      </c>
      <c r="D291" s="512">
        <f>SUM(D292,D294,D296)-SUM(D293,D295,D297)</f>
        <v>0</v>
      </c>
      <c r="E291" s="513">
        <f t="shared" ref="E291" si="63">SUM(E292,E294,E296)-SUM(E293,E295,E297)</f>
        <v>0</v>
      </c>
      <c r="F291" s="514">
        <f t="shared" si="37"/>
        <v>0</v>
      </c>
      <c r="G291" s="512">
        <f t="shared" ref="G291:H291" si="64">SUM(G292,G294,G296)-SUM(G293,G295,G297)</f>
        <v>0</v>
      </c>
      <c r="H291" s="515">
        <f t="shared" si="64"/>
        <v>0</v>
      </c>
      <c r="I291" s="516">
        <f t="shared" si="38"/>
        <v>0</v>
      </c>
      <c r="J291" s="512">
        <f t="shared" ref="J291:K291" si="65">SUM(J292,J294,J296)-SUM(J293,J295,J297)</f>
        <v>0</v>
      </c>
      <c r="K291" s="515">
        <f t="shared" si="65"/>
        <v>0</v>
      </c>
      <c r="L291" s="516">
        <f t="shared" si="39"/>
        <v>0</v>
      </c>
      <c r="M291" s="511">
        <f t="shared" ref="M291:N291" si="66">SUM(M292,M294,M296)-SUM(M293,M295,M297)</f>
        <v>0</v>
      </c>
      <c r="N291" s="513">
        <f t="shared" si="66"/>
        <v>0</v>
      </c>
      <c r="O291" s="516">
        <f t="shared" si="58"/>
        <v>0</v>
      </c>
      <c r="P291" s="517"/>
      <c r="R291" s="346"/>
    </row>
    <row r="292" spans="1:18" s="37" customFormat="1" hidden="1" x14ac:dyDescent="0.25">
      <c r="A292" s="320" t="s">
        <v>311</v>
      </c>
      <c r="B292" s="164" t="s">
        <v>312</v>
      </c>
      <c r="C292" s="410">
        <f t="shared" ref="C292:C299" si="67">F292+I292+L292+O292</f>
        <v>0</v>
      </c>
      <c r="D292" s="128"/>
      <c r="E292" s="131"/>
      <c r="F292" s="501">
        <f t="shared" si="37"/>
        <v>0</v>
      </c>
      <c r="G292" s="128"/>
      <c r="H292" s="413"/>
      <c r="I292" s="414">
        <f t="shared" si="38"/>
        <v>0</v>
      </c>
      <c r="J292" s="128"/>
      <c r="K292" s="413"/>
      <c r="L292" s="414">
        <f t="shared" si="39"/>
        <v>0</v>
      </c>
      <c r="M292" s="502"/>
      <c r="N292" s="131"/>
      <c r="O292" s="414">
        <f t="shared" si="58"/>
        <v>0</v>
      </c>
      <c r="P292" s="416"/>
      <c r="R292" s="346"/>
    </row>
    <row r="293" spans="1:18" ht="24" hidden="1" x14ac:dyDescent="0.25">
      <c r="A293" s="275" t="s">
        <v>313</v>
      </c>
      <c r="B293" s="63" t="s">
        <v>314</v>
      </c>
      <c r="C293" s="405">
        <f t="shared" si="67"/>
        <v>0</v>
      </c>
      <c r="D293" s="116"/>
      <c r="E293" s="118"/>
      <c r="F293" s="229">
        <f t="shared" si="37"/>
        <v>0</v>
      </c>
      <c r="G293" s="116"/>
      <c r="H293" s="408"/>
      <c r="I293" s="230">
        <f t="shared" si="38"/>
        <v>0</v>
      </c>
      <c r="J293" s="116"/>
      <c r="K293" s="408"/>
      <c r="L293" s="230">
        <f t="shared" si="39"/>
        <v>0</v>
      </c>
      <c r="M293" s="464"/>
      <c r="N293" s="118"/>
      <c r="O293" s="230">
        <f t="shared" si="58"/>
        <v>0</v>
      </c>
      <c r="P293" s="387"/>
      <c r="R293" s="346"/>
    </row>
    <row r="294" spans="1:18" hidden="1" x14ac:dyDescent="0.25">
      <c r="A294" s="275" t="s">
        <v>315</v>
      </c>
      <c r="B294" s="63" t="s">
        <v>316</v>
      </c>
      <c r="C294" s="405">
        <f t="shared" si="67"/>
        <v>0</v>
      </c>
      <c r="D294" s="116"/>
      <c r="E294" s="118"/>
      <c r="F294" s="229">
        <f t="shared" si="37"/>
        <v>0</v>
      </c>
      <c r="G294" s="116"/>
      <c r="H294" s="408"/>
      <c r="I294" s="230">
        <f t="shared" si="38"/>
        <v>0</v>
      </c>
      <c r="J294" s="116"/>
      <c r="K294" s="408"/>
      <c r="L294" s="230">
        <f t="shared" si="39"/>
        <v>0</v>
      </c>
      <c r="M294" s="464"/>
      <c r="N294" s="118"/>
      <c r="O294" s="230">
        <f t="shared" si="58"/>
        <v>0</v>
      </c>
      <c r="P294" s="387"/>
      <c r="R294" s="346"/>
    </row>
    <row r="295" spans="1:18" ht="24" hidden="1" x14ac:dyDescent="0.25">
      <c r="A295" s="275" t="s">
        <v>317</v>
      </c>
      <c r="B295" s="63" t="s">
        <v>318</v>
      </c>
      <c r="C295" s="405">
        <f t="shared" si="67"/>
        <v>0</v>
      </c>
      <c r="D295" s="116"/>
      <c r="E295" s="118"/>
      <c r="F295" s="229">
        <f t="shared" si="37"/>
        <v>0</v>
      </c>
      <c r="G295" s="116"/>
      <c r="H295" s="408"/>
      <c r="I295" s="230">
        <f t="shared" si="38"/>
        <v>0</v>
      </c>
      <c r="J295" s="116"/>
      <c r="K295" s="408"/>
      <c r="L295" s="230">
        <f t="shared" si="39"/>
        <v>0</v>
      </c>
      <c r="M295" s="464"/>
      <c r="N295" s="118"/>
      <c r="O295" s="230">
        <f t="shared" si="58"/>
        <v>0</v>
      </c>
      <c r="P295" s="387"/>
      <c r="R295" s="346"/>
    </row>
    <row r="296" spans="1:18" hidden="1" x14ac:dyDescent="0.25">
      <c r="A296" s="275" t="s">
        <v>319</v>
      </c>
      <c r="B296" s="63" t="s">
        <v>320</v>
      </c>
      <c r="C296" s="405">
        <f t="shared" si="67"/>
        <v>0</v>
      </c>
      <c r="D296" s="116"/>
      <c r="E296" s="118"/>
      <c r="F296" s="229">
        <f t="shared" si="37"/>
        <v>0</v>
      </c>
      <c r="G296" s="116"/>
      <c r="H296" s="408"/>
      <c r="I296" s="230">
        <f t="shared" si="38"/>
        <v>0</v>
      </c>
      <c r="J296" s="116"/>
      <c r="K296" s="408"/>
      <c r="L296" s="230">
        <f t="shared" si="39"/>
        <v>0</v>
      </c>
      <c r="M296" s="464"/>
      <c r="N296" s="118"/>
      <c r="O296" s="230">
        <f t="shared" si="58"/>
        <v>0</v>
      </c>
      <c r="P296" s="387"/>
      <c r="R296" s="346"/>
    </row>
    <row r="297" spans="1:18" ht="24" hidden="1" x14ac:dyDescent="0.25">
      <c r="A297" s="321" t="s">
        <v>321</v>
      </c>
      <c r="B297" s="322" t="s">
        <v>322</v>
      </c>
      <c r="C297" s="481">
        <f t="shared" si="67"/>
        <v>0</v>
      </c>
      <c r="D297" s="257"/>
      <c r="E297" s="260"/>
      <c r="F297" s="482">
        <f t="shared" si="37"/>
        <v>0</v>
      </c>
      <c r="G297" s="257"/>
      <c r="H297" s="483"/>
      <c r="I297" s="479">
        <f t="shared" si="38"/>
        <v>0</v>
      </c>
      <c r="J297" s="257"/>
      <c r="K297" s="483"/>
      <c r="L297" s="479">
        <f t="shared" si="39"/>
        <v>0</v>
      </c>
      <c r="M297" s="484"/>
      <c r="N297" s="260"/>
      <c r="O297" s="479">
        <f t="shared" si="58"/>
        <v>0</v>
      </c>
      <c r="P297" s="480"/>
      <c r="R297" s="346"/>
    </row>
    <row r="298" spans="1:18" hidden="1" x14ac:dyDescent="0.25">
      <c r="A298" s="520" t="s">
        <v>323</v>
      </c>
      <c r="B298" s="520" t="s">
        <v>324</v>
      </c>
      <c r="C298" s="521">
        <f t="shared" si="67"/>
        <v>0</v>
      </c>
      <c r="D298" s="522"/>
      <c r="E298" s="523"/>
      <c r="F298" s="514">
        <f t="shared" si="37"/>
        <v>0</v>
      </c>
      <c r="G298" s="522"/>
      <c r="H298" s="524"/>
      <c r="I298" s="516">
        <f t="shared" si="38"/>
        <v>0</v>
      </c>
      <c r="J298" s="522"/>
      <c r="K298" s="524"/>
      <c r="L298" s="516">
        <f t="shared" si="39"/>
        <v>0</v>
      </c>
      <c r="M298" s="525"/>
      <c r="N298" s="523"/>
      <c r="O298" s="516">
        <f t="shared" si="58"/>
        <v>0</v>
      </c>
      <c r="P298" s="517"/>
      <c r="R298" s="346"/>
    </row>
    <row r="299" spans="1:18" s="37" customFormat="1" ht="48" hidden="1" x14ac:dyDescent="0.25">
      <c r="A299" s="520" t="s">
        <v>325</v>
      </c>
      <c r="B299" s="330" t="s">
        <v>326</v>
      </c>
      <c r="C299" s="526">
        <f t="shared" si="67"/>
        <v>0</v>
      </c>
      <c r="D299" s="527"/>
      <c r="E299" s="528"/>
      <c r="F299" s="317">
        <f t="shared" si="37"/>
        <v>0</v>
      </c>
      <c r="G299" s="522"/>
      <c r="H299" s="524"/>
      <c r="I299" s="516">
        <f t="shared" si="38"/>
        <v>0</v>
      </c>
      <c r="J299" s="522"/>
      <c r="K299" s="524"/>
      <c r="L299" s="516">
        <f t="shared" si="39"/>
        <v>0</v>
      </c>
      <c r="M299" s="525"/>
      <c r="N299" s="523"/>
      <c r="O299" s="516">
        <f t="shared" si="58"/>
        <v>0</v>
      </c>
      <c r="P299" s="517"/>
      <c r="R299" s="346"/>
    </row>
    <row r="300" spans="1:18"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8" ht="12.75" thickBot="1" x14ac:dyDescent="0.3">
      <c r="A301" s="530"/>
      <c r="B301" s="531"/>
      <c r="C301" s="531"/>
      <c r="D301" s="531"/>
      <c r="E301" s="531"/>
      <c r="F301" s="531"/>
      <c r="G301" s="531"/>
      <c r="H301" s="531"/>
      <c r="I301" s="531"/>
      <c r="J301" s="531"/>
      <c r="K301" s="531"/>
      <c r="L301" s="531"/>
      <c r="M301" s="531"/>
      <c r="N301" s="531"/>
      <c r="O301" s="531"/>
      <c r="P301" s="532"/>
      <c r="Q301" s="9"/>
    </row>
    <row r="302" spans="1:18" x14ac:dyDescent="0.25">
      <c r="A302" s="4"/>
      <c r="B302" s="4"/>
      <c r="C302" s="4"/>
      <c r="D302" s="4"/>
      <c r="E302" s="4"/>
      <c r="F302" s="4"/>
      <c r="G302" s="4"/>
      <c r="H302" s="4"/>
      <c r="I302" s="4"/>
      <c r="J302" s="4"/>
      <c r="K302" s="4"/>
      <c r="L302" s="4"/>
      <c r="M302" s="4"/>
      <c r="N302" s="4"/>
      <c r="O302" s="4"/>
    </row>
    <row r="303" spans="1:18" x14ac:dyDescent="0.25">
      <c r="A303" s="4"/>
      <c r="B303" s="4"/>
      <c r="C303" s="4"/>
      <c r="D303" s="4"/>
      <c r="E303" s="4"/>
      <c r="F303" s="4"/>
      <c r="G303" s="4"/>
      <c r="H303" s="4"/>
      <c r="I303" s="4"/>
      <c r="J303" s="4"/>
      <c r="K303" s="4"/>
      <c r="L303" s="4"/>
      <c r="M303" s="4"/>
      <c r="N303" s="4"/>
      <c r="O303" s="4"/>
    </row>
    <row r="304" spans="1:18"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jYyyzznfmFJqm1eE93mGXGZljCr6azHm4HQ1ixn2E72M/V9svzkBT6ffrKgT4YxqKn0fiGcWEwYaD+QzyT06Hw==" saltValue="76C9lYsyywnTiaM4ZD6cpg==" spinCount="100000" sheet="1" objects="1" scenarios="1" formatCells="0" formatColumns="0" formatRows="0"/>
  <autoFilter ref="A22:P300">
    <filterColumn colId="2">
      <filters blank="1">
        <filter val="1 111 097"/>
        <filter val="113 360"/>
        <filter val="12 580"/>
        <filter val="125 040"/>
        <filter val="162 160"/>
        <filter val="20 000"/>
        <filter val="20 300"/>
        <filter val="3 360"/>
        <filter val="3 670"/>
        <filter val="359 280"/>
        <filter val="379 580"/>
        <filter val="40 000"/>
        <filter val="408 067"/>
        <filter val="48 800"/>
        <filter val="50 000"/>
        <filter val="53 360"/>
        <filter val="791 317"/>
        <filter val="916 357"/>
        <filter val="948 937"/>
      </filters>
    </filterColumn>
  </autoFilter>
  <mergeCells count="30">
    <mergeCell ref="J20:J21"/>
    <mergeCell ref="K20:K21"/>
    <mergeCell ref="C17:P17"/>
    <mergeCell ref="A4:P4"/>
    <mergeCell ref="C6:P6"/>
    <mergeCell ref="C7:P7"/>
    <mergeCell ref="C8:P8"/>
    <mergeCell ref="C9:P9"/>
    <mergeCell ref="C10:P10"/>
    <mergeCell ref="C11:P11"/>
    <mergeCell ref="C13:P13"/>
    <mergeCell ref="C14:P14"/>
    <mergeCell ref="C15:P15"/>
    <mergeCell ref="C16:P16"/>
    <mergeCell ref="L20:L21"/>
    <mergeCell ref="M20:M21"/>
    <mergeCell ref="C18:P18"/>
    <mergeCell ref="A19:A21"/>
    <mergeCell ref="B19:B21"/>
    <mergeCell ref="C19:O19"/>
    <mergeCell ref="P19:P21"/>
    <mergeCell ref="C20:C21"/>
    <mergeCell ref="D20:D21"/>
    <mergeCell ref="E20:E21"/>
    <mergeCell ref="F20:F21"/>
    <mergeCell ref="G20:G21"/>
    <mergeCell ref="N20:N21"/>
    <mergeCell ref="O20:O21"/>
    <mergeCell ref="H20:H21"/>
    <mergeCell ref="I20:I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31.pielikums Jūrmalas pilsētas domes
2016.gada 19.maija saistošajiem noteikumiem Nr.13
(protokols Nr.6, 8.punkts)  
 </firstHeader>
    <firstFooter>&amp;L&amp;9&amp;D; &amp;T&amp;R&amp;9&amp;P (&amp;N)</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10" sqref="S10"/>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849</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850</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851</v>
      </c>
      <c r="D8" s="1044"/>
      <c r="E8" s="1044"/>
      <c r="F8" s="1044"/>
      <c r="G8" s="1044"/>
      <c r="H8" s="1044"/>
      <c r="I8" s="1044"/>
      <c r="J8" s="1044"/>
      <c r="K8" s="1044"/>
      <c r="L8" s="1044"/>
      <c r="M8" s="1044"/>
      <c r="N8" s="1044"/>
      <c r="O8" s="1044"/>
      <c r="P8" s="1045"/>
      <c r="Q8" s="9"/>
    </row>
    <row r="9" spans="1:17" x14ac:dyDescent="0.25">
      <c r="A9" s="14" t="s">
        <v>8</v>
      </c>
      <c r="B9" s="15"/>
      <c r="C9" s="1044" t="s">
        <v>852</v>
      </c>
      <c r="D9" s="1044"/>
      <c r="E9" s="1044"/>
      <c r="F9" s="1044"/>
      <c r="G9" s="1044"/>
      <c r="H9" s="1044"/>
      <c r="I9" s="1044"/>
      <c r="J9" s="1044"/>
      <c r="K9" s="1044"/>
      <c r="L9" s="1044"/>
      <c r="M9" s="1044"/>
      <c r="N9" s="1044"/>
      <c r="O9" s="1044"/>
      <c r="P9" s="1045"/>
      <c r="Q9" s="9"/>
    </row>
    <row r="10" spans="1:17" x14ac:dyDescent="0.25">
      <c r="A10" s="14" t="s">
        <v>10</v>
      </c>
      <c r="B10" s="15"/>
      <c r="C10" s="1049" t="s">
        <v>853</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854</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38" t="s">
        <v>29</v>
      </c>
      <c r="F20" s="1040"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39"/>
      <c r="F21" s="1041"/>
      <c r="G21" s="1024"/>
      <c r="H21" s="1043"/>
      <c r="I21" s="1022"/>
      <c r="J21" s="1024"/>
      <c r="K21" s="1043"/>
      <c r="L21" s="1022"/>
      <c r="M21" s="1024"/>
      <c r="N21" s="1043"/>
      <c r="O21" s="1022"/>
      <c r="P21" s="1032"/>
    </row>
    <row r="22" spans="1:17" s="21" customFormat="1" ht="9" thickTop="1" x14ac:dyDescent="0.25">
      <c r="A22" s="22">
        <v>1</v>
      </c>
      <c r="B22" s="22">
        <v>2</v>
      </c>
      <c r="C22" s="22">
        <v>3</v>
      </c>
      <c r="D22" s="36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197"/>
      <c r="D23" s="366"/>
      <c r="E23" s="32"/>
      <c r="F23" s="197"/>
      <c r="G23" s="31"/>
      <c r="H23" s="366"/>
      <c r="I23" s="367"/>
      <c r="J23" s="31"/>
      <c r="K23" s="368"/>
      <c r="L23" s="367"/>
      <c r="M23" s="368"/>
      <c r="N23" s="34"/>
      <c r="O23" s="367"/>
      <c r="P23" s="369"/>
    </row>
    <row r="24" spans="1:17" s="37" customFormat="1" ht="12.75" thickBot="1" x14ac:dyDescent="0.3">
      <c r="A24" s="38"/>
      <c r="B24" s="39" t="s">
        <v>41</v>
      </c>
      <c r="C24" s="43">
        <f>F24+I24+L24+O24</f>
        <v>141482</v>
      </c>
      <c r="D24" s="371">
        <f>SUM(D25,D28,D29,D45,D46)</f>
        <v>145320</v>
      </c>
      <c r="E24" s="42">
        <f>SUM(E25,E28,E29,E45,E46)</f>
        <v>-3838</v>
      </c>
      <c r="F24" s="43">
        <f t="shared" ref="F24:F29" si="0">D24+E24</f>
        <v>141482</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row>
    <row r="25" spans="1:17" ht="12.75" hidden="1" thickTop="1" x14ac:dyDescent="0.25">
      <c r="A25" s="46"/>
      <c r="B25" s="47" t="s">
        <v>42</v>
      </c>
      <c r="C25" s="51">
        <f>F25+I25+L25+O25</f>
        <v>0</v>
      </c>
      <c r="D25" s="375">
        <f>SUM(D26:D27)</f>
        <v>0</v>
      </c>
      <c r="E25" s="50">
        <f>SUM(E26:E27)</f>
        <v>0</v>
      </c>
      <c r="F25" s="51">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row>
    <row r="26" spans="1:17" ht="12.75" hidden="1" thickTop="1" x14ac:dyDescent="0.25">
      <c r="A26" s="54"/>
      <c r="B26" s="55" t="s">
        <v>43</v>
      </c>
      <c r="C26" s="610">
        <f>F26+I26+L26+O26</f>
        <v>0</v>
      </c>
      <c r="D26" s="379"/>
      <c r="E26" s="58"/>
      <c r="F26" s="610">
        <f t="shared" si="0"/>
        <v>0</v>
      </c>
      <c r="G26" s="57"/>
      <c r="H26" s="379"/>
      <c r="I26" s="380">
        <f>G26+H26</f>
        <v>0</v>
      </c>
      <c r="J26" s="57"/>
      <c r="K26" s="379"/>
      <c r="L26" s="380">
        <f>J26+K26</f>
        <v>0</v>
      </c>
      <c r="M26" s="381"/>
      <c r="N26" s="60"/>
      <c r="O26" s="380">
        <f>M26+N26</f>
        <v>0</v>
      </c>
      <c r="P26" s="382"/>
    </row>
    <row r="27" spans="1:17" ht="12.75" hidden="1" thickTop="1" x14ac:dyDescent="0.25">
      <c r="A27" s="63"/>
      <c r="B27" s="64" t="s">
        <v>44</v>
      </c>
      <c r="C27" s="611">
        <f>F27+I27+L27+O27</f>
        <v>0</v>
      </c>
      <c r="D27" s="384"/>
      <c r="E27" s="67"/>
      <c r="F27" s="611">
        <f t="shared" si="0"/>
        <v>0</v>
      </c>
      <c r="G27" s="66"/>
      <c r="H27" s="384"/>
      <c r="I27" s="385">
        <f>G27+H27</f>
        <v>0</v>
      </c>
      <c r="J27" s="66"/>
      <c r="K27" s="384"/>
      <c r="L27" s="385">
        <f>J27+K27</f>
        <v>0</v>
      </c>
      <c r="M27" s="386"/>
      <c r="N27" s="69"/>
      <c r="O27" s="385">
        <f>M27+N27</f>
        <v>0</v>
      </c>
      <c r="P27" s="387"/>
    </row>
    <row r="28" spans="1:17" s="37" customFormat="1" ht="25.5" thickTop="1" thickBot="1" x14ac:dyDescent="0.3">
      <c r="A28" s="73">
        <v>19300</v>
      </c>
      <c r="B28" s="73" t="s">
        <v>45</v>
      </c>
      <c r="C28" s="606">
        <f>SUM(F28,I28)</f>
        <v>141482</v>
      </c>
      <c r="D28" s="389">
        <f>D54</f>
        <v>145320</v>
      </c>
      <c r="E28" s="76">
        <f>-2968-870</f>
        <v>-3838</v>
      </c>
      <c r="F28" s="606">
        <f t="shared" si="0"/>
        <v>141482</v>
      </c>
      <c r="G28" s="75"/>
      <c r="H28" s="389"/>
      <c r="I28" s="390">
        <f>G28+H28</f>
        <v>0</v>
      </c>
      <c r="J28" s="80" t="s">
        <v>46</v>
      </c>
      <c r="K28" s="391" t="s">
        <v>46</v>
      </c>
      <c r="L28" s="84" t="s">
        <v>46</v>
      </c>
      <c r="M28" s="613" t="s">
        <v>46</v>
      </c>
      <c r="N28" s="83" t="s">
        <v>46</v>
      </c>
      <c r="O28" s="84" t="s">
        <v>46</v>
      </c>
      <c r="P28" s="392"/>
    </row>
    <row r="29" spans="1:17" s="37" customFormat="1" ht="34.5" hidden="1" customHeight="1" thickTop="1" x14ac:dyDescent="0.25">
      <c r="A29" s="85"/>
      <c r="B29" s="85" t="s">
        <v>47</v>
      </c>
      <c r="C29" s="97">
        <f>F29</f>
        <v>0</v>
      </c>
      <c r="D29" s="826"/>
      <c r="E29" s="88"/>
      <c r="F29" s="143">
        <f t="shared" si="0"/>
        <v>0</v>
      </c>
      <c r="G29" s="90" t="s">
        <v>46</v>
      </c>
      <c r="H29" s="395" t="s">
        <v>46</v>
      </c>
      <c r="I29" s="94" t="s">
        <v>46</v>
      </c>
      <c r="J29" s="90" t="s">
        <v>46</v>
      </c>
      <c r="K29" s="395" t="s">
        <v>46</v>
      </c>
      <c r="L29" s="94" t="s">
        <v>46</v>
      </c>
      <c r="M29" s="396" t="s">
        <v>46</v>
      </c>
      <c r="N29" s="91" t="s">
        <v>46</v>
      </c>
      <c r="O29" s="94" t="s">
        <v>46</v>
      </c>
      <c r="P29" s="397"/>
    </row>
    <row r="30" spans="1:17" s="37" customFormat="1" ht="36.75" hidden="1" thickTop="1" x14ac:dyDescent="0.25">
      <c r="A30" s="85">
        <v>21300</v>
      </c>
      <c r="B30" s="85" t="s">
        <v>48</v>
      </c>
      <c r="C30" s="97">
        <f t="shared" ref="C30:C44" si="1">L30</f>
        <v>0</v>
      </c>
      <c r="D30" s="395" t="s">
        <v>46</v>
      </c>
      <c r="E30" s="92" t="s">
        <v>46</v>
      </c>
      <c r="F30" s="93" t="s">
        <v>46</v>
      </c>
      <c r="G30" s="90" t="s">
        <v>46</v>
      </c>
      <c r="H30" s="395" t="s">
        <v>46</v>
      </c>
      <c r="I30" s="94" t="s">
        <v>46</v>
      </c>
      <c r="J30" s="95">
        <f>SUM(J31,J35,J37,J40)</f>
        <v>0</v>
      </c>
      <c r="K30" s="399">
        <f>SUM(K31,K35,K37,K40)</f>
        <v>0</v>
      </c>
      <c r="L30" s="99">
        <f t="shared" ref="L30:L44" si="2">J30+K30</f>
        <v>0</v>
      </c>
      <c r="M30" s="396" t="s">
        <v>46</v>
      </c>
      <c r="N30" s="91" t="s">
        <v>46</v>
      </c>
      <c r="O30" s="94" t="s">
        <v>46</v>
      </c>
      <c r="P30" s="397"/>
    </row>
    <row r="31" spans="1:17" s="37" customFormat="1" ht="24.75" hidden="1" thickTop="1" x14ac:dyDescent="0.25">
      <c r="A31" s="100">
        <v>21350</v>
      </c>
      <c r="B31" s="85" t="s">
        <v>49</v>
      </c>
      <c r="C31" s="97">
        <f t="shared" si="1"/>
        <v>0</v>
      </c>
      <c r="D31" s="395" t="s">
        <v>46</v>
      </c>
      <c r="E31" s="92" t="s">
        <v>46</v>
      </c>
      <c r="F31" s="93" t="s">
        <v>46</v>
      </c>
      <c r="G31" s="90" t="s">
        <v>46</v>
      </c>
      <c r="H31" s="395" t="s">
        <v>46</v>
      </c>
      <c r="I31" s="94" t="s">
        <v>46</v>
      </c>
      <c r="J31" s="95">
        <f>SUM(J32:J34)</f>
        <v>0</v>
      </c>
      <c r="K31" s="399">
        <f>SUM(K32:K34)</f>
        <v>0</v>
      </c>
      <c r="L31" s="99">
        <f t="shared" si="2"/>
        <v>0</v>
      </c>
      <c r="M31" s="396" t="s">
        <v>46</v>
      </c>
      <c r="N31" s="91" t="s">
        <v>46</v>
      </c>
      <c r="O31" s="94" t="s">
        <v>46</v>
      </c>
      <c r="P31" s="397"/>
    </row>
    <row r="32" spans="1:17" ht="12.75" hidden="1" thickTop="1" x14ac:dyDescent="0.25">
      <c r="A32" s="54">
        <v>21351</v>
      </c>
      <c r="B32" s="101" t="s">
        <v>50</v>
      </c>
      <c r="C32" s="240">
        <f t="shared" si="1"/>
        <v>0</v>
      </c>
      <c r="D32" s="402" t="s">
        <v>46</v>
      </c>
      <c r="E32" s="103" t="s">
        <v>46</v>
      </c>
      <c r="F32" s="104" t="s">
        <v>46</v>
      </c>
      <c r="G32" s="102" t="s">
        <v>46</v>
      </c>
      <c r="H32" s="402" t="s">
        <v>46</v>
      </c>
      <c r="I32" s="109" t="s">
        <v>46</v>
      </c>
      <c r="J32" s="106"/>
      <c r="K32" s="403"/>
      <c r="L32" s="243">
        <f t="shared" si="2"/>
        <v>0</v>
      </c>
      <c r="M32" s="404" t="s">
        <v>46</v>
      </c>
      <c r="N32" s="105" t="s">
        <v>46</v>
      </c>
      <c r="O32" s="109" t="s">
        <v>46</v>
      </c>
      <c r="P32" s="382"/>
    </row>
    <row r="33" spans="1:16" ht="12.75" hidden="1" thickTop="1" x14ac:dyDescent="0.25">
      <c r="A33" s="63">
        <v>21352</v>
      </c>
      <c r="B33" s="111" t="s">
        <v>51</v>
      </c>
      <c r="C33" s="227">
        <f t="shared" si="1"/>
        <v>0</v>
      </c>
      <c r="D33" s="407" t="s">
        <v>46</v>
      </c>
      <c r="E33" s="113" t="s">
        <v>46</v>
      </c>
      <c r="F33" s="114" t="s">
        <v>46</v>
      </c>
      <c r="G33" s="112" t="s">
        <v>46</v>
      </c>
      <c r="H33" s="407" t="s">
        <v>46</v>
      </c>
      <c r="I33" s="119" t="s">
        <v>46</v>
      </c>
      <c r="J33" s="116"/>
      <c r="K33" s="408"/>
      <c r="L33" s="230">
        <f t="shared" si="2"/>
        <v>0</v>
      </c>
      <c r="M33" s="409" t="s">
        <v>46</v>
      </c>
      <c r="N33" s="115" t="s">
        <v>46</v>
      </c>
      <c r="O33" s="119" t="s">
        <v>46</v>
      </c>
      <c r="P33" s="387"/>
    </row>
    <row r="34" spans="1:16" ht="24.75" hidden="1" thickTop="1" x14ac:dyDescent="0.25">
      <c r="A34" s="63">
        <v>21359</v>
      </c>
      <c r="B34" s="111" t="s">
        <v>52</v>
      </c>
      <c r="C34" s="227">
        <f t="shared" si="1"/>
        <v>0</v>
      </c>
      <c r="D34" s="407" t="s">
        <v>46</v>
      </c>
      <c r="E34" s="113" t="s">
        <v>46</v>
      </c>
      <c r="F34" s="114" t="s">
        <v>46</v>
      </c>
      <c r="G34" s="112" t="s">
        <v>46</v>
      </c>
      <c r="H34" s="407" t="s">
        <v>46</v>
      </c>
      <c r="I34" s="119" t="s">
        <v>46</v>
      </c>
      <c r="J34" s="116"/>
      <c r="K34" s="408"/>
      <c r="L34" s="230">
        <f t="shared" si="2"/>
        <v>0</v>
      </c>
      <c r="M34" s="409" t="s">
        <v>46</v>
      </c>
      <c r="N34" s="115" t="s">
        <v>46</v>
      </c>
      <c r="O34" s="119" t="s">
        <v>46</v>
      </c>
      <c r="P34" s="387"/>
    </row>
    <row r="35" spans="1:16" s="37" customFormat="1" ht="36.75" hidden="1" thickTop="1" x14ac:dyDescent="0.25">
      <c r="A35" s="100">
        <v>21370</v>
      </c>
      <c r="B35" s="85" t="s">
        <v>53</v>
      </c>
      <c r="C35" s="97">
        <f t="shared" si="1"/>
        <v>0</v>
      </c>
      <c r="D35" s="395" t="s">
        <v>46</v>
      </c>
      <c r="E35" s="92" t="s">
        <v>46</v>
      </c>
      <c r="F35" s="93" t="s">
        <v>46</v>
      </c>
      <c r="G35" s="90" t="s">
        <v>46</v>
      </c>
      <c r="H35" s="395" t="s">
        <v>46</v>
      </c>
      <c r="I35" s="94" t="s">
        <v>46</v>
      </c>
      <c r="J35" s="95">
        <f>SUM(J36)</f>
        <v>0</v>
      </c>
      <c r="K35" s="399">
        <f>SUM(K36)</f>
        <v>0</v>
      </c>
      <c r="L35" s="99">
        <f t="shared" si="2"/>
        <v>0</v>
      </c>
      <c r="M35" s="396" t="s">
        <v>46</v>
      </c>
      <c r="N35" s="91" t="s">
        <v>46</v>
      </c>
      <c r="O35" s="94" t="s">
        <v>46</v>
      </c>
      <c r="P35" s="397"/>
    </row>
    <row r="36" spans="1:16" ht="36.75" hidden="1" thickTop="1" x14ac:dyDescent="0.25">
      <c r="A36" s="121">
        <v>21379</v>
      </c>
      <c r="B36" s="122" t="s">
        <v>54</v>
      </c>
      <c r="C36" s="500">
        <f t="shared" si="1"/>
        <v>0</v>
      </c>
      <c r="D36" s="412" t="s">
        <v>46</v>
      </c>
      <c r="E36" s="125" t="s">
        <v>46</v>
      </c>
      <c r="F36" s="126" t="s">
        <v>46</v>
      </c>
      <c r="G36" s="124" t="s">
        <v>46</v>
      </c>
      <c r="H36" s="412" t="s">
        <v>46</v>
      </c>
      <c r="I36" s="132" t="s">
        <v>46</v>
      </c>
      <c r="J36" s="128"/>
      <c r="K36" s="413"/>
      <c r="L36" s="414">
        <f t="shared" si="2"/>
        <v>0</v>
      </c>
      <c r="M36" s="415" t="s">
        <v>46</v>
      </c>
      <c r="N36" s="127" t="s">
        <v>46</v>
      </c>
      <c r="O36" s="132" t="s">
        <v>46</v>
      </c>
      <c r="P36" s="416"/>
    </row>
    <row r="37" spans="1:16" s="37" customFormat="1" ht="12.75" hidden="1" thickTop="1" x14ac:dyDescent="0.25">
      <c r="A37" s="100">
        <v>21380</v>
      </c>
      <c r="B37" s="85" t="s">
        <v>55</v>
      </c>
      <c r="C37" s="97">
        <f t="shared" si="1"/>
        <v>0</v>
      </c>
      <c r="D37" s="395" t="s">
        <v>46</v>
      </c>
      <c r="E37" s="92" t="s">
        <v>46</v>
      </c>
      <c r="F37" s="93" t="s">
        <v>46</v>
      </c>
      <c r="G37" s="90" t="s">
        <v>46</v>
      </c>
      <c r="H37" s="395" t="s">
        <v>46</v>
      </c>
      <c r="I37" s="94" t="s">
        <v>46</v>
      </c>
      <c r="J37" s="95">
        <f>SUM(J38:J39)</f>
        <v>0</v>
      </c>
      <c r="K37" s="399">
        <f>SUM(K38:K39)</f>
        <v>0</v>
      </c>
      <c r="L37" s="99">
        <f t="shared" si="2"/>
        <v>0</v>
      </c>
      <c r="M37" s="396" t="s">
        <v>46</v>
      </c>
      <c r="N37" s="91" t="s">
        <v>46</v>
      </c>
      <c r="O37" s="94" t="s">
        <v>46</v>
      </c>
      <c r="P37" s="397"/>
    </row>
    <row r="38" spans="1:16" ht="12.75" hidden="1" thickTop="1" x14ac:dyDescent="0.25">
      <c r="A38" s="55">
        <v>21381</v>
      </c>
      <c r="B38" s="101" t="s">
        <v>56</v>
      </c>
      <c r="C38" s="240">
        <f t="shared" si="1"/>
        <v>0</v>
      </c>
      <c r="D38" s="402" t="s">
        <v>46</v>
      </c>
      <c r="E38" s="103" t="s">
        <v>46</v>
      </c>
      <c r="F38" s="104" t="s">
        <v>46</v>
      </c>
      <c r="G38" s="102" t="s">
        <v>46</v>
      </c>
      <c r="H38" s="402" t="s">
        <v>46</v>
      </c>
      <c r="I38" s="109" t="s">
        <v>46</v>
      </c>
      <c r="J38" s="106"/>
      <c r="K38" s="403"/>
      <c r="L38" s="243">
        <f t="shared" si="2"/>
        <v>0</v>
      </c>
      <c r="M38" s="404" t="s">
        <v>46</v>
      </c>
      <c r="N38" s="105" t="s">
        <v>46</v>
      </c>
      <c r="O38" s="109" t="s">
        <v>46</v>
      </c>
      <c r="P38" s="382"/>
    </row>
    <row r="39" spans="1:16" ht="24.75" hidden="1" thickTop="1" x14ac:dyDescent="0.25">
      <c r="A39" s="64">
        <v>21383</v>
      </c>
      <c r="B39" s="111" t="s">
        <v>57</v>
      </c>
      <c r="C39" s="227">
        <f t="shared" si="1"/>
        <v>0</v>
      </c>
      <c r="D39" s="407" t="s">
        <v>46</v>
      </c>
      <c r="E39" s="113" t="s">
        <v>46</v>
      </c>
      <c r="F39" s="114" t="s">
        <v>46</v>
      </c>
      <c r="G39" s="112" t="s">
        <v>46</v>
      </c>
      <c r="H39" s="407" t="s">
        <v>46</v>
      </c>
      <c r="I39" s="119" t="s">
        <v>46</v>
      </c>
      <c r="J39" s="116"/>
      <c r="K39" s="408"/>
      <c r="L39" s="230">
        <f t="shared" si="2"/>
        <v>0</v>
      </c>
      <c r="M39" s="409" t="s">
        <v>46</v>
      </c>
      <c r="N39" s="115" t="s">
        <v>46</v>
      </c>
      <c r="O39" s="119" t="s">
        <v>46</v>
      </c>
      <c r="P39" s="387"/>
    </row>
    <row r="40" spans="1:16" s="37" customFormat="1" ht="24.75" hidden="1" thickTop="1" x14ac:dyDescent="0.25">
      <c r="A40" s="100">
        <v>21390</v>
      </c>
      <c r="B40" s="85" t="s">
        <v>58</v>
      </c>
      <c r="C40" s="97">
        <f t="shared" si="1"/>
        <v>0</v>
      </c>
      <c r="D40" s="395" t="s">
        <v>46</v>
      </c>
      <c r="E40" s="92" t="s">
        <v>46</v>
      </c>
      <c r="F40" s="93" t="s">
        <v>46</v>
      </c>
      <c r="G40" s="90" t="s">
        <v>46</v>
      </c>
      <c r="H40" s="395" t="s">
        <v>46</v>
      </c>
      <c r="I40" s="94" t="s">
        <v>46</v>
      </c>
      <c r="J40" s="95">
        <f>SUM(J41:J44)</f>
        <v>0</v>
      </c>
      <c r="K40" s="399">
        <f>SUM(K41:K44)</f>
        <v>0</v>
      </c>
      <c r="L40" s="99">
        <f t="shared" si="2"/>
        <v>0</v>
      </c>
      <c r="M40" s="396" t="s">
        <v>46</v>
      </c>
      <c r="N40" s="91" t="s">
        <v>46</v>
      </c>
      <c r="O40" s="94" t="s">
        <v>46</v>
      </c>
      <c r="P40" s="397"/>
    </row>
    <row r="41" spans="1:16" ht="24.75" hidden="1" thickTop="1" x14ac:dyDescent="0.25">
      <c r="A41" s="55">
        <v>21391</v>
      </c>
      <c r="B41" s="101" t="s">
        <v>59</v>
      </c>
      <c r="C41" s="240">
        <f t="shared" si="1"/>
        <v>0</v>
      </c>
      <c r="D41" s="402" t="s">
        <v>46</v>
      </c>
      <c r="E41" s="103" t="s">
        <v>46</v>
      </c>
      <c r="F41" s="104" t="s">
        <v>46</v>
      </c>
      <c r="G41" s="102" t="s">
        <v>46</v>
      </c>
      <c r="H41" s="402" t="s">
        <v>46</v>
      </c>
      <c r="I41" s="109" t="s">
        <v>46</v>
      </c>
      <c r="J41" s="106"/>
      <c r="K41" s="403"/>
      <c r="L41" s="243">
        <f t="shared" si="2"/>
        <v>0</v>
      </c>
      <c r="M41" s="404" t="s">
        <v>46</v>
      </c>
      <c r="N41" s="105" t="s">
        <v>46</v>
      </c>
      <c r="O41" s="109" t="s">
        <v>46</v>
      </c>
      <c r="P41" s="382"/>
    </row>
    <row r="42" spans="1:16" ht="12.75" hidden="1" thickTop="1" x14ac:dyDescent="0.25">
      <c r="A42" s="64">
        <v>21393</v>
      </c>
      <c r="B42" s="111" t="s">
        <v>60</v>
      </c>
      <c r="C42" s="227">
        <f t="shared" si="1"/>
        <v>0</v>
      </c>
      <c r="D42" s="407" t="s">
        <v>46</v>
      </c>
      <c r="E42" s="113" t="s">
        <v>46</v>
      </c>
      <c r="F42" s="114" t="s">
        <v>46</v>
      </c>
      <c r="G42" s="112" t="s">
        <v>46</v>
      </c>
      <c r="H42" s="407" t="s">
        <v>46</v>
      </c>
      <c r="I42" s="119" t="s">
        <v>46</v>
      </c>
      <c r="J42" s="116"/>
      <c r="K42" s="408"/>
      <c r="L42" s="230">
        <f t="shared" si="2"/>
        <v>0</v>
      </c>
      <c r="M42" s="409" t="s">
        <v>46</v>
      </c>
      <c r="N42" s="115" t="s">
        <v>46</v>
      </c>
      <c r="O42" s="119" t="s">
        <v>46</v>
      </c>
      <c r="P42" s="387"/>
    </row>
    <row r="43" spans="1:16" ht="12.75" hidden="1" thickTop="1" x14ac:dyDescent="0.25">
      <c r="A43" s="64">
        <v>21395</v>
      </c>
      <c r="B43" s="111" t="s">
        <v>61</v>
      </c>
      <c r="C43" s="227">
        <f t="shared" si="1"/>
        <v>0</v>
      </c>
      <c r="D43" s="407" t="s">
        <v>46</v>
      </c>
      <c r="E43" s="113" t="s">
        <v>46</v>
      </c>
      <c r="F43" s="114" t="s">
        <v>46</v>
      </c>
      <c r="G43" s="112" t="s">
        <v>46</v>
      </c>
      <c r="H43" s="407" t="s">
        <v>46</v>
      </c>
      <c r="I43" s="119" t="s">
        <v>46</v>
      </c>
      <c r="J43" s="116"/>
      <c r="K43" s="408"/>
      <c r="L43" s="230">
        <f t="shared" si="2"/>
        <v>0</v>
      </c>
      <c r="M43" s="409" t="s">
        <v>46</v>
      </c>
      <c r="N43" s="115" t="s">
        <v>46</v>
      </c>
      <c r="O43" s="119" t="s">
        <v>46</v>
      </c>
      <c r="P43" s="387"/>
    </row>
    <row r="44" spans="1:16" ht="24.75" hidden="1" thickTop="1" x14ac:dyDescent="0.25">
      <c r="A44" s="64">
        <v>21399</v>
      </c>
      <c r="B44" s="111" t="s">
        <v>62</v>
      </c>
      <c r="C44" s="227">
        <f t="shared" si="1"/>
        <v>0</v>
      </c>
      <c r="D44" s="407" t="s">
        <v>46</v>
      </c>
      <c r="E44" s="113" t="s">
        <v>46</v>
      </c>
      <c r="F44" s="114" t="s">
        <v>46</v>
      </c>
      <c r="G44" s="112" t="s">
        <v>46</v>
      </c>
      <c r="H44" s="407" t="s">
        <v>46</v>
      </c>
      <c r="I44" s="119" t="s">
        <v>46</v>
      </c>
      <c r="J44" s="116"/>
      <c r="K44" s="408"/>
      <c r="L44" s="230">
        <f t="shared" si="2"/>
        <v>0</v>
      </c>
      <c r="M44" s="409" t="s">
        <v>46</v>
      </c>
      <c r="N44" s="115" t="s">
        <v>46</v>
      </c>
      <c r="O44" s="119" t="s">
        <v>46</v>
      </c>
      <c r="P44" s="387"/>
    </row>
    <row r="45" spans="1:16" s="37" customFormat="1" ht="24.75" hidden="1" thickTop="1" x14ac:dyDescent="0.25">
      <c r="A45" s="100">
        <v>21420</v>
      </c>
      <c r="B45" s="85" t="s">
        <v>63</v>
      </c>
      <c r="C45" s="143">
        <f>F45</f>
        <v>0</v>
      </c>
      <c r="D45" s="827"/>
      <c r="E45" s="135"/>
      <c r="F45" s="143">
        <f>D45+E45</f>
        <v>0</v>
      </c>
      <c r="G45" s="90" t="s">
        <v>46</v>
      </c>
      <c r="H45" s="395" t="s">
        <v>46</v>
      </c>
      <c r="I45" s="94" t="s">
        <v>46</v>
      </c>
      <c r="J45" s="90" t="s">
        <v>46</v>
      </c>
      <c r="K45" s="395" t="s">
        <v>46</v>
      </c>
      <c r="L45" s="94" t="s">
        <v>46</v>
      </c>
      <c r="M45" s="396" t="s">
        <v>46</v>
      </c>
      <c r="N45" s="91" t="s">
        <v>46</v>
      </c>
      <c r="O45" s="94" t="s">
        <v>46</v>
      </c>
      <c r="P45" s="397"/>
    </row>
    <row r="46" spans="1:16" s="37" customFormat="1" ht="24.75" hidden="1" thickTop="1" x14ac:dyDescent="0.25">
      <c r="A46" s="136">
        <v>21490</v>
      </c>
      <c r="B46" s="137" t="s">
        <v>64</v>
      </c>
      <c r="C46" s="143">
        <f>F46+I46+L46</f>
        <v>0</v>
      </c>
      <c r="D46" s="419">
        <f>D47</f>
        <v>0</v>
      </c>
      <c r="E46" s="139">
        <f>E47</f>
        <v>0</v>
      </c>
      <c r="F46" s="140">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75" hidden="1" thickTop="1" x14ac:dyDescent="0.25">
      <c r="A47" s="64">
        <v>21499</v>
      </c>
      <c r="B47" s="111" t="s">
        <v>65</v>
      </c>
      <c r="C47" s="614">
        <f>F47+I47+L47</f>
        <v>0</v>
      </c>
      <c r="D47" s="379"/>
      <c r="E47" s="58"/>
      <c r="F47" s="610">
        <f>D47+E47</f>
        <v>0</v>
      </c>
      <c r="G47" s="422"/>
      <c r="H47" s="379"/>
      <c r="I47" s="380">
        <f>G47+H47</f>
        <v>0</v>
      </c>
      <c r="J47" s="57"/>
      <c r="K47" s="379"/>
      <c r="L47" s="380">
        <f>J47+K47</f>
        <v>0</v>
      </c>
      <c r="M47" s="415" t="s">
        <v>46</v>
      </c>
      <c r="N47" s="127" t="s">
        <v>46</v>
      </c>
      <c r="O47" s="132" t="s">
        <v>46</v>
      </c>
      <c r="P47" s="416"/>
    </row>
    <row r="48" spans="1:16" ht="24.75" hidden="1" thickTop="1" x14ac:dyDescent="0.25">
      <c r="A48" s="152">
        <v>23000</v>
      </c>
      <c r="B48" s="153" t="s">
        <v>66</v>
      </c>
      <c r="C48" s="143">
        <f>O48</f>
        <v>0</v>
      </c>
      <c r="D48" s="426" t="s">
        <v>46</v>
      </c>
      <c r="E48" s="631" t="s">
        <v>46</v>
      </c>
      <c r="F48" s="632" t="s">
        <v>46</v>
      </c>
      <c r="G48" s="423" t="s">
        <v>46</v>
      </c>
      <c r="H48" s="426" t="s">
        <v>46</v>
      </c>
      <c r="I48" s="427" t="s">
        <v>46</v>
      </c>
      <c r="J48" s="423" t="s">
        <v>46</v>
      </c>
      <c r="K48" s="426" t="s">
        <v>46</v>
      </c>
      <c r="L48" s="427" t="s">
        <v>46</v>
      </c>
      <c r="M48" s="428">
        <f>SUM(M49:M50)</f>
        <v>0</v>
      </c>
      <c r="N48" s="144">
        <f>SUM(N49:N50)</f>
        <v>0</v>
      </c>
      <c r="O48" s="145">
        <f>M48+N48</f>
        <v>0</v>
      </c>
      <c r="P48" s="397"/>
    </row>
    <row r="49" spans="1:16" ht="24.75" hidden="1" thickTop="1" x14ac:dyDescent="0.25">
      <c r="A49" s="155">
        <v>23410</v>
      </c>
      <c r="B49" s="156" t="s">
        <v>67</v>
      </c>
      <c r="C49" s="167">
        <f>O49</f>
        <v>0</v>
      </c>
      <c r="D49" s="431" t="s">
        <v>46</v>
      </c>
      <c r="E49" s="159" t="s">
        <v>46</v>
      </c>
      <c r="F49" s="160" t="s">
        <v>46</v>
      </c>
      <c r="G49" s="158" t="s">
        <v>46</v>
      </c>
      <c r="H49" s="431" t="s">
        <v>46</v>
      </c>
      <c r="I49" s="163" t="s">
        <v>46</v>
      </c>
      <c r="J49" s="158" t="s">
        <v>46</v>
      </c>
      <c r="K49" s="431" t="s">
        <v>46</v>
      </c>
      <c r="L49" s="163" t="s">
        <v>46</v>
      </c>
      <c r="M49" s="432"/>
      <c r="N49" s="433"/>
      <c r="O49" s="169">
        <f>M49+N49</f>
        <v>0</v>
      </c>
      <c r="P49" s="434"/>
    </row>
    <row r="50" spans="1:16" ht="24.75" hidden="1" thickTop="1" x14ac:dyDescent="0.25">
      <c r="A50" s="155">
        <v>23510</v>
      </c>
      <c r="B50" s="156" t="s">
        <v>68</v>
      </c>
      <c r="C50" s="167">
        <f>O50</f>
        <v>0</v>
      </c>
      <c r="D50" s="431" t="s">
        <v>46</v>
      </c>
      <c r="E50" s="159" t="s">
        <v>46</v>
      </c>
      <c r="F50" s="160" t="s">
        <v>46</v>
      </c>
      <c r="G50" s="158" t="s">
        <v>46</v>
      </c>
      <c r="H50" s="431" t="s">
        <v>46</v>
      </c>
      <c r="I50" s="163" t="s">
        <v>46</v>
      </c>
      <c r="J50" s="158" t="s">
        <v>46</v>
      </c>
      <c r="K50" s="431" t="s">
        <v>46</v>
      </c>
      <c r="L50" s="163" t="s">
        <v>46</v>
      </c>
      <c r="M50" s="432"/>
      <c r="N50" s="433"/>
      <c r="O50" s="169">
        <f>M50+N50</f>
        <v>0</v>
      </c>
      <c r="P50" s="434"/>
    </row>
    <row r="51" spans="1:16" ht="12.75" thickTop="1" x14ac:dyDescent="0.25">
      <c r="A51" s="164"/>
      <c r="B51" s="156"/>
      <c r="C51" s="216"/>
      <c r="D51" s="431"/>
      <c r="E51" s="602"/>
      <c r="F51" s="167"/>
      <c r="G51" s="436"/>
      <c r="H51" s="437"/>
      <c r="I51" s="163"/>
      <c r="J51" s="162"/>
      <c r="K51" s="438"/>
      <c r="L51" s="169"/>
      <c r="M51" s="432"/>
      <c r="N51" s="433"/>
      <c r="O51" s="169"/>
      <c r="P51" s="434"/>
    </row>
    <row r="52" spans="1:16" s="37" customFormat="1" x14ac:dyDescent="0.25">
      <c r="A52" s="170"/>
      <c r="B52" s="171" t="s">
        <v>69</v>
      </c>
      <c r="C52" s="616"/>
      <c r="D52" s="828"/>
      <c r="E52" s="603"/>
      <c r="F52" s="607"/>
      <c r="G52" s="440"/>
      <c r="H52" s="442"/>
      <c r="I52" s="180"/>
      <c r="J52" s="440"/>
      <c r="K52" s="442"/>
      <c r="L52" s="180"/>
      <c r="M52" s="443"/>
      <c r="N52" s="441"/>
      <c r="O52" s="180"/>
      <c r="P52" s="444"/>
    </row>
    <row r="53" spans="1:16" s="37" customFormat="1" ht="12.75" thickBot="1" x14ac:dyDescent="0.3">
      <c r="A53" s="181"/>
      <c r="B53" s="38" t="s">
        <v>70</v>
      </c>
      <c r="C53" s="184">
        <f t="shared" ref="C53:C116" si="4">F53+I53+L53+O53</f>
        <v>141482</v>
      </c>
      <c r="D53" s="446">
        <f>SUM(D54,D284)</f>
        <v>145320</v>
      </c>
      <c r="E53" s="183">
        <f>SUM(E54,E284)</f>
        <v>-3838</v>
      </c>
      <c r="F53" s="184">
        <f t="shared" ref="F53:F117" si="5">D53+E53</f>
        <v>141482</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row>
    <row r="54" spans="1:16" s="37" customFormat="1" ht="36.75" thickTop="1" x14ac:dyDescent="0.25">
      <c r="A54" s="188"/>
      <c r="B54" s="189" t="s">
        <v>71</v>
      </c>
      <c r="C54" s="193">
        <f t="shared" si="4"/>
        <v>141482</v>
      </c>
      <c r="D54" s="449">
        <f>SUM(D55,D197)</f>
        <v>145320</v>
      </c>
      <c r="E54" s="192">
        <f>SUM(E55,E197)</f>
        <v>-3838</v>
      </c>
      <c r="F54" s="193">
        <f t="shared" si="5"/>
        <v>141482</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row>
    <row r="55" spans="1:16" s="37" customFormat="1" ht="24" x14ac:dyDescent="0.25">
      <c r="A55" s="197"/>
      <c r="B55" s="28" t="s">
        <v>72</v>
      </c>
      <c r="C55" s="175">
        <f t="shared" si="4"/>
        <v>141482</v>
      </c>
      <c r="D55" s="453">
        <f>SUM(D56,D78,D176,D190)</f>
        <v>145320</v>
      </c>
      <c r="E55" s="174">
        <f>SUM(E56,E78,E176,E190)</f>
        <v>-3838</v>
      </c>
      <c r="F55" s="175">
        <f t="shared" si="5"/>
        <v>141482</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row>
    <row r="56" spans="1:16" s="37" customFormat="1" hidden="1" x14ac:dyDescent="0.25">
      <c r="A56" s="200">
        <v>1000</v>
      </c>
      <c r="B56" s="200" t="s">
        <v>73</v>
      </c>
      <c r="C56" s="608">
        <f t="shared" si="4"/>
        <v>0</v>
      </c>
      <c r="D56" s="829">
        <f>SUM(D57,D70)</f>
        <v>0</v>
      </c>
      <c r="E56" s="604">
        <f>SUM(E57,E70)</f>
        <v>0</v>
      </c>
      <c r="F56" s="608">
        <f t="shared" si="5"/>
        <v>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row>
    <row r="57" spans="1:16" hidden="1" x14ac:dyDescent="0.25">
      <c r="A57" s="85">
        <v>1100</v>
      </c>
      <c r="B57" s="210" t="s">
        <v>74</v>
      </c>
      <c r="C57" s="97">
        <f t="shared" si="4"/>
        <v>0</v>
      </c>
      <c r="D57" s="399">
        <f>SUM(D58,D61,D69)</f>
        <v>0</v>
      </c>
      <c r="E57" s="96">
        <f>SUM(E58,E61,E69)</f>
        <v>0</v>
      </c>
      <c r="F57" s="97">
        <f t="shared" si="5"/>
        <v>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row>
    <row r="58" spans="1:16" hidden="1" x14ac:dyDescent="0.25">
      <c r="A58" s="213">
        <v>1110</v>
      </c>
      <c r="B58" s="156" t="s">
        <v>75</v>
      </c>
      <c r="C58" s="216">
        <f t="shared" si="4"/>
        <v>0</v>
      </c>
      <c r="D58" s="461">
        <f>SUM(D59:D60)</f>
        <v>0</v>
      </c>
      <c r="E58" s="215">
        <f>SUM(E59:E60)</f>
        <v>0</v>
      </c>
      <c r="F58" s="216">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240">
        <f t="shared" si="4"/>
        <v>0</v>
      </c>
      <c r="D59" s="403"/>
      <c r="E59" s="107"/>
      <c r="F59" s="240">
        <f t="shared" si="5"/>
        <v>0</v>
      </c>
      <c r="G59" s="106"/>
      <c r="H59" s="403"/>
      <c r="I59" s="243">
        <f t="shared" si="6"/>
        <v>0</v>
      </c>
      <c r="J59" s="106"/>
      <c r="K59" s="403"/>
      <c r="L59" s="243">
        <f t="shared" si="7"/>
        <v>0</v>
      </c>
      <c r="M59" s="463"/>
      <c r="N59" s="108"/>
      <c r="O59" s="243">
        <f t="shared" si="8"/>
        <v>0</v>
      </c>
      <c r="P59" s="382"/>
    </row>
    <row r="60" spans="1:16" ht="24" hidden="1" x14ac:dyDescent="0.25">
      <c r="A60" s="64">
        <v>1119</v>
      </c>
      <c r="B60" s="111" t="s">
        <v>77</v>
      </c>
      <c r="C60" s="227">
        <f t="shared" si="4"/>
        <v>0</v>
      </c>
      <c r="D60" s="408"/>
      <c r="E60" s="117"/>
      <c r="F60" s="227">
        <f t="shared" si="5"/>
        <v>0</v>
      </c>
      <c r="G60" s="116"/>
      <c r="H60" s="408"/>
      <c r="I60" s="230">
        <f t="shared" si="6"/>
        <v>0</v>
      </c>
      <c r="J60" s="116"/>
      <c r="K60" s="408"/>
      <c r="L60" s="230">
        <f t="shared" si="7"/>
        <v>0</v>
      </c>
      <c r="M60" s="464"/>
      <c r="N60" s="118"/>
      <c r="O60" s="230">
        <f t="shared" si="8"/>
        <v>0</v>
      </c>
      <c r="P60" s="387"/>
    </row>
    <row r="61" spans="1:16" ht="24" hidden="1" x14ac:dyDescent="0.25">
      <c r="A61" s="224">
        <v>1140</v>
      </c>
      <c r="B61" s="111" t="s">
        <v>78</v>
      </c>
      <c r="C61" s="227">
        <f t="shared" si="4"/>
        <v>0</v>
      </c>
      <c r="D61" s="465">
        <f>SUM(D62:D68)</f>
        <v>0</v>
      </c>
      <c r="E61" s="226">
        <f>SUM(E62:E68)</f>
        <v>0</v>
      </c>
      <c r="F61" s="227">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227">
        <f t="shared" si="4"/>
        <v>0</v>
      </c>
      <c r="D62" s="408"/>
      <c r="E62" s="117"/>
      <c r="F62" s="227">
        <f t="shared" si="5"/>
        <v>0</v>
      </c>
      <c r="G62" s="116"/>
      <c r="H62" s="408"/>
      <c r="I62" s="230">
        <f t="shared" si="6"/>
        <v>0</v>
      </c>
      <c r="J62" s="116"/>
      <c r="K62" s="408"/>
      <c r="L62" s="230">
        <f t="shared" si="7"/>
        <v>0</v>
      </c>
      <c r="M62" s="464"/>
      <c r="N62" s="118"/>
      <c r="O62" s="230">
        <f t="shared" si="8"/>
        <v>0</v>
      </c>
      <c r="P62" s="387"/>
    </row>
    <row r="63" spans="1:16" ht="24" hidden="1" x14ac:dyDescent="0.25">
      <c r="A63" s="64">
        <v>1142</v>
      </c>
      <c r="B63" s="111" t="s">
        <v>80</v>
      </c>
      <c r="C63" s="227">
        <f t="shared" si="4"/>
        <v>0</v>
      </c>
      <c r="D63" s="408"/>
      <c r="E63" s="117"/>
      <c r="F63" s="227">
        <f t="shared" si="5"/>
        <v>0</v>
      </c>
      <c r="G63" s="116"/>
      <c r="H63" s="408"/>
      <c r="I63" s="230">
        <f t="shared" si="6"/>
        <v>0</v>
      </c>
      <c r="J63" s="116"/>
      <c r="K63" s="408"/>
      <c r="L63" s="230">
        <f t="shared" si="7"/>
        <v>0</v>
      </c>
      <c r="M63" s="464"/>
      <c r="N63" s="118"/>
      <c r="O63" s="230">
        <f t="shared" si="8"/>
        <v>0</v>
      </c>
      <c r="P63" s="387"/>
    </row>
    <row r="64" spans="1:16" ht="24" hidden="1" x14ac:dyDescent="0.25">
      <c r="A64" s="64">
        <v>1145</v>
      </c>
      <c r="B64" s="111" t="s">
        <v>81</v>
      </c>
      <c r="C64" s="227">
        <f t="shared" si="4"/>
        <v>0</v>
      </c>
      <c r="D64" s="408"/>
      <c r="E64" s="117"/>
      <c r="F64" s="227">
        <f t="shared" si="5"/>
        <v>0</v>
      </c>
      <c r="G64" s="116"/>
      <c r="H64" s="408"/>
      <c r="I64" s="230">
        <f t="shared" si="6"/>
        <v>0</v>
      </c>
      <c r="J64" s="116"/>
      <c r="K64" s="408"/>
      <c r="L64" s="230">
        <f t="shared" si="7"/>
        <v>0</v>
      </c>
      <c r="M64" s="464"/>
      <c r="N64" s="118"/>
      <c r="O64" s="230">
        <f t="shared" si="8"/>
        <v>0</v>
      </c>
      <c r="P64" s="387"/>
    </row>
    <row r="65" spans="1:16" ht="24" hidden="1" x14ac:dyDescent="0.25">
      <c r="A65" s="64">
        <v>1146</v>
      </c>
      <c r="B65" s="111" t="s">
        <v>82</v>
      </c>
      <c r="C65" s="227">
        <f t="shared" si="4"/>
        <v>0</v>
      </c>
      <c r="D65" s="408"/>
      <c r="E65" s="117"/>
      <c r="F65" s="227">
        <f t="shared" si="5"/>
        <v>0</v>
      </c>
      <c r="G65" s="116"/>
      <c r="H65" s="408"/>
      <c r="I65" s="230">
        <f t="shared" si="6"/>
        <v>0</v>
      </c>
      <c r="J65" s="116"/>
      <c r="K65" s="408"/>
      <c r="L65" s="230">
        <f t="shared" si="7"/>
        <v>0</v>
      </c>
      <c r="M65" s="464"/>
      <c r="N65" s="118"/>
      <c r="O65" s="230">
        <f t="shared" si="8"/>
        <v>0</v>
      </c>
      <c r="P65" s="387"/>
    </row>
    <row r="66" spans="1:16" hidden="1" x14ac:dyDescent="0.25">
      <c r="A66" s="64">
        <v>1147</v>
      </c>
      <c r="B66" s="111" t="s">
        <v>83</v>
      </c>
      <c r="C66" s="227">
        <f t="shared" si="4"/>
        <v>0</v>
      </c>
      <c r="D66" s="408"/>
      <c r="E66" s="117"/>
      <c r="F66" s="227">
        <f t="shared" si="5"/>
        <v>0</v>
      </c>
      <c r="G66" s="116"/>
      <c r="H66" s="408"/>
      <c r="I66" s="230">
        <f t="shared" si="6"/>
        <v>0</v>
      </c>
      <c r="J66" s="116"/>
      <c r="K66" s="408"/>
      <c r="L66" s="230">
        <f t="shared" si="7"/>
        <v>0</v>
      </c>
      <c r="M66" s="464"/>
      <c r="N66" s="118"/>
      <c r="O66" s="230">
        <f t="shared" si="8"/>
        <v>0</v>
      </c>
      <c r="P66" s="387"/>
    </row>
    <row r="67" spans="1:16" hidden="1" x14ac:dyDescent="0.25">
      <c r="A67" s="64">
        <v>1148</v>
      </c>
      <c r="B67" s="111" t="s">
        <v>84</v>
      </c>
      <c r="C67" s="227">
        <f t="shared" si="4"/>
        <v>0</v>
      </c>
      <c r="D67" s="408"/>
      <c r="E67" s="117"/>
      <c r="F67" s="227">
        <f t="shared" si="5"/>
        <v>0</v>
      </c>
      <c r="G67" s="116"/>
      <c r="H67" s="408"/>
      <c r="I67" s="230">
        <f t="shared" si="6"/>
        <v>0</v>
      </c>
      <c r="J67" s="116"/>
      <c r="K67" s="408"/>
      <c r="L67" s="230">
        <f t="shared" si="7"/>
        <v>0</v>
      </c>
      <c r="M67" s="464"/>
      <c r="N67" s="118"/>
      <c r="O67" s="230">
        <f t="shared" si="8"/>
        <v>0</v>
      </c>
      <c r="P67" s="387"/>
    </row>
    <row r="68" spans="1:16" ht="36" hidden="1" x14ac:dyDescent="0.25">
      <c r="A68" s="64">
        <v>1149</v>
      </c>
      <c r="B68" s="111" t="s">
        <v>85</v>
      </c>
      <c r="C68" s="227">
        <f t="shared" si="4"/>
        <v>0</v>
      </c>
      <c r="D68" s="408"/>
      <c r="E68" s="117"/>
      <c r="F68" s="227">
        <f t="shared" si="5"/>
        <v>0</v>
      </c>
      <c r="G68" s="116"/>
      <c r="H68" s="408"/>
      <c r="I68" s="230">
        <f t="shared" si="6"/>
        <v>0</v>
      </c>
      <c r="J68" s="116"/>
      <c r="K68" s="408"/>
      <c r="L68" s="230">
        <f t="shared" si="7"/>
        <v>0</v>
      </c>
      <c r="M68" s="464"/>
      <c r="N68" s="118"/>
      <c r="O68" s="230">
        <f t="shared" si="8"/>
        <v>0</v>
      </c>
      <c r="P68" s="387"/>
    </row>
    <row r="69" spans="1:16" ht="36" hidden="1" x14ac:dyDescent="0.25">
      <c r="A69" s="213">
        <v>1150</v>
      </c>
      <c r="B69" s="156" t="s">
        <v>86</v>
      </c>
      <c r="C69" s="227">
        <f t="shared" si="4"/>
        <v>0</v>
      </c>
      <c r="D69" s="467"/>
      <c r="E69" s="232"/>
      <c r="F69" s="216">
        <f t="shared" si="5"/>
        <v>0</v>
      </c>
      <c r="G69" s="231"/>
      <c r="H69" s="467"/>
      <c r="I69" s="219">
        <f t="shared" si="6"/>
        <v>0</v>
      </c>
      <c r="J69" s="231"/>
      <c r="K69" s="467"/>
      <c r="L69" s="219">
        <f t="shared" si="7"/>
        <v>0</v>
      </c>
      <c r="M69" s="468"/>
      <c r="N69" s="234"/>
      <c r="O69" s="219">
        <f t="shared" si="8"/>
        <v>0</v>
      </c>
      <c r="P69" s="434"/>
    </row>
    <row r="70" spans="1:16" ht="36" hidden="1" x14ac:dyDescent="0.25">
      <c r="A70" s="85">
        <v>1200</v>
      </c>
      <c r="B70" s="210" t="s">
        <v>87</v>
      </c>
      <c r="C70" s="97">
        <f t="shared" si="4"/>
        <v>0</v>
      </c>
      <c r="D70" s="399">
        <f>SUM(D71:D72)</f>
        <v>0</v>
      </c>
      <c r="E70" s="96">
        <f>SUM(E71:E72)</f>
        <v>0</v>
      </c>
      <c r="F70" s="97">
        <f>D70+E70</f>
        <v>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hidden="1" x14ac:dyDescent="0.25">
      <c r="A71" s="350">
        <v>1210</v>
      </c>
      <c r="B71" s="101" t="s">
        <v>88</v>
      </c>
      <c r="C71" s="240">
        <f t="shared" si="4"/>
        <v>0</v>
      </c>
      <c r="D71" s="403"/>
      <c r="E71" s="107"/>
      <c r="F71" s="240">
        <f t="shared" si="5"/>
        <v>0</v>
      </c>
      <c r="G71" s="106"/>
      <c r="H71" s="403"/>
      <c r="I71" s="243">
        <f t="shared" si="6"/>
        <v>0</v>
      </c>
      <c r="J71" s="106"/>
      <c r="K71" s="403"/>
      <c r="L71" s="243">
        <f t="shared" si="7"/>
        <v>0</v>
      </c>
      <c r="M71" s="463"/>
      <c r="N71" s="108"/>
      <c r="O71" s="243">
        <f t="shared" si="8"/>
        <v>0</v>
      </c>
      <c r="P71" s="382"/>
    </row>
    <row r="72" spans="1:16" ht="24" hidden="1" x14ac:dyDescent="0.25">
      <c r="A72" s="224">
        <v>1220</v>
      </c>
      <c r="B72" s="111" t="s">
        <v>89</v>
      </c>
      <c r="C72" s="227">
        <f t="shared" si="4"/>
        <v>0</v>
      </c>
      <c r="D72" s="465">
        <f>SUM(D73:D77)</f>
        <v>0</v>
      </c>
      <c r="E72" s="226">
        <f>SUM(E73:E77)</f>
        <v>0</v>
      </c>
      <c r="F72" s="227">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227">
        <f t="shared" si="4"/>
        <v>0</v>
      </c>
      <c r="D73" s="408"/>
      <c r="E73" s="117"/>
      <c r="F73" s="227">
        <f t="shared" si="5"/>
        <v>0</v>
      </c>
      <c r="G73" s="116"/>
      <c r="H73" s="408"/>
      <c r="I73" s="230">
        <f t="shared" si="6"/>
        <v>0</v>
      </c>
      <c r="J73" s="116"/>
      <c r="K73" s="408"/>
      <c r="L73" s="230">
        <f t="shared" si="7"/>
        <v>0</v>
      </c>
      <c r="M73" s="464"/>
      <c r="N73" s="118"/>
      <c r="O73" s="230">
        <f t="shared" si="8"/>
        <v>0</v>
      </c>
      <c r="P73" s="387"/>
    </row>
    <row r="74" spans="1:16" hidden="1" x14ac:dyDescent="0.25">
      <c r="A74" s="64">
        <v>1223</v>
      </c>
      <c r="B74" s="111" t="s">
        <v>91</v>
      </c>
      <c r="C74" s="227">
        <f t="shared" si="4"/>
        <v>0</v>
      </c>
      <c r="D74" s="408"/>
      <c r="E74" s="117"/>
      <c r="F74" s="227">
        <f t="shared" si="5"/>
        <v>0</v>
      </c>
      <c r="G74" s="116"/>
      <c r="H74" s="408"/>
      <c r="I74" s="230">
        <f t="shared" si="6"/>
        <v>0</v>
      </c>
      <c r="J74" s="116"/>
      <c r="K74" s="408"/>
      <c r="L74" s="230">
        <f t="shared" si="7"/>
        <v>0</v>
      </c>
      <c r="M74" s="464"/>
      <c r="N74" s="118"/>
      <c r="O74" s="230">
        <f t="shared" si="8"/>
        <v>0</v>
      </c>
      <c r="P74" s="387"/>
    </row>
    <row r="75" spans="1:16" hidden="1" x14ac:dyDescent="0.25">
      <c r="A75" s="64">
        <v>1225</v>
      </c>
      <c r="B75" s="111" t="s">
        <v>92</v>
      </c>
      <c r="C75" s="227">
        <f t="shared" si="4"/>
        <v>0</v>
      </c>
      <c r="D75" s="408"/>
      <c r="E75" s="117"/>
      <c r="F75" s="227">
        <f t="shared" si="5"/>
        <v>0</v>
      </c>
      <c r="G75" s="116"/>
      <c r="H75" s="408"/>
      <c r="I75" s="230">
        <f t="shared" si="6"/>
        <v>0</v>
      </c>
      <c r="J75" s="116"/>
      <c r="K75" s="408"/>
      <c r="L75" s="230">
        <f t="shared" si="7"/>
        <v>0</v>
      </c>
      <c r="M75" s="464"/>
      <c r="N75" s="118"/>
      <c r="O75" s="230">
        <f t="shared" si="8"/>
        <v>0</v>
      </c>
      <c r="P75" s="387"/>
    </row>
    <row r="76" spans="1:16" ht="36" hidden="1" x14ac:dyDescent="0.25">
      <c r="A76" s="64">
        <v>1227</v>
      </c>
      <c r="B76" s="111" t="s">
        <v>93</v>
      </c>
      <c r="C76" s="227">
        <f t="shared" si="4"/>
        <v>0</v>
      </c>
      <c r="D76" s="408"/>
      <c r="E76" s="117"/>
      <c r="F76" s="227">
        <f t="shared" si="5"/>
        <v>0</v>
      </c>
      <c r="G76" s="116"/>
      <c r="H76" s="408"/>
      <c r="I76" s="230">
        <f t="shared" si="6"/>
        <v>0</v>
      </c>
      <c r="J76" s="116"/>
      <c r="K76" s="408"/>
      <c r="L76" s="230">
        <f t="shared" si="7"/>
        <v>0</v>
      </c>
      <c r="M76" s="464"/>
      <c r="N76" s="118"/>
      <c r="O76" s="230">
        <f t="shared" si="8"/>
        <v>0</v>
      </c>
      <c r="P76" s="387"/>
    </row>
    <row r="77" spans="1:16" ht="60" hidden="1" x14ac:dyDescent="0.25">
      <c r="A77" s="64">
        <v>1228</v>
      </c>
      <c r="B77" s="111" t="s">
        <v>94</v>
      </c>
      <c r="C77" s="227">
        <f t="shared" si="4"/>
        <v>0</v>
      </c>
      <c r="D77" s="408"/>
      <c r="E77" s="117"/>
      <c r="F77" s="227">
        <f t="shared" si="5"/>
        <v>0</v>
      </c>
      <c r="G77" s="116"/>
      <c r="H77" s="408"/>
      <c r="I77" s="230">
        <f t="shared" si="6"/>
        <v>0</v>
      </c>
      <c r="J77" s="116"/>
      <c r="K77" s="408"/>
      <c r="L77" s="230">
        <f t="shared" si="7"/>
        <v>0</v>
      </c>
      <c r="M77" s="464"/>
      <c r="N77" s="118"/>
      <c r="O77" s="230">
        <f t="shared" si="8"/>
        <v>0</v>
      </c>
      <c r="P77" s="387"/>
    </row>
    <row r="78" spans="1:16" x14ac:dyDescent="0.25">
      <c r="A78" s="200">
        <v>2000</v>
      </c>
      <c r="B78" s="200" t="s">
        <v>95</v>
      </c>
      <c r="C78" s="608">
        <f t="shared" si="4"/>
        <v>141482</v>
      </c>
      <c r="D78" s="829">
        <f>SUM(D79,D86,D133,D167,D168,D175)</f>
        <v>145320</v>
      </c>
      <c r="E78" s="604">
        <f>SUM(E79,E86,E133,E167,E168,E175)</f>
        <v>-3838</v>
      </c>
      <c r="F78" s="608">
        <f t="shared" si="5"/>
        <v>141482</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row>
    <row r="79" spans="1:16" ht="24" hidden="1" x14ac:dyDescent="0.25">
      <c r="A79" s="85">
        <v>2100</v>
      </c>
      <c r="B79" s="210" t="s">
        <v>96</v>
      </c>
      <c r="C79" s="97">
        <f t="shared" si="4"/>
        <v>0</v>
      </c>
      <c r="D79" s="399">
        <f>SUM(D80,D83)</f>
        <v>0</v>
      </c>
      <c r="E79" s="96">
        <f>SUM(E80,E83)</f>
        <v>0</v>
      </c>
      <c r="F79" s="97">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hidden="1" x14ac:dyDescent="0.25">
      <c r="A80" s="350">
        <v>2110</v>
      </c>
      <c r="B80" s="101" t="s">
        <v>97</v>
      </c>
      <c r="C80" s="240">
        <f t="shared" si="4"/>
        <v>0</v>
      </c>
      <c r="D80" s="470">
        <f>SUM(D81:D82)</f>
        <v>0</v>
      </c>
      <c r="E80" s="239">
        <f>SUM(E81:E82)</f>
        <v>0</v>
      </c>
      <c r="F80" s="240">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hidden="1" x14ac:dyDescent="0.25">
      <c r="A81" s="64">
        <v>2111</v>
      </c>
      <c r="B81" s="111" t="s">
        <v>98</v>
      </c>
      <c r="C81" s="227">
        <f t="shared" si="4"/>
        <v>0</v>
      </c>
      <c r="D81" s="408"/>
      <c r="E81" s="117"/>
      <c r="F81" s="227">
        <f t="shared" si="5"/>
        <v>0</v>
      </c>
      <c r="G81" s="116"/>
      <c r="H81" s="408"/>
      <c r="I81" s="230">
        <f t="shared" si="6"/>
        <v>0</v>
      </c>
      <c r="J81" s="116"/>
      <c r="K81" s="408"/>
      <c r="L81" s="230">
        <f t="shared" si="7"/>
        <v>0</v>
      </c>
      <c r="M81" s="464"/>
      <c r="N81" s="118"/>
      <c r="O81" s="230">
        <f t="shared" si="8"/>
        <v>0</v>
      </c>
      <c r="P81" s="387"/>
    </row>
    <row r="82" spans="1:16" ht="24" hidden="1" x14ac:dyDescent="0.25">
      <c r="A82" s="64">
        <v>2112</v>
      </c>
      <c r="B82" s="111" t="s">
        <v>99</v>
      </c>
      <c r="C82" s="227">
        <f t="shared" si="4"/>
        <v>0</v>
      </c>
      <c r="D82" s="408"/>
      <c r="E82" s="117"/>
      <c r="F82" s="227">
        <f t="shared" si="5"/>
        <v>0</v>
      </c>
      <c r="G82" s="116"/>
      <c r="H82" s="408"/>
      <c r="I82" s="230">
        <f t="shared" si="6"/>
        <v>0</v>
      </c>
      <c r="J82" s="116"/>
      <c r="K82" s="408"/>
      <c r="L82" s="230">
        <f t="shared" si="7"/>
        <v>0</v>
      </c>
      <c r="M82" s="464"/>
      <c r="N82" s="118"/>
      <c r="O82" s="230">
        <f t="shared" si="8"/>
        <v>0</v>
      </c>
      <c r="P82" s="387"/>
    </row>
    <row r="83" spans="1:16" ht="24" hidden="1" x14ac:dyDescent="0.25">
      <c r="A83" s="224">
        <v>2120</v>
      </c>
      <c r="B83" s="111" t="s">
        <v>100</v>
      </c>
      <c r="C83" s="227">
        <f t="shared" si="4"/>
        <v>0</v>
      </c>
      <c r="D83" s="465">
        <f>SUM(D84:D85)</f>
        <v>0</v>
      </c>
      <c r="E83" s="226">
        <f>SUM(E84:E85)</f>
        <v>0</v>
      </c>
      <c r="F83" s="227">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227">
        <f t="shared" si="4"/>
        <v>0</v>
      </c>
      <c r="D84" s="408"/>
      <c r="E84" s="117"/>
      <c r="F84" s="227">
        <f t="shared" si="5"/>
        <v>0</v>
      </c>
      <c r="G84" s="116"/>
      <c r="H84" s="408"/>
      <c r="I84" s="230">
        <f t="shared" si="6"/>
        <v>0</v>
      </c>
      <c r="J84" s="116"/>
      <c r="K84" s="408"/>
      <c r="L84" s="230">
        <f t="shared" si="7"/>
        <v>0</v>
      </c>
      <c r="M84" s="464"/>
      <c r="N84" s="118"/>
      <c r="O84" s="230">
        <f t="shared" si="8"/>
        <v>0</v>
      </c>
      <c r="P84" s="387"/>
    </row>
    <row r="85" spans="1:16" ht="24" hidden="1" x14ac:dyDescent="0.25">
      <c r="A85" s="64">
        <v>2122</v>
      </c>
      <c r="B85" s="111" t="s">
        <v>99</v>
      </c>
      <c r="C85" s="227">
        <f t="shared" si="4"/>
        <v>0</v>
      </c>
      <c r="D85" s="408"/>
      <c r="E85" s="117"/>
      <c r="F85" s="227">
        <f t="shared" si="5"/>
        <v>0</v>
      </c>
      <c r="G85" s="116"/>
      <c r="H85" s="408"/>
      <c r="I85" s="230">
        <f t="shared" si="6"/>
        <v>0</v>
      </c>
      <c r="J85" s="116"/>
      <c r="K85" s="408"/>
      <c r="L85" s="230">
        <f t="shared" si="7"/>
        <v>0</v>
      </c>
      <c r="M85" s="464"/>
      <c r="N85" s="118"/>
      <c r="O85" s="230">
        <f t="shared" si="8"/>
        <v>0</v>
      </c>
      <c r="P85" s="387"/>
    </row>
    <row r="86" spans="1:16" x14ac:dyDescent="0.25">
      <c r="A86" s="85">
        <v>2200</v>
      </c>
      <c r="B86" s="210" t="s">
        <v>101</v>
      </c>
      <c r="C86" s="290">
        <f t="shared" si="4"/>
        <v>141482</v>
      </c>
      <c r="D86" s="399">
        <f>SUM(D87,D92,D98,D106,D115,D119,D125,D131)</f>
        <v>145320</v>
      </c>
      <c r="E86" s="96">
        <f>SUM(E87,E92,E98,E106,E115,E119,E125,E131)</f>
        <v>-3838</v>
      </c>
      <c r="F86" s="97">
        <f t="shared" si="5"/>
        <v>141482</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row>
    <row r="87" spans="1:16" ht="24" hidden="1" x14ac:dyDescent="0.25">
      <c r="A87" s="213">
        <v>2210</v>
      </c>
      <c r="B87" s="156" t="s">
        <v>102</v>
      </c>
      <c r="C87" s="216">
        <f t="shared" si="4"/>
        <v>0</v>
      </c>
      <c r="D87" s="461">
        <f>SUM(D88:D91)</f>
        <v>0</v>
      </c>
      <c r="E87" s="215">
        <f>SUM(E88:E91)</f>
        <v>0</v>
      </c>
      <c r="F87" s="216">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227">
        <f t="shared" si="4"/>
        <v>0</v>
      </c>
      <c r="D88" s="403"/>
      <c r="E88" s="107"/>
      <c r="F88" s="240">
        <f t="shared" si="5"/>
        <v>0</v>
      </c>
      <c r="G88" s="106"/>
      <c r="H88" s="403"/>
      <c r="I88" s="243">
        <f t="shared" si="6"/>
        <v>0</v>
      </c>
      <c r="J88" s="106"/>
      <c r="K88" s="403"/>
      <c r="L88" s="243">
        <f t="shared" si="7"/>
        <v>0</v>
      </c>
      <c r="M88" s="463"/>
      <c r="N88" s="108"/>
      <c r="O88" s="243">
        <f t="shared" si="8"/>
        <v>0</v>
      </c>
      <c r="P88" s="382"/>
    </row>
    <row r="89" spans="1:16" ht="36" hidden="1" x14ac:dyDescent="0.25">
      <c r="A89" s="64">
        <v>2212</v>
      </c>
      <c r="B89" s="111" t="s">
        <v>104</v>
      </c>
      <c r="C89" s="227">
        <f t="shared" si="4"/>
        <v>0</v>
      </c>
      <c r="D89" s="408"/>
      <c r="E89" s="117"/>
      <c r="F89" s="227">
        <f t="shared" si="5"/>
        <v>0</v>
      </c>
      <c r="G89" s="116"/>
      <c r="H89" s="408"/>
      <c r="I89" s="230">
        <f t="shared" si="6"/>
        <v>0</v>
      </c>
      <c r="J89" s="116"/>
      <c r="K89" s="408"/>
      <c r="L89" s="230">
        <f t="shared" si="7"/>
        <v>0</v>
      </c>
      <c r="M89" s="464"/>
      <c r="N89" s="118"/>
      <c r="O89" s="230">
        <f t="shared" si="8"/>
        <v>0</v>
      </c>
      <c r="P89" s="387"/>
    </row>
    <row r="90" spans="1:16" ht="24" hidden="1" x14ac:dyDescent="0.25">
      <c r="A90" s="64">
        <v>2214</v>
      </c>
      <c r="B90" s="111" t="s">
        <v>105</v>
      </c>
      <c r="C90" s="227">
        <f t="shared" si="4"/>
        <v>0</v>
      </c>
      <c r="D90" s="408"/>
      <c r="E90" s="117"/>
      <c r="F90" s="227">
        <f t="shared" si="5"/>
        <v>0</v>
      </c>
      <c r="G90" s="116"/>
      <c r="H90" s="408"/>
      <c r="I90" s="230">
        <f t="shared" si="6"/>
        <v>0</v>
      </c>
      <c r="J90" s="116"/>
      <c r="K90" s="408"/>
      <c r="L90" s="230">
        <f t="shared" si="7"/>
        <v>0</v>
      </c>
      <c r="M90" s="464"/>
      <c r="N90" s="118"/>
      <c r="O90" s="230">
        <f t="shared" si="8"/>
        <v>0</v>
      </c>
      <c r="P90" s="387"/>
    </row>
    <row r="91" spans="1:16" hidden="1" x14ac:dyDescent="0.25">
      <c r="A91" s="64">
        <v>2219</v>
      </c>
      <c r="B91" s="111" t="s">
        <v>106</v>
      </c>
      <c r="C91" s="227">
        <f t="shared" si="4"/>
        <v>0</v>
      </c>
      <c r="D91" s="408"/>
      <c r="E91" s="117"/>
      <c r="F91" s="227">
        <f t="shared" si="5"/>
        <v>0</v>
      </c>
      <c r="G91" s="116"/>
      <c r="H91" s="408"/>
      <c r="I91" s="230">
        <f t="shared" si="6"/>
        <v>0</v>
      </c>
      <c r="J91" s="116"/>
      <c r="K91" s="408"/>
      <c r="L91" s="230">
        <f t="shared" si="7"/>
        <v>0</v>
      </c>
      <c r="M91" s="464"/>
      <c r="N91" s="118"/>
      <c r="O91" s="230">
        <f t="shared" si="8"/>
        <v>0</v>
      </c>
      <c r="P91" s="387"/>
    </row>
    <row r="92" spans="1:16" ht="24" hidden="1" x14ac:dyDescent="0.25">
      <c r="A92" s="224">
        <v>2220</v>
      </c>
      <c r="B92" s="111" t="s">
        <v>107</v>
      </c>
      <c r="C92" s="227">
        <f t="shared" si="4"/>
        <v>0</v>
      </c>
      <c r="D92" s="465">
        <f>SUM(D93:D97)</f>
        <v>0</v>
      </c>
      <c r="E92" s="226">
        <f>SUM(E93:E97)</f>
        <v>0</v>
      </c>
      <c r="F92" s="227">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227">
        <f t="shared" si="4"/>
        <v>0</v>
      </c>
      <c r="D93" s="408"/>
      <c r="E93" s="117"/>
      <c r="F93" s="227">
        <f t="shared" si="5"/>
        <v>0</v>
      </c>
      <c r="G93" s="116"/>
      <c r="H93" s="408"/>
      <c r="I93" s="230">
        <f t="shared" si="6"/>
        <v>0</v>
      </c>
      <c r="J93" s="116"/>
      <c r="K93" s="408"/>
      <c r="L93" s="230">
        <f t="shared" si="7"/>
        <v>0</v>
      </c>
      <c r="M93" s="464"/>
      <c r="N93" s="118"/>
      <c r="O93" s="230">
        <f t="shared" si="8"/>
        <v>0</v>
      </c>
      <c r="P93" s="387"/>
    </row>
    <row r="94" spans="1:16" hidden="1" x14ac:dyDescent="0.25">
      <c r="A94" s="64">
        <v>2222</v>
      </c>
      <c r="B94" s="111" t="s">
        <v>109</v>
      </c>
      <c r="C94" s="227">
        <f t="shared" si="4"/>
        <v>0</v>
      </c>
      <c r="D94" s="408"/>
      <c r="E94" s="117"/>
      <c r="F94" s="227">
        <f t="shared" si="5"/>
        <v>0</v>
      </c>
      <c r="G94" s="116"/>
      <c r="H94" s="408"/>
      <c r="I94" s="230">
        <f t="shared" si="6"/>
        <v>0</v>
      </c>
      <c r="J94" s="116"/>
      <c r="K94" s="408"/>
      <c r="L94" s="230">
        <f t="shared" si="7"/>
        <v>0</v>
      </c>
      <c r="M94" s="464"/>
      <c r="N94" s="118"/>
      <c r="O94" s="230">
        <f t="shared" si="8"/>
        <v>0</v>
      </c>
      <c r="P94" s="387"/>
    </row>
    <row r="95" spans="1:16" hidden="1" x14ac:dyDescent="0.25">
      <c r="A95" s="64">
        <v>2223</v>
      </c>
      <c r="B95" s="111" t="s">
        <v>110</v>
      </c>
      <c r="C95" s="227">
        <f t="shared" si="4"/>
        <v>0</v>
      </c>
      <c r="D95" s="408"/>
      <c r="E95" s="117"/>
      <c r="F95" s="227">
        <f t="shared" si="5"/>
        <v>0</v>
      </c>
      <c r="G95" s="116"/>
      <c r="H95" s="408"/>
      <c r="I95" s="230">
        <f t="shared" si="6"/>
        <v>0</v>
      </c>
      <c r="J95" s="116"/>
      <c r="K95" s="408"/>
      <c r="L95" s="230">
        <f t="shared" si="7"/>
        <v>0</v>
      </c>
      <c r="M95" s="464"/>
      <c r="N95" s="118"/>
      <c r="O95" s="230">
        <f t="shared" si="8"/>
        <v>0</v>
      </c>
      <c r="P95" s="387"/>
    </row>
    <row r="96" spans="1:16" ht="48" hidden="1" x14ac:dyDescent="0.25">
      <c r="A96" s="64">
        <v>2224</v>
      </c>
      <c r="B96" s="111" t="s">
        <v>111</v>
      </c>
      <c r="C96" s="227">
        <f t="shared" si="4"/>
        <v>0</v>
      </c>
      <c r="D96" s="408"/>
      <c r="E96" s="117"/>
      <c r="F96" s="227">
        <f t="shared" si="5"/>
        <v>0</v>
      </c>
      <c r="G96" s="116"/>
      <c r="H96" s="408"/>
      <c r="I96" s="230">
        <f t="shared" si="6"/>
        <v>0</v>
      </c>
      <c r="J96" s="116"/>
      <c r="K96" s="408"/>
      <c r="L96" s="230">
        <f t="shared" si="7"/>
        <v>0</v>
      </c>
      <c r="M96" s="464"/>
      <c r="N96" s="118"/>
      <c r="O96" s="230">
        <f t="shared" si="8"/>
        <v>0</v>
      </c>
      <c r="P96" s="387"/>
    </row>
    <row r="97" spans="1:16" ht="24" hidden="1" x14ac:dyDescent="0.25">
      <c r="A97" s="64">
        <v>2229</v>
      </c>
      <c r="B97" s="111" t="s">
        <v>112</v>
      </c>
      <c r="C97" s="227">
        <f t="shared" si="4"/>
        <v>0</v>
      </c>
      <c r="D97" s="408"/>
      <c r="E97" s="117"/>
      <c r="F97" s="227">
        <f t="shared" si="5"/>
        <v>0</v>
      </c>
      <c r="G97" s="116"/>
      <c r="H97" s="408"/>
      <c r="I97" s="230">
        <f t="shared" si="6"/>
        <v>0</v>
      </c>
      <c r="J97" s="116"/>
      <c r="K97" s="408"/>
      <c r="L97" s="230">
        <f t="shared" si="7"/>
        <v>0</v>
      </c>
      <c r="M97" s="464"/>
      <c r="N97" s="118"/>
      <c r="O97" s="230">
        <f t="shared" si="8"/>
        <v>0</v>
      </c>
      <c r="P97" s="387"/>
    </row>
    <row r="98" spans="1:16" ht="36" hidden="1" x14ac:dyDescent="0.25">
      <c r="A98" s="224">
        <v>2230</v>
      </c>
      <c r="B98" s="111" t="s">
        <v>113</v>
      </c>
      <c r="C98" s="227">
        <f t="shared" si="4"/>
        <v>0</v>
      </c>
      <c r="D98" s="465">
        <f>SUM(D99:D105)</f>
        <v>0</v>
      </c>
      <c r="E98" s="226">
        <f>SUM(E99:E105)</f>
        <v>0</v>
      </c>
      <c r="F98" s="227">
        <f t="shared" si="5"/>
        <v>0</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hidden="1" x14ac:dyDescent="0.25">
      <c r="A99" s="64">
        <v>2231</v>
      </c>
      <c r="B99" s="111" t="s">
        <v>114</v>
      </c>
      <c r="C99" s="227">
        <f t="shared" si="4"/>
        <v>0</v>
      </c>
      <c r="D99" s="408"/>
      <c r="E99" s="117"/>
      <c r="F99" s="227">
        <f t="shared" si="5"/>
        <v>0</v>
      </c>
      <c r="G99" s="116"/>
      <c r="H99" s="408"/>
      <c r="I99" s="230">
        <f t="shared" si="6"/>
        <v>0</v>
      </c>
      <c r="J99" s="116"/>
      <c r="K99" s="408"/>
      <c r="L99" s="230">
        <f t="shared" si="7"/>
        <v>0</v>
      </c>
      <c r="M99" s="464"/>
      <c r="N99" s="118"/>
      <c r="O99" s="230">
        <f t="shared" si="8"/>
        <v>0</v>
      </c>
      <c r="P99" s="387"/>
    </row>
    <row r="100" spans="1:16" ht="36" hidden="1" x14ac:dyDescent="0.25">
      <c r="A100" s="64">
        <v>2232</v>
      </c>
      <c r="B100" s="111" t="s">
        <v>115</v>
      </c>
      <c r="C100" s="227">
        <f t="shared" si="4"/>
        <v>0</v>
      </c>
      <c r="D100" s="408"/>
      <c r="E100" s="117"/>
      <c r="F100" s="227">
        <f t="shared" si="5"/>
        <v>0</v>
      </c>
      <c r="G100" s="116"/>
      <c r="H100" s="408"/>
      <c r="I100" s="230">
        <f t="shared" si="6"/>
        <v>0</v>
      </c>
      <c r="J100" s="116"/>
      <c r="K100" s="408"/>
      <c r="L100" s="230">
        <f t="shared" si="7"/>
        <v>0</v>
      </c>
      <c r="M100" s="464"/>
      <c r="N100" s="118"/>
      <c r="O100" s="230">
        <f t="shared" si="8"/>
        <v>0</v>
      </c>
      <c r="P100" s="387"/>
    </row>
    <row r="101" spans="1:16" ht="24" hidden="1" x14ac:dyDescent="0.25">
      <c r="A101" s="55">
        <v>2233</v>
      </c>
      <c r="B101" s="101" t="s">
        <v>116</v>
      </c>
      <c r="C101" s="227">
        <f t="shared" si="4"/>
        <v>0</v>
      </c>
      <c r="D101" s="403"/>
      <c r="E101" s="107"/>
      <c r="F101" s="240">
        <f t="shared" si="5"/>
        <v>0</v>
      </c>
      <c r="G101" s="106"/>
      <c r="H101" s="403"/>
      <c r="I101" s="243">
        <f t="shared" si="6"/>
        <v>0</v>
      </c>
      <c r="J101" s="106"/>
      <c r="K101" s="403"/>
      <c r="L101" s="243">
        <f t="shared" si="7"/>
        <v>0</v>
      </c>
      <c r="M101" s="463"/>
      <c r="N101" s="108"/>
      <c r="O101" s="243">
        <f t="shared" si="8"/>
        <v>0</v>
      </c>
      <c r="P101" s="382"/>
    </row>
    <row r="102" spans="1:16" ht="36" hidden="1" x14ac:dyDescent="0.25">
      <c r="A102" s="64">
        <v>2234</v>
      </c>
      <c r="B102" s="111" t="s">
        <v>117</v>
      </c>
      <c r="C102" s="227">
        <f t="shared" si="4"/>
        <v>0</v>
      </c>
      <c r="D102" s="408"/>
      <c r="E102" s="117"/>
      <c r="F102" s="227">
        <f t="shared" si="5"/>
        <v>0</v>
      </c>
      <c r="G102" s="116"/>
      <c r="H102" s="408"/>
      <c r="I102" s="230">
        <f t="shared" si="6"/>
        <v>0</v>
      </c>
      <c r="J102" s="116"/>
      <c r="K102" s="408"/>
      <c r="L102" s="230">
        <f t="shared" si="7"/>
        <v>0</v>
      </c>
      <c r="M102" s="464"/>
      <c r="N102" s="118"/>
      <c r="O102" s="230">
        <f t="shared" si="8"/>
        <v>0</v>
      </c>
      <c r="P102" s="387"/>
    </row>
    <row r="103" spans="1:16" ht="24" hidden="1" x14ac:dyDescent="0.25">
      <c r="A103" s="64">
        <v>2235</v>
      </c>
      <c r="B103" s="111" t="s">
        <v>118</v>
      </c>
      <c r="C103" s="227">
        <f t="shared" si="4"/>
        <v>0</v>
      </c>
      <c r="D103" s="408"/>
      <c r="E103" s="117"/>
      <c r="F103" s="227">
        <f t="shared" si="5"/>
        <v>0</v>
      </c>
      <c r="G103" s="116"/>
      <c r="H103" s="408"/>
      <c r="I103" s="230">
        <f t="shared" si="6"/>
        <v>0</v>
      </c>
      <c r="J103" s="116"/>
      <c r="K103" s="408"/>
      <c r="L103" s="230">
        <f t="shared" si="7"/>
        <v>0</v>
      </c>
      <c r="M103" s="464"/>
      <c r="N103" s="118"/>
      <c r="O103" s="230">
        <f t="shared" si="8"/>
        <v>0</v>
      </c>
      <c r="P103" s="387"/>
    </row>
    <row r="104" spans="1:16" hidden="1" x14ac:dyDescent="0.25">
      <c r="A104" s="64">
        <v>2236</v>
      </c>
      <c r="B104" s="111" t="s">
        <v>119</v>
      </c>
      <c r="C104" s="227">
        <f t="shared" si="4"/>
        <v>0</v>
      </c>
      <c r="D104" s="408"/>
      <c r="E104" s="117"/>
      <c r="F104" s="227">
        <f t="shared" si="5"/>
        <v>0</v>
      </c>
      <c r="G104" s="116"/>
      <c r="H104" s="408"/>
      <c r="I104" s="230">
        <f t="shared" si="6"/>
        <v>0</v>
      </c>
      <c r="J104" s="116"/>
      <c r="K104" s="408"/>
      <c r="L104" s="230">
        <f t="shared" si="7"/>
        <v>0</v>
      </c>
      <c r="M104" s="464"/>
      <c r="N104" s="118"/>
      <c r="O104" s="230">
        <f t="shared" si="8"/>
        <v>0</v>
      </c>
      <c r="P104" s="387"/>
    </row>
    <row r="105" spans="1:16" ht="24" hidden="1" x14ac:dyDescent="0.25">
      <c r="A105" s="64">
        <v>2239</v>
      </c>
      <c r="B105" s="111" t="s">
        <v>120</v>
      </c>
      <c r="C105" s="227">
        <f t="shared" si="4"/>
        <v>0</v>
      </c>
      <c r="D105" s="408"/>
      <c r="E105" s="117"/>
      <c r="F105" s="227">
        <f t="shared" si="5"/>
        <v>0</v>
      </c>
      <c r="G105" s="116"/>
      <c r="H105" s="408"/>
      <c r="I105" s="230">
        <f t="shared" si="6"/>
        <v>0</v>
      </c>
      <c r="J105" s="116"/>
      <c r="K105" s="408"/>
      <c r="L105" s="230">
        <f t="shared" si="7"/>
        <v>0</v>
      </c>
      <c r="M105" s="464"/>
      <c r="N105" s="118"/>
      <c r="O105" s="230">
        <f t="shared" si="8"/>
        <v>0</v>
      </c>
      <c r="P105" s="387"/>
    </row>
    <row r="106" spans="1:16" ht="36" hidden="1" x14ac:dyDescent="0.25">
      <c r="A106" s="224">
        <v>2240</v>
      </c>
      <c r="B106" s="111" t="s">
        <v>121</v>
      </c>
      <c r="C106" s="227">
        <f t="shared" si="4"/>
        <v>0</v>
      </c>
      <c r="D106" s="465">
        <f>SUM(D107:D114)</f>
        <v>0</v>
      </c>
      <c r="E106" s="226">
        <f>SUM(E107:E114)</f>
        <v>0</v>
      </c>
      <c r="F106" s="227">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227">
        <f t="shared" si="4"/>
        <v>0</v>
      </c>
      <c r="D107" s="408"/>
      <c r="E107" s="117"/>
      <c r="F107" s="227">
        <f t="shared" si="5"/>
        <v>0</v>
      </c>
      <c r="G107" s="116"/>
      <c r="H107" s="408"/>
      <c r="I107" s="230">
        <f t="shared" si="6"/>
        <v>0</v>
      </c>
      <c r="J107" s="116"/>
      <c r="K107" s="408"/>
      <c r="L107" s="230">
        <f t="shared" si="7"/>
        <v>0</v>
      </c>
      <c r="M107" s="464"/>
      <c r="N107" s="118"/>
      <c r="O107" s="230">
        <f t="shared" si="8"/>
        <v>0</v>
      </c>
      <c r="P107" s="387"/>
    </row>
    <row r="108" spans="1:16" ht="24" hidden="1" x14ac:dyDescent="0.25">
      <c r="A108" s="64">
        <v>2242</v>
      </c>
      <c r="B108" s="111" t="s">
        <v>123</v>
      </c>
      <c r="C108" s="227">
        <f t="shared" si="4"/>
        <v>0</v>
      </c>
      <c r="D108" s="408"/>
      <c r="E108" s="117"/>
      <c r="F108" s="227">
        <f t="shared" si="5"/>
        <v>0</v>
      </c>
      <c r="G108" s="116"/>
      <c r="H108" s="408"/>
      <c r="I108" s="230">
        <f t="shared" si="6"/>
        <v>0</v>
      </c>
      <c r="J108" s="116"/>
      <c r="K108" s="408"/>
      <c r="L108" s="230">
        <f t="shared" si="7"/>
        <v>0</v>
      </c>
      <c r="M108" s="464"/>
      <c r="N108" s="118"/>
      <c r="O108" s="230">
        <f t="shared" si="8"/>
        <v>0</v>
      </c>
      <c r="P108" s="387"/>
    </row>
    <row r="109" spans="1:16" ht="24" hidden="1" x14ac:dyDescent="0.25">
      <c r="A109" s="64">
        <v>2243</v>
      </c>
      <c r="B109" s="111" t="s">
        <v>124</v>
      </c>
      <c r="C109" s="227">
        <f t="shared" si="4"/>
        <v>0</v>
      </c>
      <c r="D109" s="408"/>
      <c r="E109" s="117"/>
      <c r="F109" s="227">
        <f t="shared" si="5"/>
        <v>0</v>
      </c>
      <c r="G109" s="116"/>
      <c r="H109" s="408"/>
      <c r="I109" s="230">
        <f t="shared" si="6"/>
        <v>0</v>
      </c>
      <c r="J109" s="116"/>
      <c r="K109" s="408"/>
      <c r="L109" s="230">
        <f t="shared" si="7"/>
        <v>0</v>
      </c>
      <c r="M109" s="464"/>
      <c r="N109" s="118"/>
      <c r="O109" s="230">
        <f t="shared" si="8"/>
        <v>0</v>
      </c>
      <c r="P109" s="387"/>
    </row>
    <row r="110" spans="1:16" hidden="1" x14ac:dyDescent="0.25">
      <c r="A110" s="64">
        <v>2244</v>
      </c>
      <c r="B110" s="111" t="s">
        <v>125</v>
      </c>
      <c r="C110" s="227">
        <f t="shared" si="4"/>
        <v>0</v>
      </c>
      <c r="D110" s="408"/>
      <c r="E110" s="117"/>
      <c r="F110" s="227">
        <f t="shared" si="5"/>
        <v>0</v>
      </c>
      <c r="G110" s="116"/>
      <c r="H110" s="408"/>
      <c r="I110" s="230">
        <f t="shared" si="6"/>
        <v>0</v>
      </c>
      <c r="J110" s="116"/>
      <c r="K110" s="408"/>
      <c r="L110" s="230">
        <f t="shared" si="7"/>
        <v>0</v>
      </c>
      <c r="M110" s="464"/>
      <c r="N110" s="118"/>
      <c r="O110" s="230">
        <f t="shared" si="8"/>
        <v>0</v>
      </c>
      <c r="P110" s="387"/>
    </row>
    <row r="111" spans="1:16" ht="24" hidden="1" x14ac:dyDescent="0.25">
      <c r="A111" s="64">
        <v>2246</v>
      </c>
      <c r="B111" s="111" t="s">
        <v>126</v>
      </c>
      <c r="C111" s="227">
        <f t="shared" si="4"/>
        <v>0</v>
      </c>
      <c r="D111" s="408"/>
      <c r="E111" s="117"/>
      <c r="F111" s="227">
        <f t="shared" si="5"/>
        <v>0</v>
      </c>
      <c r="G111" s="116"/>
      <c r="H111" s="408"/>
      <c r="I111" s="230">
        <f t="shared" si="6"/>
        <v>0</v>
      </c>
      <c r="J111" s="116"/>
      <c r="K111" s="408"/>
      <c r="L111" s="230">
        <f t="shared" si="7"/>
        <v>0</v>
      </c>
      <c r="M111" s="464"/>
      <c r="N111" s="118"/>
      <c r="O111" s="230">
        <f t="shared" si="8"/>
        <v>0</v>
      </c>
      <c r="P111" s="387"/>
    </row>
    <row r="112" spans="1:16" hidden="1" x14ac:dyDescent="0.25">
      <c r="A112" s="64">
        <v>2247</v>
      </c>
      <c r="B112" s="111" t="s">
        <v>127</v>
      </c>
      <c r="C112" s="227">
        <f t="shared" si="4"/>
        <v>0</v>
      </c>
      <c r="D112" s="408"/>
      <c r="E112" s="117"/>
      <c r="F112" s="227">
        <f t="shared" si="5"/>
        <v>0</v>
      </c>
      <c r="G112" s="116"/>
      <c r="H112" s="408"/>
      <c r="I112" s="230">
        <f t="shared" si="6"/>
        <v>0</v>
      </c>
      <c r="J112" s="116"/>
      <c r="K112" s="408"/>
      <c r="L112" s="230">
        <f t="shared" si="7"/>
        <v>0</v>
      </c>
      <c r="M112" s="464"/>
      <c r="N112" s="118"/>
      <c r="O112" s="230">
        <f t="shared" si="8"/>
        <v>0</v>
      </c>
      <c r="P112" s="387"/>
    </row>
    <row r="113" spans="1:16" ht="24" hidden="1" x14ac:dyDescent="0.25">
      <c r="A113" s="64">
        <v>2248</v>
      </c>
      <c r="B113" s="111" t="s">
        <v>128</v>
      </c>
      <c r="C113" s="227">
        <f t="shared" si="4"/>
        <v>0</v>
      </c>
      <c r="D113" s="408"/>
      <c r="E113" s="117"/>
      <c r="F113" s="227">
        <f t="shared" si="5"/>
        <v>0</v>
      </c>
      <c r="G113" s="116"/>
      <c r="H113" s="408"/>
      <c r="I113" s="230">
        <f t="shared" si="6"/>
        <v>0</v>
      </c>
      <c r="J113" s="116"/>
      <c r="K113" s="408"/>
      <c r="L113" s="230">
        <f t="shared" si="7"/>
        <v>0</v>
      </c>
      <c r="M113" s="464"/>
      <c r="N113" s="118"/>
      <c r="O113" s="230">
        <f t="shared" si="8"/>
        <v>0</v>
      </c>
      <c r="P113" s="387"/>
    </row>
    <row r="114" spans="1:16" ht="24" hidden="1" x14ac:dyDescent="0.25">
      <c r="A114" s="64">
        <v>2249</v>
      </c>
      <c r="B114" s="111" t="s">
        <v>129</v>
      </c>
      <c r="C114" s="227">
        <f t="shared" si="4"/>
        <v>0</v>
      </c>
      <c r="D114" s="408"/>
      <c r="E114" s="117"/>
      <c r="F114" s="227">
        <f t="shared" si="5"/>
        <v>0</v>
      </c>
      <c r="G114" s="116"/>
      <c r="H114" s="408"/>
      <c r="I114" s="230">
        <f t="shared" si="6"/>
        <v>0</v>
      </c>
      <c r="J114" s="116"/>
      <c r="K114" s="408"/>
      <c r="L114" s="230">
        <f t="shared" si="7"/>
        <v>0</v>
      </c>
      <c r="M114" s="464"/>
      <c r="N114" s="118"/>
      <c r="O114" s="230">
        <f t="shared" si="8"/>
        <v>0</v>
      </c>
      <c r="P114" s="387"/>
    </row>
    <row r="115" spans="1:16" hidden="1" x14ac:dyDescent="0.25">
      <c r="A115" s="224">
        <v>2250</v>
      </c>
      <c r="B115" s="111" t="s">
        <v>130</v>
      </c>
      <c r="C115" s="227">
        <f t="shared" si="4"/>
        <v>0</v>
      </c>
      <c r="D115" s="465">
        <f>SUM(D116:D118)</f>
        <v>0</v>
      </c>
      <c r="E115" s="226">
        <f>SUM(E116:E118)</f>
        <v>0</v>
      </c>
      <c r="F115" s="227">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227">
        <f t="shared" si="4"/>
        <v>0</v>
      </c>
      <c r="D116" s="408"/>
      <c r="E116" s="117"/>
      <c r="F116" s="227">
        <f t="shared" si="5"/>
        <v>0</v>
      </c>
      <c r="G116" s="116"/>
      <c r="H116" s="408"/>
      <c r="I116" s="230">
        <f t="shared" si="6"/>
        <v>0</v>
      </c>
      <c r="J116" s="116"/>
      <c r="K116" s="408"/>
      <c r="L116" s="230">
        <f t="shared" si="7"/>
        <v>0</v>
      </c>
      <c r="M116" s="464"/>
      <c r="N116" s="118"/>
      <c r="O116" s="230">
        <f t="shared" si="8"/>
        <v>0</v>
      </c>
      <c r="P116" s="387"/>
    </row>
    <row r="117" spans="1:16" ht="24" hidden="1" x14ac:dyDescent="0.25">
      <c r="A117" s="64">
        <v>2252</v>
      </c>
      <c r="B117" s="111" t="s">
        <v>132</v>
      </c>
      <c r="C117" s="227">
        <f t="shared" ref="C117:C181" si="9">F117+I117+L117+O117</f>
        <v>0</v>
      </c>
      <c r="D117" s="408"/>
      <c r="E117" s="117"/>
      <c r="F117" s="227">
        <f t="shared" si="5"/>
        <v>0</v>
      </c>
      <c r="G117" s="116"/>
      <c r="H117" s="408"/>
      <c r="I117" s="230">
        <f t="shared" si="6"/>
        <v>0</v>
      </c>
      <c r="J117" s="116"/>
      <c r="K117" s="408"/>
      <c r="L117" s="230">
        <f t="shared" si="7"/>
        <v>0</v>
      </c>
      <c r="M117" s="464"/>
      <c r="N117" s="118"/>
      <c r="O117" s="230">
        <f t="shared" si="8"/>
        <v>0</v>
      </c>
      <c r="P117" s="387"/>
    </row>
    <row r="118" spans="1:16" ht="24" hidden="1" x14ac:dyDescent="0.25">
      <c r="A118" s="64">
        <v>2259</v>
      </c>
      <c r="B118" s="111" t="s">
        <v>133</v>
      </c>
      <c r="C118" s="227">
        <f t="shared" si="9"/>
        <v>0</v>
      </c>
      <c r="D118" s="408"/>
      <c r="E118" s="117"/>
      <c r="F118" s="227">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row>
    <row r="119" spans="1:16" hidden="1" x14ac:dyDescent="0.25">
      <c r="A119" s="224">
        <v>2260</v>
      </c>
      <c r="B119" s="111" t="s">
        <v>134</v>
      </c>
      <c r="C119" s="227">
        <f t="shared" si="9"/>
        <v>0</v>
      </c>
      <c r="D119" s="465">
        <f>SUM(D120:D124)</f>
        <v>0</v>
      </c>
      <c r="E119" s="226">
        <f>SUM(E120:E124)</f>
        <v>0</v>
      </c>
      <c r="F119" s="227">
        <f t="shared" si="10"/>
        <v>0</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row>
    <row r="120" spans="1:16" hidden="1" x14ac:dyDescent="0.25">
      <c r="A120" s="64">
        <v>2261</v>
      </c>
      <c r="B120" s="111" t="s">
        <v>135</v>
      </c>
      <c r="C120" s="227">
        <f t="shared" si="9"/>
        <v>0</v>
      </c>
      <c r="D120" s="408"/>
      <c r="E120" s="117"/>
      <c r="F120" s="227">
        <f t="shared" si="10"/>
        <v>0</v>
      </c>
      <c r="G120" s="116"/>
      <c r="H120" s="408"/>
      <c r="I120" s="230">
        <f t="shared" si="11"/>
        <v>0</v>
      </c>
      <c r="J120" s="116"/>
      <c r="K120" s="408"/>
      <c r="L120" s="230">
        <f t="shared" si="12"/>
        <v>0</v>
      </c>
      <c r="M120" s="464"/>
      <c r="N120" s="118"/>
      <c r="O120" s="230">
        <f t="shared" si="13"/>
        <v>0</v>
      </c>
      <c r="P120" s="387"/>
    </row>
    <row r="121" spans="1:16" hidden="1" x14ac:dyDescent="0.25">
      <c r="A121" s="64">
        <v>2262</v>
      </c>
      <c r="B121" s="111" t="s">
        <v>136</v>
      </c>
      <c r="C121" s="227">
        <f t="shared" si="9"/>
        <v>0</v>
      </c>
      <c r="D121" s="408"/>
      <c r="E121" s="117"/>
      <c r="F121" s="227">
        <f t="shared" si="10"/>
        <v>0</v>
      </c>
      <c r="G121" s="116"/>
      <c r="H121" s="408"/>
      <c r="I121" s="230">
        <f t="shared" si="11"/>
        <v>0</v>
      </c>
      <c r="J121" s="116"/>
      <c r="K121" s="408"/>
      <c r="L121" s="230">
        <f t="shared" si="12"/>
        <v>0</v>
      </c>
      <c r="M121" s="464"/>
      <c r="N121" s="118"/>
      <c r="O121" s="230">
        <f t="shared" si="13"/>
        <v>0</v>
      </c>
      <c r="P121" s="387"/>
    </row>
    <row r="122" spans="1:16" hidden="1" x14ac:dyDescent="0.25">
      <c r="A122" s="64">
        <v>2263</v>
      </c>
      <c r="B122" s="111" t="s">
        <v>137</v>
      </c>
      <c r="C122" s="227">
        <f t="shared" si="9"/>
        <v>0</v>
      </c>
      <c r="D122" s="408"/>
      <c r="E122" s="117"/>
      <c r="F122" s="227">
        <f t="shared" si="10"/>
        <v>0</v>
      </c>
      <c r="G122" s="116"/>
      <c r="H122" s="408"/>
      <c r="I122" s="230">
        <f t="shared" si="11"/>
        <v>0</v>
      </c>
      <c r="J122" s="116"/>
      <c r="K122" s="408"/>
      <c r="L122" s="230">
        <f t="shared" si="12"/>
        <v>0</v>
      </c>
      <c r="M122" s="464"/>
      <c r="N122" s="118"/>
      <c r="O122" s="230">
        <f t="shared" si="13"/>
        <v>0</v>
      </c>
      <c r="P122" s="387"/>
    </row>
    <row r="123" spans="1:16" ht="24" hidden="1" x14ac:dyDescent="0.25">
      <c r="A123" s="64">
        <v>2264</v>
      </c>
      <c r="B123" s="111" t="s">
        <v>138</v>
      </c>
      <c r="C123" s="227">
        <f t="shared" si="9"/>
        <v>0</v>
      </c>
      <c r="D123" s="408"/>
      <c r="E123" s="117"/>
      <c r="F123" s="227">
        <f t="shared" si="10"/>
        <v>0</v>
      </c>
      <c r="G123" s="116"/>
      <c r="H123" s="408"/>
      <c r="I123" s="230">
        <f t="shared" si="11"/>
        <v>0</v>
      </c>
      <c r="J123" s="116"/>
      <c r="K123" s="408"/>
      <c r="L123" s="230">
        <f t="shared" si="12"/>
        <v>0</v>
      </c>
      <c r="M123" s="464"/>
      <c r="N123" s="118"/>
      <c r="O123" s="230">
        <f t="shared" si="13"/>
        <v>0</v>
      </c>
      <c r="P123" s="387"/>
    </row>
    <row r="124" spans="1:16" hidden="1" x14ac:dyDescent="0.25">
      <c r="A124" s="64">
        <v>2269</v>
      </c>
      <c r="B124" s="111" t="s">
        <v>139</v>
      </c>
      <c r="C124" s="227">
        <f t="shared" si="9"/>
        <v>0</v>
      </c>
      <c r="D124" s="408"/>
      <c r="E124" s="117"/>
      <c r="F124" s="227">
        <f t="shared" si="10"/>
        <v>0</v>
      </c>
      <c r="G124" s="116"/>
      <c r="H124" s="408"/>
      <c r="I124" s="230">
        <f t="shared" si="11"/>
        <v>0</v>
      </c>
      <c r="J124" s="116"/>
      <c r="K124" s="408"/>
      <c r="L124" s="230">
        <f t="shared" si="12"/>
        <v>0</v>
      </c>
      <c r="M124" s="464"/>
      <c r="N124" s="118"/>
      <c r="O124" s="230">
        <f t="shared" si="13"/>
        <v>0</v>
      </c>
      <c r="P124" s="387"/>
    </row>
    <row r="125" spans="1:16" x14ac:dyDescent="0.25">
      <c r="A125" s="224">
        <v>2270</v>
      </c>
      <c r="B125" s="111" t="s">
        <v>140</v>
      </c>
      <c r="C125" s="227">
        <f t="shared" si="9"/>
        <v>141482</v>
      </c>
      <c r="D125" s="465">
        <f>SUM(D126:D130)</f>
        <v>145320</v>
      </c>
      <c r="E125" s="226">
        <f>SUM(E126:E130)</f>
        <v>-3838</v>
      </c>
      <c r="F125" s="227">
        <f t="shared" si="10"/>
        <v>141482</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row>
    <row r="126" spans="1:16" hidden="1" x14ac:dyDescent="0.25">
      <c r="A126" s="64">
        <v>2272</v>
      </c>
      <c r="B126" s="4" t="s">
        <v>141</v>
      </c>
      <c r="C126" s="227">
        <f t="shared" si="9"/>
        <v>0</v>
      </c>
      <c r="D126" s="408"/>
      <c r="E126" s="117"/>
      <c r="F126" s="227">
        <f t="shared" si="10"/>
        <v>0</v>
      </c>
      <c r="G126" s="116"/>
      <c r="H126" s="408"/>
      <c r="I126" s="230">
        <f t="shared" si="11"/>
        <v>0</v>
      </c>
      <c r="J126" s="116"/>
      <c r="K126" s="408"/>
      <c r="L126" s="230">
        <f t="shared" si="12"/>
        <v>0</v>
      </c>
      <c r="M126" s="464"/>
      <c r="N126" s="118"/>
      <c r="O126" s="230">
        <f t="shared" si="13"/>
        <v>0</v>
      </c>
      <c r="P126" s="387"/>
    </row>
    <row r="127" spans="1:16" ht="24" x14ac:dyDescent="0.25">
      <c r="A127" s="64">
        <v>2275</v>
      </c>
      <c r="B127" s="111" t="s">
        <v>142</v>
      </c>
      <c r="C127" s="227">
        <f t="shared" si="9"/>
        <v>141482</v>
      </c>
      <c r="D127" s="408">
        <f>200000-54680</f>
        <v>145320</v>
      </c>
      <c r="E127" s="117">
        <f>-2968-870</f>
        <v>-3838</v>
      </c>
      <c r="F127" s="227">
        <f t="shared" si="10"/>
        <v>141482</v>
      </c>
      <c r="G127" s="116"/>
      <c r="H127" s="408"/>
      <c r="I127" s="230">
        <f t="shared" si="11"/>
        <v>0</v>
      </c>
      <c r="J127" s="116"/>
      <c r="K127" s="408"/>
      <c r="L127" s="230">
        <f t="shared" si="12"/>
        <v>0</v>
      </c>
      <c r="M127" s="464"/>
      <c r="N127" s="118"/>
      <c r="O127" s="230">
        <f t="shared" si="13"/>
        <v>0</v>
      </c>
      <c r="P127" s="387"/>
    </row>
    <row r="128" spans="1:16" ht="36" hidden="1" x14ac:dyDescent="0.25">
      <c r="A128" s="64">
        <v>2276</v>
      </c>
      <c r="B128" s="111" t="s">
        <v>143</v>
      </c>
      <c r="C128" s="227">
        <f t="shared" si="9"/>
        <v>0</v>
      </c>
      <c r="D128" s="408"/>
      <c r="E128" s="117"/>
      <c r="F128" s="227">
        <f t="shared" si="10"/>
        <v>0</v>
      </c>
      <c r="G128" s="116"/>
      <c r="H128" s="408"/>
      <c r="I128" s="230">
        <f t="shared" si="11"/>
        <v>0</v>
      </c>
      <c r="J128" s="116"/>
      <c r="K128" s="408"/>
      <c r="L128" s="230">
        <f t="shared" si="12"/>
        <v>0</v>
      </c>
      <c r="M128" s="464"/>
      <c r="N128" s="118"/>
      <c r="O128" s="230">
        <f t="shared" si="13"/>
        <v>0</v>
      </c>
      <c r="P128" s="387"/>
    </row>
    <row r="129" spans="1:16" ht="24" hidden="1" x14ac:dyDescent="0.25">
      <c r="A129" s="64">
        <v>2278</v>
      </c>
      <c r="B129" s="111" t="s">
        <v>144</v>
      </c>
      <c r="C129" s="227">
        <f t="shared" si="9"/>
        <v>0</v>
      </c>
      <c r="D129" s="408"/>
      <c r="E129" s="117"/>
      <c r="F129" s="227">
        <f t="shared" si="10"/>
        <v>0</v>
      </c>
      <c r="G129" s="116"/>
      <c r="H129" s="408"/>
      <c r="I129" s="230">
        <f t="shared" si="11"/>
        <v>0</v>
      </c>
      <c r="J129" s="116"/>
      <c r="K129" s="408"/>
      <c r="L129" s="230">
        <f t="shared" si="12"/>
        <v>0</v>
      </c>
      <c r="M129" s="464"/>
      <c r="N129" s="118"/>
      <c r="O129" s="230">
        <f t="shared" si="13"/>
        <v>0</v>
      </c>
      <c r="P129" s="387"/>
    </row>
    <row r="130" spans="1:16" ht="24" hidden="1" x14ac:dyDescent="0.25">
      <c r="A130" s="64">
        <v>2279</v>
      </c>
      <c r="B130" s="111" t="s">
        <v>145</v>
      </c>
      <c r="C130" s="227">
        <f t="shared" si="9"/>
        <v>0</v>
      </c>
      <c r="D130" s="408"/>
      <c r="E130" s="117"/>
      <c r="F130" s="227">
        <f t="shared" si="10"/>
        <v>0</v>
      </c>
      <c r="G130" s="116"/>
      <c r="H130" s="408"/>
      <c r="I130" s="230">
        <f t="shared" si="11"/>
        <v>0</v>
      </c>
      <c r="J130" s="116"/>
      <c r="K130" s="408"/>
      <c r="L130" s="230">
        <f t="shared" si="12"/>
        <v>0</v>
      </c>
      <c r="M130" s="464"/>
      <c r="N130" s="118"/>
      <c r="O130" s="230">
        <f t="shared" si="13"/>
        <v>0</v>
      </c>
      <c r="P130" s="387"/>
    </row>
    <row r="131" spans="1:16" ht="24" hidden="1" x14ac:dyDescent="0.25">
      <c r="A131" s="350">
        <v>2280</v>
      </c>
      <c r="B131" s="101" t="s">
        <v>146</v>
      </c>
      <c r="C131" s="227">
        <f t="shared" si="9"/>
        <v>0</v>
      </c>
      <c r="D131" s="470">
        <f t="shared" ref="D131" si="14">SUM(D132)</f>
        <v>0</v>
      </c>
      <c r="E131" s="239">
        <f t="shared" ref="E131:N131" si="15">SUM(E132)</f>
        <v>0</v>
      </c>
      <c r="F131" s="240">
        <f t="shared" si="10"/>
        <v>0</v>
      </c>
      <c r="G131" s="238">
        <f t="shared" ref="G131" si="16">SUM(G132)</f>
        <v>0</v>
      </c>
      <c r="H131" s="470">
        <f t="shared" si="15"/>
        <v>0</v>
      </c>
      <c r="I131" s="243">
        <f t="shared" si="11"/>
        <v>0</v>
      </c>
      <c r="J131" s="238">
        <f t="shared" ref="J131" si="17">SUM(J132)</f>
        <v>0</v>
      </c>
      <c r="K131" s="470">
        <f t="shared" si="15"/>
        <v>0</v>
      </c>
      <c r="L131" s="243">
        <f t="shared" si="12"/>
        <v>0</v>
      </c>
      <c r="M131" s="466">
        <f t="shared" si="15"/>
        <v>0</v>
      </c>
      <c r="N131" s="228">
        <f t="shared" si="15"/>
        <v>0</v>
      </c>
      <c r="O131" s="230">
        <f t="shared" si="13"/>
        <v>0</v>
      </c>
      <c r="P131" s="387"/>
    </row>
    <row r="132" spans="1:16" ht="24" hidden="1" x14ac:dyDescent="0.25">
      <c r="A132" s="64">
        <v>2283</v>
      </c>
      <c r="B132" s="111" t="s">
        <v>147</v>
      </c>
      <c r="C132" s="227">
        <f t="shared" si="9"/>
        <v>0</v>
      </c>
      <c r="D132" s="408"/>
      <c r="E132" s="117"/>
      <c r="F132" s="227">
        <f t="shared" si="10"/>
        <v>0</v>
      </c>
      <c r="G132" s="116"/>
      <c r="H132" s="408"/>
      <c r="I132" s="230">
        <f t="shared" si="11"/>
        <v>0</v>
      </c>
      <c r="J132" s="116"/>
      <c r="K132" s="408"/>
      <c r="L132" s="230">
        <f t="shared" si="12"/>
        <v>0</v>
      </c>
      <c r="M132" s="464"/>
      <c r="N132" s="118"/>
      <c r="O132" s="230">
        <f t="shared" si="13"/>
        <v>0</v>
      </c>
      <c r="P132" s="387"/>
    </row>
    <row r="133" spans="1:16" ht="36" hidden="1" x14ac:dyDescent="0.25">
      <c r="A133" s="85">
        <v>2300</v>
      </c>
      <c r="B133" s="210" t="s">
        <v>148</v>
      </c>
      <c r="C133" s="97">
        <f t="shared" si="9"/>
        <v>0</v>
      </c>
      <c r="D133" s="399">
        <f>SUM(D134,D139,D143,D144,D147,D154,D162,D163,D166)</f>
        <v>0</v>
      </c>
      <c r="E133" s="96">
        <f>SUM(E134,E139,E143,E144,E147,E154,E162,E163,E166)</f>
        <v>0</v>
      </c>
      <c r="F133" s="97">
        <f t="shared" si="10"/>
        <v>0</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row>
    <row r="134" spans="1:16" ht="24" hidden="1" x14ac:dyDescent="0.25">
      <c r="A134" s="350">
        <v>2310</v>
      </c>
      <c r="B134" s="101" t="s">
        <v>149</v>
      </c>
      <c r="C134" s="240">
        <f t="shared" si="9"/>
        <v>0</v>
      </c>
      <c r="D134" s="470">
        <f>SUM(D135:D138)</f>
        <v>0</v>
      </c>
      <c r="E134" s="471">
        <f>SUM(E135:E138)</f>
        <v>0</v>
      </c>
      <c r="F134" s="240">
        <f t="shared" si="10"/>
        <v>0</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row>
    <row r="135" spans="1:16" hidden="1" x14ac:dyDescent="0.25">
      <c r="A135" s="64">
        <v>2311</v>
      </c>
      <c r="B135" s="111" t="s">
        <v>150</v>
      </c>
      <c r="C135" s="227">
        <f t="shared" si="9"/>
        <v>0</v>
      </c>
      <c r="D135" s="408"/>
      <c r="E135" s="117"/>
      <c r="F135" s="227">
        <f t="shared" si="10"/>
        <v>0</v>
      </c>
      <c r="G135" s="116"/>
      <c r="H135" s="408"/>
      <c r="I135" s="230">
        <f t="shared" si="11"/>
        <v>0</v>
      </c>
      <c r="J135" s="116"/>
      <c r="K135" s="408"/>
      <c r="L135" s="230">
        <f t="shared" si="12"/>
        <v>0</v>
      </c>
      <c r="M135" s="464"/>
      <c r="N135" s="118"/>
      <c r="O135" s="230">
        <f t="shared" si="13"/>
        <v>0</v>
      </c>
      <c r="P135" s="387"/>
    </row>
    <row r="136" spans="1:16" hidden="1" x14ac:dyDescent="0.25">
      <c r="A136" s="64">
        <v>2312</v>
      </c>
      <c r="B136" s="111" t="s">
        <v>151</v>
      </c>
      <c r="C136" s="227">
        <f t="shared" si="9"/>
        <v>0</v>
      </c>
      <c r="D136" s="408"/>
      <c r="E136" s="117"/>
      <c r="F136" s="227">
        <f t="shared" si="10"/>
        <v>0</v>
      </c>
      <c r="G136" s="116"/>
      <c r="H136" s="408"/>
      <c r="I136" s="230">
        <f t="shared" si="11"/>
        <v>0</v>
      </c>
      <c r="J136" s="116"/>
      <c r="K136" s="408"/>
      <c r="L136" s="230">
        <f t="shared" si="12"/>
        <v>0</v>
      </c>
      <c r="M136" s="464"/>
      <c r="N136" s="118"/>
      <c r="O136" s="230">
        <f t="shared" si="13"/>
        <v>0</v>
      </c>
      <c r="P136" s="387"/>
    </row>
    <row r="137" spans="1:16" hidden="1" x14ac:dyDescent="0.25">
      <c r="A137" s="64">
        <v>2313</v>
      </c>
      <c r="B137" s="111" t="s">
        <v>152</v>
      </c>
      <c r="C137" s="227">
        <f t="shared" si="9"/>
        <v>0</v>
      </c>
      <c r="D137" s="408"/>
      <c r="E137" s="117"/>
      <c r="F137" s="227">
        <f t="shared" si="10"/>
        <v>0</v>
      </c>
      <c r="G137" s="116"/>
      <c r="H137" s="408"/>
      <c r="I137" s="230">
        <f t="shared" si="11"/>
        <v>0</v>
      </c>
      <c r="J137" s="116"/>
      <c r="K137" s="408"/>
      <c r="L137" s="230">
        <f t="shared" si="12"/>
        <v>0</v>
      </c>
      <c r="M137" s="464"/>
      <c r="N137" s="118"/>
      <c r="O137" s="230">
        <f t="shared" si="13"/>
        <v>0</v>
      </c>
      <c r="P137" s="387"/>
    </row>
    <row r="138" spans="1:16" ht="36" hidden="1" x14ac:dyDescent="0.25">
      <c r="A138" s="64">
        <v>2314</v>
      </c>
      <c r="B138" s="111" t="s">
        <v>153</v>
      </c>
      <c r="C138" s="227">
        <f t="shared" si="9"/>
        <v>0</v>
      </c>
      <c r="D138" s="408"/>
      <c r="E138" s="117"/>
      <c r="F138" s="227">
        <f t="shared" si="10"/>
        <v>0</v>
      </c>
      <c r="G138" s="116"/>
      <c r="H138" s="408"/>
      <c r="I138" s="230">
        <f t="shared" si="11"/>
        <v>0</v>
      </c>
      <c r="J138" s="116"/>
      <c r="K138" s="408"/>
      <c r="L138" s="230">
        <f t="shared" si="12"/>
        <v>0</v>
      </c>
      <c r="M138" s="464"/>
      <c r="N138" s="118"/>
      <c r="O138" s="230">
        <f t="shared" si="13"/>
        <v>0</v>
      </c>
      <c r="P138" s="387"/>
    </row>
    <row r="139" spans="1:16" hidden="1" x14ac:dyDescent="0.25">
      <c r="A139" s="224">
        <v>2320</v>
      </c>
      <c r="B139" s="111" t="s">
        <v>154</v>
      </c>
      <c r="C139" s="227">
        <f t="shared" si="9"/>
        <v>0</v>
      </c>
      <c r="D139" s="465">
        <f>SUM(D140:D142)</f>
        <v>0</v>
      </c>
      <c r="E139" s="226">
        <f>SUM(E140:E142)</f>
        <v>0</v>
      </c>
      <c r="F139" s="227">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227">
        <f t="shared" si="9"/>
        <v>0</v>
      </c>
      <c r="D140" s="408"/>
      <c r="E140" s="117"/>
      <c r="F140" s="227">
        <f t="shared" si="10"/>
        <v>0</v>
      </c>
      <c r="G140" s="116"/>
      <c r="H140" s="408"/>
      <c r="I140" s="230">
        <f t="shared" si="11"/>
        <v>0</v>
      </c>
      <c r="J140" s="116"/>
      <c r="K140" s="408"/>
      <c r="L140" s="230">
        <f t="shared" si="12"/>
        <v>0</v>
      </c>
      <c r="M140" s="464"/>
      <c r="N140" s="118"/>
      <c r="O140" s="230">
        <f t="shared" si="13"/>
        <v>0</v>
      </c>
      <c r="P140" s="387"/>
    </row>
    <row r="141" spans="1:16" hidden="1" x14ac:dyDescent="0.25">
      <c r="A141" s="64">
        <v>2322</v>
      </c>
      <c r="B141" s="111" t="s">
        <v>156</v>
      </c>
      <c r="C141" s="227">
        <f t="shared" si="9"/>
        <v>0</v>
      </c>
      <c r="D141" s="408"/>
      <c r="E141" s="117"/>
      <c r="F141" s="227">
        <f t="shared" si="10"/>
        <v>0</v>
      </c>
      <c r="G141" s="116"/>
      <c r="H141" s="408"/>
      <c r="I141" s="230">
        <f t="shared" si="11"/>
        <v>0</v>
      </c>
      <c r="J141" s="116"/>
      <c r="K141" s="408"/>
      <c r="L141" s="230">
        <f t="shared" si="12"/>
        <v>0</v>
      </c>
      <c r="M141" s="464"/>
      <c r="N141" s="118"/>
      <c r="O141" s="230">
        <f t="shared" si="13"/>
        <v>0</v>
      </c>
      <c r="P141" s="387"/>
    </row>
    <row r="142" spans="1:16" hidden="1" x14ac:dyDescent="0.25">
      <c r="A142" s="64">
        <v>2329</v>
      </c>
      <c r="B142" s="111" t="s">
        <v>157</v>
      </c>
      <c r="C142" s="227">
        <f t="shared" si="9"/>
        <v>0</v>
      </c>
      <c r="D142" s="408"/>
      <c r="E142" s="117"/>
      <c r="F142" s="227">
        <f t="shared" si="10"/>
        <v>0</v>
      </c>
      <c r="G142" s="116"/>
      <c r="H142" s="408"/>
      <c r="I142" s="230">
        <f t="shared" si="11"/>
        <v>0</v>
      </c>
      <c r="J142" s="116"/>
      <c r="K142" s="408"/>
      <c r="L142" s="230">
        <f t="shared" si="12"/>
        <v>0</v>
      </c>
      <c r="M142" s="464"/>
      <c r="N142" s="118"/>
      <c r="O142" s="230">
        <f t="shared" si="13"/>
        <v>0</v>
      </c>
      <c r="P142" s="387"/>
    </row>
    <row r="143" spans="1:16" hidden="1" x14ac:dyDescent="0.25">
      <c r="A143" s="224">
        <v>2330</v>
      </c>
      <c r="B143" s="111" t="s">
        <v>158</v>
      </c>
      <c r="C143" s="227">
        <f t="shared" si="9"/>
        <v>0</v>
      </c>
      <c r="D143" s="408"/>
      <c r="E143" s="117"/>
      <c r="F143" s="227">
        <f t="shared" si="10"/>
        <v>0</v>
      </c>
      <c r="G143" s="116"/>
      <c r="H143" s="408"/>
      <c r="I143" s="230">
        <f t="shared" si="11"/>
        <v>0</v>
      </c>
      <c r="J143" s="116"/>
      <c r="K143" s="408"/>
      <c r="L143" s="230">
        <f t="shared" si="12"/>
        <v>0</v>
      </c>
      <c r="M143" s="464"/>
      <c r="N143" s="118"/>
      <c r="O143" s="230">
        <f t="shared" si="13"/>
        <v>0</v>
      </c>
      <c r="P143" s="387"/>
    </row>
    <row r="144" spans="1:16" ht="48" hidden="1" x14ac:dyDescent="0.25">
      <c r="A144" s="224">
        <v>2340</v>
      </c>
      <c r="B144" s="111" t="s">
        <v>159</v>
      </c>
      <c r="C144" s="227">
        <f t="shared" si="9"/>
        <v>0</v>
      </c>
      <c r="D144" s="465">
        <f>SUM(D145:D146)</f>
        <v>0</v>
      </c>
      <c r="E144" s="226">
        <f>SUM(E145:E146)</f>
        <v>0</v>
      </c>
      <c r="F144" s="227">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227">
        <f t="shared" si="9"/>
        <v>0</v>
      </c>
      <c r="D145" s="408"/>
      <c r="E145" s="117"/>
      <c r="F145" s="227">
        <f t="shared" si="10"/>
        <v>0</v>
      </c>
      <c r="G145" s="116"/>
      <c r="H145" s="408"/>
      <c r="I145" s="230">
        <f t="shared" si="11"/>
        <v>0</v>
      </c>
      <c r="J145" s="116"/>
      <c r="K145" s="408"/>
      <c r="L145" s="230">
        <f t="shared" si="12"/>
        <v>0</v>
      </c>
      <c r="M145" s="464"/>
      <c r="N145" s="118"/>
      <c r="O145" s="230">
        <f t="shared" si="13"/>
        <v>0</v>
      </c>
      <c r="P145" s="387"/>
    </row>
    <row r="146" spans="1:16" ht="24" hidden="1" x14ac:dyDescent="0.25">
      <c r="A146" s="64">
        <v>2344</v>
      </c>
      <c r="B146" s="111" t="s">
        <v>161</v>
      </c>
      <c r="C146" s="227">
        <f t="shared" si="9"/>
        <v>0</v>
      </c>
      <c r="D146" s="408"/>
      <c r="E146" s="117"/>
      <c r="F146" s="227">
        <f t="shared" si="10"/>
        <v>0</v>
      </c>
      <c r="G146" s="116"/>
      <c r="H146" s="408"/>
      <c r="I146" s="230">
        <f t="shared" si="11"/>
        <v>0</v>
      </c>
      <c r="J146" s="116"/>
      <c r="K146" s="408"/>
      <c r="L146" s="230">
        <f t="shared" si="12"/>
        <v>0</v>
      </c>
      <c r="M146" s="464"/>
      <c r="N146" s="118"/>
      <c r="O146" s="230">
        <f t="shared" si="13"/>
        <v>0</v>
      </c>
      <c r="P146" s="387"/>
    </row>
    <row r="147" spans="1:16" ht="24" hidden="1" x14ac:dyDescent="0.25">
      <c r="A147" s="213">
        <v>2350</v>
      </c>
      <c r="B147" s="156" t="s">
        <v>162</v>
      </c>
      <c r="C147" s="227">
        <f t="shared" si="9"/>
        <v>0</v>
      </c>
      <c r="D147" s="461">
        <f>SUM(D148:D153)</f>
        <v>0</v>
      </c>
      <c r="E147" s="215">
        <f>SUM(E148:E153)</f>
        <v>0</v>
      </c>
      <c r="F147" s="216">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227">
        <f t="shared" si="9"/>
        <v>0</v>
      </c>
      <c r="D148" s="403"/>
      <c r="E148" s="107"/>
      <c r="F148" s="240">
        <f t="shared" si="10"/>
        <v>0</v>
      </c>
      <c r="G148" s="106"/>
      <c r="H148" s="403"/>
      <c r="I148" s="243">
        <f t="shared" si="11"/>
        <v>0</v>
      </c>
      <c r="J148" s="106"/>
      <c r="K148" s="403"/>
      <c r="L148" s="243">
        <f t="shared" si="12"/>
        <v>0</v>
      </c>
      <c r="M148" s="463"/>
      <c r="N148" s="108"/>
      <c r="O148" s="243">
        <f t="shared" si="13"/>
        <v>0</v>
      </c>
      <c r="P148" s="382"/>
    </row>
    <row r="149" spans="1:16" hidden="1" x14ac:dyDescent="0.25">
      <c r="A149" s="64">
        <v>2352</v>
      </c>
      <c r="B149" s="111" t="s">
        <v>164</v>
      </c>
      <c r="C149" s="227">
        <f t="shared" si="9"/>
        <v>0</v>
      </c>
      <c r="D149" s="408"/>
      <c r="E149" s="117"/>
      <c r="F149" s="227">
        <f t="shared" si="10"/>
        <v>0</v>
      </c>
      <c r="G149" s="116"/>
      <c r="H149" s="408"/>
      <c r="I149" s="230">
        <f t="shared" si="11"/>
        <v>0</v>
      </c>
      <c r="J149" s="116"/>
      <c r="K149" s="408"/>
      <c r="L149" s="230">
        <f t="shared" si="12"/>
        <v>0</v>
      </c>
      <c r="M149" s="464"/>
      <c r="N149" s="118"/>
      <c r="O149" s="230">
        <f t="shared" si="13"/>
        <v>0</v>
      </c>
      <c r="P149" s="387"/>
    </row>
    <row r="150" spans="1:16" ht="24" hidden="1" x14ac:dyDescent="0.25">
      <c r="A150" s="64">
        <v>2353</v>
      </c>
      <c r="B150" s="111" t="s">
        <v>165</v>
      </c>
      <c r="C150" s="227">
        <f t="shared" si="9"/>
        <v>0</v>
      </c>
      <c r="D150" s="408"/>
      <c r="E150" s="117"/>
      <c r="F150" s="227">
        <f t="shared" si="10"/>
        <v>0</v>
      </c>
      <c r="G150" s="116"/>
      <c r="H150" s="408"/>
      <c r="I150" s="230">
        <f t="shared" si="11"/>
        <v>0</v>
      </c>
      <c r="J150" s="116"/>
      <c r="K150" s="408"/>
      <c r="L150" s="230">
        <f t="shared" si="12"/>
        <v>0</v>
      </c>
      <c r="M150" s="464"/>
      <c r="N150" s="118"/>
      <c r="O150" s="230">
        <f t="shared" si="13"/>
        <v>0</v>
      </c>
      <c r="P150" s="387"/>
    </row>
    <row r="151" spans="1:16" ht="24" hidden="1" x14ac:dyDescent="0.25">
      <c r="A151" s="64">
        <v>2354</v>
      </c>
      <c r="B151" s="111" t="s">
        <v>166</v>
      </c>
      <c r="C151" s="227">
        <f t="shared" si="9"/>
        <v>0</v>
      </c>
      <c r="D151" s="408"/>
      <c r="E151" s="117"/>
      <c r="F151" s="227">
        <f t="shared" si="10"/>
        <v>0</v>
      </c>
      <c r="G151" s="116"/>
      <c r="H151" s="408"/>
      <c r="I151" s="230">
        <f t="shared" si="11"/>
        <v>0</v>
      </c>
      <c r="J151" s="116"/>
      <c r="K151" s="408"/>
      <c r="L151" s="230">
        <f t="shared" si="12"/>
        <v>0</v>
      </c>
      <c r="M151" s="464"/>
      <c r="N151" s="118"/>
      <c r="O151" s="230">
        <f t="shared" si="13"/>
        <v>0</v>
      </c>
      <c r="P151" s="387"/>
    </row>
    <row r="152" spans="1:16" ht="24" hidden="1" x14ac:dyDescent="0.25">
      <c r="A152" s="64">
        <v>2355</v>
      </c>
      <c r="B152" s="111" t="s">
        <v>167</v>
      </c>
      <c r="C152" s="227">
        <f t="shared" si="9"/>
        <v>0</v>
      </c>
      <c r="D152" s="408"/>
      <c r="E152" s="117"/>
      <c r="F152" s="227">
        <f t="shared" si="10"/>
        <v>0</v>
      </c>
      <c r="G152" s="116"/>
      <c r="H152" s="408"/>
      <c r="I152" s="230">
        <f t="shared" si="11"/>
        <v>0</v>
      </c>
      <c r="J152" s="116"/>
      <c r="K152" s="408"/>
      <c r="L152" s="230">
        <f t="shared" si="12"/>
        <v>0</v>
      </c>
      <c r="M152" s="464"/>
      <c r="N152" s="118"/>
      <c r="O152" s="230">
        <f t="shared" si="13"/>
        <v>0</v>
      </c>
      <c r="P152" s="387"/>
    </row>
    <row r="153" spans="1:16" ht="24" hidden="1" x14ac:dyDescent="0.25">
      <c r="A153" s="64">
        <v>2359</v>
      </c>
      <c r="B153" s="111" t="s">
        <v>168</v>
      </c>
      <c r="C153" s="227">
        <f t="shared" si="9"/>
        <v>0</v>
      </c>
      <c r="D153" s="408"/>
      <c r="E153" s="117"/>
      <c r="F153" s="227">
        <f t="shared" si="10"/>
        <v>0</v>
      </c>
      <c r="G153" s="116"/>
      <c r="H153" s="408"/>
      <c r="I153" s="230">
        <f t="shared" si="11"/>
        <v>0</v>
      </c>
      <c r="J153" s="116"/>
      <c r="K153" s="408"/>
      <c r="L153" s="230">
        <f t="shared" si="12"/>
        <v>0</v>
      </c>
      <c r="M153" s="464"/>
      <c r="N153" s="118"/>
      <c r="O153" s="230">
        <f t="shared" si="13"/>
        <v>0</v>
      </c>
      <c r="P153" s="387"/>
    </row>
    <row r="154" spans="1:16" ht="24" hidden="1" x14ac:dyDescent="0.25">
      <c r="A154" s="224">
        <v>2360</v>
      </c>
      <c r="B154" s="111" t="s">
        <v>169</v>
      </c>
      <c r="C154" s="227">
        <f t="shared" si="9"/>
        <v>0</v>
      </c>
      <c r="D154" s="465">
        <f>SUM(D155:D161)</f>
        <v>0</v>
      </c>
      <c r="E154" s="226">
        <f>SUM(E155:E161)</f>
        <v>0</v>
      </c>
      <c r="F154" s="227">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227">
        <f t="shared" si="9"/>
        <v>0</v>
      </c>
      <c r="D155" s="408"/>
      <c r="E155" s="117"/>
      <c r="F155" s="227">
        <f t="shared" si="10"/>
        <v>0</v>
      </c>
      <c r="G155" s="116"/>
      <c r="H155" s="408"/>
      <c r="I155" s="230">
        <f t="shared" si="11"/>
        <v>0</v>
      </c>
      <c r="J155" s="116"/>
      <c r="K155" s="408"/>
      <c r="L155" s="230">
        <f t="shared" si="12"/>
        <v>0</v>
      </c>
      <c r="M155" s="464"/>
      <c r="N155" s="118"/>
      <c r="O155" s="230">
        <f t="shared" si="13"/>
        <v>0</v>
      </c>
      <c r="P155" s="387"/>
    </row>
    <row r="156" spans="1:16" ht="24" hidden="1" x14ac:dyDescent="0.25">
      <c r="A156" s="63">
        <v>2362</v>
      </c>
      <c r="B156" s="111" t="s">
        <v>171</v>
      </c>
      <c r="C156" s="227">
        <f t="shared" si="9"/>
        <v>0</v>
      </c>
      <c r="D156" s="408"/>
      <c r="E156" s="117"/>
      <c r="F156" s="227">
        <f t="shared" si="10"/>
        <v>0</v>
      </c>
      <c r="G156" s="116"/>
      <c r="H156" s="408"/>
      <c r="I156" s="230">
        <f t="shared" si="11"/>
        <v>0</v>
      </c>
      <c r="J156" s="116"/>
      <c r="K156" s="408"/>
      <c r="L156" s="230">
        <f t="shared" si="12"/>
        <v>0</v>
      </c>
      <c r="M156" s="464"/>
      <c r="N156" s="118"/>
      <c r="O156" s="230">
        <f t="shared" si="13"/>
        <v>0</v>
      </c>
      <c r="P156" s="387"/>
    </row>
    <row r="157" spans="1:16" hidden="1" x14ac:dyDescent="0.25">
      <c r="A157" s="63">
        <v>2363</v>
      </c>
      <c r="B157" s="111" t="s">
        <v>172</v>
      </c>
      <c r="C157" s="227">
        <f t="shared" si="9"/>
        <v>0</v>
      </c>
      <c r="D157" s="408"/>
      <c r="E157" s="117"/>
      <c r="F157" s="227">
        <f t="shared" si="10"/>
        <v>0</v>
      </c>
      <c r="G157" s="116"/>
      <c r="H157" s="408"/>
      <c r="I157" s="230">
        <f t="shared" si="11"/>
        <v>0</v>
      </c>
      <c r="J157" s="116"/>
      <c r="K157" s="408"/>
      <c r="L157" s="230">
        <f t="shared" si="12"/>
        <v>0</v>
      </c>
      <c r="M157" s="464"/>
      <c r="N157" s="118"/>
      <c r="O157" s="230">
        <f t="shared" si="13"/>
        <v>0</v>
      </c>
      <c r="P157" s="387"/>
    </row>
    <row r="158" spans="1:16" hidden="1" x14ac:dyDescent="0.25">
      <c r="A158" s="63">
        <v>2364</v>
      </c>
      <c r="B158" s="111" t="s">
        <v>173</v>
      </c>
      <c r="C158" s="227">
        <f t="shared" si="9"/>
        <v>0</v>
      </c>
      <c r="D158" s="408"/>
      <c r="E158" s="117"/>
      <c r="F158" s="227">
        <f t="shared" si="10"/>
        <v>0</v>
      </c>
      <c r="G158" s="116"/>
      <c r="H158" s="408"/>
      <c r="I158" s="230">
        <f t="shared" si="11"/>
        <v>0</v>
      </c>
      <c r="J158" s="116"/>
      <c r="K158" s="408"/>
      <c r="L158" s="230">
        <f t="shared" si="12"/>
        <v>0</v>
      </c>
      <c r="M158" s="464"/>
      <c r="N158" s="118"/>
      <c r="O158" s="230">
        <f t="shared" si="13"/>
        <v>0</v>
      </c>
      <c r="P158" s="387"/>
    </row>
    <row r="159" spans="1:16" hidden="1" x14ac:dyDescent="0.25">
      <c r="A159" s="63">
        <v>2365</v>
      </c>
      <c r="B159" s="111" t="s">
        <v>174</v>
      </c>
      <c r="C159" s="227">
        <f t="shared" si="9"/>
        <v>0</v>
      </c>
      <c r="D159" s="408"/>
      <c r="E159" s="117"/>
      <c r="F159" s="227">
        <f t="shared" si="10"/>
        <v>0</v>
      </c>
      <c r="G159" s="116"/>
      <c r="H159" s="408"/>
      <c r="I159" s="230">
        <f t="shared" si="11"/>
        <v>0</v>
      </c>
      <c r="J159" s="116"/>
      <c r="K159" s="408"/>
      <c r="L159" s="230">
        <f t="shared" si="12"/>
        <v>0</v>
      </c>
      <c r="M159" s="464"/>
      <c r="N159" s="118"/>
      <c r="O159" s="230">
        <f t="shared" si="13"/>
        <v>0</v>
      </c>
      <c r="P159" s="387"/>
    </row>
    <row r="160" spans="1:16" ht="36" hidden="1" x14ac:dyDescent="0.25">
      <c r="A160" s="63">
        <v>2366</v>
      </c>
      <c r="B160" s="111" t="s">
        <v>175</v>
      </c>
      <c r="C160" s="227">
        <f t="shared" si="9"/>
        <v>0</v>
      </c>
      <c r="D160" s="408"/>
      <c r="E160" s="117"/>
      <c r="F160" s="227">
        <f t="shared" si="10"/>
        <v>0</v>
      </c>
      <c r="G160" s="116"/>
      <c r="H160" s="408"/>
      <c r="I160" s="230">
        <f t="shared" si="11"/>
        <v>0</v>
      </c>
      <c r="J160" s="116"/>
      <c r="K160" s="408"/>
      <c r="L160" s="230">
        <f t="shared" si="12"/>
        <v>0</v>
      </c>
      <c r="M160" s="464"/>
      <c r="N160" s="118"/>
      <c r="O160" s="230">
        <f t="shared" si="13"/>
        <v>0</v>
      </c>
      <c r="P160" s="387"/>
    </row>
    <row r="161" spans="1:16" ht="48" hidden="1" x14ac:dyDescent="0.25">
      <c r="A161" s="63">
        <v>2369</v>
      </c>
      <c r="B161" s="111" t="s">
        <v>176</v>
      </c>
      <c r="C161" s="227">
        <f t="shared" si="9"/>
        <v>0</v>
      </c>
      <c r="D161" s="408"/>
      <c r="E161" s="117"/>
      <c r="F161" s="227">
        <f t="shared" si="10"/>
        <v>0</v>
      </c>
      <c r="G161" s="116"/>
      <c r="H161" s="408"/>
      <c r="I161" s="230">
        <f t="shared" si="11"/>
        <v>0</v>
      </c>
      <c r="J161" s="116"/>
      <c r="K161" s="408"/>
      <c r="L161" s="230">
        <f t="shared" si="12"/>
        <v>0</v>
      </c>
      <c r="M161" s="464"/>
      <c r="N161" s="118"/>
      <c r="O161" s="230">
        <f t="shared" si="13"/>
        <v>0</v>
      </c>
      <c r="P161" s="387"/>
    </row>
    <row r="162" spans="1:16" hidden="1" x14ac:dyDescent="0.25">
      <c r="A162" s="213">
        <v>2370</v>
      </c>
      <c r="B162" s="156" t="s">
        <v>177</v>
      </c>
      <c r="C162" s="227">
        <f t="shared" si="9"/>
        <v>0</v>
      </c>
      <c r="D162" s="467"/>
      <c r="E162" s="232"/>
      <c r="F162" s="216">
        <f t="shared" si="10"/>
        <v>0</v>
      </c>
      <c r="G162" s="231"/>
      <c r="H162" s="467"/>
      <c r="I162" s="219">
        <f t="shared" si="11"/>
        <v>0</v>
      </c>
      <c r="J162" s="231"/>
      <c r="K162" s="467"/>
      <c r="L162" s="219">
        <f t="shared" si="12"/>
        <v>0</v>
      </c>
      <c r="M162" s="468"/>
      <c r="N162" s="234"/>
      <c r="O162" s="219">
        <f t="shared" si="13"/>
        <v>0</v>
      </c>
      <c r="P162" s="434"/>
    </row>
    <row r="163" spans="1:16" hidden="1" x14ac:dyDescent="0.25">
      <c r="A163" s="213">
        <v>2380</v>
      </c>
      <c r="B163" s="156" t="s">
        <v>178</v>
      </c>
      <c r="C163" s="227">
        <f t="shared" si="9"/>
        <v>0</v>
      </c>
      <c r="D163" s="461">
        <f>SUM(D164:D165)</f>
        <v>0</v>
      </c>
      <c r="E163" s="215">
        <f>SUM(E164:E165)</f>
        <v>0</v>
      </c>
      <c r="F163" s="216">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227">
        <f t="shared" si="9"/>
        <v>0</v>
      </c>
      <c r="D164" s="403"/>
      <c r="E164" s="107"/>
      <c r="F164" s="240">
        <f t="shared" si="10"/>
        <v>0</v>
      </c>
      <c r="G164" s="106"/>
      <c r="H164" s="403"/>
      <c r="I164" s="243">
        <f t="shared" si="11"/>
        <v>0</v>
      </c>
      <c r="J164" s="106"/>
      <c r="K164" s="403"/>
      <c r="L164" s="243">
        <f t="shared" si="12"/>
        <v>0</v>
      </c>
      <c r="M164" s="463"/>
      <c r="N164" s="108"/>
      <c r="O164" s="243">
        <f t="shared" si="13"/>
        <v>0</v>
      </c>
      <c r="P164" s="382"/>
    </row>
    <row r="165" spans="1:16" ht="24" hidden="1" x14ac:dyDescent="0.25">
      <c r="A165" s="63">
        <v>2389</v>
      </c>
      <c r="B165" s="111" t="s">
        <v>180</v>
      </c>
      <c r="C165" s="227">
        <f t="shared" si="9"/>
        <v>0</v>
      </c>
      <c r="D165" s="408"/>
      <c r="E165" s="117"/>
      <c r="F165" s="227">
        <f t="shared" si="10"/>
        <v>0</v>
      </c>
      <c r="G165" s="116"/>
      <c r="H165" s="408"/>
      <c r="I165" s="230">
        <f t="shared" si="11"/>
        <v>0</v>
      </c>
      <c r="J165" s="116"/>
      <c r="K165" s="408"/>
      <c r="L165" s="230">
        <f t="shared" si="12"/>
        <v>0</v>
      </c>
      <c r="M165" s="464"/>
      <c r="N165" s="118"/>
      <c r="O165" s="230">
        <f t="shared" si="13"/>
        <v>0</v>
      </c>
      <c r="P165" s="387"/>
    </row>
    <row r="166" spans="1:16" hidden="1" x14ac:dyDescent="0.25">
      <c r="A166" s="213">
        <v>2390</v>
      </c>
      <c r="B166" s="156" t="s">
        <v>181</v>
      </c>
      <c r="C166" s="227">
        <f t="shared" si="9"/>
        <v>0</v>
      </c>
      <c r="D166" s="467"/>
      <c r="E166" s="232"/>
      <c r="F166" s="216">
        <f t="shared" si="10"/>
        <v>0</v>
      </c>
      <c r="G166" s="231"/>
      <c r="H166" s="467"/>
      <c r="I166" s="219">
        <f t="shared" si="11"/>
        <v>0</v>
      </c>
      <c r="J166" s="231"/>
      <c r="K166" s="467"/>
      <c r="L166" s="219">
        <f t="shared" si="12"/>
        <v>0</v>
      </c>
      <c r="M166" s="468"/>
      <c r="N166" s="234"/>
      <c r="O166" s="219">
        <f t="shared" si="13"/>
        <v>0</v>
      </c>
      <c r="P166" s="434"/>
    </row>
    <row r="167" spans="1:16" hidden="1" x14ac:dyDescent="0.25">
      <c r="A167" s="85">
        <v>2400</v>
      </c>
      <c r="B167" s="210" t="s">
        <v>182</v>
      </c>
      <c r="C167" s="97">
        <f t="shared" si="9"/>
        <v>0</v>
      </c>
      <c r="D167" s="474"/>
      <c r="E167" s="246"/>
      <c r="F167" s="97">
        <f t="shared" si="10"/>
        <v>0</v>
      </c>
      <c r="G167" s="245"/>
      <c r="H167" s="474"/>
      <c r="I167" s="99">
        <f t="shared" si="11"/>
        <v>0</v>
      </c>
      <c r="J167" s="245"/>
      <c r="K167" s="474"/>
      <c r="L167" s="99">
        <f t="shared" si="12"/>
        <v>0</v>
      </c>
      <c r="M167" s="331"/>
      <c r="N167" s="248"/>
      <c r="O167" s="99">
        <f t="shared" si="13"/>
        <v>0</v>
      </c>
      <c r="P167" s="397"/>
    </row>
    <row r="168" spans="1:16" ht="24" hidden="1" x14ac:dyDescent="0.25">
      <c r="A168" s="85">
        <v>2500</v>
      </c>
      <c r="B168" s="210" t="s">
        <v>183</v>
      </c>
      <c r="C168" s="97">
        <f t="shared" si="9"/>
        <v>0</v>
      </c>
      <c r="D168" s="399">
        <f>SUM(D169,D174)</f>
        <v>0</v>
      </c>
      <c r="E168" s="96">
        <f>SUM(E169,E174)</f>
        <v>0</v>
      </c>
      <c r="F168" s="97">
        <f t="shared" si="10"/>
        <v>0</v>
      </c>
      <c r="G168" s="95">
        <f>SUM(G169,G174)</f>
        <v>0</v>
      </c>
      <c r="H168" s="399">
        <f t="shared" ref="H168" si="18">SUM(H169,H174)</f>
        <v>0</v>
      </c>
      <c r="I168" s="99">
        <f t="shared" si="11"/>
        <v>0</v>
      </c>
      <c r="J168" s="95">
        <f>SUM(J169,J174)</f>
        <v>0</v>
      </c>
      <c r="K168" s="399">
        <f t="shared" ref="K168" si="19">SUM(K169,K174)</f>
        <v>0</v>
      </c>
      <c r="L168" s="99">
        <f t="shared" si="12"/>
        <v>0</v>
      </c>
      <c r="M168" s="459">
        <f t="shared" ref="M168:N168" si="20">SUM(M169,M174)</f>
        <v>0</v>
      </c>
      <c r="N168" s="266">
        <f t="shared" si="20"/>
        <v>0</v>
      </c>
      <c r="O168" s="268">
        <f t="shared" si="13"/>
        <v>0</v>
      </c>
      <c r="P168" s="460"/>
    </row>
    <row r="169" spans="1:16" hidden="1" x14ac:dyDescent="0.25">
      <c r="A169" s="350">
        <v>2510</v>
      </c>
      <c r="B169" s="101" t="s">
        <v>184</v>
      </c>
      <c r="C169" s="240">
        <f t="shared" si="9"/>
        <v>0</v>
      </c>
      <c r="D169" s="470">
        <f>SUM(D170:D173)</f>
        <v>0</v>
      </c>
      <c r="E169" s="239">
        <f>SUM(E170:E173)</f>
        <v>0</v>
      </c>
      <c r="F169" s="240">
        <f t="shared" si="10"/>
        <v>0</v>
      </c>
      <c r="G169" s="238">
        <f>SUM(G170:G173)</f>
        <v>0</v>
      </c>
      <c r="H169" s="470">
        <f t="shared" ref="H169" si="21">SUM(H170:H173)</f>
        <v>0</v>
      </c>
      <c r="I169" s="243">
        <f t="shared" si="11"/>
        <v>0</v>
      </c>
      <c r="J169" s="238">
        <f>SUM(J170:J173)</f>
        <v>0</v>
      </c>
      <c r="K169" s="470">
        <f t="shared" ref="K169" si="22">SUM(K170:K173)</f>
        <v>0</v>
      </c>
      <c r="L169" s="243">
        <f t="shared" si="12"/>
        <v>0</v>
      </c>
      <c r="M169" s="475">
        <f t="shared" ref="M169:N169" si="23">SUM(M170:M173)</f>
        <v>0</v>
      </c>
      <c r="N169" s="476">
        <f t="shared" si="23"/>
        <v>0</v>
      </c>
      <c r="O169" s="414">
        <f t="shared" si="13"/>
        <v>0</v>
      </c>
      <c r="P169" s="416"/>
    </row>
    <row r="170" spans="1:16" ht="24" hidden="1" x14ac:dyDescent="0.25">
      <c r="A170" s="64">
        <v>2512</v>
      </c>
      <c r="B170" s="111" t="s">
        <v>185</v>
      </c>
      <c r="C170" s="227">
        <f t="shared" si="9"/>
        <v>0</v>
      </c>
      <c r="D170" s="408"/>
      <c r="E170" s="117"/>
      <c r="F170" s="227">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227">
        <f t="shared" si="9"/>
        <v>0</v>
      </c>
      <c r="D171" s="408"/>
      <c r="E171" s="117"/>
      <c r="F171" s="227">
        <f t="shared" si="10"/>
        <v>0</v>
      </c>
      <c r="G171" s="116"/>
      <c r="H171" s="408"/>
      <c r="I171" s="230">
        <f t="shared" si="11"/>
        <v>0</v>
      </c>
      <c r="J171" s="116"/>
      <c r="K171" s="408"/>
      <c r="L171" s="230">
        <f t="shared" si="12"/>
        <v>0</v>
      </c>
      <c r="M171" s="464"/>
      <c r="N171" s="118"/>
      <c r="O171" s="230">
        <f t="shared" si="13"/>
        <v>0</v>
      </c>
      <c r="P171" s="387"/>
    </row>
    <row r="172" spans="1:16" ht="24" hidden="1" x14ac:dyDescent="0.25">
      <c r="A172" s="64">
        <v>2515</v>
      </c>
      <c r="B172" s="111" t="s">
        <v>187</v>
      </c>
      <c r="C172" s="227">
        <f t="shared" si="9"/>
        <v>0</v>
      </c>
      <c r="D172" s="408"/>
      <c r="E172" s="117"/>
      <c r="F172" s="227">
        <f t="shared" si="10"/>
        <v>0</v>
      </c>
      <c r="G172" s="116"/>
      <c r="H172" s="408"/>
      <c r="I172" s="230">
        <f t="shared" si="11"/>
        <v>0</v>
      </c>
      <c r="J172" s="116"/>
      <c r="K172" s="408"/>
      <c r="L172" s="230">
        <f t="shared" si="12"/>
        <v>0</v>
      </c>
      <c r="M172" s="464"/>
      <c r="N172" s="118"/>
      <c r="O172" s="230">
        <f t="shared" si="13"/>
        <v>0</v>
      </c>
      <c r="P172" s="387"/>
    </row>
    <row r="173" spans="1:16" ht="24" hidden="1" x14ac:dyDescent="0.25">
      <c r="A173" s="64">
        <v>2519</v>
      </c>
      <c r="B173" s="111" t="s">
        <v>188</v>
      </c>
      <c r="C173" s="227">
        <f t="shared" si="9"/>
        <v>0</v>
      </c>
      <c r="D173" s="408"/>
      <c r="E173" s="117"/>
      <c r="F173" s="227">
        <f t="shared" si="10"/>
        <v>0</v>
      </c>
      <c r="G173" s="116"/>
      <c r="H173" s="408"/>
      <c r="I173" s="230">
        <f t="shared" si="11"/>
        <v>0</v>
      </c>
      <c r="J173" s="116"/>
      <c r="K173" s="408"/>
      <c r="L173" s="230">
        <f t="shared" si="12"/>
        <v>0</v>
      </c>
      <c r="M173" s="464"/>
      <c r="N173" s="118"/>
      <c r="O173" s="230">
        <f t="shared" si="13"/>
        <v>0</v>
      </c>
      <c r="P173" s="387"/>
    </row>
    <row r="174" spans="1:16" ht="24" hidden="1" x14ac:dyDescent="0.25">
      <c r="A174" s="224">
        <v>2520</v>
      </c>
      <c r="B174" s="111" t="s">
        <v>189</v>
      </c>
      <c r="C174" s="227">
        <f t="shared" si="9"/>
        <v>0</v>
      </c>
      <c r="D174" s="408"/>
      <c r="E174" s="117"/>
      <c r="F174" s="227">
        <f t="shared" si="10"/>
        <v>0</v>
      </c>
      <c r="G174" s="116"/>
      <c r="H174" s="408"/>
      <c r="I174" s="230">
        <f t="shared" si="11"/>
        <v>0</v>
      </c>
      <c r="J174" s="116"/>
      <c r="K174" s="408"/>
      <c r="L174" s="230">
        <f t="shared" si="12"/>
        <v>0</v>
      </c>
      <c r="M174" s="464"/>
      <c r="N174" s="118"/>
      <c r="O174" s="230">
        <f t="shared" si="13"/>
        <v>0</v>
      </c>
      <c r="P174" s="387"/>
    </row>
    <row r="175" spans="1:16" s="252" customFormat="1" ht="48" hidden="1" x14ac:dyDescent="0.25">
      <c r="A175" s="29">
        <v>2800</v>
      </c>
      <c r="B175" s="101" t="s">
        <v>190</v>
      </c>
      <c r="C175" s="240">
        <f t="shared" si="9"/>
        <v>0</v>
      </c>
      <c r="D175" s="379"/>
      <c r="E175" s="58"/>
      <c r="F175" s="610">
        <f t="shared" si="10"/>
        <v>0</v>
      </c>
      <c r="G175" s="57"/>
      <c r="H175" s="379"/>
      <c r="I175" s="380">
        <f t="shared" si="11"/>
        <v>0</v>
      </c>
      <c r="J175" s="57"/>
      <c r="K175" s="379"/>
      <c r="L175" s="380">
        <f t="shared" si="12"/>
        <v>0</v>
      </c>
      <c r="M175" s="381"/>
      <c r="N175" s="60"/>
      <c r="O175" s="380">
        <f t="shared" si="13"/>
        <v>0</v>
      </c>
      <c r="P175" s="382"/>
    </row>
    <row r="176" spans="1:16" hidden="1" x14ac:dyDescent="0.25">
      <c r="A176" s="200">
        <v>3000</v>
      </c>
      <c r="B176" s="200" t="s">
        <v>191</v>
      </c>
      <c r="C176" s="608">
        <f t="shared" si="9"/>
        <v>0</v>
      </c>
      <c r="D176" s="829">
        <f>SUM(D177,D187)</f>
        <v>0</v>
      </c>
      <c r="E176" s="604">
        <f>SUM(E177,E187)</f>
        <v>0</v>
      </c>
      <c r="F176" s="6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97">
        <f t="shared" si="9"/>
        <v>0</v>
      </c>
      <c r="D177" s="399">
        <f>SUM(D178,D182)</f>
        <v>0</v>
      </c>
      <c r="E177" s="96">
        <f>SUM(E178,E182)</f>
        <v>0</v>
      </c>
      <c r="F177" s="97">
        <f t="shared" si="10"/>
        <v>0</v>
      </c>
      <c r="G177" s="95">
        <f>SUM(G178,G182)</f>
        <v>0</v>
      </c>
      <c r="H177" s="399">
        <f t="shared" ref="H177" si="24">SUM(H178,H182)</f>
        <v>0</v>
      </c>
      <c r="I177" s="99">
        <f t="shared" si="11"/>
        <v>0</v>
      </c>
      <c r="J177" s="95">
        <f>SUM(J178,J182)</f>
        <v>0</v>
      </c>
      <c r="K177" s="399">
        <f t="shared" ref="K177" si="25">SUM(K178,K182)</f>
        <v>0</v>
      </c>
      <c r="L177" s="99">
        <f t="shared" si="12"/>
        <v>0</v>
      </c>
      <c r="M177" s="459">
        <f t="shared" ref="M177:N177" si="26">SUM(M178,M182)</f>
        <v>0</v>
      </c>
      <c r="N177" s="266">
        <f t="shared" si="26"/>
        <v>0</v>
      </c>
      <c r="O177" s="268">
        <f t="shared" si="13"/>
        <v>0</v>
      </c>
      <c r="P177" s="460"/>
    </row>
    <row r="178" spans="1:16" ht="36" hidden="1" x14ac:dyDescent="0.25">
      <c r="A178" s="350">
        <v>3260</v>
      </c>
      <c r="B178" s="101" t="s">
        <v>193</v>
      </c>
      <c r="C178" s="240">
        <f t="shared" si="9"/>
        <v>0</v>
      </c>
      <c r="D178" s="470">
        <f>SUM(D179:D181)</f>
        <v>0</v>
      </c>
      <c r="E178" s="239">
        <f>SUM(E179:E181)</f>
        <v>0</v>
      </c>
      <c r="F178" s="240">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227">
        <f t="shared" si="9"/>
        <v>0</v>
      </c>
      <c r="D179" s="408"/>
      <c r="E179" s="117"/>
      <c r="F179" s="227">
        <f t="shared" si="10"/>
        <v>0</v>
      </c>
      <c r="G179" s="116"/>
      <c r="H179" s="408"/>
      <c r="I179" s="230">
        <f t="shared" si="11"/>
        <v>0</v>
      </c>
      <c r="J179" s="116"/>
      <c r="K179" s="408"/>
      <c r="L179" s="230">
        <f t="shared" si="12"/>
        <v>0</v>
      </c>
      <c r="M179" s="464"/>
      <c r="N179" s="118"/>
      <c r="O179" s="230">
        <f t="shared" si="13"/>
        <v>0</v>
      </c>
      <c r="P179" s="387"/>
    </row>
    <row r="180" spans="1:16" ht="36" hidden="1" x14ac:dyDescent="0.25">
      <c r="A180" s="64">
        <v>3262</v>
      </c>
      <c r="B180" s="111" t="s">
        <v>195</v>
      </c>
      <c r="C180" s="227">
        <f t="shared" si="9"/>
        <v>0</v>
      </c>
      <c r="D180" s="408"/>
      <c r="E180" s="117"/>
      <c r="F180" s="227">
        <f t="shared" si="10"/>
        <v>0</v>
      </c>
      <c r="G180" s="116"/>
      <c r="H180" s="408"/>
      <c r="I180" s="230">
        <f t="shared" si="11"/>
        <v>0</v>
      </c>
      <c r="J180" s="116"/>
      <c r="K180" s="408"/>
      <c r="L180" s="230">
        <f t="shared" si="12"/>
        <v>0</v>
      </c>
      <c r="M180" s="464"/>
      <c r="N180" s="118"/>
      <c r="O180" s="230">
        <f t="shared" si="13"/>
        <v>0</v>
      </c>
      <c r="P180" s="387"/>
    </row>
    <row r="181" spans="1:16" ht="24" hidden="1" x14ac:dyDescent="0.25">
      <c r="A181" s="64">
        <v>3263</v>
      </c>
      <c r="B181" s="111" t="s">
        <v>196</v>
      </c>
      <c r="C181" s="227">
        <f t="shared" si="9"/>
        <v>0</v>
      </c>
      <c r="D181" s="408"/>
      <c r="E181" s="117"/>
      <c r="F181" s="227">
        <f t="shared" si="10"/>
        <v>0</v>
      </c>
      <c r="G181" s="116"/>
      <c r="H181" s="408"/>
      <c r="I181" s="230">
        <f t="shared" si="11"/>
        <v>0</v>
      </c>
      <c r="J181" s="116"/>
      <c r="K181" s="408"/>
      <c r="L181" s="230">
        <f t="shared" si="12"/>
        <v>0</v>
      </c>
      <c r="M181" s="464"/>
      <c r="N181" s="118"/>
      <c r="O181" s="230">
        <f t="shared" si="13"/>
        <v>0</v>
      </c>
      <c r="P181" s="387"/>
    </row>
    <row r="182" spans="1:16" ht="84" hidden="1" x14ac:dyDescent="0.25">
      <c r="A182" s="350">
        <v>3290</v>
      </c>
      <c r="B182" s="101" t="s">
        <v>341</v>
      </c>
      <c r="C182" s="227">
        <f t="shared" ref="C182:C258" si="27">F182+I182+L182+O182</f>
        <v>0</v>
      </c>
      <c r="D182" s="470">
        <f>SUM(D183:D186)</f>
        <v>0</v>
      </c>
      <c r="E182" s="239">
        <f>SUM(E183:E186)</f>
        <v>0</v>
      </c>
      <c r="F182" s="240">
        <f t="shared" si="10"/>
        <v>0</v>
      </c>
      <c r="G182" s="238">
        <f>SUM(G183:G186)</f>
        <v>0</v>
      </c>
      <c r="H182" s="470">
        <f t="shared" ref="H182" si="28">SUM(H183:H186)</f>
        <v>0</v>
      </c>
      <c r="I182" s="243">
        <f t="shared" si="11"/>
        <v>0</v>
      </c>
      <c r="J182" s="238">
        <f>SUM(J183:J186)</f>
        <v>0</v>
      </c>
      <c r="K182" s="470">
        <f t="shared" ref="K182" si="29">SUM(K183:K186)</f>
        <v>0</v>
      </c>
      <c r="L182" s="243">
        <f t="shared" si="12"/>
        <v>0</v>
      </c>
      <c r="M182" s="477">
        <f t="shared" ref="M182:N182" si="30">SUM(M183:M186)</f>
        <v>0</v>
      </c>
      <c r="N182" s="478">
        <f t="shared" si="30"/>
        <v>0</v>
      </c>
      <c r="O182" s="479">
        <f t="shared" si="13"/>
        <v>0</v>
      </c>
      <c r="P182" s="480"/>
    </row>
    <row r="183" spans="1:16" ht="72" hidden="1" x14ac:dyDescent="0.25">
      <c r="A183" s="64">
        <v>3291</v>
      </c>
      <c r="B183" s="111" t="s">
        <v>198</v>
      </c>
      <c r="C183" s="227">
        <f t="shared" si="27"/>
        <v>0</v>
      </c>
      <c r="D183" s="408"/>
      <c r="E183" s="117"/>
      <c r="F183" s="227">
        <f t="shared" ref="F183:F246" si="31">D183+E183</f>
        <v>0</v>
      </c>
      <c r="G183" s="116"/>
      <c r="H183" s="408"/>
      <c r="I183" s="230">
        <f t="shared" ref="I183:I246" si="32">G183+H183</f>
        <v>0</v>
      </c>
      <c r="J183" s="116"/>
      <c r="K183" s="408"/>
      <c r="L183" s="230">
        <f t="shared" ref="L183:L246" si="33">J183+K183</f>
        <v>0</v>
      </c>
      <c r="M183" s="464"/>
      <c r="N183" s="118"/>
      <c r="O183" s="230">
        <f t="shared" ref="O183:O246" si="34">M183+N183</f>
        <v>0</v>
      </c>
      <c r="P183" s="387"/>
    </row>
    <row r="184" spans="1:16" ht="72" hidden="1" x14ac:dyDescent="0.25">
      <c r="A184" s="64">
        <v>3292</v>
      </c>
      <c r="B184" s="111" t="s">
        <v>199</v>
      </c>
      <c r="C184" s="227">
        <f t="shared" si="27"/>
        <v>0</v>
      </c>
      <c r="D184" s="408"/>
      <c r="E184" s="117"/>
      <c r="F184" s="227">
        <f t="shared" si="31"/>
        <v>0</v>
      </c>
      <c r="G184" s="116"/>
      <c r="H184" s="408"/>
      <c r="I184" s="230">
        <f t="shared" si="32"/>
        <v>0</v>
      </c>
      <c r="J184" s="116"/>
      <c r="K184" s="408"/>
      <c r="L184" s="230">
        <f t="shared" si="33"/>
        <v>0</v>
      </c>
      <c r="M184" s="464"/>
      <c r="N184" s="118"/>
      <c r="O184" s="230">
        <f t="shared" si="34"/>
        <v>0</v>
      </c>
      <c r="P184" s="387"/>
    </row>
    <row r="185" spans="1:16" ht="72" hidden="1" x14ac:dyDescent="0.25">
      <c r="A185" s="64">
        <v>3293</v>
      </c>
      <c r="B185" s="111" t="s">
        <v>200</v>
      </c>
      <c r="C185" s="227">
        <f t="shared" si="27"/>
        <v>0</v>
      </c>
      <c r="D185" s="408"/>
      <c r="E185" s="117"/>
      <c r="F185" s="227">
        <f t="shared" si="31"/>
        <v>0</v>
      </c>
      <c r="G185" s="116"/>
      <c r="H185" s="408"/>
      <c r="I185" s="230">
        <f t="shared" si="32"/>
        <v>0</v>
      </c>
      <c r="J185" s="116"/>
      <c r="K185" s="408"/>
      <c r="L185" s="230">
        <f t="shared" si="33"/>
        <v>0</v>
      </c>
      <c r="M185" s="464"/>
      <c r="N185" s="118"/>
      <c r="O185" s="230">
        <f t="shared" si="34"/>
        <v>0</v>
      </c>
      <c r="P185" s="387"/>
    </row>
    <row r="186" spans="1:16" ht="60" hidden="1" x14ac:dyDescent="0.25">
      <c r="A186" s="256">
        <v>3294</v>
      </c>
      <c r="B186" s="111" t="s">
        <v>201</v>
      </c>
      <c r="C186" s="618">
        <f t="shared" si="27"/>
        <v>0</v>
      </c>
      <c r="D186" s="483"/>
      <c r="E186" s="258"/>
      <c r="F186" s="618">
        <f t="shared" si="31"/>
        <v>0</v>
      </c>
      <c r="G186" s="257"/>
      <c r="H186" s="483"/>
      <c r="I186" s="479">
        <f t="shared" si="32"/>
        <v>0</v>
      </c>
      <c r="J186" s="257"/>
      <c r="K186" s="483"/>
      <c r="L186" s="479">
        <f t="shared" si="33"/>
        <v>0</v>
      </c>
      <c r="M186" s="484"/>
      <c r="N186" s="260"/>
      <c r="O186" s="479">
        <f t="shared" si="34"/>
        <v>0</v>
      </c>
      <c r="P186" s="480"/>
    </row>
    <row r="187" spans="1:16" ht="48" hidden="1" x14ac:dyDescent="0.25">
      <c r="A187" s="137">
        <v>3300</v>
      </c>
      <c r="B187" s="253" t="s">
        <v>202</v>
      </c>
      <c r="C187" s="265">
        <f t="shared" si="27"/>
        <v>0</v>
      </c>
      <c r="D187" s="486">
        <f>SUM(D188:D189)</f>
        <v>0</v>
      </c>
      <c r="E187" s="264">
        <f>SUM(E188:E189)</f>
        <v>0</v>
      </c>
      <c r="F187" s="265">
        <f t="shared" si="31"/>
        <v>0</v>
      </c>
      <c r="G187" s="211">
        <f>SUM(G188:G189)</f>
        <v>0</v>
      </c>
      <c r="H187" s="486">
        <f t="shared" ref="H187" si="35">SUM(H188:H189)</f>
        <v>0</v>
      </c>
      <c r="I187" s="268">
        <f t="shared" si="32"/>
        <v>0</v>
      </c>
      <c r="J187" s="211">
        <f>SUM(J188:J189)</f>
        <v>0</v>
      </c>
      <c r="K187" s="486">
        <f t="shared" ref="K187" si="36">SUM(K188:K189)</f>
        <v>0</v>
      </c>
      <c r="L187" s="268">
        <f t="shared" si="33"/>
        <v>0</v>
      </c>
      <c r="M187" s="459">
        <f t="shared" ref="M187:N187" si="37">SUM(M188:M189)</f>
        <v>0</v>
      </c>
      <c r="N187" s="266">
        <f t="shared" si="37"/>
        <v>0</v>
      </c>
      <c r="O187" s="268">
        <f t="shared" si="34"/>
        <v>0</v>
      </c>
      <c r="P187" s="460"/>
    </row>
    <row r="188" spans="1:16" ht="48" hidden="1" x14ac:dyDescent="0.25">
      <c r="A188" s="155">
        <v>3310</v>
      </c>
      <c r="B188" s="156" t="s">
        <v>203</v>
      </c>
      <c r="C188" s="216">
        <f t="shared" si="27"/>
        <v>0</v>
      </c>
      <c r="D188" s="467"/>
      <c r="E188" s="232"/>
      <c r="F188" s="216">
        <f t="shared" si="31"/>
        <v>0</v>
      </c>
      <c r="G188" s="231"/>
      <c r="H188" s="467"/>
      <c r="I188" s="219">
        <f t="shared" si="32"/>
        <v>0</v>
      </c>
      <c r="J188" s="231"/>
      <c r="K188" s="467"/>
      <c r="L188" s="219">
        <f t="shared" si="33"/>
        <v>0</v>
      </c>
      <c r="M188" s="468"/>
      <c r="N188" s="234"/>
      <c r="O188" s="219">
        <f t="shared" si="34"/>
        <v>0</v>
      </c>
      <c r="P188" s="434"/>
    </row>
    <row r="189" spans="1:16" ht="60" hidden="1" x14ac:dyDescent="0.25">
      <c r="A189" s="55">
        <v>3320</v>
      </c>
      <c r="B189" s="101" t="s">
        <v>204</v>
      </c>
      <c r="C189" s="240">
        <f t="shared" si="27"/>
        <v>0</v>
      </c>
      <c r="D189" s="403"/>
      <c r="E189" s="107"/>
      <c r="F189" s="240">
        <f t="shared" si="31"/>
        <v>0</v>
      </c>
      <c r="G189" s="106"/>
      <c r="H189" s="403"/>
      <c r="I189" s="243">
        <f t="shared" si="32"/>
        <v>0</v>
      </c>
      <c r="J189" s="106"/>
      <c r="K189" s="403"/>
      <c r="L189" s="243">
        <f t="shared" si="33"/>
        <v>0</v>
      </c>
      <c r="M189" s="463"/>
      <c r="N189" s="108"/>
      <c r="O189" s="243">
        <f t="shared" si="34"/>
        <v>0</v>
      </c>
      <c r="P189" s="382"/>
    </row>
    <row r="190" spans="1:16" hidden="1" x14ac:dyDescent="0.25">
      <c r="A190" s="269">
        <v>4000</v>
      </c>
      <c r="B190" s="200" t="s">
        <v>205</v>
      </c>
      <c r="C190" s="608">
        <f t="shared" si="27"/>
        <v>0</v>
      </c>
      <c r="D190" s="829">
        <f>SUM(D191,D194)</f>
        <v>0</v>
      </c>
      <c r="E190" s="604">
        <f>SUM(E191,E194)</f>
        <v>0</v>
      </c>
      <c r="F190" s="608">
        <f t="shared" si="31"/>
        <v>0</v>
      </c>
      <c r="G190" s="206">
        <f>SUM(G191,G194)</f>
        <v>0</v>
      </c>
      <c r="H190" s="456">
        <f>SUM(H191,H194)</f>
        <v>0</v>
      </c>
      <c r="I190" s="209">
        <f t="shared" si="32"/>
        <v>0</v>
      </c>
      <c r="J190" s="206">
        <f>SUM(J191,J194)</f>
        <v>0</v>
      </c>
      <c r="K190" s="456">
        <f>SUM(K191,K194)</f>
        <v>0</v>
      </c>
      <c r="L190" s="209">
        <f t="shared" si="33"/>
        <v>0</v>
      </c>
      <c r="M190" s="457">
        <f>SUM(M191,M194)</f>
        <v>0</v>
      </c>
      <c r="N190" s="207">
        <f>SUM(N191,N194)</f>
        <v>0</v>
      </c>
      <c r="O190" s="209">
        <f t="shared" si="34"/>
        <v>0</v>
      </c>
      <c r="P190" s="458"/>
    </row>
    <row r="191" spans="1:16" ht="24" hidden="1" x14ac:dyDescent="0.25">
      <c r="A191" s="270">
        <v>4200</v>
      </c>
      <c r="B191" s="210" t="s">
        <v>206</v>
      </c>
      <c r="C191" s="97">
        <f t="shared" si="27"/>
        <v>0</v>
      </c>
      <c r="D191" s="399">
        <f>SUM(D192,D193)</f>
        <v>0</v>
      </c>
      <c r="E191" s="96">
        <f>SUM(E192,E193)</f>
        <v>0</v>
      </c>
      <c r="F191" s="97">
        <f t="shared" si="31"/>
        <v>0</v>
      </c>
      <c r="G191" s="95">
        <f>SUM(G192,G193)</f>
        <v>0</v>
      </c>
      <c r="H191" s="399">
        <f>SUM(H192,H193)</f>
        <v>0</v>
      </c>
      <c r="I191" s="99">
        <f t="shared" si="32"/>
        <v>0</v>
      </c>
      <c r="J191" s="95">
        <f>SUM(J192,J193)</f>
        <v>0</v>
      </c>
      <c r="K191" s="399">
        <f>SUM(K192,K193)</f>
        <v>0</v>
      </c>
      <c r="L191" s="99">
        <f t="shared" si="33"/>
        <v>0</v>
      </c>
      <c r="M191" s="469">
        <f>SUM(M192,M193)</f>
        <v>0</v>
      </c>
      <c r="N191" s="98">
        <f>SUM(N192,N193)</f>
        <v>0</v>
      </c>
      <c r="O191" s="99">
        <f t="shared" si="34"/>
        <v>0</v>
      </c>
      <c r="P191" s="397"/>
    </row>
    <row r="192" spans="1:16" ht="36" hidden="1" x14ac:dyDescent="0.25">
      <c r="A192" s="350">
        <v>4240</v>
      </c>
      <c r="B192" s="101" t="s">
        <v>207</v>
      </c>
      <c r="C192" s="240">
        <f t="shared" si="27"/>
        <v>0</v>
      </c>
      <c r="D192" s="403"/>
      <c r="E192" s="107"/>
      <c r="F192" s="240">
        <f t="shared" si="31"/>
        <v>0</v>
      </c>
      <c r="G192" s="106"/>
      <c r="H192" s="403"/>
      <c r="I192" s="243">
        <f t="shared" si="32"/>
        <v>0</v>
      </c>
      <c r="J192" s="106"/>
      <c r="K192" s="403"/>
      <c r="L192" s="243">
        <f t="shared" si="33"/>
        <v>0</v>
      </c>
      <c r="M192" s="463"/>
      <c r="N192" s="108"/>
      <c r="O192" s="243">
        <f t="shared" si="34"/>
        <v>0</v>
      </c>
      <c r="P192" s="382"/>
    </row>
    <row r="193" spans="1:16" ht="24" hidden="1" x14ac:dyDescent="0.25">
      <c r="A193" s="224">
        <v>4250</v>
      </c>
      <c r="B193" s="111" t="s">
        <v>208</v>
      </c>
      <c r="C193" s="227">
        <f t="shared" si="27"/>
        <v>0</v>
      </c>
      <c r="D193" s="408"/>
      <c r="E193" s="117"/>
      <c r="F193" s="227">
        <f t="shared" si="31"/>
        <v>0</v>
      </c>
      <c r="G193" s="116"/>
      <c r="H193" s="408"/>
      <c r="I193" s="230">
        <f t="shared" si="32"/>
        <v>0</v>
      </c>
      <c r="J193" s="116"/>
      <c r="K193" s="408"/>
      <c r="L193" s="230">
        <f t="shared" si="33"/>
        <v>0</v>
      </c>
      <c r="M193" s="464"/>
      <c r="N193" s="118"/>
      <c r="O193" s="230">
        <f t="shared" si="34"/>
        <v>0</v>
      </c>
      <c r="P193" s="387"/>
    </row>
    <row r="194" spans="1:16" hidden="1" x14ac:dyDescent="0.25">
      <c r="A194" s="85">
        <v>4300</v>
      </c>
      <c r="B194" s="210" t="s">
        <v>209</v>
      </c>
      <c r="C194" s="97">
        <f t="shared" si="27"/>
        <v>0</v>
      </c>
      <c r="D194" s="399">
        <f>SUM(D195)</f>
        <v>0</v>
      </c>
      <c r="E194" s="96">
        <f>SUM(E195)</f>
        <v>0</v>
      </c>
      <c r="F194" s="97">
        <f t="shared" si="31"/>
        <v>0</v>
      </c>
      <c r="G194" s="95">
        <f>SUM(G195)</f>
        <v>0</v>
      </c>
      <c r="H194" s="399">
        <f>SUM(H195)</f>
        <v>0</v>
      </c>
      <c r="I194" s="99">
        <f t="shared" si="32"/>
        <v>0</v>
      </c>
      <c r="J194" s="95">
        <f>SUM(J195)</f>
        <v>0</v>
      </c>
      <c r="K194" s="399">
        <f>SUM(K195)</f>
        <v>0</v>
      </c>
      <c r="L194" s="99">
        <f t="shared" si="33"/>
        <v>0</v>
      </c>
      <c r="M194" s="469">
        <f>SUM(M195)</f>
        <v>0</v>
      </c>
      <c r="N194" s="98">
        <f>SUM(N195)</f>
        <v>0</v>
      </c>
      <c r="O194" s="99">
        <f t="shared" si="34"/>
        <v>0</v>
      </c>
      <c r="P194" s="397"/>
    </row>
    <row r="195" spans="1:16" ht="24" hidden="1" x14ac:dyDescent="0.25">
      <c r="A195" s="350">
        <v>4310</v>
      </c>
      <c r="B195" s="101" t="s">
        <v>210</v>
      </c>
      <c r="C195" s="240">
        <f t="shared" si="27"/>
        <v>0</v>
      </c>
      <c r="D195" s="470">
        <f>SUM(D196:D196)</f>
        <v>0</v>
      </c>
      <c r="E195" s="239">
        <f>SUM(E196:E196)</f>
        <v>0</v>
      </c>
      <c r="F195" s="240">
        <f t="shared" si="31"/>
        <v>0</v>
      </c>
      <c r="G195" s="238">
        <f>SUM(G196:G196)</f>
        <v>0</v>
      </c>
      <c r="H195" s="470">
        <f>SUM(H196:H196)</f>
        <v>0</v>
      </c>
      <c r="I195" s="243">
        <f t="shared" si="32"/>
        <v>0</v>
      </c>
      <c r="J195" s="238">
        <f>SUM(J196:J196)</f>
        <v>0</v>
      </c>
      <c r="K195" s="470">
        <f>SUM(K196:K196)</f>
        <v>0</v>
      </c>
      <c r="L195" s="243">
        <f t="shared" si="33"/>
        <v>0</v>
      </c>
      <c r="M195" s="471">
        <f>SUM(M196:M196)</f>
        <v>0</v>
      </c>
      <c r="N195" s="241">
        <f>SUM(N196:N196)</f>
        <v>0</v>
      </c>
      <c r="O195" s="243">
        <f t="shared" si="34"/>
        <v>0</v>
      </c>
      <c r="P195" s="382"/>
    </row>
    <row r="196" spans="1:16" ht="36" hidden="1" x14ac:dyDescent="0.25">
      <c r="A196" s="64">
        <v>4311</v>
      </c>
      <c r="B196" s="111" t="s">
        <v>211</v>
      </c>
      <c r="C196" s="227">
        <f t="shared" si="27"/>
        <v>0</v>
      </c>
      <c r="D196" s="408"/>
      <c r="E196" s="117"/>
      <c r="F196" s="227">
        <f t="shared" si="31"/>
        <v>0</v>
      </c>
      <c r="G196" s="116"/>
      <c r="H196" s="408"/>
      <c r="I196" s="230">
        <f t="shared" si="32"/>
        <v>0</v>
      </c>
      <c r="J196" s="116"/>
      <c r="K196" s="408"/>
      <c r="L196" s="230">
        <f t="shared" si="33"/>
        <v>0</v>
      </c>
      <c r="M196" s="464"/>
      <c r="N196" s="118"/>
      <c r="O196" s="230">
        <f t="shared" si="34"/>
        <v>0</v>
      </c>
      <c r="P196" s="387"/>
    </row>
    <row r="197" spans="1:16" s="37" customFormat="1" ht="24" hidden="1" x14ac:dyDescent="0.25">
      <c r="A197" s="271"/>
      <c r="B197" s="29" t="s">
        <v>212</v>
      </c>
      <c r="C197" s="175">
        <f t="shared" si="27"/>
        <v>0</v>
      </c>
      <c r="D197" s="453">
        <f>SUM(D198,D233,D271)</f>
        <v>0</v>
      </c>
      <c r="E197" s="174">
        <f>SUM(E198,E233,E271)</f>
        <v>0</v>
      </c>
      <c r="F197" s="175">
        <f t="shared" si="31"/>
        <v>0</v>
      </c>
      <c r="G197" s="173">
        <f>SUM(G198,G233,G271)</f>
        <v>0</v>
      </c>
      <c r="H197" s="453">
        <f>SUM(H198,H233,H271)</f>
        <v>0</v>
      </c>
      <c r="I197" s="199">
        <f t="shared" si="32"/>
        <v>0</v>
      </c>
      <c r="J197" s="173">
        <f>SUM(J198,J233,J271)</f>
        <v>0</v>
      </c>
      <c r="K197" s="453">
        <f>SUM(K198,K233,K271)</f>
        <v>0</v>
      </c>
      <c r="L197" s="199">
        <f t="shared" si="33"/>
        <v>0</v>
      </c>
      <c r="M197" s="487">
        <f>SUM(M198,M233,M271)</f>
        <v>0</v>
      </c>
      <c r="N197" s="488">
        <f>SUM(N198,N233,N271)</f>
        <v>0</v>
      </c>
      <c r="O197" s="489">
        <f t="shared" si="34"/>
        <v>0</v>
      </c>
      <c r="P197" s="490"/>
    </row>
    <row r="198" spans="1:16" hidden="1" x14ac:dyDescent="0.25">
      <c r="A198" s="200">
        <v>5000</v>
      </c>
      <c r="B198" s="200" t="s">
        <v>213</v>
      </c>
      <c r="C198" s="608">
        <f>F198+I198+L198+O198</f>
        <v>0</v>
      </c>
      <c r="D198" s="829">
        <f>D199+D207</f>
        <v>0</v>
      </c>
      <c r="E198" s="604">
        <f>E199+E207</f>
        <v>0</v>
      </c>
      <c r="F198" s="608">
        <f t="shared" si="31"/>
        <v>0</v>
      </c>
      <c r="G198" s="206">
        <f>G199+G207</f>
        <v>0</v>
      </c>
      <c r="H198" s="456">
        <f>H199+H207</f>
        <v>0</v>
      </c>
      <c r="I198" s="209">
        <f t="shared" si="32"/>
        <v>0</v>
      </c>
      <c r="J198" s="206">
        <f>J199+J207</f>
        <v>0</v>
      </c>
      <c r="K198" s="456">
        <f>K199+K207</f>
        <v>0</v>
      </c>
      <c r="L198" s="209">
        <f t="shared" si="33"/>
        <v>0</v>
      </c>
      <c r="M198" s="457">
        <f>M199+M207</f>
        <v>0</v>
      </c>
      <c r="N198" s="207">
        <f>N199+N207</f>
        <v>0</v>
      </c>
      <c r="O198" s="209">
        <f t="shared" si="34"/>
        <v>0</v>
      </c>
      <c r="P198" s="458"/>
    </row>
    <row r="199" spans="1:16" hidden="1" x14ac:dyDescent="0.25">
      <c r="A199" s="85">
        <v>5100</v>
      </c>
      <c r="B199" s="210" t="s">
        <v>214</v>
      </c>
      <c r="C199" s="97">
        <f t="shared" si="27"/>
        <v>0</v>
      </c>
      <c r="D199" s="399">
        <f>D200+D201+D204+D205+D206</f>
        <v>0</v>
      </c>
      <c r="E199" s="96">
        <f>E200+E201+E204+E205+E206</f>
        <v>0</v>
      </c>
      <c r="F199" s="97">
        <f t="shared" si="31"/>
        <v>0</v>
      </c>
      <c r="G199" s="95">
        <f>G200+G201+G204+G205+G206</f>
        <v>0</v>
      </c>
      <c r="H199" s="399">
        <f>H200+H201+H204+H205+H206</f>
        <v>0</v>
      </c>
      <c r="I199" s="99">
        <f t="shared" si="32"/>
        <v>0</v>
      </c>
      <c r="J199" s="95">
        <f>J200+J201+J204+J205+J206</f>
        <v>0</v>
      </c>
      <c r="K199" s="399">
        <f>K200+K201+K204+K205+K206</f>
        <v>0</v>
      </c>
      <c r="L199" s="99">
        <f t="shared" si="33"/>
        <v>0</v>
      </c>
      <c r="M199" s="469">
        <f>M200+M201+M204+M205+M206</f>
        <v>0</v>
      </c>
      <c r="N199" s="98">
        <f>N200+N201+N204+N205+N206</f>
        <v>0</v>
      </c>
      <c r="O199" s="99">
        <f t="shared" si="34"/>
        <v>0</v>
      </c>
      <c r="P199" s="397"/>
    </row>
    <row r="200" spans="1:16" hidden="1" x14ac:dyDescent="0.25">
      <c r="A200" s="350">
        <v>5110</v>
      </c>
      <c r="B200" s="101" t="s">
        <v>215</v>
      </c>
      <c r="C200" s="240">
        <f t="shared" si="27"/>
        <v>0</v>
      </c>
      <c r="D200" s="403"/>
      <c r="E200" s="107"/>
      <c r="F200" s="240">
        <f t="shared" si="31"/>
        <v>0</v>
      </c>
      <c r="G200" s="106"/>
      <c r="H200" s="403"/>
      <c r="I200" s="243">
        <f t="shared" si="32"/>
        <v>0</v>
      </c>
      <c r="J200" s="106"/>
      <c r="K200" s="403"/>
      <c r="L200" s="243">
        <f t="shared" si="33"/>
        <v>0</v>
      </c>
      <c r="M200" s="463"/>
      <c r="N200" s="108"/>
      <c r="O200" s="243">
        <f t="shared" si="34"/>
        <v>0</v>
      </c>
      <c r="P200" s="382"/>
    </row>
    <row r="201" spans="1:16" ht="24" hidden="1" x14ac:dyDescent="0.25">
      <c r="A201" s="224">
        <v>5120</v>
      </c>
      <c r="B201" s="111" t="s">
        <v>216</v>
      </c>
      <c r="C201" s="227">
        <f t="shared" si="27"/>
        <v>0</v>
      </c>
      <c r="D201" s="465">
        <f>D202+D203</f>
        <v>0</v>
      </c>
      <c r="E201" s="226">
        <f>E202+E203</f>
        <v>0</v>
      </c>
      <c r="F201" s="227">
        <f t="shared" si="31"/>
        <v>0</v>
      </c>
      <c r="G201" s="225">
        <f>G202+G203</f>
        <v>0</v>
      </c>
      <c r="H201" s="465">
        <f>H202+H203</f>
        <v>0</v>
      </c>
      <c r="I201" s="230">
        <f t="shared" si="32"/>
        <v>0</v>
      </c>
      <c r="J201" s="225">
        <f>J202+J203</f>
        <v>0</v>
      </c>
      <c r="K201" s="465">
        <f>K202+K203</f>
        <v>0</v>
      </c>
      <c r="L201" s="230">
        <f t="shared" si="33"/>
        <v>0</v>
      </c>
      <c r="M201" s="466">
        <f>M202+M203</f>
        <v>0</v>
      </c>
      <c r="N201" s="228">
        <f>N202+N203</f>
        <v>0</v>
      </c>
      <c r="O201" s="230">
        <f t="shared" si="34"/>
        <v>0</v>
      </c>
      <c r="P201" s="387"/>
    </row>
    <row r="202" spans="1:16" hidden="1" x14ac:dyDescent="0.25">
      <c r="A202" s="64">
        <v>5121</v>
      </c>
      <c r="B202" s="111" t="s">
        <v>217</v>
      </c>
      <c r="C202" s="227">
        <f t="shared" si="27"/>
        <v>0</v>
      </c>
      <c r="D202" s="408"/>
      <c r="E202" s="117"/>
      <c r="F202" s="227">
        <f t="shared" si="31"/>
        <v>0</v>
      </c>
      <c r="G202" s="116"/>
      <c r="H202" s="408"/>
      <c r="I202" s="230">
        <f t="shared" si="32"/>
        <v>0</v>
      </c>
      <c r="J202" s="116"/>
      <c r="K202" s="408"/>
      <c r="L202" s="230">
        <f t="shared" si="33"/>
        <v>0</v>
      </c>
      <c r="M202" s="464"/>
      <c r="N202" s="118"/>
      <c r="O202" s="230">
        <f t="shared" si="34"/>
        <v>0</v>
      </c>
      <c r="P202" s="387"/>
    </row>
    <row r="203" spans="1:16" ht="24" hidden="1" x14ac:dyDescent="0.25">
      <c r="A203" s="64">
        <v>5129</v>
      </c>
      <c r="B203" s="111" t="s">
        <v>218</v>
      </c>
      <c r="C203" s="227">
        <f t="shared" si="27"/>
        <v>0</v>
      </c>
      <c r="D203" s="408"/>
      <c r="E203" s="117"/>
      <c r="F203" s="227">
        <f t="shared" si="31"/>
        <v>0</v>
      </c>
      <c r="G203" s="116"/>
      <c r="H203" s="408"/>
      <c r="I203" s="230">
        <f t="shared" si="32"/>
        <v>0</v>
      </c>
      <c r="J203" s="116"/>
      <c r="K203" s="408"/>
      <c r="L203" s="230">
        <f t="shared" si="33"/>
        <v>0</v>
      </c>
      <c r="M203" s="464"/>
      <c r="N203" s="118"/>
      <c r="O203" s="230">
        <f t="shared" si="34"/>
        <v>0</v>
      </c>
      <c r="P203" s="387"/>
    </row>
    <row r="204" spans="1:16" hidden="1" x14ac:dyDescent="0.25">
      <c r="A204" s="224">
        <v>5130</v>
      </c>
      <c r="B204" s="111" t="s">
        <v>219</v>
      </c>
      <c r="C204" s="227">
        <f t="shared" si="27"/>
        <v>0</v>
      </c>
      <c r="D204" s="408"/>
      <c r="E204" s="117"/>
      <c r="F204" s="227">
        <f t="shared" si="31"/>
        <v>0</v>
      </c>
      <c r="G204" s="116"/>
      <c r="H204" s="408"/>
      <c r="I204" s="230">
        <f t="shared" si="32"/>
        <v>0</v>
      </c>
      <c r="J204" s="116"/>
      <c r="K204" s="408"/>
      <c r="L204" s="230">
        <f t="shared" si="33"/>
        <v>0</v>
      </c>
      <c r="M204" s="464"/>
      <c r="N204" s="118"/>
      <c r="O204" s="230">
        <f t="shared" si="34"/>
        <v>0</v>
      </c>
      <c r="P204" s="387"/>
    </row>
    <row r="205" spans="1:16" hidden="1" x14ac:dyDescent="0.25">
      <c r="A205" s="224">
        <v>5140</v>
      </c>
      <c r="B205" s="111" t="s">
        <v>220</v>
      </c>
      <c r="C205" s="227">
        <f t="shared" si="27"/>
        <v>0</v>
      </c>
      <c r="D205" s="408"/>
      <c r="E205" s="117"/>
      <c r="F205" s="227">
        <f t="shared" si="31"/>
        <v>0</v>
      </c>
      <c r="G205" s="116"/>
      <c r="H205" s="408"/>
      <c r="I205" s="230">
        <f t="shared" si="32"/>
        <v>0</v>
      </c>
      <c r="J205" s="116"/>
      <c r="K205" s="408"/>
      <c r="L205" s="230">
        <f t="shared" si="33"/>
        <v>0</v>
      </c>
      <c r="M205" s="464"/>
      <c r="N205" s="118"/>
      <c r="O205" s="230">
        <f t="shared" si="34"/>
        <v>0</v>
      </c>
      <c r="P205" s="387"/>
    </row>
    <row r="206" spans="1:16" ht="24" hidden="1" x14ac:dyDescent="0.25">
      <c r="A206" s="224">
        <v>5170</v>
      </c>
      <c r="B206" s="111" t="s">
        <v>221</v>
      </c>
      <c r="C206" s="227">
        <f t="shared" si="27"/>
        <v>0</v>
      </c>
      <c r="D206" s="408"/>
      <c r="E206" s="117"/>
      <c r="F206" s="227">
        <f t="shared" si="31"/>
        <v>0</v>
      </c>
      <c r="G206" s="116"/>
      <c r="H206" s="408"/>
      <c r="I206" s="230">
        <f t="shared" si="32"/>
        <v>0</v>
      </c>
      <c r="J206" s="116"/>
      <c r="K206" s="408"/>
      <c r="L206" s="230">
        <f t="shared" si="33"/>
        <v>0</v>
      </c>
      <c r="M206" s="464"/>
      <c r="N206" s="118"/>
      <c r="O206" s="230">
        <f t="shared" si="34"/>
        <v>0</v>
      </c>
      <c r="P206" s="387"/>
    </row>
    <row r="207" spans="1:16" hidden="1" x14ac:dyDescent="0.25">
      <c r="A207" s="85">
        <v>5200</v>
      </c>
      <c r="B207" s="210" t="s">
        <v>222</v>
      </c>
      <c r="C207" s="97">
        <f t="shared" si="27"/>
        <v>0</v>
      </c>
      <c r="D207" s="399">
        <f>D208+D218+D219+D228+D229+D230+D232</f>
        <v>0</v>
      </c>
      <c r="E207" s="96">
        <f>E208+E218+E219+E228+E229+E230+E232</f>
        <v>0</v>
      </c>
      <c r="F207" s="97">
        <f t="shared" si="31"/>
        <v>0</v>
      </c>
      <c r="G207" s="95">
        <f>G208+G218+G219+G228+G229+G230+G232</f>
        <v>0</v>
      </c>
      <c r="H207" s="399">
        <f>H208+H218+H219+H228+H229+H230+H232</f>
        <v>0</v>
      </c>
      <c r="I207" s="99">
        <f t="shared" si="32"/>
        <v>0</v>
      </c>
      <c r="J207" s="95">
        <f>J208+J218+J219+J228+J229+J230+J232</f>
        <v>0</v>
      </c>
      <c r="K207" s="399">
        <f>K208+K218+K219+K228+K229+K230+K232</f>
        <v>0</v>
      </c>
      <c r="L207" s="99">
        <f t="shared" si="33"/>
        <v>0</v>
      </c>
      <c r="M207" s="469">
        <f>M208+M218+M219+M228+M229+M230+M232</f>
        <v>0</v>
      </c>
      <c r="N207" s="98">
        <f>N208+N218+N219+N228+N229+N230+N232</f>
        <v>0</v>
      </c>
      <c r="O207" s="99">
        <f t="shared" si="34"/>
        <v>0</v>
      </c>
      <c r="P207" s="397"/>
    </row>
    <row r="208" spans="1:16" hidden="1" x14ac:dyDescent="0.25">
      <c r="A208" s="213">
        <v>5210</v>
      </c>
      <c r="B208" s="156" t="s">
        <v>223</v>
      </c>
      <c r="C208" s="216">
        <f t="shared" si="27"/>
        <v>0</v>
      </c>
      <c r="D208" s="461">
        <f>SUM(D209:D217)</f>
        <v>0</v>
      </c>
      <c r="E208" s="215">
        <f>SUM(E209:E217)</f>
        <v>0</v>
      </c>
      <c r="F208" s="216">
        <f t="shared" si="31"/>
        <v>0</v>
      </c>
      <c r="G208" s="214">
        <f>SUM(G209:G217)</f>
        <v>0</v>
      </c>
      <c r="H208" s="461">
        <f>SUM(H209:H217)</f>
        <v>0</v>
      </c>
      <c r="I208" s="219">
        <f t="shared" si="32"/>
        <v>0</v>
      </c>
      <c r="J208" s="214">
        <f>SUM(J209:J217)</f>
        <v>0</v>
      </c>
      <c r="K208" s="461">
        <f>SUM(K209:K217)</f>
        <v>0</v>
      </c>
      <c r="L208" s="219">
        <f t="shared" si="33"/>
        <v>0</v>
      </c>
      <c r="M208" s="462">
        <f>SUM(M209:M217)</f>
        <v>0</v>
      </c>
      <c r="N208" s="217">
        <f>SUM(N209:N217)</f>
        <v>0</v>
      </c>
      <c r="O208" s="219">
        <f t="shared" si="34"/>
        <v>0</v>
      </c>
      <c r="P208" s="434"/>
    </row>
    <row r="209" spans="1:16" hidden="1" x14ac:dyDescent="0.25">
      <c r="A209" s="55">
        <v>5211</v>
      </c>
      <c r="B209" s="101" t="s">
        <v>224</v>
      </c>
      <c r="C209" s="227">
        <f t="shared" si="27"/>
        <v>0</v>
      </c>
      <c r="D209" s="403"/>
      <c r="E209" s="107"/>
      <c r="F209" s="240">
        <f t="shared" si="31"/>
        <v>0</v>
      </c>
      <c r="G209" s="106"/>
      <c r="H209" s="403"/>
      <c r="I209" s="243">
        <f t="shared" si="32"/>
        <v>0</v>
      </c>
      <c r="J209" s="106"/>
      <c r="K209" s="403"/>
      <c r="L209" s="243">
        <f t="shared" si="33"/>
        <v>0</v>
      </c>
      <c r="M209" s="463"/>
      <c r="N209" s="108"/>
      <c r="O209" s="243">
        <f t="shared" si="34"/>
        <v>0</v>
      </c>
      <c r="P209" s="382"/>
    </row>
    <row r="210" spans="1:16" hidden="1" x14ac:dyDescent="0.25">
      <c r="A210" s="64">
        <v>5212</v>
      </c>
      <c r="B210" s="111" t="s">
        <v>225</v>
      </c>
      <c r="C210" s="227">
        <f t="shared" si="27"/>
        <v>0</v>
      </c>
      <c r="D210" s="408"/>
      <c r="E210" s="117"/>
      <c r="F210" s="227">
        <f t="shared" si="31"/>
        <v>0</v>
      </c>
      <c r="G210" s="116"/>
      <c r="H210" s="408"/>
      <c r="I210" s="230">
        <f t="shared" si="32"/>
        <v>0</v>
      </c>
      <c r="J210" s="116"/>
      <c r="K210" s="408"/>
      <c r="L210" s="230">
        <f t="shared" si="33"/>
        <v>0</v>
      </c>
      <c r="M210" s="464"/>
      <c r="N210" s="118"/>
      <c r="O210" s="230">
        <f t="shared" si="34"/>
        <v>0</v>
      </c>
      <c r="P210" s="387"/>
    </row>
    <row r="211" spans="1:16" hidden="1" x14ac:dyDescent="0.25">
      <c r="A211" s="64">
        <v>5213</v>
      </c>
      <c r="B211" s="111" t="s">
        <v>226</v>
      </c>
      <c r="C211" s="227">
        <f t="shared" si="27"/>
        <v>0</v>
      </c>
      <c r="D211" s="408"/>
      <c r="E211" s="117"/>
      <c r="F211" s="227">
        <f t="shared" si="31"/>
        <v>0</v>
      </c>
      <c r="G211" s="116"/>
      <c r="H211" s="408"/>
      <c r="I211" s="230">
        <f t="shared" si="32"/>
        <v>0</v>
      </c>
      <c r="J211" s="116"/>
      <c r="K211" s="408"/>
      <c r="L211" s="230">
        <f t="shared" si="33"/>
        <v>0</v>
      </c>
      <c r="M211" s="464"/>
      <c r="N211" s="118"/>
      <c r="O211" s="230">
        <f t="shared" si="34"/>
        <v>0</v>
      </c>
      <c r="P211" s="387"/>
    </row>
    <row r="212" spans="1:16" hidden="1" x14ac:dyDescent="0.25">
      <c r="A212" s="64">
        <v>5214</v>
      </c>
      <c r="B212" s="111" t="s">
        <v>227</v>
      </c>
      <c r="C212" s="227">
        <f t="shared" si="27"/>
        <v>0</v>
      </c>
      <c r="D212" s="408"/>
      <c r="E212" s="117"/>
      <c r="F212" s="227">
        <f t="shared" si="31"/>
        <v>0</v>
      </c>
      <c r="G212" s="116"/>
      <c r="H212" s="408"/>
      <c r="I212" s="230">
        <f t="shared" si="32"/>
        <v>0</v>
      </c>
      <c r="J212" s="116"/>
      <c r="K212" s="408"/>
      <c r="L212" s="230">
        <f t="shared" si="33"/>
        <v>0</v>
      </c>
      <c r="M212" s="464"/>
      <c r="N212" s="118"/>
      <c r="O212" s="230">
        <f t="shared" si="34"/>
        <v>0</v>
      </c>
      <c r="P212" s="387"/>
    </row>
    <row r="213" spans="1:16" hidden="1" x14ac:dyDescent="0.25">
      <c r="A213" s="64">
        <v>5215</v>
      </c>
      <c r="B213" s="111" t="s">
        <v>228</v>
      </c>
      <c r="C213" s="227">
        <f t="shared" si="27"/>
        <v>0</v>
      </c>
      <c r="D213" s="408"/>
      <c r="E213" s="117"/>
      <c r="F213" s="227">
        <f t="shared" si="31"/>
        <v>0</v>
      </c>
      <c r="G213" s="116"/>
      <c r="H213" s="408"/>
      <c r="I213" s="230">
        <f t="shared" si="32"/>
        <v>0</v>
      </c>
      <c r="J213" s="116"/>
      <c r="K213" s="408"/>
      <c r="L213" s="230">
        <f t="shared" si="33"/>
        <v>0</v>
      </c>
      <c r="M213" s="464"/>
      <c r="N213" s="118"/>
      <c r="O213" s="230">
        <f t="shared" si="34"/>
        <v>0</v>
      </c>
      <c r="P213" s="387"/>
    </row>
    <row r="214" spans="1:16" ht="24" hidden="1" x14ac:dyDescent="0.25">
      <c r="A214" s="64">
        <v>5216</v>
      </c>
      <c r="B214" s="111" t="s">
        <v>229</v>
      </c>
      <c r="C214" s="227">
        <f t="shared" si="27"/>
        <v>0</v>
      </c>
      <c r="D214" s="408"/>
      <c r="E214" s="117"/>
      <c r="F214" s="227">
        <f t="shared" si="31"/>
        <v>0</v>
      </c>
      <c r="G214" s="116"/>
      <c r="H214" s="408"/>
      <c r="I214" s="230">
        <f t="shared" si="32"/>
        <v>0</v>
      </c>
      <c r="J214" s="116"/>
      <c r="K214" s="408"/>
      <c r="L214" s="230">
        <f t="shared" si="33"/>
        <v>0</v>
      </c>
      <c r="M214" s="464"/>
      <c r="N214" s="118"/>
      <c r="O214" s="230">
        <f t="shared" si="34"/>
        <v>0</v>
      </c>
      <c r="P214" s="387"/>
    </row>
    <row r="215" spans="1:16" hidden="1" x14ac:dyDescent="0.25">
      <c r="A215" s="64">
        <v>5217</v>
      </c>
      <c r="B215" s="111" t="s">
        <v>230</v>
      </c>
      <c r="C215" s="227">
        <f t="shared" si="27"/>
        <v>0</v>
      </c>
      <c r="D215" s="408"/>
      <c r="E215" s="117"/>
      <c r="F215" s="227">
        <f t="shared" si="31"/>
        <v>0</v>
      </c>
      <c r="G215" s="116"/>
      <c r="H215" s="408"/>
      <c r="I215" s="230">
        <f t="shared" si="32"/>
        <v>0</v>
      </c>
      <c r="J215" s="116"/>
      <c r="K215" s="408"/>
      <c r="L215" s="230">
        <f t="shared" si="33"/>
        <v>0</v>
      </c>
      <c r="M215" s="464"/>
      <c r="N215" s="118"/>
      <c r="O215" s="230">
        <f t="shared" si="34"/>
        <v>0</v>
      </c>
      <c r="P215" s="387"/>
    </row>
    <row r="216" spans="1:16" hidden="1" x14ac:dyDescent="0.25">
      <c r="A216" s="64">
        <v>5218</v>
      </c>
      <c r="B216" s="111" t="s">
        <v>231</v>
      </c>
      <c r="C216" s="227">
        <f t="shared" si="27"/>
        <v>0</v>
      </c>
      <c r="D216" s="408"/>
      <c r="E216" s="117"/>
      <c r="F216" s="227">
        <f t="shared" si="31"/>
        <v>0</v>
      </c>
      <c r="G216" s="116"/>
      <c r="H216" s="408"/>
      <c r="I216" s="230">
        <f t="shared" si="32"/>
        <v>0</v>
      </c>
      <c r="J216" s="116"/>
      <c r="K216" s="408"/>
      <c r="L216" s="230">
        <f t="shared" si="33"/>
        <v>0</v>
      </c>
      <c r="M216" s="464"/>
      <c r="N216" s="118"/>
      <c r="O216" s="230">
        <f t="shared" si="34"/>
        <v>0</v>
      </c>
      <c r="P216" s="387"/>
    </row>
    <row r="217" spans="1:16" hidden="1" x14ac:dyDescent="0.25">
      <c r="A217" s="64">
        <v>5219</v>
      </c>
      <c r="B217" s="111" t="s">
        <v>232</v>
      </c>
      <c r="C217" s="227">
        <f t="shared" si="27"/>
        <v>0</v>
      </c>
      <c r="D217" s="408"/>
      <c r="E217" s="117"/>
      <c r="F217" s="227">
        <f t="shared" si="31"/>
        <v>0</v>
      </c>
      <c r="G217" s="116"/>
      <c r="H217" s="408"/>
      <c r="I217" s="230">
        <f t="shared" si="32"/>
        <v>0</v>
      </c>
      <c r="J217" s="116"/>
      <c r="K217" s="408"/>
      <c r="L217" s="230">
        <f t="shared" si="33"/>
        <v>0</v>
      </c>
      <c r="M217" s="464"/>
      <c r="N217" s="118"/>
      <c r="O217" s="230">
        <f t="shared" si="34"/>
        <v>0</v>
      </c>
      <c r="P217" s="387"/>
    </row>
    <row r="218" spans="1:16" hidden="1" x14ac:dyDescent="0.25">
      <c r="A218" s="224">
        <v>5220</v>
      </c>
      <c r="B218" s="111" t="s">
        <v>233</v>
      </c>
      <c r="C218" s="227">
        <f t="shared" si="27"/>
        <v>0</v>
      </c>
      <c r="D218" s="408"/>
      <c r="E218" s="117"/>
      <c r="F218" s="227">
        <f t="shared" si="31"/>
        <v>0</v>
      </c>
      <c r="G218" s="116"/>
      <c r="H218" s="408"/>
      <c r="I218" s="230">
        <f t="shared" si="32"/>
        <v>0</v>
      </c>
      <c r="J218" s="116"/>
      <c r="K218" s="408"/>
      <c r="L218" s="230">
        <f t="shared" si="33"/>
        <v>0</v>
      </c>
      <c r="M218" s="464"/>
      <c r="N218" s="118"/>
      <c r="O218" s="230">
        <f t="shared" si="34"/>
        <v>0</v>
      </c>
      <c r="P218" s="387"/>
    </row>
    <row r="219" spans="1:16" hidden="1" x14ac:dyDescent="0.25">
      <c r="A219" s="224">
        <v>5230</v>
      </c>
      <c r="B219" s="111" t="s">
        <v>234</v>
      </c>
      <c r="C219" s="227">
        <f t="shared" si="27"/>
        <v>0</v>
      </c>
      <c r="D219" s="465">
        <f>SUM(D220:D227)</f>
        <v>0</v>
      </c>
      <c r="E219" s="226">
        <f>SUM(E220:E227)</f>
        <v>0</v>
      </c>
      <c r="F219" s="227">
        <f t="shared" si="31"/>
        <v>0</v>
      </c>
      <c r="G219" s="225">
        <f>SUM(G220:G227)</f>
        <v>0</v>
      </c>
      <c r="H219" s="465">
        <f>SUM(H220:H227)</f>
        <v>0</v>
      </c>
      <c r="I219" s="230">
        <f t="shared" si="32"/>
        <v>0</v>
      </c>
      <c r="J219" s="225">
        <f>SUM(J220:J227)</f>
        <v>0</v>
      </c>
      <c r="K219" s="465">
        <f>SUM(K220:K227)</f>
        <v>0</v>
      </c>
      <c r="L219" s="230">
        <f t="shared" si="33"/>
        <v>0</v>
      </c>
      <c r="M219" s="466">
        <f>SUM(M220:M227)</f>
        <v>0</v>
      </c>
      <c r="N219" s="228">
        <f>SUM(N220:N227)</f>
        <v>0</v>
      </c>
      <c r="O219" s="230">
        <f t="shared" si="34"/>
        <v>0</v>
      </c>
      <c r="P219" s="387"/>
    </row>
    <row r="220" spans="1:16" hidden="1" x14ac:dyDescent="0.25">
      <c r="A220" s="64">
        <v>5231</v>
      </c>
      <c r="B220" s="111" t="s">
        <v>235</v>
      </c>
      <c r="C220" s="227">
        <f t="shared" si="27"/>
        <v>0</v>
      </c>
      <c r="D220" s="408"/>
      <c r="E220" s="117"/>
      <c r="F220" s="227">
        <f t="shared" si="31"/>
        <v>0</v>
      </c>
      <c r="G220" s="116"/>
      <c r="H220" s="408"/>
      <c r="I220" s="230">
        <f t="shared" si="32"/>
        <v>0</v>
      </c>
      <c r="J220" s="116"/>
      <c r="K220" s="408"/>
      <c r="L220" s="230">
        <f t="shared" si="33"/>
        <v>0</v>
      </c>
      <c r="M220" s="464"/>
      <c r="N220" s="118"/>
      <c r="O220" s="230">
        <f t="shared" si="34"/>
        <v>0</v>
      </c>
      <c r="P220" s="387"/>
    </row>
    <row r="221" spans="1:16" hidden="1" x14ac:dyDescent="0.25">
      <c r="A221" s="64">
        <v>5232</v>
      </c>
      <c r="B221" s="111" t="s">
        <v>236</v>
      </c>
      <c r="C221" s="227">
        <f t="shared" si="27"/>
        <v>0</v>
      </c>
      <c r="D221" s="408"/>
      <c r="E221" s="117"/>
      <c r="F221" s="227">
        <f t="shared" si="31"/>
        <v>0</v>
      </c>
      <c r="G221" s="116"/>
      <c r="H221" s="408"/>
      <c r="I221" s="230">
        <f t="shared" si="32"/>
        <v>0</v>
      </c>
      <c r="J221" s="116"/>
      <c r="K221" s="408"/>
      <c r="L221" s="230">
        <f t="shared" si="33"/>
        <v>0</v>
      </c>
      <c r="M221" s="464"/>
      <c r="N221" s="118"/>
      <c r="O221" s="230">
        <f t="shared" si="34"/>
        <v>0</v>
      </c>
      <c r="P221" s="387"/>
    </row>
    <row r="222" spans="1:16" hidden="1" x14ac:dyDescent="0.25">
      <c r="A222" s="64">
        <v>5233</v>
      </c>
      <c r="B222" s="111" t="s">
        <v>237</v>
      </c>
      <c r="C222" s="227">
        <f t="shared" si="27"/>
        <v>0</v>
      </c>
      <c r="D222" s="408"/>
      <c r="E222" s="117"/>
      <c r="F222" s="227">
        <f t="shared" si="31"/>
        <v>0</v>
      </c>
      <c r="G222" s="116"/>
      <c r="H222" s="408"/>
      <c r="I222" s="230">
        <f t="shared" si="32"/>
        <v>0</v>
      </c>
      <c r="J222" s="116"/>
      <c r="K222" s="408"/>
      <c r="L222" s="230">
        <f t="shared" si="33"/>
        <v>0</v>
      </c>
      <c r="M222" s="464"/>
      <c r="N222" s="118"/>
      <c r="O222" s="230">
        <f t="shared" si="34"/>
        <v>0</v>
      </c>
      <c r="P222" s="387"/>
    </row>
    <row r="223" spans="1:16" ht="24" hidden="1" x14ac:dyDescent="0.25">
      <c r="A223" s="64">
        <v>5234</v>
      </c>
      <c r="B223" s="111" t="s">
        <v>238</v>
      </c>
      <c r="C223" s="227">
        <f t="shared" si="27"/>
        <v>0</v>
      </c>
      <c r="D223" s="408"/>
      <c r="E223" s="117"/>
      <c r="F223" s="227">
        <f t="shared" si="31"/>
        <v>0</v>
      </c>
      <c r="G223" s="116"/>
      <c r="H223" s="408"/>
      <c r="I223" s="230">
        <f t="shared" si="32"/>
        <v>0</v>
      </c>
      <c r="J223" s="116"/>
      <c r="K223" s="408"/>
      <c r="L223" s="230">
        <f t="shared" si="33"/>
        <v>0</v>
      </c>
      <c r="M223" s="464"/>
      <c r="N223" s="118"/>
      <c r="O223" s="230">
        <f t="shared" si="34"/>
        <v>0</v>
      </c>
      <c r="P223" s="387"/>
    </row>
    <row r="224" spans="1:16" hidden="1" x14ac:dyDescent="0.25">
      <c r="A224" s="64">
        <v>5236</v>
      </c>
      <c r="B224" s="111" t="s">
        <v>239</v>
      </c>
      <c r="C224" s="227">
        <f t="shared" si="27"/>
        <v>0</v>
      </c>
      <c r="D224" s="408"/>
      <c r="E224" s="117"/>
      <c r="F224" s="227">
        <f t="shared" si="31"/>
        <v>0</v>
      </c>
      <c r="G224" s="116"/>
      <c r="H224" s="408"/>
      <c r="I224" s="230">
        <f t="shared" si="32"/>
        <v>0</v>
      </c>
      <c r="J224" s="116"/>
      <c r="K224" s="408"/>
      <c r="L224" s="230">
        <f t="shared" si="33"/>
        <v>0</v>
      </c>
      <c r="M224" s="464"/>
      <c r="N224" s="118"/>
      <c r="O224" s="230">
        <f t="shared" si="34"/>
        <v>0</v>
      </c>
      <c r="P224" s="387"/>
    </row>
    <row r="225" spans="1:16" hidden="1" x14ac:dyDescent="0.25">
      <c r="A225" s="64">
        <v>5237</v>
      </c>
      <c r="B225" s="111" t="s">
        <v>240</v>
      </c>
      <c r="C225" s="227">
        <f t="shared" si="27"/>
        <v>0</v>
      </c>
      <c r="D225" s="408"/>
      <c r="E225" s="117"/>
      <c r="F225" s="227">
        <f t="shared" si="31"/>
        <v>0</v>
      </c>
      <c r="G225" s="116"/>
      <c r="H225" s="408"/>
      <c r="I225" s="230">
        <f t="shared" si="32"/>
        <v>0</v>
      </c>
      <c r="J225" s="116"/>
      <c r="K225" s="408"/>
      <c r="L225" s="230">
        <f t="shared" si="33"/>
        <v>0</v>
      </c>
      <c r="M225" s="464"/>
      <c r="N225" s="118"/>
      <c r="O225" s="230">
        <f t="shared" si="34"/>
        <v>0</v>
      </c>
      <c r="P225" s="387"/>
    </row>
    <row r="226" spans="1:16" ht="24" hidden="1" x14ac:dyDescent="0.25">
      <c r="A226" s="64">
        <v>5238</v>
      </c>
      <c r="B226" s="111" t="s">
        <v>241</v>
      </c>
      <c r="C226" s="227">
        <f t="shared" si="27"/>
        <v>0</v>
      </c>
      <c r="D226" s="408"/>
      <c r="E226" s="117"/>
      <c r="F226" s="227">
        <f t="shared" si="31"/>
        <v>0</v>
      </c>
      <c r="G226" s="116"/>
      <c r="H226" s="408"/>
      <c r="I226" s="230">
        <f t="shared" si="32"/>
        <v>0</v>
      </c>
      <c r="J226" s="116"/>
      <c r="K226" s="408"/>
      <c r="L226" s="230">
        <f t="shared" si="33"/>
        <v>0</v>
      </c>
      <c r="M226" s="464"/>
      <c r="N226" s="118"/>
      <c r="O226" s="230">
        <f t="shared" si="34"/>
        <v>0</v>
      </c>
      <c r="P226" s="387"/>
    </row>
    <row r="227" spans="1:16" ht="24" hidden="1" x14ac:dyDescent="0.25">
      <c r="A227" s="64">
        <v>5239</v>
      </c>
      <c r="B227" s="111" t="s">
        <v>242</v>
      </c>
      <c r="C227" s="227">
        <f t="shared" si="27"/>
        <v>0</v>
      </c>
      <c r="D227" s="408"/>
      <c r="E227" s="117"/>
      <c r="F227" s="227">
        <f t="shared" si="31"/>
        <v>0</v>
      </c>
      <c r="G227" s="116"/>
      <c r="H227" s="408"/>
      <c r="I227" s="230">
        <f t="shared" si="32"/>
        <v>0</v>
      </c>
      <c r="J227" s="116"/>
      <c r="K227" s="408"/>
      <c r="L227" s="230">
        <f t="shared" si="33"/>
        <v>0</v>
      </c>
      <c r="M227" s="464"/>
      <c r="N227" s="118"/>
      <c r="O227" s="230">
        <f t="shared" si="34"/>
        <v>0</v>
      </c>
      <c r="P227" s="387"/>
    </row>
    <row r="228" spans="1:16" ht="24" hidden="1" x14ac:dyDescent="0.25">
      <c r="A228" s="224">
        <v>5240</v>
      </c>
      <c r="B228" s="111" t="s">
        <v>243</v>
      </c>
      <c r="C228" s="227">
        <f t="shared" si="27"/>
        <v>0</v>
      </c>
      <c r="D228" s="408"/>
      <c r="E228" s="117"/>
      <c r="F228" s="227">
        <f t="shared" si="31"/>
        <v>0</v>
      </c>
      <c r="G228" s="116"/>
      <c r="H228" s="408"/>
      <c r="I228" s="230">
        <f t="shared" si="32"/>
        <v>0</v>
      </c>
      <c r="J228" s="116"/>
      <c r="K228" s="408"/>
      <c r="L228" s="230">
        <f t="shared" si="33"/>
        <v>0</v>
      </c>
      <c r="M228" s="464"/>
      <c r="N228" s="118"/>
      <c r="O228" s="230">
        <f t="shared" si="34"/>
        <v>0</v>
      </c>
      <c r="P228" s="387"/>
    </row>
    <row r="229" spans="1:16" hidden="1" x14ac:dyDescent="0.25">
      <c r="A229" s="224">
        <v>5250</v>
      </c>
      <c r="B229" s="111" t="s">
        <v>244</v>
      </c>
      <c r="C229" s="227">
        <f t="shared" si="27"/>
        <v>0</v>
      </c>
      <c r="D229" s="408"/>
      <c r="E229" s="117"/>
      <c r="F229" s="227">
        <f t="shared" si="31"/>
        <v>0</v>
      </c>
      <c r="G229" s="116"/>
      <c r="H229" s="408"/>
      <c r="I229" s="230">
        <f t="shared" si="32"/>
        <v>0</v>
      </c>
      <c r="J229" s="116"/>
      <c r="K229" s="408"/>
      <c r="L229" s="230">
        <f t="shared" si="33"/>
        <v>0</v>
      </c>
      <c r="M229" s="464"/>
      <c r="N229" s="118"/>
      <c r="O229" s="230">
        <f t="shared" si="34"/>
        <v>0</v>
      </c>
      <c r="P229" s="387"/>
    </row>
    <row r="230" spans="1:16" hidden="1" x14ac:dyDescent="0.25">
      <c r="A230" s="224">
        <v>5260</v>
      </c>
      <c r="B230" s="111" t="s">
        <v>245</v>
      </c>
      <c r="C230" s="227">
        <f t="shared" si="27"/>
        <v>0</v>
      </c>
      <c r="D230" s="465">
        <f>SUM(D231)</f>
        <v>0</v>
      </c>
      <c r="E230" s="226">
        <f>SUM(E231)</f>
        <v>0</v>
      </c>
      <c r="F230" s="227">
        <f t="shared" si="31"/>
        <v>0</v>
      </c>
      <c r="G230" s="225">
        <f>SUM(G231)</f>
        <v>0</v>
      </c>
      <c r="H230" s="465">
        <f>SUM(H231)</f>
        <v>0</v>
      </c>
      <c r="I230" s="230">
        <f t="shared" si="32"/>
        <v>0</v>
      </c>
      <c r="J230" s="225">
        <f>SUM(J231)</f>
        <v>0</v>
      </c>
      <c r="K230" s="465">
        <f>SUM(K231)</f>
        <v>0</v>
      </c>
      <c r="L230" s="230">
        <f t="shared" si="33"/>
        <v>0</v>
      </c>
      <c r="M230" s="466">
        <f>SUM(M231)</f>
        <v>0</v>
      </c>
      <c r="N230" s="228">
        <f>SUM(N231)</f>
        <v>0</v>
      </c>
      <c r="O230" s="230">
        <f t="shared" si="34"/>
        <v>0</v>
      </c>
      <c r="P230" s="387"/>
    </row>
    <row r="231" spans="1:16" ht="24" hidden="1" x14ac:dyDescent="0.25">
      <c r="A231" s="64">
        <v>5269</v>
      </c>
      <c r="B231" s="111" t="s">
        <v>246</v>
      </c>
      <c r="C231" s="227">
        <f t="shared" si="27"/>
        <v>0</v>
      </c>
      <c r="D231" s="408"/>
      <c r="E231" s="117"/>
      <c r="F231" s="227">
        <f t="shared" si="31"/>
        <v>0</v>
      </c>
      <c r="G231" s="116"/>
      <c r="H231" s="408"/>
      <c r="I231" s="230">
        <f t="shared" si="32"/>
        <v>0</v>
      </c>
      <c r="J231" s="116"/>
      <c r="K231" s="408"/>
      <c r="L231" s="230">
        <f t="shared" si="33"/>
        <v>0</v>
      </c>
      <c r="M231" s="464"/>
      <c r="N231" s="118"/>
      <c r="O231" s="230">
        <f t="shared" si="34"/>
        <v>0</v>
      </c>
      <c r="P231" s="387"/>
    </row>
    <row r="232" spans="1:16" ht="24" hidden="1" x14ac:dyDescent="0.25">
      <c r="A232" s="213">
        <v>5270</v>
      </c>
      <c r="B232" s="156" t="s">
        <v>247</v>
      </c>
      <c r="C232" s="290">
        <f t="shared" si="27"/>
        <v>0</v>
      </c>
      <c r="D232" s="467"/>
      <c r="E232" s="232"/>
      <c r="F232" s="216">
        <f t="shared" si="31"/>
        <v>0</v>
      </c>
      <c r="G232" s="231"/>
      <c r="H232" s="467"/>
      <c r="I232" s="219">
        <f t="shared" si="32"/>
        <v>0</v>
      </c>
      <c r="J232" s="231"/>
      <c r="K232" s="467"/>
      <c r="L232" s="219">
        <f t="shared" si="33"/>
        <v>0</v>
      </c>
      <c r="M232" s="468"/>
      <c r="N232" s="234"/>
      <c r="O232" s="219">
        <f t="shared" si="34"/>
        <v>0</v>
      </c>
      <c r="P232" s="434"/>
    </row>
    <row r="233" spans="1:16" hidden="1" x14ac:dyDescent="0.25">
      <c r="A233" s="200">
        <v>6000</v>
      </c>
      <c r="B233" s="200" t="s">
        <v>248</v>
      </c>
      <c r="C233" s="608">
        <f t="shared" si="27"/>
        <v>0</v>
      </c>
      <c r="D233" s="829">
        <f>D234+D254+D261</f>
        <v>0</v>
      </c>
      <c r="E233" s="604">
        <f>E234+E254+E261</f>
        <v>0</v>
      </c>
      <c r="F233" s="608">
        <f t="shared" si="31"/>
        <v>0</v>
      </c>
      <c r="G233" s="206">
        <f>G234+G254+G261</f>
        <v>0</v>
      </c>
      <c r="H233" s="456">
        <f>H234+H254+H261</f>
        <v>0</v>
      </c>
      <c r="I233" s="209">
        <f t="shared" si="32"/>
        <v>0</v>
      </c>
      <c r="J233" s="206">
        <f>J234+J254+J261</f>
        <v>0</v>
      </c>
      <c r="K233" s="456">
        <f>K234+K254+K261</f>
        <v>0</v>
      </c>
      <c r="L233" s="209">
        <f t="shared" si="33"/>
        <v>0</v>
      </c>
      <c r="M233" s="457">
        <f>M234+M254+M261</f>
        <v>0</v>
      </c>
      <c r="N233" s="207">
        <f>N234+N254+N261</f>
        <v>0</v>
      </c>
      <c r="O233" s="209">
        <f t="shared" si="34"/>
        <v>0</v>
      </c>
      <c r="P233" s="458"/>
    </row>
    <row r="234" spans="1:16" hidden="1" x14ac:dyDescent="0.25">
      <c r="A234" s="137">
        <v>6200</v>
      </c>
      <c r="B234" s="253" t="s">
        <v>249</v>
      </c>
      <c r="C234" s="265">
        <f>F234+I234+L234+O234</f>
        <v>0</v>
      </c>
      <c r="D234" s="486">
        <f>SUM(D235,D236,D238,D241,D247,D248,D249)</f>
        <v>0</v>
      </c>
      <c r="E234" s="264">
        <f>SUM(E235,E236,E238,E241,E247,E248,E249)</f>
        <v>0</v>
      </c>
      <c r="F234" s="265">
        <f>D234+E234</f>
        <v>0</v>
      </c>
      <c r="G234" s="211">
        <f>SUM(G235,G236,G238,G241,G247,G248,G249)</f>
        <v>0</v>
      </c>
      <c r="H234" s="486">
        <f>SUM(H235,H236,H238,H241,H247,H248,H249)</f>
        <v>0</v>
      </c>
      <c r="I234" s="268">
        <f t="shared" si="32"/>
        <v>0</v>
      </c>
      <c r="J234" s="211">
        <f>SUM(J235,J236,J238,J241,J247,J248,J249)</f>
        <v>0</v>
      </c>
      <c r="K234" s="486">
        <f>SUM(K235,K236,K238,K241,K247,K248,K249)</f>
        <v>0</v>
      </c>
      <c r="L234" s="268">
        <f t="shared" si="33"/>
        <v>0</v>
      </c>
      <c r="M234" s="459">
        <f>SUM(M235,M236,M238,M241,M247,M248,M249)</f>
        <v>0</v>
      </c>
      <c r="N234" s="266">
        <f>SUM(N235,N236,N238,N241,N247,N248,N249)</f>
        <v>0</v>
      </c>
      <c r="O234" s="268">
        <f t="shared" si="34"/>
        <v>0</v>
      </c>
      <c r="P234" s="460"/>
    </row>
    <row r="235" spans="1:16" ht="24" hidden="1" x14ac:dyDescent="0.25">
      <c r="A235" s="350">
        <v>6220</v>
      </c>
      <c r="B235" s="101" t="s">
        <v>250</v>
      </c>
      <c r="C235" s="240">
        <f t="shared" si="27"/>
        <v>0</v>
      </c>
      <c r="D235" s="403"/>
      <c r="E235" s="107"/>
      <c r="F235" s="240">
        <f t="shared" si="31"/>
        <v>0</v>
      </c>
      <c r="G235" s="106"/>
      <c r="H235" s="403"/>
      <c r="I235" s="243">
        <f t="shared" si="32"/>
        <v>0</v>
      </c>
      <c r="J235" s="106"/>
      <c r="K235" s="403"/>
      <c r="L235" s="243">
        <f t="shared" si="33"/>
        <v>0</v>
      </c>
      <c r="M235" s="463"/>
      <c r="N235" s="108"/>
      <c r="O235" s="243">
        <f t="shared" si="34"/>
        <v>0</v>
      </c>
      <c r="P235" s="382"/>
    </row>
    <row r="236" spans="1:16" hidden="1" x14ac:dyDescent="0.25">
      <c r="A236" s="224">
        <v>6230</v>
      </c>
      <c r="B236" s="111" t="s">
        <v>251</v>
      </c>
      <c r="C236" s="227">
        <f t="shared" si="27"/>
        <v>0</v>
      </c>
      <c r="D236" s="465">
        <f>SUM(D237)</f>
        <v>0</v>
      </c>
      <c r="E236" s="466">
        <f>SUM(E237)</f>
        <v>0</v>
      </c>
      <c r="F236" s="227">
        <f t="shared" si="31"/>
        <v>0</v>
      </c>
      <c r="G236" s="225">
        <f>SUM(G237)</f>
        <v>0</v>
      </c>
      <c r="H236" s="465">
        <f>SUM(H237)</f>
        <v>0</v>
      </c>
      <c r="I236" s="230">
        <f t="shared" si="32"/>
        <v>0</v>
      </c>
      <c r="J236" s="225">
        <f>SUM(J237)</f>
        <v>0</v>
      </c>
      <c r="K236" s="465">
        <f>SUM(K237)</f>
        <v>0</v>
      </c>
      <c r="L236" s="230">
        <f t="shared" si="33"/>
        <v>0</v>
      </c>
      <c r="M236" s="225">
        <f>SUM(M237)</f>
        <v>0</v>
      </c>
      <c r="N236" s="465">
        <f>SUM(N237)</f>
        <v>0</v>
      </c>
      <c r="O236" s="230">
        <f t="shared" si="34"/>
        <v>0</v>
      </c>
      <c r="P236" s="387"/>
    </row>
    <row r="237" spans="1:16" ht="24" hidden="1" x14ac:dyDescent="0.25">
      <c r="A237" s="64">
        <v>6239</v>
      </c>
      <c r="B237" s="101" t="s">
        <v>252</v>
      </c>
      <c r="C237" s="227">
        <f t="shared" si="27"/>
        <v>0</v>
      </c>
      <c r="D237" s="403"/>
      <c r="E237" s="117"/>
      <c r="F237" s="227">
        <f t="shared" si="31"/>
        <v>0</v>
      </c>
      <c r="G237" s="116"/>
      <c r="H237" s="408"/>
      <c r="I237" s="230">
        <f t="shared" si="32"/>
        <v>0</v>
      </c>
      <c r="J237" s="116"/>
      <c r="K237" s="408"/>
      <c r="L237" s="230">
        <f t="shared" si="33"/>
        <v>0</v>
      </c>
      <c r="M237" s="464"/>
      <c r="N237" s="118"/>
      <c r="O237" s="230">
        <f t="shared" si="34"/>
        <v>0</v>
      </c>
      <c r="P237" s="387"/>
    </row>
    <row r="238" spans="1:16" ht="24" hidden="1" x14ac:dyDescent="0.25">
      <c r="A238" s="224">
        <v>6240</v>
      </c>
      <c r="B238" s="111" t="s">
        <v>253</v>
      </c>
      <c r="C238" s="227">
        <f t="shared" si="27"/>
        <v>0</v>
      </c>
      <c r="D238" s="465">
        <f>SUM(D239:D240)</f>
        <v>0</v>
      </c>
      <c r="E238" s="226">
        <f>SUM(E239:E240)</f>
        <v>0</v>
      </c>
      <c r="F238" s="227">
        <f t="shared" si="31"/>
        <v>0</v>
      </c>
      <c r="G238" s="225">
        <f>SUM(G239:G240)</f>
        <v>0</v>
      </c>
      <c r="H238" s="465">
        <f>SUM(H239:H240)</f>
        <v>0</v>
      </c>
      <c r="I238" s="230">
        <f t="shared" si="32"/>
        <v>0</v>
      </c>
      <c r="J238" s="225">
        <f>SUM(J239:J240)</f>
        <v>0</v>
      </c>
      <c r="K238" s="465">
        <f>SUM(K239:K240)</f>
        <v>0</v>
      </c>
      <c r="L238" s="230">
        <f t="shared" si="33"/>
        <v>0</v>
      </c>
      <c r="M238" s="466">
        <f>SUM(M239:M240)</f>
        <v>0</v>
      </c>
      <c r="N238" s="228">
        <f>SUM(N239:N240)</f>
        <v>0</v>
      </c>
      <c r="O238" s="230">
        <f t="shared" si="34"/>
        <v>0</v>
      </c>
      <c r="P238" s="387"/>
    </row>
    <row r="239" spans="1:16" hidden="1" x14ac:dyDescent="0.25">
      <c r="A239" s="64">
        <v>6241</v>
      </c>
      <c r="B239" s="111" t="s">
        <v>254</v>
      </c>
      <c r="C239" s="227">
        <f t="shared" si="27"/>
        <v>0</v>
      </c>
      <c r="D239" s="408"/>
      <c r="E239" s="117"/>
      <c r="F239" s="227">
        <f t="shared" si="31"/>
        <v>0</v>
      </c>
      <c r="G239" s="116"/>
      <c r="H239" s="408"/>
      <c r="I239" s="230">
        <f t="shared" si="32"/>
        <v>0</v>
      </c>
      <c r="J239" s="116"/>
      <c r="K239" s="408"/>
      <c r="L239" s="230">
        <f t="shared" si="33"/>
        <v>0</v>
      </c>
      <c r="M239" s="464"/>
      <c r="N239" s="118"/>
      <c r="O239" s="230">
        <f t="shared" si="34"/>
        <v>0</v>
      </c>
      <c r="P239" s="387"/>
    </row>
    <row r="240" spans="1:16" hidden="1" x14ac:dyDescent="0.25">
      <c r="A240" s="64">
        <v>6242</v>
      </c>
      <c r="B240" s="111" t="s">
        <v>255</v>
      </c>
      <c r="C240" s="227">
        <f t="shared" si="27"/>
        <v>0</v>
      </c>
      <c r="D240" s="408"/>
      <c r="E240" s="117"/>
      <c r="F240" s="227">
        <f t="shared" si="31"/>
        <v>0</v>
      </c>
      <c r="G240" s="116"/>
      <c r="H240" s="408"/>
      <c r="I240" s="230">
        <f t="shared" si="32"/>
        <v>0</v>
      </c>
      <c r="J240" s="116"/>
      <c r="K240" s="408"/>
      <c r="L240" s="230">
        <f t="shared" si="33"/>
        <v>0</v>
      </c>
      <c r="M240" s="464"/>
      <c r="N240" s="118"/>
      <c r="O240" s="230">
        <f t="shared" si="34"/>
        <v>0</v>
      </c>
      <c r="P240" s="387"/>
    </row>
    <row r="241" spans="1:16" ht="24" hidden="1" x14ac:dyDescent="0.25">
      <c r="A241" s="224">
        <v>6250</v>
      </c>
      <c r="B241" s="111" t="s">
        <v>256</v>
      </c>
      <c r="C241" s="227">
        <f t="shared" si="27"/>
        <v>0</v>
      </c>
      <c r="D241" s="465">
        <f>SUM(D242:D246)</f>
        <v>0</v>
      </c>
      <c r="E241" s="226">
        <f>SUM(E242:E246)</f>
        <v>0</v>
      </c>
      <c r="F241" s="227">
        <f t="shared" si="31"/>
        <v>0</v>
      </c>
      <c r="G241" s="225">
        <f>SUM(G242:G246)</f>
        <v>0</v>
      </c>
      <c r="H241" s="465">
        <f>SUM(H242:H246)</f>
        <v>0</v>
      </c>
      <c r="I241" s="230">
        <f t="shared" si="32"/>
        <v>0</v>
      </c>
      <c r="J241" s="225">
        <f>SUM(J242:J246)</f>
        <v>0</v>
      </c>
      <c r="K241" s="465">
        <f>SUM(K242:K246)</f>
        <v>0</v>
      </c>
      <c r="L241" s="230">
        <f t="shared" si="33"/>
        <v>0</v>
      </c>
      <c r="M241" s="466">
        <f>SUM(M242:M246)</f>
        <v>0</v>
      </c>
      <c r="N241" s="228">
        <f>SUM(N242:N246)</f>
        <v>0</v>
      </c>
      <c r="O241" s="230">
        <f t="shared" si="34"/>
        <v>0</v>
      </c>
      <c r="P241" s="387"/>
    </row>
    <row r="242" spans="1:16" hidden="1" x14ac:dyDescent="0.25">
      <c r="A242" s="64">
        <v>6252</v>
      </c>
      <c r="B242" s="111" t="s">
        <v>257</v>
      </c>
      <c r="C242" s="227">
        <f t="shared" si="27"/>
        <v>0</v>
      </c>
      <c r="D242" s="408"/>
      <c r="E242" s="117"/>
      <c r="F242" s="227">
        <f t="shared" si="31"/>
        <v>0</v>
      </c>
      <c r="G242" s="116"/>
      <c r="H242" s="408"/>
      <c r="I242" s="230">
        <f t="shared" si="32"/>
        <v>0</v>
      </c>
      <c r="J242" s="116"/>
      <c r="K242" s="408"/>
      <c r="L242" s="230">
        <f t="shared" si="33"/>
        <v>0</v>
      </c>
      <c r="M242" s="464"/>
      <c r="N242" s="118"/>
      <c r="O242" s="230">
        <f t="shared" si="34"/>
        <v>0</v>
      </c>
      <c r="P242" s="387"/>
    </row>
    <row r="243" spans="1:16" hidden="1" x14ac:dyDescent="0.25">
      <c r="A243" s="64">
        <v>6253</v>
      </c>
      <c r="B243" s="111" t="s">
        <v>258</v>
      </c>
      <c r="C243" s="227">
        <f t="shared" si="27"/>
        <v>0</v>
      </c>
      <c r="D243" s="408"/>
      <c r="E243" s="117"/>
      <c r="F243" s="227">
        <f t="shared" si="31"/>
        <v>0</v>
      </c>
      <c r="G243" s="116"/>
      <c r="H243" s="408"/>
      <c r="I243" s="230">
        <f t="shared" si="32"/>
        <v>0</v>
      </c>
      <c r="J243" s="116"/>
      <c r="K243" s="408"/>
      <c r="L243" s="230">
        <f t="shared" si="33"/>
        <v>0</v>
      </c>
      <c r="M243" s="464"/>
      <c r="N243" s="118"/>
      <c r="O243" s="230">
        <f t="shared" si="34"/>
        <v>0</v>
      </c>
      <c r="P243" s="387"/>
    </row>
    <row r="244" spans="1:16" ht="24" hidden="1" x14ac:dyDescent="0.25">
      <c r="A244" s="64">
        <v>6254</v>
      </c>
      <c r="B244" s="111" t="s">
        <v>259</v>
      </c>
      <c r="C244" s="227">
        <f t="shared" si="27"/>
        <v>0</v>
      </c>
      <c r="D244" s="408"/>
      <c r="E244" s="117"/>
      <c r="F244" s="227">
        <f t="shared" si="31"/>
        <v>0</v>
      </c>
      <c r="G244" s="116"/>
      <c r="H244" s="408"/>
      <c r="I244" s="230">
        <f t="shared" si="32"/>
        <v>0</v>
      </c>
      <c r="J244" s="116"/>
      <c r="K244" s="408"/>
      <c r="L244" s="230">
        <f t="shared" si="33"/>
        <v>0</v>
      </c>
      <c r="M244" s="464"/>
      <c r="N244" s="118"/>
      <c r="O244" s="230">
        <f t="shared" si="34"/>
        <v>0</v>
      </c>
      <c r="P244" s="387"/>
    </row>
    <row r="245" spans="1:16" ht="24" hidden="1" x14ac:dyDescent="0.25">
      <c r="A245" s="64">
        <v>6255</v>
      </c>
      <c r="B245" s="111" t="s">
        <v>260</v>
      </c>
      <c r="C245" s="227">
        <f t="shared" si="27"/>
        <v>0</v>
      </c>
      <c r="D245" s="408"/>
      <c r="E245" s="117"/>
      <c r="F245" s="227">
        <f t="shared" si="31"/>
        <v>0</v>
      </c>
      <c r="G245" s="116"/>
      <c r="H245" s="408"/>
      <c r="I245" s="230">
        <f t="shared" si="32"/>
        <v>0</v>
      </c>
      <c r="J245" s="116"/>
      <c r="K245" s="408"/>
      <c r="L245" s="230">
        <f t="shared" si="33"/>
        <v>0</v>
      </c>
      <c r="M245" s="464"/>
      <c r="N245" s="118"/>
      <c r="O245" s="230">
        <f t="shared" si="34"/>
        <v>0</v>
      </c>
      <c r="P245" s="387"/>
    </row>
    <row r="246" spans="1:16" hidden="1" x14ac:dyDescent="0.25">
      <c r="A246" s="64">
        <v>6259</v>
      </c>
      <c r="B246" s="111" t="s">
        <v>261</v>
      </c>
      <c r="C246" s="227">
        <f t="shared" si="27"/>
        <v>0</v>
      </c>
      <c r="D246" s="408"/>
      <c r="E246" s="117"/>
      <c r="F246" s="227">
        <f t="shared" si="31"/>
        <v>0</v>
      </c>
      <c r="G246" s="116"/>
      <c r="H246" s="408"/>
      <c r="I246" s="230">
        <f t="shared" si="32"/>
        <v>0</v>
      </c>
      <c r="J246" s="116"/>
      <c r="K246" s="408"/>
      <c r="L246" s="230">
        <f t="shared" si="33"/>
        <v>0</v>
      </c>
      <c r="M246" s="464"/>
      <c r="N246" s="118"/>
      <c r="O246" s="230">
        <f t="shared" si="34"/>
        <v>0</v>
      </c>
      <c r="P246" s="387"/>
    </row>
    <row r="247" spans="1:16" ht="24" hidden="1" x14ac:dyDescent="0.25">
      <c r="A247" s="224">
        <v>6260</v>
      </c>
      <c r="B247" s="111" t="s">
        <v>262</v>
      </c>
      <c r="C247" s="227">
        <f t="shared" si="27"/>
        <v>0</v>
      </c>
      <c r="D247" s="408"/>
      <c r="E247" s="117"/>
      <c r="F247" s="227">
        <f t="shared" ref="F247:F299" si="38">D247+E247</f>
        <v>0</v>
      </c>
      <c r="G247" s="116"/>
      <c r="H247" s="408"/>
      <c r="I247" s="230">
        <f t="shared" ref="I247:I299" si="39">G247+H247</f>
        <v>0</v>
      </c>
      <c r="J247" s="116"/>
      <c r="K247" s="408"/>
      <c r="L247" s="230">
        <f t="shared" ref="L247:L299" si="40">J247+K247</f>
        <v>0</v>
      </c>
      <c r="M247" s="464"/>
      <c r="N247" s="118"/>
      <c r="O247" s="230">
        <f t="shared" ref="O247:O276" si="41">M247+N247</f>
        <v>0</v>
      </c>
      <c r="P247" s="387"/>
    </row>
    <row r="248" spans="1:16" hidden="1" x14ac:dyDescent="0.25">
      <c r="A248" s="224">
        <v>6270</v>
      </c>
      <c r="B248" s="111" t="s">
        <v>263</v>
      </c>
      <c r="C248" s="227">
        <f t="shared" si="27"/>
        <v>0</v>
      </c>
      <c r="D248" s="408"/>
      <c r="E248" s="117"/>
      <c r="F248" s="227">
        <f t="shared" si="38"/>
        <v>0</v>
      </c>
      <c r="G248" s="116"/>
      <c r="H248" s="408"/>
      <c r="I248" s="230">
        <f t="shared" si="39"/>
        <v>0</v>
      </c>
      <c r="J248" s="116"/>
      <c r="K248" s="408"/>
      <c r="L248" s="230">
        <f t="shared" si="40"/>
        <v>0</v>
      </c>
      <c r="M248" s="464"/>
      <c r="N248" s="118"/>
      <c r="O248" s="230">
        <f t="shared" si="41"/>
        <v>0</v>
      </c>
      <c r="P248" s="387"/>
    </row>
    <row r="249" spans="1:16" ht="24" hidden="1" x14ac:dyDescent="0.25">
      <c r="A249" s="350">
        <v>6290</v>
      </c>
      <c r="B249" s="101" t="s">
        <v>264</v>
      </c>
      <c r="C249" s="227">
        <f t="shared" si="27"/>
        <v>0</v>
      </c>
      <c r="D249" s="470">
        <f>SUM(D250:D253)</f>
        <v>0</v>
      </c>
      <c r="E249" s="239">
        <f>SUM(E250:E253)</f>
        <v>0</v>
      </c>
      <c r="F249" s="240">
        <f t="shared" si="38"/>
        <v>0</v>
      </c>
      <c r="G249" s="238">
        <f>SUM(G250:G253)</f>
        <v>0</v>
      </c>
      <c r="H249" s="470">
        <f t="shared" ref="H249" si="42">SUM(H250:H253)</f>
        <v>0</v>
      </c>
      <c r="I249" s="243">
        <f t="shared" si="39"/>
        <v>0</v>
      </c>
      <c r="J249" s="238">
        <f>SUM(J250:J253)</f>
        <v>0</v>
      </c>
      <c r="K249" s="470">
        <f t="shared" ref="K249" si="43">SUM(K250:K253)</f>
        <v>0</v>
      </c>
      <c r="L249" s="243">
        <f t="shared" si="40"/>
        <v>0</v>
      </c>
      <c r="M249" s="477">
        <f t="shared" ref="M249:N249" si="44">SUM(M250:M253)</f>
        <v>0</v>
      </c>
      <c r="N249" s="478">
        <f t="shared" si="44"/>
        <v>0</v>
      </c>
      <c r="O249" s="479">
        <f t="shared" si="41"/>
        <v>0</v>
      </c>
      <c r="P249" s="480"/>
    </row>
    <row r="250" spans="1:16" hidden="1" x14ac:dyDescent="0.25">
      <c r="A250" s="64">
        <v>6291</v>
      </c>
      <c r="B250" s="111" t="s">
        <v>265</v>
      </c>
      <c r="C250" s="227">
        <f t="shared" si="27"/>
        <v>0</v>
      </c>
      <c r="D250" s="408"/>
      <c r="E250" s="117"/>
      <c r="F250" s="227">
        <f t="shared" si="38"/>
        <v>0</v>
      </c>
      <c r="G250" s="116"/>
      <c r="H250" s="408"/>
      <c r="I250" s="230">
        <f t="shared" si="39"/>
        <v>0</v>
      </c>
      <c r="J250" s="116"/>
      <c r="K250" s="408"/>
      <c r="L250" s="230">
        <f t="shared" si="40"/>
        <v>0</v>
      </c>
      <c r="M250" s="464"/>
      <c r="N250" s="118"/>
      <c r="O250" s="230">
        <f t="shared" si="41"/>
        <v>0</v>
      </c>
      <c r="P250" s="387"/>
    </row>
    <row r="251" spans="1:16" hidden="1" x14ac:dyDescent="0.25">
      <c r="A251" s="64">
        <v>6292</v>
      </c>
      <c r="B251" s="111" t="s">
        <v>266</v>
      </c>
      <c r="C251" s="227">
        <f t="shared" si="27"/>
        <v>0</v>
      </c>
      <c r="D251" s="408"/>
      <c r="E251" s="117"/>
      <c r="F251" s="227">
        <f t="shared" si="38"/>
        <v>0</v>
      </c>
      <c r="G251" s="116"/>
      <c r="H251" s="408"/>
      <c r="I251" s="230">
        <f t="shared" si="39"/>
        <v>0</v>
      </c>
      <c r="J251" s="116"/>
      <c r="K251" s="408"/>
      <c r="L251" s="230">
        <f t="shared" si="40"/>
        <v>0</v>
      </c>
      <c r="M251" s="464"/>
      <c r="N251" s="118"/>
      <c r="O251" s="230">
        <f t="shared" si="41"/>
        <v>0</v>
      </c>
      <c r="P251" s="387"/>
    </row>
    <row r="252" spans="1:16" ht="72" hidden="1" x14ac:dyDescent="0.25">
      <c r="A252" s="64">
        <v>6296</v>
      </c>
      <c r="B252" s="111" t="s">
        <v>267</v>
      </c>
      <c r="C252" s="227">
        <f t="shared" si="27"/>
        <v>0</v>
      </c>
      <c r="D252" s="408"/>
      <c r="E252" s="117"/>
      <c r="F252" s="227">
        <f t="shared" si="38"/>
        <v>0</v>
      </c>
      <c r="G252" s="116"/>
      <c r="H252" s="408"/>
      <c r="I252" s="230">
        <f t="shared" si="39"/>
        <v>0</v>
      </c>
      <c r="J252" s="116"/>
      <c r="K252" s="408"/>
      <c r="L252" s="230">
        <f t="shared" si="40"/>
        <v>0</v>
      </c>
      <c r="M252" s="464"/>
      <c r="N252" s="118"/>
      <c r="O252" s="230">
        <f t="shared" si="41"/>
        <v>0</v>
      </c>
      <c r="P252" s="387"/>
    </row>
    <row r="253" spans="1:16" ht="36" hidden="1" x14ac:dyDescent="0.25">
      <c r="A253" s="64">
        <v>6299</v>
      </c>
      <c r="B253" s="111" t="s">
        <v>268</v>
      </c>
      <c r="C253" s="227">
        <f t="shared" si="27"/>
        <v>0</v>
      </c>
      <c r="D253" s="408"/>
      <c r="E253" s="117"/>
      <c r="F253" s="227">
        <f t="shared" si="38"/>
        <v>0</v>
      </c>
      <c r="G253" s="116"/>
      <c r="H253" s="408"/>
      <c r="I253" s="230">
        <f t="shared" si="39"/>
        <v>0</v>
      </c>
      <c r="J253" s="116"/>
      <c r="K253" s="408"/>
      <c r="L253" s="230">
        <f t="shared" si="40"/>
        <v>0</v>
      </c>
      <c r="M253" s="464"/>
      <c r="N253" s="118"/>
      <c r="O253" s="230">
        <f t="shared" si="41"/>
        <v>0</v>
      </c>
      <c r="P253" s="387"/>
    </row>
    <row r="254" spans="1:16" hidden="1" x14ac:dyDescent="0.25">
      <c r="A254" s="85">
        <v>6300</v>
      </c>
      <c r="B254" s="210" t="s">
        <v>269</v>
      </c>
      <c r="C254" s="97">
        <f t="shared" si="27"/>
        <v>0</v>
      </c>
      <c r="D254" s="399">
        <f>SUM(D255,D259,D260)</f>
        <v>0</v>
      </c>
      <c r="E254" s="96">
        <f>SUM(E255,E259,E260)</f>
        <v>0</v>
      </c>
      <c r="F254" s="97">
        <f t="shared" si="38"/>
        <v>0</v>
      </c>
      <c r="G254" s="95">
        <f>SUM(G255,G259,G260)</f>
        <v>0</v>
      </c>
      <c r="H254" s="399">
        <f t="shared" ref="H254" si="45">SUM(H255,H259,H260)</f>
        <v>0</v>
      </c>
      <c r="I254" s="99">
        <f t="shared" si="39"/>
        <v>0</v>
      </c>
      <c r="J254" s="95">
        <f>SUM(J255,J259,J260)</f>
        <v>0</v>
      </c>
      <c r="K254" s="399">
        <f t="shared" ref="K254" si="46">SUM(K255,K259,K260)</f>
        <v>0</v>
      </c>
      <c r="L254" s="99">
        <f t="shared" si="40"/>
        <v>0</v>
      </c>
      <c r="M254" s="472">
        <f t="shared" ref="M254:N254" si="47">SUM(M255,M259,M260)</f>
        <v>0</v>
      </c>
      <c r="N254" s="291">
        <f t="shared" si="47"/>
        <v>0</v>
      </c>
      <c r="O254" s="293">
        <f t="shared" si="41"/>
        <v>0</v>
      </c>
      <c r="P254" s="473"/>
    </row>
    <row r="255" spans="1:16" ht="24" hidden="1" x14ac:dyDescent="0.25">
      <c r="A255" s="350">
        <v>6320</v>
      </c>
      <c r="B255" s="101" t="s">
        <v>270</v>
      </c>
      <c r="C255" s="618">
        <f t="shared" si="27"/>
        <v>0</v>
      </c>
      <c r="D255" s="470">
        <f>SUM(D256:D258)</f>
        <v>0</v>
      </c>
      <c r="E255" s="239">
        <f>SUM(E256:E258)</f>
        <v>0</v>
      </c>
      <c r="F255" s="240">
        <f t="shared" si="38"/>
        <v>0</v>
      </c>
      <c r="G255" s="238">
        <f>SUM(G256:G258)</f>
        <v>0</v>
      </c>
      <c r="H255" s="470">
        <f t="shared" ref="H255" si="48">SUM(H256:H258)</f>
        <v>0</v>
      </c>
      <c r="I255" s="243">
        <f t="shared" si="39"/>
        <v>0</v>
      </c>
      <c r="J255" s="238">
        <f>SUM(J256:J258)</f>
        <v>0</v>
      </c>
      <c r="K255" s="470">
        <f t="shared" ref="K255" si="49">SUM(K256:K258)</f>
        <v>0</v>
      </c>
      <c r="L255" s="243">
        <f t="shared" si="40"/>
        <v>0</v>
      </c>
      <c r="M255" s="471">
        <f t="shared" ref="M255:N255" si="50">SUM(M256:M258)</f>
        <v>0</v>
      </c>
      <c r="N255" s="241">
        <f t="shared" si="50"/>
        <v>0</v>
      </c>
      <c r="O255" s="243">
        <f t="shared" si="41"/>
        <v>0</v>
      </c>
      <c r="P255" s="382"/>
    </row>
    <row r="256" spans="1:16" hidden="1" x14ac:dyDescent="0.25">
      <c r="A256" s="64">
        <v>6322</v>
      </c>
      <c r="B256" s="111" t="s">
        <v>271</v>
      </c>
      <c r="C256" s="227">
        <f t="shared" si="27"/>
        <v>0</v>
      </c>
      <c r="D256" s="408"/>
      <c r="E256" s="117"/>
      <c r="F256" s="227">
        <f t="shared" si="38"/>
        <v>0</v>
      </c>
      <c r="G256" s="116"/>
      <c r="H256" s="408"/>
      <c r="I256" s="230">
        <f t="shared" si="39"/>
        <v>0</v>
      </c>
      <c r="J256" s="116"/>
      <c r="K256" s="408"/>
      <c r="L256" s="230">
        <f t="shared" si="40"/>
        <v>0</v>
      </c>
      <c r="M256" s="464"/>
      <c r="N256" s="118"/>
      <c r="O256" s="230">
        <f t="shared" si="41"/>
        <v>0</v>
      </c>
      <c r="P256" s="387"/>
    </row>
    <row r="257" spans="1:16" ht="24" hidden="1" x14ac:dyDescent="0.25">
      <c r="A257" s="64">
        <v>6323</v>
      </c>
      <c r="B257" s="111" t="s">
        <v>272</v>
      </c>
      <c r="C257" s="227">
        <f t="shared" si="27"/>
        <v>0</v>
      </c>
      <c r="D257" s="408"/>
      <c r="E257" s="117"/>
      <c r="F257" s="227">
        <f t="shared" si="38"/>
        <v>0</v>
      </c>
      <c r="G257" s="116"/>
      <c r="H257" s="408"/>
      <c r="I257" s="230">
        <f t="shared" si="39"/>
        <v>0</v>
      </c>
      <c r="J257" s="116"/>
      <c r="K257" s="408"/>
      <c r="L257" s="230">
        <f t="shared" si="40"/>
        <v>0</v>
      </c>
      <c r="M257" s="464"/>
      <c r="N257" s="118"/>
      <c r="O257" s="230">
        <f t="shared" si="41"/>
        <v>0</v>
      </c>
      <c r="P257" s="387"/>
    </row>
    <row r="258" spans="1:16" ht="24" hidden="1" x14ac:dyDescent="0.25">
      <c r="A258" s="55">
        <v>6324</v>
      </c>
      <c r="B258" s="101" t="s">
        <v>273</v>
      </c>
      <c r="C258" s="227">
        <f t="shared" si="27"/>
        <v>0</v>
      </c>
      <c r="D258" s="403"/>
      <c r="E258" s="107"/>
      <c r="F258" s="240">
        <f t="shared" si="38"/>
        <v>0</v>
      </c>
      <c r="G258" s="106"/>
      <c r="H258" s="403"/>
      <c r="I258" s="243">
        <f t="shared" si="39"/>
        <v>0</v>
      </c>
      <c r="J258" s="106"/>
      <c r="K258" s="403"/>
      <c r="L258" s="243">
        <f t="shared" si="40"/>
        <v>0</v>
      </c>
      <c r="M258" s="463"/>
      <c r="N258" s="108"/>
      <c r="O258" s="243">
        <f t="shared" si="41"/>
        <v>0</v>
      </c>
      <c r="P258" s="382"/>
    </row>
    <row r="259" spans="1:16" ht="24" hidden="1" x14ac:dyDescent="0.25">
      <c r="A259" s="273">
        <v>6330</v>
      </c>
      <c r="B259" s="274" t="s">
        <v>274</v>
      </c>
      <c r="C259" s="227">
        <f t="shared" ref="C259:C286" si="51">F259+I259+L259+O259</f>
        <v>0</v>
      </c>
      <c r="D259" s="483"/>
      <c r="E259" s="258"/>
      <c r="F259" s="618">
        <f t="shared" si="38"/>
        <v>0</v>
      </c>
      <c r="G259" s="257"/>
      <c r="H259" s="483"/>
      <c r="I259" s="479">
        <f t="shared" si="39"/>
        <v>0</v>
      </c>
      <c r="J259" s="257"/>
      <c r="K259" s="483"/>
      <c r="L259" s="479">
        <f t="shared" si="40"/>
        <v>0</v>
      </c>
      <c r="M259" s="484"/>
      <c r="N259" s="260"/>
      <c r="O259" s="479">
        <f t="shared" si="41"/>
        <v>0</v>
      </c>
      <c r="P259" s="480"/>
    </row>
    <row r="260" spans="1:16" hidden="1" x14ac:dyDescent="0.25">
      <c r="A260" s="224">
        <v>6360</v>
      </c>
      <c r="B260" s="111" t="s">
        <v>275</v>
      </c>
      <c r="C260" s="227">
        <f t="shared" si="51"/>
        <v>0</v>
      </c>
      <c r="D260" s="408"/>
      <c r="E260" s="117"/>
      <c r="F260" s="227">
        <f t="shared" si="38"/>
        <v>0</v>
      </c>
      <c r="G260" s="116"/>
      <c r="H260" s="408"/>
      <c r="I260" s="230">
        <f t="shared" si="39"/>
        <v>0</v>
      </c>
      <c r="J260" s="116"/>
      <c r="K260" s="408"/>
      <c r="L260" s="230">
        <f t="shared" si="40"/>
        <v>0</v>
      </c>
      <c r="M260" s="464"/>
      <c r="N260" s="118"/>
      <c r="O260" s="230">
        <f t="shared" si="41"/>
        <v>0</v>
      </c>
      <c r="P260" s="387"/>
    </row>
    <row r="261" spans="1:16" ht="36" hidden="1" x14ac:dyDescent="0.25">
      <c r="A261" s="85">
        <v>6400</v>
      </c>
      <c r="B261" s="210" t="s">
        <v>276</v>
      </c>
      <c r="C261" s="97">
        <f t="shared" si="51"/>
        <v>0</v>
      </c>
      <c r="D261" s="399">
        <f>SUM(D262,D266)</f>
        <v>0</v>
      </c>
      <c r="E261" s="96">
        <f>SUM(E262,E266)</f>
        <v>0</v>
      </c>
      <c r="F261" s="97">
        <f t="shared" si="38"/>
        <v>0</v>
      </c>
      <c r="G261" s="95">
        <f>SUM(G262,G266)</f>
        <v>0</v>
      </c>
      <c r="H261" s="399">
        <f t="shared" ref="H261" si="52">SUM(H262,H266)</f>
        <v>0</v>
      </c>
      <c r="I261" s="99">
        <f t="shared" si="39"/>
        <v>0</v>
      </c>
      <c r="J261" s="95">
        <f>SUM(J262,J266)</f>
        <v>0</v>
      </c>
      <c r="K261" s="399">
        <f t="shared" ref="K261" si="53">SUM(K262,K266)</f>
        <v>0</v>
      </c>
      <c r="L261" s="99">
        <f t="shared" si="40"/>
        <v>0</v>
      </c>
      <c r="M261" s="472">
        <f t="shared" ref="M261:N261" si="54">SUM(M262,M266)</f>
        <v>0</v>
      </c>
      <c r="N261" s="291">
        <f t="shared" si="54"/>
        <v>0</v>
      </c>
      <c r="O261" s="293">
        <f t="shared" si="41"/>
        <v>0</v>
      </c>
      <c r="P261" s="473"/>
    </row>
    <row r="262" spans="1:16" ht="24" hidden="1" x14ac:dyDescent="0.25">
      <c r="A262" s="350">
        <v>6410</v>
      </c>
      <c r="B262" s="101" t="s">
        <v>277</v>
      </c>
      <c r="C262" s="240">
        <f t="shared" si="51"/>
        <v>0</v>
      </c>
      <c r="D262" s="470">
        <f>SUM(D263:D265)</f>
        <v>0</v>
      </c>
      <c r="E262" s="239">
        <f>SUM(E263:E265)</f>
        <v>0</v>
      </c>
      <c r="F262" s="240">
        <f t="shared" si="38"/>
        <v>0</v>
      </c>
      <c r="G262" s="238">
        <f>SUM(G263:G265)</f>
        <v>0</v>
      </c>
      <c r="H262" s="470">
        <f t="shared" ref="H262" si="55">SUM(H263:H265)</f>
        <v>0</v>
      </c>
      <c r="I262" s="243">
        <f t="shared" si="39"/>
        <v>0</v>
      </c>
      <c r="J262" s="238">
        <f>SUM(J263:J265)</f>
        <v>0</v>
      </c>
      <c r="K262" s="470">
        <f t="shared" ref="K262" si="56">SUM(K263:K265)</f>
        <v>0</v>
      </c>
      <c r="L262" s="243">
        <f t="shared" si="40"/>
        <v>0</v>
      </c>
      <c r="M262" s="475">
        <f t="shared" ref="M262:N262" si="57">SUM(M263:M265)</f>
        <v>0</v>
      </c>
      <c r="N262" s="476">
        <f t="shared" si="57"/>
        <v>0</v>
      </c>
      <c r="O262" s="414">
        <f t="shared" si="41"/>
        <v>0</v>
      </c>
      <c r="P262" s="416"/>
    </row>
    <row r="263" spans="1:16" hidden="1" x14ac:dyDescent="0.25">
      <c r="A263" s="64">
        <v>6411</v>
      </c>
      <c r="B263" s="275" t="s">
        <v>278</v>
      </c>
      <c r="C263" s="227">
        <f t="shared" si="51"/>
        <v>0</v>
      </c>
      <c r="D263" s="408"/>
      <c r="E263" s="117"/>
      <c r="F263" s="227">
        <f t="shared" si="38"/>
        <v>0</v>
      </c>
      <c r="G263" s="116"/>
      <c r="H263" s="408"/>
      <c r="I263" s="230">
        <f t="shared" si="39"/>
        <v>0</v>
      </c>
      <c r="J263" s="116"/>
      <c r="K263" s="408"/>
      <c r="L263" s="230">
        <f t="shared" si="40"/>
        <v>0</v>
      </c>
      <c r="M263" s="464"/>
      <c r="N263" s="118"/>
      <c r="O263" s="230">
        <f t="shared" si="41"/>
        <v>0</v>
      </c>
      <c r="P263" s="387"/>
    </row>
    <row r="264" spans="1:16" ht="36" hidden="1" x14ac:dyDescent="0.25">
      <c r="A264" s="64">
        <v>6412</v>
      </c>
      <c r="B264" s="111" t="s">
        <v>279</v>
      </c>
      <c r="C264" s="227">
        <f t="shared" si="51"/>
        <v>0</v>
      </c>
      <c r="D264" s="408"/>
      <c r="E264" s="117"/>
      <c r="F264" s="227">
        <f t="shared" si="38"/>
        <v>0</v>
      </c>
      <c r="G264" s="116"/>
      <c r="H264" s="408"/>
      <c r="I264" s="230">
        <f t="shared" si="39"/>
        <v>0</v>
      </c>
      <c r="J264" s="116"/>
      <c r="K264" s="408"/>
      <c r="L264" s="230">
        <f t="shared" si="40"/>
        <v>0</v>
      </c>
      <c r="M264" s="464"/>
      <c r="N264" s="118"/>
      <c r="O264" s="230">
        <f t="shared" si="41"/>
        <v>0</v>
      </c>
      <c r="P264" s="387"/>
    </row>
    <row r="265" spans="1:16" ht="36" hidden="1" x14ac:dyDescent="0.25">
      <c r="A265" s="64">
        <v>6419</v>
      </c>
      <c r="B265" s="111" t="s">
        <v>280</v>
      </c>
      <c r="C265" s="227">
        <f t="shared" si="51"/>
        <v>0</v>
      </c>
      <c r="D265" s="408"/>
      <c r="E265" s="117"/>
      <c r="F265" s="227">
        <f t="shared" si="38"/>
        <v>0</v>
      </c>
      <c r="G265" s="116"/>
      <c r="H265" s="408"/>
      <c r="I265" s="230">
        <f t="shared" si="39"/>
        <v>0</v>
      </c>
      <c r="J265" s="116"/>
      <c r="K265" s="408"/>
      <c r="L265" s="230">
        <f t="shared" si="40"/>
        <v>0</v>
      </c>
      <c r="M265" s="464"/>
      <c r="N265" s="118"/>
      <c r="O265" s="230">
        <f t="shared" si="41"/>
        <v>0</v>
      </c>
      <c r="P265" s="387"/>
    </row>
    <row r="266" spans="1:16" ht="36" hidden="1" x14ac:dyDescent="0.25">
      <c r="A266" s="224">
        <v>6420</v>
      </c>
      <c r="B266" s="111" t="s">
        <v>281</v>
      </c>
      <c r="C266" s="227">
        <f t="shared" si="51"/>
        <v>0</v>
      </c>
      <c r="D266" s="465">
        <f>SUM(D267:D270)</f>
        <v>0</v>
      </c>
      <c r="E266" s="226">
        <f>SUM(E267:E270)</f>
        <v>0</v>
      </c>
      <c r="F266" s="227">
        <f t="shared" si="38"/>
        <v>0</v>
      </c>
      <c r="G266" s="225">
        <f>SUM(G267:G270)</f>
        <v>0</v>
      </c>
      <c r="H266" s="465">
        <f>SUM(H267:H270)</f>
        <v>0</v>
      </c>
      <c r="I266" s="230">
        <f t="shared" si="39"/>
        <v>0</v>
      </c>
      <c r="J266" s="225">
        <f>SUM(J267:J270)</f>
        <v>0</v>
      </c>
      <c r="K266" s="465">
        <f>SUM(K267:K270)</f>
        <v>0</v>
      </c>
      <c r="L266" s="230">
        <f t="shared" si="40"/>
        <v>0</v>
      </c>
      <c r="M266" s="466">
        <f>SUM(M267:M270)</f>
        <v>0</v>
      </c>
      <c r="N266" s="228">
        <f>SUM(N267:N270)</f>
        <v>0</v>
      </c>
      <c r="O266" s="230">
        <f t="shared" si="41"/>
        <v>0</v>
      </c>
      <c r="P266" s="387"/>
    </row>
    <row r="267" spans="1:16" hidden="1" x14ac:dyDescent="0.25">
      <c r="A267" s="64">
        <v>6421</v>
      </c>
      <c r="B267" s="111" t="s">
        <v>282</v>
      </c>
      <c r="C267" s="227">
        <f t="shared" si="51"/>
        <v>0</v>
      </c>
      <c r="D267" s="408"/>
      <c r="E267" s="117"/>
      <c r="F267" s="227">
        <f t="shared" si="38"/>
        <v>0</v>
      </c>
      <c r="G267" s="116"/>
      <c r="H267" s="408"/>
      <c r="I267" s="230">
        <f t="shared" si="39"/>
        <v>0</v>
      </c>
      <c r="J267" s="116"/>
      <c r="K267" s="408"/>
      <c r="L267" s="230">
        <f t="shared" si="40"/>
        <v>0</v>
      </c>
      <c r="M267" s="464"/>
      <c r="N267" s="118"/>
      <c r="O267" s="230">
        <f t="shared" si="41"/>
        <v>0</v>
      </c>
      <c r="P267" s="387"/>
    </row>
    <row r="268" spans="1:16" hidden="1" x14ac:dyDescent="0.25">
      <c r="A268" s="64">
        <v>6422</v>
      </c>
      <c r="B268" s="111" t="s">
        <v>283</v>
      </c>
      <c r="C268" s="227">
        <f t="shared" si="51"/>
        <v>0</v>
      </c>
      <c r="D268" s="408"/>
      <c r="E268" s="117"/>
      <c r="F268" s="227">
        <f t="shared" si="38"/>
        <v>0</v>
      </c>
      <c r="G268" s="116"/>
      <c r="H268" s="408"/>
      <c r="I268" s="230">
        <f t="shared" si="39"/>
        <v>0</v>
      </c>
      <c r="J268" s="116"/>
      <c r="K268" s="408"/>
      <c r="L268" s="230">
        <f t="shared" si="40"/>
        <v>0</v>
      </c>
      <c r="M268" s="464"/>
      <c r="N268" s="118"/>
      <c r="O268" s="230">
        <f t="shared" si="41"/>
        <v>0</v>
      </c>
      <c r="P268" s="387"/>
    </row>
    <row r="269" spans="1:16" ht="24" hidden="1" x14ac:dyDescent="0.25">
      <c r="A269" s="64">
        <v>6423</v>
      </c>
      <c r="B269" s="111" t="s">
        <v>284</v>
      </c>
      <c r="C269" s="227">
        <f t="shared" si="51"/>
        <v>0</v>
      </c>
      <c r="D269" s="408"/>
      <c r="E269" s="117"/>
      <c r="F269" s="227">
        <f t="shared" si="38"/>
        <v>0</v>
      </c>
      <c r="G269" s="116"/>
      <c r="H269" s="408"/>
      <c r="I269" s="230">
        <f t="shared" si="39"/>
        <v>0</v>
      </c>
      <c r="J269" s="116"/>
      <c r="K269" s="408"/>
      <c r="L269" s="230">
        <f t="shared" si="40"/>
        <v>0</v>
      </c>
      <c r="M269" s="464"/>
      <c r="N269" s="118"/>
      <c r="O269" s="230">
        <f t="shared" si="41"/>
        <v>0</v>
      </c>
      <c r="P269" s="387"/>
    </row>
    <row r="270" spans="1:16" ht="36" hidden="1" x14ac:dyDescent="0.25">
      <c r="A270" s="64">
        <v>6424</v>
      </c>
      <c r="B270" s="111" t="s">
        <v>285</v>
      </c>
      <c r="C270" s="227">
        <f t="shared" si="51"/>
        <v>0</v>
      </c>
      <c r="D270" s="408"/>
      <c r="E270" s="117"/>
      <c r="F270" s="227">
        <f t="shared" si="38"/>
        <v>0</v>
      </c>
      <c r="G270" s="116"/>
      <c r="H270" s="408"/>
      <c r="I270" s="230">
        <f t="shared" si="39"/>
        <v>0</v>
      </c>
      <c r="J270" s="116"/>
      <c r="K270" s="408"/>
      <c r="L270" s="230">
        <f t="shared" si="40"/>
        <v>0</v>
      </c>
      <c r="M270" s="464"/>
      <c r="N270" s="118"/>
      <c r="O270" s="230">
        <f t="shared" si="41"/>
        <v>0</v>
      </c>
      <c r="P270" s="387"/>
    </row>
    <row r="271" spans="1:16" ht="36" hidden="1" x14ac:dyDescent="0.25">
      <c r="A271" s="276">
        <v>7000</v>
      </c>
      <c r="B271" s="276" t="s">
        <v>286</v>
      </c>
      <c r="C271" s="619">
        <f t="shared" si="51"/>
        <v>0</v>
      </c>
      <c r="D271" s="830">
        <f>SUM(D272,D282)</f>
        <v>0</v>
      </c>
      <c r="E271" s="633">
        <f>SUM(E272,E282)</f>
        <v>0</v>
      </c>
      <c r="F271" s="619">
        <f t="shared" si="38"/>
        <v>0</v>
      </c>
      <c r="G271" s="492">
        <f>SUM(G272,G282)</f>
        <v>0</v>
      </c>
      <c r="H271" s="493">
        <f>SUM(H272,H282)</f>
        <v>0</v>
      </c>
      <c r="I271" s="285">
        <f t="shared" si="39"/>
        <v>0</v>
      </c>
      <c r="J271" s="492">
        <f>SUM(J272,J282)</f>
        <v>0</v>
      </c>
      <c r="K271" s="493">
        <f>SUM(K272,K282)</f>
        <v>0</v>
      </c>
      <c r="L271" s="285">
        <f t="shared" si="40"/>
        <v>0</v>
      </c>
      <c r="M271" s="494">
        <f>SUM(M272,M282)</f>
        <v>0</v>
      </c>
      <c r="N271" s="495">
        <f>SUM(N272,N282)</f>
        <v>0</v>
      </c>
      <c r="O271" s="496">
        <f t="shared" si="41"/>
        <v>0</v>
      </c>
      <c r="P271" s="497"/>
    </row>
    <row r="272" spans="1:16" ht="24" hidden="1" x14ac:dyDescent="0.25">
      <c r="A272" s="85">
        <v>7200</v>
      </c>
      <c r="B272" s="210" t="s">
        <v>287</v>
      </c>
      <c r="C272" s="97">
        <f t="shared" si="51"/>
        <v>0</v>
      </c>
      <c r="D272" s="399">
        <f>SUM(D273,D274,D277,D278,D281)</f>
        <v>0</v>
      </c>
      <c r="E272" s="96">
        <f>SUM(E273,E274,E277,E278,E281)</f>
        <v>0</v>
      </c>
      <c r="F272" s="97">
        <f t="shared" si="38"/>
        <v>0</v>
      </c>
      <c r="G272" s="95">
        <f>SUM(G273,G274,G277,G278,G281)</f>
        <v>0</v>
      </c>
      <c r="H272" s="399">
        <f>SUM(H273,H274,H277,H278,H281)</f>
        <v>0</v>
      </c>
      <c r="I272" s="99">
        <f t="shared" si="39"/>
        <v>0</v>
      </c>
      <c r="J272" s="95">
        <f>SUM(J273,J274,J277,J278,J281)</f>
        <v>0</v>
      </c>
      <c r="K272" s="399">
        <f>SUM(K273,K274,K277,K278,K281)</f>
        <v>0</v>
      </c>
      <c r="L272" s="99">
        <f t="shared" si="40"/>
        <v>0</v>
      </c>
      <c r="M272" s="459">
        <f>SUM(M273,M274,M277,M278,M281)</f>
        <v>0</v>
      </c>
      <c r="N272" s="266">
        <f>SUM(N273,N274,N277,N278,N281)</f>
        <v>0</v>
      </c>
      <c r="O272" s="268">
        <f t="shared" si="41"/>
        <v>0</v>
      </c>
      <c r="P272" s="460"/>
    </row>
    <row r="273" spans="1:16" ht="24" hidden="1" x14ac:dyDescent="0.25">
      <c r="A273" s="350">
        <v>7210</v>
      </c>
      <c r="B273" s="101" t="s">
        <v>288</v>
      </c>
      <c r="C273" s="240">
        <f t="shared" si="51"/>
        <v>0</v>
      </c>
      <c r="D273" s="403"/>
      <c r="E273" s="107"/>
      <c r="F273" s="240">
        <f t="shared" si="38"/>
        <v>0</v>
      </c>
      <c r="G273" s="106"/>
      <c r="H273" s="403"/>
      <c r="I273" s="243">
        <f t="shared" si="39"/>
        <v>0</v>
      </c>
      <c r="J273" s="106"/>
      <c r="K273" s="403"/>
      <c r="L273" s="243">
        <f t="shared" si="40"/>
        <v>0</v>
      </c>
      <c r="M273" s="463"/>
      <c r="N273" s="108"/>
      <c r="O273" s="243">
        <f t="shared" si="41"/>
        <v>0</v>
      </c>
      <c r="P273" s="382"/>
    </row>
    <row r="274" spans="1:16" s="286" customFormat="1" ht="36" hidden="1" x14ac:dyDescent="0.25">
      <c r="A274" s="224">
        <v>7220</v>
      </c>
      <c r="B274" s="111" t="s">
        <v>289</v>
      </c>
      <c r="C274" s="227">
        <f t="shared" si="51"/>
        <v>0</v>
      </c>
      <c r="D274" s="465">
        <f>SUM(D275:D276)</f>
        <v>0</v>
      </c>
      <c r="E274" s="226">
        <f>SUM(E275:E276)</f>
        <v>0</v>
      </c>
      <c r="F274" s="227">
        <f t="shared" si="38"/>
        <v>0</v>
      </c>
      <c r="G274" s="225">
        <f>SUM(G275:G276)</f>
        <v>0</v>
      </c>
      <c r="H274" s="465">
        <f>SUM(H275:H276)</f>
        <v>0</v>
      </c>
      <c r="I274" s="230">
        <f t="shared" si="39"/>
        <v>0</v>
      </c>
      <c r="J274" s="225">
        <f>SUM(J275:J276)</f>
        <v>0</v>
      </c>
      <c r="K274" s="465">
        <f>SUM(K275:K276)</f>
        <v>0</v>
      </c>
      <c r="L274" s="230">
        <f t="shared" si="40"/>
        <v>0</v>
      </c>
      <c r="M274" s="466">
        <f>SUM(M275:M276)</f>
        <v>0</v>
      </c>
      <c r="N274" s="228">
        <f>SUM(N275:N276)</f>
        <v>0</v>
      </c>
      <c r="O274" s="230">
        <f t="shared" si="41"/>
        <v>0</v>
      </c>
      <c r="P274" s="387"/>
    </row>
    <row r="275" spans="1:16" s="286" customFormat="1" ht="36" hidden="1" x14ac:dyDescent="0.25">
      <c r="A275" s="64">
        <v>7221</v>
      </c>
      <c r="B275" s="111" t="s">
        <v>290</v>
      </c>
      <c r="C275" s="227">
        <f t="shared" si="51"/>
        <v>0</v>
      </c>
      <c r="D275" s="408"/>
      <c r="E275" s="117"/>
      <c r="F275" s="227">
        <f t="shared" si="38"/>
        <v>0</v>
      </c>
      <c r="G275" s="116"/>
      <c r="H275" s="408"/>
      <c r="I275" s="230">
        <f t="shared" si="39"/>
        <v>0</v>
      </c>
      <c r="J275" s="116"/>
      <c r="K275" s="408"/>
      <c r="L275" s="230">
        <f t="shared" si="40"/>
        <v>0</v>
      </c>
      <c r="M275" s="464"/>
      <c r="N275" s="118"/>
      <c r="O275" s="230">
        <f t="shared" si="41"/>
        <v>0</v>
      </c>
      <c r="P275" s="387"/>
    </row>
    <row r="276" spans="1:16" s="286" customFormat="1" ht="36" hidden="1" x14ac:dyDescent="0.25">
      <c r="A276" s="64">
        <v>7222</v>
      </c>
      <c r="B276" s="111" t="s">
        <v>291</v>
      </c>
      <c r="C276" s="227">
        <f t="shared" si="51"/>
        <v>0</v>
      </c>
      <c r="D276" s="408"/>
      <c r="E276" s="117"/>
      <c r="F276" s="227">
        <f t="shared" si="38"/>
        <v>0</v>
      </c>
      <c r="G276" s="116"/>
      <c r="H276" s="408"/>
      <c r="I276" s="230">
        <f t="shared" si="39"/>
        <v>0</v>
      </c>
      <c r="J276" s="116"/>
      <c r="K276" s="408"/>
      <c r="L276" s="230">
        <f t="shared" si="40"/>
        <v>0</v>
      </c>
      <c r="M276" s="464"/>
      <c r="N276" s="118"/>
      <c r="O276" s="230">
        <f t="shared" si="41"/>
        <v>0</v>
      </c>
      <c r="P276" s="387"/>
    </row>
    <row r="277" spans="1:16" s="286" customFormat="1" ht="24" hidden="1" x14ac:dyDescent="0.25">
      <c r="A277" s="224">
        <v>7230</v>
      </c>
      <c r="B277" s="111" t="s">
        <v>292</v>
      </c>
      <c r="C277" s="227">
        <f t="shared" si="51"/>
        <v>0</v>
      </c>
      <c r="D277" s="408"/>
      <c r="E277" s="117"/>
      <c r="F277" s="227">
        <f t="shared" si="38"/>
        <v>0</v>
      </c>
      <c r="G277" s="116"/>
      <c r="H277" s="408"/>
      <c r="I277" s="230">
        <f t="shared" si="39"/>
        <v>0</v>
      </c>
      <c r="J277" s="116"/>
      <c r="K277" s="408"/>
      <c r="L277" s="230">
        <f t="shared" si="40"/>
        <v>0</v>
      </c>
      <c r="M277" s="464"/>
      <c r="N277" s="118"/>
      <c r="O277" s="230">
        <f>M277+N277</f>
        <v>0</v>
      </c>
      <c r="P277" s="387"/>
    </row>
    <row r="278" spans="1:16" ht="24" hidden="1" x14ac:dyDescent="0.25">
      <c r="A278" s="224">
        <v>7240</v>
      </c>
      <c r="B278" s="111" t="s">
        <v>293</v>
      </c>
      <c r="C278" s="227">
        <f t="shared" si="51"/>
        <v>0</v>
      </c>
      <c r="D278" s="465">
        <f>SUM(D279:D280)</f>
        <v>0</v>
      </c>
      <c r="E278" s="226">
        <f>SUM(E279:E280)</f>
        <v>0</v>
      </c>
      <c r="F278" s="227">
        <f t="shared" si="38"/>
        <v>0</v>
      </c>
      <c r="G278" s="225">
        <f>SUM(G279:G280)</f>
        <v>0</v>
      </c>
      <c r="H278" s="465">
        <f>SUM(H279:H280)</f>
        <v>0</v>
      </c>
      <c r="I278" s="230">
        <f t="shared" si="39"/>
        <v>0</v>
      </c>
      <c r="J278" s="225">
        <f>SUM(J279:J280)</f>
        <v>0</v>
      </c>
      <c r="K278" s="465">
        <f>SUM(K279:K280)</f>
        <v>0</v>
      </c>
      <c r="L278" s="230">
        <f t="shared" si="40"/>
        <v>0</v>
      </c>
      <c r="M278" s="466">
        <f>SUM(M279:M280)</f>
        <v>0</v>
      </c>
      <c r="N278" s="228">
        <f>SUM(N279:N280)</f>
        <v>0</v>
      </c>
      <c r="O278" s="230">
        <f>SUM(O279:O280)</f>
        <v>0</v>
      </c>
      <c r="P278" s="387"/>
    </row>
    <row r="279" spans="1:16" ht="48" hidden="1" x14ac:dyDescent="0.25">
      <c r="A279" s="64">
        <v>7245</v>
      </c>
      <c r="B279" s="111" t="s">
        <v>294</v>
      </c>
      <c r="C279" s="227">
        <f t="shared" si="51"/>
        <v>0</v>
      </c>
      <c r="D279" s="408"/>
      <c r="E279" s="117"/>
      <c r="F279" s="227">
        <f t="shared" si="38"/>
        <v>0</v>
      </c>
      <c r="G279" s="116"/>
      <c r="H279" s="408"/>
      <c r="I279" s="230">
        <f t="shared" si="39"/>
        <v>0</v>
      </c>
      <c r="J279" s="116"/>
      <c r="K279" s="408"/>
      <c r="L279" s="230">
        <f t="shared" si="40"/>
        <v>0</v>
      </c>
      <c r="M279" s="464"/>
      <c r="N279" s="118"/>
      <c r="O279" s="230">
        <f t="shared" ref="O279:O282" si="58">M279+N279</f>
        <v>0</v>
      </c>
      <c r="P279" s="387"/>
    </row>
    <row r="280" spans="1:16" ht="96" hidden="1" x14ac:dyDescent="0.25">
      <c r="A280" s="64">
        <v>7246</v>
      </c>
      <c r="B280" s="111" t="s">
        <v>295</v>
      </c>
      <c r="C280" s="227">
        <f t="shared" si="51"/>
        <v>0</v>
      </c>
      <c r="D280" s="408"/>
      <c r="E280" s="117"/>
      <c r="F280" s="227">
        <f t="shared" si="38"/>
        <v>0</v>
      </c>
      <c r="G280" s="116"/>
      <c r="H280" s="408"/>
      <c r="I280" s="230">
        <f t="shared" si="39"/>
        <v>0</v>
      </c>
      <c r="J280" s="116"/>
      <c r="K280" s="408"/>
      <c r="L280" s="230">
        <f t="shared" si="40"/>
        <v>0</v>
      </c>
      <c r="M280" s="464"/>
      <c r="N280" s="118"/>
      <c r="O280" s="230">
        <f t="shared" si="58"/>
        <v>0</v>
      </c>
      <c r="P280" s="387"/>
    </row>
    <row r="281" spans="1:16" ht="24" hidden="1" x14ac:dyDescent="0.25">
      <c r="A281" s="224">
        <v>7260</v>
      </c>
      <c r="B281" s="111" t="s">
        <v>296</v>
      </c>
      <c r="C281" s="227">
        <f t="shared" si="51"/>
        <v>0</v>
      </c>
      <c r="D281" s="403"/>
      <c r="E281" s="107"/>
      <c r="F281" s="240">
        <f t="shared" si="38"/>
        <v>0</v>
      </c>
      <c r="G281" s="106"/>
      <c r="H281" s="403"/>
      <c r="I281" s="243">
        <f t="shared" si="39"/>
        <v>0</v>
      </c>
      <c r="J281" s="106"/>
      <c r="K281" s="403"/>
      <c r="L281" s="243">
        <f t="shared" si="40"/>
        <v>0</v>
      </c>
      <c r="M281" s="463"/>
      <c r="N281" s="108"/>
      <c r="O281" s="243">
        <f t="shared" si="58"/>
        <v>0</v>
      </c>
      <c r="P281" s="382"/>
    </row>
    <row r="282" spans="1:16" hidden="1" x14ac:dyDescent="0.25">
      <c r="A282" s="85">
        <v>7700</v>
      </c>
      <c r="B282" s="210" t="s">
        <v>297</v>
      </c>
      <c r="C282" s="290">
        <f t="shared" si="51"/>
        <v>0</v>
      </c>
      <c r="D282" s="499">
        <f>D283</f>
        <v>0</v>
      </c>
      <c r="E282" s="289">
        <f>SUM(E283)</f>
        <v>0</v>
      </c>
      <c r="F282" s="290">
        <f t="shared" si="38"/>
        <v>0</v>
      </c>
      <c r="G282" s="244">
        <f>G283</f>
        <v>0</v>
      </c>
      <c r="H282" s="499">
        <f>SUM(H283)</f>
        <v>0</v>
      </c>
      <c r="I282" s="293">
        <f t="shared" si="39"/>
        <v>0</v>
      </c>
      <c r="J282" s="244">
        <f>J283</f>
        <v>0</v>
      </c>
      <c r="K282" s="499">
        <f>SUM(K283)</f>
        <v>0</v>
      </c>
      <c r="L282" s="293">
        <f t="shared" si="40"/>
        <v>0</v>
      </c>
      <c r="M282" s="472">
        <f>SUM(M283)</f>
        <v>0</v>
      </c>
      <c r="N282" s="291">
        <f>SUM(N283)</f>
        <v>0</v>
      </c>
      <c r="O282" s="293">
        <f t="shared" si="58"/>
        <v>0</v>
      </c>
      <c r="P282" s="473"/>
    </row>
    <row r="283" spans="1:16" hidden="1" x14ac:dyDescent="0.25">
      <c r="A283" s="121">
        <v>7720</v>
      </c>
      <c r="B283" s="122" t="s">
        <v>298</v>
      </c>
      <c r="C283" s="500">
        <f t="shared" si="51"/>
        <v>0</v>
      </c>
      <c r="D283" s="413"/>
      <c r="E283" s="129"/>
      <c r="F283" s="500">
        <f t="shared" si="38"/>
        <v>0</v>
      </c>
      <c r="G283" s="128"/>
      <c r="H283" s="413"/>
      <c r="I283" s="414">
        <f t="shared" si="39"/>
        <v>0</v>
      </c>
      <c r="J283" s="128"/>
      <c r="K283" s="413"/>
      <c r="L283" s="414">
        <f t="shared" si="40"/>
        <v>0</v>
      </c>
      <c r="M283" s="502"/>
      <c r="N283" s="131"/>
      <c r="O283" s="414">
        <f>M283+N283</f>
        <v>0</v>
      </c>
      <c r="P283" s="416"/>
    </row>
    <row r="284" spans="1:16" hidden="1" x14ac:dyDescent="0.25">
      <c r="A284" s="320"/>
      <c r="B284" s="156" t="s">
        <v>299</v>
      </c>
      <c r="C284" s="240">
        <f t="shared" si="51"/>
        <v>0</v>
      </c>
      <c r="D284" s="465">
        <f>SUM(D285:D286)</f>
        <v>0</v>
      </c>
      <c r="E284" s="215">
        <f>SUM(E285:E286)</f>
        <v>0</v>
      </c>
      <c r="F284" s="216">
        <f t="shared" si="38"/>
        <v>0</v>
      </c>
      <c r="G284" s="214">
        <f>SUM(G285:G286)</f>
        <v>0</v>
      </c>
      <c r="H284" s="461">
        <f>SUM(H285:H286)</f>
        <v>0</v>
      </c>
      <c r="I284" s="219">
        <f t="shared" si="39"/>
        <v>0</v>
      </c>
      <c r="J284" s="214">
        <f>SUM(J285:J286)</f>
        <v>0</v>
      </c>
      <c r="K284" s="461">
        <f>SUM(K285:K286)</f>
        <v>0</v>
      </c>
      <c r="L284" s="219">
        <f t="shared" si="40"/>
        <v>0</v>
      </c>
      <c r="M284" s="462">
        <f>SUM(M285:M286)</f>
        <v>0</v>
      </c>
      <c r="N284" s="217">
        <f>SUM(N285:N286)</f>
        <v>0</v>
      </c>
      <c r="O284" s="219">
        <f t="shared" ref="O284:O299" si="59">M284+N284</f>
        <v>0</v>
      </c>
      <c r="P284" s="434"/>
    </row>
    <row r="285" spans="1:16" hidden="1" x14ac:dyDescent="0.25">
      <c r="A285" s="275" t="s">
        <v>300</v>
      </c>
      <c r="B285" s="64" t="s">
        <v>301</v>
      </c>
      <c r="C285" s="227">
        <f t="shared" si="51"/>
        <v>0</v>
      </c>
      <c r="D285" s="408"/>
      <c r="E285" s="117"/>
      <c r="F285" s="227">
        <f t="shared" si="38"/>
        <v>0</v>
      </c>
      <c r="G285" s="116"/>
      <c r="H285" s="408"/>
      <c r="I285" s="230">
        <f t="shared" si="39"/>
        <v>0</v>
      </c>
      <c r="J285" s="116"/>
      <c r="K285" s="408"/>
      <c r="L285" s="230">
        <f t="shared" si="40"/>
        <v>0</v>
      </c>
      <c r="M285" s="464"/>
      <c r="N285" s="118"/>
      <c r="O285" s="230">
        <f t="shared" si="59"/>
        <v>0</v>
      </c>
      <c r="P285" s="387"/>
    </row>
    <row r="286" spans="1:16" ht="24" hidden="1" x14ac:dyDescent="0.25">
      <c r="A286" s="275" t="s">
        <v>302</v>
      </c>
      <c r="B286" s="296" t="s">
        <v>303</v>
      </c>
      <c r="C286" s="240">
        <f t="shared" si="51"/>
        <v>0</v>
      </c>
      <c r="D286" s="403"/>
      <c r="E286" s="107"/>
      <c r="F286" s="240">
        <f t="shared" si="38"/>
        <v>0</v>
      </c>
      <c r="G286" s="106"/>
      <c r="H286" s="403"/>
      <c r="I286" s="243">
        <f t="shared" si="39"/>
        <v>0</v>
      </c>
      <c r="J286" s="106"/>
      <c r="K286" s="403"/>
      <c r="L286" s="243">
        <f t="shared" si="40"/>
        <v>0</v>
      </c>
      <c r="M286" s="463"/>
      <c r="N286" s="108"/>
      <c r="O286" s="243">
        <f t="shared" si="59"/>
        <v>0</v>
      </c>
      <c r="P286" s="382"/>
    </row>
    <row r="287" spans="1:16" x14ac:dyDescent="0.25">
      <c r="A287" s="503"/>
      <c r="B287" s="504" t="s">
        <v>304</v>
      </c>
      <c r="C287" s="265">
        <f>SUM(C284,C271,C233,C198,C190,C176,C78,C56)</f>
        <v>141482</v>
      </c>
      <c r="D287" s="486">
        <f t="shared" ref="D287" si="60">SUM(D284,D271,D233,D198,D190,D176,D78,D56)</f>
        <v>145320</v>
      </c>
      <c r="E287" s="264">
        <f>SUM(E284,E271,E233,E198,E190,E176,E78,E56)</f>
        <v>-3838</v>
      </c>
      <c r="F287" s="609">
        <f t="shared" si="38"/>
        <v>141482</v>
      </c>
      <c r="G287" s="506">
        <f>SUM(G284,G271,G233,G198,G190,G176,G78,G56)</f>
        <v>0</v>
      </c>
      <c r="H287" s="507">
        <f>SUM(H284,H271,H233,H198,H190,H176,H78,H56)</f>
        <v>0</v>
      </c>
      <c r="I287" s="508">
        <f t="shared" si="39"/>
        <v>0</v>
      </c>
      <c r="J287" s="506">
        <f>SUM(J284,J271,J233,J198,J190,J176,J78,J56)</f>
        <v>0</v>
      </c>
      <c r="K287" s="507">
        <f>SUM(K284,K271,K233,K198,K190,K176,K78,K56)</f>
        <v>0</v>
      </c>
      <c r="L287" s="508">
        <f t="shared" si="40"/>
        <v>0</v>
      </c>
      <c r="M287" s="459">
        <f>SUM(M284,M271,M233,M198,M190,M176,M78,M56)</f>
        <v>0</v>
      </c>
      <c r="N287" s="266">
        <f>SUM(N284,N271,N233,N198,N190,N176,N78,N56)</f>
        <v>0</v>
      </c>
      <c r="O287" s="268">
        <f t="shared" si="59"/>
        <v>0</v>
      </c>
      <c r="P287" s="460"/>
    </row>
    <row r="288" spans="1:16" hidden="1" x14ac:dyDescent="0.25">
      <c r="A288" s="509" t="s">
        <v>305</v>
      </c>
      <c r="B288" s="510"/>
      <c r="C288" s="622">
        <f t="shared" ref="C288" si="61">F288+I288+L288+O288</f>
        <v>0</v>
      </c>
      <c r="D288" s="515">
        <f>SUM(D28,D29,D45)-D54</f>
        <v>0</v>
      </c>
      <c r="E288" s="518">
        <f>SUM(E28,E29,E45)-E54</f>
        <v>0</v>
      </c>
      <c r="F288" s="622">
        <f t="shared" si="38"/>
        <v>0</v>
      </c>
      <c r="G288" s="512">
        <f>SUM(G28,G29,G45)-G54</f>
        <v>0</v>
      </c>
      <c r="H288" s="515">
        <f>SUM(H28,H29,H45)-H54</f>
        <v>0</v>
      </c>
      <c r="I288" s="516">
        <f t="shared" si="39"/>
        <v>0</v>
      </c>
      <c r="J288" s="512">
        <f>(J30+J46)-J54</f>
        <v>0</v>
      </c>
      <c r="K288" s="515">
        <f>(K30+K46)-K54</f>
        <v>0</v>
      </c>
      <c r="L288" s="516">
        <f t="shared" si="40"/>
        <v>0</v>
      </c>
      <c r="M288" s="511">
        <f>M48-M54</f>
        <v>0</v>
      </c>
      <c r="N288" s="513">
        <f>N48-N54</f>
        <v>0</v>
      </c>
      <c r="O288" s="516">
        <f t="shared" si="59"/>
        <v>0</v>
      </c>
      <c r="P288" s="517"/>
    </row>
    <row r="289" spans="1:17" s="37" customFormat="1" hidden="1" x14ac:dyDescent="0.25">
      <c r="A289" s="509" t="s">
        <v>306</v>
      </c>
      <c r="B289" s="510"/>
      <c r="C289" s="622">
        <f>SUM(C290,C291)-C298+C299</f>
        <v>0</v>
      </c>
      <c r="D289" s="515">
        <f t="shared" ref="D289" si="62">SUM(D290,D291)-D298+D299</f>
        <v>0</v>
      </c>
      <c r="E289" s="518">
        <f>SUM(E290,E291)-E298+E299</f>
        <v>0</v>
      </c>
      <c r="F289" s="622">
        <f t="shared" si="38"/>
        <v>0</v>
      </c>
      <c r="G289" s="512">
        <f>SUM(G290,G291)-G298+G299</f>
        <v>0</v>
      </c>
      <c r="H289" s="515">
        <f>SUM(H290,H291)-H298+H299</f>
        <v>0</v>
      </c>
      <c r="I289" s="516">
        <f t="shared" si="39"/>
        <v>0</v>
      </c>
      <c r="J289" s="512">
        <f>SUM(J290,J291)-J298+J299</f>
        <v>0</v>
      </c>
      <c r="K289" s="515">
        <f>SUM(K290,K291)-K298+K299</f>
        <v>0</v>
      </c>
      <c r="L289" s="516">
        <f t="shared" si="40"/>
        <v>0</v>
      </c>
      <c r="M289" s="511">
        <f>SUM(M290,M291)-M298+M299</f>
        <v>0</v>
      </c>
      <c r="N289" s="513">
        <f>SUM(N290,N291)-N298+N299</f>
        <v>0</v>
      </c>
      <c r="O289" s="516">
        <f t="shared" si="59"/>
        <v>0</v>
      </c>
      <c r="P289" s="517"/>
    </row>
    <row r="290" spans="1:17" s="37" customFormat="1" hidden="1" x14ac:dyDescent="0.25">
      <c r="A290" s="519" t="s">
        <v>307</v>
      </c>
      <c r="B290" s="519" t="s">
        <v>308</v>
      </c>
      <c r="C290" s="622">
        <f>C25-C284</f>
        <v>0</v>
      </c>
      <c r="D290" s="515">
        <f t="shared" ref="D290" si="63">D25-D284</f>
        <v>0</v>
      </c>
      <c r="E290" s="518">
        <f>E25-E284</f>
        <v>0</v>
      </c>
      <c r="F290" s="622">
        <f t="shared" si="38"/>
        <v>0</v>
      </c>
      <c r="G290" s="512">
        <f>G25-G284</f>
        <v>0</v>
      </c>
      <c r="H290" s="515">
        <f>H25-H284</f>
        <v>0</v>
      </c>
      <c r="I290" s="516">
        <f t="shared" si="39"/>
        <v>0</v>
      </c>
      <c r="J290" s="512">
        <f>J25-J284</f>
        <v>0</v>
      </c>
      <c r="K290" s="515">
        <f>K25-K284</f>
        <v>0</v>
      </c>
      <c r="L290" s="516">
        <f t="shared" si="40"/>
        <v>0</v>
      </c>
      <c r="M290" s="511">
        <f>M25-M284</f>
        <v>0</v>
      </c>
      <c r="N290" s="513">
        <f>N25-N284</f>
        <v>0</v>
      </c>
      <c r="O290" s="516">
        <f t="shared" si="59"/>
        <v>0</v>
      </c>
      <c r="P290" s="517"/>
    </row>
    <row r="291" spans="1:17" s="37" customFormat="1" hidden="1" x14ac:dyDescent="0.25">
      <c r="A291" s="520" t="s">
        <v>309</v>
      </c>
      <c r="B291" s="520" t="s">
        <v>310</v>
      </c>
      <c r="C291" s="622">
        <f>SUM(C292,C294,C296)-SUM(C293,C295,C297)</f>
        <v>0</v>
      </c>
      <c r="D291" s="515">
        <f t="shared" ref="D291:E291" si="64">SUM(D292,D294,D296)-SUM(D293,D295,D297)</f>
        <v>0</v>
      </c>
      <c r="E291" s="518">
        <f t="shared" si="64"/>
        <v>0</v>
      </c>
      <c r="F291" s="622">
        <f t="shared" si="38"/>
        <v>0</v>
      </c>
      <c r="G291" s="512">
        <f t="shared" ref="G291:H291" si="65">SUM(G292,G294,G296)-SUM(G293,G295,G297)</f>
        <v>0</v>
      </c>
      <c r="H291" s="515">
        <f t="shared" si="65"/>
        <v>0</v>
      </c>
      <c r="I291" s="516">
        <f t="shared" si="39"/>
        <v>0</v>
      </c>
      <c r="J291" s="512">
        <f t="shared" ref="J291:K291" si="66">SUM(J292,J294,J296)-SUM(J293,J295,J297)</f>
        <v>0</v>
      </c>
      <c r="K291" s="515">
        <f t="shared" si="66"/>
        <v>0</v>
      </c>
      <c r="L291" s="516">
        <f t="shared" si="40"/>
        <v>0</v>
      </c>
      <c r="M291" s="511">
        <f t="shared" ref="M291:N291" si="67">SUM(M292,M294,M296)-SUM(M293,M295,M297)</f>
        <v>0</v>
      </c>
      <c r="N291" s="513">
        <f t="shared" si="67"/>
        <v>0</v>
      </c>
      <c r="O291" s="516">
        <f t="shared" si="59"/>
        <v>0</v>
      </c>
      <c r="P291" s="517"/>
    </row>
    <row r="292" spans="1:17" s="37" customFormat="1" hidden="1" x14ac:dyDescent="0.25">
      <c r="A292" s="320" t="s">
        <v>311</v>
      </c>
      <c r="B292" s="164" t="s">
        <v>312</v>
      </c>
      <c r="C292" s="500">
        <f t="shared" ref="C292:C299" si="68">F292+I292+L292+O292</f>
        <v>0</v>
      </c>
      <c r="D292" s="413"/>
      <c r="E292" s="129"/>
      <c r="F292" s="500">
        <f t="shared" si="38"/>
        <v>0</v>
      </c>
      <c r="G292" s="128"/>
      <c r="H292" s="413"/>
      <c r="I292" s="414">
        <f t="shared" si="39"/>
        <v>0</v>
      </c>
      <c r="J292" s="128"/>
      <c r="K292" s="413"/>
      <c r="L292" s="414">
        <f t="shared" si="40"/>
        <v>0</v>
      </c>
      <c r="M292" s="502"/>
      <c r="N292" s="131"/>
      <c r="O292" s="414">
        <f t="shared" si="59"/>
        <v>0</v>
      </c>
      <c r="P292" s="416"/>
    </row>
    <row r="293" spans="1:17" ht="24" hidden="1" x14ac:dyDescent="0.25">
      <c r="A293" s="275" t="s">
        <v>313</v>
      </c>
      <c r="B293" s="63" t="s">
        <v>314</v>
      </c>
      <c r="C293" s="227">
        <f t="shared" si="68"/>
        <v>0</v>
      </c>
      <c r="D293" s="408"/>
      <c r="E293" s="117"/>
      <c r="F293" s="227">
        <f t="shared" si="38"/>
        <v>0</v>
      </c>
      <c r="G293" s="116"/>
      <c r="H293" s="408"/>
      <c r="I293" s="230">
        <f t="shared" si="39"/>
        <v>0</v>
      </c>
      <c r="J293" s="116"/>
      <c r="K293" s="408"/>
      <c r="L293" s="230">
        <f t="shared" si="40"/>
        <v>0</v>
      </c>
      <c r="M293" s="464"/>
      <c r="N293" s="118"/>
      <c r="O293" s="230">
        <f t="shared" si="59"/>
        <v>0</v>
      </c>
      <c r="P293" s="387"/>
    </row>
    <row r="294" spans="1:17" hidden="1" x14ac:dyDescent="0.25">
      <c r="A294" s="275" t="s">
        <v>315</v>
      </c>
      <c r="B294" s="63" t="s">
        <v>316</v>
      </c>
      <c r="C294" s="227">
        <f t="shared" si="68"/>
        <v>0</v>
      </c>
      <c r="D294" s="408"/>
      <c r="E294" s="117"/>
      <c r="F294" s="227">
        <f t="shared" si="38"/>
        <v>0</v>
      </c>
      <c r="G294" s="116"/>
      <c r="H294" s="408"/>
      <c r="I294" s="230">
        <f t="shared" si="39"/>
        <v>0</v>
      </c>
      <c r="J294" s="116"/>
      <c r="K294" s="408"/>
      <c r="L294" s="230">
        <f t="shared" si="40"/>
        <v>0</v>
      </c>
      <c r="M294" s="464"/>
      <c r="N294" s="118"/>
      <c r="O294" s="230">
        <f t="shared" si="59"/>
        <v>0</v>
      </c>
      <c r="P294" s="387"/>
    </row>
    <row r="295" spans="1:17" ht="24" hidden="1" x14ac:dyDescent="0.25">
      <c r="A295" s="275" t="s">
        <v>317</v>
      </c>
      <c r="B295" s="63" t="s">
        <v>318</v>
      </c>
      <c r="C295" s="227">
        <f t="shared" si="68"/>
        <v>0</v>
      </c>
      <c r="D295" s="408"/>
      <c r="E295" s="117"/>
      <c r="F295" s="227">
        <f t="shared" si="38"/>
        <v>0</v>
      </c>
      <c r="G295" s="116"/>
      <c r="H295" s="408"/>
      <c r="I295" s="230">
        <f t="shared" si="39"/>
        <v>0</v>
      </c>
      <c r="J295" s="116"/>
      <c r="K295" s="408"/>
      <c r="L295" s="230">
        <f t="shared" si="40"/>
        <v>0</v>
      </c>
      <c r="M295" s="464"/>
      <c r="N295" s="118"/>
      <c r="O295" s="230">
        <f t="shared" si="59"/>
        <v>0</v>
      </c>
      <c r="P295" s="387"/>
    </row>
    <row r="296" spans="1:17" hidden="1" x14ac:dyDescent="0.25">
      <c r="A296" s="275" t="s">
        <v>319</v>
      </c>
      <c r="B296" s="63" t="s">
        <v>320</v>
      </c>
      <c r="C296" s="227">
        <f t="shared" si="68"/>
        <v>0</v>
      </c>
      <c r="D296" s="408"/>
      <c r="E296" s="117"/>
      <c r="F296" s="227">
        <f t="shared" si="38"/>
        <v>0</v>
      </c>
      <c r="G296" s="116"/>
      <c r="H296" s="408"/>
      <c r="I296" s="230">
        <f t="shared" si="39"/>
        <v>0</v>
      </c>
      <c r="J296" s="116"/>
      <c r="K296" s="408"/>
      <c r="L296" s="230">
        <f t="shared" si="40"/>
        <v>0</v>
      </c>
      <c r="M296" s="464"/>
      <c r="N296" s="118"/>
      <c r="O296" s="230">
        <f t="shared" si="59"/>
        <v>0</v>
      </c>
      <c r="P296" s="387"/>
    </row>
    <row r="297" spans="1:17" ht="24" hidden="1" x14ac:dyDescent="0.25">
      <c r="A297" s="321" t="s">
        <v>321</v>
      </c>
      <c r="B297" s="322" t="s">
        <v>322</v>
      </c>
      <c r="C297" s="290">
        <f t="shared" si="68"/>
        <v>0</v>
      </c>
      <c r="D297" s="483"/>
      <c r="E297" s="831"/>
      <c r="F297" s="290">
        <f t="shared" si="38"/>
        <v>0</v>
      </c>
      <c r="G297" s="257"/>
      <c r="H297" s="483"/>
      <c r="I297" s="479">
        <f t="shared" si="39"/>
        <v>0</v>
      </c>
      <c r="J297" s="257"/>
      <c r="K297" s="483"/>
      <c r="L297" s="479">
        <f t="shared" si="40"/>
        <v>0</v>
      </c>
      <c r="M297" s="484"/>
      <c r="N297" s="260"/>
      <c r="O297" s="479">
        <f t="shared" si="59"/>
        <v>0</v>
      </c>
      <c r="P297" s="480"/>
    </row>
    <row r="298" spans="1:17" hidden="1" x14ac:dyDescent="0.25">
      <c r="A298" s="520" t="s">
        <v>323</v>
      </c>
      <c r="B298" s="520" t="s">
        <v>324</v>
      </c>
      <c r="C298" s="622">
        <f t="shared" si="68"/>
        <v>0</v>
      </c>
      <c r="D298" s="524"/>
      <c r="E298" s="634"/>
      <c r="F298" s="622">
        <f t="shared" si="38"/>
        <v>0</v>
      </c>
      <c r="G298" s="522"/>
      <c r="H298" s="524"/>
      <c r="I298" s="516">
        <f t="shared" si="39"/>
        <v>0</v>
      </c>
      <c r="J298" s="522"/>
      <c r="K298" s="524"/>
      <c r="L298" s="516">
        <f t="shared" si="40"/>
        <v>0</v>
      </c>
      <c r="M298" s="525"/>
      <c r="N298" s="523"/>
      <c r="O298" s="516">
        <f t="shared" si="59"/>
        <v>0</v>
      </c>
      <c r="P298" s="517"/>
    </row>
    <row r="299" spans="1:17" s="37" customFormat="1" ht="48" hidden="1" x14ac:dyDescent="0.25">
      <c r="A299" s="520" t="s">
        <v>325</v>
      </c>
      <c r="B299" s="330" t="s">
        <v>326</v>
      </c>
      <c r="C299" s="622">
        <f t="shared" si="68"/>
        <v>0</v>
      </c>
      <c r="D299" s="474"/>
      <c r="E299" s="634"/>
      <c r="F299" s="315">
        <f t="shared" si="38"/>
        <v>0</v>
      </c>
      <c r="G299" s="522"/>
      <c r="H299" s="524"/>
      <c r="I299" s="516">
        <f t="shared" si="39"/>
        <v>0</v>
      </c>
      <c r="J299" s="522"/>
      <c r="K299" s="524"/>
      <c r="L299" s="516">
        <f t="shared" si="40"/>
        <v>0</v>
      </c>
      <c r="M299" s="525"/>
      <c r="N299" s="523"/>
      <c r="O299" s="516">
        <f t="shared" si="59"/>
        <v>0</v>
      </c>
      <c r="P299" s="636"/>
      <c r="Q299" s="332"/>
    </row>
    <row r="300" spans="1:17" s="37" customFormat="1" x14ac:dyDescent="0.25">
      <c r="A300" s="529" t="s">
        <v>327</v>
      </c>
      <c r="B300" s="334"/>
      <c r="C300" s="334"/>
      <c r="D300" s="334"/>
      <c r="E300" s="334"/>
      <c r="F300" s="334"/>
      <c r="G300" s="334"/>
      <c r="H300" s="334"/>
      <c r="I300" s="334"/>
      <c r="J300" s="334"/>
      <c r="K300" s="334"/>
      <c r="L300" s="334"/>
      <c r="M300" s="334"/>
      <c r="N300" s="334"/>
      <c r="O300" s="334"/>
      <c r="P300" s="334"/>
      <c r="Q300" s="332"/>
    </row>
    <row r="301" spans="1:17" ht="12.75" thickBot="1" x14ac:dyDescent="0.3">
      <c r="A301" s="530"/>
      <c r="B301" s="531"/>
      <c r="C301" s="531"/>
      <c r="D301" s="531"/>
      <c r="E301" s="531"/>
      <c r="F301" s="531"/>
      <c r="G301" s="531"/>
      <c r="H301" s="531"/>
      <c r="I301" s="531"/>
      <c r="J301" s="531"/>
      <c r="K301" s="531"/>
      <c r="L301" s="531"/>
      <c r="M301" s="531"/>
      <c r="N301" s="531"/>
      <c r="O301" s="531"/>
      <c r="P301" s="531"/>
      <c r="Q301" s="9"/>
    </row>
    <row r="302" spans="1:17" x14ac:dyDescent="0.25">
      <c r="A302" s="4"/>
      <c r="B302" s="4"/>
      <c r="C302" s="4"/>
      <c r="D302" s="4"/>
      <c r="E302" s="4"/>
      <c r="F302" s="4"/>
      <c r="G302" s="4"/>
      <c r="H302" s="4"/>
      <c r="I302" s="4"/>
      <c r="J302" s="4"/>
      <c r="K302" s="4"/>
      <c r="L302" s="4"/>
      <c r="M302" s="4"/>
      <c r="N302" s="4"/>
      <c r="O302" s="4"/>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ij6qJODacxchG6gpGm/9CuBFBC9ZI2RBzW6JL8/OjAsQ6cdnSGf/roBKepS+wk/rsWhn7pFI0ayxzVTBE2GXMQ==" saltValue="JYzong6s8ucWxBuHmo/QbQ==" spinCount="100000" sheet="1" objects="1" scenarios="1" formatCells="0" formatColumns="0" formatRows="0"/>
  <autoFilter ref="A22:P300">
    <filterColumn colId="2">
      <filters>
        <filter val="158 00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76.pielikums Jūrmalas pilsētas domes
2016.gada 19.maija saistošajiem noteikumiem Nr.13
(protokols Nr.6, 8.punkts)  
 </firstHeader>
    <firstFooter>&amp;L&amp;9&amp;D; &amp;T&amp;R&amp;9&amp;P (&amp;N)</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T8" sqref="T8"/>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849</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850</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851</v>
      </c>
      <c r="D8" s="1044"/>
      <c r="E8" s="1044"/>
      <c r="F8" s="1044"/>
      <c r="G8" s="1044"/>
      <c r="H8" s="1044"/>
      <c r="I8" s="1044"/>
      <c r="J8" s="1044"/>
      <c r="K8" s="1044"/>
      <c r="L8" s="1044"/>
      <c r="M8" s="1044"/>
      <c r="N8" s="1044"/>
      <c r="O8" s="1044"/>
      <c r="P8" s="1045"/>
      <c r="Q8" s="9"/>
    </row>
    <row r="9" spans="1:17" x14ac:dyDescent="0.25">
      <c r="A9" s="14" t="s">
        <v>8</v>
      </c>
      <c r="B9" s="15"/>
      <c r="C9" s="1044" t="s">
        <v>852</v>
      </c>
      <c r="D9" s="1044"/>
      <c r="E9" s="1044"/>
      <c r="F9" s="1044"/>
      <c r="G9" s="1044"/>
      <c r="H9" s="1044"/>
      <c r="I9" s="1044"/>
      <c r="J9" s="1044"/>
      <c r="K9" s="1044"/>
      <c r="L9" s="1044"/>
      <c r="M9" s="1044"/>
      <c r="N9" s="1044"/>
      <c r="O9" s="1044"/>
      <c r="P9" s="1045"/>
      <c r="Q9" s="9"/>
    </row>
    <row r="10" spans="1:17" x14ac:dyDescent="0.25">
      <c r="A10" s="14" t="s">
        <v>10</v>
      </c>
      <c r="B10" s="15"/>
      <c r="C10" s="1049" t="s">
        <v>853</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854</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38" t="s">
        <v>29</v>
      </c>
      <c r="F20" s="1040"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39"/>
      <c r="F21" s="1041"/>
      <c r="G21" s="1024"/>
      <c r="H21" s="1043"/>
      <c r="I21" s="1022"/>
      <c r="J21" s="1024"/>
      <c r="K21" s="1043"/>
      <c r="L21" s="1022"/>
      <c r="M21" s="1024"/>
      <c r="N21" s="1043"/>
      <c r="O21" s="1022"/>
      <c r="P21" s="1032"/>
    </row>
    <row r="22" spans="1:17" s="21" customFormat="1" ht="9" thickTop="1" x14ac:dyDescent="0.25">
      <c r="A22" s="22">
        <v>1</v>
      </c>
      <c r="B22" s="22">
        <v>2</v>
      </c>
      <c r="C22" s="22">
        <v>3</v>
      </c>
      <c r="D22" s="36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197"/>
      <c r="D23" s="366"/>
      <c r="E23" s="32"/>
      <c r="F23" s="197"/>
      <c r="G23" s="31"/>
      <c r="H23" s="366"/>
      <c r="I23" s="367"/>
      <c r="J23" s="31"/>
      <c r="K23" s="368"/>
      <c r="L23" s="367"/>
      <c r="M23" s="368"/>
      <c r="N23" s="34"/>
      <c r="O23" s="367"/>
      <c r="P23" s="369"/>
    </row>
    <row r="24" spans="1:17" s="37" customFormat="1" ht="12.75" thickBot="1" x14ac:dyDescent="0.3">
      <c r="A24" s="38"/>
      <c r="B24" s="39" t="s">
        <v>41</v>
      </c>
      <c r="C24" s="43">
        <f>F24+I24+L24+O24</f>
        <v>140926</v>
      </c>
      <c r="D24" s="371">
        <f>SUM(D25,D28,D29,D45,D46)</f>
        <v>141482</v>
      </c>
      <c r="E24" s="42">
        <f>SUM(E25,E28,E29,E45,E46)</f>
        <v>-556</v>
      </c>
      <c r="F24" s="43">
        <f t="shared" ref="F24:F29" si="0">D24+E24</f>
        <v>140926</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row>
    <row r="25" spans="1:17" ht="12.75" hidden="1" thickTop="1" x14ac:dyDescent="0.25">
      <c r="A25" s="46"/>
      <c r="B25" s="47" t="s">
        <v>42</v>
      </c>
      <c r="C25" s="51">
        <f>F25+I25+L25+O25</f>
        <v>0</v>
      </c>
      <c r="D25" s="375">
        <f>SUM(D26:D27)</f>
        <v>0</v>
      </c>
      <c r="E25" s="50">
        <f>SUM(E26:E27)</f>
        <v>0</v>
      </c>
      <c r="F25" s="51">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row>
    <row r="26" spans="1:17" ht="12.75" hidden="1" thickTop="1" x14ac:dyDescent="0.25">
      <c r="A26" s="54"/>
      <c r="B26" s="55" t="s">
        <v>43</v>
      </c>
      <c r="C26" s="610">
        <f>F26+I26+L26+O26</f>
        <v>0</v>
      </c>
      <c r="D26" s="379"/>
      <c r="E26" s="58"/>
      <c r="F26" s="610">
        <f t="shared" si="0"/>
        <v>0</v>
      </c>
      <c r="G26" s="57"/>
      <c r="H26" s="379"/>
      <c r="I26" s="380">
        <f>G26+H26</f>
        <v>0</v>
      </c>
      <c r="J26" s="57"/>
      <c r="K26" s="379"/>
      <c r="L26" s="380">
        <f>J26+K26</f>
        <v>0</v>
      </c>
      <c r="M26" s="381"/>
      <c r="N26" s="60"/>
      <c r="O26" s="380">
        <f>M26+N26</f>
        <v>0</v>
      </c>
      <c r="P26" s="382"/>
    </row>
    <row r="27" spans="1:17" ht="12.75" hidden="1" thickTop="1" x14ac:dyDescent="0.25">
      <c r="A27" s="63"/>
      <c r="B27" s="64" t="s">
        <v>44</v>
      </c>
      <c r="C27" s="611">
        <f>F27+I27+L27+O27</f>
        <v>0</v>
      </c>
      <c r="D27" s="384"/>
      <c r="E27" s="67"/>
      <c r="F27" s="611">
        <f t="shared" si="0"/>
        <v>0</v>
      </c>
      <c r="G27" s="66"/>
      <c r="H27" s="384"/>
      <c r="I27" s="385">
        <f>G27+H27</f>
        <v>0</v>
      </c>
      <c r="J27" s="66"/>
      <c r="K27" s="384"/>
      <c r="L27" s="385">
        <f>J27+K27</f>
        <v>0</v>
      </c>
      <c r="M27" s="386"/>
      <c r="N27" s="69"/>
      <c r="O27" s="385">
        <f>M27+N27</f>
        <v>0</v>
      </c>
      <c r="P27" s="387"/>
    </row>
    <row r="28" spans="1:17" s="37" customFormat="1" ht="25.5" thickTop="1" thickBot="1" x14ac:dyDescent="0.3">
      <c r="A28" s="73">
        <v>19300</v>
      </c>
      <c r="B28" s="73" t="s">
        <v>45</v>
      </c>
      <c r="C28" s="606">
        <f>SUM(F28,I28)</f>
        <v>140926</v>
      </c>
      <c r="D28" s="389">
        <f>D54</f>
        <v>141482</v>
      </c>
      <c r="E28" s="76">
        <v>-556</v>
      </c>
      <c r="F28" s="606">
        <f t="shared" si="0"/>
        <v>140926</v>
      </c>
      <c r="G28" s="75"/>
      <c r="H28" s="389"/>
      <c r="I28" s="390">
        <f>G28+H28</f>
        <v>0</v>
      </c>
      <c r="J28" s="80" t="s">
        <v>46</v>
      </c>
      <c r="K28" s="391" t="s">
        <v>46</v>
      </c>
      <c r="L28" s="84" t="s">
        <v>46</v>
      </c>
      <c r="M28" s="613" t="s">
        <v>46</v>
      </c>
      <c r="N28" s="83" t="s">
        <v>46</v>
      </c>
      <c r="O28" s="84" t="s">
        <v>46</v>
      </c>
      <c r="P28" s="392"/>
    </row>
    <row r="29" spans="1:17" s="37" customFormat="1" ht="34.5" hidden="1" customHeight="1" thickTop="1" x14ac:dyDescent="0.25">
      <c r="A29" s="85"/>
      <c r="B29" s="85" t="s">
        <v>47</v>
      </c>
      <c r="C29" s="97">
        <f>F29</f>
        <v>0</v>
      </c>
      <c r="D29" s="826"/>
      <c r="E29" s="88"/>
      <c r="F29" s="143">
        <f t="shared" si="0"/>
        <v>0</v>
      </c>
      <c r="G29" s="90" t="s">
        <v>46</v>
      </c>
      <c r="H29" s="395" t="s">
        <v>46</v>
      </c>
      <c r="I29" s="94" t="s">
        <v>46</v>
      </c>
      <c r="J29" s="90" t="s">
        <v>46</v>
      </c>
      <c r="K29" s="395" t="s">
        <v>46</v>
      </c>
      <c r="L29" s="94" t="s">
        <v>46</v>
      </c>
      <c r="M29" s="396" t="s">
        <v>46</v>
      </c>
      <c r="N29" s="91" t="s">
        <v>46</v>
      </c>
      <c r="O29" s="94" t="s">
        <v>46</v>
      </c>
      <c r="P29" s="397"/>
    </row>
    <row r="30" spans="1:17" s="37" customFormat="1" ht="36.75" hidden="1" thickTop="1" x14ac:dyDescent="0.25">
      <c r="A30" s="85">
        <v>21300</v>
      </c>
      <c r="B30" s="85" t="s">
        <v>48</v>
      </c>
      <c r="C30" s="97">
        <f t="shared" ref="C30:C44" si="1">L30</f>
        <v>0</v>
      </c>
      <c r="D30" s="395" t="s">
        <v>46</v>
      </c>
      <c r="E30" s="92" t="s">
        <v>46</v>
      </c>
      <c r="F30" s="93" t="s">
        <v>46</v>
      </c>
      <c r="G30" s="90" t="s">
        <v>46</v>
      </c>
      <c r="H30" s="395" t="s">
        <v>46</v>
      </c>
      <c r="I30" s="94" t="s">
        <v>46</v>
      </c>
      <c r="J30" s="95">
        <f>SUM(J31,J35,J37,J40)</f>
        <v>0</v>
      </c>
      <c r="K30" s="399">
        <f>SUM(K31,K35,K37,K40)</f>
        <v>0</v>
      </c>
      <c r="L30" s="99">
        <f t="shared" ref="L30:L44" si="2">J30+K30</f>
        <v>0</v>
      </c>
      <c r="M30" s="396" t="s">
        <v>46</v>
      </c>
      <c r="N30" s="91" t="s">
        <v>46</v>
      </c>
      <c r="O30" s="94" t="s">
        <v>46</v>
      </c>
      <c r="P30" s="397"/>
    </row>
    <row r="31" spans="1:17" s="37" customFormat="1" ht="24.75" hidden="1" thickTop="1" x14ac:dyDescent="0.25">
      <c r="A31" s="100">
        <v>21350</v>
      </c>
      <c r="B31" s="85" t="s">
        <v>49</v>
      </c>
      <c r="C31" s="97">
        <f t="shared" si="1"/>
        <v>0</v>
      </c>
      <c r="D31" s="395" t="s">
        <v>46</v>
      </c>
      <c r="E31" s="92" t="s">
        <v>46</v>
      </c>
      <c r="F31" s="93" t="s">
        <v>46</v>
      </c>
      <c r="G31" s="90" t="s">
        <v>46</v>
      </c>
      <c r="H31" s="395" t="s">
        <v>46</v>
      </c>
      <c r="I31" s="94" t="s">
        <v>46</v>
      </c>
      <c r="J31" s="95">
        <f>SUM(J32:J34)</f>
        <v>0</v>
      </c>
      <c r="K31" s="399">
        <f>SUM(K32:K34)</f>
        <v>0</v>
      </c>
      <c r="L31" s="99">
        <f t="shared" si="2"/>
        <v>0</v>
      </c>
      <c r="M31" s="396" t="s">
        <v>46</v>
      </c>
      <c r="N31" s="91" t="s">
        <v>46</v>
      </c>
      <c r="O31" s="94" t="s">
        <v>46</v>
      </c>
      <c r="P31" s="397"/>
    </row>
    <row r="32" spans="1:17" ht="12.75" hidden="1" thickTop="1" x14ac:dyDescent="0.25">
      <c r="A32" s="54">
        <v>21351</v>
      </c>
      <c r="B32" s="101" t="s">
        <v>50</v>
      </c>
      <c r="C32" s="240">
        <f t="shared" si="1"/>
        <v>0</v>
      </c>
      <c r="D32" s="402" t="s">
        <v>46</v>
      </c>
      <c r="E32" s="103" t="s">
        <v>46</v>
      </c>
      <c r="F32" s="104" t="s">
        <v>46</v>
      </c>
      <c r="G32" s="102" t="s">
        <v>46</v>
      </c>
      <c r="H32" s="402" t="s">
        <v>46</v>
      </c>
      <c r="I32" s="109" t="s">
        <v>46</v>
      </c>
      <c r="J32" s="106"/>
      <c r="K32" s="403"/>
      <c r="L32" s="243">
        <f t="shared" si="2"/>
        <v>0</v>
      </c>
      <c r="M32" s="404" t="s">
        <v>46</v>
      </c>
      <c r="N32" s="105" t="s">
        <v>46</v>
      </c>
      <c r="O32" s="109" t="s">
        <v>46</v>
      </c>
      <c r="P32" s="382"/>
    </row>
    <row r="33" spans="1:16" ht="12.75" hidden="1" thickTop="1" x14ac:dyDescent="0.25">
      <c r="A33" s="63">
        <v>21352</v>
      </c>
      <c r="B33" s="111" t="s">
        <v>51</v>
      </c>
      <c r="C33" s="227">
        <f t="shared" si="1"/>
        <v>0</v>
      </c>
      <c r="D33" s="407" t="s">
        <v>46</v>
      </c>
      <c r="E33" s="113" t="s">
        <v>46</v>
      </c>
      <c r="F33" s="114" t="s">
        <v>46</v>
      </c>
      <c r="G33" s="112" t="s">
        <v>46</v>
      </c>
      <c r="H33" s="407" t="s">
        <v>46</v>
      </c>
      <c r="I33" s="119" t="s">
        <v>46</v>
      </c>
      <c r="J33" s="116"/>
      <c r="K33" s="408"/>
      <c r="L33" s="230">
        <f t="shared" si="2"/>
        <v>0</v>
      </c>
      <c r="M33" s="409" t="s">
        <v>46</v>
      </c>
      <c r="N33" s="115" t="s">
        <v>46</v>
      </c>
      <c r="O33" s="119" t="s">
        <v>46</v>
      </c>
      <c r="P33" s="387"/>
    </row>
    <row r="34" spans="1:16" ht="24.75" hidden="1" thickTop="1" x14ac:dyDescent="0.25">
      <c r="A34" s="63">
        <v>21359</v>
      </c>
      <c r="B34" s="111" t="s">
        <v>52</v>
      </c>
      <c r="C34" s="227">
        <f t="shared" si="1"/>
        <v>0</v>
      </c>
      <c r="D34" s="407" t="s">
        <v>46</v>
      </c>
      <c r="E34" s="113" t="s">
        <v>46</v>
      </c>
      <c r="F34" s="114" t="s">
        <v>46</v>
      </c>
      <c r="G34" s="112" t="s">
        <v>46</v>
      </c>
      <c r="H34" s="407" t="s">
        <v>46</v>
      </c>
      <c r="I34" s="119" t="s">
        <v>46</v>
      </c>
      <c r="J34" s="116"/>
      <c r="K34" s="408"/>
      <c r="L34" s="230">
        <f t="shared" si="2"/>
        <v>0</v>
      </c>
      <c r="M34" s="409" t="s">
        <v>46</v>
      </c>
      <c r="N34" s="115" t="s">
        <v>46</v>
      </c>
      <c r="O34" s="119" t="s">
        <v>46</v>
      </c>
      <c r="P34" s="387"/>
    </row>
    <row r="35" spans="1:16" s="37" customFormat="1" ht="36.75" hidden="1" thickTop="1" x14ac:dyDescent="0.25">
      <c r="A35" s="100">
        <v>21370</v>
      </c>
      <c r="B35" s="85" t="s">
        <v>53</v>
      </c>
      <c r="C35" s="97">
        <f t="shared" si="1"/>
        <v>0</v>
      </c>
      <c r="D35" s="395" t="s">
        <v>46</v>
      </c>
      <c r="E35" s="92" t="s">
        <v>46</v>
      </c>
      <c r="F35" s="93" t="s">
        <v>46</v>
      </c>
      <c r="G35" s="90" t="s">
        <v>46</v>
      </c>
      <c r="H35" s="395" t="s">
        <v>46</v>
      </c>
      <c r="I35" s="94" t="s">
        <v>46</v>
      </c>
      <c r="J35" s="95">
        <f>SUM(J36)</f>
        <v>0</v>
      </c>
      <c r="K35" s="399">
        <f>SUM(K36)</f>
        <v>0</v>
      </c>
      <c r="L35" s="99">
        <f t="shared" si="2"/>
        <v>0</v>
      </c>
      <c r="M35" s="396" t="s">
        <v>46</v>
      </c>
      <c r="N35" s="91" t="s">
        <v>46</v>
      </c>
      <c r="O35" s="94" t="s">
        <v>46</v>
      </c>
      <c r="P35" s="397"/>
    </row>
    <row r="36" spans="1:16" ht="36.75" hidden="1" thickTop="1" x14ac:dyDescent="0.25">
      <c r="A36" s="121">
        <v>21379</v>
      </c>
      <c r="B36" s="122" t="s">
        <v>54</v>
      </c>
      <c r="C36" s="500">
        <f t="shared" si="1"/>
        <v>0</v>
      </c>
      <c r="D36" s="412" t="s">
        <v>46</v>
      </c>
      <c r="E36" s="125" t="s">
        <v>46</v>
      </c>
      <c r="F36" s="126" t="s">
        <v>46</v>
      </c>
      <c r="G36" s="124" t="s">
        <v>46</v>
      </c>
      <c r="H36" s="412" t="s">
        <v>46</v>
      </c>
      <c r="I36" s="132" t="s">
        <v>46</v>
      </c>
      <c r="J36" s="128"/>
      <c r="K36" s="413"/>
      <c r="L36" s="414">
        <f t="shared" si="2"/>
        <v>0</v>
      </c>
      <c r="M36" s="415" t="s">
        <v>46</v>
      </c>
      <c r="N36" s="127" t="s">
        <v>46</v>
      </c>
      <c r="O36" s="132" t="s">
        <v>46</v>
      </c>
      <c r="P36" s="416"/>
    </row>
    <row r="37" spans="1:16" s="37" customFormat="1" ht="12.75" hidden="1" thickTop="1" x14ac:dyDescent="0.25">
      <c r="A37" s="100">
        <v>21380</v>
      </c>
      <c r="B37" s="85" t="s">
        <v>55</v>
      </c>
      <c r="C37" s="97">
        <f t="shared" si="1"/>
        <v>0</v>
      </c>
      <c r="D37" s="395" t="s">
        <v>46</v>
      </c>
      <c r="E37" s="92" t="s">
        <v>46</v>
      </c>
      <c r="F37" s="93" t="s">
        <v>46</v>
      </c>
      <c r="G37" s="90" t="s">
        <v>46</v>
      </c>
      <c r="H37" s="395" t="s">
        <v>46</v>
      </c>
      <c r="I37" s="94" t="s">
        <v>46</v>
      </c>
      <c r="J37" s="95">
        <f>SUM(J38:J39)</f>
        <v>0</v>
      </c>
      <c r="K37" s="399">
        <f>SUM(K38:K39)</f>
        <v>0</v>
      </c>
      <c r="L37" s="99">
        <f t="shared" si="2"/>
        <v>0</v>
      </c>
      <c r="M37" s="396" t="s">
        <v>46</v>
      </c>
      <c r="N37" s="91" t="s">
        <v>46</v>
      </c>
      <c r="O37" s="94" t="s">
        <v>46</v>
      </c>
      <c r="P37" s="397"/>
    </row>
    <row r="38" spans="1:16" ht="12.75" hidden="1" thickTop="1" x14ac:dyDescent="0.25">
      <c r="A38" s="55">
        <v>21381</v>
      </c>
      <c r="B38" s="101" t="s">
        <v>56</v>
      </c>
      <c r="C38" s="240">
        <f t="shared" si="1"/>
        <v>0</v>
      </c>
      <c r="D38" s="402" t="s">
        <v>46</v>
      </c>
      <c r="E38" s="103" t="s">
        <v>46</v>
      </c>
      <c r="F38" s="104" t="s">
        <v>46</v>
      </c>
      <c r="G38" s="102" t="s">
        <v>46</v>
      </c>
      <c r="H38" s="402" t="s">
        <v>46</v>
      </c>
      <c r="I38" s="109" t="s">
        <v>46</v>
      </c>
      <c r="J38" s="106"/>
      <c r="K38" s="403"/>
      <c r="L38" s="243">
        <f t="shared" si="2"/>
        <v>0</v>
      </c>
      <c r="M38" s="404" t="s">
        <v>46</v>
      </c>
      <c r="N38" s="105" t="s">
        <v>46</v>
      </c>
      <c r="O38" s="109" t="s">
        <v>46</v>
      </c>
      <c r="P38" s="382"/>
    </row>
    <row r="39" spans="1:16" ht="24.75" hidden="1" thickTop="1" x14ac:dyDescent="0.25">
      <c r="A39" s="64">
        <v>21383</v>
      </c>
      <c r="B39" s="111" t="s">
        <v>57</v>
      </c>
      <c r="C39" s="227">
        <f t="shared" si="1"/>
        <v>0</v>
      </c>
      <c r="D39" s="407" t="s">
        <v>46</v>
      </c>
      <c r="E39" s="113" t="s">
        <v>46</v>
      </c>
      <c r="F39" s="114" t="s">
        <v>46</v>
      </c>
      <c r="G39" s="112" t="s">
        <v>46</v>
      </c>
      <c r="H39" s="407" t="s">
        <v>46</v>
      </c>
      <c r="I39" s="119" t="s">
        <v>46</v>
      </c>
      <c r="J39" s="116"/>
      <c r="K39" s="408"/>
      <c r="L39" s="230">
        <f t="shared" si="2"/>
        <v>0</v>
      </c>
      <c r="M39" s="409" t="s">
        <v>46</v>
      </c>
      <c r="N39" s="115" t="s">
        <v>46</v>
      </c>
      <c r="O39" s="119" t="s">
        <v>46</v>
      </c>
      <c r="P39" s="387"/>
    </row>
    <row r="40" spans="1:16" s="37" customFormat="1" ht="24.75" hidden="1" thickTop="1" x14ac:dyDescent="0.25">
      <c r="A40" s="100">
        <v>21390</v>
      </c>
      <c r="B40" s="85" t="s">
        <v>58</v>
      </c>
      <c r="C40" s="97">
        <f t="shared" si="1"/>
        <v>0</v>
      </c>
      <c r="D40" s="395" t="s">
        <v>46</v>
      </c>
      <c r="E40" s="92" t="s">
        <v>46</v>
      </c>
      <c r="F40" s="93" t="s">
        <v>46</v>
      </c>
      <c r="G40" s="90" t="s">
        <v>46</v>
      </c>
      <c r="H40" s="395" t="s">
        <v>46</v>
      </c>
      <c r="I40" s="94" t="s">
        <v>46</v>
      </c>
      <c r="J40" s="95">
        <f>SUM(J41:J44)</f>
        <v>0</v>
      </c>
      <c r="K40" s="399">
        <f>SUM(K41:K44)</f>
        <v>0</v>
      </c>
      <c r="L40" s="99">
        <f t="shared" si="2"/>
        <v>0</v>
      </c>
      <c r="M40" s="396" t="s">
        <v>46</v>
      </c>
      <c r="N40" s="91" t="s">
        <v>46</v>
      </c>
      <c r="O40" s="94" t="s">
        <v>46</v>
      </c>
      <c r="P40" s="397"/>
    </row>
    <row r="41" spans="1:16" ht="24.75" hidden="1" thickTop="1" x14ac:dyDescent="0.25">
      <c r="A41" s="55">
        <v>21391</v>
      </c>
      <c r="B41" s="101" t="s">
        <v>59</v>
      </c>
      <c r="C41" s="240">
        <f t="shared" si="1"/>
        <v>0</v>
      </c>
      <c r="D41" s="402" t="s">
        <v>46</v>
      </c>
      <c r="E41" s="103" t="s">
        <v>46</v>
      </c>
      <c r="F41" s="104" t="s">
        <v>46</v>
      </c>
      <c r="G41" s="102" t="s">
        <v>46</v>
      </c>
      <c r="H41" s="402" t="s">
        <v>46</v>
      </c>
      <c r="I41" s="109" t="s">
        <v>46</v>
      </c>
      <c r="J41" s="106"/>
      <c r="K41" s="403"/>
      <c r="L41" s="243">
        <f t="shared" si="2"/>
        <v>0</v>
      </c>
      <c r="M41" s="404" t="s">
        <v>46</v>
      </c>
      <c r="N41" s="105" t="s">
        <v>46</v>
      </c>
      <c r="O41" s="109" t="s">
        <v>46</v>
      </c>
      <c r="P41" s="382"/>
    </row>
    <row r="42" spans="1:16" ht="12.75" hidden="1" thickTop="1" x14ac:dyDescent="0.25">
      <c r="A42" s="64">
        <v>21393</v>
      </c>
      <c r="B42" s="111" t="s">
        <v>60</v>
      </c>
      <c r="C42" s="227">
        <f t="shared" si="1"/>
        <v>0</v>
      </c>
      <c r="D42" s="407" t="s">
        <v>46</v>
      </c>
      <c r="E42" s="113" t="s">
        <v>46</v>
      </c>
      <c r="F42" s="114" t="s">
        <v>46</v>
      </c>
      <c r="G42" s="112" t="s">
        <v>46</v>
      </c>
      <c r="H42" s="407" t="s">
        <v>46</v>
      </c>
      <c r="I42" s="119" t="s">
        <v>46</v>
      </c>
      <c r="J42" s="116"/>
      <c r="K42" s="408"/>
      <c r="L42" s="230">
        <f t="shared" si="2"/>
        <v>0</v>
      </c>
      <c r="M42" s="409" t="s">
        <v>46</v>
      </c>
      <c r="N42" s="115" t="s">
        <v>46</v>
      </c>
      <c r="O42" s="119" t="s">
        <v>46</v>
      </c>
      <c r="P42" s="387"/>
    </row>
    <row r="43" spans="1:16" ht="12.75" hidden="1" thickTop="1" x14ac:dyDescent="0.25">
      <c r="A43" s="64">
        <v>21395</v>
      </c>
      <c r="B43" s="111" t="s">
        <v>61</v>
      </c>
      <c r="C43" s="227">
        <f t="shared" si="1"/>
        <v>0</v>
      </c>
      <c r="D43" s="407" t="s">
        <v>46</v>
      </c>
      <c r="E43" s="113" t="s">
        <v>46</v>
      </c>
      <c r="F43" s="114" t="s">
        <v>46</v>
      </c>
      <c r="G43" s="112" t="s">
        <v>46</v>
      </c>
      <c r="H43" s="407" t="s">
        <v>46</v>
      </c>
      <c r="I43" s="119" t="s">
        <v>46</v>
      </c>
      <c r="J43" s="116"/>
      <c r="K43" s="408"/>
      <c r="L43" s="230">
        <f t="shared" si="2"/>
        <v>0</v>
      </c>
      <c r="M43" s="409" t="s">
        <v>46</v>
      </c>
      <c r="N43" s="115" t="s">
        <v>46</v>
      </c>
      <c r="O43" s="119" t="s">
        <v>46</v>
      </c>
      <c r="P43" s="387"/>
    </row>
    <row r="44" spans="1:16" ht="24.75" hidden="1" thickTop="1" x14ac:dyDescent="0.25">
      <c r="A44" s="64">
        <v>21399</v>
      </c>
      <c r="B44" s="111" t="s">
        <v>62</v>
      </c>
      <c r="C44" s="227">
        <f t="shared" si="1"/>
        <v>0</v>
      </c>
      <c r="D44" s="407" t="s">
        <v>46</v>
      </c>
      <c r="E44" s="113" t="s">
        <v>46</v>
      </c>
      <c r="F44" s="114" t="s">
        <v>46</v>
      </c>
      <c r="G44" s="112" t="s">
        <v>46</v>
      </c>
      <c r="H44" s="407" t="s">
        <v>46</v>
      </c>
      <c r="I44" s="119" t="s">
        <v>46</v>
      </c>
      <c r="J44" s="116"/>
      <c r="K44" s="408"/>
      <c r="L44" s="230">
        <f t="shared" si="2"/>
        <v>0</v>
      </c>
      <c r="M44" s="409" t="s">
        <v>46</v>
      </c>
      <c r="N44" s="115" t="s">
        <v>46</v>
      </c>
      <c r="O44" s="119" t="s">
        <v>46</v>
      </c>
      <c r="P44" s="387"/>
    </row>
    <row r="45" spans="1:16" s="37" customFormat="1" ht="24.75" hidden="1" thickTop="1" x14ac:dyDescent="0.25">
      <c r="A45" s="100">
        <v>21420</v>
      </c>
      <c r="B45" s="85" t="s">
        <v>63</v>
      </c>
      <c r="C45" s="143">
        <f>F45</f>
        <v>0</v>
      </c>
      <c r="D45" s="827"/>
      <c r="E45" s="135"/>
      <c r="F45" s="143">
        <f>D45+E45</f>
        <v>0</v>
      </c>
      <c r="G45" s="90" t="s">
        <v>46</v>
      </c>
      <c r="H45" s="395" t="s">
        <v>46</v>
      </c>
      <c r="I45" s="94" t="s">
        <v>46</v>
      </c>
      <c r="J45" s="90" t="s">
        <v>46</v>
      </c>
      <c r="K45" s="395" t="s">
        <v>46</v>
      </c>
      <c r="L45" s="94" t="s">
        <v>46</v>
      </c>
      <c r="M45" s="396" t="s">
        <v>46</v>
      </c>
      <c r="N45" s="91" t="s">
        <v>46</v>
      </c>
      <c r="O45" s="94" t="s">
        <v>46</v>
      </c>
      <c r="P45" s="397"/>
    </row>
    <row r="46" spans="1:16" s="37" customFormat="1" ht="24.75" hidden="1" thickTop="1" x14ac:dyDescent="0.25">
      <c r="A46" s="136">
        <v>21490</v>
      </c>
      <c r="B46" s="137" t="s">
        <v>64</v>
      </c>
      <c r="C46" s="143">
        <f>F46+I46+L46</f>
        <v>0</v>
      </c>
      <c r="D46" s="419">
        <f>D47</f>
        <v>0</v>
      </c>
      <c r="E46" s="139">
        <f>E47</f>
        <v>0</v>
      </c>
      <c r="F46" s="140">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75" hidden="1" thickTop="1" x14ac:dyDescent="0.25">
      <c r="A47" s="64">
        <v>21499</v>
      </c>
      <c r="B47" s="111" t="s">
        <v>65</v>
      </c>
      <c r="C47" s="614">
        <f>F47+I47+L47</f>
        <v>0</v>
      </c>
      <c r="D47" s="379"/>
      <c r="E47" s="58"/>
      <c r="F47" s="610">
        <f>D47+E47</f>
        <v>0</v>
      </c>
      <c r="G47" s="422"/>
      <c r="H47" s="379"/>
      <c r="I47" s="380">
        <f>G47+H47</f>
        <v>0</v>
      </c>
      <c r="J47" s="57"/>
      <c r="K47" s="379"/>
      <c r="L47" s="380">
        <f>J47+K47</f>
        <v>0</v>
      </c>
      <c r="M47" s="415" t="s">
        <v>46</v>
      </c>
      <c r="N47" s="127" t="s">
        <v>46</v>
      </c>
      <c r="O47" s="132" t="s">
        <v>46</v>
      </c>
      <c r="P47" s="416"/>
    </row>
    <row r="48" spans="1:16" ht="24.75" hidden="1" thickTop="1" x14ac:dyDescent="0.25">
      <c r="A48" s="152">
        <v>23000</v>
      </c>
      <c r="B48" s="153" t="s">
        <v>66</v>
      </c>
      <c r="C48" s="143">
        <f>O48</f>
        <v>0</v>
      </c>
      <c r="D48" s="426" t="s">
        <v>46</v>
      </c>
      <c r="E48" s="631" t="s">
        <v>46</v>
      </c>
      <c r="F48" s="632" t="s">
        <v>46</v>
      </c>
      <c r="G48" s="423" t="s">
        <v>46</v>
      </c>
      <c r="H48" s="426" t="s">
        <v>46</v>
      </c>
      <c r="I48" s="427" t="s">
        <v>46</v>
      </c>
      <c r="J48" s="423" t="s">
        <v>46</v>
      </c>
      <c r="K48" s="426" t="s">
        <v>46</v>
      </c>
      <c r="L48" s="427" t="s">
        <v>46</v>
      </c>
      <c r="M48" s="428">
        <f>SUM(M49:M50)</f>
        <v>0</v>
      </c>
      <c r="N48" s="144">
        <f>SUM(N49:N50)</f>
        <v>0</v>
      </c>
      <c r="O48" s="145">
        <f>M48+N48</f>
        <v>0</v>
      </c>
      <c r="P48" s="397"/>
    </row>
    <row r="49" spans="1:16" ht="24.75" hidden="1" thickTop="1" x14ac:dyDescent="0.25">
      <c r="A49" s="155">
        <v>23410</v>
      </c>
      <c r="B49" s="156" t="s">
        <v>67</v>
      </c>
      <c r="C49" s="167">
        <f>O49</f>
        <v>0</v>
      </c>
      <c r="D49" s="431" t="s">
        <v>46</v>
      </c>
      <c r="E49" s="159" t="s">
        <v>46</v>
      </c>
      <c r="F49" s="160" t="s">
        <v>46</v>
      </c>
      <c r="G49" s="158" t="s">
        <v>46</v>
      </c>
      <c r="H49" s="431" t="s">
        <v>46</v>
      </c>
      <c r="I49" s="163" t="s">
        <v>46</v>
      </c>
      <c r="J49" s="158" t="s">
        <v>46</v>
      </c>
      <c r="K49" s="431" t="s">
        <v>46</v>
      </c>
      <c r="L49" s="163" t="s">
        <v>46</v>
      </c>
      <c r="M49" s="432"/>
      <c r="N49" s="433"/>
      <c r="O49" s="169">
        <f>M49+N49</f>
        <v>0</v>
      </c>
      <c r="P49" s="434"/>
    </row>
    <row r="50" spans="1:16" ht="24.75" hidden="1" thickTop="1" x14ac:dyDescent="0.25">
      <c r="A50" s="155">
        <v>23510</v>
      </c>
      <c r="B50" s="156" t="s">
        <v>68</v>
      </c>
      <c r="C50" s="167">
        <f>O50</f>
        <v>0</v>
      </c>
      <c r="D50" s="431" t="s">
        <v>46</v>
      </c>
      <c r="E50" s="159" t="s">
        <v>46</v>
      </c>
      <c r="F50" s="160" t="s">
        <v>46</v>
      </c>
      <c r="G50" s="158" t="s">
        <v>46</v>
      </c>
      <c r="H50" s="431" t="s">
        <v>46</v>
      </c>
      <c r="I50" s="163" t="s">
        <v>46</v>
      </c>
      <c r="J50" s="158" t="s">
        <v>46</v>
      </c>
      <c r="K50" s="431" t="s">
        <v>46</v>
      </c>
      <c r="L50" s="163" t="s">
        <v>46</v>
      </c>
      <c r="M50" s="432"/>
      <c r="N50" s="433"/>
      <c r="O50" s="169">
        <f>M50+N50</f>
        <v>0</v>
      </c>
      <c r="P50" s="434"/>
    </row>
    <row r="51" spans="1:16" ht="12.75" thickTop="1" x14ac:dyDescent="0.25">
      <c r="A51" s="164"/>
      <c r="B51" s="156"/>
      <c r="C51" s="216"/>
      <c r="D51" s="431"/>
      <c r="E51" s="602"/>
      <c r="F51" s="167"/>
      <c r="G51" s="436"/>
      <c r="H51" s="437"/>
      <c r="I51" s="163"/>
      <c r="J51" s="162"/>
      <c r="K51" s="438"/>
      <c r="L51" s="169"/>
      <c r="M51" s="432"/>
      <c r="N51" s="433"/>
      <c r="O51" s="169"/>
      <c r="P51" s="434"/>
    </row>
    <row r="52" spans="1:16" s="37" customFormat="1" x14ac:dyDescent="0.25">
      <c r="A52" s="170"/>
      <c r="B52" s="171" t="s">
        <v>69</v>
      </c>
      <c r="C52" s="616"/>
      <c r="D52" s="828"/>
      <c r="E52" s="603"/>
      <c r="F52" s="607"/>
      <c r="G52" s="440"/>
      <c r="H52" s="442"/>
      <c r="I52" s="180"/>
      <c r="J52" s="440"/>
      <c r="K52" s="442"/>
      <c r="L52" s="180"/>
      <c r="M52" s="443"/>
      <c r="N52" s="441"/>
      <c r="O52" s="180"/>
      <c r="P52" s="444"/>
    </row>
    <row r="53" spans="1:16" s="37" customFormat="1" ht="12.75" thickBot="1" x14ac:dyDescent="0.3">
      <c r="A53" s="181"/>
      <c r="B53" s="38" t="s">
        <v>70</v>
      </c>
      <c r="C53" s="184">
        <f t="shared" ref="C53:C116" si="4">F53+I53+L53+O53</f>
        <v>140926</v>
      </c>
      <c r="D53" s="446">
        <f>SUM(D54,D284)</f>
        <v>141482</v>
      </c>
      <c r="E53" s="183">
        <f>SUM(E54,E284)</f>
        <v>-556</v>
      </c>
      <c r="F53" s="184">
        <f t="shared" ref="F53:F117" si="5">D53+E53</f>
        <v>140926</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row>
    <row r="54" spans="1:16" s="37" customFormat="1" ht="36.75" thickTop="1" x14ac:dyDescent="0.25">
      <c r="A54" s="188"/>
      <c r="B54" s="189" t="s">
        <v>71</v>
      </c>
      <c r="C54" s="193">
        <f t="shared" si="4"/>
        <v>140926</v>
      </c>
      <c r="D54" s="449">
        <f>SUM(D55,D197)</f>
        <v>141482</v>
      </c>
      <c r="E54" s="192">
        <f>SUM(E55,E197)</f>
        <v>-556</v>
      </c>
      <c r="F54" s="193">
        <f t="shared" si="5"/>
        <v>140926</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row>
    <row r="55" spans="1:16" s="37" customFormat="1" ht="24" x14ac:dyDescent="0.25">
      <c r="A55" s="197"/>
      <c r="B55" s="28" t="s">
        <v>72</v>
      </c>
      <c r="C55" s="175">
        <f t="shared" si="4"/>
        <v>140926</v>
      </c>
      <c r="D55" s="453">
        <f>SUM(D56,D78,D176,D190)</f>
        <v>141482</v>
      </c>
      <c r="E55" s="174">
        <f>SUM(E56,E78,E176,E190)</f>
        <v>-556</v>
      </c>
      <c r="F55" s="175">
        <f t="shared" si="5"/>
        <v>140926</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row>
    <row r="56" spans="1:16" s="37" customFormat="1" hidden="1" x14ac:dyDescent="0.25">
      <c r="A56" s="200">
        <v>1000</v>
      </c>
      <c r="B56" s="200" t="s">
        <v>73</v>
      </c>
      <c r="C56" s="608">
        <f t="shared" si="4"/>
        <v>0</v>
      </c>
      <c r="D56" s="829">
        <f>SUM(D57,D70)</f>
        <v>0</v>
      </c>
      <c r="E56" s="604">
        <f>SUM(E57,E70)</f>
        <v>0</v>
      </c>
      <c r="F56" s="608">
        <f t="shared" si="5"/>
        <v>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row>
    <row r="57" spans="1:16" hidden="1" x14ac:dyDescent="0.25">
      <c r="A57" s="85">
        <v>1100</v>
      </c>
      <c r="B57" s="210" t="s">
        <v>74</v>
      </c>
      <c r="C57" s="97">
        <f t="shared" si="4"/>
        <v>0</v>
      </c>
      <c r="D57" s="399">
        <f>SUM(D58,D61,D69)</f>
        <v>0</v>
      </c>
      <c r="E57" s="96">
        <f>SUM(E58,E61,E69)</f>
        <v>0</v>
      </c>
      <c r="F57" s="97">
        <f t="shared" si="5"/>
        <v>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row>
    <row r="58" spans="1:16" hidden="1" x14ac:dyDescent="0.25">
      <c r="A58" s="213">
        <v>1110</v>
      </c>
      <c r="B58" s="156" t="s">
        <v>75</v>
      </c>
      <c r="C58" s="216">
        <f t="shared" si="4"/>
        <v>0</v>
      </c>
      <c r="D58" s="461">
        <f>SUM(D59:D60)</f>
        <v>0</v>
      </c>
      <c r="E58" s="215">
        <f>SUM(E59:E60)</f>
        <v>0</v>
      </c>
      <c r="F58" s="216">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240">
        <f t="shared" si="4"/>
        <v>0</v>
      </c>
      <c r="D59" s="403"/>
      <c r="E59" s="107"/>
      <c r="F59" s="240">
        <f t="shared" si="5"/>
        <v>0</v>
      </c>
      <c r="G59" s="106"/>
      <c r="H59" s="403"/>
      <c r="I59" s="243">
        <f t="shared" si="6"/>
        <v>0</v>
      </c>
      <c r="J59" s="106"/>
      <c r="K59" s="403"/>
      <c r="L59" s="243">
        <f t="shared" si="7"/>
        <v>0</v>
      </c>
      <c r="M59" s="463"/>
      <c r="N59" s="108"/>
      <c r="O59" s="243">
        <f t="shared" si="8"/>
        <v>0</v>
      </c>
      <c r="P59" s="382"/>
    </row>
    <row r="60" spans="1:16" ht="24" hidden="1" x14ac:dyDescent="0.25">
      <c r="A60" s="64">
        <v>1119</v>
      </c>
      <c r="B60" s="111" t="s">
        <v>77</v>
      </c>
      <c r="C60" s="227">
        <f t="shared" si="4"/>
        <v>0</v>
      </c>
      <c r="D60" s="408"/>
      <c r="E60" s="117"/>
      <c r="F60" s="227">
        <f t="shared" si="5"/>
        <v>0</v>
      </c>
      <c r="G60" s="116"/>
      <c r="H60" s="408"/>
      <c r="I60" s="230">
        <f t="shared" si="6"/>
        <v>0</v>
      </c>
      <c r="J60" s="116"/>
      <c r="K60" s="408"/>
      <c r="L60" s="230">
        <f t="shared" si="7"/>
        <v>0</v>
      </c>
      <c r="M60" s="464"/>
      <c r="N60" s="118"/>
      <c r="O60" s="230">
        <f t="shared" si="8"/>
        <v>0</v>
      </c>
      <c r="P60" s="387"/>
    </row>
    <row r="61" spans="1:16" ht="24" hidden="1" x14ac:dyDescent="0.25">
      <c r="A61" s="224">
        <v>1140</v>
      </c>
      <c r="B61" s="111" t="s">
        <v>78</v>
      </c>
      <c r="C61" s="227">
        <f t="shared" si="4"/>
        <v>0</v>
      </c>
      <c r="D61" s="465">
        <f>SUM(D62:D68)</f>
        <v>0</v>
      </c>
      <c r="E61" s="226">
        <f>SUM(E62:E68)</f>
        <v>0</v>
      </c>
      <c r="F61" s="227">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227">
        <f t="shared" si="4"/>
        <v>0</v>
      </c>
      <c r="D62" s="408"/>
      <c r="E62" s="117"/>
      <c r="F62" s="227">
        <f t="shared" si="5"/>
        <v>0</v>
      </c>
      <c r="G62" s="116"/>
      <c r="H62" s="408"/>
      <c r="I62" s="230">
        <f t="shared" si="6"/>
        <v>0</v>
      </c>
      <c r="J62" s="116"/>
      <c r="K62" s="408"/>
      <c r="L62" s="230">
        <f t="shared" si="7"/>
        <v>0</v>
      </c>
      <c r="M62" s="464"/>
      <c r="N62" s="118"/>
      <c r="O62" s="230">
        <f t="shared" si="8"/>
        <v>0</v>
      </c>
      <c r="P62" s="387"/>
    </row>
    <row r="63" spans="1:16" ht="24" hidden="1" x14ac:dyDescent="0.25">
      <c r="A63" s="64">
        <v>1142</v>
      </c>
      <c r="B63" s="111" t="s">
        <v>80</v>
      </c>
      <c r="C63" s="227">
        <f t="shared" si="4"/>
        <v>0</v>
      </c>
      <c r="D63" s="408"/>
      <c r="E63" s="117"/>
      <c r="F63" s="227">
        <f t="shared" si="5"/>
        <v>0</v>
      </c>
      <c r="G63" s="116"/>
      <c r="H63" s="408"/>
      <c r="I63" s="230">
        <f t="shared" si="6"/>
        <v>0</v>
      </c>
      <c r="J63" s="116"/>
      <c r="K63" s="408"/>
      <c r="L63" s="230">
        <f t="shared" si="7"/>
        <v>0</v>
      </c>
      <c r="M63" s="464"/>
      <c r="N63" s="118"/>
      <c r="O63" s="230">
        <f t="shared" si="8"/>
        <v>0</v>
      </c>
      <c r="P63" s="387"/>
    </row>
    <row r="64" spans="1:16" ht="24" hidden="1" x14ac:dyDescent="0.25">
      <c r="A64" s="64">
        <v>1145</v>
      </c>
      <c r="B64" s="111" t="s">
        <v>81</v>
      </c>
      <c r="C64" s="227">
        <f t="shared" si="4"/>
        <v>0</v>
      </c>
      <c r="D64" s="408"/>
      <c r="E64" s="117"/>
      <c r="F64" s="227">
        <f t="shared" si="5"/>
        <v>0</v>
      </c>
      <c r="G64" s="116"/>
      <c r="H64" s="408"/>
      <c r="I64" s="230">
        <f t="shared" si="6"/>
        <v>0</v>
      </c>
      <c r="J64" s="116"/>
      <c r="K64" s="408"/>
      <c r="L64" s="230">
        <f t="shared" si="7"/>
        <v>0</v>
      </c>
      <c r="M64" s="464"/>
      <c r="N64" s="118"/>
      <c r="O64" s="230">
        <f t="shared" si="8"/>
        <v>0</v>
      </c>
      <c r="P64" s="387"/>
    </row>
    <row r="65" spans="1:16" ht="24" hidden="1" x14ac:dyDescent="0.25">
      <c r="A65" s="64">
        <v>1146</v>
      </c>
      <c r="B65" s="111" t="s">
        <v>82</v>
      </c>
      <c r="C65" s="227">
        <f t="shared" si="4"/>
        <v>0</v>
      </c>
      <c r="D65" s="408"/>
      <c r="E65" s="117"/>
      <c r="F65" s="227">
        <f t="shared" si="5"/>
        <v>0</v>
      </c>
      <c r="G65" s="116"/>
      <c r="H65" s="408"/>
      <c r="I65" s="230">
        <f t="shared" si="6"/>
        <v>0</v>
      </c>
      <c r="J65" s="116"/>
      <c r="K65" s="408"/>
      <c r="L65" s="230">
        <f t="shared" si="7"/>
        <v>0</v>
      </c>
      <c r="M65" s="464"/>
      <c r="N65" s="118"/>
      <c r="O65" s="230">
        <f t="shared" si="8"/>
        <v>0</v>
      </c>
      <c r="P65" s="387"/>
    </row>
    <row r="66" spans="1:16" hidden="1" x14ac:dyDescent="0.25">
      <c r="A66" s="64">
        <v>1147</v>
      </c>
      <c r="B66" s="111" t="s">
        <v>83</v>
      </c>
      <c r="C66" s="227">
        <f t="shared" si="4"/>
        <v>0</v>
      </c>
      <c r="D66" s="408"/>
      <c r="E66" s="117"/>
      <c r="F66" s="227">
        <f t="shared" si="5"/>
        <v>0</v>
      </c>
      <c r="G66" s="116"/>
      <c r="H66" s="408"/>
      <c r="I66" s="230">
        <f t="shared" si="6"/>
        <v>0</v>
      </c>
      <c r="J66" s="116"/>
      <c r="K66" s="408"/>
      <c r="L66" s="230">
        <f t="shared" si="7"/>
        <v>0</v>
      </c>
      <c r="M66" s="464"/>
      <c r="N66" s="118"/>
      <c r="O66" s="230">
        <f t="shared" si="8"/>
        <v>0</v>
      </c>
      <c r="P66" s="387"/>
    </row>
    <row r="67" spans="1:16" hidden="1" x14ac:dyDescent="0.25">
      <c r="A67" s="64">
        <v>1148</v>
      </c>
      <c r="B67" s="111" t="s">
        <v>84</v>
      </c>
      <c r="C67" s="227">
        <f t="shared" si="4"/>
        <v>0</v>
      </c>
      <c r="D67" s="408"/>
      <c r="E67" s="117"/>
      <c r="F67" s="227">
        <f t="shared" si="5"/>
        <v>0</v>
      </c>
      <c r="G67" s="116"/>
      <c r="H67" s="408"/>
      <c r="I67" s="230">
        <f t="shared" si="6"/>
        <v>0</v>
      </c>
      <c r="J67" s="116"/>
      <c r="K67" s="408"/>
      <c r="L67" s="230">
        <f t="shared" si="7"/>
        <v>0</v>
      </c>
      <c r="M67" s="464"/>
      <c r="N67" s="118"/>
      <c r="O67" s="230">
        <f t="shared" si="8"/>
        <v>0</v>
      </c>
      <c r="P67" s="387"/>
    </row>
    <row r="68" spans="1:16" ht="36" hidden="1" x14ac:dyDescent="0.25">
      <c r="A68" s="64">
        <v>1149</v>
      </c>
      <c r="B68" s="111" t="s">
        <v>85</v>
      </c>
      <c r="C68" s="227">
        <f t="shared" si="4"/>
        <v>0</v>
      </c>
      <c r="D68" s="408"/>
      <c r="E68" s="117"/>
      <c r="F68" s="227">
        <f t="shared" si="5"/>
        <v>0</v>
      </c>
      <c r="G68" s="116"/>
      <c r="H68" s="408"/>
      <c r="I68" s="230">
        <f t="shared" si="6"/>
        <v>0</v>
      </c>
      <c r="J68" s="116"/>
      <c r="K68" s="408"/>
      <c r="L68" s="230">
        <f t="shared" si="7"/>
        <v>0</v>
      </c>
      <c r="M68" s="464"/>
      <c r="N68" s="118"/>
      <c r="O68" s="230">
        <f t="shared" si="8"/>
        <v>0</v>
      </c>
      <c r="P68" s="387"/>
    </row>
    <row r="69" spans="1:16" ht="36" hidden="1" x14ac:dyDescent="0.25">
      <c r="A69" s="213">
        <v>1150</v>
      </c>
      <c r="B69" s="156" t="s">
        <v>86</v>
      </c>
      <c r="C69" s="227">
        <f t="shared" si="4"/>
        <v>0</v>
      </c>
      <c r="D69" s="467"/>
      <c r="E69" s="232"/>
      <c r="F69" s="216">
        <f t="shared" si="5"/>
        <v>0</v>
      </c>
      <c r="G69" s="231"/>
      <c r="H69" s="467"/>
      <c r="I69" s="219">
        <f t="shared" si="6"/>
        <v>0</v>
      </c>
      <c r="J69" s="231"/>
      <c r="K69" s="467"/>
      <c r="L69" s="219">
        <f t="shared" si="7"/>
        <v>0</v>
      </c>
      <c r="M69" s="468"/>
      <c r="N69" s="234"/>
      <c r="O69" s="219">
        <f t="shared" si="8"/>
        <v>0</v>
      </c>
      <c r="P69" s="434"/>
    </row>
    <row r="70" spans="1:16" ht="36" hidden="1" x14ac:dyDescent="0.25">
      <c r="A70" s="85">
        <v>1200</v>
      </c>
      <c r="B70" s="210" t="s">
        <v>87</v>
      </c>
      <c r="C70" s="97">
        <f t="shared" si="4"/>
        <v>0</v>
      </c>
      <c r="D70" s="399">
        <f>SUM(D71:D72)</f>
        <v>0</v>
      </c>
      <c r="E70" s="96">
        <f>SUM(E71:E72)</f>
        <v>0</v>
      </c>
      <c r="F70" s="97">
        <f>D70+E70</f>
        <v>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hidden="1" x14ac:dyDescent="0.25">
      <c r="A71" s="350">
        <v>1210</v>
      </c>
      <c r="B71" s="101" t="s">
        <v>88</v>
      </c>
      <c r="C71" s="240">
        <f t="shared" si="4"/>
        <v>0</v>
      </c>
      <c r="D71" s="403"/>
      <c r="E71" s="107"/>
      <c r="F71" s="240">
        <f t="shared" si="5"/>
        <v>0</v>
      </c>
      <c r="G71" s="106"/>
      <c r="H71" s="403"/>
      <c r="I71" s="243">
        <f t="shared" si="6"/>
        <v>0</v>
      </c>
      <c r="J71" s="106"/>
      <c r="K71" s="403"/>
      <c r="L71" s="243">
        <f t="shared" si="7"/>
        <v>0</v>
      </c>
      <c r="M71" s="463"/>
      <c r="N71" s="108"/>
      <c r="O71" s="243">
        <f t="shared" si="8"/>
        <v>0</v>
      </c>
      <c r="P71" s="382"/>
    </row>
    <row r="72" spans="1:16" ht="24" hidden="1" x14ac:dyDescent="0.25">
      <c r="A72" s="224">
        <v>1220</v>
      </c>
      <c r="B72" s="111" t="s">
        <v>89</v>
      </c>
      <c r="C72" s="227">
        <f t="shared" si="4"/>
        <v>0</v>
      </c>
      <c r="D72" s="465">
        <f>SUM(D73:D77)</f>
        <v>0</v>
      </c>
      <c r="E72" s="226">
        <f>SUM(E73:E77)</f>
        <v>0</v>
      </c>
      <c r="F72" s="227">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227">
        <f t="shared" si="4"/>
        <v>0</v>
      </c>
      <c r="D73" s="408"/>
      <c r="E73" s="117"/>
      <c r="F73" s="227">
        <f t="shared" si="5"/>
        <v>0</v>
      </c>
      <c r="G73" s="116"/>
      <c r="H73" s="408"/>
      <c r="I73" s="230">
        <f t="shared" si="6"/>
        <v>0</v>
      </c>
      <c r="J73" s="116"/>
      <c r="K73" s="408"/>
      <c r="L73" s="230">
        <f t="shared" si="7"/>
        <v>0</v>
      </c>
      <c r="M73" s="464"/>
      <c r="N73" s="118"/>
      <c r="O73" s="230">
        <f t="shared" si="8"/>
        <v>0</v>
      </c>
      <c r="P73" s="387"/>
    </row>
    <row r="74" spans="1:16" hidden="1" x14ac:dyDescent="0.25">
      <c r="A74" s="64">
        <v>1223</v>
      </c>
      <c r="B74" s="111" t="s">
        <v>91</v>
      </c>
      <c r="C74" s="227">
        <f t="shared" si="4"/>
        <v>0</v>
      </c>
      <c r="D74" s="408"/>
      <c r="E74" s="117"/>
      <c r="F74" s="227">
        <f t="shared" si="5"/>
        <v>0</v>
      </c>
      <c r="G74" s="116"/>
      <c r="H74" s="408"/>
      <c r="I74" s="230">
        <f t="shared" si="6"/>
        <v>0</v>
      </c>
      <c r="J74" s="116"/>
      <c r="K74" s="408"/>
      <c r="L74" s="230">
        <f t="shared" si="7"/>
        <v>0</v>
      </c>
      <c r="M74" s="464"/>
      <c r="N74" s="118"/>
      <c r="O74" s="230">
        <f t="shared" si="8"/>
        <v>0</v>
      </c>
      <c r="P74" s="387"/>
    </row>
    <row r="75" spans="1:16" hidden="1" x14ac:dyDescent="0.25">
      <c r="A75" s="64">
        <v>1225</v>
      </c>
      <c r="B75" s="111" t="s">
        <v>92</v>
      </c>
      <c r="C75" s="227">
        <f t="shared" si="4"/>
        <v>0</v>
      </c>
      <c r="D75" s="408"/>
      <c r="E75" s="117"/>
      <c r="F75" s="227">
        <f t="shared" si="5"/>
        <v>0</v>
      </c>
      <c r="G75" s="116"/>
      <c r="H75" s="408"/>
      <c r="I75" s="230">
        <f t="shared" si="6"/>
        <v>0</v>
      </c>
      <c r="J75" s="116"/>
      <c r="K75" s="408"/>
      <c r="L75" s="230">
        <f t="shared" si="7"/>
        <v>0</v>
      </c>
      <c r="M75" s="464"/>
      <c r="N75" s="118"/>
      <c r="O75" s="230">
        <f t="shared" si="8"/>
        <v>0</v>
      </c>
      <c r="P75" s="387"/>
    </row>
    <row r="76" spans="1:16" ht="36" hidden="1" x14ac:dyDescent="0.25">
      <c r="A76" s="64">
        <v>1227</v>
      </c>
      <c r="B76" s="111" t="s">
        <v>93</v>
      </c>
      <c r="C76" s="227">
        <f t="shared" si="4"/>
        <v>0</v>
      </c>
      <c r="D76" s="408"/>
      <c r="E76" s="117"/>
      <c r="F76" s="227">
        <f t="shared" si="5"/>
        <v>0</v>
      </c>
      <c r="G76" s="116"/>
      <c r="H76" s="408"/>
      <c r="I76" s="230">
        <f t="shared" si="6"/>
        <v>0</v>
      </c>
      <c r="J76" s="116"/>
      <c r="K76" s="408"/>
      <c r="L76" s="230">
        <f t="shared" si="7"/>
        <v>0</v>
      </c>
      <c r="M76" s="464"/>
      <c r="N76" s="118"/>
      <c r="O76" s="230">
        <f t="shared" si="8"/>
        <v>0</v>
      </c>
      <c r="P76" s="387"/>
    </row>
    <row r="77" spans="1:16" ht="60" hidden="1" x14ac:dyDescent="0.25">
      <c r="A77" s="64">
        <v>1228</v>
      </c>
      <c r="B77" s="111" t="s">
        <v>94</v>
      </c>
      <c r="C77" s="227">
        <f t="shared" si="4"/>
        <v>0</v>
      </c>
      <c r="D77" s="408"/>
      <c r="E77" s="117"/>
      <c r="F77" s="227">
        <f t="shared" si="5"/>
        <v>0</v>
      </c>
      <c r="G77" s="116"/>
      <c r="H77" s="408"/>
      <c r="I77" s="230">
        <f t="shared" si="6"/>
        <v>0</v>
      </c>
      <c r="J77" s="116"/>
      <c r="K77" s="408"/>
      <c r="L77" s="230">
        <f t="shared" si="7"/>
        <v>0</v>
      </c>
      <c r="M77" s="464"/>
      <c r="N77" s="118"/>
      <c r="O77" s="230">
        <f t="shared" si="8"/>
        <v>0</v>
      </c>
      <c r="P77" s="387"/>
    </row>
    <row r="78" spans="1:16" x14ac:dyDescent="0.25">
      <c r="A78" s="200">
        <v>2000</v>
      </c>
      <c r="B78" s="200" t="s">
        <v>95</v>
      </c>
      <c r="C78" s="608">
        <f t="shared" si="4"/>
        <v>140926</v>
      </c>
      <c r="D78" s="829">
        <f>SUM(D79,D86,D133,D167,D168,D175)</f>
        <v>141482</v>
      </c>
      <c r="E78" s="604">
        <f>SUM(E79,E86,E133,E167,E168,E175)</f>
        <v>-556</v>
      </c>
      <c r="F78" s="608">
        <f t="shared" si="5"/>
        <v>140926</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row>
    <row r="79" spans="1:16" ht="24" hidden="1" x14ac:dyDescent="0.25">
      <c r="A79" s="85">
        <v>2100</v>
      </c>
      <c r="B79" s="210" t="s">
        <v>96</v>
      </c>
      <c r="C79" s="97">
        <f t="shared" si="4"/>
        <v>0</v>
      </c>
      <c r="D79" s="399">
        <f>SUM(D80,D83)</f>
        <v>0</v>
      </c>
      <c r="E79" s="96">
        <f>SUM(E80,E83)</f>
        <v>0</v>
      </c>
      <c r="F79" s="97">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hidden="1" x14ac:dyDescent="0.25">
      <c r="A80" s="350">
        <v>2110</v>
      </c>
      <c r="B80" s="101" t="s">
        <v>97</v>
      </c>
      <c r="C80" s="240">
        <f t="shared" si="4"/>
        <v>0</v>
      </c>
      <c r="D80" s="470">
        <f>SUM(D81:D82)</f>
        <v>0</v>
      </c>
      <c r="E80" s="239">
        <f>SUM(E81:E82)</f>
        <v>0</v>
      </c>
      <c r="F80" s="240">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hidden="1" x14ac:dyDescent="0.25">
      <c r="A81" s="64">
        <v>2111</v>
      </c>
      <c r="B81" s="111" t="s">
        <v>98</v>
      </c>
      <c r="C81" s="227">
        <f t="shared" si="4"/>
        <v>0</v>
      </c>
      <c r="D81" s="408"/>
      <c r="E81" s="117"/>
      <c r="F81" s="227">
        <f t="shared" si="5"/>
        <v>0</v>
      </c>
      <c r="G81" s="116"/>
      <c r="H81" s="408"/>
      <c r="I81" s="230">
        <f t="shared" si="6"/>
        <v>0</v>
      </c>
      <c r="J81" s="116"/>
      <c r="K81" s="408"/>
      <c r="L81" s="230">
        <f t="shared" si="7"/>
        <v>0</v>
      </c>
      <c r="M81" s="464"/>
      <c r="N81" s="118"/>
      <c r="O81" s="230">
        <f t="shared" si="8"/>
        <v>0</v>
      </c>
      <c r="P81" s="387"/>
    </row>
    <row r="82" spans="1:16" ht="24" hidden="1" x14ac:dyDescent="0.25">
      <c r="A82" s="64">
        <v>2112</v>
      </c>
      <c r="B82" s="111" t="s">
        <v>99</v>
      </c>
      <c r="C82" s="227">
        <f t="shared" si="4"/>
        <v>0</v>
      </c>
      <c r="D82" s="408"/>
      <c r="E82" s="117"/>
      <c r="F82" s="227">
        <f t="shared" si="5"/>
        <v>0</v>
      </c>
      <c r="G82" s="116"/>
      <c r="H82" s="408"/>
      <c r="I82" s="230">
        <f t="shared" si="6"/>
        <v>0</v>
      </c>
      <c r="J82" s="116"/>
      <c r="K82" s="408"/>
      <c r="L82" s="230">
        <f t="shared" si="7"/>
        <v>0</v>
      </c>
      <c r="M82" s="464"/>
      <c r="N82" s="118"/>
      <c r="O82" s="230">
        <f t="shared" si="8"/>
        <v>0</v>
      </c>
      <c r="P82" s="387"/>
    </row>
    <row r="83" spans="1:16" ht="24" hidden="1" x14ac:dyDescent="0.25">
      <c r="A83" s="224">
        <v>2120</v>
      </c>
      <c r="B83" s="111" t="s">
        <v>100</v>
      </c>
      <c r="C83" s="227">
        <f t="shared" si="4"/>
        <v>0</v>
      </c>
      <c r="D83" s="465">
        <f>SUM(D84:D85)</f>
        <v>0</v>
      </c>
      <c r="E83" s="226">
        <f>SUM(E84:E85)</f>
        <v>0</v>
      </c>
      <c r="F83" s="227">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227">
        <f t="shared" si="4"/>
        <v>0</v>
      </c>
      <c r="D84" s="408"/>
      <c r="E84" s="117"/>
      <c r="F84" s="227">
        <f t="shared" si="5"/>
        <v>0</v>
      </c>
      <c r="G84" s="116"/>
      <c r="H84" s="408"/>
      <c r="I84" s="230">
        <f t="shared" si="6"/>
        <v>0</v>
      </c>
      <c r="J84" s="116"/>
      <c r="K84" s="408"/>
      <c r="L84" s="230">
        <f t="shared" si="7"/>
        <v>0</v>
      </c>
      <c r="M84" s="464"/>
      <c r="N84" s="118"/>
      <c r="O84" s="230">
        <f t="shared" si="8"/>
        <v>0</v>
      </c>
      <c r="P84" s="387"/>
    </row>
    <row r="85" spans="1:16" ht="24" hidden="1" x14ac:dyDescent="0.25">
      <c r="A85" s="64">
        <v>2122</v>
      </c>
      <c r="B85" s="111" t="s">
        <v>99</v>
      </c>
      <c r="C85" s="227">
        <f t="shared" si="4"/>
        <v>0</v>
      </c>
      <c r="D85" s="408"/>
      <c r="E85" s="117"/>
      <c r="F85" s="227">
        <f t="shared" si="5"/>
        <v>0</v>
      </c>
      <c r="G85" s="116"/>
      <c r="H85" s="408"/>
      <c r="I85" s="230">
        <f t="shared" si="6"/>
        <v>0</v>
      </c>
      <c r="J85" s="116"/>
      <c r="K85" s="408"/>
      <c r="L85" s="230">
        <f t="shared" si="7"/>
        <v>0</v>
      </c>
      <c r="M85" s="464"/>
      <c r="N85" s="118"/>
      <c r="O85" s="230">
        <f t="shared" si="8"/>
        <v>0</v>
      </c>
      <c r="P85" s="387"/>
    </row>
    <row r="86" spans="1:16" x14ac:dyDescent="0.25">
      <c r="A86" s="85">
        <v>2200</v>
      </c>
      <c r="B86" s="210" t="s">
        <v>101</v>
      </c>
      <c r="C86" s="290">
        <f t="shared" si="4"/>
        <v>140926</v>
      </c>
      <c r="D86" s="399">
        <f>SUM(D87,D92,D98,D106,D115,D119,D125,D131)</f>
        <v>141482</v>
      </c>
      <c r="E86" s="96">
        <f>SUM(E87,E92,E98,E106,E115,E119,E125,E131)</f>
        <v>-556</v>
      </c>
      <c r="F86" s="97">
        <f t="shared" si="5"/>
        <v>140926</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row>
    <row r="87" spans="1:16" ht="24" hidden="1" x14ac:dyDescent="0.25">
      <c r="A87" s="213">
        <v>2210</v>
      </c>
      <c r="B87" s="156" t="s">
        <v>102</v>
      </c>
      <c r="C87" s="216">
        <f t="shared" si="4"/>
        <v>0</v>
      </c>
      <c r="D87" s="461">
        <f>SUM(D88:D91)</f>
        <v>0</v>
      </c>
      <c r="E87" s="215">
        <f>SUM(E88:E91)</f>
        <v>0</v>
      </c>
      <c r="F87" s="216">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227">
        <f t="shared" si="4"/>
        <v>0</v>
      </c>
      <c r="D88" s="403"/>
      <c r="E88" s="107"/>
      <c r="F88" s="240">
        <f t="shared" si="5"/>
        <v>0</v>
      </c>
      <c r="G88" s="106"/>
      <c r="H88" s="403"/>
      <c r="I88" s="243">
        <f t="shared" si="6"/>
        <v>0</v>
      </c>
      <c r="J88" s="106"/>
      <c r="K88" s="403"/>
      <c r="L88" s="243">
        <f t="shared" si="7"/>
        <v>0</v>
      </c>
      <c r="M88" s="463"/>
      <c r="N88" s="108"/>
      <c r="O88" s="243">
        <f t="shared" si="8"/>
        <v>0</v>
      </c>
      <c r="P88" s="382"/>
    </row>
    <row r="89" spans="1:16" ht="36" hidden="1" x14ac:dyDescent="0.25">
      <c r="A89" s="64">
        <v>2212</v>
      </c>
      <c r="B89" s="111" t="s">
        <v>104</v>
      </c>
      <c r="C89" s="227">
        <f t="shared" si="4"/>
        <v>0</v>
      </c>
      <c r="D89" s="408"/>
      <c r="E89" s="117"/>
      <c r="F89" s="227">
        <f t="shared" si="5"/>
        <v>0</v>
      </c>
      <c r="G89" s="116"/>
      <c r="H89" s="408"/>
      <c r="I89" s="230">
        <f t="shared" si="6"/>
        <v>0</v>
      </c>
      <c r="J89" s="116"/>
      <c r="K89" s="408"/>
      <c r="L89" s="230">
        <f t="shared" si="7"/>
        <v>0</v>
      </c>
      <c r="M89" s="464"/>
      <c r="N89" s="118"/>
      <c r="O89" s="230">
        <f t="shared" si="8"/>
        <v>0</v>
      </c>
      <c r="P89" s="387"/>
    </row>
    <row r="90" spans="1:16" ht="24" hidden="1" x14ac:dyDescent="0.25">
      <c r="A90" s="64">
        <v>2214</v>
      </c>
      <c r="B90" s="111" t="s">
        <v>105</v>
      </c>
      <c r="C90" s="227">
        <f t="shared" si="4"/>
        <v>0</v>
      </c>
      <c r="D90" s="408"/>
      <c r="E90" s="117"/>
      <c r="F90" s="227">
        <f t="shared" si="5"/>
        <v>0</v>
      </c>
      <c r="G90" s="116"/>
      <c r="H90" s="408"/>
      <c r="I90" s="230">
        <f t="shared" si="6"/>
        <v>0</v>
      </c>
      <c r="J90" s="116"/>
      <c r="K90" s="408"/>
      <c r="L90" s="230">
        <f t="shared" si="7"/>
        <v>0</v>
      </c>
      <c r="M90" s="464"/>
      <c r="N90" s="118"/>
      <c r="O90" s="230">
        <f t="shared" si="8"/>
        <v>0</v>
      </c>
      <c r="P90" s="387"/>
    </row>
    <row r="91" spans="1:16" hidden="1" x14ac:dyDescent="0.25">
      <c r="A91" s="64">
        <v>2219</v>
      </c>
      <c r="B91" s="111" t="s">
        <v>106</v>
      </c>
      <c r="C91" s="227">
        <f t="shared" si="4"/>
        <v>0</v>
      </c>
      <c r="D91" s="408"/>
      <c r="E91" s="117"/>
      <c r="F91" s="227">
        <f t="shared" si="5"/>
        <v>0</v>
      </c>
      <c r="G91" s="116"/>
      <c r="H91" s="408"/>
      <c r="I91" s="230">
        <f t="shared" si="6"/>
        <v>0</v>
      </c>
      <c r="J91" s="116"/>
      <c r="K91" s="408"/>
      <c r="L91" s="230">
        <f t="shared" si="7"/>
        <v>0</v>
      </c>
      <c r="M91" s="464"/>
      <c r="N91" s="118"/>
      <c r="O91" s="230">
        <f t="shared" si="8"/>
        <v>0</v>
      </c>
      <c r="P91" s="387"/>
    </row>
    <row r="92" spans="1:16" ht="24" hidden="1" x14ac:dyDescent="0.25">
      <c r="A92" s="224">
        <v>2220</v>
      </c>
      <c r="B92" s="111" t="s">
        <v>107</v>
      </c>
      <c r="C92" s="227">
        <f t="shared" si="4"/>
        <v>0</v>
      </c>
      <c r="D92" s="465">
        <f>SUM(D93:D97)</f>
        <v>0</v>
      </c>
      <c r="E92" s="226">
        <f>SUM(E93:E97)</f>
        <v>0</v>
      </c>
      <c r="F92" s="227">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227">
        <f t="shared" si="4"/>
        <v>0</v>
      </c>
      <c r="D93" s="408"/>
      <c r="E93" s="117"/>
      <c r="F93" s="227">
        <f t="shared" si="5"/>
        <v>0</v>
      </c>
      <c r="G93" s="116"/>
      <c r="H93" s="408"/>
      <c r="I93" s="230">
        <f t="shared" si="6"/>
        <v>0</v>
      </c>
      <c r="J93" s="116"/>
      <c r="K93" s="408"/>
      <c r="L93" s="230">
        <f t="shared" si="7"/>
        <v>0</v>
      </c>
      <c r="M93" s="464"/>
      <c r="N93" s="118"/>
      <c r="O93" s="230">
        <f t="shared" si="8"/>
        <v>0</v>
      </c>
      <c r="P93" s="387"/>
    </row>
    <row r="94" spans="1:16" hidden="1" x14ac:dyDescent="0.25">
      <c r="A94" s="64">
        <v>2222</v>
      </c>
      <c r="B94" s="111" t="s">
        <v>109</v>
      </c>
      <c r="C94" s="227">
        <f t="shared" si="4"/>
        <v>0</v>
      </c>
      <c r="D94" s="408"/>
      <c r="E94" s="117"/>
      <c r="F94" s="227">
        <f t="shared" si="5"/>
        <v>0</v>
      </c>
      <c r="G94" s="116"/>
      <c r="H94" s="408"/>
      <c r="I94" s="230">
        <f t="shared" si="6"/>
        <v>0</v>
      </c>
      <c r="J94" s="116"/>
      <c r="K94" s="408"/>
      <c r="L94" s="230">
        <f t="shared" si="7"/>
        <v>0</v>
      </c>
      <c r="M94" s="464"/>
      <c r="N94" s="118"/>
      <c r="O94" s="230">
        <f t="shared" si="8"/>
        <v>0</v>
      </c>
      <c r="P94" s="387"/>
    </row>
    <row r="95" spans="1:16" hidden="1" x14ac:dyDescent="0.25">
      <c r="A95" s="64">
        <v>2223</v>
      </c>
      <c r="B95" s="111" t="s">
        <v>110</v>
      </c>
      <c r="C95" s="227">
        <f t="shared" si="4"/>
        <v>0</v>
      </c>
      <c r="D95" s="408"/>
      <c r="E95" s="117"/>
      <c r="F95" s="227">
        <f t="shared" si="5"/>
        <v>0</v>
      </c>
      <c r="G95" s="116"/>
      <c r="H95" s="408"/>
      <c r="I95" s="230">
        <f t="shared" si="6"/>
        <v>0</v>
      </c>
      <c r="J95" s="116"/>
      <c r="K95" s="408"/>
      <c r="L95" s="230">
        <f t="shared" si="7"/>
        <v>0</v>
      </c>
      <c r="M95" s="464"/>
      <c r="N95" s="118"/>
      <c r="O95" s="230">
        <f t="shared" si="8"/>
        <v>0</v>
      </c>
      <c r="P95" s="387"/>
    </row>
    <row r="96" spans="1:16" ht="48" hidden="1" x14ac:dyDescent="0.25">
      <c r="A96" s="64">
        <v>2224</v>
      </c>
      <c r="B96" s="111" t="s">
        <v>111</v>
      </c>
      <c r="C96" s="227">
        <f t="shared" si="4"/>
        <v>0</v>
      </c>
      <c r="D96" s="408"/>
      <c r="E96" s="117"/>
      <c r="F96" s="227">
        <f t="shared" si="5"/>
        <v>0</v>
      </c>
      <c r="G96" s="116"/>
      <c r="H96" s="408"/>
      <c r="I96" s="230">
        <f t="shared" si="6"/>
        <v>0</v>
      </c>
      <c r="J96" s="116"/>
      <c r="K96" s="408"/>
      <c r="L96" s="230">
        <f t="shared" si="7"/>
        <v>0</v>
      </c>
      <c r="M96" s="464"/>
      <c r="N96" s="118"/>
      <c r="O96" s="230">
        <f t="shared" si="8"/>
        <v>0</v>
      </c>
      <c r="P96" s="387"/>
    </row>
    <row r="97" spans="1:16" ht="24" hidden="1" x14ac:dyDescent="0.25">
      <c r="A97" s="64">
        <v>2229</v>
      </c>
      <c r="B97" s="111" t="s">
        <v>112</v>
      </c>
      <c r="C97" s="227">
        <f t="shared" si="4"/>
        <v>0</v>
      </c>
      <c r="D97" s="408"/>
      <c r="E97" s="117"/>
      <c r="F97" s="227">
        <f t="shared" si="5"/>
        <v>0</v>
      </c>
      <c r="G97" s="116"/>
      <c r="H97" s="408"/>
      <c r="I97" s="230">
        <f t="shared" si="6"/>
        <v>0</v>
      </c>
      <c r="J97" s="116"/>
      <c r="K97" s="408"/>
      <c r="L97" s="230">
        <f t="shared" si="7"/>
        <v>0</v>
      </c>
      <c r="M97" s="464"/>
      <c r="N97" s="118"/>
      <c r="O97" s="230">
        <f t="shared" si="8"/>
        <v>0</v>
      </c>
      <c r="P97" s="387"/>
    </row>
    <row r="98" spans="1:16" ht="36" hidden="1" x14ac:dyDescent="0.25">
      <c r="A98" s="224">
        <v>2230</v>
      </c>
      <c r="B98" s="111" t="s">
        <v>113</v>
      </c>
      <c r="C98" s="227">
        <f t="shared" si="4"/>
        <v>0</v>
      </c>
      <c r="D98" s="465">
        <f>SUM(D99:D105)</f>
        <v>0</v>
      </c>
      <c r="E98" s="226">
        <f>SUM(E99:E105)</f>
        <v>0</v>
      </c>
      <c r="F98" s="227">
        <f t="shared" si="5"/>
        <v>0</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hidden="1" x14ac:dyDescent="0.25">
      <c r="A99" s="64">
        <v>2231</v>
      </c>
      <c r="B99" s="111" t="s">
        <v>114</v>
      </c>
      <c r="C99" s="227">
        <f t="shared" si="4"/>
        <v>0</v>
      </c>
      <c r="D99" s="408"/>
      <c r="E99" s="117"/>
      <c r="F99" s="227">
        <f t="shared" si="5"/>
        <v>0</v>
      </c>
      <c r="G99" s="116"/>
      <c r="H99" s="408"/>
      <c r="I99" s="230">
        <f t="shared" si="6"/>
        <v>0</v>
      </c>
      <c r="J99" s="116"/>
      <c r="K99" s="408"/>
      <c r="L99" s="230">
        <f t="shared" si="7"/>
        <v>0</v>
      </c>
      <c r="M99" s="464"/>
      <c r="N99" s="118"/>
      <c r="O99" s="230">
        <f t="shared" si="8"/>
        <v>0</v>
      </c>
      <c r="P99" s="387"/>
    </row>
    <row r="100" spans="1:16" ht="36" hidden="1" x14ac:dyDescent="0.25">
      <c r="A100" s="64">
        <v>2232</v>
      </c>
      <c r="B100" s="111" t="s">
        <v>115</v>
      </c>
      <c r="C100" s="227">
        <f t="shared" si="4"/>
        <v>0</v>
      </c>
      <c r="D100" s="408"/>
      <c r="E100" s="117"/>
      <c r="F100" s="227">
        <f t="shared" si="5"/>
        <v>0</v>
      </c>
      <c r="G100" s="116"/>
      <c r="H100" s="408"/>
      <c r="I100" s="230">
        <f t="shared" si="6"/>
        <v>0</v>
      </c>
      <c r="J100" s="116"/>
      <c r="K100" s="408"/>
      <c r="L100" s="230">
        <f t="shared" si="7"/>
        <v>0</v>
      </c>
      <c r="M100" s="464"/>
      <c r="N100" s="118"/>
      <c r="O100" s="230">
        <f t="shared" si="8"/>
        <v>0</v>
      </c>
      <c r="P100" s="387"/>
    </row>
    <row r="101" spans="1:16" ht="24" hidden="1" x14ac:dyDescent="0.25">
      <c r="A101" s="55">
        <v>2233</v>
      </c>
      <c r="B101" s="101" t="s">
        <v>116</v>
      </c>
      <c r="C101" s="227">
        <f t="shared" si="4"/>
        <v>0</v>
      </c>
      <c r="D101" s="403"/>
      <c r="E101" s="107"/>
      <c r="F101" s="240">
        <f t="shared" si="5"/>
        <v>0</v>
      </c>
      <c r="G101" s="106"/>
      <c r="H101" s="403"/>
      <c r="I101" s="243">
        <f t="shared" si="6"/>
        <v>0</v>
      </c>
      <c r="J101" s="106"/>
      <c r="K101" s="403"/>
      <c r="L101" s="243">
        <f t="shared" si="7"/>
        <v>0</v>
      </c>
      <c r="M101" s="463"/>
      <c r="N101" s="108"/>
      <c r="O101" s="243">
        <f t="shared" si="8"/>
        <v>0</v>
      </c>
      <c r="P101" s="382"/>
    </row>
    <row r="102" spans="1:16" ht="36" hidden="1" x14ac:dyDescent="0.25">
      <c r="A102" s="64">
        <v>2234</v>
      </c>
      <c r="B102" s="111" t="s">
        <v>117</v>
      </c>
      <c r="C102" s="227">
        <f t="shared" si="4"/>
        <v>0</v>
      </c>
      <c r="D102" s="408"/>
      <c r="E102" s="117"/>
      <c r="F102" s="227">
        <f t="shared" si="5"/>
        <v>0</v>
      </c>
      <c r="G102" s="116"/>
      <c r="H102" s="408"/>
      <c r="I102" s="230">
        <f t="shared" si="6"/>
        <v>0</v>
      </c>
      <c r="J102" s="116"/>
      <c r="K102" s="408"/>
      <c r="L102" s="230">
        <f t="shared" si="7"/>
        <v>0</v>
      </c>
      <c r="M102" s="464"/>
      <c r="N102" s="118"/>
      <c r="O102" s="230">
        <f t="shared" si="8"/>
        <v>0</v>
      </c>
      <c r="P102" s="387"/>
    </row>
    <row r="103" spans="1:16" ht="24" hidden="1" x14ac:dyDescent="0.25">
      <c r="A103" s="64">
        <v>2235</v>
      </c>
      <c r="B103" s="111" t="s">
        <v>118</v>
      </c>
      <c r="C103" s="227">
        <f t="shared" si="4"/>
        <v>0</v>
      </c>
      <c r="D103" s="408"/>
      <c r="E103" s="117"/>
      <c r="F103" s="227">
        <f t="shared" si="5"/>
        <v>0</v>
      </c>
      <c r="G103" s="116"/>
      <c r="H103" s="408"/>
      <c r="I103" s="230">
        <f t="shared" si="6"/>
        <v>0</v>
      </c>
      <c r="J103" s="116"/>
      <c r="K103" s="408"/>
      <c r="L103" s="230">
        <f t="shared" si="7"/>
        <v>0</v>
      </c>
      <c r="M103" s="464"/>
      <c r="N103" s="118"/>
      <c r="O103" s="230">
        <f t="shared" si="8"/>
        <v>0</v>
      </c>
      <c r="P103" s="387"/>
    </row>
    <row r="104" spans="1:16" hidden="1" x14ac:dyDescent="0.25">
      <c r="A104" s="64">
        <v>2236</v>
      </c>
      <c r="B104" s="111" t="s">
        <v>119</v>
      </c>
      <c r="C104" s="227">
        <f t="shared" si="4"/>
        <v>0</v>
      </c>
      <c r="D104" s="408"/>
      <c r="E104" s="117"/>
      <c r="F104" s="227">
        <f t="shared" si="5"/>
        <v>0</v>
      </c>
      <c r="G104" s="116"/>
      <c r="H104" s="408"/>
      <c r="I104" s="230">
        <f t="shared" si="6"/>
        <v>0</v>
      </c>
      <c r="J104" s="116"/>
      <c r="K104" s="408"/>
      <c r="L104" s="230">
        <f t="shared" si="7"/>
        <v>0</v>
      </c>
      <c r="M104" s="464"/>
      <c r="N104" s="118"/>
      <c r="O104" s="230">
        <f t="shared" si="8"/>
        <v>0</v>
      </c>
      <c r="P104" s="387"/>
    </row>
    <row r="105" spans="1:16" ht="24" hidden="1" x14ac:dyDescent="0.25">
      <c r="A105" s="64">
        <v>2239</v>
      </c>
      <c r="B105" s="111" t="s">
        <v>120</v>
      </c>
      <c r="C105" s="227">
        <f t="shared" si="4"/>
        <v>0</v>
      </c>
      <c r="D105" s="408"/>
      <c r="E105" s="117"/>
      <c r="F105" s="227">
        <f t="shared" si="5"/>
        <v>0</v>
      </c>
      <c r="G105" s="116"/>
      <c r="H105" s="408"/>
      <c r="I105" s="230">
        <f t="shared" si="6"/>
        <v>0</v>
      </c>
      <c r="J105" s="116"/>
      <c r="K105" s="408"/>
      <c r="L105" s="230">
        <f t="shared" si="7"/>
        <v>0</v>
      </c>
      <c r="M105" s="464"/>
      <c r="N105" s="118"/>
      <c r="O105" s="230">
        <f t="shared" si="8"/>
        <v>0</v>
      </c>
      <c r="P105" s="387"/>
    </row>
    <row r="106" spans="1:16" ht="36" hidden="1" x14ac:dyDescent="0.25">
      <c r="A106" s="224">
        <v>2240</v>
      </c>
      <c r="B106" s="111" t="s">
        <v>121</v>
      </c>
      <c r="C106" s="227">
        <f t="shared" si="4"/>
        <v>0</v>
      </c>
      <c r="D106" s="465">
        <f>SUM(D107:D114)</f>
        <v>0</v>
      </c>
      <c r="E106" s="226">
        <f>SUM(E107:E114)</f>
        <v>0</v>
      </c>
      <c r="F106" s="227">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227">
        <f t="shared" si="4"/>
        <v>0</v>
      </c>
      <c r="D107" s="408"/>
      <c r="E107" s="117"/>
      <c r="F107" s="227">
        <f t="shared" si="5"/>
        <v>0</v>
      </c>
      <c r="G107" s="116"/>
      <c r="H107" s="408"/>
      <c r="I107" s="230">
        <f t="shared" si="6"/>
        <v>0</v>
      </c>
      <c r="J107" s="116"/>
      <c r="K107" s="408"/>
      <c r="L107" s="230">
        <f t="shared" si="7"/>
        <v>0</v>
      </c>
      <c r="M107" s="464"/>
      <c r="N107" s="118"/>
      <c r="O107" s="230">
        <f t="shared" si="8"/>
        <v>0</v>
      </c>
      <c r="P107" s="387"/>
    </row>
    <row r="108" spans="1:16" ht="24" hidden="1" x14ac:dyDescent="0.25">
      <c r="A108" s="64">
        <v>2242</v>
      </c>
      <c r="B108" s="111" t="s">
        <v>123</v>
      </c>
      <c r="C108" s="227">
        <f t="shared" si="4"/>
        <v>0</v>
      </c>
      <c r="D108" s="408"/>
      <c r="E108" s="117"/>
      <c r="F108" s="227">
        <f t="shared" si="5"/>
        <v>0</v>
      </c>
      <c r="G108" s="116"/>
      <c r="H108" s="408"/>
      <c r="I108" s="230">
        <f t="shared" si="6"/>
        <v>0</v>
      </c>
      <c r="J108" s="116"/>
      <c r="K108" s="408"/>
      <c r="L108" s="230">
        <f t="shared" si="7"/>
        <v>0</v>
      </c>
      <c r="M108" s="464"/>
      <c r="N108" s="118"/>
      <c r="O108" s="230">
        <f t="shared" si="8"/>
        <v>0</v>
      </c>
      <c r="P108" s="387"/>
    </row>
    <row r="109" spans="1:16" ht="24" hidden="1" x14ac:dyDescent="0.25">
      <c r="A109" s="64">
        <v>2243</v>
      </c>
      <c r="B109" s="111" t="s">
        <v>124</v>
      </c>
      <c r="C109" s="227">
        <f t="shared" si="4"/>
        <v>0</v>
      </c>
      <c r="D109" s="408"/>
      <c r="E109" s="117"/>
      <c r="F109" s="227">
        <f t="shared" si="5"/>
        <v>0</v>
      </c>
      <c r="G109" s="116"/>
      <c r="H109" s="408"/>
      <c r="I109" s="230">
        <f t="shared" si="6"/>
        <v>0</v>
      </c>
      <c r="J109" s="116"/>
      <c r="K109" s="408"/>
      <c r="L109" s="230">
        <f t="shared" si="7"/>
        <v>0</v>
      </c>
      <c r="M109" s="464"/>
      <c r="N109" s="118"/>
      <c r="O109" s="230">
        <f t="shared" si="8"/>
        <v>0</v>
      </c>
      <c r="P109" s="387"/>
    </row>
    <row r="110" spans="1:16" hidden="1" x14ac:dyDescent="0.25">
      <c r="A110" s="64">
        <v>2244</v>
      </c>
      <c r="B110" s="111" t="s">
        <v>125</v>
      </c>
      <c r="C110" s="227">
        <f t="shared" si="4"/>
        <v>0</v>
      </c>
      <c r="D110" s="408"/>
      <c r="E110" s="117"/>
      <c r="F110" s="227">
        <f t="shared" si="5"/>
        <v>0</v>
      </c>
      <c r="G110" s="116"/>
      <c r="H110" s="408"/>
      <c r="I110" s="230">
        <f t="shared" si="6"/>
        <v>0</v>
      </c>
      <c r="J110" s="116"/>
      <c r="K110" s="408"/>
      <c r="L110" s="230">
        <f t="shared" si="7"/>
        <v>0</v>
      </c>
      <c r="M110" s="464"/>
      <c r="N110" s="118"/>
      <c r="O110" s="230">
        <f t="shared" si="8"/>
        <v>0</v>
      </c>
      <c r="P110" s="387"/>
    </row>
    <row r="111" spans="1:16" ht="24" hidden="1" x14ac:dyDescent="0.25">
      <c r="A111" s="64">
        <v>2246</v>
      </c>
      <c r="B111" s="111" t="s">
        <v>126</v>
      </c>
      <c r="C111" s="227">
        <f t="shared" si="4"/>
        <v>0</v>
      </c>
      <c r="D111" s="408"/>
      <c r="E111" s="117"/>
      <c r="F111" s="227">
        <f t="shared" si="5"/>
        <v>0</v>
      </c>
      <c r="G111" s="116"/>
      <c r="H111" s="408"/>
      <c r="I111" s="230">
        <f t="shared" si="6"/>
        <v>0</v>
      </c>
      <c r="J111" s="116"/>
      <c r="K111" s="408"/>
      <c r="L111" s="230">
        <f t="shared" si="7"/>
        <v>0</v>
      </c>
      <c r="M111" s="464"/>
      <c r="N111" s="118"/>
      <c r="O111" s="230">
        <f t="shared" si="8"/>
        <v>0</v>
      </c>
      <c r="P111" s="387"/>
    </row>
    <row r="112" spans="1:16" hidden="1" x14ac:dyDescent="0.25">
      <c r="A112" s="64">
        <v>2247</v>
      </c>
      <c r="B112" s="111" t="s">
        <v>127</v>
      </c>
      <c r="C112" s="227">
        <f t="shared" si="4"/>
        <v>0</v>
      </c>
      <c r="D112" s="408"/>
      <c r="E112" s="117"/>
      <c r="F112" s="227">
        <f t="shared" si="5"/>
        <v>0</v>
      </c>
      <c r="G112" s="116"/>
      <c r="H112" s="408"/>
      <c r="I112" s="230">
        <f t="shared" si="6"/>
        <v>0</v>
      </c>
      <c r="J112" s="116"/>
      <c r="K112" s="408"/>
      <c r="L112" s="230">
        <f t="shared" si="7"/>
        <v>0</v>
      </c>
      <c r="M112" s="464"/>
      <c r="N112" s="118"/>
      <c r="O112" s="230">
        <f t="shared" si="8"/>
        <v>0</v>
      </c>
      <c r="P112" s="387"/>
    </row>
    <row r="113" spans="1:16" ht="24" hidden="1" x14ac:dyDescent="0.25">
      <c r="A113" s="64">
        <v>2248</v>
      </c>
      <c r="B113" s="111" t="s">
        <v>128</v>
      </c>
      <c r="C113" s="227">
        <f t="shared" si="4"/>
        <v>0</v>
      </c>
      <c r="D113" s="408"/>
      <c r="E113" s="117"/>
      <c r="F113" s="227">
        <f t="shared" si="5"/>
        <v>0</v>
      </c>
      <c r="G113" s="116"/>
      <c r="H113" s="408"/>
      <c r="I113" s="230">
        <f t="shared" si="6"/>
        <v>0</v>
      </c>
      <c r="J113" s="116"/>
      <c r="K113" s="408"/>
      <c r="L113" s="230">
        <f t="shared" si="7"/>
        <v>0</v>
      </c>
      <c r="M113" s="464"/>
      <c r="N113" s="118"/>
      <c r="O113" s="230">
        <f t="shared" si="8"/>
        <v>0</v>
      </c>
      <c r="P113" s="387"/>
    </row>
    <row r="114" spans="1:16" ht="24" hidden="1" x14ac:dyDescent="0.25">
      <c r="A114" s="64">
        <v>2249</v>
      </c>
      <c r="B114" s="111" t="s">
        <v>129</v>
      </c>
      <c r="C114" s="227">
        <f t="shared" si="4"/>
        <v>0</v>
      </c>
      <c r="D114" s="408"/>
      <c r="E114" s="117"/>
      <c r="F114" s="227">
        <f t="shared" si="5"/>
        <v>0</v>
      </c>
      <c r="G114" s="116"/>
      <c r="H114" s="408"/>
      <c r="I114" s="230">
        <f t="shared" si="6"/>
        <v>0</v>
      </c>
      <c r="J114" s="116"/>
      <c r="K114" s="408"/>
      <c r="L114" s="230">
        <f t="shared" si="7"/>
        <v>0</v>
      </c>
      <c r="M114" s="464"/>
      <c r="N114" s="118"/>
      <c r="O114" s="230">
        <f t="shared" si="8"/>
        <v>0</v>
      </c>
      <c r="P114" s="387"/>
    </row>
    <row r="115" spans="1:16" hidden="1" x14ac:dyDescent="0.25">
      <c r="A115" s="224">
        <v>2250</v>
      </c>
      <c r="B115" s="111" t="s">
        <v>130</v>
      </c>
      <c r="C115" s="227">
        <f t="shared" si="4"/>
        <v>0</v>
      </c>
      <c r="D115" s="465">
        <f>SUM(D116:D118)</f>
        <v>0</v>
      </c>
      <c r="E115" s="226">
        <f>SUM(E116:E118)</f>
        <v>0</v>
      </c>
      <c r="F115" s="227">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227">
        <f t="shared" si="4"/>
        <v>0</v>
      </c>
      <c r="D116" s="408"/>
      <c r="E116" s="117"/>
      <c r="F116" s="227">
        <f t="shared" si="5"/>
        <v>0</v>
      </c>
      <c r="G116" s="116"/>
      <c r="H116" s="408"/>
      <c r="I116" s="230">
        <f t="shared" si="6"/>
        <v>0</v>
      </c>
      <c r="J116" s="116"/>
      <c r="K116" s="408"/>
      <c r="L116" s="230">
        <f t="shared" si="7"/>
        <v>0</v>
      </c>
      <c r="M116" s="464"/>
      <c r="N116" s="118"/>
      <c r="O116" s="230">
        <f t="shared" si="8"/>
        <v>0</v>
      </c>
      <c r="P116" s="387"/>
    </row>
    <row r="117" spans="1:16" ht="24" hidden="1" x14ac:dyDescent="0.25">
      <c r="A117" s="64">
        <v>2252</v>
      </c>
      <c r="B117" s="111" t="s">
        <v>132</v>
      </c>
      <c r="C117" s="227">
        <f t="shared" ref="C117:C181" si="9">F117+I117+L117+O117</f>
        <v>0</v>
      </c>
      <c r="D117" s="408"/>
      <c r="E117" s="117"/>
      <c r="F117" s="227">
        <f t="shared" si="5"/>
        <v>0</v>
      </c>
      <c r="G117" s="116"/>
      <c r="H117" s="408"/>
      <c r="I117" s="230">
        <f t="shared" si="6"/>
        <v>0</v>
      </c>
      <c r="J117" s="116"/>
      <c r="K117" s="408"/>
      <c r="L117" s="230">
        <f t="shared" si="7"/>
        <v>0</v>
      </c>
      <c r="M117" s="464"/>
      <c r="N117" s="118"/>
      <c r="O117" s="230">
        <f t="shared" si="8"/>
        <v>0</v>
      </c>
      <c r="P117" s="387"/>
    </row>
    <row r="118" spans="1:16" ht="24" hidden="1" x14ac:dyDescent="0.25">
      <c r="A118" s="64">
        <v>2259</v>
      </c>
      <c r="B118" s="111" t="s">
        <v>133</v>
      </c>
      <c r="C118" s="227">
        <f t="shared" si="9"/>
        <v>0</v>
      </c>
      <c r="D118" s="408"/>
      <c r="E118" s="117"/>
      <c r="F118" s="227">
        <f t="shared" ref="F118:F182" si="10">D118+E118</f>
        <v>0</v>
      </c>
      <c r="G118" s="116"/>
      <c r="H118" s="408"/>
      <c r="I118" s="230">
        <f t="shared" ref="I118:I182" si="11">G118+H118</f>
        <v>0</v>
      </c>
      <c r="J118" s="116"/>
      <c r="K118" s="408"/>
      <c r="L118" s="230">
        <f t="shared" ref="L118:L182" si="12">J118+K118</f>
        <v>0</v>
      </c>
      <c r="M118" s="464"/>
      <c r="N118" s="118"/>
      <c r="O118" s="230">
        <f t="shared" ref="O118:O182" si="13">M118+N118</f>
        <v>0</v>
      </c>
      <c r="P118" s="387"/>
    </row>
    <row r="119" spans="1:16" hidden="1" x14ac:dyDescent="0.25">
      <c r="A119" s="224">
        <v>2260</v>
      </c>
      <c r="B119" s="111" t="s">
        <v>134</v>
      </c>
      <c r="C119" s="227">
        <f t="shared" si="9"/>
        <v>0</v>
      </c>
      <c r="D119" s="465">
        <f>SUM(D120:D124)</f>
        <v>0</v>
      </c>
      <c r="E119" s="226">
        <f>SUM(E120:E124)</f>
        <v>0</v>
      </c>
      <c r="F119" s="227">
        <f t="shared" si="10"/>
        <v>0</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row>
    <row r="120" spans="1:16" hidden="1" x14ac:dyDescent="0.25">
      <c r="A120" s="64">
        <v>2261</v>
      </c>
      <c r="B120" s="111" t="s">
        <v>135</v>
      </c>
      <c r="C120" s="227">
        <f t="shared" si="9"/>
        <v>0</v>
      </c>
      <c r="D120" s="408"/>
      <c r="E120" s="117"/>
      <c r="F120" s="227">
        <f t="shared" si="10"/>
        <v>0</v>
      </c>
      <c r="G120" s="116"/>
      <c r="H120" s="408"/>
      <c r="I120" s="230">
        <f t="shared" si="11"/>
        <v>0</v>
      </c>
      <c r="J120" s="116"/>
      <c r="K120" s="408"/>
      <c r="L120" s="230">
        <f t="shared" si="12"/>
        <v>0</v>
      </c>
      <c r="M120" s="464"/>
      <c r="N120" s="118"/>
      <c r="O120" s="230">
        <f t="shared" si="13"/>
        <v>0</v>
      </c>
      <c r="P120" s="387"/>
    </row>
    <row r="121" spans="1:16" hidden="1" x14ac:dyDescent="0.25">
      <c r="A121" s="64">
        <v>2262</v>
      </c>
      <c r="B121" s="111" t="s">
        <v>136</v>
      </c>
      <c r="C121" s="227">
        <f t="shared" si="9"/>
        <v>0</v>
      </c>
      <c r="D121" s="408"/>
      <c r="E121" s="117"/>
      <c r="F121" s="227">
        <f t="shared" si="10"/>
        <v>0</v>
      </c>
      <c r="G121" s="116"/>
      <c r="H121" s="408"/>
      <c r="I121" s="230">
        <f t="shared" si="11"/>
        <v>0</v>
      </c>
      <c r="J121" s="116"/>
      <c r="K121" s="408"/>
      <c r="L121" s="230">
        <f t="shared" si="12"/>
        <v>0</v>
      </c>
      <c r="M121" s="464"/>
      <c r="N121" s="118"/>
      <c r="O121" s="230">
        <f t="shared" si="13"/>
        <v>0</v>
      </c>
      <c r="P121" s="387"/>
    </row>
    <row r="122" spans="1:16" hidden="1" x14ac:dyDescent="0.25">
      <c r="A122" s="64">
        <v>2263</v>
      </c>
      <c r="B122" s="111" t="s">
        <v>137</v>
      </c>
      <c r="C122" s="227">
        <f t="shared" si="9"/>
        <v>0</v>
      </c>
      <c r="D122" s="408"/>
      <c r="E122" s="117"/>
      <c r="F122" s="227">
        <f t="shared" si="10"/>
        <v>0</v>
      </c>
      <c r="G122" s="116"/>
      <c r="H122" s="408"/>
      <c r="I122" s="230">
        <f t="shared" si="11"/>
        <v>0</v>
      </c>
      <c r="J122" s="116"/>
      <c r="K122" s="408"/>
      <c r="L122" s="230">
        <f t="shared" si="12"/>
        <v>0</v>
      </c>
      <c r="M122" s="464"/>
      <c r="N122" s="118"/>
      <c r="O122" s="230">
        <f t="shared" si="13"/>
        <v>0</v>
      </c>
      <c r="P122" s="387"/>
    </row>
    <row r="123" spans="1:16" ht="24" hidden="1" x14ac:dyDescent="0.25">
      <c r="A123" s="64">
        <v>2264</v>
      </c>
      <c r="B123" s="111" t="s">
        <v>138</v>
      </c>
      <c r="C123" s="227">
        <f t="shared" si="9"/>
        <v>0</v>
      </c>
      <c r="D123" s="408"/>
      <c r="E123" s="117"/>
      <c r="F123" s="227">
        <f t="shared" si="10"/>
        <v>0</v>
      </c>
      <c r="G123" s="116"/>
      <c r="H123" s="408"/>
      <c r="I123" s="230">
        <f t="shared" si="11"/>
        <v>0</v>
      </c>
      <c r="J123" s="116"/>
      <c r="K123" s="408"/>
      <c r="L123" s="230">
        <f t="shared" si="12"/>
        <v>0</v>
      </c>
      <c r="M123" s="464"/>
      <c r="N123" s="118"/>
      <c r="O123" s="230">
        <f t="shared" si="13"/>
        <v>0</v>
      </c>
      <c r="P123" s="387"/>
    </row>
    <row r="124" spans="1:16" hidden="1" x14ac:dyDescent="0.25">
      <c r="A124" s="64">
        <v>2269</v>
      </c>
      <c r="B124" s="111" t="s">
        <v>139</v>
      </c>
      <c r="C124" s="227">
        <f t="shared" si="9"/>
        <v>0</v>
      </c>
      <c r="D124" s="408"/>
      <c r="E124" s="117"/>
      <c r="F124" s="227">
        <f t="shared" si="10"/>
        <v>0</v>
      </c>
      <c r="G124" s="116"/>
      <c r="H124" s="408"/>
      <c r="I124" s="230">
        <f t="shared" si="11"/>
        <v>0</v>
      </c>
      <c r="J124" s="116"/>
      <c r="K124" s="408"/>
      <c r="L124" s="230">
        <f t="shared" si="12"/>
        <v>0</v>
      </c>
      <c r="M124" s="464"/>
      <c r="N124" s="118"/>
      <c r="O124" s="230">
        <f t="shared" si="13"/>
        <v>0</v>
      </c>
      <c r="P124" s="387"/>
    </row>
    <row r="125" spans="1:16" x14ac:dyDescent="0.25">
      <c r="A125" s="224">
        <v>2270</v>
      </c>
      <c r="B125" s="111" t="s">
        <v>140</v>
      </c>
      <c r="C125" s="227">
        <f t="shared" si="9"/>
        <v>140926</v>
      </c>
      <c r="D125" s="465">
        <f>SUM(D126:D130)</f>
        <v>141482</v>
      </c>
      <c r="E125" s="226">
        <f>SUM(E126:E130)</f>
        <v>-556</v>
      </c>
      <c r="F125" s="227">
        <f t="shared" si="10"/>
        <v>140926</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row>
    <row r="126" spans="1:16" hidden="1" x14ac:dyDescent="0.25">
      <c r="A126" s="64">
        <v>2272</v>
      </c>
      <c r="B126" s="4" t="s">
        <v>141</v>
      </c>
      <c r="C126" s="227">
        <f t="shared" si="9"/>
        <v>0</v>
      </c>
      <c r="D126" s="408"/>
      <c r="E126" s="117"/>
      <c r="F126" s="227">
        <f t="shared" si="10"/>
        <v>0</v>
      </c>
      <c r="G126" s="116"/>
      <c r="H126" s="408"/>
      <c r="I126" s="230">
        <f t="shared" si="11"/>
        <v>0</v>
      </c>
      <c r="J126" s="116"/>
      <c r="K126" s="408"/>
      <c r="L126" s="230">
        <f t="shared" si="12"/>
        <v>0</v>
      </c>
      <c r="M126" s="464"/>
      <c r="N126" s="118"/>
      <c r="O126" s="230">
        <f t="shared" si="13"/>
        <v>0</v>
      </c>
      <c r="P126" s="387"/>
    </row>
    <row r="127" spans="1:16" ht="24" x14ac:dyDescent="0.25">
      <c r="A127" s="64">
        <v>2275</v>
      </c>
      <c r="B127" s="111" t="s">
        <v>142</v>
      </c>
      <c r="C127" s="227">
        <f t="shared" si="9"/>
        <v>140926</v>
      </c>
      <c r="D127" s="408">
        <f>200000-54680-3838</f>
        <v>141482</v>
      </c>
      <c r="E127" s="117">
        <v>-556</v>
      </c>
      <c r="F127" s="227">
        <f t="shared" si="10"/>
        <v>140926</v>
      </c>
      <c r="G127" s="116"/>
      <c r="H127" s="408"/>
      <c r="I127" s="230">
        <f t="shared" si="11"/>
        <v>0</v>
      </c>
      <c r="J127" s="116"/>
      <c r="K127" s="408"/>
      <c r="L127" s="230">
        <f t="shared" si="12"/>
        <v>0</v>
      </c>
      <c r="M127" s="464"/>
      <c r="N127" s="118"/>
      <c r="O127" s="230">
        <f t="shared" si="13"/>
        <v>0</v>
      </c>
      <c r="P127" s="387"/>
    </row>
    <row r="128" spans="1:16" ht="36" hidden="1" x14ac:dyDescent="0.25">
      <c r="A128" s="64">
        <v>2276</v>
      </c>
      <c r="B128" s="111" t="s">
        <v>143</v>
      </c>
      <c r="C128" s="227">
        <f t="shared" si="9"/>
        <v>0</v>
      </c>
      <c r="D128" s="408"/>
      <c r="E128" s="117"/>
      <c r="F128" s="227">
        <f t="shared" si="10"/>
        <v>0</v>
      </c>
      <c r="G128" s="116"/>
      <c r="H128" s="408"/>
      <c r="I128" s="230">
        <f t="shared" si="11"/>
        <v>0</v>
      </c>
      <c r="J128" s="116"/>
      <c r="K128" s="408"/>
      <c r="L128" s="230">
        <f t="shared" si="12"/>
        <v>0</v>
      </c>
      <c r="M128" s="464"/>
      <c r="N128" s="118"/>
      <c r="O128" s="230">
        <f t="shared" si="13"/>
        <v>0</v>
      </c>
      <c r="P128" s="387"/>
    </row>
    <row r="129" spans="1:16" ht="24" hidden="1" x14ac:dyDescent="0.25">
      <c r="A129" s="64">
        <v>2278</v>
      </c>
      <c r="B129" s="111" t="s">
        <v>144</v>
      </c>
      <c r="C129" s="227">
        <f t="shared" si="9"/>
        <v>0</v>
      </c>
      <c r="D129" s="408"/>
      <c r="E129" s="117"/>
      <c r="F129" s="227">
        <f t="shared" si="10"/>
        <v>0</v>
      </c>
      <c r="G129" s="116"/>
      <c r="H129" s="408"/>
      <c r="I129" s="230">
        <f t="shared" si="11"/>
        <v>0</v>
      </c>
      <c r="J129" s="116"/>
      <c r="K129" s="408"/>
      <c r="L129" s="230">
        <f t="shared" si="12"/>
        <v>0</v>
      </c>
      <c r="M129" s="464"/>
      <c r="N129" s="118"/>
      <c r="O129" s="230">
        <f t="shared" si="13"/>
        <v>0</v>
      </c>
      <c r="P129" s="387"/>
    </row>
    <row r="130" spans="1:16" ht="24" hidden="1" x14ac:dyDescent="0.25">
      <c r="A130" s="64">
        <v>2279</v>
      </c>
      <c r="B130" s="111" t="s">
        <v>145</v>
      </c>
      <c r="C130" s="227">
        <f t="shared" si="9"/>
        <v>0</v>
      </c>
      <c r="D130" s="408"/>
      <c r="E130" s="117"/>
      <c r="F130" s="227">
        <f t="shared" si="10"/>
        <v>0</v>
      </c>
      <c r="G130" s="116"/>
      <c r="H130" s="408"/>
      <c r="I130" s="230">
        <f t="shared" si="11"/>
        <v>0</v>
      </c>
      <c r="J130" s="116"/>
      <c r="K130" s="408"/>
      <c r="L130" s="230">
        <f t="shared" si="12"/>
        <v>0</v>
      </c>
      <c r="M130" s="464"/>
      <c r="N130" s="118"/>
      <c r="O130" s="230">
        <f t="shared" si="13"/>
        <v>0</v>
      </c>
      <c r="P130" s="387"/>
    </row>
    <row r="131" spans="1:16" ht="24" hidden="1" x14ac:dyDescent="0.25">
      <c r="A131" s="350">
        <v>2280</v>
      </c>
      <c r="B131" s="101" t="s">
        <v>146</v>
      </c>
      <c r="C131" s="227">
        <f t="shared" si="9"/>
        <v>0</v>
      </c>
      <c r="D131" s="470">
        <f t="shared" ref="D131" si="14">SUM(D132)</f>
        <v>0</v>
      </c>
      <c r="E131" s="239">
        <f t="shared" ref="E131:N131" si="15">SUM(E132)</f>
        <v>0</v>
      </c>
      <c r="F131" s="240">
        <f t="shared" si="10"/>
        <v>0</v>
      </c>
      <c r="G131" s="238">
        <f t="shared" ref="G131" si="16">SUM(G132)</f>
        <v>0</v>
      </c>
      <c r="H131" s="470">
        <f t="shared" si="15"/>
        <v>0</v>
      </c>
      <c r="I131" s="243">
        <f t="shared" si="11"/>
        <v>0</v>
      </c>
      <c r="J131" s="238">
        <f t="shared" ref="J131" si="17">SUM(J132)</f>
        <v>0</v>
      </c>
      <c r="K131" s="470">
        <f t="shared" si="15"/>
        <v>0</v>
      </c>
      <c r="L131" s="243">
        <f t="shared" si="12"/>
        <v>0</v>
      </c>
      <c r="M131" s="466">
        <f t="shared" si="15"/>
        <v>0</v>
      </c>
      <c r="N131" s="228">
        <f t="shared" si="15"/>
        <v>0</v>
      </c>
      <c r="O131" s="230">
        <f t="shared" si="13"/>
        <v>0</v>
      </c>
      <c r="P131" s="387"/>
    </row>
    <row r="132" spans="1:16" ht="24" hidden="1" x14ac:dyDescent="0.25">
      <c r="A132" s="64">
        <v>2283</v>
      </c>
      <c r="B132" s="111" t="s">
        <v>147</v>
      </c>
      <c r="C132" s="227">
        <f t="shared" si="9"/>
        <v>0</v>
      </c>
      <c r="D132" s="408"/>
      <c r="E132" s="117"/>
      <c r="F132" s="227">
        <f t="shared" si="10"/>
        <v>0</v>
      </c>
      <c r="G132" s="116"/>
      <c r="H132" s="408"/>
      <c r="I132" s="230">
        <f t="shared" si="11"/>
        <v>0</v>
      </c>
      <c r="J132" s="116"/>
      <c r="K132" s="408"/>
      <c r="L132" s="230">
        <f t="shared" si="12"/>
        <v>0</v>
      </c>
      <c r="M132" s="464"/>
      <c r="N132" s="118"/>
      <c r="O132" s="230">
        <f t="shared" si="13"/>
        <v>0</v>
      </c>
      <c r="P132" s="387"/>
    </row>
    <row r="133" spans="1:16" ht="36" hidden="1" x14ac:dyDescent="0.25">
      <c r="A133" s="85">
        <v>2300</v>
      </c>
      <c r="B133" s="210" t="s">
        <v>148</v>
      </c>
      <c r="C133" s="97">
        <f t="shared" si="9"/>
        <v>0</v>
      </c>
      <c r="D133" s="399">
        <f>SUM(D134,D139,D143,D144,D147,D154,D162,D163,D166)</f>
        <v>0</v>
      </c>
      <c r="E133" s="96">
        <f>SUM(E134,E139,E143,E144,E147,E154,E162,E163,E166)</f>
        <v>0</v>
      </c>
      <c r="F133" s="97">
        <f t="shared" si="10"/>
        <v>0</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row>
    <row r="134" spans="1:16" ht="24" hidden="1" x14ac:dyDescent="0.25">
      <c r="A134" s="350">
        <v>2310</v>
      </c>
      <c r="B134" s="101" t="s">
        <v>149</v>
      </c>
      <c r="C134" s="240">
        <f t="shared" si="9"/>
        <v>0</v>
      </c>
      <c r="D134" s="470">
        <f>SUM(D135:D138)</f>
        <v>0</v>
      </c>
      <c r="E134" s="471">
        <f>SUM(E135:E138)</f>
        <v>0</v>
      </c>
      <c r="F134" s="240">
        <f t="shared" si="10"/>
        <v>0</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row>
    <row r="135" spans="1:16" hidden="1" x14ac:dyDescent="0.25">
      <c r="A135" s="64">
        <v>2311</v>
      </c>
      <c r="B135" s="111" t="s">
        <v>150</v>
      </c>
      <c r="C135" s="227">
        <f t="shared" si="9"/>
        <v>0</v>
      </c>
      <c r="D135" s="408"/>
      <c r="E135" s="117"/>
      <c r="F135" s="227">
        <f t="shared" si="10"/>
        <v>0</v>
      </c>
      <c r="G135" s="116"/>
      <c r="H135" s="408"/>
      <c r="I135" s="230">
        <f t="shared" si="11"/>
        <v>0</v>
      </c>
      <c r="J135" s="116"/>
      <c r="K135" s="408"/>
      <c r="L135" s="230">
        <f t="shared" si="12"/>
        <v>0</v>
      </c>
      <c r="M135" s="464"/>
      <c r="N135" s="118"/>
      <c r="O135" s="230">
        <f t="shared" si="13"/>
        <v>0</v>
      </c>
      <c r="P135" s="387"/>
    </row>
    <row r="136" spans="1:16" hidden="1" x14ac:dyDescent="0.25">
      <c r="A136" s="64">
        <v>2312</v>
      </c>
      <c r="B136" s="111" t="s">
        <v>151</v>
      </c>
      <c r="C136" s="227">
        <f t="shared" si="9"/>
        <v>0</v>
      </c>
      <c r="D136" s="408"/>
      <c r="E136" s="117"/>
      <c r="F136" s="227">
        <f t="shared" si="10"/>
        <v>0</v>
      </c>
      <c r="G136" s="116"/>
      <c r="H136" s="408"/>
      <c r="I136" s="230">
        <f t="shared" si="11"/>
        <v>0</v>
      </c>
      <c r="J136" s="116"/>
      <c r="K136" s="408"/>
      <c r="L136" s="230">
        <f t="shared" si="12"/>
        <v>0</v>
      </c>
      <c r="M136" s="464"/>
      <c r="N136" s="118"/>
      <c r="O136" s="230">
        <f t="shared" si="13"/>
        <v>0</v>
      </c>
      <c r="P136" s="387"/>
    </row>
    <row r="137" spans="1:16" hidden="1" x14ac:dyDescent="0.25">
      <c r="A137" s="64">
        <v>2313</v>
      </c>
      <c r="B137" s="111" t="s">
        <v>152</v>
      </c>
      <c r="C137" s="227">
        <f t="shared" si="9"/>
        <v>0</v>
      </c>
      <c r="D137" s="408"/>
      <c r="E137" s="117"/>
      <c r="F137" s="227">
        <f t="shared" si="10"/>
        <v>0</v>
      </c>
      <c r="G137" s="116"/>
      <c r="H137" s="408"/>
      <c r="I137" s="230">
        <f t="shared" si="11"/>
        <v>0</v>
      </c>
      <c r="J137" s="116"/>
      <c r="K137" s="408"/>
      <c r="L137" s="230">
        <f t="shared" si="12"/>
        <v>0</v>
      </c>
      <c r="M137" s="464"/>
      <c r="N137" s="118"/>
      <c r="O137" s="230">
        <f t="shared" si="13"/>
        <v>0</v>
      </c>
      <c r="P137" s="387"/>
    </row>
    <row r="138" spans="1:16" ht="36" hidden="1" x14ac:dyDescent="0.25">
      <c r="A138" s="64">
        <v>2314</v>
      </c>
      <c r="B138" s="111" t="s">
        <v>153</v>
      </c>
      <c r="C138" s="227">
        <f t="shared" si="9"/>
        <v>0</v>
      </c>
      <c r="D138" s="408"/>
      <c r="E138" s="117"/>
      <c r="F138" s="227">
        <f t="shared" si="10"/>
        <v>0</v>
      </c>
      <c r="G138" s="116"/>
      <c r="H138" s="408"/>
      <c r="I138" s="230">
        <f t="shared" si="11"/>
        <v>0</v>
      </c>
      <c r="J138" s="116"/>
      <c r="K138" s="408"/>
      <c r="L138" s="230">
        <f t="shared" si="12"/>
        <v>0</v>
      </c>
      <c r="M138" s="464"/>
      <c r="N138" s="118"/>
      <c r="O138" s="230">
        <f t="shared" si="13"/>
        <v>0</v>
      </c>
      <c r="P138" s="387"/>
    </row>
    <row r="139" spans="1:16" hidden="1" x14ac:dyDescent="0.25">
      <c r="A139" s="224">
        <v>2320</v>
      </c>
      <c r="B139" s="111" t="s">
        <v>154</v>
      </c>
      <c r="C139" s="227">
        <f t="shared" si="9"/>
        <v>0</v>
      </c>
      <c r="D139" s="465">
        <f>SUM(D140:D142)</f>
        <v>0</v>
      </c>
      <c r="E139" s="226">
        <f>SUM(E140:E142)</f>
        <v>0</v>
      </c>
      <c r="F139" s="227">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227">
        <f t="shared" si="9"/>
        <v>0</v>
      </c>
      <c r="D140" s="408"/>
      <c r="E140" s="117"/>
      <c r="F140" s="227">
        <f t="shared" si="10"/>
        <v>0</v>
      </c>
      <c r="G140" s="116"/>
      <c r="H140" s="408"/>
      <c r="I140" s="230">
        <f t="shared" si="11"/>
        <v>0</v>
      </c>
      <c r="J140" s="116"/>
      <c r="K140" s="408"/>
      <c r="L140" s="230">
        <f t="shared" si="12"/>
        <v>0</v>
      </c>
      <c r="M140" s="464"/>
      <c r="N140" s="118"/>
      <c r="O140" s="230">
        <f t="shared" si="13"/>
        <v>0</v>
      </c>
      <c r="P140" s="387"/>
    </row>
    <row r="141" spans="1:16" hidden="1" x14ac:dyDescent="0.25">
      <c r="A141" s="64">
        <v>2322</v>
      </c>
      <c r="B141" s="111" t="s">
        <v>156</v>
      </c>
      <c r="C141" s="227">
        <f t="shared" si="9"/>
        <v>0</v>
      </c>
      <c r="D141" s="408"/>
      <c r="E141" s="117"/>
      <c r="F141" s="227">
        <f t="shared" si="10"/>
        <v>0</v>
      </c>
      <c r="G141" s="116"/>
      <c r="H141" s="408"/>
      <c r="I141" s="230">
        <f t="shared" si="11"/>
        <v>0</v>
      </c>
      <c r="J141" s="116"/>
      <c r="K141" s="408"/>
      <c r="L141" s="230">
        <f t="shared" si="12"/>
        <v>0</v>
      </c>
      <c r="M141" s="464"/>
      <c r="N141" s="118"/>
      <c r="O141" s="230">
        <f t="shared" si="13"/>
        <v>0</v>
      </c>
      <c r="P141" s="387"/>
    </row>
    <row r="142" spans="1:16" hidden="1" x14ac:dyDescent="0.25">
      <c r="A142" s="64">
        <v>2329</v>
      </c>
      <c r="B142" s="111" t="s">
        <v>157</v>
      </c>
      <c r="C142" s="227">
        <f t="shared" si="9"/>
        <v>0</v>
      </c>
      <c r="D142" s="408"/>
      <c r="E142" s="117"/>
      <c r="F142" s="227">
        <f t="shared" si="10"/>
        <v>0</v>
      </c>
      <c r="G142" s="116"/>
      <c r="H142" s="408"/>
      <c r="I142" s="230">
        <f t="shared" si="11"/>
        <v>0</v>
      </c>
      <c r="J142" s="116"/>
      <c r="K142" s="408"/>
      <c r="L142" s="230">
        <f t="shared" si="12"/>
        <v>0</v>
      </c>
      <c r="M142" s="464"/>
      <c r="N142" s="118"/>
      <c r="O142" s="230">
        <f t="shared" si="13"/>
        <v>0</v>
      </c>
      <c r="P142" s="387"/>
    </row>
    <row r="143" spans="1:16" hidden="1" x14ac:dyDescent="0.25">
      <c r="A143" s="224">
        <v>2330</v>
      </c>
      <c r="B143" s="111" t="s">
        <v>158</v>
      </c>
      <c r="C143" s="227">
        <f t="shared" si="9"/>
        <v>0</v>
      </c>
      <c r="D143" s="408"/>
      <c r="E143" s="117"/>
      <c r="F143" s="227">
        <f t="shared" si="10"/>
        <v>0</v>
      </c>
      <c r="G143" s="116"/>
      <c r="H143" s="408"/>
      <c r="I143" s="230">
        <f t="shared" si="11"/>
        <v>0</v>
      </c>
      <c r="J143" s="116"/>
      <c r="K143" s="408"/>
      <c r="L143" s="230">
        <f t="shared" si="12"/>
        <v>0</v>
      </c>
      <c r="M143" s="464"/>
      <c r="N143" s="118"/>
      <c r="O143" s="230">
        <f t="shared" si="13"/>
        <v>0</v>
      </c>
      <c r="P143" s="387"/>
    </row>
    <row r="144" spans="1:16" ht="48" hidden="1" x14ac:dyDescent="0.25">
      <c r="A144" s="224">
        <v>2340</v>
      </c>
      <c r="B144" s="111" t="s">
        <v>159</v>
      </c>
      <c r="C144" s="227">
        <f t="shared" si="9"/>
        <v>0</v>
      </c>
      <c r="D144" s="465">
        <f>SUM(D145:D146)</f>
        <v>0</v>
      </c>
      <c r="E144" s="226">
        <f>SUM(E145:E146)</f>
        <v>0</v>
      </c>
      <c r="F144" s="227">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227">
        <f t="shared" si="9"/>
        <v>0</v>
      </c>
      <c r="D145" s="408"/>
      <c r="E145" s="117"/>
      <c r="F145" s="227">
        <f t="shared" si="10"/>
        <v>0</v>
      </c>
      <c r="G145" s="116"/>
      <c r="H145" s="408"/>
      <c r="I145" s="230">
        <f t="shared" si="11"/>
        <v>0</v>
      </c>
      <c r="J145" s="116"/>
      <c r="K145" s="408"/>
      <c r="L145" s="230">
        <f t="shared" si="12"/>
        <v>0</v>
      </c>
      <c r="M145" s="464"/>
      <c r="N145" s="118"/>
      <c r="O145" s="230">
        <f t="shared" si="13"/>
        <v>0</v>
      </c>
      <c r="P145" s="387"/>
    </row>
    <row r="146" spans="1:16" ht="24" hidden="1" x14ac:dyDescent="0.25">
      <c r="A146" s="64">
        <v>2344</v>
      </c>
      <c r="B146" s="111" t="s">
        <v>161</v>
      </c>
      <c r="C146" s="227">
        <f t="shared" si="9"/>
        <v>0</v>
      </c>
      <c r="D146" s="408"/>
      <c r="E146" s="117"/>
      <c r="F146" s="227">
        <f t="shared" si="10"/>
        <v>0</v>
      </c>
      <c r="G146" s="116"/>
      <c r="H146" s="408"/>
      <c r="I146" s="230">
        <f t="shared" si="11"/>
        <v>0</v>
      </c>
      <c r="J146" s="116"/>
      <c r="K146" s="408"/>
      <c r="L146" s="230">
        <f t="shared" si="12"/>
        <v>0</v>
      </c>
      <c r="M146" s="464"/>
      <c r="N146" s="118"/>
      <c r="O146" s="230">
        <f t="shared" si="13"/>
        <v>0</v>
      </c>
      <c r="P146" s="387"/>
    </row>
    <row r="147" spans="1:16" ht="24" hidden="1" x14ac:dyDescent="0.25">
      <c r="A147" s="213">
        <v>2350</v>
      </c>
      <c r="B147" s="156" t="s">
        <v>162</v>
      </c>
      <c r="C147" s="227">
        <f t="shared" si="9"/>
        <v>0</v>
      </c>
      <c r="D147" s="461">
        <f>SUM(D148:D153)</f>
        <v>0</v>
      </c>
      <c r="E147" s="215">
        <f>SUM(E148:E153)</f>
        <v>0</v>
      </c>
      <c r="F147" s="216">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227">
        <f t="shared" si="9"/>
        <v>0</v>
      </c>
      <c r="D148" s="403"/>
      <c r="E148" s="107"/>
      <c r="F148" s="240">
        <f t="shared" si="10"/>
        <v>0</v>
      </c>
      <c r="G148" s="106"/>
      <c r="H148" s="403"/>
      <c r="I148" s="243">
        <f t="shared" si="11"/>
        <v>0</v>
      </c>
      <c r="J148" s="106"/>
      <c r="K148" s="403"/>
      <c r="L148" s="243">
        <f t="shared" si="12"/>
        <v>0</v>
      </c>
      <c r="M148" s="463"/>
      <c r="N148" s="108"/>
      <c r="O148" s="243">
        <f t="shared" si="13"/>
        <v>0</v>
      </c>
      <c r="P148" s="382"/>
    </row>
    <row r="149" spans="1:16" hidden="1" x14ac:dyDescent="0.25">
      <c r="A149" s="64">
        <v>2352</v>
      </c>
      <c r="B149" s="111" t="s">
        <v>164</v>
      </c>
      <c r="C149" s="227">
        <f t="shared" si="9"/>
        <v>0</v>
      </c>
      <c r="D149" s="408"/>
      <c r="E149" s="117"/>
      <c r="F149" s="227">
        <f t="shared" si="10"/>
        <v>0</v>
      </c>
      <c r="G149" s="116"/>
      <c r="H149" s="408"/>
      <c r="I149" s="230">
        <f t="shared" si="11"/>
        <v>0</v>
      </c>
      <c r="J149" s="116"/>
      <c r="K149" s="408"/>
      <c r="L149" s="230">
        <f t="shared" si="12"/>
        <v>0</v>
      </c>
      <c r="M149" s="464"/>
      <c r="N149" s="118"/>
      <c r="O149" s="230">
        <f t="shared" si="13"/>
        <v>0</v>
      </c>
      <c r="P149" s="387"/>
    </row>
    <row r="150" spans="1:16" ht="24" hidden="1" x14ac:dyDescent="0.25">
      <c r="A150" s="64">
        <v>2353</v>
      </c>
      <c r="B150" s="111" t="s">
        <v>165</v>
      </c>
      <c r="C150" s="227">
        <f t="shared" si="9"/>
        <v>0</v>
      </c>
      <c r="D150" s="408"/>
      <c r="E150" s="117"/>
      <c r="F150" s="227">
        <f t="shared" si="10"/>
        <v>0</v>
      </c>
      <c r="G150" s="116"/>
      <c r="H150" s="408"/>
      <c r="I150" s="230">
        <f t="shared" si="11"/>
        <v>0</v>
      </c>
      <c r="J150" s="116"/>
      <c r="K150" s="408"/>
      <c r="L150" s="230">
        <f t="shared" si="12"/>
        <v>0</v>
      </c>
      <c r="M150" s="464"/>
      <c r="N150" s="118"/>
      <c r="O150" s="230">
        <f t="shared" si="13"/>
        <v>0</v>
      </c>
      <c r="P150" s="387"/>
    </row>
    <row r="151" spans="1:16" ht="24" hidden="1" x14ac:dyDescent="0.25">
      <c r="A151" s="64">
        <v>2354</v>
      </c>
      <c r="B151" s="111" t="s">
        <v>166</v>
      </c>
      <c r="C151" s="227">
        <f t="shared" si="9"/>
        <v>0</v>
      </c>
      <c r="D151" s="408"/>
      <c r="E151" s="117"/>
      <c r="F151" s="227">
        <f t="shared" si="10"/>
        <v>0</v>
      </c>
      <c r="G151" s="116"/>
      <c r="H151" s="408"/>
      <c r="I151" s="230">
        <f t="shared" si="11"/>
        <v>0</v>
      </c>
      <c r="J151" s="116"/>
      <c r="K151" s="408"/>
      <c r="L151" s="230">
        <f t="shared" si="12"/>
        <v>0</v>
      </c>
      <c r="M151" s="464"/>
      <c r="N151" s="118"/>
      <c r="O151" s="230">
        <f t="shared" si="13"/>
        <v>0</v>
      </c>
      <c r="P151" s="387"/>
    </row>
    <row r="152" spans="1:16" ht="24" hidden="1" x14ac:dyDescent="0.25">
      <c r="A152" s="64">
        <v>2355</v>
      </c>
      <c r="B152" s="111" t="s">
        <v>167</v>
      </c>
      <c r="C152" s="227">
        <f t="shared" si="9"/>
        <v>0</v>
      </c>
      <c r="D152" s="408"/>
      <c r="E152" s="117"/>
      <c r="F152" s="227">
        <f t="shared" si="10"/>
        <v>0</v>
      </c>
      <c r="G152" s="116"/>
      <c r="H152" s="408"/>
      <c r="I152" s="230">
        <f t="shared" si="11"/>
        <v>0</v>
      </c>
      <c r="J152" s="116"/>
      <c r="K152" s="408"/>
      <c r="L152" s="230">
        <f t="shared" si="12"/>
        <v>0</v>
      </c>
      <c r="M152" s="464"/>
      <c r="N152" s="118"/>
      <c r="O152" s="230">
        <f t="shared" si="13"/>
        <v>0</v>
      </c>
      <c r="P152" s="387"/>
    </row>
    <row r="153" spans="1:16" ht="24" hidden="1" x14ac:dyDescent="0.25">
      <c r="A153" s="64">
        <v>2359</v>
      </c>
      <c r="B153" s="111" t="s">
        <v>168</v>
      </c>
      <c r="C153" s="227">
        <f t="shared" si="9"/>
        <v>0</v>
      </c>
      <c r="D153" s="408"/>
      <c r="E153" s="117"/>
      <c r="F153" s="227">
        <f t="shared" si="10"/>
        <v>0</v>
      </c>
      <c r="G153" s="116"/>
      <c r="H153" s="408"/>
      <c r="I153" s="230">
        <f t="shared" si="11"/>
        <v>0</v>
      </c>
      <c r="J153" s="116"/>
      <c r="K153" s="408"/>
      <c r="L153" s="230">
        <f t="shared" si="12"/>
        <v>0</v>
      </c>
      <c r="M153" s="464"/>
      <c r="N153" s="118"/>
      <c r="O153" s="230">
        <f t="shared" si="13"/>
        <v>0</v>
      </c>
      <c r="P153" s="387"/>
    </row>
    <row r="154" spans="1:16" ht="24" hidden="1" x14ac:dyDescent="0.25">
      <c r="A154" s="224">
        <v>2360</v>
      </c>
      <c r="B154" s="111" t="s">
        <v>169</v>
      </c>
      <c r="C154" s="227">
        <f t="shared" si="9"/>
        <v>0</v>
      </c>
      <c r="D154" s="465">
        <f>SUM(D155:D161)</f>
        <v>0</v>
      </c>
      <c r="E154" s="226">
        <f>SUM(E155:E161)</f>
        <v>0</v>
      </c>
      <c r="F154" s="227">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227">
        <f t="shared" si="9"/>
        <v>0</v>
      </c>
      <c r="D155" s="408"/>
      <c r="E155" s="117"/>
      <c r="F155" s="227">
        <f t="shared" si="10"/>
        <v>0</v>
      </c>
      <c r="G155" s="116"/>
      <c r="H155" s="408"/>
      <c r="I155" s="230">
        <f t="shared" si="11"/>
        <v>0</v>
      </c>
      <c r="J155" s="116"/>
      <c r="K155" s="408"/>
      <c r="L155" s="230">
        <f t="shared" si="12"/>
        <v>0</v>
      </c>
      <c r="M155" s="464"/>
      <c r="N155" s="118"/>
      <c r="O155" s="230">
        <f t="shared" si="13"/>
        <v>0</v>
      </c>
      <c r="P155" s="387"/>
    </row>
    <row r="156" spans="1:16" ht="24" hidden="1" x14ac:dyDescent="0.25">
      <c r="A156" s="63">
        <v>2362</v>
      </c>
      <c r="B156" s="111" t="s">
        <v>171</v>
      </c>
      <c r="C156" s="227">
        <f t="shared" si="9"/>
        <v>0</v>
      </c>
      <c r="D156" s="408"/>
      <c r="E156" s="117"/>
      <c r="F156" s="227">
        <f t="shared" si="10"/>
        <v>0</v>
      </c>
      <c r="G156" s="116"/>
      <c r="H156" s="408"/>
      <c r="I156" s="230">
        <f t="shared" si="11"/>
        <v>0</v>
      </c>
      <c r="J156" s="116"/>
      <c r="K156" s="408"/>
      <c r="L156" s="230">
        <f t="shared" si="12"/>
        <v>0</v>
      </c>
      <c r="M156" s="464"/>
      <c r="N156" s="118"/>
      <c r="O156" s="230">
        <f t="shared" si="13"/>
        <v>0</v>
      </c>
      <c r="P156" s="387"/>
    </row>
    <row r="157" spans="1:16" hidden="1" x14ac:dyDescent="0.25">
      <c r="A157" s="63">
        <v>2363</v>
      </c>
      <c r="B157" s="111" t="s">
        <v>172</v>
      </c>
      <c r="C157" s="227">
        <f t="shared" si="9"/>
        <v>0</v>
      </c>
      <c r="D157" s="408"/>
      <c r="E157" s="117"/>
      <c r="F157" s="227">
        <f t="shared" si="10"/>
        <v>0</v>
      </c>
      <c r="G157" s="116"/>
      <c r="H157" s="408"/>
      <c r="I157" s="230">
        <f t="shared" si="11"/>
        <v>0</v>
      </c>
      <c r="J157" s="116"/>
      <c r="K157" s="408"/>
      <c r="L157" s="230">
        <f t="shared" si="12"/>
        <v>0</v>
      </c>
      <c r="M157" s="464"/>
      <c r="N157" s="118"/>
      <c r="O157" s="230">
        <f t="shared" si="13"/>
        <v>0</v>
      </c>
      <c r="P157" s="387"/>
    </row>
    <row r="158" spans="1:16" hidden="1" x14ac:dyDescent="0.25">
      <c r="A158" s="63">
        <v>2364</v>
      </c>
      <c r="B158" s="111" t="s">
        <v>173</v>
      </c>
      <c r="C158" s="227">
        <f t="shared" si="9"/>
        <v>0</v>
      </c>
      <c r="D158" s="408"/>
      <c r="E158" s="117"/>
      <c r="F158" s="227">
        <f t="shared" si="10"/>
        <v>0</v>
      </c>
      <c r="G158" s="116"/>
      <c r="H158" s="408"/>
      <c r="I158" s="230">
        <f t="shared" si="11"/>
        <v>0</v>
      </c>
      <c r="J158" s="116"/>
      <c r="K158" s="408"/>
      <c r="L158" s="230">
        <f t="shared" si="12"/>
        <v>0</v>
      </c>
      <c r="M158" s="464"/>
      <c r="N158" s="118"/>
      <c r="O158" s="230">
        <f t="shared" si="13"/>
        <v>0</v>
      </c>
      <c r="P158" s="387"/>
    </row>
    <row r="159" spans="1:16" hidden="1" x14ac:dyDescent="0.25">
      <c r="A159" s="63">
        <v>2365</v>
      </c>
      <c r="B159" s="111" t="s">
        <v>174</v>
      </c>
      <c r="C159" s="227">
        <f t="shared" si="9"/>
        <v>0</v>
      </c>
      <c r="D159" s="408"/>
      <c r="E159" s="117"/>
      <c r="F159" s="227">
        <f t="shared" si="10"/>
        <v>0</v>
      </c>
      <c r="G159" s="116"/>
      <c r="H159" s="408"/>
      <c r="I159" s="230">
        <f t="shared" si="11"/>
        <v>0</v>
      </c>
      <c r="J159" s="116"/>
      <c r="K159" s="408"/>
      <c r="L159" s="230">
        <f t="shared" si="12"/>
        <v>0</v>
      </c>
      <c r="M159" s="464"/>
      <c r="N159" s="118"/>
      <c r="O159" s="230">
        <f t="shared" si="13"/>
        <v>0</v>
      </c>
      <c r="P159" s="387"/>
    </row>
    <row r="160" spans="1:16" ht="36" hidden="1" x14ac:dyDescent="0.25">
      <c r="A160" s="63">
        <v>2366</v>
      </c>
      <c r="B160" s="111" t="s">
        <v>175</v>
      </c>
      <c r="C160" s="227">
        <f t="shared" si="9"/>
        <v>0</v>
      </c>
      <c r="D160" s="408"/>
      <c r="E160" s="117"/>
      <c r="F160" s="227">
        <f t="shared" si="10"/>
        <v>0</v>
      </c>
      <c r="G160" s="116"/>
      <c r="H160" s="408"/>
      <c r="I160" s="230">
        <f t="shared" si="11"/>
        <v>0</v>
      </c>
      <c r="J160" s="116"/>
      <c r="K160" s="408"/>
      <c r="L160" s="230">
        <f t="shared" si="12"/>
        <v>0</v>
      </c>
      <c r="M160" s="464"/>
      <c r="N160" s="118"/>
      <c r="O160" s="230">
        <f t="shared" si="13"/>
        <v>0</v>
      </c>
      <c r="P160" s="387"/>
    </row>
    <row r="161" spans="1:16" ht="48" hidden="1" x14ac:dyDescent="0.25">
      <c r="A161" s="63">
        <v>2369</v>
      </c>
      <c r="B161" s="111" t="s">
        <v>176</v>
      </c>
      <c r="C161" s="227">
        <f t="shared" si="9"/>
        <v>0</v>
      </c>
      <c r="D161" s="408"/>
      <c r="E161" s="117"/>
      <c r="F161" s="227">
        <f t="shared" si="10"/>
        <v>0</v>
      </c>
      <c r="G161" s="116"/>
      <c r="H161" s="408"/>
      <c r="I161" s="230">
        <f t="shared" si="11"/>
        <v>0</v>
      </c>
      <c r="J161" s="116"/>
      <c r="K161" s="408"/>
      <c r="L161" s="230">
        <f t="shared" si="12"/>
        <v>0</v>
      </c>
      <c r="M161" s="464"/>
      <c r="N161" s="118"/>
      <c r="O161" s="230">
        <f t="shared" si="13"/>
        <v>0</v>
      </c>
      <c r="P161" s="387"/>
    </row>
    <row r="162" spans="1:16" hidden="1" x14ac:dyDescent="0.25">
      <c r="A162" s="213">
        <v>2370</v>
      </c>
      <c r="B162" s="156" t="s">
        <v>177</v>
      </c>
      <c r="C162" s="227">
        <f t="shared" si="9"/>
        <v>0</v>
      </c>
      <c r="D162" s="467"/>
      <c r="E162" s="232"/>
      <c r="F162" s="216">
        <f t="shared" si="10"/>
        <v>0</v>
      </c>
      <c r="G162" s="231"/>
      <c r="H162" s="467"/>
      <c r="I162" s="219">
        <f t="shared" si="11"/>
        <v>0</v>
      </c>
      <c r="J162" s="231"/>
      <c r="K162" s="467"/>
      <c r="L162" s="219">
        <f t="shared" si="12"/>
        <v>0</v>
      </c>
      <c r="M162" s="468"/>
      <c r="N162" s="234"/>
      <c r="O162" s="219">
        <f t="shared" si="13"/>
        <v>0</v>
      </c>
      <c r="P162" s="434"/>
    </row>
    <row r="163" spans="1:16" hidden="1" x14ac:dyDescent="0.25">
      <c r="A163" s="213">
        <v>2380</v>
      </c>
      <c r="B163" s="156" t="s">
        <v>178</v>
      </c>
      <c r="C163" s="227">
        <f t="shared" si="9"/>
        <v>0</v>
      </c>
      <c r="D163" s="461">
        <f>SUM(D164:D165)</f>
        <v>0</v>
      </c>
      <c r="E163" s="215">
        <f>SUM(E164:E165)</f>
        <v>0</v>
      </c>
      <c r="F163" s="216">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227">
        <f t="shared" si="9"/>
        <v>0</v>
      </c>
      <c r="D164" s="403"/>
      <c r="E164" s="107"/>
      <c r="F164" s="240">
        <f t="shared" si="10"/>
        <v>0</v>
      </c>
      <c r="G164" s="106"/>
      <c r="H164" s="403"/>
      <c r="I164" s="243">
        <f t="shared" si="11"/>
        <v>0</v>
      </c>
      <c r="J164" s="106"/>
      <c r="K164" s="403"/>
      <c r="L164" s="243">
        <f t="shared" si="12"/>
        <v>0</v>
      </c>
      <c r="M164" s="463"/>
      <c r="N164" s="108"/>
      <c r="O164" s="243">
        <f t="shared" si="13"/>
        <v>0</v>
      </c>
      <c r="P164" s="382"/>
    </row>
    <row r="165" spans="1:16" ht="24" hidden="1" x14ac:dyDescent="0.25">
      <c r="A165" s="63">
        <v>2389</v>
      </c>
      <c r="B165" s="111" t="s">
        <v>180</v>
      </c>
      <c r="C165" s="227">
        <f t="shared" si="9"/>
        <v>0</v>
      </c>
      <c r="D165" s="408"/>
      <c r="E165" s="117"/>
      <c r="F165" s="227">
        <f t="shared" si="10"/>
        <v>0</v>
      </c>
      <c r="G165" s="116"/>
      <c r="H165" s="408"/>
      <c r="I165" s="230">
        <f t="shared" si="11"/>
        <v>0</v>
      </c>
      <c r="J165" s="116"/>
      <c r="K165" s="408"/>
      <c r="L165" s="230">
        <f t="shared" si="12"/>
        <v>0</v>
      </c>
      <c r="M165" s="464"/>
      <c r="N165" s="118"/>
      <c r="O165" s="230">
        <f t="shared" si="13"/>
        <v>0</v>
      </c>
      <c r="P165" s="387"/>
    </row>
    <row r="166" spans="1:16" hidden="1" x14ac:dyDescent="0.25">
      <c r="A166" s="213">
        <v>2390</v>
      </c>
      <c r="B166" s="156" t="s">
        <v>181</v>
      </c>
      <c r="C166" s="227">
        <f t="shared" si="9"/>
        <v>0</v>
      </c>
      <c r="D166" s="467"/>
      <c r="E166" s="232"/>
      <c r="F166" s="216">
        <f t="shared" si="10"/>
        <v>0</v>
      </c>
      <c r="G166" s="231"/>
      <c r="H166" s="467"/>
      <c r="I166" s="219">
        <f t="shared" si="11"/>
        <v>0</v>
      </c>
      <c r="J166" s="231"/>
      <c r="K166" s="467"/>
      <c r="L166" s="219">
        <f t="shared" si="12"/>
        <v>0</v>
      </c>
      <c r="M166" s="468"/>
      <c r="N166" s="234"/>
      <c r="O166" s="219">
        <f t="shared" si="13"/>
        <v>0</v>
      </c>
      <c r="P166" s="434"/>
    </row>
    <row r="167" spans="1:16" hidden="1" x14ac:dyDescent="0.25">
      <c r="A167" s="85">
        <v>2400</v>
      </c>
      <c r="B167" s="210" t="s">
        <v>182</v>
      </c>
      <c r="C167" s="97">
        <f t="shared" si="9"/>
        <v>0</v>
      </c>
      <c r="D167" s="474"/>
      <c r="E167" s="246"/>
      <c r="F167" s="97">
        <f t="shared" si="10"/>
        <v>0</v>
      </c>
      <c r="G167" s="245"/>
      <c r="H167" s="474"/>
      <c r="I167" s="99">
        <f t="shared" si="11"/>
        <v>0</v>
      </c>
      <c r="J167" s="245"/>
      <c r="K167" s="474"/>
      <c r="L167" s="99">
        <f t="shared" si="12"/>
        <v>0</v>
      </c>
      <c r="M167" s="331"/>
      <c r="N167" s="248"/>
      <c r="O167" s="99">
        <f t="shared" si="13"/>
        <v>0</v>
      </c>
      <c r="P167" s="397"/>
    </row>
    <row r="168" spans="1:16" ht="24" hidden="1" x14ac:dyDescent="0.25">
      <c r="A168" s="85">
        <v>2500</v>
      </c>
      <c r="B168" s="210" t="s">
        <v>183</v>
      </c>
      <c r="C168" s="97">
        <f t="shared" si="9"/>
        <v>0</v>
      </c>
      <c r="D168" s="399">
        <f>SUM(D169,D174)</f>
        <v>0</v>
      </c>
      <c r="E168" s="96">
        <f>SUM(E169,E174)</f>
        <v>0</v>
      </c>
      <c r="F168" s="97">
        <f t="shared" si="10"/>
        <v>0</v>
      </c>
      <c r="G168" s="95">
        <f>SUM(G169,G174)</f>
        <v>0</v>
      </c>
      <c r="H168" s="399">
        <f t="shared" ref="H168" si="18">SUM(H169,H174)</f>
        <v>0</v>
      </c>
      <c r="I168" s="99">
        <f t="shared" si="11"/>
        <v>0</v>
      </c>
      <c r="J168" s="95">
        <f>SUM(J169,J174)</f>
        <v>0</v>
      </c>
      <c r="K168" s="399">
        <f t="shared" ref="K168" si="19">SUM(K169,K174)</f>
        <v>0</v>
      </c>
      <c r="L168" s="99">
        <f t="shared" si="12"/>
        <v>0</v>
      </c>
      <c r="M168" s="459">
        <f t="shared" ref="M168:N168" si="20">SUM(M169,M174)</f>
        <v>0</v>
      </c>
      <c r="N168" s="266">
        <f t="shared" si="20"/>
        <v>0</v>
      </c>
      <c r="O168" s="268">
        <f t="shared" si="13"/>
        <v>0</v>
      </c>
      <c r="P168" s="460"/>
    </row>
    <row r="169" spans="1:16" hidden="1" x14ac:dyDescent="0.25">
      <c r="A169" s="350">
        <v>2510</v>
      </c>
      <c r="B169" s="101" t="s">
        <v>184</v>
      </c>
      <c r="C169" s="240">
        <f t="shared" si="9"/>
        <v>0</v>
      </c>
      <c r="D169" s="470">
        <f>SUM(D170:D173)</f>
        <v>0</v>
      </c>
      <c r="E169" s="239">
        <f>SUM(E170:E173)</f>
        <v>0</v>
      </c>
      <c r="F169" s="240">
        <f t="shared" si="10"/>
        <v>0</v>
      </c>
      <c r="G169" s="238">
        <f>SUM(G170:G173)</f>
        <v>0</v>
      </c>
      <c r="H169" s="470">
        <f t="shared" ref="H169" si="21">SUM(H170:H173)</f>
        <v>0</v>
      </c>
      <c r="I169" s="243">
        <f t="shared" si="11"/>
        <v>0</v>
      </c>
      <c r="J169" s="238">
        <f>SUM(J170:J173)</f>
        <v>0</v>
      </c>
      <c r="K169" s="470">
        <f t="shared" ref="K169" si="22">SUM(K170:K173)</f>
        <v>0</v>
      </c>
      <c r="L169" s="243">
        <f t="shared" si="12"/>
        <v>0</v>
      </c>
      <c r="M169" s="475">
        <f t="shared" ref="M169:N169" si="23">SUM(M170:M173)</f>
        <v>0</v>
      </c>
      <c r="N169" s="476">
        <f t="shared" si="23"/>
        <v>0</v>
      </c>
      <c r="O169" s="414">
        <f t="shared" si="13"/>
        <v>0</v>
      </c>
      <c r="P169" s="416"/>
    </row>
    <row r="170" spans="1:16" ht="24" hidden="1" x14ac:dyDescent="0.25">
      <c r="A170" s="64">
        <v>2512</v>
      </c>
      <c r="B170" s="111" t="s">
        <v>185</v>
      </c>
      <c r="C170" s="227">
        <f t="shared" si="9"/>
        <v>0</v>
      </c>
      <c r="D170" s="408"/>
      <c r="E170" s="117"/>
      <c r="F170" s="227">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227">
        <f t="shared" si="9"/>
        <v>0</v>
      </c>
      <c r="D171" s="408"/>
      <c r="E171" s="117"/>
      <c r="F171" s="227">
        <f t="shared" si="10"/>
        <v>0</v>
      </c>
      <c r="G171" s="116"/>
      <c r="H171" s="408"/>
      <c r="I171" s="230">
        <f t="shared" si="11"/>
        <v>0</v>
      </c>
      <c r="J171" s="116"/>
      <c r="K171" s="408"/>
      <c r="L171" s="230">
        <f t="shared" si="12"/>
        <v>0</v>
      </c>
      <c r="M171" s="464"/>
      <c r="N171" s="118"/>
      <c r="O171" s="230">
        <f t="shared" si="13"/>
        <v>0</v>
      </c>
      <c r="P171" s="387"/>
    </row>
    <row r="172" spans="1:16" ht="24" hidden="1" x14ac:dyDescent="0.25">
      <c r="A172" s="64">
        <v>2515</v>
      </c>
      <c r="B172" s="111" t="s">
        <v>187</v>
      </c>
      <c r="C172" s="227">
        <f t="shared" si="9"/>
        <v>0</v>
      </c>
      <c r="D172" s="408"/>
      <c r="E172" s="117"/>
      <c r="F172" s="227">
        <f t="shared" si="10"/>
        <v>0</v>
      </c>
      <c r="G172" s="116"/>
      <c r="H172" s="408"/>
      <c r="I172" s="230">
        <f t="shared" si="11"/>
        <v>0</v>
      </c>
      <c r="J172" s="116"/>
      <c r="K172" s="408"/>
      <c r="L172" s="230">
        <f t="shared" si="12"/>
        <v>0</v>
      </c>
      <c r="M172" s="464"/>
      <c r="N172" s="118"/>
      <c r="O172" s="230">
        <f t="shared" si="13"/>
        <v>0</v>
      </c>
      <c r="P172" s="387"/>
    </row>
    <row r="173" spans="1:16" ht="24" hidden="1" x14ac:dyDescent="0.25">
      <c r="A173" s="64">
        <v>2519</v>
      </c>
      <c r="B173" s="111" t="s">
        <v>188</v>
      </c>
      <c r="C173" s="227">
        <f t="shared" si="9"/>
        <v>0</v>
      </c>
      <c r="D173" s="408"/>
      <c r="E173" s="117"/>
      <c r="F173" s="227">
        <f t="shared" si="10"/>
        <v>0</v>
      </c>
      <c r="G173" s="116"/>
      <c r="H173" s="408"/>
      <c r="I173" s="230">
        <f t="shared" si="11"/>
        <v>0</v>
      </c>
      <c r="J173" s="116"/>
      <c r="K173" s="408"/>
      <c r="L173" s="230">
        <f t="shared" si="12"/>
        <v>0</v>
      </c>
      <c r="M173" s="464"/>
      <c r="N173" s="118"/>
      <c r="O173" s="230">
        <f t="shared" si="13"/>
        <v>0</v>
      </c>
      <c r="P173" s="387"/>
    </row>
    <row r="174" spans="1:16" ht="24" hidden="1" x14ac:dyDescent="0.25">
      <c r="A174" s="224">
        <v>2520</v>
      </c>
      <c r="B174" s="111" t="s">
        <v>189</v>
      </c>
      <c r="C174" s="227">
        <f t="shared" si="9"/>
        <v>0</v>
      </c>
      <c r="D174" s="408"/>
      <c r="E174" s="117"/>
      <c r="F174" s="227">
        <f t="shared" si="10"/>
        <v>0</v>
      </c>
      <c r="G174" s="116"/>
      <c r="H174" s="408"/>
      <c r="I174" s="230">
        <f t="shared" si="11"/>
        <v>0</v>
      </c>
      <c r="J174" s="116"/>
      <c r="K174" s="408"/>
      <c r="L174" s="230">
        <f t="shared" si="12"/>
        <v>0</v>
      </c>
      <c r="M174" s="464"/>
      <c r="N174" s="118"/>
      <c r="O174" s="230">
        <f t="shared" si="13"/>
        <v>0</v>
      </c>
      <c r="P174" s="387"/>
    </row>
    <row r="175" spans="1:16" s="252" customFormat="1" ht="48" hidden="1" x14ac:dyDescent="0.25">
      <c r="A175" s="29">
        <v>2800</v>
      </c>
      <c r="B175" s="101" t="s">
        <v>190</v>
      </c>
      <c r="C175" s="240">
        <f t="shared" si="9"/>
        <v>0</v>
      </c>
      <c r="D175" s="379"/>
      <c r="E175" s="58"/>
      <c r="F175" s="610">
        <f t="shared" si="10"/>
        <v>0</v>
      </c>
      <c r="G175" s="57"/>
      <c r="H175" s="379"/>
      <c r="I175" s="380">
        <f t="shared" si="11"/>
        <v>0</v>
      </c>
      <c r="J175" s="57"/>
      <c r="K175" s="379"/>
      <c r="L175" s="380">
        <f t="shared" si="12"/>
        <v>0</v>
      </c>
      <c r="M175" s="381"/>
      <c r="N175" s="60"/>
      <c r="O175" s="380">
        <f t="shared" si="13"/>
        <v>0</v>
      </c>
      <c r="P175" s="382"/>
    </row>
    <row r="176" spans="1:16" hidden="1" x14ac:dyDescent="0.25">
      <c r="A176" s="200">
        <v>3000</v>
      </c>
      <c r="B176" s="200" t="s">
        <v>191</v>
      </c>
      <c r="C176" s="608">
        <f t="shared" si="9"/>
        <v>0</v>
      </c>
      <c r="D176" s="829">
        <f>SUM(D177,D187)</f>
        <v>0</v>
      </c>
      <c r="E176" s="604">
        <f>SUM(E177,E187)</f>
        <v>0</v>
      </c>
      <c r="F176" s="6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97">
        <f t="shared" si="9"/>
        <v>0</v>
      </c>
      <c r="D177" s="399">
        <f>SUM(D178,D182)</f>
        <v>0</v>
      </c>
      <c r="E177" s="96">
        <f>SUM(E178,E182)</f>
        <v>0</v>
      </c>
      <c r="F177" s="97">
        <f t="shared" si="10"/>
        <v>0</v>
      </c>
      <c r="G177" s="95">
        <f>SUM(G178,G182)</f>
        <v>0</v>
      </c>
      <c r="H177" s="399">
        <f t="shared" ref="H177" si="24">SUM(H178,H182)</f>
        <v>0</v>
      </c>
      <c r="I177" s="99">
        <f t="shared" si="11"/>
        <v>0</v>
      </c>
      <c r="J177" s="95">
        <f>SUM(J178,J182)</f>
        <v>0</v>
      </c>
      <c r="K177" s="399">
        <f t="shared" ref="K177" si="25">SUM(K178,K182)</f>
        <v>0</v>
      </c>
      <c r="L177" s="99">
        <f t="shared" si="12"/>
        <v>0</v>
      </c>
      <c r="M177" s="459">
        <f t="shared" ref="M177:N177" si="26">SUM(M178,M182)</f>
        <v>0</v>
      </c>
      <c r="N177" s="266">
        <f t="shared" si="26"/>
        <v>0</v>
      </c>
      <c r="O177" s="268">
        <f t="shared" si="13"/>
        <v>0</v>
      </c>
      <c r="P177" s="460"/>
    </row>
    <row r="178" spans="1:16" ht="36" hidden="1" x14ac:dyDescent="0.25">
      <c r="A178" s="350">
        <v>3260</v>
      </c>
      <c r="B178" s="101" t="s">
        <v>193</v>
      </c>
      <c r="C178" s="240">
        <f t="shared" si="9"/>
        <v>0</v>
      </c>
      <c r="D178" s="470">
        <f>SUM(D179:D181)</f>
        <v>0</v>
      </c>
      <c r="E178" s="239">
        <f>SUM(E179:E181)</f>
        <v>0</v>
      </c>
      <c r="F178" s="240">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227">
        <f t="shared" si="9"/>
        <v>0</v>
      </c>
      <c r="D179" s="408"/>
      <c r="E179" s="117"/>
      <c r="F179" s="227">
        <f t="shared" si="10"/>
        <v>0</v>
      </c>
      <c r="G179" s="116"/>
      <c r="H179" s="408"/>
      <c r="I179" s="230">
        <f t="shared" si="11"/>
        <v>0</v>
      </c>
      <c r="J179" s="116"/>
      <c r="K179" s="408"/>
      <c r="L179" s="230">
        <f t="shared" si="12"/>
        <v>0</v>
      </c>
      <c r="M179" s="464"/>
      <c r="N179" s="118"/>
      <c r="O179" s="230">
        <f t="shared" si="13"/>
        <v>0</v>
      </c>
      <c r="P179" s="387"/>
    </row>
    <row r="180" spans="1:16" ht="36" hidden="1" x14ac:dyDescent="0.25">
      <c r="A180" s="64">
        <v>3262</v>
      </c>
      <c r="B180" s="111" t="s">
        <v>195</v>
      </c>
      <c r="C180" s="227">
        <f t="shared" si="9"/>
        <v>0</v>
      </c>
      <c r="D180" s="408"/>
      <c r="E180" s="117"/>
      <c r="F180" s="227">
        <f t="shared" si="10"/>
        <v>0</v>
      </c>
      <c r="G180" s="116"/>
      <c r="H180" s="408"/>
      <c r="I180" s="230">
        <f t="shared" si="11"/>
        <v>0</v>
      </c>
      <c r="J180" s="116"/>
      <c r="K180" s="408"/>
      <c r="L180" s="230">
        <f t="shared" si="12"/>
        <v>0</v>
      </c>
      <c r="M180" s="464"/>
      <c r="N180" s="118"/>
      <c r="O180" s="230">
        <f t="shared" si="13"/>
        <v>0</v>
      </c>
      <c r="P180" s="387"/>
    </row>
    <row r="181" spans="1:16" ht="24" hidden="1" x14ac:dyDescent="0.25">
      <c r="A181" s="64">
        <v>3263</v>
      </c>
      <c r="B181" s="111" t="s">
        <v>196</v>
      </c>
      <c r="C181" s="227">
        <f t="shared" si="9"/>
        <v>0</v>
      </c>
      <c r="D181" s="408"/>
      <c r="E181" s="117"/>
      <c r="F181" s="227">
        <f t="shared" si="10"/>
        <v>0</v>
      </c>
      <c r="G181" s="116"/>
      <c r="H181" s="408"/>
      <c r="I181" s="230">
        <f t="shared" si="11"/>
        <v>0</v>
      </c>
      <c r="J181" s="116"/>
      <c r="K181" s="408"/>
      <c r="L181" s="230">
        <f t="shared" si="12"/>
        <v>0</v>
      </c>
      <c r="M181" s="464"/>
      <c r="N181" s="118"/>
      <c r="O181" s="230">
        <f t="shared" si="13"/>
        <v>0</v>
      </c>
      <c r="P181" s="387"/>
    </row>
    <row r="182" spans="1:16" ht="84" hidden="1" x14ac:dyDescent="0.25">
      <c r="A182" s="350">
        <v>3290</v>
      </c>
      <c r="B182" s="101" t="s">
        <v>341</v>
      </c>
      <c r="C182" s="227">
        <f t="shared" ref="C182:C258" si="27">F182+I182+L182+O182</f>
        <v>0</v>
      </c>
      <c r="D182" s="470">
        <f>SUM(D183:D186)</f>
        <v>0</v>
      </c>
      <c r="E182" s="239">
        <f>SUM(E183:E186)</f>
        <v>0</v>
      </c>
      <c r="F182" s="240">
        <f t="shared" si="10"/>
        <v>0</v>
      </c>
      <c r="G182" s="238">
        <f>SUM(G183:G186)</f>
        <v>0</v>
      </c>
      <c r="H182" s="470">
        <f t="shared" ref="H182" si="28">SUM(H183:H186)</f>
        <v>0</v>
      </c>
      <c r="I182" s="243">
        <f t="shared" si="11"/>
        <v>0</v>
      </c>
      <c r="J182" s="238">
        <f>SUM(J183:J186)</f>
        <v>0</v>
      </c>
      <c r="K182" s="470">
        <f t="shared" ref="K182" si="29">SUM(K183:K186)</f>
        <v>0</v>
      </c>
      <c r="L182" s="243">
        <f t="shared" si="12"/>
        <v>0</v>
      </c>
      <c r="M182" s="477">
        <f t="shared" ref="M182:N182" si="30">SUM(M183:M186)</f>
        <v>0</v>
      </c>
      <c r="N182" s="478">
        <f t="shared" si="30"/>
        <v>0</v>
      </c>
      <c r="O182" s="479">
        <f t="shared" si="13"/>
        <v>0</v>
      </c>
      <c r="P182" s="480"/>
    </row>
    <row r="183" spans="1:16" ht="72" hidden="1" x14ac:dyDescent="0.25">
      <c r="A183" s="64">
        <v>3291</v>
      </c>
      <c r="B183" s="111" t="s">
        <v>198</v>
      </c>
      <c r="C183" s="227">
        <f t="shared" si="27"/>
        <v>0</v>
      </c>
      <c r="D183" s="408"/>
      <c r="E183" s="117"/>
      <c r="F183" s="227">
        <f t="shared" ref="F183:F246" si="31">D183+E183</f>
        <v>0</v>
      </c>
      <c r="G183" s="116"/>
      <c r="H183" s="408"/>
      <c r="I183" s="230">
        <f t="shared" ref="I183:I246" si="32">G183+H183</f>
        <v>0</v>
      </c>
      <c r="J183" s="116"/>
      <c r="K183" s="408"/>
      <c r="L183" s="230">
        <f t="shared" ref="L183:L246" si="33">J183+K183</f>
        <v>0</v>
      </c>
      <c r="M183" s="464"/>
      <c r="N183" s="118"/>
      <c r="O183" s="230">
        <f t="shared" ref="O183:O246" si="34">M183+N183</f>
        <v>0</v>
      </c>
      <c r="P183" s="387"/>
    </row>
    <row r="184" spans="1:16" ht="72" hidden="1" x14ac:dyDescent="0.25">
      <c r="A184" s="64">
        <v>3292</v>
      </c>
      <c r="B184" s="111" t="s">
        <v>199</v>
      </c>
      <c r="C184" s="227">
        <f t="shared" si="27"/>
        <v>0</v>
      </c>
      <c r="D184" s="408"/>
      <c r="E184" s="117"/>
      <c r="F184" s="227">
        <f t="shared" si="31"/>
        <v>0</v>
      </c>
      <c r="G184" s="116"/>
      <c r="H184" s="408"/>
      <c r="I184" s="230">
        <f t="shared" si="32"/>
        <v>0</v>
      </c>
      <c r="J184" s="116"/>
      <c r="K184" s="408"/>
      <c r="L184" s="230">
        <f t="shared" si="33"/>
        <v>0</v>
      </c>
      <c r="M184" s="464"/>
      <c r="N184" s="118"/>
      <c r="O184" s="230">
        <f t="shared" si="34"/>
        <v>0</v>
      </c>
      <c r="P184" s="387"/>
    </row>
    <row r="185" spans="1:16" ht="72" hidden="1" x14ac:dyDescent="0.25">
      <c r="A185" s="64">
        <v>3293</v>
      </c>
      <c r="B185" s="111" t="s">
        <v>200</v>
      </c>
      <c r="C185" s="227">
        <f t="shared" si="27"/>
        <v>0</v>
      </c>
      <c r="D185" s="408"/>
      <c r="E185" s="117"/>
      <c r="F185" s="227">
        <f t="shared" si="31"/>
        <v>0</v>
      </c>
      <c r="G185" s="116"/>
      <c r="H185" s="408"/>
      <c r="I185" s="230">
        <f t="shared" si="32"/>
        <v>0</v>
      </c>
      <c r="J185" s="116"/>
      <c r="K185" s="408"/>
      <c r="L185" s="230">
        <f t="shared" si="33"/>
        <v>0</v>
      </c>
      <c r="M185" s="464"/>
      <c r="N185" s="118"/>
      <c r="O185" s="230">
        <f t="shared" si="34"/>
        <v>0</v>
      </c>
      <c r="P185" s="387"/>
    </row>
    <row r="186" spans="1:16" ht="60" hidden="1" x14ac:dyDescent="0.25">
      <c r="A186" s="256">
        <v>3294</v>
      </c>
      <c r="B186" s="111" t="s">
        <v>201</v>
      </c>
      <c r="C186" s="618">
        <f t="shared" si="27"/>
        <v>0</v>
      </c>
      <c r="D186" s="483"/>
      <c r="E186" s="258"/>
      <c r="F186" s="618">
        <f t="shared" si="31"/>
        <v>0</v>
      </c>
      <c r="G186" s="257"/>
      <c r="H186" s="483"/>
      <c r="I186" s="479">
        <f t="shared" si="32"/>
        <v>0</v>
      </c>
      <c r="J186" s="257"/>
      <c r="K186" s="483"/>
      <c r="L186" s="479">
        <f t="shared" si="33"/>
        <v>0</v>
      </c>
      <c r="M186" s="484"/>
      <c r="N186" s="260"/>
      <c r="O186" s="479">
        <f t="shared" si="34"/>
        <v>0</v>
      </c>
      <c r="P186" s="480"/>
    </row>
    <row r="187" spans="1:16" ht="48" hidden="1" x14ac:dyDescent="0.25">
      <c r="A187" s="137">
        <v>3300</v>
      </c>
      <c r="B187" s="253" t="s">
        <v>202</v>
      </c>
      <c r="C187" s="265">
        <f t="shared" si="27"/>
        <v>0</v>
      </c>
      <c r="D187" s="486">
        <f>SUM(D188:D189)</f>
        <v>0</v>
      </c>
      <c r="E187" s="264">
        <f>SUM(E188:E189)</f>
        <v>0</v>
      </c>
      <c r="F187" s="265">
        <f t="shared" si="31"/>
        <v>0</v>
      </c>
      <c r="G187" s="211">
        <f>SUM(G188:G189)</f>
        <v>0</v>
      </c>
      <c r="H187" s="486">
        <f t="shared" ref="H187" si="35">SUM(H188:H189)</f>
        <v>0</v>
      </c>
      <c r="I187" s="268">
        <f t="shared" si="32"/>
        <v>0</v>
      </c>
      <c r="J187" s="211">
        <f>SUM(J188:J189)</f>
        <v>0</v>
      </c>
      <c r="K187" s="486">
        <f t="shared" ref="K187" si="36">SUM(K188:K189)</f>
        <v>0</v>
      </c>
      <c r="L187" s="268">
        <f t="shared" si="33"/>
        <v>0</v>
      </c>
      <c r="M187" s="459">
        <f t="shared" ref="M187:N187" si="37">SUM(M188:M189)</f>
        <v>0</v>
      </c>
      <c r="N187" s="266">
        <f t="shared" si="37"/>
        <v>0</v>
      </c>
      <c r="O187" s="268">
        <f t="shared" si="34"/>
        <v>0</v>
      </c>
      <c r="P187" s="460"/>
    </row>
    <row r="188" spans="1:16" ht="48" hidden="1" x14ac:dyDescent="0.25">
      <c r="A188" s="155">
        <v>3310</v>
      </c>
      <c r="B188" s="156" t="s">
        <v>203</v>
      </c>
      <c r="C188" s="216">
        <f t="shared" si="27"/>
        <v>0</v>
      </c>
      <c r="D188" s="467"/>
      <c r="E188" s="232"/>
      <c r="F188" s="216">
        <f t="shared" si="31"/>
        <v>0</v>
      </c>
      <c r="G188" s="231"/>
      <c r="H188" s="467"/>
      <c r="I188" s="219">
        <f t="shared" si="32"/>
        <v>0</v>
      </c>
      <c r="J188" s="231"/>
      <c r="K188" s="467"/>
      <c r="L188" s="219">
        <f t="shared" si="33"/>
        <v>0</v>
      </c>
      <c r="M188" s="468"/>
      <c r="N188" s="234"/>
      <c r="O188" s="219">
        <f t="shared" si="34"/>
        <v>0</v>
      </c>
      <c r="P188" s="434"/>
    </row>
    <row r="189" spans="1:16" ht="60" hidden="1" x14ac:dyDescent="0.25">
      <c r="A189" s="55">
        <v>3320</v>
      </c>
      <c r="B189" s="101" t="s">
        <v>204</v>
      </c>
      <c r="C189" s="240">
        <f t="shared" si="27"/>
        <v>0</v>
      </c>
      <c r="D189" s="403"/>
      <c r="E189" s="107"/>
      <c r="F189" s="240">
        <f t="shared" si="31"/>
        <v>0</v>
      </c>
      <c r="G189" s="106"/>
      <c r="H189" s="403"/>
      <c r="I189" s="243">
        <f t="shared" si="32"/>
        <v>0</v>
      </c>
      <c r="J189" s="106"/>
      <c r="K189" s="403"/>
      <c r="L189" s="243">
        <f t="shared" si="33"/>
        <v>0</v>
      </c>
      <c r="M189" s="463"/>
      <c r="N189" s="108"/>
      <c r="O189" s="243">
        <f t="shared" si="34"/>
        <v>0</v>
      </c>
      <c r="P189" s="382"/>
    </row>
    <row r="190" spans="1:16" hidden="1" x14ac:dyDescent="0.25">
      <c r="A190" s="269">
        <v>4000</v>
      </c>
      <c r="B190" s="200" t="s">
        <v>205</v>
      </c>
      <c r="C190" s="608">
        <f t="shared" si="27"/>
        <v>0</v>
      </c>
      <c r="D190" s="829">
        <f>SUM(D191,D194)</f>
        <v>0</v>
      </c>
      <c r="E190" s="604">
        <f>SUM(E191,E194)</f>
        <v>0</v>
      </c>
      <c r="F190" s="608">
        <f t="shared" si="31"/>
        <v>0</v>
      </c>
      <c r="G190" s="206">
        <f>SUM(G191,G194)</f>
        <v>0</v>
      </c>
      <c r="H190" s="456">
        <f>SUM(H191,H194)</f>
        <v>0</v>
      </c>
      <c r="I190" s="209">
        <f t="shared" si="32"/>
        <v>0</v>
      </c>
      <c r="J190" s="206">
        <f>SUM(J191,J194)</f>
        <v>0</v>
      </c>
      <c r="K190" s="456">
        <f>SUM(K191,K194)</f>
        <v>0</v>
      </c>
      <c r="L190" s="209">
        <f t="shared" si="33"/>
        <v>0</v>
      </c>
      <c r="M190" s="457">
        <f>SUM(M191,M194)</f>
        <v>0</v>
      </c>
      <c r="N190" s="207">
        <f>SUM(N191,N194)</f>
        <v>0</v>
      </c>
      <c r="O190" s="209">
        <f t="shared" si="34"/>
        <v>0</v>
      </c>
      <c r="P190" s="458"/>
    </row>
    <row r="191" spans="1:16" ht="24" hidden="1" x14ac:dyDescent="0.25">
      <c r="A191" s="270">
        <v>4200</v>
      </c>
      <c r="B191" s="210" t="s">
        <v>206</v>
      </c>
      <c r="C191" s="97">
        <f t="shared" si="27"/>
        <v>0</v>
      </c>
      <c r="D191" s="399">
        <f>SUM(D192,D193)</f>
        <v>0</v>
      </c>
      <c r="E191" s="96">
        <f>SUM(E192,E193)</f>
        <v>0</v>
      </c>
      <c r="F191" s="97">
        <f t="shared" si="31"/>
        <v>0</v>
      </c>
      <c r="G191" s="95">
        <f>SUM(G192,G193)</f>
        <v>0</v>
      </c>
      <c r="H191" s="399">
        <f>SUM(H192,H193)</f>
        <v>0</v>
      </c>
      <c r="I191" s="99">
        <f t="shared" si="32"/>
        <v>0</v>
      </c>
      <c r="J191" s="95">
        <f>SUM(J192,J193)</f>
        <v>0</v>
      </c>
      <c r="K191" s="399">
        <f>SUM(K192,K193)</f>
        <v>0</v>
      </c>
      <c r="L191" s="99">
        <f t="shared" si="33"/>
        <v>0</v>
      </c>
      <c r="M191" s="469">
        <f>SUM(M192,M193)</f>
        <v>0</v>
      </c>
      <c r="N191" s="98">
        <f>SUM(N192,N193)</f>
        <v>0</v>
      </c>
      <c r="O191" s="99">
        <f t="shared" si="34"/>
        <v>0</v>
      </c>
      <c r="P191" s="397"/>
    </row>
    <row r="192" spans="1:16" ht="36" hidden="1" x14ac:dyDescent="0.25">
      <c r="A192" s="350">
        <v>4240</v>
      </c>
      <c r="B192" s="101" t="s">
        <v>207</v>
      </c>
      <c r="C192" s="240">
        <f t="shared" si="27"/>
        <v>0</v>
      </c>
      <c r="D192" s="403"/>
      <c r="E192" s="107"/>
      <c r="F192" s="240">
        <f t="shared" si="31"/>
        <v>0</v>
      </c>
      <c r="G192" s="106"/>
      <c r="H192" s="403"/>
      <c r="I192" s="243">
        <f t="shared" si="32"/>
        <v>0</v>
      </c>
      <c r="J192" s="106"/>
      <c r="K192" s="403"/>
      <c r="L192" s="243">
        <f t="shared" si="33"/>
        <v>0</v>
      </c>
      <c r="M192" s="463"/>
      <c r="N192" s="108"/>
      <c r="O192" s="243">
        <f t="shared" si="34"/>
        <v>0</v>
      </c>
      <c r="P192" s="382"/>
    </row>
    <row r="193" spans="1:16" ht="24" hidden="1" x14ac:dyDescent="0.25">
      <c r="A193" s="224">
        <v>4250</v>
      </c>
      <c r="B193" s="111" t="s">
        <v>208</v>
      </c>
      <c r="C193" s="227">
        <f t="shared" si="27"/>
        <v>0</v>
      </c>
      <c r="D193" s="408"/>
      <c r="E193" s="117"/>
      <c r="F193" s="227">
        <f t="shared" si="31"/>
        <v>0</v>
      </c>
      <c r="G193" s="116"/>
      <c r="H193" s="408"/>
      <c r="I193" s="230">
        <f t="shared" si="32"/>
        <v>0</v>
      </c>
      <c r="J193" s="116"/>
      <c r="K193" s="408"/>
      <c r="L193" s="230">
        <f t="shared" si="33"/>
        <v>0</v>
      </c>
      <c r="M193" s="464"/>
      <c r="N193" s="118"/>
      <c r="O193" s="230">
        <f t="shared" si="34"/>
        <v>0</v>
      </c>
      <c r="P193" s="387"/>
    </row>
    <row r="194" spans="1:16" hidden="1" x14ac:dyDescent="0.25">
      <c r="A194" s="85">
        <v>4300</v>
      </c>
      <c r="B194" s="210" t="s">
        <v>209</v>
      </c>
      <c r="C194" s="97">
        <f t="shared" si="27"/>
        <v>0</v>
      </c>
      <c r="D194" s="399">
        <f>SUM(D195)</f>
        <v>0</v>
      </c>
      <c r="E194" s="96">
        <f>SUM(E195)</f>
        <v>0</v>
      </c>
      <c r="F194" s="97">
        <f t="shared" si="31"/>
        <v>0</v>
      </c>
      <c r="G194" s="95">
        <f>SUM(G195)</f>
        <v>0</v>
      </c>
      <c r="H194" s="399">
        <f>SUM(H195)</f>
        <v>0</v>
      </c>
      <c r="I194" s="99">
        <f t="shared" si="32"/>
        <v>0</v>
      </c>
      <c r="J194" s="95">
        <f>SUM(J195)</f>
        <v>0</v>
      </c>
      <c r="K194" s="399">
        <f>SUM(K195)</f>
        <v>0</v>
      </c>
      <c r="L194" s="99">
        <f t="shared" si="33"/>
        <v>0</v>
      </c>
      <c r="M194" s="469">
        <f>SUM(M195)</f>
        <v>0</v>
      </c>
      <c r="N194" s="98">
        <f>SUM(N195)</f>
        <v>0</v>
      </c>
      <c r="O194" s="99">
        <f t="shared" si="34"/>
        <v>0</v>
      </c>
      <c r="P194" s="397"/>
    </row>
    <row r="195" spans="1:16" ht="24" hidden="1" x14ac:dyDescent="0.25">
      <c r="A195" s="350">
        <v>4310</v>
      </c>
      <c r="B195" s="101" t="s">
        <v>210</v>
      </c>
      <c r="C195" s="240">
        <f t="shared" si="27"/>
        <v>0</v>
      </c>
      <c r="D195" s="470">
        <f>SUM(D196:D196)</f>
        <v>0</v>
      </c>
      <c r="E195" s="239">
        <f>SUM(E196:E196)</f>
        <v>0</v>
      </c>
      <c r="F195" s="240">
        <f t="shared" si="31"/>
        <v>0</v>
      </c>
      <c r="G195" s="238">
        <f>SUM(G196:G196)</f>
        <v>0</v>
      </c>
      <c r="H195" s="470">
        <f>SUM(H196:H196)</f>
        <v>0</v>
      </c>
      <c r="I195" s="243">
        <f t="shared" si="32"/>
        <v>0</v>
      </c>
      <c r="J195" s="238">
        <f>SUM(J196:J196)</f>
        <v>0</v>
      </c>
      <c r="K195" s="470">
        <f>SUM(K196:K196)</f>
        <v>0</v>
      </c>
      <c r="L195" s="243">
        <f t="shared" si="33"/>
        <v>0</v>
      </c>
      <c r="M195" s="471">
        <f>SUM(M196:M196)</f>
        <v>0</v>
      </c>
      <c r="N195" s="241">
        <f>SUM(N196:N196)</f>
        <v>0</v>
      </c>
      <c r="O195" s="243">
        <f t="shared" si="34"/>
        <v>0</v>
      </c>
      <c r="P195" s="382"/>
    </row>
    <row r="196" spans="1:16" ht="36" hidden="1" x14ac:dyDescent="0.25">
      <c r="A196" s="64">
        <v>4311</v>
      </c>
      <c r="B196" s="111" t="s">
        <v>211</v>
      </c>
      <c r="C196" s="227">
        <f t="shared" si="27"/>
        <v>0</v>
      </c>
      <c r="D196" s="408"/>
      <c r="E196" s="117"/>
      <c r="F196" s="227">
        <f t="shared" si="31"/>
        <v>0</v>
      </c>
      <c r="G196" s="116"/>
      <c r="H196" s="408"/>
      <c r="I196" s="230">
        <f t="shared" si="32"/>
        <v>0</v>
      </c>
      <c r="J196" s="116"/>
      <c r="K196" s="408"/>
      <c r="L196" s="230">
        <f t="shared" si="33"/>
        <v>0</v>
      </c>
      <c r="M196" s="464"/>
      <c r="N196" s="118"/>
      <c r="O196" s="230">
        <f t="shared" si="34"/>
        <v>0</v>
      </c>
      <c r="P196" s="387"/>
    </row>
    <row r="197" spans="1:16" s="37" customFormat="1" ht="24" hidden="1" x14ac:dyDescent="0.25">
      <c r="A197" s="271"/>
      <c r="B197" s="29" t="s">
        <v>212</v>
      </c>
      <c r="C197" s="175">
        <f t="shared" si="27"/>
        <v>0</v>
      </c>
      <c r="D197" s="453">
        <f>SUM(D198,D233,D271)</f>
        <v>0</v>
      </c>
      <c r="E197" s="174">
        <f>SUM(E198,E233,E271)</f>
        <v>0</v>
      </c>
      <c r="F197" s="175">
        <f t="shared" si="31"/>
        <v>0</v>
      </c>
      <c r="G197" s="173">
        <f>SUM(G198,G233,G271)</f>
        <v>0</v>
      </c>
      <c r="H197" s="453">
        <f>SUM(H198,H233,H271)</f>
        <v>0</v>
      </c>
      <c r="I197" s="199">
        <f t="shared" si="32"/>
        <v>0</v>
      </c>
      <c r="J197" s="173">
        <f>SUM(J198,J233,J271)</f>
        <v>0</v>
      </c>
      <c r="K197" s="453">
        <f>SUM(K198,K233,K271)</f>
        <v>0</v>
      </c>
      <c r="L197" s="199">
        <f t="shared" si="33"/>
        <v>0</v>
      </c>
      <c r="M197" s="487">
        <f>SUM(M198,M233,M271)</f>
        <v>0</v>
      </c>
      <c r="N197" s="488">
        <f>SUM(N198,N233,N271)</f>
        <v>0</v>
      </c>
      <c r="O197" s="489">
        <f t="shared" si="34"/>
        <v>0</v>
      </c>
      <c r="P197" s="490"/>
    </row>
    <row r="198" spans="1:16" hidden="1" x14ac:dyDescent="0.25">
      <c r="A198" s="200">
        <v>5000</v>
      </c>
      <c r="B198" s="200" t="s">
        <v>213</v>
      </c>
      <c r="C198" s="608">
        <f>F198+I198+L198+O198</f>
        <v>0</v>
      </c>
      <c r="D198" s="829">
        <f>D199+D207</f>
        <v>0</v>
      </c>
      <c r="E198" s="604">
        <f>E199+E207</f>
        <v>0</v>
      </c>
      <c r="F198" s="608">
        <f t="shared" si="31"/>
        <v>0</v>
      </c>
      <c r="G198" s="206">
        <f>G199+G207</f>
        <v>0</v>
      </c>
      <c r="H198" s="456">
        <f>H199+H207</f>
        <v>0</v>
      </c>
      <c r="I198" s="209">
        <f t="shared" si="32"/>
        <v>0</v>
      </c>
      <c r="J198" s="206">
        <f>J199+J207</f>
        <v>0</v>
      </c>
      <c r="K198" s="456">
        <f>K199+K207</f>
        <v>0</v>
      </c>
      <c r="L198" s="209">
        <f t="shared" si="33"/>
        <v>0</v>
      </c>
      <c r="M198" s="457">
        <f>M199+M207</f>
        <v>0</v>
      </c>
      <c r="N198" s="207">
        <f>N199+N207</f>
        <v>0</v>
      </c>
      <c r="O198" s="209">
        <f t="shared" si="34"/>
        <v>0</v>
      </c>
      <c r="P198" s="458"/>
    </row>
    <row r="199" spans="1:16" hidden="1" x14ac:dyDescent="0.25">
      <c r="A199" s="85">
        <v>5100</v>
      </c>
      <c r="B199" s="210" t="s">
        <v>214</v>
      </c>
      <c r="C199" s="97">
        <f t="shared" si="27"/>
        <v>0</v>
      </c>
      <c r="D199" s="399">
        <f>D200+D201+D204+D205+D206</f>
        <v>0</v>
      </c>
      <c r="E199" s="96">
        <f>E200+E201+E204+E205+E206</f>
        <v>0</v>
      </c>
      <c r="F199" s="97">
        <f t="shared" si="31"/>
        <v>0</v>
      </c>
      <c r="G199" s="95">
        <f>G200+G201+G204+G205+G206</f>
        <v>0</v>
      </c>
      <c r="H199" s="399">
        <f>H200+H201+H204+H205+H206</f>
        <v>0</v>
      </c>
      <c r="I199" s="99">
        <f t="shared" si="32"/>
        <v>0</v>
      </c>
      <c r="J199" s="95">
        <f>J200+J201+J204+J205+J206</f>
        <v>0</v>
      </c>
      <c r="K199" s="399">
        <f>K200+K201+K204+K205+K206</f>
        <v>0</v>
      </c>
      <c r="L199" s="99">
        <f t="shared" si="33"/>
        <v>0</v>
      </c>
      <c r="M199" s="469">
        <f>M200+M201+M204+M205+M206</f>
        <v>0</v>
      </c>
      <c r="N199" s="98">
        <f>N200+N201+N204+N205+N206</f>
        <v>0</v>
      </c>
      <c r="O199" s="99">
        <f t="shared" si="34"/>
        <v>0</v>
      </c>
      <c r="P199" s="397"/>
    </row>
    <row r="200" spans="1:16" hidden="1" x14ac:dyDescent="0.25">
      <c r="A200" s="350">
        <v>5110</v>
      </c>
      <c r="B200" s="101" t="s">
        <v>215</v>
      </c>
      <c r="C200" s="240">
        <f t="shared" si="27"/>
        <v>0</v>
      </c>
      <c r="D200" s="403"/>
      <c r="E200" s="107"/>
      <c r="F200" s="240">
        <f t="shared" si="31"/>
        <v>0</v>
      </c>
      <c r="G200" s="106"/>
      <c r="H200" s="403"/>
      <c r="I200" s="243">
        <f t="shared" si="32"/>
        <v>0</v>
      </c>
      <c r="J200" s="106"/>
      <c r="K200" s="403"/>
      <c r="L200" s="243">
        <f t="shared" si="33"/>
        <v>0</v>
      </c>
      <c r="M200" s="463"/>
      <c r="N200" s="108"/>
      <c r="O200" s="243">
        <f t="shared" si="34"/>
        <v>0</v>
      </c>
      <c r="P200" s="382"/>
    </row>
    <row r="201" spans="1:16" ht="24" hidden="1" x14ac:dyDescent="0.25">
      <c r="A201" s="224">
        <v>5120</v>
      </c>
      <c r="B201" s="111" t="s">
        <v>216</v>
      </c>
      <c r="C201" s="227">
        <f t="shared" si="27"/>
        <v>0</v>
      </c>
      <c r="D201" s="465">
        <f>D202+D203</f>
        <v>0</v>
      </c>
      <c r="E201" s="226">
        <f>E202+E203</f>
        <v>0</v>
      </c>
      <c r="F201" s="227">
        <f t="shared" si="31"/>
        <v>0</v>
      </c>
      <c r="G201" s="225">
        <f>G202+G203</f>
        <v>0</v>
      </c>
      <c r="H201" s="465">
        <f>H202+H203</f>
        <v>0</v>
      </c>
      <c r="I201" s="230">
        <f t="shared" si="32"/>
        <v>0</v>
      </c>
      <c r="J201" s="225">
        <f>J202+J203</f>
        <v>0</v>
      </c>
      <c r="K201" s="465">
        <f>K202+K203</f>
        <v>0</v>
      </c>
      <c r="L201" s="230">
        <f t="shared" si="33"/>
        <v>0</v>
      </c>
      <c r="M201" s="466">
        <f>M202+M203</f>
        <v>0</v>
      </c>
      <c r="N201" s="228">
        <f>N202+N203</f>
        <v>0</v>
      </c>
      <c r="O201" s="230">
        <f t="shared" si="34"/>
        <v>0</v>
      </c>
      <c r="P201" s="387"/>
    </row>
    <row r="202" spans="1:16" hidden="1" x14ac:dyDescent="0.25">
      <c r="A202" s="64">
        <v>5121</v>
      </c>
      <c r="B202" s="111" t="s">
        <v>217</v>
      </c>
      <c r="C202" s="227">
        <f t="shared" si="27"/>
        <v>0</v>
      </c>
      <c r="D202" s="408"/>
      <c r="E202" s="117"/>
      <c r="F202" s="227">
        <f t="shared" si="31"/>
        <v>0</v>
      </c>
      <c r="G202" s="116"/>
      <c r="H202" s="408"/>
      <c r="I202" s="230">
        <f t="shared" si="32"/>
        <v>0</v>
      </c>
      <c r="J202" s="116"/>
      <c r="K202" s="408"/>
      <c r="L202" s="230">
        <f t="shared" si="33"/>
        <v>0</v>
      </c>
      <c r="M202" s="464"/>
      <c r="N202" s="118"/>
      <c r="O202" s="230">
        <f t="shared" si="34"/>
        <v>0</v>
      </c>
      <c r="P202" s="387"/>
    </row>
    <row r="203" spans="1:16" ht="24" hidden="1" x14ac:dyDescent="0.25">
      <c r="A203" s="64">
        <v>5129</v>
      </c>
      <c r="B203" s="111" t="s">
        <v>218</v>
      </c>
      <c r="C203" s="227">
        <f t="shared" si="27"/>
        <v>0</v>
      </c>
      <c r="D203" s="408"/>
      <c r="E203" s="117"/>
      <c r="F203" s="227">
        <f t="shared" si="31"/>
        <v>0</v>
      </c>
      <c r="G203" s="116"/>
      <c r="H203" s="408"/>
      <c r="I203" s="230">
        <f t="shared" si="32"/>
        <v>0</v>
      </c>
      <c r="J203" s="116"/>
      <c r="K203" s="408"/>
      <c r="L203" s="230">
        <f t="shared" si="33"/>
        <v>0</v>
      </c>
      <c r="M203" s="464"/>
      <c r="N203" s="118"/>
      <c r="O203" s="230">
        <f t="shared" si="34"/>
        <v>0</v>
      </c>
      <c r="P203" s="387"/>
    </row>
    <row r="204" spans="1:16" hidden="1" x14ac:dyDescent="0.25">
      <c r="A204" s="224">
        <v>5130</v>
      </c>
      <c r="B204" s="111" t="s">
        <v>219</v>
      </c>
      <c r="C204" s="227">
        <f t="shared" si="27"/>
        <v>0</v>
      </c>
      <c r="D204" s="408"/>
      <c r="E204" s="117"/>
      <c r="F204" s="227">
        <f t="shared" si="31"/>
        <v>0</v>
      </c>
      <c r="G204" s="116"/>
      <c r="H204" s="408"/>
      <c r="I204" s="230">
        <f t="shared" si="32"/>
        <v>0</v>
      </c>
      <c r="J204" s="116"/>
      <c r="K204" s="408"/>
      <c r="L204" s="230">
        <f t="shared" si="33"/>
        <v>0</v>
      </c>
      <c r="M204" s="464"/>
      <c r="N204" s="118"/>
      <c r="O204" s="230">
        <f t="shared" si="34"/>
        <v>0</v>
      </c>
      <c r="P204" s="387"/>
    </row>
    <row r="205" spans="1:16" hidden="1" x14ac:dyDescent="0.25">
      <c r="A205" s="224">
        <v>5140</v>
      </c>
      <c r="B205" s="111" t="s">
        <v>220</v>
      </c>
      <c r="C205" s="227">
        <f t="shared" si="27"/>
        <v>0</v>
      </c>
      <c r="D205" s="408"/>
      <c r="E205" s="117"/>
      <c r="F205" s="227">
        <f t="shared" si="31"/>
        <v>0</v>
      </c>
      <c r="G205" s="116"/>
      <c r="H205" s="408"/>
      <c r="I205" s="230">
        <f t="shared" si="32"/>
        <v>0</v>
      </c>
      <c r="J205" s="116"/>
      <c r="K205" s="408"/>
      <c r="L205" s="230">
        <f t="shared" si="33"/>
        <v>0</v>
      </c>
      <c r="M205" s="464"/>
      <c r="N205" s="118"/>
      <c r="O205" s="230">
        <f t="shared" si="34"/>
        <v>0</v>
      </c>
      <c r="P205" s="387"/>
    </row>
    <row r="206" spans="1:16" ht="24" hidden="1" x14ac:dyDescent="0.25">
      <c r="A206" s="224">
        <v>5170</v>
      </c>
      <c r="B206" s="111" t="s">
        <v>221</v>
      </c>
      <c r="C206" s="227">
        <f t="shared" si="27"/>
        <v>0</v>
      </c>
      <c r="D206" s="408"/>
      <c r="E206" s="117"/>
      <c r="F206" s="227">
        <f t="shared" si="31"/>
        <v>0</v>
      </c>
      <c r="G206" s="116"/>
      <c r="H206" s="408"/>
      <c r="I206" s="230">
        <f t="shared" si="32"/>
        <v>0</v>
      </c>
      <c r="J206" s="116"/>
      <c r="K206" s="408"/>
      <c r="L206" s="230">
        <f t="shared" si="33"/>
        <v>0</v>
      </c>
      <c r="M206" s="464"/>
      <c r="N206" s="118"/>
      <c r="O206" s="230">
        <f t="shared" si="34"/>
        <v>0</v>
      </c>
      <c r="P206" s="387"/>
    </row>
    <row r="207" spans="1:16" hidden="1" x14ac:dyDescent="0.25">
      <c r="A207" s="85">
        <v>5200</v>
      </c>
      <c r="B207" s="210" t="s">
        <v>222</v>
      </c>
      <c r="C207" s="97">
        <f t="shared" si="27"/>
        <v>0</v>
      </c>
      <c r="D207" s="399">
        <f>D208+D218+D219+D228+D229+D230+D232</f>
        <v>0</v>
      </c>
      <c r="E207" s="96">
        <f>E208+E218+E219+E228+E229+E230+E232</f>
        <v>0</v>
      </c>
      <c r="F207" s="97">
        <f t="shared" si="31"/>
        <v>0</v>
      </c>
      <c r="G207" s="95">
        <f>G208+G218+G219+G228+G229+G230+G232</f>
        <v>0</v>
      </c>
      <c r="H207" s="399">
        <f>H208+H218+H219+H228+H229+H230+H232</f>
        <v>0</v>
      </c>
      <c r="I207" s="99">
        <f t="shared" si="32"/>
        <v>0</v>
      </c>
      <c r="J207" s="95">
        <f>J208+J218+J219+J228+J229+J230+J232</f>
        <v>0</v>
      </c>
      <c r="K207" s="399">
        <f>K208+K218+K219+K228+K229+K230+K232</f>
        <v>0</v>
      </c>
      <c r="L207" s="99">
        <f t="shared" si="33"/>
        <v>0</v>
      </c>
      <c r="M207" s="469">
        <f>M208+M218+M219+M228+M229+M230+M232</f>
        <v>0</v>
      </c>
      <c r="N207" s="98">
        <f>N208+N218+N219+N228+N229+N230+N232</f>
        <v>0</v>
      </c>
      <c r="O207" s="99">
        <f t="shared" si="34"/>
        <v>0</v>
      </c>
      <c r="P207" s="397"/>
    </row>
    <row r="208" spans="1:16" hidden="1" x14ac:dyDescent="0.25">
      <c r="A208" s="213">
        <v>5210</v>
      </c>
      <c r="B208" s="156" t="s">
        <v>223</v>
      </c>
      <c r="C208" s="216">
        <f t="shared" si="27"/>
        <v>0</v>
      </c>
      <c r="D208" s="461">
        <f>SUM(D209:D217)</f>
        <v>0</v>
      </c>
      <c r="E208" s="215">
        <f>SUM(E209:E217)</f>
        <v>0</v>
      </c>
      <c r="F208" s="216">
        <f t="shared" si="31"/>
        <v>0</v>
      </c>
      <c r="G208" s="214">
        <f>SUM(G209:G217)</f>
        <v>0</v>
      </c>
      <c r="H208" s="461">
        <f>SUM(H209:H217)</f>
        <v>0</v>
      </c>
      <c r="I208" s="219">
        <f t="shared" si="32"/>
        <v>0</v>
      </c>
      <c r="J208" s="214">
        <f>SUM(J209:J217)</f>
        <v>0</v>
      </c>
      <c r="K208" s="461">
        <f>SUM(K209:K217)</f>
        <v>0</v>
      </c>
      <c r="L208" s="219">
        <f t="shared" si="33"/>
        <v>0</v>
      </c>
      <c r="M208" s="462">
        <f>SUM(M209:M217)</f>
        <v>0</v>
      </c>
      <c r="N208" s="217">
        <f>SUM(N209:N217)</f>
        <v>0</v>
      </c>
      <c r="O208" s="219">
        <f t="shared" si="34"/>
        <v>0</v>
      </c>
      <c r="P208" s="434"/>
    </row>
    <row r="209" spans="1:16" hidden="1" x14ac:dyDescent="0.25">
      <c r="A209" s="55">
        <v>5211</v>
      </c>
      <c r="B209" s="101" t="s">
        <v>224</v>
      </c>
      <c r="C209" s="227">
        <f t="shared" si="27"/>
        <v>0</v>
      </c>
      <c r="D209" s="403"/>
      <c r="E209" s="107"/>
      <c r="F209" s="240">
        <f t="shared" si="31"/>
        <v>0</v>
      </c>
      <c r="G209" s="106"/>
      <c r="H209" s="403"/>
      <c r="I209" s="243">
        <f t="shared" si="32"/>
        <v>0</v>
      </c>
      <c r="J209" s="106"/>
      <c r="K209" s="403"/>
      <c r="L209" s="243">
        <f t="shared" si="33"/>
        <v>0</v>
      </c>
      <c r="M209" s="463"/>
      <c r="N209" s="108"/>
      <c r="O209" s="243">
        <f t="shared" si="34"/>
        <v>0</v>
      </c>
      <c r="P209" s="382"/>
    </row>
    <row r="210" spans="1:16" hidden="1" x14ac:dyDescent="0.25">
      <c r="A210" s="64">
        <v>5212</v>
      </c>
      <c r="B210" s="111" t="s">
        <v>225</v>
      </c>
      <c r="C210" s="227">
        <f t="shared" si="27"/>
        <v>0</v>
      </c>
      <c r="D210" s="408"/>
      <c r="E210" s="117"/>
      <c r="F210" s="227">
        <f t="shared" si="31"/>
        <v>0</v>
      </c>
      <c r="G210" s="116"/>
      <c r="H210" s="408"/>
      <c r="I210" s="230">
        <f t="shared" si="32"/>
        <v>0</v>
      </c>
      <c r="J210" s="116"/>
      <c r="K210" s="408"/>
      <c r="L210" s="230">
        <f t="shared" si="33"/>
        <v>0</v>
      </c>
      <c r="M210" s="464"/>
      <c r="N210" s="118"/>
      <c r="O210" s="230">
        <f t="shared" si="34"/>
        <v>0</v>
      </c>
      <c r="P210" s="387"/>
    </row>
    <row r="211" spans="1:16" hidden="1" x14ac:dyDescent="0.25">
      <c r="A211" s="64">
        <v>5213</v>
      </c>
      <c r="B211" s="111" t="s">
        <v>226</v>
      </c>
      <c r="C211" s="227">
        <f t="shared" si="27"/>
        <v>0</v>
      </c>
      <c r="D211" s="408"/>
      <c r="E211" s="117"/>
      <c r="F211" s="227">
        <f t="shared" si="31"/>
        <v>0</v>
      </c>
      <c r="G211" s="116"/>
      <c r="H211" s="408"/>
      <c r="I211" s="230">
        <f t="shared" si="32"/>
        <v>0</v>
      </c>
      <c r="J211" s="116"/>
      <c r="K211" s="408"/>
      <c r="L211" s="230">
        <f t="shared" si="33"/>
        <v>0</v>
      </c>
      <c r="M211" s="464"/>
      <c r="N211" s="118"/>
      <c r="O211" s="230">
        <f t="shared" si="34"/>
        <v>0</v>
      </c>
      <c r="P211" s="387"/>
    </row>
    <row r="212" spans="1:16" hidden="1" x14ac:dyDescent="0.25">
      <c r="A212" s="64">
        <v>5214</v>
      </c>
      <c r="B212" s="111" t="s">
        <v>227</v>
      </c>
      <c r="C212" s="227">
        <f t="shared" si="27"/>
        <v>0</v>
      </c>
      <c r="D212" s="408"/>
      <c r="E212" s="117"/>
      <c r="F212" s="227">
        <f t="shared" si="31"/>
        <v>0</v>
      </c>
      <c r="G212" s="116"/>
      <c r="H212" s="408"/>
      <c r="I212" s="230">
        <f t="shared" si="32"/>
        <v>0</v>
      </c>
      <c r="J212" s="116"/>
      <c r="K212" s="408"/>
      <c r="L212" s="230">
        <f t="shared" si="33"/>
        <v>0</v>
      </c>
      <c r="M212" s="464"/>
      <c r="N212" s="118"/>
      <c r="O212" s="230">
        <f t="shared" si="34"/>
        <v>0</v>
      </c>
      <c r="P212" s="387"/>
    </row>
    <row r="213" spans="1:16" hidden="1" x14ac:dyDescent="0.25">
      <c r="A213" s="64">
        <v>5215</v>
      </c>
      <c r="B213" s="111" t="s">
        <v>228</v>
      </c>
      <c r="C213" s="227">
        <f t="shared" si="27"/>
        <v>0</v>
      </c>
      <c r="D213" s="408"/>
      <c r="E213" s="117"/>
      <c r="F213" s="227">
        <f t="shared" si="31"/>
        <v>0</v>
      </c>
      <c r="G213" s="116"/>
      <c r="H213" s="408"/>
      <c r="I213" s="230">
        <f t="shared" si="32"/>
        <v>0</v>
      </c>
      <c r="J213" s="116"/>
      <c r="K213" s="408"/>
      <c r="L213" s="230">
        <f t="shared" si="33"/>
        <v>0</v>
      </c>
      <c r="M213" s="464"/>
      <c r="N213" s="118"/>
      <c r="O213" s="230">
        <f t="shared" si="34"/>
        <v>0</v>
      </c>
      <c r="P213" s="387"/>
    </row>
    <row r="214" spans="1:16" ht="24" hidden="1" x14ac:dyDescent="0.25">
      <c r="A214" s="64">
        <v>5216</v>
      </c>
      <c r="B214" s="111" t="s">
        <v>229</v>
      </c>
      <c r="C214" s="227">
        <f t="shared" si="27"/>
        <v>0</v>
      </c>
      <c r="D214" s="408"/>
      <c r="E214" s="117"/>
      <c r="F214" s="227">
        <f t="shared" si="31"/>
        <v>0</v>
      </c>
      <c r="G214" s="116"/>
      <c r="H214" s="408"/>
      <c r="I214" s="230">
        <f t="shared" si="32"/>
        <v>0</v>
      </c>
      <c r="J214" s="116"/>
      <c r="K214" s="408"/>
      <c r="L214" s="230">
        <f t="shared" si="33"/>
        <v>0</v>
      </c>
      <c r="M214" s="464"/>
      <c r="N214" s="118"/>
      <c r="O214" s="230">
        <f t="shared" si="34"/>
        <v>0</v>
      </c>
      <c r="P214" s="387"/>
    </row>
    <row r="215" spans="1:16" hidden="1" x14ac:dyDescent="0.25">
      <c r="A215" s="64">
        <v>5217</v>
      </c>
      <c r="B215" s="111" t="s">
        <v>230</v>
      </c>
      <c r="C215" s="227">
        <f t="shared" si="27"/>
        <v>0</v>
      </c>
      <c r="D215" s="408"/>
      <c r="E215" s="117"/>
      <c r="F215" s="227">
        <f t="shared" si="31"/>
        <v>0</v>
      </c>
      <c r="G215" s="116"/>
      <c r="H215" s="408"/>
      <c r="I215" s="230">
        <f t="shared" si="32"/>
        <v>0</v>
      </c>
      <c r="J215" s="116"/>
      <c r="K215" s="408"/>
      <c r="L215" s="230">
        <f t="shared" si="33"/>
        <v>0</v>
      </c>
      <c r="M215" s="464"/>
      <c r="N215" s="118"/>
      <c r="O215" s="230">
        <f t="shared" si="34"/>
        <v>0</v>
      </c>
      <c r="P215" s="387"/>
    </row>
    <row r="216" spans="1:16" hidden="1" x14ac:dyDescent="0.25">
      <c r="A216" s="64">
        <v>5218</v>
      </c>
      <c r="B216" s="111" t="s">
        <v>231</v>
      </c>
      <c r="C216" s="227">
        <f t="shared" si="27"/>
        <v>0</v>
      </c>
      <c r="D216" s="408"/>
      <c r="E216" s="117"/>
      <c r="F216" s="227">
        <f t="shared" si="31"/>
        <v>0</v>
      </c>
      <c r="G216" s="116"/>
      <c r="H216" s="408"/>
      <c r="I216" s="230">
        <f t="shared" si="32"/>
        <v>0</v>
      </c>
      <c r="J216" s="116"/>
      <c r="K216" s="408"/>
      <c r="L216" s="230">
        <f t="shared" si="33"/>
        <v>0</v>
      </c>
      <c r="M216" s="464"/>
      <c r="N216" s="118"/>
      <c r="O216" s="230">
        <f t="shared" si="34"/>
        <v>0</v>
      </c>
      <c r="P216" s="387"/>
    </row>
    <row r="217" spans="1:16" hidden="1" x14ac:dyDescent="0.25">
      <c r="A217" s="64">
        <v>5219</v>
      </c>
      <c r="B217" s="111" t="s">
        <v>232</v>
      </c>
      <c r="C217" s="227">
        <f t="shared" si="27"/>
        <v>0</v>
      </c>
      <c r="D217" s="408"/>
      <c r="E217" s="117"/>
      <c r="F217" s="227">
        <f t="shared" si="31"/>
        <v>0</v>
      </c>
      <c r="G217" s="116"/>
      <c r="H217" s="408"/>
      <c r="I217" s="230">
        <f t="shared" si="32"/>
        <v>0</v>
      </c>
      <c r="J217" s="116"/>
      <c r="K217" s="408"/>
      <c r="L217" s="230">
        <f t="shared" si="33"/>
        <v>0</v>
      </c>
      <c r="M217" s="464"/>
      <c r="N217" s="118"/>
      <c r="O217" s="230">
        <f t="shared" si="34"/>
        <v>0</v>
      </c>
      <c r="P217" s="387"/>
    </row>
    <row r="218" spans="1:16" hidden="1" x14ac:dyDescent="0.25">
      <c r="A218" s="224">
        <v>5220</v>
      </c>
      <c r="B218" s="111" t="s">
        <v>233</v>
      </c>
      <c r="C218" s="227">
        <f t="shared" si="27"/>
        <v>0</v>
      </c>
      <c r="D218" s="408"/>
      <c r="E218" s="117"/>
      <c r="F218" s="227">
        <f t="shared" si="31"/>
        <v>0</v>
      </c>
      <c r="G218" s="116"/>
      <c r="H218" s="408"/>
      <c r="I218" s="230">
        <f t="shared" si="32"/>
        <v>0</v>
      </c>
      <c r="J218" s="116"/>
      <c r="K218" s="408"/>
      <c r="L218" s="230">
        <f t="shared" si="33"/>
        <v>0</v>
      </c>
      <c r="M218" s="464"/>
      <c r="N218" s="118"/>
      <c r="O218" s="230">
        <f t="shared" si="34"/>
        <v>0</v>
      </c>
      <c r="P218" s="387"/>
    </row>
    <row r="219" spans="1:16" hidden="1" x14ac:dyDescent="0.25">
      <c r="A219" s="224">
        <v>5230</v>
      </c>
      <c r="B219" s="111" t="s">
        <v>234</v>
      </c>
      <c r="C219" s="227">
        <f t="shared" si="27"/>
        <v>0</v>
      </c>
      <c r="D219" s="465">
        <f>SUM(D220:D227)</f>
        <v>0</v>
      </c>
      <c r="E219" s="226">
        <f>SUM(E220:E227)</f>
        <v>0</v>
      </c>
      <c r="F219" s="227">
        <f t="shared" si="31"/>
        <v>0</v>
      </c>
      <c r="G219" s="225">
        <f>SUM(G220:G227)</f>
        <v>0</v>
      </c>
      <c r="H219" s="465">
        <f>SUM(H220:H227)</f>
        <v>0</v>
      </c>
      <c r="I219" s="230">
        <f t="shared" si="32"/>
        <v>0</v>
      </c>
      <c r="J219" s="225">
        <f>SUM(J220:J227)</f>
        <v>0</v>
      </c>
      <c r="K219" s="465">
        <f>SUM(K220:K227)</f>
        <v>0</v>
      </c>
      <c r="L219" s="230">
        <f t="shared" si="33"/>
        <v>0</v>
      </c>
      <c r="M219" s="466">
        <f>SUM(M220:M227)</f>
        <v>0</v>
      </c>
      <c r="N219" s="228">
        <f>SUM(N220:N227)</f>
        <v>0</v>
      </c>
      <c r="O219" s="230">
        <f t="shared" si="34"/>
        <v>0</v>
      </c>
      <c r="P219" s="387"/>
    </row>
    <row r="220" spans="1:16" hidden="1" x14ac:dyDescent="0.25">
      <c r="A220" s="64">
        <v>5231</v>
      </c>
      <c r="B220" s="111" t="s">
        <v>235</v>
      </c>
      <c r="C220" s="227">
        <f t="shared" si="27"/>
        <v>0</v>
      </c>
      <c r="D220" s="408"/>
      <c r="E220" s="117"/>
      <c r="F220" s="227">
        <f t="shared" si="31"/>
        <v>0</v>
      </c>
      <c r="G220" s="116"/>
      <c r="H220" s="408"/>
      <c r="I220" s="230">
        <f t="shared" si="32"/>
        <v>0</v>
      </c>
      <c r="J220" s="116"/>
      <c r="K220" s="408"/>
      <c r="L220" s="230">
        <f t="shared" si="33"/>
        <v>0</v>
      </c>
      <c r="M220" s="464"/>
      <c r="N220" s="118"/>
      <c r="O220" s="230">
        <f t="shared" si="34"/>
        <v>0</v>
      </c>
      <c r="P220" s="387"/>
    </row>
    <row r="221" spans="1:16" hidden="1" x14ac:dyDescent="0.25">
      <c r="A221" s="64">
        <v>5232</v>
      </c>
      <c r="B221" s="111" t="s">
        <v>236</v>
      </c>
      <c r="C221" s="227">
        <f t="shared" si="27"/>
        <v>0</v>
      </c>
      <c r="D221" s="408"/>
      <c r="E221" s="117"/>
      <c r="F221" s="227">
        <f t="shared" si="31"/>
        <v>0</v>
      </c>
      <c r="G221" s="116"/>
      <c r="H221" s="408"/>
      <c r="I221" s="230">
        <f t="shared" si="32"/>
        <v>0</v>
      </c>
      <c r="J221" s="116"/>
      <c r="K221" s="408"/>
      <c r="L221" s="230">
        <f t="shared" si="33"/>
        <v>0</v>
      </c>
      <c r="M221" s="464"/>
      <c r="N221" s="118"/>
      <c r="O221" s="230">
        <f t="shared" si="34"/>
        <v>0</v>
      </c>
      <c r="P221" s="387"/>
    </row>
    <row r="222" spans="1:16" hidden="1" x14ac:dyDescent="0.25">
      <c r="A222" s="64">
        <v>5233</v>
      </c>
      <c r="B222" s="111" t="s">
        <v>237</v>
      </c>
      <c r="C222" s="227">
        <f t="shared" si="27"/>
        <v>0</v>
      </c>
      <c r="D222" s="408"/>
      <c r="E222" s="117"/>
      <c r="F222" s="227">
        <f t="shared" si="31"/>
        <v>0</v>
      </c>
      <c r="G222" s="116"/>
      <c r="H222" s="408"/>
      <c r="I222" s="230">
        <f t="shared" si="32"/>
        <v>0</v>
      </c>
      <c r="J222" s="116"/>
      <c r="K222" s="408"/>
      <c r="L222" s="230">
        <f t="shared" si="33"/>
        <v>0</v>
      </c>
      <c r="M222" s="464"/>
      <c r="N222" s="118"/>
      <c r="O222" s="230">
        <f t="shared" si="34"/>
        <v>0</v>
      </c>
      <c r="P222" s="387"/>
    </row>
    <row r="223" spans="1:16" ht="24" hidden="1" x14ac:dyDescent="0.25">
      <c r="A223" s="64">
        <v>5234</v>
      </c>
      <c r="B223" s="111" t="s">
        <v>238</v>
      </c>
      <c r="C223" s="227">
        <f t="shared" si="27"/>
        <v>0</v>
      </c>
      <c r="D223" s="408"/>
      <c r="E223" s="117"/>
      <c r="F223" s="227">
        <f t="shared" si="31"/>
        <v>0</v>
      </c>
      <c r="G223" s="116"/>
      <c r="H223" s="408"/>
      <c r="I223" s="230">
        <f t="shared" si="32"/>
        <v>0</v>
      </c>
      <c r="J223" s="116"/>
      <c r="K223" s="408"/>
      <c r="L223" s="230">
        <f t="shared" si="33"/>
        <v>0</v>
      </c>
      <c r="M223" s="464"/>
      <c r="N223" s="118"/>
      <c r="O223" s="230">
        <f t="shared" si="34"/>
        <v>0</v>
      </c>
      <c r="P223" s="387"/>
    </row>
    <row r="224" spans="1:16" hidden="1" x14ac:dyDescent="0.25">
      <c r="A224" s="64">
        <v>5236</v>
      </c>
      <c r="B224" s="111" t="s">
        <v>239</v>
      </c>
      <c r="C224" s="227">
        <f t="shared" si="27"/>
        <v>0</v>
      </c>
      <c r="D224" s="408"/>
      <c r="E224" s="117"/>
      <c r="F224" s="227">
        <f t="shared" si="31"/>
        <v>0</v>
      </c>
      <c r="G224" s="116"/>
      <c r="H224" s="408"/>
      <c r="I224" s="230">
        <f t="shared" si="32"/>
        <v>0</v>
      </c>
      <c r="J224" s="116"/>
      <c r="K224" s="408"/>
      <c r="L224" s="230">
        <f t="shared" si="33"/>
        <v>0</v>
      </c>
      <c r="M224" s="464"/>
      <c r="N224" s="118"/>
      <c r="O224" s="230">
        <f t="shared" si="34"/>
        <v>0</v>
      </c>
      <c r="P224" s="387"/>
    </row>
    <row r="225" spans="1:16" hidden="1" x14ac:dyDescent="0.25">
      <c r="A225" s="64">
        <v>5237</v>
      </c>
      <c r="B225" s="111" t="s">
        <v>240</v>
      </c>
      <c r="C225" s="227">
        <f t="shared" si="27"/>
        <v>0</v>
      </c>
      <c r="D225" s="408"/>
      <c r="E225" s="117"/>
      <c r="F225" s="227">
        <f t="shared" si="31"/>
        <v>0</v>
      </c>
      <c r="G225" s="116"/>
      <c r="H225" s="408"/>
      <c r="I225" s="230">
        <f t="shared" si="32"/>
        <v>0</v>
      </c>
      <c r="J225" s="116"/>
      <c r="K225" s="408"/>
      <c r="L225" s="230">
        <f t="shared" si="33"/>
        <v>0</v>
      </c>
      <c r="M225" s="464"/>
      <c r="N225" s="118"/>
      <c r="O225" s="230">
        <f t="shared" si="34"/>
        <v>0</v>
      </c>
      <c r="P225" s="387"/>
    </row>
    <row r="226" spans="1:16" ht="24" hidden="1" x14ac:dyDescent="0.25">
      <c r="A226" s="64">
        <v>5238</v>
      </c>
      <c r="B226" s="111" t="s">
        <v>241</v>
      </c>
      <c r="C226" s="227">
        <f t="shared" si="27"/>
        <v>0</v>
      </c>
      <c r="D226" s="408"/>
      <c r="E226" s="117"/>
      <c r="F226" s="227">
        <f t="shared" si="31"/>
        <v>0</v>
      </c>
      <c r="G226" s="116"/>
      <c r="H226" s="408"/>
      <c r="I226" s="230">
        <f t="shared" si="32"/>
        <v>0</v>
      </c>
      <c r="J226" s="116"/>
      <c r="K226" s="408"/>
      <c r="L226" s="230">
        <f t="shared" si="33"/>
        <v>0</v>
      </c>
      <c r="M226" s="464"/>
      <c r="N226" s="118"/>
      <c r="O226" s="230">
        <f t="shared" si="34"/>
        <v>0</v>
      </c>
      <c r="P226" s="387"/>
    </row>
    <row r="227" spans="1:16" ht="24" hidden="1" x14ac:dyDescent="0.25">
      <c r="A227" s="64">
        <v>5239</v>
      </c>
      <c r="B227" s="111" t="s">
        <v>242</v>
      </c>
      <c r="C227" s="227">
        <f t="shared" si="27"/>
        <v>0</v>
      </c>
      <c r="D227" s="408"/>
      <c r="E227" s="117"/>
      <c r="F227" s="227">
        <f t="shared" si="31"/>
        <v>0</v>
      </c>
      <c r="G227" s="116"/>
      <c r="H227" s="408"/>
      <c r="I227" s="230">
        <f t="shared" si="32"/>
        <v>0</v>
      </c>
      <c r="J227" s="116"/>
      <c r="K227" s="408"/>
      <c r="L227" s="230">
        <f t="shared" si="33"/>
        <v>0</v>
      </c>
      <c r="M227" s="464"/>
      <c r="N227" s="118"/>
      <c r="O227" s="230">
        <f t="shared" si="34"/>
        <v>0</v>
      </c>
      <c r="P227" s="387"/>
    </row>
    <row r="228" spans="1:16" ht="24" hidden="1" x14ac:dyDescent="0.25">
      <c r="A228" s="224">
        <v>5240</v>
      </c>
      <c r="B228" s="111" t="s">
        <v>243</v>
      </c>
      <c r="C228" s="227">
        <f t="shared" si="27"/>
        <v>0</v>
      </c>
      <c r="D228" s="408"/>
      <c r="E228" s="117"/>
      <c r="F228" s="227">
        <f t="shared" si="31"/>
        <v>0</v>
      </c>
      <c r="G228" s="116"/>
      <c r="H228" s="408"/>
      <c r="I228" s="230">
        <f t="shared" si="32"/>
        <v>0</v>
      </c>
      <c r="J228" s="116"/>
      <c r="K228" s="408"/>
      <c r="L228" s="230">
        <f t="shared" si="33"/>
        <v>0</v>
      </c>
      <c r="M228" s="464"/>
      <c r="N228" s="118"/>
      <c r="O228" s="230">
        <f t="shared" si="34"/>
        <v>0</v>
      </c>
      <c r="P228" s="387"/>
    </row>
    <row r="229" spans="1:16" hidden="1" x14ac:dyDescent="0.25">
      <c r="A229" s="224">
        <v>5250</v>
      </c>
      <c r="B229" s="111" t="s">
        <v>244</v>
      </c>
      <c r="C229" s="227">
        <f t="shared" si="27"/>
        <v>0</v>
      </c>
      <c r="D229" s="408"/>
      <c r="E229" s="117"/>
      <c r="F229" s="227">
        <f t="shared" si="31"/>
        <v>0</v>
      </c>
      <c r="G229" s="116"/>
      <c r="H229" s="408"/>
      <c r="I229" s="230">
        <f t="shared" si="32"/>
        <v>0</v>
      </c>
      <c r="J229" s="116"/>
      <c r="K229" s="408"/>
      <c r="L229" s="230">
        <f t="shared" si="33"/>
        <v>0</v>
      </c>
      <c r="M229" s="464"/>
      <c r="N229" s="118"/>
      <c r="O229" s="230">
        <f t="shared" si="34"/>
        <v>0</v>
      </c>
      <c r="P229" s="387"/>
    </row>
    <row r="230" spans="1:16" hidden="1" x14ac:dyDescent="0.25">
      <c r="A230" s="224">
        <v>5260</v>
      </c>
      <c r="B230" s="111" t="s">
        <v>245</v>
      </c>
      <c r="C230" s="227">
        <f t="shared" si="27"/>
        <v>0</v>
      </c>
      <c r="D230" s="465">
        <f>SUM(D231)</f>
        <v>0</v>
      </c>
      <c r="E230" s="226">
        <f>SUM(E231)</f>
        <v>0</v>
      </c>
      <c r="F230" s="227">
        <f t="shared" si="31"/>
        <v>0</v>
      </c>
      <c r="G230" s="225">
        <f>SUM(G231)</f>
        <v>0</v>
      </c>
      <c r="H230" s="465">
        <f>SUM(H231)</f>
        <v>0</v>
      </c>
      <c r="I230" s="230">
        <f t="shared" si="32"/>
        <v>0</v>
      </c>
      <c r="J230" s="225">
        <f>SUM(J231)</f>
        <v>0</v>
      </c>
      <c r="K230" s="465">
        <f>SUM(K231)</f>
        <v>0</v>
      </c>
      <c r="L230" s="230">
        <f t="shared" si="33"/>
        <v>0</v>
      </c>
      <c r="M230" s="466">
        <f>SUM(M231)</f>
        <v>0</v>
      </c>
      <c r="N230" s="228">
        <f>SUM(N231)</f>
        <v>0</v>
      </c>
      <c r="O230" s="230">
        <f t="shared" si="34"/>
        <v>0</v>
      </c>
      <c r="P230" s="387"/>
    </row>
    <row r="231" spans="1:16" ht="24" hidden="1" x14ac:dyDescent="0.25">
      <c r="A231" s="64">
        <v>5269</v>
      </c>
      <c r="B231" s="111" t="s">
        <v>246</v>
      </c>
      <c r="C231" s="227">
        <f t="shared" si="27"/>
        <v>0</v>
      </c>
      <c r="D231" s="408"/>
      <c r="E231" s="117"/>
      <c r="F231" s="227">
        <f t="shared" si="31"/>
        <v>0</v>
      </c>
      <c r="G231" s="116"/>
      <c r="H231" s="408"/>
      <c r="I231" s="230">
        <f t="shared" si="32"/>
        <v>0</v>
      </c>
      <c r="J231" s="116"/>
      <c r="K231" s="408"/>
      <c r="L231" s="230">
        <f t="shared" si="33"/>
        <v>0</v>
      </c>
      <c r="M231" s="464"/>
      <c r="N231" s="118"/>
      <c r="O231" s="230">
        <f t="shared" si="34"/>
        <v>0</v>
      </c>
      <c r="P231" s="387"/>
    </row>
    <row r="232" spans="1:16" ht="24" hidden="1" x14ac:dyDescent="0.25">
      <c r="A232" s="213">
        <v>5270</v>
      </c>
      <c r="B232" s="156" t="s">
        <v>247</v>
      </c>
      <c r="C232" s="290">
        <f t="shared" si="27"/>
        <v>0</v>
      </c>
      <c r="D232" s="467"/>
      <c r="E232" s="232"/>
      <c r="F232" s="216">
        <f t="shared" si="31"/>
        <v>0</v>
      </c>
      <c r="G232" s="231"/>
      <c r="H232" s="467"/>
      <c r="I232" s="219">
        <f t="shared" si="32"/>
        <v>0</v>
      </c>
      <c r="J232" s="231"/>
      <c r="K232" s="467"/>
      <c r="L232" s="219">
        <f t="shared" si="33"/>
        <v>0</v>
      </c>
      <c r="M232" s="468"/>
      <c r="N232" s="234"/>
      <c r="O232" s="219">
        <f t="shared" si="34"/>
        <v>0</v>
      </c>
      <c r="P232" s="434"/>
    </row>
    <row r="233" spans="1:16" hidden="1" x14ac:dyDescent="0.25">
      <c r="A233" s="200">
        <v>6000</v>
      </c>
      <c r="B233" s="200" t="s">
        <v>248</v>
      </c>
      <c r="C233" s="608">
        <f t="shared" si="27"/>
        <v>0</v>
      </c>
      <c r="D233" s="829">
        <f>D234+D254+D261</f>
        <v>0</v>
      </c>
      <c r="E233" s="604">
        <f>E234+E254+E261</f>
        <v>0</v>
      </c>
      <c r="F233" s="608">
        <f t="shared" si="31"/>
        <v>0</v>
      </c>
      <c r="G233" s="206">
        <f>G234+G254+G261</f>
        <v>0</v>
      </c>
      <c r="H233" s="456">
        <f>H234+H254+H261</f>
        <v>0</v>
      </c>
      <c r="I233" s="209">
        <f t="shared" si="32"/>
        <v>0</v>
      </c>
      <c r="J233" s="206">
        <f>J234+J254+J261</f>
        <v>0</v>
      </c>
      <c r="K233" s="456">
        <f>K234+K254+K261</f>
        <v>0</v>
      </c>
      <c r="L233" s="209">
        <f t="shared" si="33"/>
        <v>0</v>
      </c>
      <c r="M233" s="457">
        <f>M234+M254+M261</f>
        <v>0</v>
      </c>
      <c r="N233" s="207">
        <f>N234+N254+N261</f>
        <v>0</v>
      </c>
      <c r="O233" s="209">
        <f t="shared" si="34"/>
        <v>0</v>
      </c>
      <c r="P233" s="458"/>
    </row>
    <row r="234" spans="1:16" hidden="1" x14ac:dyDescent="0.25">
      <c r="A234" s="137">
        <v>6200</v>
      </c>
      <c r="B234" s="253" t="s">
        <v>249</v>
      </c>
      <c r="C234" s="265">
        <f>F234+I234+L234+O234</f>
        <v>0</v>
      </c>
      <c r="D234" s="486">
        <f>SUM(D235,D236,D238,D241,D247,D248,D249)</f>
        <v>0</v>
      </c>
      <c r="E234" s="264">
        <f>SUM(E235,E236,E238,E241,E247,E248,E249)</f>
        <v>0</v>
      </c>
      <c r="F234" s="265">
        <f>D234+E234</f>
        <v>0</v>
      </c>
      <c r="G234" s="211">
        <f>SUM(G235,G236,G238,G241,G247,G248,G249)</f>
        <v>0</v>
      </c>
      <c r="H234" s="486">
        <f>SUM(H235,H236,H238,H241,H247,H248,H249)</f>
        <v>0</v>
      </c>
      <c r="I234" s="268">
        <f t="shared" si="32"/>
        <v>0</v>
      </c>
      <c r="J234" s="211">
        <f>SUM(J235,J236,J238,J241,J247,J248,J249)</f>
        <v>0</v>
      </c>
      <c r="K234" s="486">
        <f>SUM(K235,K236,K238,K241,K247,K248,K249)</f>
        <v>0</v>
      </c>
      <c r="L234" s="268">
        <f t="shared" si="33"/>
        <v>0</v>
      </c>
      <c r="M234" s="459">
        <f>SUM(M235,M236,M238,M241,M247,M248,M249)</f>
        <v>0</v>
      </c>
      <c r="N234" s="266">
        <f>SUM(N235,N236,N238,N241,N247,N248,N249)</f>
        <v>0</v>
      </c>
      <c r="O234" s="268">
        <f t="shared" si="34"/>
        <v>0</v>
      </c>
      <c r="P234" s="460"/>
    </row>
    <row r="235" spans="1:16" ht="24" hidden="1" x14ac:dyDescent="0.25">
      <c r="A235" s="350">
        <v>6220</v>
      </c>
      <c r="B235" s="101" t="s">
        <v>250</v>
      </c>
      <c r="C235" s="240">
        <f t="shared" si="27"/>
        <v>0</v>
      </c>
      <c r="D235" s="403"/>
      <c r="E235" s="107"/>
      <c r="F235" s="240">
        <f t="shared" si="31"/>
        <v>0</v>
      </c>
      <c r="G235" s="106"/>
      <c r="H235" s="403"/>
      <c r="I235" s="243">
        <f t="shared" si="32"/>
        <v>0</v>
      </c>
      <c r="J235" s="106"/>
      <c r="K235" s="403"/>
      <c r="L235" s="243">
        <f t="shared" si="33"/>
        <v>0</v>
      </c>
      <c r="M235" s="463"/>
      <c r="N235" s="108"/>
      <c r="O235" s="243">
        <f t="shared" si="34"/>
        <v>0</v>
      </c>
      <c r="P235" s="382"/>
    </row>
    <row r="236" spans="1:16" hidden="1" x14ac:dyDescent="0.25">
      <c r="A236" s="224">
        <v>6230</v>
      </c>
      <c r="B236" s="111" t="s">
        <v>251</v>
      </c>
      <c r="C236" s="227">
        <f t="shared" si="27"/>
        <v>0</v>
      </c>
      <c r="D236" s="465">
        <f>SUM(D237)</f>
        <v>0</v>
      </c>
      <c r="E236" s="466">
        <f>SUM(E237)</f>
        <v>0</v>
      </c>
      <c r="F236" s="227">
        <f t="shared" si="31"/>
        <v>0</v>
      </c>
      <c r="G236" s="225">
        <f>SUM(G237)</f>
        <v>0</v>
      </c>
      <c r="H236" s="465">
        <f>SUM(H237)</f>
        <v>0</v>
      </c>
      <c r="I236" s="230">
        <f t="shared" si="32"/>
        <v>0</v>
      </c>
      <c r="J236" s="225">
        <f>SUM(J237)</f>
        <v>0</v>
      </c>
      <c r="K236" s="465">
        <f>SUM(K237)</f>
        <v>0</v>
      </c>
      <c r="L236" s="230">
        <f t="shared" si="33"/>
        <v>0</v>
      </c>
      <c r="M236" s="225">
        <f>SUM(M237)</f>
        <v>0</v>
      </c>
      <c r="N236" s="465">
        <f>SUM(N237)</f>
        <v>0</v>
      </c>
      <c r="O236" s="230">
        <f t="shared" si="34"/>
        <v>0</v>
      </c>
      <c r="P236" s="387"/>
    </row>
    <row r="237" spans="1:16" ht="24" hidden="1" x14ac:dyDescent="0.25">
      <c r="A237" s="64">
        <v>6239</v>
      </c>
      <c r="B237" s="101" t="s">
        <v>252</v>
      </c>
      <c r="C237" s="227">
        <f t="shared" si="27"/>
        <v>0</v>
      </c>
      <c r="D237" s="403"/>
      <c r="E237" s="117"/>
      <c r="F237" s="227">
        <f t="shared" si="31"/>
        <v>0</v>
      </c>
      <c r="G237" s="116"/>
      <c r="H237" s="408"/>
      <c r="I237" s="230">
        <f t="shared" si="32"/>
        <v>0</v>
      </c>
      <c r="J237" s="116"/>
      <c r="K237" s="408"/>
      <c r="L237" s="230">
        <f t="shared" si="33"/>
        <v>0</v>
      </c>
      <c r="M237" s="464"/>
      <c r="N237" s="118"/>
      <c r="O237" s="230">
        <f t="shared" si="34"/>
        <v>0</v>
      </c>
      <c r="P237" s="387"/>
    </row>
    <row r="238" spans="1:16" ht="24" hidden="1" x14ac:dyDescent="0.25">
      <c r="A238" s="224">
        <v>6240</v>
      </c>
      <c r="B238" s="111" t="s">
        <v>253</v>
      </c>
      <c r="C238" s="227">
        <f t="shared" si="27"/>
        <v>0</v>
      </c>
      <c r="D238" s="465">
        <f>SUM(D239:D240)</f>
        <v>0</v>
      </c>
      <c r="E238" s="226">
        <f>SUM(E239:E240)</f>
        <v>0</v>
      </c>
      <c r="F238" s="227">
        <f t="shared" si="31"/>
        <v>0</v>
      </c>
      <c r="G238" s="225">
        <f>SUM(G239:G240)</f>
        <v>0</v>
      </c>
      <c r="H238" s="465">
        <f>SUM(H239:H240)</f>
        <v>0</v>
      </c>
      <c r="I238" s="230">
        <f t="shared" si="32"/>
        <v>0</v>
      </c>
      <c r="J238" s="225">
        <f>SUM(J239:J240)</f>
        <v>0</v>
      </c>
      <c r="K238" s="465">
        <f>SUM(K239:K240)</f>
        <v>0</v>
      </c>
      <c r="L238" s="230">
        <f t="shared" si="33"/>
        <v>0</v>
      </c>
      <c r="M238" s="466">
        <f>SUM(M239:M240)</f>
        <v>0</v>
      </c>
      <c r="N238" s="228">
        <f>SUM(N239:N240)</f>
        <v>0</v>
      </c>
      <c r="O238" s="230">
        <f t="shared" si="34"/>
        <v>0</v>
      </c>
      <c r="P238" s="387"/>
    </row>
    <row r="239" spans="1:16" hidden="1" x14ac:dyDescent="0.25">
      <c r="A239" s="64">
        <v>6241</v>
      </c>
      <c r="B239" s="111" t="s">
        <v>254</v>
      </c>
      <c r="C239" s="227">
        <f t="shared" si="27"/>
        <v>0</v>
      </c>
      <c r="D239" s="408"/>
      <c r="E239" s="117"/>
      <c r="F239" s="227">
        <f t="shared" si="31"/>
        <v>0</v>
      </c>
      <c r="G239" s="116"/>
      <c r="H239" s="408"/>
      <c r="I239" s="230">
        <f t="shared" si="32"/>
        <v>0</v>
      </c>
      <c r="J239" s="116"/>
      <c r="K239" s="408"/>
      <c r="L239" s="230">
        <f t="shared" si="33"/>
        <v>0</v>
      </c>
      <c r="M239" s="464"/>
      <c r="N239" s="118"/>
      <c r="O239" s="230">
        <f t="shared" si="34"/>
        <v>0</v>
      </c>
      <c r="P239" s="387"/>
    </row>
    <row r="240" spans="1:16" hidden="1" x14ac:dyDescent="0.25">
      <c r="A240" s="64">
        <v>6242</v>
      </c>
      <c r="B240" s="111" t="s">
        <v>255</v>
      </c>
      <c r="C240" s="227">
        <f t="shared" si="27"/>
        <v>0</v>
      </c>
      <c r="D240" s="408"/>
      <c r="E240" s="117"/>
      <c r="F240" s="227">
        <f t="shared" si="31"/>
        <v>0</v>
      </c>
      <c r="G240" s="116"/>
      <c r="H240" s="408"/>
      <c r="I240" s="230">
        <f t="shared" si="32"/>
        <v>0</v>
      </c>
      <c r="J240" s="116"/>
      <c r="K240" s="408"/>
      <c r="L240" s="230">
        <f t="shared" si="33"/>
        <v>0</v>
      </c>
      <c r="M240" s="464"/>
      <c r="N240" s="118"/>
      <c r="O240" s="230">
        <f t="shared" si="34"/>
        <v>0</v>
      </c>
      <c r="P240" s="387"/>
    </row>
    <row r="241" spans="1:16" ht="24" hidden="1" x14ac:dyDescent="0.25">
      <c r="A241" s="224">
        <v>6250</v>
      </c>
      <c r="B241" s="111" t="s">
        <v>256</v>
      </c>
      <c r="C241" s="227">
        <f t="shared" si="27"/>
        <v>0</v>
      </c>
      <c r="D241" s="465">
        <f>SUM(D242:D246)</f>
        <v>0</v>
      </c>
      <c r="E241" s="226">
        <f>SUM(E242:E246)</f>
        <v>0</v>
      </c>
      <c r="F241" s="227">
        <f t="shared" si="31"/>
        <v>0</v>
      </c>
      <c r="G241" s="225">
        <f>SUM(G242:G246)</f>
        <v>0</v>
      </c>
      <c r="H241" s="465">
        <f>SUM(H242:H246)</f>
        <v>0</v>
      </c>
      <c r="I241" s="230">
        <f t="shared" si="32"/>
        <v>0</v>
      </c>
      <c r="J241" s="225">
        <f>SUM(J242:J246)</f>
        <v>0</v>
      </c>
      <c r="K241" s="465">
        <f>SUM(K242:K246)</f>
        <v>0</v>
      </c>
      <c r="L241" s="230">
        <f t="shared" si="33"/>
        <v>0</v>
      </c>
      <c r="M241" s="466">
        <f>SUM(M242:M246)</f>
        <v>0</v>
      </c>
      <c r="N241" s="228">
        <f>SUM(N242:N246)</f>
        <v>0</v>
      </c>
      <c r="O241" s="230">
        <f t="shared" si="34"/>
        <v>0</v>
      </c>
      <c r="P241" s="387"/>
    </row>
    <row r="242" spans="1:16" hidden="1" x14ac:dyDescent="0.25">
      <c r="A242" s="64">
        <v>6252</v>
      </c>
      <c r="B242" s="111" t="s">
        <v>257</v>
      </c>
      <c r="C242" s="227">
        <f t="shared" si="27"/>
        <v>0</v>
      </c>
      <c r="D242" s="408"/>
      <c r="E242" s="117"/>
      <c r="F242" s="227">
        <f t="shared" si="31"/>
        <v>0</v>
      </c>
      <c r="G242" s="116"/>
      <c r="H242" s="408"/>
      <c r="I242" s="230">
        <f t="shared" si="32"/>
        <v>0</v>
      </c>
      <c r="J242" s="116"/>
      <c r="K242" s="408"/>
      <c r="L242" s="230">
        <f t="shared" si="33"/>
        <v>0</v>
      </c>
      <c r="M242" s="464"/>
      <c r="N242" s="118"/>
      <c r="O242" s="230">
        <f t="shared" si="34"/>
        <v>0</v>
      </c>
      <c r="P242" s="387"/>
    </row>
    <row r="243" spans="1:16" hidden="1" x14ac:dyDescent="0.25">
      <c r="A243" s="64">
        <v>6253</v>
      </c>
      <c r="B243" s="111" t="s">
        <v>258</v>
      </c>
      <c r="C243" s="227">
        <f t="shared" si="27"/>
        <v>0</v>
      </c>
      <c r="D243" s="408"/>
      <c r="E243" s="117"/>
      <c r="F243" s="227">
        <f t="shared" si="31"/>
        <v>0</v>
      </c>
      <c r="G243" s="116"/>
      <c r="H243" s="408"/>
      <c r="I243" s="230">
        <f t="shared" si="32"/>
        <v>0</v>
      </c>
      <c r="J243" s="116"/>
      <c r="K243" s="408"/>
      <c r="L243" s="230">
        <f t="shared" si="33"/>
        <v>0</v>
      </c>
      <c r="M243" s="464"/>
      <c r="N243" s="118"/>
      <c r="O243" s="230">
        <f t="shared" si="34"/>
        <v>0</v>
      </c>
      <c r="P243" s="387"/>
    </row>
    <row r="244" spans="1:16" ht="24" hidden="1" x14ac:dyDescent="0.25">
      <c r="A244" s="64">
        <v>6254</v>
      </c>
      <c r="B244" s="111" t="s">
        <v>259</v>
      </c>
      <c r="C244" s="227">
        <f t="shared" si="27"/>
        <v>0</v>
      </c>
      <c r="D244" s="408"/>
      <c r="E244" s="117"/>
      <c r="F244" s="227">
        <f t="shared" si="31"/>
        <v>0</v>
      </c>
      <c r="G244" s="116"/>
      <c r="H244" s="408"/>
      <c r="I244" s="230">
        <f t="shared" si="32"/>
        <v>0</v>
      </c>
      <c r="J244" s="116"/>
      <c r="K244" s="408"/>
      <c r="L244" s="230">
        <f t="shared" si="33"/>
        <v>0</v>
      </c>
      <c r="M244" s="464"/>
      <c r="N244" s="118"/>
      <c r="O244" s="230">
        <f t="shared" si="34"/>
        <v>0</v>
      </c>
      <c r="P244" s="387"/>
    </row>
    <row r="245" spans="1:16" ht="24" hidden="1" x14ac:dyDescent="0.25">
      <c r="A245" s="64">
        <v>6255</v>
      </c>
      <c r="B245" s="111" t="s">
        <v>260</v>
      </c>
      <c r="C245" s="227">
        <f t="shared" si="27"/>
        <v>0</v>
      </c>
      <c r="D245" s="408"/>
      <c r="E245" s="117"/>
      <c r="F245" s="227">
        <f t="shared" si="31"/>
        <v>0</v>
      </c>
      <c r="G245" s="116"/>
      <c r="H245" s="408"/>
      <c r="I245" s="230">
        <f t="shared" si="32"/>
        <v>0</v>
      </c>
      <c r="J245" s="116"/>
      <c r="K245" s="408"/>
      <c r="L245" s="230">
        <f t="shared" si="33"/>
        <v>0</v>
      </c>
      <c r="M245" s="464"/>
      <c r="N245" s="118"/>
      <c r="O245" s="230">
        <f t="shared" si="34"/>
        <v>0</v>
      </c>
      <c r="P245" s="387"/>
    </row>
    <row r="246" spans="1:16" hidden="1" x14ac:dyDescent="0.25">
      <c r="A246" s="64">
        <v>6259</v>
      </c>
      <c r="B246" s="111" t="s">
        <v>261</v>
      </c>
      <c r="C246" s="227">
        <f t="shared" si="27"/>
        <v>0</v>
      </c>
      <c r="D246" s="408"/>
      <c r="E246" s="117"/>
      <c r="F246" s="227">
        <f t="shared" si="31"/>
        <v>0</v>
      </c>
      <c r="G246" s="116"/>
      <c r="H246" s="408"/>
      <c r="I246" s="230">
        <f t="shared" si="32"/>
        <v>0</v>
      </c>
      <c r="J246" s="116"/>
      <c r="K246" s="408"/>
      <c r="L246" s="230">
        <f t="shared" si="33"/>
        <v>0</v>
      </c>
      <c r="M246" s="464"/>
      <c r="N246" s="118"/>
      <c r="O246" s="230">
        <f t="shared" si="34"/>
        <v>0</v>
      </c>
      <c r="P246" s="387"/>
    </row>
    <row r="247" spans="1:16" ht="24" hidden="1" x14ac:dyDescent="0.25">
      <c r="A247" s="224">
        <v>6260</v>
      </c>
      <c r="B247" s="111" t="s">
        <v>262</v>
      </c>
      <c r="C247" s="227">
        <f t="shared" si="27"/>
        <v>0</v>
      </c>
      <c r="D247" s="408"/>
      <c r="E247" s="117"/>
      <c r="F247" s="227">
        <f t="shared" ref="F247:F299" si="38">D247+E247</f>
        <v>0</v>
      </c>
      <c r="G247" s="116"/>
      <c r="H247" s="408"/>
      <c r="I247" s="230">
        <f t="shared" ref="I247:I299" si="39">G247+H247</f>
        <v>0</v>
      </c>
      <c r="J247" s="116"/>
      <c r="K247" s="408"/>
      <c r="L247" s="230">
        <f t="shared" ref="L247:L299" si="40">J247+K247</f>
        <v>0</v>
      </c>
      <c r="M247" s="464"/>
      <c r="N247" s="118"/>
      <c r="O247" s="230">
        <f t="shared" ref="O247:O276" si="41">M247+N247</f>
        <v>0</v>
      </c>
      <c r="P247" s="387"/>
    </row>
    <row r="248" spans="1:16" hidden="1" x14ac:dyDescent="0.25">
      <c r="A248" s="224">
        <v>6270</v>
      </c>
      <c r="B248" s="111" t="s">
        <v>263</v>
      </c>
      <c r="C248" s="227">
        <f t="shared" si="27"/>
        <v>0</v>
      </c>
      <c r="D248" s="408"/>
      <c r="E248" s="117"/>
      <c r="F248" s="227">
        <f t="shared" si="38"/>
        <v>0</v>
      </c>
      <c r="G248" s="116"/>
      <c r="H248" s="408"/>
      <c r="I248" s="230">
        <f t="shared" si="39"/>
        <v>0</v>
      </c>
      <c r="J248" s="116"/>
      <c r="K248" s="408"/>
      <c r="L248" s="230">
        <f t="shared" si="40"/>
        <v>0</v>
      </c>
      <c r="M248" s="464"/>
      <c r="N248" s="118"/>
      <c r="O248" s="230">
        <f t="shared" si="41"/>
        <v>0</v>
      </c>
      <c r="P248" s="387"/>
    </row>
    <row r="249" spans="1:16" ht="24" hidden="1" x14ac:dyDescent="0.25">
      <c r="A249" s="350">
        <v>6290</v>
      </c>
      <c r="B249" s="101" t="s">
        <v>264</v>
      </c>
      <c r="C249" s="227">
        <f t="shared" si="27"/>
        <v>0</v>
      </c>
      <c r="D249" s="470">
        <f>SUM(D250:D253)</f>
        <v>0</v>
      </c>
      <c r="E249" s="239">
        <f>SUM(E250:E253)</f>
        <v>0</v>
      </c>
      <c r="F249" s="240">
        <f t="shared" si="38"/>
        <v>0</v>
      </c>
      <c r="G249" s="238">
        <f>SUM(G250:G253)</f>
        <v>0</v>
      </c>
      <c r="H249" s="470">
        <f t="shared" ref="H249" si="42">SUM(H250:H253)</f>
        <v>0</v>
      </c>
      <c r="I249" s="243">
        <f t="shared" si="39"/>
        <v>0</v>
      </c>
      <c r="J249" s="238">
        <f>SUM(J250:J253)</f>
        <v>0</v>
      </c>
      <c r="K249" s="470">
        <f t="shared" ref="K249" si="43">SUM(K250:K253)</f>
        <v>0</v>
      </c>
      <c r="L249" s="243">
        <f t="shared" si="40"/>
        <v>0</v>
      </c>
      <c r="M249" s="477">
        <f t="shared" ref="M249:N249" si="44">SUM(M250:M253)</f>
        <v>0</v>
      </c>
      <c r="N249" s="478">
        <f t="shared" si="44"/>
        <v>0</v>
      </c>
      <c r="O249" s="479">
        <f t="shared" si="41"/>
        <v>0</v>
      </c>
      <c r="P249" s="480"/>
    </row>
    <row r="250" spans="1:16" hidden="1" x14ac:dyDescent="0.25">
      <c r="A250" s="64">
        <v>6291</v>
      </c>
      <c r="B250" s="111" t="s">
        <v>265</v>
      </c>
      <c r="C250" s="227">
        <f t="shared" si="27"/>
        <v>0</v>
      </c>
      <c r="D250" s="408"/>
      <c r="E250" s="117"/>
      <c r="F250" s="227">
        <f t="shared" si="38"/>
        <v>0</v>
      </c>
      <c r="G250" s="116"/>
      <c r="H250" s="408"/>
      <c r="I250" s="230">
        <f t="shared" si="39"/>
        <v>0</v>
      </c>
      <c r="J250" s="116"/>
      <c r="K250" s="408"/>
      <c r="L250" s="230">
        <f t="shared" si="40"/>
        <v>0</v>
      </c>
      <c r="M250" s="464"/>
      <c r="N250" s="118"/>
      <c r="O250" s="230">
        <f t="shared" si="41"/>
        <v>0</v>
      </c>
      <c r="P250" s="387"/>
    </row>
    <row r="251" spans="1:16" hidden="1" x14ac:dyDescent="0.25">
      <c r="A251" s="64">
        <v>6292</v>
      </c>
      <c r="B251" s="111" t="s">
        <v>266</v>
      </c>
      <c r="C251" s="227">
        <f t="shared" si="27"/>
        <v>0</v>
      </c>
      <c r="D251" s="408"/>
      <c r="E251" s="117"/>
      <c r="F251" s="227">
        <f t="shared" si="38"/>
        <v>0</v>
      </c>
      <c r="G251" s="116"/>
      <c r="H251" s="408"/>
      <c r="I251" s="230">
        <f t="shared" si="39"/>
        <v>0</v>
      </c>
      <c r="J251" s="116"/>
      <c r="K251" s="408"/>
      <c r="L251" s="230">
        <f t="shared" si="40"/>
        <v>0</v>
      </c>
      <c r="M251" s="464"/>
      <c r="N251" s="118"/>
      <c r="O251" s="230">
        <f t="shared" si="41"/>
        <v>0</v>
      </c>
      <c r="P251" s="387"/>
    </row>
    <row r="252" spans="1:16" ht="72" hidden="1" x14ac:dyDescent="0.25">
      <c r="A252" s="64">
        <v>6296</v>
      </c>
      <c r="B252" s="111" t="s">
        <v>267</v>
      </c>
      <c r="C252" s="227">
        <f t="shared" si="27"/>
        <v>0</v>
      </c>
      <c r="D252" s="408"/>
      <c r="E252" s="117"/>
      <c r="F252" s="227">
        <f t="shared" si="38"/>
        <v>0</v>
      </c>
      <c r="G252" s="116"/>
      <c r="H252" s="408"/>
      <c r="I252" s="230">
        <f t="shared" si="39"/>
        <v>0</v>
      </c>
      <c r="J252" s="116"/>
      <c r="K252" s="408"/>
      <c r="L252" s="230">
        <f t="shared" si="40"/>
        <v>0</v>
      </c>
      <c r="M252" s="464"/>
      <c r="N252" s="118"/>
      <c r="O252" s="230">
        <f t="shared" si="41"/>
        <v>0</v>
      </c>
      <c r="P252" s="387"/>
    </row>
    <row r="253" spans="1:16" ht="36" hidden="1" x14ac:dyDescent="0.25">
      <c r="A253" s="64">
        <v>6299</v>
      </c>
      <c r="B253" s="111" t="s">
        <v>268</v>
      </c>
      <c r="C253" s="227">
        <f t="shared" si="27"/>
        <v>0</v>
      </c>
      <c r="D253" s="408"/>
      <c r="E253" s="117"/>
      <c r="F253" s="227">
        <f t="shared" si="38"/>
        <v>0</v>
      </c>
      <c r="G253" s="116"/>
      <c r="H253" s="408"/>
      <c r="I253" s="230">
        <f t="shared" si="39"/>
        <v>0</v>
      </c>
      <c r="J253" s="116"/>
      <c r="K253" s="408"/>
      <c r="L253" s="230">
        <f t="shared" si="40"/>
        <v>0</v>
      </c>
      <c r="M253" s="464"/>
      <c r="N253" s="118"/>
      <c r="O253" s="230">
        <f t="shared" si="41"/>
        <v>0</v>
      </c>
      <c r="P253" s="387"/>
    </row>
    <row r="254" spans="1:16" hidden="1" x14ac:dyDescent="0.25">
      <c r="A254" s="85">
        <v>6300</v>
      </c>
      <c r="B254" s="210" t="s">
        <v>269</v>
      </c>
      <c r="C254" s="97">
        <f t="shared" si="27"/>
        <v>0</v>
      </c>
      <c r="D254" s="399">
        <f>SUM(D255,D259,D260)</f>
        <v>0</v>
      </c>
      <c r="E254" s="96">
        <f>SUM(E255,E259,E260)</f>
        <v>0</v>
      </c>
      <c r="F254" s="97">
        <f t="shared" si="38"/>
        <v>0</v>
      </c>
      <c r="G254" s="95">
        <f>SUM(G255,G259,G260)</f>
        <v>0</v>
      </c>
      <c r="H254" s="399">
        <f t="shared" ref="H254" si="45">SUM(H255,H259,H260)</f>
        <v>0</v>
      </c>
      <c r="I254" s="99">
        <f t="shared" si="39"/>
        <v>0</v>
      </c>
      <c r="J254" s="95">
        <f>SUM(J255,J259,J260)</f>
        <v>0</v>
      </c>
      <c r="K254" s="399">
        <f t="shared" ref="K254" si="46">SUM(K255,K259,K260)</f>
        <v>0</v>
      </c>
      <c r="L254" s="99">
        <f t="shared" si="40"/>
        <v>0</v>
      </c>
      <c r="M254" s="472">
        <f t="shared" ref="M254:N254" si="47">SUM(M255,M259,M260)</f>
        <v>0</v>
      </c>
      <c r="N254" s="291">
        <f t="shared" si="47"/>
        <v>0</v>
      </c>
      <c r="O254" s="293">
        <f t="shared" si="41"/>
        <v>0</v>
      </c>
      <c r="P254" s="473"/>
    </row>
    <row r="255" spans="1:16" ht="24" hidden="1" x14ac:dyDescent="0.25">
      <c r="A255" s="350">
        <v>6320</v>
      </c>
      <c r="B255" s="101" t="s">
        <v>270</v>
      </c>
      <c r="C255" s="618">
        <f t="shared" si="27"/>
        <v>0</v>
      </c>
      <c r="D255" s="470">
        <f>SUM(D256:D258)</f>
        <v>0</v>
      </c>
      <c r="E255" s="239">
        <f>SUM(E256:E258)</f>
        <v>0</v>
      </c>
      <c r="F255" s="240">
        <f t="shared" si="38"/>
        <v>0</v>
      </c>
      <c r="G255" s="238">
        <f>SUM(G256:G258)</f>
        <v>0</v>
      </c>
      <c r="H255" s="470">
        <f t="shared" ref="H255" si="48">SUM(H256:H258)</f>
        <v>0</v>
      </c>
      <c r="I255" s="243">
        <f t="shared" si="39"/>
        <v>0</v>
      </c>
      <c r="J255" s="238">
        <f>SUM(J256:J258)</f>
        <v>0</v>
      </c>
      <c r="K255" s="470">
        <f t="shared" ref="K255" si="49">SUM(K256:K258)</f>
        <v>0</v>
      </c>
      <c r="L255" s="243">
        <f t="shared" si="40"/>
        <v>0</v>
      </c>
      <c r="M255" s="471">
        <f t="shared" ref="M255:N255" si="50">SUM(M256:M258)</f>
        <v>0</v>
      </c>
      <c r="N255" s="241">
        <f t="shared" si="50"/>
        <v>0</v>
      </c>
      <c r="O255" s="243">
        <f t="shared" si="41"/>
        <v>0</v>
      </c>
      <c r="P255" s="382"/>
    </row>
    <row r="256" spans="1:16" hidden="1" x14ac:dyDescent="0.25">
      <c r="A256" s="64">
        <v>6322</v>
      </c>
      <c r="B256" s="111" t="s">
        <v>271</v>
      </c>
      <c r="C256" s="227">
        <f t="shared" si="27"/>
        <v>0</v>
      </c>
      <c r="D256" s="408"/>
      <c r="E256" s="117"/>
      <c r="F256" s="227">
        <f t="shared" si="38"/>
        <v>0</v>
      </c>
      <c r="G256" s="116"/>
      <c r="H256" s="408"/>
      <c r="I256" s="230">
        <f t="shared" si="39"/>
        <v>0</v>
      </c>
      <c r="J256" s="116"/>
      <c r="K256" s="408"/>
      <c r="L256" s="230">
        <f t="shared" si="40"/>
        <v>0</v>
      </c>
      <c r="M256" s="464"/>
      <c r="N256" s="118"/>
      <c r="O256" s="230">
        <f t="shared" si="41"/>
        <v>0</v>
      </c>
      <c r="P256" s="387"/>
    </row>
    <row r="257" spans="1:16" ht="24" hidden="1" x14ac:dyDescent="0.25">
      <c r="A257" s="64">
        <v>6323</v>
      </c>
      <c r="B257" s="111" t="s">
        <v>272</v>
      </c>
      <c r="C257" s="227">
        <f t="shared" si="27"/>
        <v>0</v>
      </c>
      <c r="D257" s="408"/>
      <c r="E257" s="117"/>
      <c r="F257" s="227">
        <f t="shared" si="38"/>
        <v>0</v>
      </c>
      <c r="G257" s="116"/>
      <c r="H257" s="408"/>
      <c r="I257" s="230">
        <f t="shared" si="39"/>
        <v>0</v>
      </c>
      <c r="J257" s="116"/>
      <c r="K257" s="408"/>
      <c r="L257" s="230">
        <f t="shared" si="40"/>
        <v>0</v>
      </c>
      <c r="M257" s="464"/>
      <c r="N257" s="118"/>
      <c r="O257" s="230">
        <f t="shared" si="41"/>
        <v>0</v>
      </c>
      <c r="P257" s="387"/>
    </row>
    <row r="258" spans="1:16" ht="24" hidden="1" x14ac:dyDescent="0.25">
      <c r="A258" s="55">
        <v>6324</v>
      </c>
      <c r="B258" s="101" t="s">
        <v>273</v>
      </c>
      <c r="C258" s="227">
        <f t="shared" si="27"/>
        <v>0</v>
      </c>
      <c r="D258" s="403"/>
      <c r="E258" s="107"/>
      <c r="F258" s="240">
        <f t="shared" si="38"/>
        <v>0</v>
      </c>
      <c r="G258" s="106"/>
      <c r="H258" s="403"/>
      <c r="I258" s="243">
        <f t="shared" si="39"/>
        <v>0</v>
      </c>
      <c r="J258" s="106"/>
      <c r="K258" s="403"/>
      <c r="L258" s="243">
        <f t="shared" si="40"/>
        <v>0</v>
      </c>
      <c r="M258" s="463"/>
      <c r="N258" s="108"/>
      <c r="O258" s="243">
        <f t="shared" si="41"/>
        <v>0</v>
      </c>
      <c r="P258" s="382"/>
    </row>
    <row r="259" spans="1:16" ht="24" hidden="1" x14ac:dyDescent="0.25">
      <c r="A259" s="273">
        <v>6330</v>
      </c>
      <c r="B259" s="274" t="s">
        <v>274</v>
      </c>
      <c r="C259" s="227">
        <f t="shared" ref="C259:C286" si="51">F259+I259+L259+O259</f>
        <v>0</v>
      </c>
      <c r="D259" s="483"/>
      <c r="E259" s="258"/>
      <c r="F259" s="618">
        <f t="shared" si="38"/>
        <v>0</v>
      </c>
      <c r="G259" s="257"/>
      <c r="H259" s="483"/>
      <c r="I259" s="479">
        <f t="shared" si="39"/>
        <v>0</v>
      </c>
      <c r="J259" s="257"/>
      <c r="K259" s="483"/>
      <c r="L259" s="479">
        <f t="shared" si="40"/>
        <v>0</v>
      </c>
      <c r="M259" s="484"/>
      <c r="N259" s="260"/>
      <c r="O259" s="479">
        <f t="shared" si="41"/>
        <v>0</v>
      </c>
      <c r="P259" s="480"/>
    </row>
    <row r="260" spans="1:16" hidden="1" x14ac:dyDescent="0.25">
      <c r="A260" s="224">
        <v>6360</v>
      </c>
      <c r="B260" s="111" t="s">
        <v>275</v>
      </c>
      <c r="C260" s="227">
        <f t="shared" si="51"/>
        <v>0</v>
      </c>
      <c r="D260" s="408"/>
      <c r="E260" s="117"/>
      <c r="F260" s="227">
        <f t="shared" si="38"/>
        <v>0</v>
      </c>
      <c r="G260" s="116"/>
      <c r="H260" s="408"/>
      <c r="I260" s="230">
        <f t="shared" si="39"/>
        <v>0</v>
      </c>
      <c r="J260" s="116"/>
      <c r="K260" s="408"/>
      <c r="L260" s="230">
        <f t="shared" si="40"/>
        <v>0</v>
      </c>
      <c r="M260" s="464"/>
      <c r="N260" s="118"/>
      <c r="O260" s="230">
        <f t="shared" si="41"/>
        <v>0</v>
      </c>
      <c r="P260" s="387"/>
    </row>
    <row r="261" spans="1:16" ht="36" hidden="1" x14ac:dyDescent="0.25">
      <c r="A261" s="85">
        <v>6400</v>
      </c>
      <c r="B261" s="210" t="s">
        <v>276</v>
      </c>
      <c r="C261" s="97">
        <f t="shared" si="51"/>
        <v>0</v>
      </c>
      <c r="D261" s="399">
        <f>SUM(D262,D266)</f>
        <v>0</v>
      </c>
      <c r="E261" s="96">
        <f>SUM(E262,E266)</f>
        <v>0</v>
      </c>
      <c r="F261" s="97">
        <f t="shared" si="38"/>
        <v>0</v>
      </c>
      <c r="G261" s="95">
        <f>SUM(G262,G266)</f>
        <v>0</v>
      </c>
      <c r="H261" s="399">
        <f t="shared" ref="H261" si="52">SUM(H262,H266)</f>
        <v>0</v>
      </c>
      <c r="I261" s="99">
        <f t="shared" si="39"/>
        <v>0</v>
      </c>
      <c r="J261" s="95">
        <f>SUM(J262,J266)</f>
        <v>0</v>
      </c>
      <c r="K261" s="399">
        <f t="shared" ref="K261" si="53">SUM(K262,K266)</f>
        <v>0</v>
      </c>
      <c r="L261" s="99">
        <f t="shared" si="40"/>
        <v>0</v>
      </c>
      <c r="M261" s="472">
        <f t="shared" ref="M261:N261" si="54">SUM(M262,M266)</f>
        <v>0</v>
      </c>
      <c r="N261" s="291">
        <f t="shared" si="54"/>
        <v>0</v>
      </c>
      <c r="O261" s="293">
        <f t="shared" si="41"/>
        <v>0</v>
      </c>
      <c r="P261" s="473"/>
    </row>
    <row r="262" spans="1:16" ht="24" hidden="1" x14ac:dyDescent="0.25">
      <c r="A262" s="350">
        <v>6410</v>
      </c>
      <c r="B262" s="101" t="s">
        <v>277</v>
      </c>
      <c r="C262" s="240">
        <f t="shared" si="51"/>
        <v>0</v>
      </c>
      <c r="D262" s="470">
        <f>SUM(D263:D265)</f>
        <v>0</v>
      </c>
      <c r="E262" s="239">
        <f>SUM(E263:E265)</f>
        <v>0</v>
      </c>
      <c r="F262" s="240">
        <f t="shared" si="38"/>
        <v>0</v>
      </c>
      <c r="G262" s="238">
        <f>SUM(G263:G265)</f>
        <v>0</v>
      </c>
      <c r="H262" s="470">
        <f t="shared" ref="H262" si="55">SUM(H263:H265)</f>
        <v>0</v>
      </c>
      <c r="I262" s="243">
        <f t="shared" si="39"/>
        <v>0</v>
      </c>
      <c r="J262" s="238">
        <f>SUM(J263:J265)</f>
        <v>0</v>
      </c>
      <c r="K262" s="470">
        <f t="shared" ref="K262" si="56">SUM(K263:K265)</f>
        <v>0</v>
      </c>
      <c r="L262" s="243">
        <f t="shared" si="40"/>
        <v>0</v>
      </c>
      <c r="M262" s="475">
        <f t="shared" ref="M262:N262" si="57">SUM(M263:M265)</f>
        <v>0</v>
      </c>
      <c r="N262" s="476">
        <f t="shared" si="57"/>
        <v>0</v>
      </c>
      <c r="O262" s="414">
        <f t="shared" si="41"/>
        <v>0</v>
      </c>
      <c r="P262" s="416"/>
    </row>
    <row r="263" spans="1:16" hidden="1" x14ac:dyDescent="0.25">
      <c r="A263" s="64">
        <v>6411</v>
      </c>
      <c r="B263" s="275" t="s">
        <v>278</v>
      </c>
      <c r="C263" s="227">
        <f t="shared" si="51"/>
        <v>0</v>
      </c>
      <c r="D263" s="408"/>
      <c r="E263" s="117"/>
      <c r="F263" s="227">
        <f t="shared" si="38"/>
        <v>0</v>
      </c>
      <c r="G263" s="116"/>
      <c r="H263" s="408"/>
      <c r="I263" s="230">
        <f t="shared" si="39"/>
        <v>0</v>
      </c>
      <c r="J263" s="116"/>
      <c r="K263" s="408"/>
      <c r="L263" s="230">
        <f t="shared" si="40"/>
        <v>0</v>
      </c>
      <c r="M263" s="464"/>
      <c r="N263" s="118"/>
      <c r="O263" s="230">
        <f t="shared" si="41"/>
        <v>0</v>
      </c>
      <c r="P263" s="387"/>
    </row>
    <row r="264" spans="1:16" ht="36" hidden="1" x14ac:dyDescent="0.25">
      <c r="A264" s="64">
        <v>6412</v>
      </c>
      <c r="B264" s="111" t="s">
        <v>279</v>
      </c>
      <c r="C264" s="227">
        <f t="shared" si="51"/>
        <v>0</v>
      </c>
      <c r="D264" s="408"/>
      <c r="E264" s="117"/>
      <c r="F264" s="227">
        <f t="shared" si="38"/>
        <v>0</v>
      </c>
      <c r="G264" s="116"/>
      <c r="H264" s="408"/>
      <c r="I264" s="230">
        <f t="shared" si="39"/>
        <v>0</v>
      </c>
      <c r="J264" s="116"/>
      <c r="K264" s="408"/>
      <c r="L264" s="230">
        <f t="shared" si="40"/>
        <v>0</v>
      </c>
      <c r="M264" s="464"/>
      <c r="N264" s="118"/>
      <c r="O264" s="230">
        <f t="shared" si="41"/>
        <v>0</v>
      </c>
      <c r="P264" s="387"/>
    </row>
    <row r="265" spans="1:16" ht="36" hidden="1" x14ac:dyDescent="0.25">
      <c r="A265" s="64">
        <v>6419</v>
      </c>
      <c r="B265" s="111" t="s">
        <v>280</v>
      </c>
      <c r="C265" s="227">
        <f t="shared" si="51"/>
        <v>0</v>
      </c>
      <c r="D265" s="408"/>
      <c r="E265" s="117"/>
      <c r="F265" s="227">
        <f t="shared" si="38"/>
        <v>0</v>
      </c>
      <c r="G265" s="116"/>
      <c r="H265" s="408"/>
      <c r="I265" s="230">
        <f t="shared" si="39"/>
        <v>0</v>
      </c>
      <c r="J265" s="116"/>
      <c r="K265" s="408"/>
      <c r="L265" s="230">
        <f t="shared" si="40"/>
        <v>0</v>
      </c>
      <c r="M265" s="464"/>
      <c r="N265" s="118"/>
      <c r="O265" s="230">
        <f t="shared" si="41"/>
        <v>0</v>
      </c>
      <c r="P265" s="387"/>
    </row>
    <row r="266" spans="1:16" ht="36" hidden="1" x14ac:dyDescent="0.25">
      <c r="A266" s="224">
        <v>6420</v>
      </c>
      <c r="B266" s="111" t="s">
        <v>281</v>
      </c>
      <c r="C266" s="227">
        <f t="shared" si="51"/>
        <v>0</v>
      </c>
      <c r="D266" s="465">
        <f>SUM(D267:D270)</f>
        <v>0</v>
      </c>
      <c r="E266" s="226">
        <f>SUM(E267:E270)</f>
        <v>0</v>
      </c>
      <c r="F266" s="227">
        <f t="shared" si="38"/>
        <v>0</v>
      </c>
      <c r="G266" s="225">
        <f>SUM(G267:G270)</f>
        <v>0</v>
      </c>
      <c r="H266" s="465">
        <f>SUM(H267:H270)</f>
        <v>0</v>
      </c>
      <c r="I266" s="230">
        <f t="shared" si="39"/>
        <v>0</v>
      </c>
      <c r="J266" s="225">
        <f>SUM(J267:J270)</f>
        <v>0</v>
      </c>
      <c r="K266" s="465">
        <f>SUM(K267:K270)</f>
        <v>0</v>
      </c>
      <c r="L266" s="230">
        <f t="shared" si="40"/>
        <v>0</v>
      </c>
      <c r="M266" s="466">
        <f>SUM(M267:M270)</f>
        <v>0</v>
      </c>
      <c r="N266" s="228">
        <f>SUM(N267:N270)</f>
        <v>0</v>
      </c>
      <c r="O266" s="230">
        <f t="shared" si="41"/>
        <v>0</v>
      </c>
      <c r="P266" s="387"/>
    </row>
    <row r="267" spans="1:16" hidden="1" x14ac:dyDescent="0.25">
      <c r="A267" s="64">
        <v>6421</v>
      </c>
      <c r="B267" s="111" t="s">
        <v>282</v>
      </c>
      <c r="C267" s="227">
        <f t="shared" si="51"/>
        <v>0</v>
      </c>
      <c r="D267" s="408"/>
      <c r="E267" s="117"/>
      <c r="F267" s="227">
        <f t="shared" si="38"/>
        <v>0</v>
      </c>
      <c r="G267" s="116"/>
      <c r="H267" s="408"/>
      <c r="I267" s="230">
        <f t="shared" si="39"/>
        <v>0</v>
      </c>
      <c r="J267" s="116"/>
      <c r="K267" s="408"/>
      <c r="L267" s="230">
        <f t="shared" si="40"/>
        <v>0</v>
      </c>
      <c r="M267" s="464"/>
      <c r="N267" s="118"/>
      <c r="O267" s="230">
        <f t="shared" si="41"/>
        <v>0</v>
      </c>
      <c r="P267" s="387"/>
    </row>
    <row r="268" spans="1:16" hidden="1" x14ac:dyDescent="0.25">
      <c r="A268" s="64">
        <v>6422</v>
      </c>
      <c r="B268" s="111" t="s">
        <v>283</v>
      </c>
      <c r="C268" s="227">
        <f t="shared" si="51"/>
        <v>0</v>
      </c>
      <c r="D268" s="408"/>
      <c r="E268" s="117"/>
      <c r="F268" s="227">
        <f t="shared" si="38"/>
        <v>0</v>
      </c>
      <c r="G268" s="116"/>
      <c r="H268" s="408"/>
      <c r="I268" s="230">
        <f t="shared" si="39"/>
        <v>0</v>
      </c>
      <c r="J268" s="116"/>
      <c r="K268" s="408"/>
      <c r="L268" s="230">
        <f t="shared" si="40"/>
        <v>0</v>
      </c>
      <c r="M268" s="464"/>
      <c r="N268" s="118"/>
      <c r="O268" s="230">
        <f t="shared" si="41"/>
        <v>0</v>
      </c>
      <c r="P268" s="387"/>
    </row>
    <row r="269" spans="1:16" ht="24" hidden="1" x14ac:dyDescent="0.25">
      <c r="A269" s="64">
        <v>6423</v>
      </c>
      <c r="B269" s="111" t="s">
        <v>284</v>
      </c>
      <c r="C269" s="227">
        <f t="shared" si="51"/>
        <v>0</v>
      </c>
      <c r="D269" s="408"/>
      <c r="E269" s="117"/>
      <c r="F269" s="227">
        <f t="shared" si="38"/>
        <v>0</v>
      </c>
      <c r="G269" s="116"/>
      <c r="H269" s="408"/>
      <c r="I269" s="230">
        <f t="shared" si="39"/>
        <v>0</v>
      </c>
      <c r="J269" s="116"/>
      <c r="K269" s="408"/>
      <c r="L269" s="230">
        <f t="shared" si="40"/>
        <v>0</v>
      </c>
      <c r="M269" s="464"/>
      <c r="N269" s="118"/>
      <c r="O269" s="230">
        <f t="shared" si="41"/>
        <v>0</v>
      </c>
      <c r="P269" s="387"/>
    </row>
    <row r="270" spans="1:16" ht="36" hidden="1" x14ac:dyDescent="0.25">
      <c r="A270" s="64">
        <v>6424</v>
      </c>
      <c r="B270" s="111" t="s">
        <v>285</v>
      </c>
      <c r="C270" s="227">
        <f t="shared" si="51"/>
        <v>0</v>
      </c>
      <c r="D270" s="408"/>
      <c r="E270" s="117"/>
      <c r="F270" s="227">
        <f t="shared" si="38"/>
        <v>0</v>
      </c>
      <c r="G270" s="116"/>
      <c r="H270" s="408"/>
      <c r="I270" s="230">
        <f t="shared" si="39"/>
        <v>0</v>
      </c>
      <c r="J270" s="116"/>
      <c r="K270" s="408"/>
      <c r="L270" s="230">
        <f t="shared" si="40"/>
        <v>0</v>
      </c>
      <c r="M270" s="464"/>
      <c r="N270" s="118"/>
      <c r="O270" s="230">
        <f t="shared" si="41"/>
        <v>0</v>
      </c>
      <c r="P270" s="387"/>
    </row>
    <row r="271" spans="1:16" ht="36" hidden="1" x14ac:dyDescent="0.25">
      <c r="A271" s="276">
        <v>7000</v>
      </c>
      <c r="B271" s="276" t="s">
        <v>286</v>
      </c>
      <c r="C271" s="619">
        <f t="shared" si="51"/>
        <v>0</v>
      </c>
      <c r="D271" s="830">
        <f>SUM(D272,D282)</f>
        <v>0</v>
      </c>
      <c r="E271" s="633">
        <f>SUM(E272,E282)</f>
        <v>0</v>
      </c>
      <c r="F271" s="619">
        <f t="shared" si="38"/>
        <v>0</v>
      </c>
      <c r="G271" s="492">
        <f>SUM(G272,G282)</f>
        <v>0</v>
      </c>
      <c r="H271" s="493">
        <f>SUM(H272,H282)</f>
        <v>0</v>
      </c>
      <c r="I271" s="285">
        <f t="shared" si="39"/>
        <v>0</v>
      </c>
      <c r="J271" s="492">
        <f>SUM(J272,J282)</f>
        <v>0</v>
      </c>
      <c r="K271" s="493">
        <f>SUM(K272,K282)</f>
        <v>0</v>
      </c>
      <c r="L271" s="285">
        <f t="shared" si="40"/>
        <v>0</v>
      </c>
      <c r="M271" s="494">
        <f>SUM(M272,M282)</f>
        <v>0</v>
      </c>
      <c r="N271" s="495">
        <f>SUM(N272,N282)</f>
        <v>0</v>
      </c>
      <c r="O271" s="496">
        <f t="shared" si="41"/>
        <v>0</v>
      </c>
      <c r="P271" s="497"/>
    </row>
    <row r="272" spans="1:16" ht="24" hidden="1" x14ac:dyDescent="0.25">
      <c r="A272" s="85">
        <v>7200</v>
      </c>
      <c r="B272" s="210" t="s">
        <v>287</v>
      </c>
      <c r="C272" s="97">
        <f t="shared" si="51"/>
        <v>0</v>
      </c>
      <c r="D272" s="399">
        <f>SUM(D273,D274,D277,D278,D281)</f>
        <v>0</v>
      </c>
      <c r="E272" s="96">
        <f>SUM(E273,E274,E277,E278,E281)</f>
        <v>0</v>
      </c>
      <c r="F272" s="97">
        <f t="shared" si="38"/>
        <v>0</v>
      </c>
      <c r="G272" s="95">
        <f>SUM(G273,G274,G277,G278,G281)</f>
        <v>0</v>
      </c>
      <c r="H272" s="399">
        <f>SUM(H273,H274,H277,H278,H281)</f>
        <v>0</v>
      </c>
      <c r="I272" s="99">
        <f t="shared" si="39"/>
        <v>0</v>
      </c>
      <c r="J272" s="95">
        <f>SUM(J273,J274,J277,J278,J281)</f>
        <v>0</v>
      </c>
      <c r="K272" s="399">
        <f>SUM(K273,K274,K277,K278,K281)</f>
        <v>0</v>
      </c>
      <c r="L272" s="99">
        <f t="shared" si="40"/>
        <v>0</v>
      </c>
      <c r="M272" s="459">
        <f>SUM(M273,M274,M277,M278,M281)</f>
        <v>0</v>
      </c>
      <c r="N272" s="266">
        <f>SUM(N273,N274,N277,N278,N281)</f>
        <v>0</v>
      </c>
      <c r="O272" s="268">
        <f t="shared" si="41"/>
        <v>0</v>
      </c>
      <c r="P272" s="460"/>
    </row>
    <row r="273" spans="1:16" ht="24" hidden="1" x14ac:dyDescent="0.25">
      <c r="A273" s="350">
        <v>7210</v>
      </c>
      <c r="B273" s="101" t="s">
        <v>288</v>
      </c>
      <c r="C273" s="240">
        <f t="shared" si="51"/>
        <v>0</v>
      </c>
      <c r="D273" s="403"/>
      <c r="E273" s="107"/>
      <c r="F273" s="240">
        <f t="shared" si="38"/>
        <v>0</v>
      </c>
      <c r="G273" s="106"/>
      <c r="H273" s="403"/>
      <c r="I273" s="243">
        <f t="shared" si="39"/>
        <v>0</v>
      </c>
      <c r="J273" s="106"/>
      <c r="K273" s="403"/>
      <c r="L273" s="243">
        <f t="shared" si="40"/>
        <v>0</v>
      </c>
      <c r="M273" s="463"/>
      <c r="N273" s="108"/>
      <c r="O273" s="243">
        <f t="shared" si="41"/>
        <v>0</v>
      </c>
      <c r="P273" s="382"/>
    </row>
    <row r="274" spans="1:16" s="286" customFormat="1" ht="36" hidden="1" x14ac:dyDescent="0.25">
      <c r="A274" s="224">
        <v>7220</v>
      </c>
      <c r="B274" s="111" t="s">
        <v>289</v>
      </c>
      <c r="C274" s="227">
        <f t="shared" si="51"/>
        <v>0</v>
      </c>
      <c r="D274" s="465">
        <f>SUM(D275:D276)</f>
        <v>0</v>
      </c>
      <c r="E274" s="226">
        <f>SUM(E275:E276)</f>
        <v>0</v>
      </c>
      <c r="F274" s="227">
        <f t="shared" si="38"/>
        <v>0</v>
      </c>
      <c r="G274" s="225">
        <f>SUM(G275:G276)</f>
        <v>0</v>
      </c>
      <c r="H274" s="465">
        <f>SUM(H275:H276)</f>
        <v>0</v>
      </c>
      <c r="I274" s="230">
        <f t="shared" si="39"/>
        <v>0</v>
      </c>
      <c r="J274" s="225">
        <f>SUM(J275:J276)</f>
        <v>0</v>
      </c>
      <c r="K274" s="465">
        <f>SUM(K275:K276)</f>
        <v>0</v>
      </c>
      <c r="L274" s="230">
        <f t="shared" si="40"/>
        <v>0</v>
      </c>
      <c r="M274" s="466">
        <f>SUM(M275:M276)</f>
        <v>0</v>
      </c>
      <c r="N274" s="228">
        <f>SUM(N275:N276)</f>
        <v>0</v>
      </c>
      <c r="O274" s="230">
        <f t="shared" si="41"/>
        <v>0</v>
      </c>
      <c r="P274" s="387"/>
    </row>
    <row r="275" spans="1:16" s="286" customFormat="1" ht="36" hidden="1" x14ac:dyDescent="0.25">
      <c r="A275" s="64">
        <v>7221</v>
      </c>
      <c r="B275" s="111" t="s">
        <v>290</v>
      </c>
      <c r="C275" s="227">
        <f t="shared" si="51"/>
        <v>0</v>
      </c>
      <c r="D275" s="408"/>
      <c r="E275" s="117"/>
      <c r="F275" s="227">
        <f t="shared" si="38"/>
        <v>0</v>
      </c>
      <c r="G275" s="116"/>
      <c r="H275" s="408"/>
      <c r="I275" s="230">
        <f t="shared" si="39"/>
        <v>0</v>
      </c>
      <c r="J275" s="116"/>
      <c r="K275" s="408"/>
      <c r="L275" s="230">
        <f t="shared" si="40"/>
        <v>0</v>
      </c>
      <c r="M275" s="464"/>
      <c r="N275" s="118"/>
      <c r="O275" s="230">
        <f t="shared" si="41"/>
        <v>0</v>
      </c>
      <c r="P275" s="387"/>
    </row>
    <row r="276" spans="1:16" s="286" customFormat="1" ht="36" hidden="1" x14ac:dyDescent="0.25">
      <c r="A276" s="64">
        <v>7222</v>
      </c>
      <c r="B276" s="111" t="s">
        <v>291</v>
      </c>
      <c r="C276" s="227">
        <f t="shared" si="51"/>
        <v>0</v>
      </c>
      <c r="D276" s="408"/>
      <c r="E276" s="117"/>
      <c r="F276" s="227">
        <f t="shared" si="38"/>
        <v>0</v>
      </c>
      <c r="G276" s="116"/>
      <c r="H276" s="408"/>
      <c r="I276" s="230">
        <f t="shared" si="39"/>
        <v>0</v>
      </c>
      <c r="J276" s="116"/>
      <c r="K276" s="408"/>
      <c r="L276" s="230">
        <f t="shared" si="40"/>
        <v>0</v>
      </c>
      <c r="M276" s="464"/>
      <c r="N276" s="118"/>
      <c r="O276" s="230">
        <f t="shared" si="41"/>
        <v>0</v>
      </c>
      <c r="P276" s="387"/>
    </row>
    <row r="277" spans="1:16" s="286" customFormat="1" ht="24" hidden="1" x14ac:dyDescent="0.25">
      <c r="A277" s="224">
        <v>7230</v>
      </c>
      <c r="B277" s="111" t="s">
        <v>292</v>
      </c>
      <c r="C277" s="227">
        <f t="shared" si="51"/>
        <v>0</v>
      </c>
      <c r="D277" s="408"/>
      <c r="E277" s="117"/>
      <c r="F277" s="227">
        <f t="shared" si="38"/>
        <v>0</v>
      </c>
      <c r="G277" s="116"/>
      <c r="H277" s="408"/>
      <c r="I277" s="230">
        <f t="shared" si="39"/>
        <v>0</v>
      </c>
      <c r="J277" s="116"/>
      <c r="K277" s="408"/>
      <c r="L277" s="230">
        <f t="shared" si="40"/>
        <v>0</v>
      </c>
      <c r="M277" s="464"/>
      <c r="N277" s="118"/>
      <c r="O277" s="230">
        <f>M277+N277</f>
        <v>0</v>
      </c>
      <c r="P277" s="387"/>
    </row>
    <row r="278" spans="1:16" ht="24" hidden="1" x14ac:dyDescent="0.25">
      <c r="A278" s="224">
        <v>7240</v>
      </c>
      <c r="B278" s="111" t="s">
        <v>293</v>
      </c>
      <c r="C278" s="227">
        <f t="shared" si="51"/>
        <v>0</v>
      </c>
      <c r="D278" s="465">
        <f>SUM(D279:D280)</f>
        <v>0</v>
      </c>
      <c r="E278" s="226">
        <f>SUM(E279:E280)</f>
        <v>0</v>
      </c>
      <c r="F278" s="227">
        <f t="shared" si="38"/>
        <v>0</v>
      </c>
      <c r="G278" s="225">
        <f>SUM(G279:G280)</f>
        <v>0</v>
      </c>
      <c r="H278" s="465">
        <f>SUM(H279:H280)</f>
        <v>0</v>
      </c>
      <c r="I278" s="230">
        <f t="shared" si="39"/>
        <v>0</v>
      </c>
      <c r="J278" s="225">
        <f>SUM(J279:J280)</f>
        <v>0</v>
      </c>
      <c r="K278" s="465">
        <f>SUM(K279:K280)</f>
        <v>0</v>
      </c>
      <c r="L278" s="230">
        <f t="shared" si="40"/>
        <v>0</v>
      </c>
      <c r="M278" s="466">
        <f>SUM(M279:M280)</f>
        <v>0</v>
      </c>
      <c r="N278" s="228">
        <f>SUM(N279:N280)</f>
        <v>0</v>
      </c>
      <c r="O278" s="230">
        <f>SUM(O279:O280)</f>
        <v>0</v>
      </c>
      <c r="P278" s="387"/>
    </row>
    <row r="279" spans="1:16" ht="48" hidden="1" x14ac:dyDescent="0.25">
      <c r="A279" s="64">
        <v>7245</v>
      </c>
      <c r="B279" s="111" t="s">
        <v>294</v>
      </c>
      <c r="C279" s="227">
        <f t="shared" si="51"/>
        <v>0</v>
      </c>
      <c r="D279" s="408"/>
      <c r="E279" s="117"/>
      <c r="F279" s="227">
        <f t="shared" si="38"/>
        <v>0</v>
      </c>
      <c r="G279" s="116"/>
      <c r="H279" s="408"/>
      <c r="I279" s="230">
        <f t="shared" si="39"/>
        <v>0</v>
      </c>
      <c r="J279" s="116"/>
      <c r="K279" s="408"/>
      <c r="L279" s="230">
        <f t="shared" si="40"/>
        <v>0</v>
      </c>
      <c r="M279" s="464"/>
      <c r="N279" s="118"/>
      <c r="O279" s="230">
        <f t="shared" ref="O279:O282" si="58">M279+N279</f>
        <v>0</v>
      </c>
      <c r="P279" s="387"/>
    </row>
    <row r="280" spans="1:16" ht="96" hidden="1" x14ac:dyDescent="0.25">
      <c r="A280" s="64">
        <v>7246</v>
      </c>
      <c r="B280" s="111" t="s">
        <v>295</v>
      </c>
      <c r="C280" s="227">
        <f t="shared" si="51"/>
        <v>0</v>
      </c>
      <c r="D280" s="408"/>
      <c r="E280" s="117"/>
      <c r="F280" s="227">
        <f t="shared" si="38"/>
        <v>0</v>
      </c>
      <c r="G280" s="116"/>
      <c r="H280" s="408"/>
      <c r="I280" s="230">
        <f t="shared" si="39"/>
        <v>0</v>
      </c>
      <c r="J280" s="116"/>
      <c r="K280" s="408"/>
      <c r="L280" s="230">
        <f t="shared" si="40"/>
        <v>0</v>
      </c>
      <c r="M280" s="464"/>
      <c r="N280" s="118"/>
      <c r="O280" s="230">
        <f t="shared" si="58"/>
        <v>0</v>
      </c>
      <c r="P280" s="387"/>
    </row>
    <row r="281" spans="1:16" ht="24" hidden="1" x14ac:dyDescent="0.25">
      <c r="A281" s="224">
        <v>7260</v>
      </c>
      <c r="B281" s="111" t="s">
        <v>296</v>
      </c>
      <c r="C281" s="227">
        <f t="shared" si="51"/>
        <v>0</v>
      </c>
      <c r="D281" s="403"/>
      <c r="E281" s="107"/>
      <c r="F281" s="240">
        <f t="shared" si="38"/>
        <v>0</v>
      </c>
      <c r="G281" s="106"/>
      <c r="H281" s="403"/>
      <c r="I281" s="243">
        <f t="shared" si="39"/>
        <v>0</v>
      </c>
      <c r="J281" s="106"/>
      <c r="K281" s="403"/>
      <c r="L281" s="243">
        <f t="shared" si="40"/>
        <v>0</v>
      </c>
      <c r="M281" s="463"/>
      <c r="N281" s="108"/>
      <c r="O281" s="243">
        <f t="shared" si="58"/>
        <v>0</v>
      </c>
      <c r="P281" s="382"/>
    </row>
    <row r="282" spans="1:16" hidden="1" x14ac:dyDescent="0.25">
      <c r="A282" s="85">
        <v>7700</v>
      </c>
      <c r="B282" s="210" t="s">
        <v>297</v>
      </c>
      <c r="C282" s="290">
        <f t="shared" si="51"/>
        <v>0</v>
      </c>
      <c r="D282" s="499">
        <f>D283</f>
        <v>0</v>
      </c>
      <c r="E282" s="289">
        <f>SUM(E283)</f>
        <v>0</v>
      </c>
      <c r="F282" s="290">
        <f t="shared" si="38"/>
        <v>0</v>
      </c>
      <c r="G282" s="244">
        <f>G283</f>
        <v>0</v>
      </c>
      <c r="H282" s="499">
        <f>SUM(H283)</f>
        <v>0</v>
      </c>
      <c r="I282" s="293">
        <f t="shared" si="39"/>
        <v>0</v>
      </c>
      <c r="J282" s="244">
        <f>J283</f>
        <v>0</v>
      </c>
      <c r="K282" s="499">
        <f>SUM(K283)</f>
        <v>0</v>
      </c>
      <c r="L282" s="293">
        <f t="shared" si="40"/>
        <v>0</v>
      </c>
      <c r="M282" s="472">
        <f>SUM(M283)</f>
        <v>0</v>
      </c>
      <c r="N282" s="291">
        <f>SUM(N283)</f>
        <v>0</v>
      </c>
      <c r="O282" s="293">
        <f t="shared" si="58"/>
        <v>0</v>
      </c>
      <c r="P282" s="473"/>
    </row>
    <row r="283" spans="1:16" hidden="1" x14ac:dyDescent="0.25">
      <c r="A283" s="121">
        <v>7720</v>
      </c>
      <c r="B283" s="122" t="s">
        <v>298</v>
      </c>
      <c r="C283" s="500">
        <f t="shared" si="51"/>
        <v>0</v>
      </c>
      <c r="D283" s="413"/>
      <c r="E283" s="129"/>
      <c r="F283" s="500">
        <f t="shared" si="38"/>
        <v>0</v>
      </c>
      <c r="G283" s="128"/>
      <c r="H283" s="413"/>
      <c r="I283" s="414">
        <f t="shared" si="39"/>
        <v>0</v>
      </c>
      <c r="J283" s="128"/>
      <c r="K283" s="413"/>
      <c r="L283" s="414">
        <f t="shared" si="40"/>
        <v>0</v>
      </c>
      <c r="M283" s="502"/>
      <c r="N283" s="131"/>
      <c r="O283" s="414">
        <f>M283+N283</f>
        <v>0</v>
      </c>
      <c r="P283" s="416"/>
    </row>
    <row r="284" spans="1:16" hidden="1" x14ac:dyDescent="0.25">
      <c r="A284" s="320"/>
      <c r="B284" s="156" t="s">
        <v>299</v>
      </c>
      <c r="C284" s="240">
        <f t="shared" si="51"/>
        <v>0</v>
      </c>
      <c r="D284" s="465">
        <f>SUM(D285:D286)</f>
        <v>0</v>
      </c>
      <c r="E284" s="215">
        <f>SUM(E285:E286)</f>
        <v>0</v>
      </c>
      <c r="F284" s="216">
        <f t="shared" si="38"/>
        <v>0</v>
      </c>
      <c r="G284" s="214">
        <f>SUM(G285:G286)</f>
        <v>0</v>
      </c>
      <c r="H284" s="461">
        <f>SUM(H285:H286)</f>
        <v>0</v>
      </c>
      <c r="I284" s="219">
        <f t="shared" si="39"/>
        <v>0</v>
      </c>
      <c r="J284" s="214">
        <f>SUM(J285:J286)</f>
        <v>0</v>
      </c>
      <c r="K284" s="461">
        <f>SUM(K285:K286)</f>
        <v>0</v>
      </c>
      <c r="L284" s="219">
        <f t="shared" si="40"/>
        <v>0</v>
      </c>
      <c r="M284" s="462">
        <f>SUM(M285:M286)</f>
        <v>0</v>
      </c>
      <c r="N284" s="217">
        <f>SUM(N285:N286)</f>
        <v>0</v>
      </c>
      <c r="O284" s="219">
        <f t="shared" ref="O284:O299" si="59">M284+N284</f>
        <v>0</v>
      </c>
      <c r="P284" s="434"/>
    </row>
    <row r="285" spans="1:16" hidden="1" x14ac:dyDescent="0.25">
      <c r="A285" s="275" t="s">
        <v>300</v>
      </c>
      <c r="B285" s="64" t="s">
        <v>301</v>
      </c>
      <c r="C285" s="227">
        <f t="shared" si="51"/>
        <v>0</v>
      </c>
      <c r="D285" s="408"/>
      <c r="E285" s="117"/>
      <c r="F285" s="227">
        <f t="shared" si="38"/>
        <v>0</v>
      </c>
      <c r="G285" s="116"/>
      <c r="H285" s="408"/>
      <c r="I285" s="230">
        <f t="shared" si="39"/>
        <v>0</v>
      </c>
      <c r="J285" s="116"/>
      <c r="K285" s="408"/>
      <c r="L285" s="230">
        <f t="shared" si="40"/>
        <v>0</v>
      </c>
      <c r="M285" s="464"/>
      <c r="N285" s="118"/>
      <c r="O285" s="230">
        <f t="shared" si="59"/>
        <v>0</v>
      </c>
      <c r="P285" s="387"/>
    </row>
    <row r="286" spans="1:16" ht="24" hidden="1" x14ac:dyDescent="0.25">
      <c r="A286" s="275" t="s">
        <v>302</v>
      </c>
      <c r="B286" s="296" t="s">
        <v>303</v>
      </c>
      <c r="C286" s="240">
        <f t="shared" si="51"/>
        <v>0</v>
      </c>
      <c r="D286" s="403"/>
      <c r="E286" s="107"/>
      <c r="F286" s="240">
        <f t="shared" si="38"/>
        <v>0</v>
      </c>
      <c r="G286" s="106"/>
      <c r="H286" s="403"/>
      <c r="I286" s="243">
        <f t="shared" si="39"/>
        <v>0</v>
      </c>
      <c r="J286" s="106"/>
      <c r="K286" s="403"/>
      <c r="L286" s="243">
        <f t="shared" si="40"/>
        <v>0</v>
      </c>
      <c r="M286" s="463"/>
      <c r="N286" s="108"/>
      <c r="O286" s="243">
        <f t="shared" si="59"/>
        <v>0</v>
      </c>
      <c r="P286" s="382"/>
    </row>
    <row r="287" spans="1:16" x14ac:dyDescent="0.25">
      <c r="A287" s="503"/>
      <c r="B287" s="504" t="s">
        <v>304</v>
      </c>
      <c r="C287" s="265">
        <f>SUM(C284,C271,C233,C198,C190,C176,C78,C56)</f>
        <v>140926</v>
      </c>
      <c r="D287" s="486">
        <f t="shared" ref="D287" si="60">SUM(D284,D271,D233,D198,D190,D176,D78,D56)</f>
        <v>141482</v>
      </c>
      <c r="E287" s="264">
        <f>SUM(E284,E271,E233,E198,E190,E176,E78,E56)</f>
        <v>-556</v>
      </c>
      <c r="F287" s="609">
        <f t="shared" si="38"/>
        <v>140926</v>
      </c>
      <c r="G287" s="506">
        <f>SUM(G284,G271,G233,G198,G190,G176,G78,G56)</f>
        <v>0</v>
      </c>
      <c r="H287" s="507">
        <f>SUM(H284,H271,H233,H198,H190,H176,H78,H56)</f>
        <v>0</v>
      </c>
      <c r="I287" s="508">
        <f t="shared" si="39"/>
        <v>0</v>
      </c>
      <c r="J287" s="506">
        <f>SUM(J284,J271,J233,J198,J190,J176,J78,J56)</f>
        <v>0</v>
      </c>
      <c r="K287" s="507">
        <f>SUM(K284,K271,K233,K198,K190,K176,K78,K56)</f>
        <v>0</v>
      </c>
      <c r="L287" s="508">
        <f t="shared" si="40"/>
        <v>0</v>
      </c>
      <c r="M287" s="459">
        <f>SUM(M284,M271,M233,M198,M190,M176,M78,M56)</f>
        <v>0</v>
      </c>
      <c r="N287" s="266">
        <f>SUM(N284,N271,N233,N198,N190,N176,N78,N56)</f>
        <v>0</v>
      </c>
      <c r="O287" s="268">
        <f t="shared" si="59"/>
        <v>0</v>
      </c>
      <c r="P287" s="460"/>
    </row>
    <row r="288" spans="1:16" hidden="1" x14ac:dyDescent="0.25">
      <c r="A288" s="509" t="s">
        <v>305</v>
      </c>
      <c r="B288" s="510"/>
      <c r="C288" s="622">
        <f t="shared" ref="C288" si="61">F288+I288+L288+O288</f>
        <v>0</v>
      </c>
      <c r="D288" s="515">
        <f>SUM(D28,D29,D45)-D54</f>
        <v>0</v>
      </c>
      <c r="E288" s="518">
        <f>SUM(E28,E29,E45)-E54</f>
        <v>0</v>
      </c>
      <c r="F288" s="622">
        <f t="shared" si="38"/>
        <v>0</v>
      </c>
      <c r="G288" s="512">
        <f>SUM(G28,G29,G45)-G54</f>
        <v>0</v>
      </c>
      <c r="H288" s="515">
        <f>SUM(H28,H29,H45)-H54</f>
        <v>0</v>
      </c>
      <c r="I288" s="516">
        <f t="shared" si="39"/>
        <v>0</v>
      </c>
      <c r="J288" s="512">
        <f>(J30+J46)-J54</f>
        <v>0</v>
      </c>
      <c r="K288" s="515">
        <f>(K30+K46)-K54</f>
        <v>0</v>
      </c>
      <c r="L288" s="516">
        <f t="shared" si="40"/>
        <v>0</v>
      </c>
      <c r="M288" s="511">
        <f>M48-M54</f>
        <v>0</v>
      </c>
      <c r="N288" s="513">
        <f>N48-N54</f>
        <v>0</v>
      </c>
      <c r="O288" s="516">
        <f t="shared" si="59"/>
        <v>0</v>
      </c>
      <c r="P288" s="517"/>
    </row>
    <row r="289" spans="1:17" s="37" customFormat="1" hidden="1" x14ac:dyDescent="0.25">
      <c r="A289" s="509" t="s">
        <v>306</v>
      </c>
      <c r="B289" s="510"/>
      <c r="C289" s="622">
        <f>SUM(C290,C291)-C298+C299</f>
        <v>0</v>
      </c>
      <c r="D289" s="515">
        <f t="shared" ref="D289" si="62">SUM(D290,D291)-D298+D299</f>
        <v>0</v>
      </c>
      <c r="E289" s="518">
        <f>SUM(E290,E291)-E298+E299</f>
        <v>0</v>
      </c>
      <c r="F289" s="622">
        <f t="shared" si="38"/>
        <v>0</v>
      </c>
      <c r="G289" s="512">
        <f>SUM(G290,G291)-G298+G299</f>
        <v>0</v>
      </c>
      <c r="H289" s="515">
        <f>SUM(H290,H291)-H298+H299</f>
        <v>0</v>
      </c>
      <c r="I289" s="516">
        <f t="shared" si="39"/>
        <v>0</v>
      </c>
      <c r="J289" s="512">
        <f>SUM(J290,J291)-J298+J299</f>
        <v>0</v>
      </c>
      <c r="K289" s="515">
        <f>SUM(K290,K291)-K298+K299</f>
        <v>0</v>
      </c>
      <c r="L289" s="516">
        <f t="shared" si="40"/>
        <v>0</v>
      </c>
      <c r="M289" s="511">
        <f>SUM(M290,M291)-M298+M299</f>
        <v>0</v>
      </c>
      <c r="N289" s="513">
        <f>SUM(N290,N291)-N298+N299</f>
        <v>0</v>
      </c>
      <c r="O289" s="516">
        <f t="shared" si="59"/>
        <v>0</v>
      </c>
      <c r="P289" s="517"/>
    </row>
    <row r="290" spans="1:17" s="37" customFormat="1" hidden="1" x14ac:dyDescent="0.25">
      <c r="A290" s="519" t="s">
        <v>307</v>
      </c>
      <c r="B290" s="519" t="s">
        <v>308</v>
      </c>
      <c r="C290" s="622">
        <f>C25-C284</f>
        <v>0</v>
      </c>
      <c r="D290" s="515">
        <f t="shared" ref="D290" si="63">D25-D284</f>
        <v>0</v>
      </c>
      <c r="E290" s="518">
        <f>E25-E284</f>
        <v>0</v>
      </c>
      <c r="F290" s="622">
        <f t="shared" si="38"/>
        <v>0</v>
      </c>
      <c r="G290" s="512">
        <f>G25-G284</f>
        <v>0</v>
      </c>
      <c r="H290" s="515">
        <f>H25-H284</f>
        <v>0</v>
      </c>
      <c r="I290" s="516">
        <f t="shared" si="39"/>
        <v>0</v>
      </c>
      <c r="J290" s="512">
        <f>J25-J284</f>
        <v>0</v>
      </c>
      <c r="K290" s="515">
        <f>K25-K284</f>
        <v>0</v>
      </c>
      <c r="L290" s="516">
        <f t="shared" si="40"/>
        <v>0</v>
      </c>
      <c r="M290" s="511">
        <f>M25-M284</f>
        <v>0</v>
      </c>
      <c r="N290" s="513">
        <f>N25-N284</f>
        <v>0</v>
      </c>
      <c r="O290" s="516">
        <f t="shared" si="59"/>
        <v>0</v>
      </c>
      <c r="P290" s="517"/>
    </row>
    <row r="291" spans="1:17" s="37" customFormat="1" hidden="1" x14ac:dyDescent="0.25">
      <c r="A291" s="520" t="s">
        <v>309</v>
      </c>
      <c r="B291" s="520" t="s">
        <v>310</v>
      </c>
      <c r="C291" s="622">
        <f>SUM(C292,C294,C296)-SUM(C293,C295,C297)</f>
        <v>0</v>
      </c>
      <c r="D291" s="515">
        <f t="shared" ref="D291:E291" si="64">SUM(D292,D294,D296)-SUM(D293,D295,D297)</f>
        <v>0</v>
      </c>
      <c r="E291" s="518">
        <f t="shared" si="64"/>
        <v>0</v>
      </c>
      <c r="F291" s="622">
        <f t="shared" si="38"/>
        <v>0</v>
      </c>
      <c r="G291" s="512">
        <f t="shared" ref="G291:H291" si="65">SUM(G292,G294,G296)-SUM(G293,G295,G297)</f>
        <v>0</v>
      </c>
      <c r="H291" s="515">
        <f t="shared" si="65"/>
        <v>0</v>
      </c>
      <c r="I291" s="516">
        <f t="shared" si="39"/>
        <v>0</v>
      </c>
      <c r="J291" s="512">
        <f t="shared" ref="J291:K291" si="66">SUM(J292,J294,J296)-SUM(J293,J295,J297)</f>
        <v>0</v>
      </c>
      <c r="K291" s="515">
        <f t="shared" si="66"/>
        <v>0</v>
      </c>
      <c r="L291" s="516">
        <f t="shared" si="40"/>
        <v>0</v>
      </c>
      <c r="M291" s="511">
        <f t="shared" ref="M291:N291" si="67">SUM(M292,M294,M296)-SUM(M293,M295,M297)</f>
        <v>0</v>
      </c>
      <c r="N291" s="513">
        <f t="shared" si="67"/>
        <v>0</v>
      </c>
      <c r="O291" s="516">
        <f t="shared" si="59"/>
        <v>0</v>
      </c>
      <c r="P291" s="517"/>
    </row>
    <row r="292" spans="1:17" s="37" customFormat="1" hidden="1" x14ac:dyDescent="0.25">
      <c r="A292" s="320" t="s">
        <v>311</v>
      </c>
      <c r="B292" s="164" t="s">
        <v>312</v>
      </c>
      <c r="C292" s="500">
        <f t="shared" ref="C292:C299" si="68">F292+I292+L292+O292</f>
        <v>0</v>
      </c>
      <c r="D292" s="413"/>
      <c r="E292" s="129"/>
      <c r="F292" s="500">
        <f t="shared" si="38"/>
        <v>0</v>
      </c>
      <c r="G292" s="128"/>
      <c r="H292" s="413"/>
      <c r="I292" s="414">
        <f t="shared" si="39"/>
        <v>0</v>
      </c>
      <c r="J292" s="128"/>
      <c r="K292" s="413"/>
      <c r="L292" s="414">
        <f t="shared" si="40"/>
        <v>0</v>
      </c>
      <c r="M292" s="502"/>
      <c r="N292" s="131"/>
      <c r="O292" s="414">
        <f t="shared" si="59"/>
        <v>0</v>
      </c>
      <c r="P292" s="416"/>
    </row>
    <row r="293" spans="1:17" ht="24" hidden="1" x14ac:dyDescent="0.25">
      <c r="A293" s="275" t="s">
        <v>313</v>
      </c>
      <c r="B293" s="63" t="s">
        <v>314</v>
      </c>
      <c r="C293" s="227">
        <f t="shared" si="68"/>
        <v>0</v>
      </c>
      <c r="D293" s="408"/>
      <c r="E293" s="117"/>
      <c r="F293" s="227">
        <f t="shared" si="38"/>
        <v>0</v>
      </c>
      <c r="G293" s="116"/>
      <c r="H293" s="408"/>
      <c r="I293" s="230">
        <f t="shared" si="39"/>
        <v>0</v>
      </c>
      <c r="J293" s="116"/>
      <c r="K293" s="408"/>
      <c r="L293" s="230">
        <f t="shared" si="40"/>
        <v>0</v>
      </c>
      <c r="M293" s="464"/>
      <c r="N293" s="118"/>
      <c r="O293" s="230">
        <f t="shared" si="59"/>
        <v>0</v>
      </c>
      <c r="P293" s="387"/>
    </row>
    <row r="294" spans="1:17" hidden="1" x14ac:dyDescent="0.25">
      <c r="A294" s="275" t="s">
        <v>315</v>
      </c>
      <c r="B294" s="63" t="s">
        <v>316</v>
      </c>
      <c r="C294" s="227">
        <f t="shared" si="68"/>
        <v>0</v>
      </c>
      <c r="D294" s="408"/>
      <c r="E294" s="117"/>
      <c r="F294" s="227">
        <f t="shared" si="38"/>
        <v>0</v>
      </c>
      <c r="G294" s="116"/>
      <c r="H294" s="408"/>
      <c r="I294" s="230">
        <f t="shared" si="39"/>
        <v>0</v>
      </c>
      <c r="J294" s="116"/>
      <c r="K294" s="408"/>
      <c r="L294" s="230">
        <f t="shared" si="40"/>
        <v>0</v>
      </c>
      <c r="M294" s="464"/>
      <c r="N294" s="118"/>
      <c r="O294" s="230">
        <f t="shared" si="59"/>
        <v>0</v>
      </c>
      <c r="P294" s="387"/>
    </row>
    <row r="295" spans="1:17" ht="24" hidden="1" x14ac:dyDescent="0.25">
      <c r="A295" s="275" t="s">
        <v>317</v>
      </c>
      <c r="B295" s="63" t="s">
        <v>318</v>
      </c>
      <c r="C295" s="227">
        <f t="shared" si="68"/>
        <v>0</v>
      </c>
      <c r="D295" s="408"/>
      <c r="E295" s="117"/>
      <c r="F295" s="227">
        <f t="shared" si="38"/>
        <v>0</v>
      </c>
      <c r="G295" s="116"/>
      <c r="H295" s="408"/>
      <c r="I295" s="230">
        <f t="shared" si="39"/>
        <v>0</v>
      </c>
      <c r="J295" s="116"/>
      <c r="K295" s="408"/>
      <c r="L295" s="230">
        <f t="shared" si="40"/>
        <v>0</v>
      </c>
      <c r="M295" s="464"/>
      <c r="N295" s="118"/>
      <c r="O295" s="230">
        <f t="shared" si="59"/>
        <v>0</v>
      </c>
      <c r="P295" s="387"/>
    </row>
    <row r="296" spans="1:17" hidden="1" x14ac:dyDescent="0.25">
      <c r="A296" s="275" t="s">
        <v>319</v>
      </c>
      <c r="B296" s="63" t="s">
        <v>320</v>
      </c>
      <c r="C296" s="227">
        <f t="shared" si="68"/>
        <v>0</v>
      </c>
      <c r="D296" s="408"/>
      <c r="E296" s="117"/>
      <c r="F296" s="227">
        <f t="shared" si="38"/>
        <v>0</v>
      </c>
      <c r="G296" s="116"/>
      <c r="H296" s="408"/>
      <c r="I296" s="230">
        <f t="shared" si="39"/>
        <v>0</v>
      </c>
      <c r="J296" s="116"/>
      <c r="K296" s="408"/>
      <c r="L296" s="230">
        <f t="shared" si="40"/>
        <v>0</v>
      </c>
      <c r="M296" s="464"/>
      <c r="N296" s="118"/>
      <c r="O296" s="230">
        <f t="shared" si="59"/>
        <v>0</v>
      </c>
      <c r="P296" s="387"/>
    </row>
    <row r="297" spans="1:17" ht="24" hidden="1" x14ac:dyDescent="0.25">
      <c r="A297" s="321" t="s">
        <v>321</v>
      </c>
      <c r="B297" s="322" t="s">
        <v>322</v>
      </c>
      <c r="C297" s="290">
        <f t="shared" si="68"/>
        <v>0</v>
      </c>
      <c r="D297" s="483"/>
      <c r="E297" s="831"/>
      <c r="F297" s="290">
        <f t="shared" si="38"/>
        <v>0</v>
      </c>
      <c r="G297" s="257"/>
      <c r="H297" s="483"/>
      <c r="I297" s="479">
        <f t="shared" si="39"/>
        <v>0</v>
      </c>
      <c r="J297" s="257"/>
      <c r="K297" s="483"/>
      <c r="L297" s="479">
        <f t="shared" si="40"/>
        <v>0</v>
      </c>
      <c r="M297" s="484"/>
      <c r="N297" s="260"/>
      <c r="O297" s="479">
        <f t="shared" si="59"/>
        <v>0</v>
      </c>
      <c r="P297" s="480"/>
    </row>
    <row r="298" spans="1:17" hidden="1" x14ac:dyDescent="0.25">
      <c r="A298" s="520" t="s">
        <v>323</v>
      </c>
      <c r="B298" s="520" t="s">
        <v>324</v>
      </c>
      <c r="C298" s="622">
        <f t="shared" si="68"/>
        <v>0</v>
      </c>
      <c r="D298" s="524"/>
      <c r="E298" s="634"/>
      <c r="F298" s="622">
        <f t="shared" si="38"/>
        <v>0</v>
      </c>
      <c r="G298" s="522"/>
      <c r="H298" s="524"/>
      <c r="I298" s="516">
        <f t="shared" si="39"/>
        <v>0</v>
      </c>
      <c r="J298" s="522"/>
      <c r="K298" s="524"/>
      <c r="L298" s="516">
        <f t="shared" si="40"/>
        <v>0</v>
      </c>
      <c r="M298" s="525"/>
      <c r="N298" s="523"/>
      <c r="O298" s="516">
        <f t="shared" si="59"/>
        <v>0</v>
      </c>
      <c r="P298" s="517"/>
    </row>
    <row r="299" spans="1:17" s="37" customFormat="1" ht="48" hidden="1" x14ac:dyDescent="0.25">
      <c r="A299" s="520" t="s">
        <v>325</v>
      </c>
      <c r="B299" s="330" t="s">
        <v>326</v>
      </c>
      <c r="C299" s="622">
        <f t="shared" si="68"/>
        <v>0</v>
      </c>
      <c r="D299" s="474"/>
      <c r="E299" s="634"/>
      <c r="F299" s="315">
        <f t="shared" si="38"/>
        <v>0</v>
      </c>
      <c r="G299" s="522"/>
      <c r="H299" s="524"/>
      <c r="I299" s="516">
        <f t="shared" si="39"/>
        <v>0</v>
      </c>
      <c r="J299" s="522"/>
      <c r="K299" s="524"/>
      <c r="L299" s="516">
        <f t="shared" si="40"/>
        <v>0</v>
      </c>
      <c r="M299" s="525"/>
      <c r="N299" s="523"/>
      <c r="O299" s="516">
        <f t="shared" si="59"/>
        <v>0</v>
      </c>
      <c r="P299" s="636"/>
      <c r="Q299" s="332"/>
    </row>
    <row r="300" spans="1:17" s="37" customFormat="1" x14ac:dyDescent="0.25">
      <c r="A300" s="529" t="s">
        <v>327</v>
      </c>
      <c r="B300" s="334"/>
      <c r="C300" s="334"/>
      <c r="D300" s="334"/>
      <c r="E300" s="334"/>
      <c r="F300" s="334"/>
      <c r="G300" s="334"/>
      <c r="H300" s="334"/>
      <c r="I300" s="334"/>
      <c r="J300" s="334"/>
      <c r="K300" s="334"/>
      <c r="L300" s="334"/>
      <c r="M300" s="334"/>
      <c r="N300" s="334"/>
      <c r="O300" s="334"/>
      <c r="P300" s="334"/>
      <c r="Q300" s="332"/>
    </row>
    <row r="301" spans="1:17" ht="12.75" thickBot="1" x14ac:dyDescent="0.3">
      <c r="A301" s="530"/>
      <c r="B301" s="531"/>
      <c r="C301" s="531"/>
      <c r="D301" s="531"/>
      <c r="E301" s="531"/>
      <c r="F301" s="531"/>
      <c r="G301" s="531"/>
      <c r="H301" s="531"/>
      <c r="I301" s="531"/>
      <c r="J301" s="531"/>
      <c r="K301" s="531"/>
      <c r="L301" s="531"/>
      <c r="M301" s="531"/>
      <c r="N301" s="531"/>
      <c r="O301" s="531"/>
      <c r="P301" s="531"/>
      <c r="Q301" s="9"/>
    </row>
    <row r="302" spans="1:17" x14ac:dyDescent="0.25">
      <c r="A302" s="4"/>
      <c r="B302" s="4"/>
      <c r="C302" s="4"/>
      <c r="D302" s="4"/>
      <c r="E302" s="4"/>
      <c r="F302" s="4"/>
      <c r="G302" s="4"/>
      <c r="H302" s="4"/>
      <c r="I302" s="4"/>
      <c r="J302" s="4"/>
      <c r="K302" s="4"/>
      <c r="L302" s="4"/>
      <c r="M302" s="4"/>
      <c r="N302" s="4"/>
      <c r="O302" s="4"/>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Cp7uIwZkwiY6AKjJEv/jM7xrjczjhzhpCkbcU2CZHahd8E5vnLi3HQC9Tibc6Q85mvnvjqogynfaoa/AITZtyA==" saltValue="NgtrweQPoDBwNThooBOVZg==" spinCount="100000" sheet="1" objects="1" scenarios="1" formatCells="0" formatColumns="0" formatRows="0"/>
  <autoFilter ref="A22:P300">
    <filterColumn colId="2">
      <filters>
        <filter val="158 00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77.pielikums Jūrmalas pilsētas domes
2016.gada 19.maija saistošajiem noteikumiem Nr.13
(protokols Nr.6, 8.punkts)  
 </firstHeader>
    <firstFooter>&amp;L&amp;9&amp;D; &amp;T&amp;R&amp;9&amp;P (&amp;N)</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18"/>
  <sheetViews>
    <sheetView tabSelected="1" view="pageLayout" zoomScaleNormal="90" workbookViewId="0">
      <selection activeCell="T6" sqref="T6"/>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687</v>
      </c>
    </row>
    <row r="2" spans="1:17" ht="39.75" customHeight="1" x14ac:dyDescent="0.25">
      <c r="A2" s="1046" t="s">
        <v>1</v>
      </c>
      <c r="B2" s="1047"/>
      <c r="C2" s="1047"/>
      <c r="D2" s="1047"/>
      <c r="E2" s="1047"/>
      <c r="F2" s="1047"/>
      <c r="G2" s="1047"/>
      <c r="H2" s="1047"/>
      <c r="I2" s="1047"/>
      <c r="J2" s="1047"/>
      <c r="K2" s="1047"/>
      <c r="L2" s="1047"/>
      <c r="M2" s="1047"/>
      <c r="N2" s="1047"/>
      <c r="O2" s="1047"/>
      <c r="P2" s="1047"/>
      <c r="Q2" s="9"/>
    </row>
    <row r="3" spans="1:17" ht="12.75" x14ac:dyDescent="0.25">
      <c r="A3" s="12" t="s">
        <v>2</v>
      </c>
      <c r="B3" s="13"/>
      <c r="C3" s="1049" t="s">
        <v>333</v>
      </c>
      <c r="D3" s="1049"/>
      <c r="E3" s="1049"/>
      <c r="F3" s="1049"/>
      <c r="G3" s="1049"/>
      <c r="H3" s="1049"/>
      <c r="I3" s="1049"/>
      <c r="J3" s="1049"/>
      <c r="K3" s="1049"/>
      <c r="L3" s="1049"/>
      <c r="M3" s="1049"/>
      <c r="N3" s="1049"/>
      <c r="O3" s="1049"/>
      <c r="P3" s="1049"/>
      <c r="Q3" s="9"/>
    </row>
    <row r="4" spans="1:17" ht="12.75" x14ac:dyDescent="0.25">
      <c r="A4" s="12" t="s">
        <v>4</v>
      </c>
      <c r="B4" s="13"/>
      <c r="C4" s="1049" t="s">
        <v>334</v>
      </c>
      <c r="D4" s="1049"/>
      <c r="E4" s="1049"/>
      <c r="F4" s="1049"/>
      <c r="G4" s="1049"/>
      <c r="H4" s="1049"/>
      <c r="I4" s="1049"/>
      <c r="J4" s="1049"/>
      <c r="K4" s="1049"/>
      <c r="L4" s="1049"/>
      <c r="M4" s="1049"/>
      <c r="N4" s="1049"/>
      <c r="O4" s="1049"/>
      <c r="P4" s="1049"/>
      <c r="Q4" s="9"/>
    </row>
    <row r="5" spans="1:17" x14ac:dyDescent="0.25">
      <c r="A5" s="14" t="s">
        <v>6</v>
      </c>
      <c r="B5" s="15"/>
      <c r="C5" s="1044" t="s">
        <v>335</v>
      </c>
      <c r="D5" s="1044"/>
      <c r="E5" s="1044"/>
      <c r="F5" s="1044"/>
      <c r="G5" s="1044"/>
      <c r="H5" s="1044"/>
      <c r="I5" s="1044"/>
      <c r="J5" s="1044"/>
      <c r="K5" s="1044"/>
      <c r="L5" s="1044"/>
      <c r="M5" s="1044"/>
      <c r="N5" s="1044"/>
      <c r="O5" s="1044"/>
      <c r="P5" s="1044"/>
      <c r="Q5" s="9"/>
    </row>
    <row r="6" spans="1:17" x14ac:dyDescent="0.25">
      <c r="A6" s="14" t="s">
        <v>8</v>
      </c>
      <c r="B6" s="15"/>
      <c r="C6" s="1044" t="s">
        <v>688</v>
      </c>
      <c r="D6" s="1044"/>
      <c r="E6" s="1044"/>
      <c r="F6" s="1044"/>
      <c r="G6" s="1044"/>
      <c r="H6" s="1044"/>
      <c r="I6" s="1044"/>
      <c r="J6" s="1044"/>
      <c r="K6" s="1044"/>
      <c r="L6" s="1044"/>
      <c r="M6" s="1044"/>
      <c r="N6" s="1044"/>
      <c r="O6" s="1044"/>
      <c r="P6" s="1044"/>
      <c r="Q6" s="9"/>
    </row>
    <row r="7" spans="1:17" x14ac:dyDescent="0.25">
      <c r="A7" s="14" t="s">
        <v>10</v>
      </c>
      <c r="B7" s="15"/>
      <c r="C7" s="1049" t="s">
        <v>395</v>
      </c>
      <c r="D7" s="1049"/>
      <c r="E7" s="1049"/>
      <c r="F7" s="1049"/>
      <c r="G7" s="1049"/>
      <c r="H7" s="1049"/>
      <c r="I7" s="1049"/>
      <c r="J7" s="1049"/>
      <c r="K7" s="1049"/>
      <c r="L7" s="1049"/>
      <c r="M7" s="1049"/>
      <c r="N7" s="1049"/>
      <c r="O7" s="1049"/>
      <c r="P7" s="1049"/>
      <c r="Q7" s="9"/>
    </row>
    <row r="8" spans="1:17" x14ac:dyDescent="0.25">
      <c r="A8" s="14" t="s">
        <v>12</v>
      </c>
      <c r="B8" s="15"/>
      <c r="C8" s="1049"/>
      <c r="D8" s="1049"/>
      <c r="E8" s="1049"/>
      <c r="F8" s="1049"/>
      <c r="G8" s="1049"/>
      <c r="H8" s="1049"/>
      <c r="I8" s="1049"/>
      <c r="J8" s="1049"/>
      <c r="K8" s="1049"/>
      <c r="L8" s="1049"/>
      <c r="M8" s="1049"/>
      <c r="N8" s="1049"/>
      <c r="O8" s="1049"/>
      <c r="P8" s="1049"/>
      <c r="Q8" s="9"/>
    </row>
    <row r="9" spans="1:17" x14ac:dyDescent="0.25">
      <c r="A9" s="16" t="s">
        <v>14</v>
      </c>
      <c r="B9" s="15"/>
      <c r="C9" s="361"/>
      <c r="D9" s="361"/>
      <c r="E9" s="361"/>
      <c r="F9" s="361"/>
      <c r="G9" s="361"/>
      <c r="H9" s="361"/>
      <c r="I9" s="361"/>
      <c r="J9" s="361"/>
      <c r="K9" s="361"/>
      <c r="L9" s="361"/>
      <c r="M9" s="361"/>
      <c r="N9" s="361"/>
      <c r="O9" s="361"/>
      <c r="P9" s="630"/>
      <c r="Q9" s="9"/>
    </row>
    <row r="10" spans="1:17" x14ac:dyDescent="0.25">
      <c r="A10" s="14"/>
      <c r="B10" s="15" t="s">
        <v>15</v>
      </c>
      <c r="C10" s="1044" t="s">
        <v>338</v>
      </c>
      <c r="D10" s="1044"/>
      <c r="E10" s="1044"/>
      <c r="F10" s="1044"/>
      <c r="G10" s="1044"/>
      <c r="H10" s="1044"/>
      <c r="I10" s="1044"/>
      <c r="J10" s="1044"/>
      <c r="K10" s="1044"/>
      <c r="L10" s="1044"/>
      <c r="M10" s="1044"/>
      <c r="N10" s="1044"/>
      <c r="O10" s="1044"/>
      <c r="P10" s="1044"/>
      <c r="Q10" s="9"/>
    </row>
    <row r="11" spans="1:17" x14ac:dyDescent="0.25">
      <c r="A11" s="14"/>
      <c r="B11" s="15" t="s">
        <v>17</v>
      </c>
      <c r="C11" s="1044"/>
      <c r="D11" s="1044"/>
      <c r="E11" s="1044"/>
      <c r="F11" s="1044"/>
      <c r="G11" s="1044"/>
      <c r="H11" s="1044"/>
      <c r="I11" s="1044"/>
      <c r="J11" s="1044"/>
      <c r="K11" s="1044"/>
      <c r="L11" s="1044"/>
      <c r="M11" s="1044"/>
      <c r="N11" s="1044"/>
      <c r="O11" s="1044"/>
      <c r="P11" s="1044"/>
      <c r="Q11" s="9"/>
    </row>
    <row r="12" spans="1:17" x14ac:dyDescent="0.25">
      <c r="A12" s="14"/>
      <c r="B12" s="15" t="s">
        <v>19</v>
      </c>
      <c r="C12" s="1044"/>
      <c r="D12" s="1044"/>
      <c r="E12" s="1044"/>
      <c r="F12" s="1044"/>
      <c r="G12" s="1044"/>
      <c r="H12" s="1044"/>
      <c r="I12" s="1044"/>
      <c r="J12" s="1044"/>
      <c r="K12" s="1044"/>
      <c r="L12" s="1044"/>
      <c r="M12" s="1044"/>
      <c r="N12" s="1044"/>
      <c r="O12" s="1044"/>
      <c r="P12" s="1044"/>
      <c r="Q12" s="9"/>
    </row>
    <row r="13" spans="1:17" x14ac:dyDescent="0.25">
      <c r="A13" s="14"/>
      <c r="B13" s="15" t="s">
        <v>20</v>
      </c>
      <c r="C13" s="1044"/>
      <c r="D13" s="1044"/>
      <c r="E13" s="1044"/>
      <c r="F13" s="1044"/>
      <c r="G13" s="1044"/>
      <c r="H13" s="1044"/>
      <c r="I13" s="1044"/>
      <c r="J13" s="1044"/>
      <c r="K13" s="1044"/>
      <c r="L13" s="1044"/>
      <c r="M13" s="1044"/>
      <c r="N13" s="1044"/>
      <c r="O13" s="1044"/>
      <c r="P13" s="1044"/>
      <c r="Q13" s="9"/>
    </row>
    <row r="14" spans="1:17" x14ac:dyDescent="0.25">
      <c r="A14" s="14"/>
      <c r="B14" s="15" t="s">
        <v>22</v>
      </c>
      <c r="C14" s="1044"/>
      <c r="D14" s="1044"/>
      <c r="E14" s="1044"/>
      <c r="F14" s="1044"/>
      <c r="G14" s="1044"/>
      <c r="H14" s="1044"/>
      <c r="I14" s="1044"/>
      <c r="J14" s="1044"/>
      <c r="K14" s="1044"/>
      <c r="L14" s="1044"/>
      <c r="M14" s="1044"/>
      <c r="N14" s="1044"/>
      <c r="O14" s="1044"/>
      <c r="P14" s="1044"/>
      <c r="Q14" s="9"/>
    </row>
    <row r="15" spans="1:17" x14ac:dyDescent="0.25">
      <c r="A15" s="17"/>
      <c r="B15" s="18"/>
      <c r="C15" s="1025"/>
      <c r="D15" s="1025"/>
      <c r="E15" s="1025"/>
      <c r="F15" s="1025"/>
      <c r="G15" s="1025"/>
      <c r="H15" s="1025"/>
      <c r="I15" s="1025"/>
      <c r="J15" s="1025"/>
      <c r="K15" s="1025"/>
      <c r="L15" s="1025"/>
      <c r="M15" s="1025"/>
      <c r="N15" s="1025"/>
      <c r="O15" s="1025"/>
      <c r="P15" s="1025"/>
      <c r="Q15" s="9"/>
    </row>
    <row r="16" spans="1:17" s="20" customFormat="1" x14ac:dyDescent="0.25">
      <c r="A16" s="1027" t="s">
        <v>23</v>
      </c>
      <c r="B16" s="1030" t="s">
        <v>24</v>
      </c>
      <c r="C16" s="1033" t="s">
        <v>25</v>
      </c>
      <c r="D16" s="1034"/>
      <c r="E16" s="1034"/>
      <c r="F16" s="1034"/>
      <c r="G16" s="1034"/>
      <c r="H16" s="1034"/>
      <c r="I16" s="1034"/>
      <c r="J16" s="1034"/>
      <c r="K16" s="1034"/>
      <c r="L16" s="1034"/>
      <c r="M16" s="1034"/>
      <c r="N16" s="1034"/>
      <c r="O16" s="1035"/>
      <c r="P16" s="1030" t="s">
        <v>26</v>
      </c>
    </row>
    <row r="17" spans="1:18" s="20" customFormat="1" x14ac:dyDescent="0.25">
      <c r="A17" s="1028"/>
      <c r="B17" s="1031"/>
      <c r="C17" s="1036" t="s">
        <v>27</v>
      </c>
      <c r="D17" s="1023" t="s">
        <v>28</v>
      </c>
      <c r="E17" s="1042" t="s">
        <v>29</v>
      </c>
      <c r="F17" s="1021" t="s">
        <v>30</v>
      </c>
      <c r="G17" s="1023" t="s">
        <v>31</v>
      </c>
      <c r="H17" s="1042" t="s">
        <v>32</v>
      </c>
      <c r="I17" s="1021" t="s">
        <v>33</v>
      </c>
      <c r="J17" s="1023" t="s">
        <v>34</v>
      </c>
      <c r="K17" s="1042" t="s">
        <v>35</v>
      </c>
      <c r="L17" s="1021" t="s">
        <v>36</v>
      </c>
      <c r="M17" s="1023" t="s">
        <v>37</v>
      </c>
      <c r="N17" s="1042" t="s">
        <v>38</v>
      </c>
      <c r="O17" s="1021" t="s">
        <v>39</v>
      </c>
      <c r="P17" s="1031"/>
    </row>
    <row r="18" spans="1:18" s="21" customFormat="1" ht="70.5" customHeight="1" thickBot="1" x14ac:dyDescent="0.3">
      <c r="A18" s="1029"/>
      <c r="B18" s="1032"/>
      <c r="C18" s="1037"/>
      <c r="D18" s="1024"/>
      <c r="E18" s="1043"/>
      <c r="F18" s="1022"/>
      <c r="G18" s="1024"/>
      <c r="H18" s="1043"/>
      <c r="I18" s="1022"/>
      <c r="J18" s="1024"/>
      <c r="K18" s="1043"/>
      <c r="L18" s="1022"/>
      <c r="M18" s="1024"/>
      <c r="N18" s="1043"/>
      <c r="O18" s="1022"/>
      <c r="P18" s="1032"/>
    </row>
    <row r="19" spans="1:18" s="21" customFormat="1" ht="9" thickTop="1" x14ac:dyDescent="0.25">
      <c r="A19" s="22" t="s">
        <v>339</v>
      </c>
      <c r="B19" s="22">
        <v>2</v>
      </c>
      <c r="C19" s="363">
        <v>3</v>
      </c>
      <c r="D19" s="24">
        <v>4</v>
      </c>
      <c r="E19" s="25">
        <v>5</v>
      </c>
      <c r="F19" s="22">
        <v>4</v>
      </c>
      <c r="G19" s="24">
        <v>7</v>
      </c>
      <c r="H19" s="364">
        <v>8</v>
      </c>
      <c r="I19" s="27">
        <v>5</v>
      </c>
      <c r="J19" s="24">
        <v>10</v>
      </c>
      <c r="K19" s="365">
        <v>11</v>
      </c>
      <c r="L19" s="27">
        <v>6</v>
      </c>
      <c r="M19" s="365">
        <v>13</v>
      </c>
      <c r="N19" s="26">
        <v>14</v>
      </c>
      <c r="O19" s="27">
        <v>7</v>
      </c>
      <c r="P19" s="27">
        <v>16</v>
      </c>
    </row>
    <row r="20" spans="1:18" s="37" customFormat="1" x14ac:dyDescent="0.25">
      <c r="A20" s="28"/>
      <c r="B20" s="29" t="s">
        <v>40</v>
      </c>
      <c r="C20" s="332"/>
      <c r="D20" s="31"/>
      <c r="E20" s="32"/>
      <c r="F20" s="197"/>
      <c r="G20" s="31"/>
      <c r="H20" s="366"/>
      <c r="I20" s="367"/>
      <c r="J20" s="31"/>
      <c r="K20" s="368"/>
      <c r="L20" s="367"/>
      <c r="M20" s="368"/>
      <c r="N20" s="34"/>
      <c r="O20" s="367"/>
      <c r="P20" s="369"/>
    </row>
    <row r="21" spans="1:18" s="37" customFormat="1" ht="12.75" thickBot="1" x14ac:dyDescent="0.3">
      <c r="A21" s="38"/>
      <c r="B21" s="39" t="s">
        <v>41</v>
      </c>
      <c r="C21" s="370">
        <f>F21+I21+L21+O21</f>
        <v>675018</v>
      </c>
      <c r="D21" s="41">
        <f>SUM(D22,D25,D26,D42,D43)</f>
        <v>675018</v>
      </c>
      <c r="E21" s="42">
        <f>SUM(E22,E25,E26,E42,E43)</f>
        <v>0</v>
      </c>
      <c r="F21" s="43">
        <f t="shared" ref="F21:F26" si="0">D21+E21</f>
        <v>675018</v>
      </c>
      <c r="G21" s="41">
        <f>SUM(G22,G25,G43)</f>
        <v>0</v>
      </c>
      <c r="H21" s="371">
        <f>SUM(H22,H25,H43)</f>
        <v>0</v>
      </c>
      <c r="I21" s="45">
        <f>G21+H21</f>
        <v>0</v>
      </c>
      <c r="J21" s="41">
        <f>SUM(J22,J27,J43)</f>
        <v>0</v>
      </c>
      <c r="K21" s="371">
        <f>SUM(K22,K27,K43)</f>
        <v>0</v>
      </c>
      <c r="L21" s="45">
        <f>J21+K21</f>
        <v>0</v>
      </c>
      <c r="M21" s="372">
        <f>SUM(M22,M45)</f>
        <v>0</v>
      </c>
      <c r="N21" s="44">
        <f>SUM(N22,N45)</f>
        <v>0</v>
      </c>
      <c r="O21" s="45">
        <f>M21+N21</f>
        <v>0</v>
      </c>
      <c r="P21" s="373"/>
      <c r="R21" s="346"/>
    </row>
    <row r="22" spans="1:18" ht="12.75" hidden="1" thickTop="1" x14ac:dyDescent="0.25">
      <c r="A22" s="46"/>
      <c r="B22" s="47" t="s">
        <v>42</v>
      </c>
      <c r="C22" s="374">
        <f>F22+I22+L22+O22</f>
        <v>0</v>
      </c>
      <c r="D22" s="49">
        <f>SUM(D23:D24)</f>
        <v>0</v>
      </c>
      <c r="E22" s="52">
        <f>SUM(E23:E24)</f>
        <v>0</v>
      </c>
      <c r="F22" s="53">
        <f t="shared" si="0"/>
        <v>0</v>
      </c>
      <c r="G22" s="49">
        <f>SUM(G23:G24)</f>
        <v>0</v>
      </c>
      <c r="H22" s="375">
        <f>SUM(H23:H24)</f>
        <v>0</v>
      </c>
      <c r="I22" s="53">
        <f>G22+H22</f>
        <v>0</v>
      </c>
      <c r="J22" s="49">
        <f>SUM(J23:J24)</f>
        <v>0</v>
      </c>
      <c r="K22" s="375">
        <f>SUM(K23:K24)</f>
        <v>0</v>
      </c>
      <c r="L22" s="53">
        <f>J22+K22</f>
        <v>0</v>
      </c>
      <c r="M22" s="376">
        <f>SUM(M23:M24)</f>
        <v>0</v>
      </c>
      <c r="N22" s="52">
        <f>SUM(N23:N24)</f>
        <v>0</v>
      </c>
      <c r="O22" s="53">
        <f>M22+N22</f>
        <v>0</v>
      </c>
      <c r="P22" s="377"/>
      <c r="R22" s="346"/>
    </row>
    <row r="23" spans="1:18" ht="12.75" hidden="1" thickTop="1" x14ac:dyDescent="0.25">
      <c r="A23" s="54"/>
      <c r="B23" s="55" t="s">
        <v>43</v>
      </c>
      <c r="C23" s="378">
        <f>F23+I23+L23+O23</f>
        <v>0</v>
      </c>
      <c r="D23" s="57"/>
      <c r="E23" s="60"/>
      <c r="F23" s="380">
        <f t="shared" si="0"/>
        <v>0</v>
      </c>
      <c r="G23" s="57"/>
      <c r="H23" s="379"/>
      <c r="I23" s="380">
        <f>G23+H23</f>
        <v>0</v>
      </c>
      <c r="J23" s="57"/>
      <c r="K23" s="379"/>
      <c r="L23" s="380">
        <f>J23+K23</f>
        <v>0</v>
      </c>
      <c r="M23" s="381"/>
      <c r="N23" s="60"/>
      <c r="O23" s="380">
        <f>M23+N23</f>
        <v>0</v>
      </c>
      <c r="P23" s="382"/>
      <c r="R23" s="346"/>
    </row>
    <row r="24" spans="1:18" ht="12.75" hidden="1" thickTop="1" x14ac:dyDescent="0.25">
      <c r="A24" s="63"/>
      <c r="B24" s="64" t="s">
        <v>44</v>
      </c>
      <c r="C24" s="383">
        <f>F24+I24+L24+O24</f>
        <v>0</v>
      </c>
      <c r="D24" s="66"/>
      <c r="E24" s="69"/>
      <c r="F24" s="385">
        <f t="shared" si="0"/>
        <v>0</v>
      </c>
      <c r="G24" s="66"/>
      <c r="H24" s="384"/>
      <c r="I24" s="385">
        <f>G24+H24</f>
        <v>0</v>
      </c>
      <c r="J24" s="66"/>
      <c r="K24" s="384"/>
      <c r="L24" s="385">
        <f>J24+K24</f>
        <v>0</v>
      </c>
      <c r="M24" s="386"/>
      <c r="N24" s="69"/>
      <c r="O24" s="385">
        <f>M24+N24</f>
        <v>0</v>
      </c>
      <c r="P24" s="387"/>
      <c r="R24" s="346"/>
    </row>
    <row r="25" spans="1:18" s="37" customFormat="1" ht="25.5" thickTop="1" thickBot="1" x14ac:dyDescent="0.3">
      <c r="A25" s="73">
        <v>19300</v>
      </c>
      <c r="B25" s="73" t="s">
        <v>45</v>
      </c>
      <c r="C25" s="388">
        <f>SUM(F25,I25)</f>
        <v>675018</v>
      </c>
      <c r="D25" s="75">
        <f>D51</f>
        <v>675018</v>
      </c>
      <c r="E25" s="76"/>
      <c r="F25" s="606">
        <f t="shared" si="0"/>
        <v>675018</v>
      </c>
      <c r="G25" s="75"/>
      <c r="H25" s="389"/>
      <c r="I25" s="390">
        <f>G25+H25</f>
        <v>0</v>
      </c>
      <c r="J25" s="80" t="s">
        <v>46</v>
      </c>
      <c r="K25" s="391" t="s">
        <v>46</v>
      </c>
      <c r="L25" s="84" t="s">
        <v>46</v>
      </c>
      <c r="M25" s="613" t="s">
        <v>46</v>
      </c>
      <c r="N25" s="83" t="s">
        <v>46</v>
      </c>
      <c r="O25" s="84" t="s">
        <v>46</v>
      </c>
      <c r="P25" s="392"/>
      <c r="R25" s="346"/>
    </row>
    <row r="26" spans="1:18" s="37" customFormat="1" ht="24.75" hidden="1" thickTop="1" x14ac:dyDescent="0.25">
      <c r="A26" s="85"/>
      <c r="B26" s="85" t="s">
        <v>47</v>
      </c>
      <c r="C26" s="393">
        <f>F26</f>
        <v>0</v>
      </c>
      <c r="D26" s="87"/>
      <c r="E26" s="394"/>
      <c r="F26" s="145">
        <f t="shared" si="0"/>
        <v>0</v>
      </c>
      <c r="G26" s="90" t="s">
        <v>46</v>
      </c>
      <c r="H26" s="395" t="s">
        <v>46</v>
      </c>
      <c r="I26" s="94" t="s">
        <v>46</v>
      </c>
      <c r="J26" s="90" t="s">
        <v>46</v>
      </c>
      <c r="K26" s="395" t="s">
        <v>46</v>
      </c>
      <c r="L26" s="94" t="s">
        <v>46</v>
      </c>
      <c r="M26" s="396" t="s">
        <v>46</v>
      </c>
      <c r="N26" s="91" t="s">
        <v>46</v>
      </c>
      <c r="O26" s="94" t="s">
        <v>46</v>
      </c>
      <c r="P26" s="397"/>
      <c r="R26" s="346"/>
    </row>
    <row r="27" spans="1:18" s="37" customFormat="1" ht="36.75" hidden="1" thickTop="1" x14ac:dyDescent="0.25">
      <c r="A27" s="85">
        <v>21300</v>
      </c>
      <c r="B27" s="85" t="s">
        <v>48</v>
      </c>
      <c r="C27" s="393">
        <f t="shared" ref="C27:C41" si="1">L27</f>
        <v>0</v>
      </c>
      <c r="D27" s="90" t="s">
        <v>46</v>
      </c>
      <c r="E27" s="91" t="s">
        <v>46</v>
      </c>
      <c r="F27" s="94" t="s">
        <v>46</v>
      </c>
      <c r="G27" s="90" t="s">
        <v>46</v>
      </c>
      <c r="H27" s="395" t="s">
        <v>46</v>
      </c>
      <c r="I27" s="94" t="s">
        <v>46</v>
      </c>
      <c r="J27" s="95">
        <f>SUM(J28,J32,J34,J37)</f>
        <v>0</v>
      </c>
      <c r="K27" s="399">
        <f>SUM(K28,K32,K34,K37)</f>
        <v>0</v>
      </c>
      <c r="L27" s="99">
        <f t="shared" ref="L27:L41" si="2">J27+K27</f>
        <v>0</v>
      </c>
      <c r="M27" s="396" t="s">
        <v>46</v>
      </c>
      <c r="N27" s="91" t="s">
        <v>46</v>
      </c>
      <c r="O27" s="94" t="s">
        <v>46</v>
      </c>
      <c r="P27" s="397"/>
      <c r="R27" s="346"/>
    </row>
    <row r="28" spans="1:18" s="37" customFormat="1" ht="24.75" hidden="1" thickTop="1" x14ac:dyDescent="0.25">
      <c r="A28" s="100">
        <v>21350</v>
      </c>
      <c r="B28" s="85" t="s">
        <v>49</v>
      </c>
      <c r="C28" s="393">
        <f t="shared" si="1"/>
        <v>0</v>
      </c>
      <c r="D28" s="90" t="s">
        <v>46</v>
      </c>
      <c r="E28" s="91" t="s">
        <v>46</v>
      </c>
      <c r="F28" s="94" t="s">
        <v>46</v>
      </c>
      <c r="G28" s="90" t="s">
        <v>46</v>
      </c>
      <c r="H28" s="395" t="s">
        <v>46</v>
      </c>
      <c r="I28" s="94" t="s">
        <v>46</v>
      </c>
      <c r="J28" s="95">
        <f>SUM(J29:J31)</f>
        <v>0</v>
      </c>
      <c r="K28" s="399">
        <f>SUM(K29:K31)</f>
        <v>0</v>
      </c>
      <c r="L28" s="99">
        <f t="shared" si="2"/>
        <v>0</v>
      </c>
      <c r="M28" s="396" t="s">
        <v>46</v>
      </c>
      <c r="N28" s="91" t="s">
        <v>46</v>
      </c>
      <c r="O28" s="94" t="s">
        <v>46</v>
      </c>
      <c r="P28" s="397"/>
      <c r="R28" s="346"/>
    </row>
    <row r="29" spans="1:18" ht="12.75" hidden="1" thickTop="1" x14ac:dyDescent="0.25">
      <c r="A29" s="54">
        <v>21351</v>
      </c>
      <c r="B29" s="101" t="s">
        <v>50</v>
      </c>
      <c r="C29" s="400">
        <f t="shared" si="1"/>
        <v>0</v>
      </c>
      <c r="D29" s="102" t="s">
        <v>46</v>
      </c>
      <c r="E29" s="105" t="s">
        <v>46</v>
      </c>
      <c r="F29" s="109" t="s">
        <v>46</v>
      </c>
      <c r="G29" s="102" t="s">
        <v>46</v>
      </c>
      <c r="H29" s="402" t="s">
        <v>46</v>
      </c>
      <c r="I29" s="109" t="s">
        <v>46</v>
      </c>
      <c r="J29" s="106"/>
      <c r="K29" s="403"/>
      <c r="L29" s="243">
        <f t="shared" si="2"/>
        <v>0</v>
      </c>
      <c r="M29" s="404" t="s">
        <v>46</v>
      </c>
      <c r="N29" s="105" t="s">
        <v>46</v>
      </c>
      <c r="O29" s="109" t="s">
        <v>46</v>
      </c>
      <c r="P29" s="382"/>
      <c r="R29" s="346"/>
    </row>
    <row r="30" spans="1:18" ht="12.75" hidden="1" thickTop="1" x14ac:dyDescent="0.25">
      <c r="A30" s="63">
        <v>21352</v>
      </c>
      <c r="B30" s="111" t="s">
        <v>51</v>
      </c>
      <c r="C30" s="405">
        <f t="shared" si="1"/>
        <v>0</v>
      </c>
      <c r="D30" s="112" t="s">
        <v>46</v>
      </c>
      <c r="E30" s="115" t="s">
        <v>46</v>
      </c>
      <c r="F30" s="119" t="s">
        <v>46</v>
      </c>
      <c r="G30" s="112" t="s">
        <v>46</v>
      </c>
      <c r="H30" s="407" t="s">
        <v>46</v>
      </c>
      <c r="I30" s="119" t="s">
        <v>46</v>
      </c>
      <c r="J30" s="116"/>
      <c r="K30" s="408"/>
      <c r="L30" s="230">
        <f t="shared" si="2"/>
        <v>0</v>
      </c>
      <c r="M30" s="409" t="s">
        <v>46</v>
      </c>
      <c r="N30" s="115" t="s">
        <v>46</v>
      </c>
      <c r="O30" s="119" t="s">
        <v>46</v>
      </c>
      <c r="P30" s="387"/>
      <c r="R30" s="346"/>
    </row>
    <row r="31" spans="1:18" ht="24.75" hidden="1" thickTop="1" x14ac:dyDescent="0.25">
      <c r="A31" s="63">
        <v>21359</v>
      </c>
      <c r="B31" s="111" t="s">
        <v>52</v>
      </c>
      <c r="C31" s="405">
        <f t="shared" si="1"/>
        <v>0</v>
      </c>
      <c r="D31" s="112" t="s">
        <v>46</v>
      </c>
      <c r="E31" s="115" t="s">
        <v>46</v>
      </c>
      <c r="F31" s="119" t="s">
        <v>46</v>
      </c>
      <c r="G31" s="112" t="s">
        <v>46</v>
      </c>
      <c r="H31" s="407" t="s">
        <v>46</v>
      </c>
      <c r="I31" s="119" t="s">
        <v>46</v>
      </c>
      <c r="J31" s="116"/>
      <c r="K31" s="408"/>
      <c r="L31" s="230">
        <f t="shared" si="2"/>
        <v>0</v>
      </c>
      <c r="M31" s="409" t="s">
        <v>46</v>
      </c>
      <c r="N31" s="115" t="s">
        <v>46</v>
      </c>
      <c r="O31" s="119" t="s">
        <v>46</v>
      </c>
      <c r="P31" s="387"/>
      <c r="R31" s="346"/>
    </row>
    <row r="32" spans="1:18" s="37" customFormat="1" ht="36.75" hidden="1" thickTop="1" x14ac:dyDescent="0.25">
      <c r="A32" s="100">
        <v>21370</v>
      </c>
      <c r="B32" s="85" t="s">
        <v>53</v>
      </c>
      <c r="C32" s="393">
        <f t="shared" si="1"/>
        <v>0</v>
      </c>
      <c r="D32" s="90" t="s">
        <v>46</v>
      </c>
      <c r="E32" s="91" t="s">
        <v>46</v>
      </c>
      <c r="F32" s="94" t="s">
        <v>46</v>
      </c>
      <c r="G32" s="90" t="s">
        <v>46</v>
      </c>
      <c r="H32" s="395" t="s">
        <v>46</v>
      </c>
      <c r="I32" s="94" t="s">
        <v>46</v>
      </c>
      <c r="J32" s="95">
        <f>SUM(J33)</f>
        <v>0</v>
      </c>
      <c r="K32" s="399">
        <f>SUM(K33)</f>
        <v>0</v>
      </c>
      <c r="L32" s="99">
        <f t="shared" si="2"/>
        <v>0</v>
      </c>
      <c r="M32" s="396" t="s">
        <v>46</v>
      </c>
      <c r="N32" s="91" t="s">
        <v>46</v>
      </c>
      <c r="O32" s="94" t="s">
        <v>46</v>
      </c>
      <c r="P32" s="397"/>
      <c r="R32" s="346"/>
    </row>
    <row r="33" spans="1:18" ht="36.75" hidden="1" thickTop="1" x14ac:dyDescent="0.25">
      <c r="A33" s="121">
        <v>21379</v>
      </c>
      <c r="B33" s="122" t="s">
        <v>54</v>
      </c>
      <c r="C33" s="410">
        <f t="shared" si="1"/>
        <v>0</v>
      </c>
      <c r="D33" s="124" t="s">
        <v>46</v>
      </c>
      <c r="E33" s="127" t="s">
        <v>46</v>
      </c>
      <c r="F33" s="132" t="s">
        <v>46</v>
      </c>
      <c r="G33" s="124" t="s">
        <v>46</v>
      </c>
      <c r="H33" s="412" t="s">
        <v>46</v>
      </c>
      <c r="I33" s="132" t="s">
        <v>46</v>
      </c>
      <c r="J33" s="128"/>
      <c r="K33" s="413"/>
      <c r="L33" s="414">
        <f t="shared" si="2"/>
        <v>0</v>
      </c>
      <c r="M33" s="415" t="s">
        <v>46</v>
      </c>
      <c r="N33" s="127" t="s">
        <v>46</v>
      </c>
      <c r="O33" s="132" t="s">
        <v>46</v>
      </c>
      <c r="P33" s="416"/>
      <c r="R33" s="346"/>
    </row>
    <row r="34" spans="1:18" s="37" customFormat="1" ht="12.75" hidden="1" thickTop="1" x14ac:dyDescent="0.25">
      <c r="A34" s="100">
        <v>21380</v>
      </c>
      <c r="B34" s="85" t="s">
        <v>55</v>
      </c>
      <c r="C34" s="393">
        <f t="shared" si="1"/>
        <v>0</v>
      </c>
      <c r="D34" s="90" t="s">
        <v>46</v>
      </c>
      <c r="E34" s="91" t="s">
        <v>46</v>
      </c>
      <c r="F34" s="94" t="s">
        <v>46</v>
      </c>
      <c r="G34" s="90" t="s">
        <v>46</v>
      </c>
      <c r="H34" s="395" t="s">
        <v>46</v>
      </c>
      <c r="I34" s="94" t="s">
        <v>46</v>
      </c>
      <c r="J34" s="95">
        <f>SUM(J35:J36)</f>
        <v>0</v>
      </c>
      <c r="K34" s="399">
        <f>SUM(K35:K36)</f>
        <v>0</v>
      </c>
      <c r="L34" s="99">
        <f t="shared" si="2"/>
        <v>0</v>
      </c>
      <c r="M34" s="396" t="s">
        <v>46</v>
      </c>
      <c r="N34" s="91" t="s">
        <v>46</v>
      </c>
      <c r="O34" s="94" t="s">
        <v>46</v>
      </c>
      <c r="P34" s="397"/>
      <c r="R34" s="346"/>
    </row>
    <row r="35" spans="1:18" ht="12.75" hidden="1" thickTop="1" x14ac:dyDescent="0.25">
      <c r="A35" s="55">
        <v>21381</v>
      </c>
      <c r="B35" s="101" t="s">
        <v>56</v>
      </c>
      <c r="C35" s="400">
        <f t="shared" si="1"/>
        <v>0</v>
      </c>
      <c r="D35" s="102" t="s">
        <v>46</v>
      </c>
      <c r="E35" s="105" t="s">
        <v>46</v>
      </c>
      <c r="F35" s="109" t="s">
        <v>46</v>
      </c>
      <c r="G35" s="102" t="s">
        <v>46</v>
      </c>
      <c r="H35" s="402" t="s">
        <v>46</v>
      </c>
      <c r="I35" s="109" t="s">
        <v>46</v>
      </c>
      <c r="J35" s="106"/>
      <c r="K35" s="403"/>
      <c r="L35" s="243">
        <f t="shared" si="2"/>
        <v>0</v>
      </c>
      <c r="M35" s="404" t="s">
        <v>46</v>
      </c>
      <c r="N35" s="105" t="s">
        <v>46</v>
      </c>
      <c r="O35" s="109" t="s">
        <v>46</v>
      </c>
      <c r="P35" s="382"/>
      <c r="R35" s="346"/>
    </row>
    <row r="36" spans="1:18" ht="24.75" hidden="1" thickTop="1" x14ac:dyDescent="0.25">
      <c r="A36" s="64">
        <v>21383</v>
      </c>
      <c r="B36" s="111" t="s">
        <v>57</v>
      </c>
      <c r="C36" s="405">
        <f t="shared" si="1"/>
        <v>0</v>
      </c>
      <c r="D36" s="112" t="s">
        <v>46</v>
      </c>
      <c r="E36" s="115" t="s">
        <v>46</v>
      </c>
      <c r="F36" s="119" t="s">
        <v>46</v>
      </c>
      <c r="G36" s="112" t="s">
        <v>46</v>
      </c>
      <c r="H36" s="407" t="s">
        <v>46</v>
      </c>
      <c r="I36" s="119" t="s">
        <v>46</v>
      </c>
      <c r="J36" s="116"/>
      <c r="K36" s="408"/>
      <c r="L36" s="230">
        <f t="shared" si="2"/>
        <v>0</v>
      </c>
      <c r="M36" s="409" t="s">
        <v>46</v>
      </c>
      <c r="N36" s="115" t="s">
        <v>46</v>
      </c>
      <c r="O36" s="119" t="s">
        <v>46</v>
      </c>
      <c r="P36" s="387"/>
      <c r="R36" s="346"/>
    </row>
    <row r="37" spans="1:18" s="37" customFormat="1" ht="24.75" hidden="1" thickTop="1" x14ac:dyDescent="0.25">
      <c r="A37" s="100">
        <v>21390</v>
      </c>
      <c r="B37" s="85" t="s">
        <v>58</v>
      </c>
      <c r="C37" s="393">
        <f t="shared" si="1"/>
        <v>0</v>
      </c>
      <c r="D37" s="90" t="s">
        <v>46</v>
      </c>
      <c r="E37" s="91" t="s">
        <v>46</v>
      </c>
      <c r="F37" s="94" t="s">
        <v>46</v>
      </c>
      <c r="G37" s="90" t="s">
        <v>46</v>
      </c>
      <c r="H37" s="395" t="s">
        <v>46</v>
      </c>
      <c r="I37" s="94" t="s">
        <v>46</v>
      </c>
      <c r="J37" s="95">
        <f>SUM(J38:J41)</f>
        <v>0</v>
      </c>
      <c r="K37" s="399">
        <f>SUM(K38:K41)</f>
        <v>0</v>
      </c>
      <c r="L37" s="99">
        <f t="shared" si="2"/>
        <v>0</v>
      </c>
      <c r="M37" s="396" t="s">
        <v>46</v>
      </c>
      <c r="N37" s="91" t="s">
        <v>46</v>
      </c>
      <c r="O37" s="94" t="s">
        <v>46</v>
      </c>
      <c r="P37" s="397"/>
      <c r="R37" s="346"/>
    </row>
    <row r="38" spans="1:18" ht="24.75" hidden="1" thickTop="1" x14ac:dyDescent="0.25">
      <c r="A38" s="55">
        <v>21391</v>
      </c>
      <c r="B38" s="101" t="s">
        <v>59</v>
      </c>
      <c r="C38" s="400">
        <f t="shared" si="1"/>
        <v>0</v>
      </c>
      <c r="D38" s="102" t="s">
        <v>46</v>
      </c>
      <c r="E38" s="105" t="s">
        <v>46</v>
      </c>
      <c r="F38" s="109" t="s">
        <v>46</v>
      </c>
      <c r="G38" s="102" t="s">
        <v>46</v>
      </c>
      <c r="H38" s="402" t="s">
        <v>46</v>
      </c>
      <c r="I38" s="109" t="s">
        <v>46</v>
      </c>
      <c r="J38" s="106"/>
      <c r="K38" s="403"/>
      <c r="L38" s="243">
        <f t="shared" si="2"/>
        <v>0</v>
      </c>
      <c r="M38" s="404" t="s">
        <v>46</v>
      </c>
      <c r="N38" s="105" t="s">
        <v>46</v>
      </c>
      <c r="O38" s="109" t="s">
        <v>46</v>
      </c>
      <c r="P38" s="382"/>
      <c r="R38" s="346"/>
    </row>
    <row r="39" spans="1:18" ht="12.75" hidden="1" thickTop="1" x14ac:dyDescent="0.25">
      <c r="A39" s="64">
        <v>21393</v>
      </c>
      <c r="B39" s="111" t="s">
        <v>60</v>
      </c>
      <c r="C39" s="405">
        <f t="shared" si="1"/>
        <v>0</v>
      </c>
      <c r="D39" s="112" t="s">
        <v>46</v>
      </c>
      <c r="E39" s="115" t="s">
        <v>46</v>
      </c>
      <c r="F39" s="119" t="s">
        <v>46</v>
      </c>
      <c r="G39" s="112" t="s">
        <v>46</v>
      </c>
      <c r="H39" s="407" t="s">
        <v>46</v>
      </c>
      <c r="I39" s="119" t="s">
        <v>46</v>
      </c>
      <c r="J39" s="116"/>
      <c r="K39" s="408"/>
      <c r="L39" s="230">
        <f t="shared" si="2"/>
        <v>0</v>
      </c>
      <c r="M39" s="409" t="s">
        <v>46</v>
      </c>
      <c r="N39" s="115" t="s">
        <v>46</v>
      </c>
      <c r="O39" s="119" t="s">
        <v>46</v>
      </c>
      <c r="P39" s="387"/>
      <c r="R39" s="346"/>
    </row>
    <row r="40" spans="1:18" ht="12.75" hidden="1" thickTop="1" x14ac:dyDescent="0.25">
      <c r="A40" s="64">
        <v>21395</v>
      </c>
      <c r="B40" s="111" t="s">
        <v>61</v>
      </c>
      <c r="C40" s="405">
        <f t="shared" si="1"/>
        <v>0</v>
      </c>
      <c r="D40" s="112" t="s">
        <v>46</v>
      </c>
      <c r="E40" s="115" t="s">
        <v>46</v>
      </c>
      <c r="F40" s="119" t="s">
        <v>46</v>
      </c>
      <c r="G40" s="112" t="s">
        <v>46</v>
      </c>
      <c r="H40" s="407" t="s">
        <v>46</v>
      </c>
      <c r="I40" s="119" t="s">
        <v>46</v>
      </c>
      <c r="J40" s="116"/>
      <c r="K40" s="408"/>
      <c r="L40" s="230">
        <f t="shared" si="2"/>
        <v>0</v>
      </c>
      <c r="M40" s="409" t="s">
        <v>46</v>
      </c>
      <c r="N40" s="115" t="s">
        <v>46</v>
      </c>
      <c r="O40" s="119" t="s">
        <v>46</v>
      </c>
      <c r="P40" s="387"/>
      <c r="R40" s="346"/>
    </row>
    <row r="41" spans="1:18" ht="24.75" hidden="1" thickTop="1" x14ac:dyDescent="0.25">
      <c r="A41" s="64">
        <v>21399</v>
      </c>
      <c r="B41" s="111" t="s">
        <v>62</v>
      </c>
      <c r="C41" s="405">
        <f t="shared" si="1"/>
        <v>0</v>
      </c>
      <c r="D41" s="112" t="s">
        <v>46</v>
      </c>
      <c r="E41" s="115" t="s">
        <v>46</v>
      </c>
      <c r="F41" s="119" t="s">
        <v>46</v>
      </c>
      <c r="G41" s="112" t="s">
        <v>46</v>
      </c>
      <c r="H41" s="407" t="s">
        <v>46</v>
      </c>
      <c r="I41" s="119" t="s">
        <v>46</v>
      </c>
      <c r="J41" s="116"/>
      <c r="K41" s="408"/>
      <c r="L41" s="230">
        <f t="shared" si="2"/>
        <v>0</v>
      </c>
      <c r="M41" s="409" t="s">
        <v>46</v>
      </c>
      <c r="N41" s="115" t="s">
        <v>46</v>
      </c>
      <c r="O41" s="119" t="s">
        <v>46</v>
      </c>
      <c r="P41" s="387"/>
      <c r="R41" s="346"/>
    </row>
    <row r="42" spans="1:18" s="37" customFormat="1" ht="24.75" hidden="1" thickTop="1" x14ac:dyDescent="0.25">
      <c r="A42" s="100">
        <v>21420</v>
      </c>
      <c r="B42" s="85" t="s">
        <v>63</v>
      </c>
      <c r="C42" s="417">
        <f>F42</f>
        <v>0</v>
      </c>
      <c r="D42" s="134"/>
      <c r="E42" s="418"/>
      <c r="F42" s="145">
        <f>D42+E42</f>
        <v>0</v>
      </c>
      <c r="G42" s="90" t="s">
        <v>46</v>
      </c>
      <c r="H42" s="395" t="s">
        <v>46</v>
      </c>
      <c r="I42" s="94" t="s">
        <v>46</v>
      </c>
      <c r="J42" s="90" t="s">
        <v>46</v>
      </c>
      <c r="K42" s="395" t="s">
        <v>46</v>
      </c>
      <c r="L42" s="94" t="s">
        <v>46</v>
      </c>
      <c r="M42" s="396" t="s">
        <v>46</v>
      </c>
      <c r="N42" s="91" t="s">
        <v>46</v>
      </c>
      <c r="O42" s="94" t="s">
        <v>46</v>
      </c>
      <c r="P42" s="397"/>
      <c r="R42" s="346"/>
    </row>
    <row r="43" spans="1:18" s="37" customFormat="1" ht="24.75" hidden="1" thickTop="1" x14ac:dyDescent="0.25">
      <c r="A43" s="136">
        <v>21490</v>
      </c>
      <c r="B43" s="137" t="s">
        <v>64</v>
      </c>
      <c r="C43" s="417">
        <f>F43+I43+L43</f>
        <v>0</v>
      </c>
      <c r="D43" s="138">
        <f>D44</f>
        <v>0</v>
      </c>
      <c r="E43" s="141">
        <f>E44</f>
        <v>0</v>
      </c>
      <c r="F43" s="420">
        <f>D43+E43</f>
        <v>0</v>
      </c>
      <c r="G43" s="138">
        <f>G44</f>
        <v>0</v>
      </c>
      <c r="H43" s="419">
        <f t="shared" ref="H43:K43" si="3">H44</f>
        <v>0</v>
      </c>
      <c r="I43" s="420">
        <f>G43+H43</f>
        <v>0</v>
      </c>
      <c r="J43" s="138">
        <f>J44</f>
        <v>0</v>
      </c>
      <c r="K43" s="419">
        <f t="shared" si="3"/>
        <v>0</v>
      </c>
      <c r="L43" s="420">
        <f>J43+K43</f>
        <v>0</v>
      </c>
      <c r="M43" s="396" t="s">
        <v>46</v>
      </c>
      <c r="N43" s="91" t="s">
        <v>46</v>
      </c>
      <c r="O43" s="94" t="s">
        <v>46</v>
      </c>
      <c r="P43" s="397"/>
      <c r="R43" s="346"/>
    </row>
    <row r="44" spans="1:18" s="37" customFormat="1" ht="24.75" hidden="1" thickTop="1" x14ac:dyDescent="0.25">
      <c r="A44" s="64">
        <v>21499</v>
      </c>
      <c r="B44" s="111" t="s">
        <v>65</v>
      </c>
      <c r="C44" s="421">
        <f>F44+I44+L44</f>
        <v>0</v>
      </c>
      <c r="D44" s="57"/>
      <c r="E44" s="60"/>
      <c r="F44" s="380">
        <f>D44+E44</f>
        <v>0</v>
      </c>
      <c r="G44" s="422"/>
      <c r="H44" s="379"/>
      <c r="I44" s="380">
        <f>G44+H44</f>
        <v>0</v>
      </c>
      <c r="J44" s="57"/>
      <c r="K44" s="379"/>
      <c r="L44" s="380">
        <f>J44+K44</f>
        <v>0</v>
      </c>
      <c r="M44" s="415" t="s">
        <v>46</v>
      </c>
      <c r="N44" s="127" t="s">
        <v>46</v>
      </c>
      <c r="O44" s="132" t="s">
        <v>46</v>
      </c>
      <c r="P44" s="416"/>
      <c r="R44" s="346"/>
    </row>
    <row r="45" spans="1:18" ht="24.75" hidden="1" thickTop="1" x14ac:dyDescent="0.25">
      <c r="A45" s="152">
        <v>23000</v>
      </c>
      <c r="B45" s="153" t="s">
        <v>66</v>
      </c>
      <c r="C45" s="417">
        <f>O45</f>
        <v>0</v>
      </c>
      <c r="D45" s="423" t="s">
        <v>46</v>
      </c>
      <c r="E45" s="424" t="s">
        <v>46</v>
      </c>
      <c r="F45" s="427" t="s">
        <v>46</v>
      </c>
      <c r="G45" s="423" t="s">
        <v>46</v>
      </c>
      <c r="H45" s="426" t="s">
        <v>46</v>
      </c>
      <c r="I45" s="427" t="s">
        <v>46</v>
      </c>
      <c r="J45" s="423" t="s">
        <v>46</v>
      </c>
      <c r="K45" s="426" t="s">
        <v>46</v>
      </c>
      <c r="L45" s="427" t="s">
        <v>46</v>
      </c>
      <c r="M45" s="428">
        <f>SUM(M46:M47)</f>
        <v>0</v>
      </c>
      <c r="N45" s="144">
        <f>SUM(N46:N47)</f>
        <v>0</v>
      </c>
      <c r="O45" s="145">
        <f>M45+N45</f>
        <v>0</v>
      </c>
      <c r="P45" s="397"/>
      <c r="R45" s="346"/>
    </row>
    <row r="46" spans="1:18" ht="24.75" hidden="1" thickTop="1" x14ac:dyDescent="0.25">
      <c r="A46" s="155">
        <v>23410</v>
      </c>
      <c r="B46" s="156" t="s">
        <v>67</v>
      </c>
      <c r="C46" s="429">
        <f>O46</f>
        <v>0</v>
      </c>
      <c r="D46" s="158" t="s">
        <v>46</v>
      </c>
      <c r="E46" s="161" t="s">
        <v>46</v>
      </c>
      <c r="F46" s="163" t="s">
        <v>46</v>
      </c>
      <c r="G46" s="158" t="s">
        <v>46</v>
      </c>
      <c r="H46" s="431" t="s">
        <v>46</v>
      </c>
      <c r="I46" s="163" t="s">
        <v>46</v>
      </c>
      <c r="J46" s="158" t="s">
        <v>46</v>
      </c>
      <c r="K46" s="431" t="s">
        <v>46</v>
      </c>
      <c r="L46" s="163" t="s">
        <v>46</v>
      </c>
      <c r="M46" s="432"/>
      <c r="N46" s="433"/>
      <c r="O46" s="169">
        <f>M46+N46</f>
        <v>0</v>
      </c>
      <c r="P46" s="434"/>
      <c r="R46" s="346"/>
    </row>
    <row r="47" spans="1:18" ht="24.75" hidden="1" thickTop="1" x14ac:dyDescent="0.25">
      <c r="A47" s="155">
        <v>23510</v>
      </c>
      <c r="B47" s="156" t="s">
        <v>68</v>
      </c>
      <c r="C47" s="429">
        <f>O47</f>
        <v>0</v>
      </c>
      <c r="D47" s="158" t="s">
        <v>46</v>
      </c>
      <c r="E47" s="161" t="s">
        <v>46</v>
      </c>
      <c r="F47" s="163" t="s">
        <v>46</v>
      </c>
      <c r="G47" s="158" t="s">
        <v>46</v>
      </c>
      <c r="H47" s="431" t="s">
        <v>46</v>
      </c>
      <c r="I47" s="163" t="s">
        <v>46</v>
      </c>
      <c r="J47" s="158" t="s">
        <v>46</v>
      </c>
      <c r="K47" s="431" t="s">
        <v>46</v>
      </c>
      <c r="L47" s="163" t="s">
        <v>46</v>
      </c>
      <c r="M47" s="432"/>
      <c r="N47" s="433"/>
      <c r="O47" s="169">
        <f>M47+N47</f>
        <v>0</v>
      </c>
      <c r="P47" s="434"/>
      <c r="R47" s="346"/>
    </row>
    <row r="48" spans="1:18" ht="12.75" thickTop="1" x14ac:dyDescent="0.25">
      <c r="A48" s="164"/>
      <c r="B48" s="156"/>
      <c r="C48" s="435"/>
      <c r="D48" s="436"/>
      <c r="E48" s="602"/>
      <c r="F48" s="167"/>
      <c r="G48" s="436"/>
      <c r="H48" s="437"/>
      <c r="I48" s="163"/>
      <c r="J48" s="162"/>
      <c r="K48" s="438"/>
      <c r="L48" s="169"/>
      <c r="M48" s="432"/>
      <c r="N48" s="433"/>
      <c r="O48" s="169"/>
      <c r="P48" s="434"/>
      <c r="R48" s="346"/>
    </row>
    <row r="49" spans="1:18" s="37" customFormat="1" x14ac:dyDescent="0.25">
      <c r="A49" s="170"/>
      <c r="B49" s="171" t="s">
        <v>69</v>
      </c>
      <c r="C49" s="439"/>
      <c r="D49" s="440"/>
      <c r="E49" s="603"/>
      <c r="F49" s="607"/>
      <c r="G49" s="440"/>
      <c r="H49" s="442"/>
      <c r="I49" s="180"/>
      <c r="J49" s="440"/>
      <c r="K49" s="442"/>
      <c r="L49" s="180"/>
      <c r="M49" s="443"/>
      <c r="N49" s="441"/>
      <c r="O49" s="180"/>
      <c r="P49" s="444"/>
      <c r="R49" s="346"/>
    </row>
    <row r="50" spans="1:18" s="37" customFormat="1" ht="12.75" thickBot="1" x14ac:dyDescent="0.3">
      <c r="A50" s="181"/>
      <c r="B50" s="38" t="s">
        <v>70</v>
      </c>
      <c r="C50" s="445">
        <f t="shared" ref="C50:C113" si="4">F50+I50+L50+O50</f>
        <v>675018</v>
      </c>
      <c r="D50" s="182">
        <f>SUM(D51,D281)</f>
        <v>675018</v>
      </c>
      <c r="E50" s="183">
        <f>SUM(E51,E281)</f>
        <v>0</v>
      </c>
      <c r="F50" s="184">
        <f t="shared" ref="F50:F114" si="5">D50+E50</f>
        <v>675018</v>
      </c>
      <c r="G50" s="182">
        <f>SUM(G51,G281)</f>
        <v>0</v>
      </c>
      <c r="H50" s="446">
        <f>SUM(H51,H281)</f>
        <v>0</v>
      </c>
      <c r="I50" s="187">
        <f t="shared" ref="I50:I114" si="6">G50+H50</f>
        <v>0</v>
      </c>
      <c r="J50" s="182">
        <f>SUM(J51,J281)</f>
        <v>0</v>
      </c>
      <c r="K50" s="446">
        <f>SUM(K51,K281)</f>
        <v>0</v>
      </c>
      <c r="L50" s="187">
        <f t="shared" ref="L50:L114" si="7">J50+K50</f>
        <v>0</v>
      </c>
      <c r="M50" s="447">
        <f>SUM(M51,M281)</f>
        <v>0</v>
      </c>
      <c r="N50" s="185">
        <f>SUM(N51,N281)</f>
        <v>0</v>
      </c>
      <c r="O50" s="187">
        <f t="shared" ref="O50:O114" si="8">M50+N50</f>
        <v>0</v>
      </c>
      <c r="P50" s="373"/>
      <c r="R50" s="346"/>
    </row>
    <row r="51" spans="1:18" s="37" customFormat="1" ht="36.75" thickTop="1" x14ac:dyDescent="0.25">
      <c r="A51" s="188"/>
      <c r="B51" s="189" t="s">
        <v>71</v>
      </c>
      <c r="C51" s="448">
        <f t="shared" si="4"/>
        <v>675018</v>
      </c>
      <c r="D51" s="191">
        <f>SUM(D52,D194)</f>
        <v>675018</v>
      </c>
      <c r="E51" s="192">
        <f>SUM(E52,E194)</f>
        <v>0</v>
      </c>
      <c r="F51" s="193">
        <f t="shared" si="5"/>
        <v>675018</v>
      </c>
      <c r="G51" s="191">
        <f>SUM(G52,G194)</f>
        <v>0</v>
      </c>
      <c r="H51" s="449">
        <f>SUM(H52,H194)</f>
        <v>0</v>
      </c>
      <c r="I51" s="196">
        <f t="shared" si="6"/>
        <v>0</v>
      </c>
      <c r="J51" s="191">
        <f>SUM(J52,J194)</f>
        <v>0</v>
      </c>
      <c r="K51" s="449">
        <f>SUM(K52,K194)</f>
        <v>0</v>
      </c>
      <c r="L51" s="196">
        <f t="shared" si="7"/>
        <v>0</v>
      </c>
      <c r="M51" s="450">
        <f>SUM(M52,M194)</f>
        <v>0</v>
      </c>
      <c r="N51" s="194">
        <f>SUM(N52,N194)</f>
        <v>0</v>
      </c>
      <c r="O51" s="196">
        <f t="shared" si="8"/>
        <v>0</v>
      </c>
      <c r="P51" s="451"/>
      <c r="R51" s="346"/>
    </row>
    <row r="52" spans="1:18" s="37" customFormat="1" ht="24" x14ac:dyDescent="0.25">
      <c r="A52" s="197"/>
      <c r="B52" s="28" t="s">
        <v>72</v>
      </c>
      <c r="C52" s="452">
        <f t="shared" si="4"/>
        <v>56579</v>
      </c>
      <c r="D52" s="173">
        <f>SUM(D53,D75,D173,D187)</f>
        <v>51744</v>
      </c>
      <c r="E52" s="174">
        <f>SUM(E53,E75,E173,E187)</f>
        <v>4835</v>
      </c>
      <c r="F52" s="175">
        <f t="shared" si="5"/>
        <v>56579</v>
      </c>
      <c r="G52" s="173">
        <f>SUM(G53,G75,G173,G187)</f>
        <v>0</v>
      </c>
      <c r="H52" s="453">
        <f>SUM(H53,H75,H173,H187)</f>
        <v>0</v>
      </c>
      <c r="I52" s="199">
        <f t="shared" si="6"/>
        <v>0</v>
      </c>
      <c r="J52" s="173">
        <f>SUM(J53,J75,J173,J187)</f>
        <v>0</v>
      </c>
      <c r="K52" s="453">
        <f>SUM(K53,K75,K173,K187)</f>
        <v>0</v>
      </c>
      <c r="L52" s="199">
        <f t="shared" si="7"/>
        <v>0</v>
      </c>
      <c r="M52" s="346">
        <f>SUM(M53,M75,M173,M187)</f>
        <v>0</v>
      </c>
      <c r="N52" s="176">
        <f>SUM(N53,N75,N173,N187)</f>
        <v>0</v>
      </c>
      <c r="O52" s="199">
        <f t="shared" si="8"/>
        <v>0</v>
      </c>
      <c r="P52" s="454"/>
      <c r="R52" s="346"/>
    </row>
    <row r="53" spans="1:18" s="37" customFormat="1" hidden="1" x14ac:dyDescent="0.25">
      <c r="A53" s="200">
        <v>1000</v>
      </c>
      <c r="B53" s="200" t="s">
        <v>73</v>
      </c>
      <c r="C53" s="455">
        <f t="shared" si="4"/>
        <v>0</v>
      </c>
      <c r="D53" s="206">
        <f>SUM(D54,D67)</f>
        <v>0</v>
      </c>
      <c r="E53" s="207">
        <f>SUM(E54,E67)</f>
        <v>0</v>
      </c>
      <c r="F53" s="209">
        <f t="shared" si="5"/>
        <v>0</v>
      </c>
      <c r="G53" s="206">
        <f>SUM(G54,G67)</f>
        <v>0</v>
      </c>
      <c r="H53" s="456">
        <f>SUM(H54,H67)</f>
        <v>0</v>
      </c>
      <c r="I53" s="209">
        <f t="shared" si="6"/>
        <v>0</v>
      </c>
      <c r="J53" s="206">
        <f>SUM(J54,J67)</f>
        <v>0</v>
      </c>
      <c r="K53" s="456">
        <f>SUM(K54,K67)</f>
        <v>0</v>
      </c>
      <c r="L53" s="209">
        <f t="shared" si="7"/>
        <v>0</v>
      </c>
      <c r="M53" s="457">
        <f>SUM(M54,M67)</f>
        <v>0</v>
      </c>
      <c r="N53" s="207">
        <f>SUM(N54,N67)</f>
        <v>0</v>
      </c>
      <c r="O53" s="209">
        <f t="shared" si="8"/>
        <v>0</v>
      </c>
      <c r="P53" s="458"/>
      <c r="R53" s="346"/>
    </row>
    <row r="54" spans="1:18" hidden="1" x14ac:dyDescent="0.25">
      <c r="A54" s="85">
        <v>1100</v>
      </c>
      <c r="B54" s="210" t="s">
        <v>74</v>
      </c>
      <c r="C54" s="393">
        <f t="shared" si="4"/>
        <v>0</v>
      </c>
      <c r="D54" s="95">
        <f>SUM(D55,D58,D66)</f>
        <v>0</v>
      </c>
      <c r="E54" s="98">
        <f>SUM(E55,E58,E66)</f>
        <v>0</v>
      </c>
      <c r="F54" s="99">
        <f t="shared" si="5"/>
        <v>0</v>
      </c>
      <c r="G54" s="95">
        <f>SUM(G55,G58,G66)</f>
        <v>0</v>
      </c>
      <c r="H54" s="399">
        <f>SUM(H55,H58,H66)</f>
        <v>0</v>
      </c>
      <c r="I54" s="99">
        <f t="shared" si="6"/>
        <v>0</v>
      </c>
      <c r="J54" s="95">
        <f>SUM(J55,J58,J66)</f>
        <v>0</v>
      </c>
      <c r="K54" s="399">
        <f>SUM(K55,K58,K66)</f>
        <v>0</v>
      </c>
      <c r="L54" s="99">
        <f t="shared" si="7"/>
        <v>0</v>
      </c>
      <c r="M54" s="459">
        <f>SUM(M55,M58,M66)</f>
        <v>0</v>
      </c>
      <c r="N54" s="266">
        <f>SUM(N55,N58,N66)</f>
        <v>0</v>
      </c>
      <c r="O54" s="268">
        <f t="shared" si="8"/>
        <v>0</v>
      </c>
      <c r="P54" s="460"/>
      <c r="R54" s="346"/>
    </row>
    <row r="55" spans="1:18" hidden="1" x14ac:dyDescent="0.25">
      <c r="A55" s="213">
        <v>1110</v>
      </c>
      <c r="B55" s="156" t="s">
        <v>75</v>
      </c>
      <c r="C55" s="435">
        <f t="shared" si="4"/>
        <v>0</v>
      </c>
      <c r="D55" s="214">
        <f>SUM(D56:D57)</f>
        <v>0</v>
      </c>
      <c r="E55" s="217">
        <f>SUM(E56:E57)</f>
        <v>0</v>
      </c>
      <c r="F55" s="219">
        <f t="shared" si="5"/>
        <v>0</v>
      </c>
      <c r="G55" s="214">
        <f>SUM(G56:G57)</f>
        <v>0</v>
      </c>
      <c r="H55" s="461">
        <f>SUM(H56:H57)</f>
        <v>0</v>
      </c>
      <c r="I55" s="219">
        <f t="shared" si="6"/>
        <v>0</v>
      </c>
      <c r="J55" s="214">
        <f>SUM(J56:J57)</f>
        <v>0</v>
      </c>
      <c r="K55" s="461">
        <f>SUM(K56:K57)</f>
        <v>0</v>
      </c>
      <c r="L55" s="219">
        <f t="shared" si="7"/>
        <v>0</v>
      </c>
      <c r="M55" s="462">
        <f>SUM(M56:M57)</f>
        <v>0</v>
      </c>
      <c r="N55" s="217">
        <f>SUM(N56:N57)</f>
        <v>0</v>
      </c>
      <c r="O55" s="219">
        <f t="shared" si="8"/>
        <v>0</v>
      </c>
      <c r="P55" s="434"/>
      <c r="R55" s="346"/>
    </row>
    <row r="56" spans="1:18" hidden="1" x14ac:dyDescent="0.25">
      <c r="A56" s="55">
        <v>1111</v>
      </c>
      <c r="B56" s="101" t="s">
        <v>76</v>
      </c>
      <c r="C56" s="400">
        <f t="shared" si="4"/>
        <v>0</v>
      </c>
      <c r="D56" s="106">
        <v>0</v>
      </c>
      <c r="E56" s="108"/>
      <c r="F56" s="243">
        <f t="shared" si="5"/>
        <v>0</v>
      </c>
      <c r="G56" s="106"/>
      <c r="H56" s="403"/>
      <c r="I56" s="243">
        <f t="shared" si="6"/>
        <v>0</v>
      </c>
      <c r="J56" s="106"/>
      <c r="K56" s="403"/>
      <c r="L56" s="243">
        <f t="shared" si="7"/>
        <v>0</v>
      </c>
      <c r="M56" s="463"/>
      <c r="N56" s="108"/>
      <c r="O56" s="243">
        <f t="shared" si="8"/>
        <v>0</v>
      </c>
      <c r="P56" s="382"/>
      <c r="R56" s="346"/>
    </row>
    <row r="57" spans="1:18" ht="24" hidden="1" x14ac:dyDescent="0.25">
      <c r="A57" s="64">
        <v>1119</v>
      </c>
      <c r="B57" s="111" t="s">
        <v>77</v>
      </c>
      <c r="C57" s="405">
        <f t="shared" si="4"/>
        <v>0</v>
      </c>
      <c r="D57" s="116">
        <v>0</v>
      </c>
      <c r="E57" s="118"/>
      <c r="F57" s="230">
        <f t="shared" si="5"/>
        <v>0</v>
      </c>
      <c r="G57" s="116"/>
      <c r="H57" s="408"/>
      <c r="I57" s="230">
        <f t="shared" si="6"/>
        <v>0</v>
      </c>
      <c r="J57" s="116"/>
      <c r="K57" s="408"/>
      <c r="L57" s="230">
        <f t="shared" si="7"/>
        <v>0</v>
      </c>
      <c r="M57" s="464"/>
      <c r="N57" s="118"/>
      <c r="O57" s="230">
        <f t="shared" si="8"/>
        <v>0</v>
      </c>
      <c r="P57" s="387"/>
      <c r="R57" s="346"/>
    </row>
    <row r="58" spans="1:18" ht="24" hidden="1" x14ac:dyDescent="0.25">
      <c r="A58" s="224">
        <v>1140</v>
      </c>
      <c r="B58" s="111" t="s">
        <v>78</v>
      </c>
      <c r="C58" s="405">
        <f t="shared" si="4"/>
        <v>0</v>
      </c>
      <c r="D58" s="225">
        <f>SUM(D59:D65)</f>
        <v>0</v>
      </c>
      <c r="E58" s="228">
        <f>SUM(E59:E65)</f>
        <v>0</v>
      </c>
      <c r="F58" s="230">
        <f>D58+E58</f>
        <v>0</v>
      </c>
      <c r="G58" s="225">
        <f>SUM(G59:G65)</f>
        <v>0</v>
      </c>
      <c r="H58" s="465">
        <f>SUM(H59:H65)</f>
        <v>0</v>
      </c>
      <c r="I58" s="230">
        <f t="shared" si="6"/>
        <v>0</v>
      </c>
      <c r="J58" s="225">
        <f>SUM(J59:J65)</f>
        <v>0</v>
      </c>
      <c r="K58" s="465">
        <f>SUM(K59:K65)</f>
        <v>0</v>
      </c>
      <c r="L58" s="230">
        <f t="shared" si="7"/>
        <v>0</v>
      </c>
      <c r="M58" s="466">
        <f>SUM(M59:M65)</f>
        <v>0</v>
      </c>
      <c r="N58" s="228">
        <f>SUM(N59:N65)</f>
        <v>0</v>
      </c>
      <c r="O58" s="230">
        <f t="shared" si="8"/>
        <v>0</v>
      </c>
      <c r="P58" s="387"/>
      <c r="R58" s="346"/>
    </row>
    <row r="59" spans="1:18" hidden="1" x14ac:dyDescent="0.25">
      <c r="A59" s="64">
        <v>1141</v>
      </c>
      <c r="B59" s="111" t="s">
        <v>79</v>
      </c>
      <c r="C59" s="405">
        <f t="shared" si="4"/>
        <v>0</v>
      </c>
      <c r="D59" s="116">
        <v>0</v>
      </c>
      <c r="E59" s="118"/>
      <c r="F59" s="230">
        <f t="shared" si="5"/>
        <v>0</v>
      </c>
      <c r="G59" s="116"/>
      <c r="H59" s="408"/>
      <c r="I59" s="230">
        <f t="shared" si="6"/>
        <v>0</v>
      </c>
      <c r="J59" s="116"/>
      <c r="K59" s="408"/>
      <c r="L59" s="230">
        <f t="shared" si="7"/>
        <v>0</v>
      </c>
      <c r="M59" s="464"/>
      <c r="N59" s="118"/>
      <c r="O59" s="230">
        <f t="shared" si="8"/>
        <v>0</v>
      </c>
      <c r="P59" s="387"/>
      <c r="R59" s="346"/>
    </row>
    <row r="60" spans="1:18" ht="24" hidden="1" x14ac:dyDescent="0.25">
      <c r="A60" s="64">
        <v>1142</v>
      </c>
      <c r="B60" s="111" t="s">
        <v>80</v>
      </c>
      <c r="C60" s="405">
        <f t="shared" si="4"/>
        <v>0</v>
      </c>
      <c r="D60" s="116">
        <v>0</v>
      </c>
      <c r="E60" s="118"/>
      <c r="F60" s="230">
        <f t="shared" si="5"/>
        <v>0</v>
      </c>
      <c r="G60" s="116"/>
      <c r="H60" s="408"/>
      <c r="I60" s="230">
        <f t="shared" si="6"/>
        <v>0</v>
      </c>
      <c r="J60" s="116"/>
      <c r="K60" s="408"/>
      <c r="L60" s="230">
        <f t="shared" si="7"/>
        <v>0</v>
      </c>
      <c r="M60" s="464"/>
      <c r="N60" s="118"/>
      <c r="O60" s="230">
        <f t="shared" si="8"/>
        <v>0</v>
      </c>
      <c r="P60" s="387"/>
      <c r="R60" s="346"/>
    </row>
    <row r="61" spans="1:18" ht="24" hidden="1" x14ac:dyDescent="0.25">
      <c r="A61" s="64">
        <v>1145</v>
      </c>
      <c r="B61" s="111" t="s">
        <v>81</v>
      </c>
      <c r="C61" s="405">
        <f t="shared" si="4"/>
        <v>0</v>
      </c>
      <c r="D61" s="116">
        <v>0</v>
      </c>
      <c r="E61" s="118"/>
      <c r="F61" s="230">
        <f t="shared" si="5"/>
        <v>0</v>
      </c>
      <c r="G61" s="116"/>
      <c r="H61" s="408"/>
      <c r="I61" s="230">
        <f t="shared" si="6"/>
        <v>0</v>
      </c>
      <c r="J61" s="116"/>
      <c r="K61" s="408"/>
      <c r="L61" s="230">
        <f t="shared" si="7"/>
        <v>0</v>
      </c>
      <c r="M61" s="464"/>
      <c r="N61" s="118"/>
      <c r="O61" s="230">
        <f t="shared" si="8"/>
        <v>0</v>
      </c>
      <c r="P61" s="387"/>
      <c r="R61" s="346"/>
    </row>
    <row r="62" spans="1:18" ht="24" hidden="1" x14ac:dyDescent="0.25">
      <c r="A62" s="64">
        <v>1146</v>
      </c>
      <c r="B62" s="111" t="s">
        <v>82</v>
      </c>
      <c r="C62" s="405">
        <f t="shared" si="4"/>
        <v>0</v>
      </c>
      <c r="D62" s="116">
        <v>0</v>
      </c>
      <c r="E62" s="118"/>
      <c r="F62" s="230">
        <f t="shared" si="5"/>
        <v>0</v>
      </c>
      <c r="G62" s="116"/>
      <c r="H62" s="408"/>
      <c r="I62" s="230">
        <f t="shared" si="6"/>
        <v>0</v>
      </c>
      <c r="J62" s="116"/>
      <c r="K62" s="408"/>
      <c r="L62" s="230">
        <f t="shared" si="7"/>
        <v>0</v>
      </c>
      <c r="M62" s="464"/>
      <c r="N62" s="118"/>
      <c r="O62" s="230">
        <f t="shared" si="8"/>
        <v>0</v>
      </c>
      <c r="P62" s="387"/>
      <c r="R62" s="346"/>
    </row>
    <row r="63" spans="1:18" hidden="1" x14ac:dyDescent="0.25">
      <c r="A63" s="64">
        <v>1147</v>
      </c>
      <c r="B63" s="111" t="s">
        <v>83</v>
      </c>
      <c r="C63" s="405">
        <f t="shared" si="4"/>
        <v>0</v>
      </c>
      <c r="D63" s="116">
        <v>0</v>
      </c>
      <c r="E63" s="118"/>
      <c r="F63" s="230">
        <f t="shared" si="5"/>
        <v>0</v>
      </c>
      <c r="G63" s="116"/>
      <c r="H63" s="408"/>
      <c r="I63" s="230">
        <f t="shared" si="6"/>
        <v>0</v>
      </c>
      <c r="J63" s="116"/>
      <c r="K63" s="408"/>
      <c r="L63" s="230">
        <f t="shared" si="7"/>
        <v>0</v>
      </c>
      <c r="M63" s="464"/>
      <c r="N63" s="118"/>
      <c r="O63" s="230">
        <f t="shared" si="8"/>
        <v>0</v>
      </c>
      <c r="P63" s="387"/>
      <c r="R63" s="346"/>
    </row>
    <row r="64" spans="1:18" hidden="1" x14ac:dyDescent="0.25">
      <c r="A64" s="64">
        <v>1148</v>
      </c>
      <c r="B64" s="111" t="s">
        <v>84</v>
      </c>
      <c r="C64" s="405">
        <f t="shared" si="4"/>
        <v>0</v>
      </c>
      <c r="D64" s="116">
        <v>0</v>
      </c>
      <c r="E64" s="118"/>
      <c r="F64" s="230">
        <f t="shared" si="5"/>
        <v>0</v>
      </c>
      <c r="G64" s="116"/>
      <c r="H64" s="408"/>
      <c r="I64" s="230">
        <f t="shared" si="6"/>
        <v>0</v>
      </c>
      <c r="J64" s="116"/>
      <c r="K64" s="408"/>
      <c r="L64" s="230">
        <f t="shared" si="7"/>
        <v>0</v>
      </c>
      <c r="M64" s="464"/>
      <c r="N64" s="118"/>
      <c r="O64" s="230">
        <f t="shared" si="8"/>
        <v>0</v>
      </c>
      <c r="P64" s="387"/>
      <c r="R64" s="346"/>
    </row>
    <row r="65" spans="1:18" ht="36" hidden="1" x14ac:dyDescent="0.25">
      <c r="A65" s="64">
        <v>1149</v>
      </c>
      <c r="B65" s="111" t="s">
        <v>85</v>
      </c>
      <c r="C65" s="405">
        <f t="shared" si="4"/>
        <v>0</v>
      </c>
      <c r="D65" s="116">
        <v>0</v>
      </c>
      <c r="E65" s="118"/>
      <c r="F65" s="230">
        <f t="shared" si="5"/>
        <v>0</v>
      </c>
      <c r="G65" s="116"/>
      <c r="H65" s="408"/>
      <c r="I65" s="230">
        <f t="shared" si="6"/>
        <v>0</v>
      </c>
      <c r="J65" s="116"/>
      <c r="K65" s="408"/>
      <c r="L65" s="230">
        <f t="shared" si="7"/>
        <v>0</v>
      </c>
      <c r="M65" s="464"/>
      <c r="N65" s="118"/>
      <c r="O65" s="230">
        <f t="shared" si="8"/>
        <v>0</v>
      </c>
      <c r="P65" s="387"/>
      <c r="R65" s="346"/>
    </row>
    <row r="66" spans="1:18" ht="36" hidden="1" x14ac:dyDescent="0.25">
      <c r="A66" s="213">
        <v>1150</v>
      </c>
      <c r="B66" s="156" t="s">
        <v>86</v>
      </c>
      <c r="C66" s="405">
        <f t="shared" si="4"/>
        <v>0</v>
      </c>
      <c r="D66" s="231">
        <v>0</v>
      </c>
      <c r="E66" s="234"/>
      <c r="F66" s="219">
        <f t="shared" si="5"/>
        <v>0</v>
      </c>
      <c r="G66" s="231"/>
      <c r="H66" s="467"/>
      <c r="I66" s="219">
        <f t="shared" si="6"/>
        <v>0</v>
      </c>
      <c r="J66" s="231"/>
      <c r="K66" s="467"/>
      <c r="L66" s="219">
        <f t="shared" si="7"/>
        <v>0</v>
      </c>
      <c r="M66" s="468"/>
      <c r="N66" s="234"/>
      <c r="O66" s="219">
        <f t="shared" si="8"/>
        <v>0</v>
      </c>
      <c r="P66" s="434"/>
      <c r="R66" s="346"/>
    </row>
    <row r="67" spans="1:18" ht="36" hidden="1" x14ac:dyDescent="0.25">
      <c r="A67" s="85">
        <v>1200</v>
      </c>
      <c r="B67" s="210" t="s">
        <v>87</v>
      </c>
      <c r="C67" s="393">
        <f t="shared" si="4"/>
        <v>0</v>
      </c>
      <c r="D67" s="95">
        <f>SUM(D68:D69)</f>
        <v>0</v>
      </c>
      <c r="E67" s="98">
        <f>SUM(E68:E69)</f>
        <v>0</v>
      </c>
      <c r="F67" s="99">
        <f>D67+E67</f>
        <v>0</v>
      </c>
      <c r="G67" s="95">
        <f>SUM(G68:G69)</f>
        <v>0</v>
      </c>
      <c r="H67" s="399">
        <f>SUM(H68:H69)</f>
        <v>0</v>
      </c>
      <c r="I67" s="99">
        <f t="shared" si="6"/>
        <v>0</v>
      </c>
      <c r="J67" s="95">
        <f>SUM(J68:J69)</f>
        <v>0</v>
      </c>
      <c r="K67" s="399">
        <f>SUM(K68:K69)</f>
        <v>0</v>
      </c>
      <c r="L67" s="99">
        <f t="shared" si="7"/>
        <v>0</v>
      </c>
      <c r="M67" s="469">
        <f>SUM(M68:M69)</f>
        <v>0</v>
      </c>
      <c r="N67" s="98">
        <f>SUM(N68:N69)</f>
        <v>0</v>
      </c>
      <c r="O67" s="99">
        <f t="shared" si="8"/>
        <v>0</v>
      </c>
      <c r="P67" s="397"/>
      <c r="R67" s="346"/>
    </row>
    <row r="68" spans="1:18" ht="24" hidden="1" x14ac:dyDescent="0.25">
      <c r="A68" s="350">
        <v>1210</v>
      </c>
      <c r="B68" s="101" t="s">
        <v>88</v>
      </c>
      <c r="C68" s="400">
        <f t="shared" si="4"/>
        <v>0</v>
      </c>
      <c r="D68" s="106">
        <v>0</v>
      </c>
      <c r="E68" s="108"/>
      <c r="F68" s="243">
        <f t="shared" si="5"/>
        <v>0</v>
      </c>
      <c r="G68" s="106"/>
      <c r="H68" s="403"/>
      <c r="I68" s="243">
        <f t="shared" si="6"/>
        <v>0</v>
      </c>
      <c r="J68" s="106"/>
      <c r="K68" s="403"/>
      <c r="L68" s="243">
        <f t="shared" si="7"/>
        <v>0</v>
      </c>
      <c r="M68" s="463"/>
      <c r="N68" s="108"/>
      <c r="O68" s="243">
        <f t="shared" si="8"/>
        <v>0</v>
      </c>
      <c r="P68" s="382"/>
      <c r="R68" s="346"/>
    </row>
    <row r="69" spans="1:18" ht="24" hidden="1" x14ac:dyDescent="0.25">
      <c r="A69" s="224">
        <v>1220</v>
      </c>
      <c r="B69" s="111" t="s">
        <v>89</v>
      </c>
      <c r="C69" s="405">
        <f t="shared" si="4"/>
        <v>0</v>
      </c>
      <c r="D69" s="225">
        <f>SUM(D70:D74)</f>
        <v>0</v>
      </c>
      <c r="E69" s="228">
        <f>SUM(E70:E74)</f>
        <v>0</v>
      </c>
      <c r="F69" s="230">
        <f t="shared" si="5"/>
        <v>0</v>
      </c>
      <c r="G69" s="225">
        <f>SUM(G70:G74)</f>
        <v>0</v>
      </c>
      <c r="H69" s="465">
        <f>SUM(H70:H74)</f>
        <v>0</v>
      </c>
      <c r="I69" s="230">
        <f t="shared" si="6"/>
        <v>0</v>
      </c>
      <c r="J69" s="225">
        <f>SUM(J70:J74)</f>
        <v>0</v>
      </c>
      <c r="K69" s="465">
        <f>SUM(K70:K74)</f>
        <v>0</v>
      </c>
      <c r="L69" s="230">
        <f t="shared" si="7"/>
        <v>0</v>
      </c>
      <c r="M69" s="466">
        <f>SUM(M70:M74)</f>
        <v>0</v>
      </c>
      <c r="N69" s="228">
        <f>SUM(N70:N74)</f>
        <v>0</v>
      </c>
      <c r="O69" s="230">
        <f t="shared" si="8"/>
        <v>0</v>
      </c>
      <c r="P69" s="387"/>
      <c r="R69" s="346"/>
    </row>
    <row r="70" spans="1:18" ht="60" hidden="1" x14ac:dyDescent="0.25">
      <c r="A70" s="64">
        <v>1221</v>
      </c>
      <c r="B70" s="111" t="s">
        <v>90</v>
      </c>
      <c r="C70" s="405">
        <f t="shared" si="4"/>
        <v>0</v>
      </c>
      <c r="D70" s="116">
        <v>0</v>
      </c>
      <c r="E70" s="118"/>
      <c r="F70" s="230">
        <f t="shared" si="5"/>
        <v>0</v>
      </c>
      <c r="G70" s="116"/>
      <c r="H70" s="408"/>
      <c r="I70" s="230">
        <f t="shared" si="6"/>
        <v>0</v>
      </c>
      <c r="J70" s="116"/>
      <c r="K70" s="408"/>
      <c r="L70" s="230">
        <f t="shared" si="7"/>
        <v>0</v>
      </c>
      <c r="M70" s="464"/>
      <c r="N70" s="118"/>
      <c r="O70" s="230">
        <f t="shared" si="8"/>
        <v>0</v>
      </c>
      <c r="P70" s="387"/>
      <c r="R70" s="346"/>
    </row>
    <row r="71" spans="1:18" hidden="1" x14ac:dyDescent="0.25">
      <c r="A71" s="64">
        <v>1223</v>
      </c>
      <c r="B71" s="111" t="s">
        <v>91</v>
      </c>
      <c r="C71" s="405">
        <f t="shared" si="4"/>
        <v>0</v>
      </c>
      <c r="D71" s="116">
        <v>0</v>
      </c>
      <c r="E71" s="118"/>
      <c r="F71" s="230">
        <f t="shared" si="5"/>
        <v>0</v>
      </c>
      <c r="G71" s="116"/>
      <c r="H71" s="408"/>
      <c r="I71" s="230">
        <f t="shared" si="6"/>
        <v>0</v>
      </c>
      <c r="J71" s="116"/>
      <c r="K71" s="408"/>
      <c r="L71" s="230">
        <f t="shared" si="7"/>
        <v>0</v>
      </c>
      <c r="M71" s="464"/>
      <c r="N71" s="118"/>
      <c r="O71" s="230">
        <f t="shared" si="8"/>
        <v>0</v>
      </c>
      <c r="P71" s="387"/>
      <c r="R71" s="346"/>
    </row>
    <row r="72" spans="1:18" hidden="1" x14ac:dyDescent="0.25">
      <c r="A72" s="64">
        <v>1225</v>
      </c>
      <c r="B72" s="111" t="s">
        <v>92</v>
      </c>
      <c r="C72" s="405">
        <f t="shared" si="4"/>
        <v>0</v>
      </c>
      <c r="D72" s="116">
        <v>0</v>
      </c>
      <c r="E72" s="118"/>
      <c r="F72" s="230">
        <f t="shared" si="5"/>
        <v>0</v>
      </c>
      <c r="G72" s="116"/>
      <c r="H72" s="408"/>
      <c r="I72" s="230">
        <f t="shared" si="6"/>
        <v>0</v>
      </c>
      <c r="J72" s="116"/>
      <c r="K72" s="408"/>
      <c r="L72" s="230">
        <f t="shared" si="7"/>
        <v>0</v>
      </c>
      <c r="M72" s="464"/>
      <c r="N72" s="118"/>
      <c r="O72" s="230">
        <f t="shared" si="8"/>
        <v>0</v>
      </c>
      <c r="P72" s="387"/>
      <c r="R72" s="346"/>
    </row>
    <row r="73" spans="1:18" ht="36" hidden="1" x14ac:dyDescent="0.25">
      <c r="A73" s="64">
        <v>1227</v>
      </c>
      <c r="B73" s="111" t="s">
        <v>93</v>
      </c>
      <c r="C73" s="405">
        <f t="shared" si="4"/>
        <v>0</v>
      </c>
      <c r="D73" s="116">
        <v>0</v>
      </c>
      <c r="E73" s="118"/>
      <c r="F73" s="230">
        <f t="shared" si="5"/>
        <v>0</v>
      </c>
      <c r="G73" s="116"/>
      <c r="H73" s="408"/>
      <c r="I73" s="230">
        <f t="shared" si="6"/>
        <v>0</v>
      </c>
      <c r="J73" s="116"/>
      <c r="K73" s="408"/>
      <c r="L73" s="230">
        <f t="shared" si="7"/>
        <v>0</v>
      </c>
      <c r="M73" s="464"/>
      <c r="N73" s="118"/>
      <c r="O73" s="230">
        <f t="shared" si="8"/>
        <v>0</v>
      </c>
      <c r="P73" s="387"/>
      <c r="R73" s="346"/>
    </row>
    <row r="74" spans="1:18" ht="60" hidden="1" x14ac:dyDescent="0.25">
      <c r="A74" s="64">
        <v>1228</v>
      </c>
      <c r="B74" s="111" t="s">
        <v>94</v>
      </c>
      <c r="C74" s="405">
        <f t="shared" si="4"/>
        <v>0</v>
      </c>
      <c r="D74" s="116">
        <v>0</v>
      </c>
      <c r="E74" s="118"/>
      <c r="F74" s="230">
        <f t="shared" si="5"/>
        <v>0</v>
      </c>
      <c r="G74" s="116"/>
      <c r="H74" s="408"/>
      <c r="I74" s="230">
        <f t="shared" si="6"/>
        <v>0</v>
      </c>
      <c r="J74" s="116"/>
      <c r="K74" s="408"/>
      <c r="L74" s="230">
        <f t="shared" si="7"/>
        <v>0</v>
      </c>
      <c r="M74" s="464"/>
      <c r="N74" s="118"/>
      <c r="O74" s="230">
        <f t="shared" si="8"/>
        <v>0</v>
      </c>
      <c r="P74" s="387"/>
      <c r="R74" s="346"/>
    </row>
    <row r="75" spans="1:18" x14ac:dyDescent="0.25">
      <c r="A75" s="200">
        <v>2000</v>
      </c>
      <c r="B75" s="200" t="s">
        <v>95</v>
      </c>
      <c r="C75" s="455">
        <f t="shared" si="4"/>
        <v>56579</v>
      </c>
      <c r="D75" s="206">
        <f>SUM(D76,D83,D130,D164,D165,D172)</f>
        <v>51744</v>
      </c>
      <c r="E75" s="604">
        <f>SUM(E76,E83,E130,E164,E165,E172)</f>
        <v>4835</v>
      </c>
      <c r="F75" s="608">
        <f t="shared" si="5"/>
        <v>56579</v>
      </c>
      <c r="G75" s="206">
        <f>SUM(G76,G83,G130,G164,G165,G172)</f>
        <v>0</v>
      </c>
      <c r="H75" s="456">
        <f>SUM(H76,H83,H130,H164,H165,H172)</f>
        <v>0</v>
      </c>
      <c r="I75" s="209">
        <f t="shared" si="6"/>
        <v>0</v>
      </c>
      <c r="J75" s="206">
        <f>SUM(J76,J83,J130,J164,J165,J172)</f>
        <v>0</v>
      </c>
      <c r="K75" s="456">
        <f>SUM(K76,K83,K130,K164,K165,K172)</f>
        <v>0</v>
      </c>
      <c r="L75" s="209">
        <f t="shared" si="7"/>
        <v>0</v>
      </c>
      <c r="M75" s="457">
        <f>SUM(M76,M83,M130,M164,M165,M172)</f>
        <v>0</v>
      </c>
      <c r="N75" s="207">
        <f>SUM(N76,N83,N130,N164,N165,N172)</f>
        <v>0</v>
      </c>
      <c r="O75" s="209">
        <f t="shared" si="8"/>
        <v>0</v>
      </c>
      <c r="P75" s="458"/>
      <c r="R75" s="346"/>
    </row>
    <row r="76" spans="1:18" ht="24" hidden="1" x14ac:dyDescent="0.25">
      <c r="A76" s="85">
        <v>2100</v>
      </c>
      <c r="B76" s="210" t="s">
        <v>96</v>
      </c>
      <c r="C76" s="393">
        <f t="shared" si="4"/>
        <v>0</v>
      </c>
      <c r="D76" s="95">
        <f>SUM(D77,D80)</f>
        <v>0</v>
      </c>
      <c r="E76" s="98">
        <f>SUM(E77,E80)</f>
        <v>0</v>
      </c>
      <c r="F76" s="99">
        <f t="shared" si="5"/>
        <v>0</v>
      </c>
      <c r="G76" s="95">
        <f>SUM(G77,G80)</f>
        <v>0</v>
      </c>
      <c r="H76" s="399">
        <f>SUM(H77,H80)</f>
        <v>0</v>
      </c>
      <c r="I76" s="99">
        <f t="shared" si="6"/>
        <v>0</v>
      </c>
      <c r="J76" s="95">
        <f>SUM(J77,J80)</f>
        <v>0</v>
      </c>
      <c r="K76" s="399">
        <f>SUM(K77,K80)</f>
        <v>0</v>
      </c>
      <c r="L76" s="99">
        <f t="shared" si="7"/>
        <v>0</v>
      </c>
      <c r="M76" s="469">
        <f>SUM(M77,M80)</f>
        <v>0</v>
      </c>
      <c r="N76" s="98">
        <f>SUM(N77,N80)</f>
        <v>0</v>
      </c>
      <c r="O76" s="99">
        <f t="shared" si="8"/>
        <v>0</v>
      </c>
      <c r="P76" s="397"/>
      <c r="R76" s="346"/>
    </row>
    <row r="77" spans="1:18" ht="24" hidden="1" x14ac:dyDescent="0.25">
      <c r="A77" s="350">
        <v>2110</v>
      </c>
      <c r="B77" s="101" t="s">
        <v>97</v>
      </c>
      <c r="C77" s="400">
        <f t="shared" si="4"/>
        <v>0</v>
      </c>
      <c r="D77" s="238">
        <f>SUM(D78:D79)</f>
        <v>0</v>
      </c>
      <c r="E77" s="241">
        <f>SUM(E78:E79)</f>
        <v>0</v>
      </c>
      <c r="F77" s="243">
        <f t="shared" si="5"/>
        <v>0</v>
      </c>
      <c r="G77" s="238">
        <f>SUM(G78:G79)</f>
        <v>0</v>
      </c>
      <c r="H77" s="470">
        <f>SUM(H78:H79)</f>
        <v>0</v>
      </c>
      <c r="I77" s="243">
        <f t="shared" si="6"/>
        <v>0</v>
      </c>
      <c r="J77" s="238">
        <f>SUM(J78:J79)</f>
        <v>0</v>
      </c>
      <c r="K77" s="470">
        <f>SUM(K78:K79)</f>
        <v>0</v>
      </c>
      <c r="L77" s="243">
        <f t="shared" si="7"/>
        <v>0</v>
      </c>
      <c r="M77" s="471">
        <f>SUM(M78:M79)</f>
        <v>0</v>
      </c>
      <c r="N77" s="241">
        <f>SUM(N78:N79)</f>
        <v>0</v>
      </c>
      <c r="O77" s="243">
        <f t="shared" si="8"/>
        <v>0</v>
      </c>
      <c r="P77" s="382"/>
      <c r="R77" s="346"/>
    </row>
    <row r="78" spans="1:18" hidden="1" x14ac:dyDescent="0.25">
      <c r="A78" s="64">
        <v>2111</v>
      </c>
      <c r="B78" s="111" t="s">
        <v>98</v>
      </c>
      <c r="C78" s="405">
        <f t="shared" si="4"/>
        <v>0</v>
      </c>
      <c r="D78" s="116">
        <v>0</v>
      </c>
      <c r="E78" s="118"/>
      <c r="F78" s="230">
        <f t="shared" si="5"/>
        <v>0</v>
      </c>
      <c r="G78" s="116"/>
      <c r="H78" s="408"/>
      <c r="I78" s="230">
        <f t="shared" si="6"/>
        <v>0</v>
      </c>
      <c r="J78" s="116"/>
      <c r="K78" s="408"/>
      <c r="L78" s="230">
        <f t="shared" si="7"/>
        <v>0</v>
      </c>
      <c r="M78" s="464"/>
      <c r="N78" s="118"/>
      <c r="O78" s="230">
        <f t="shared" si="8"/>
        <v>0</v>
      </c>
      <c r="P78" s="387"/>
      <c r="R78" s="346"/>
    </row>
    <row r="79" spans="1:18" ht="24" hidden="1" x14ac:dyDescent="0.25">
      <c r="A79" s="64">
        <v>2112</v>
      </c>
      <c r="B79" s="111" t="s">
        <v>99</v>
      </c>
      <c r="C79" s="405">
        <f t="shared" si="4"/>
        <v>0</v>
      </c>
      <c r="D79" s="116">
        <v>0</v>
      </c>
      <c r="E79" s="118"/>
      <c r="F79" s="230">
        <f t="shared" si="5"/>
        <v>0</v>
      </c>
      <c r="G79" s="116"/>
      <c r="H79" s="408"/>
      <c r="I79" s="230">
        <f t="shared" si="6"/>
        <v>0</v>
      </c>
      <c r="J79" s="116"/>
      <c r="K79" s="408"/>
      <c r="L79" s="230">
        <f t="shared" si="7"/>
        <v>0</v>
      </c>
      <c r="M79" s="464"/>
      <c r="N79" s="118"/>
      <c r="O79" s="230">
        <f t="shared" si="8"/>
        <v>0</v>
      </c>
      <c r="P79" s="387"/>
      <c r="R79" s="346"/>
    </row>
    <row r="80" spans="1:18" ht="24" hidden="1" x14ac:dyDescent="0.25">
      <c r="A80" s="224">
        <v>2120</v>
      </c>
      <c r="B80" s="111" t="s">
        <v>100</v>
      </c>
      <c r="C80" s="405">
        <f t="shared" si="4"/>
        <v>0</v>
      </c>
      <c r="D80" s="225">
        <f>SUM(D81:D82)</f>
        <v>0</v>
      </c>
      <c r="E80" s="228">
        <f>SUM(E81:E82)</f>
        <v>0</v>
      </c>
      <c r="F80" s="230">
        <f t="shared" si="5"/>
        <v>0</v>
      </c>
      <c r="G80" s="225">
        <f>SUM(G81:G82)</f>
        <v>0</v>
      </c>
      <c r="H80" s="465">
        <f>SUM(H81:H82)</f>
        <v>0</v>
      </c>
      <c r="I80" s="230">
        <f t="shared" si="6"/>
        <v>0</v>
      </c>
      <c r="J80" s="225">
        <f>SUM(J81:J82)</f>
        <v>0</v>
      </c>
      <c r="K80" s="465">
        <f>SUM(K81:K82)</f>
        <v>0</v>
      </c>
      <c r="L80" s="230">
        <f t="shared" si="7"/>
        <v>0</v>
      </c>
      <c r="M80" s="466">
        <f>SUM(M81:M82)</f>
        <v>0</v>
      </c>
      <c r="N80" s="228">
        <f>SUM(N81:N82)</f>
        <v>0</v>
      </c>
      <c r="O80" s="230">
        <f t="shared" si="8"/>
        <v>0</v>
      </c>
      <c r="P80" s="387"/>
      <c r="R80" s="346"/>
    </row>
    <row r="81" spans="1:18" hidden="1" x14ac:dyDescent="0.25">
      <c r="A81" s="64">
        <v>2121</v>
      </c>
      <c r="B81" s="111" t="s">
        <v>98</v>
      </c>
      <c r="C81" s="405">
        <f t="shared" si="4"/>
        <v>0</v>
      </c>
      <c r="D81" s="116">
        <v>0</v>
      </c>
      <c r="E81" s="118"/>
      <c r="F81" s="230">
        <f t="shared" si="5"/>
        <v>0</v>
      </c>
      <c r="G81" s="116"/>
      <c r="H81" s="408"/>
      <c r="I81" s="230">
        <f t="shared" si="6"/>
        <v>0</v>
      </c>
      <c r="J81" s="116"/>
      <c r="K81" s="408"/>
      <c r="L81" s="230">
        <f t="shared" si="7"/>
        <v>0</v>
      </c>
      <c r="M81" s="464"/>
      <c r="N81" s="118"/>
      <c r="O81" s="230">
        <f t="shared" si="8"/>
        <v>0</v>
      </c>
      <c r="P81" s="387"/>
      <c r="R81" s="346"/>
    </row>
    <row r="82" spans="1:18" ht="24" hidden="1" x14ac:dyDescent="0.25">
      <c r="A82" s="64">
        <v>2122</v>
      </c>
      <c r="B82" s="111" t="s">
        <v>99</v>
      </c>
      <c r="C82" s="405">
        <f t="shared" si="4"/>
        <v>0</v>
      </c>
      <c r="D82" s="116">
        <v>0</v>
      </c>
      <c r="E82" s="118"/>
      <c r="F82" s="230">
        <f t="shared" si="5"/>
        <v>0</v>
      </c>
      <c r="G82" s="116"/>
      <c r="H82" s="408"/>
      <c r="I82" s="230">
        <f t="shared" si="6"/>
        <v>0</v>
      </c>
      <c r="J82" s="116"/>
      <c r="K82" s="408"/>
      <c r="L82" s="230">
        <f t="shared" si="7"/>
        <v>0</v>
      </c>
      <c r="M82" s="464"/>
      <c r="N82" s="118"/>
      <c r="O82" s="230">
        <f t="shared" si="8"/>
        <v>0</v>
      </c>
      <c r="P82" s="387"/>
      <c r="R82" s="346"/>
    </row>
    <row r="83" spans="1:18" x14ac:dyDescent="0.25">
      <c r="A83" s="85">
        <v>2200</v>
      </c>
      <c r="B83" s="210" t="s">
        <v>101</v>
      </c>
      <c r="C83" s="290">
        <f t="shared" si="4"/>
        <v>51295</v>
      </c>
      <c r="D83" s="95">
        <f>SUM(D84,D89,D95,D103,D112,D116,D122,D128)</f>
        <v>46460</v>
      </c>
      <c r="E83" s="96">
        <f>SUM(E84,E89,E95,E103,E112,E116,E122,E128)</f>
        <v>4835</v>
      </c>
      <c r="F83" s="97">
        <f t="shared" si="5"/>
        <v>51295</v>
      </c>
      <c r="G83" s="95">
        <f>SUM(G84,G89,G95,G103,G112,G116,G122,G128)</f>
        <v>0</v>
      </c>
      <c r="H83" s="399">
        <f>SUM(H84,H89,H95,H103,H112,H116,H122,H128)</f>
        <v>0</v>
      </c>
      <c r="I83" s="99">
        <f t="shared" si="6"/>
        <v>0</v>
      </c>
      <c r="J83" s="95">
        <f>SUM(J84,J89,J95,J103,J112,J116,J122,J128)</f>
        <v>0</v>
      </c>
      <c r="K83" s="399">
        <f>SUM(K84,K89,K95,K103,K112,K116,K122,K128)</f>
        <v>0</v>
      </c>
      <c r="L83" s="99">
        <f t="shared" si="7"/>
        <v>0</v>
      </c>
      <c r="M83" s="472">
        <f>SUM(M84,M89,M95,M103,M112,M116,M122,M128)</f>
        <v>0</v>
      </c>
      <c r="N83" s="291">
        <f>SUM(N84,N89,N95,N103,N112,N116,N122,N128)</f>
        <v>0</v>
      </c>
      <c r="O83" s="293">
        <f t="shared" si="8"/>
        <v>0</v>
      </c>
      <c r="P83" s="473"/>
      <c r="R83" s="346"/>
    </row>
    <row r="84" spans="1:18" ht="24" hidden="1" x14ac:dyDescent="0.25">
      <c r="A84" s="213">
        <v>2210</v>
      </c>
      <c r="B84" s="156" t="s">
        <v>102</v>
      </c>
      <c r="C84" s="435">
        <f t="shared" si="4"/>
        <v>0</v>
      </c>
      <c r="D84" s="214">
        <f>SUM(D85:D88)</f>
        <v>0</v>
      </c>
      <c r="E84" s="217">
        <f>SUM(E85:E88)</f>
        <v>0</v>
      </c>
      <c r="F84" s="219">
        <f t="shared" si="5"/>
        <v>0</v>
      </c>
      <c r="G84" s="214">
        <f>SUM(G85:G88)</f>
        <v>0</v>
      </c>
      <c r="H84" s="461">
        <f>SUM(H85:H88)</f>
        <v>0</v>
      </c>
      <c r="I84" s="219">
        <f t="shared" si="6"/>
        <v>0</v>
      </c>
      <c r="J84" s="214">
        <f>SUM(J85:J88)</f>
        <v>0</v>
      </c>
      <c r="K84" s="461">
        <f>SUM(K85:K88)</f>
        <v>0</v>
      </c>
      <c r="L84" s="219">
        <f t="shared" si="7"/>
        <v>0</v>
      </c>
      <c r="M84" s="462">
        <f>SUM(M85:M88)</f>
        <v>0</v>
      </c>
      <c r="N84" s="217">
        <f>SUM(N85:N88)</f>
        <v>0</v>
      </c>
      <c r="O84" s="219">
        <f t="shared" si="8"/>
        <v>0</v>
      </c>
      <c r="P84" s="434"/>
      <c r="R84" s="346"/>
    </row>
    <row r="85" spans="1:18" ht="24" hidden="1" x14ac:dyDescent="0.25">
      <c r="A85" s="55">
        <v>2211</v>
      </c>
      <c r="B85" s="101" t="s">
        <v>103</v>
      </c>
      <c r="C85" s="405">
        <f t="shared" si="4"/>
        <v>0</v>
      </c>
      <c r="D85" s="106">
        <v>0</v>
      </c>
      <c r="E85" s="108"/>
      <c r="F85" s="243">
        <f t="shared" si="5"/>
        <v>0</v>
      </c>
      <c r="G85" s="106"/>
      <c r="H85" s="403"/>
      <c r="I85" s="243">
        <f t="shared" si="6"/>
        <v>0</v>
      </c>
      <c r="J85" s="106"/>
      <c r="K85" s="403"/>
      <c r="L85" s="243">
        <f t="shared" si="7"/>
        <v>0</v>
      </c>
      <c r="M85" s="463"/>
      <c r="N85" s="108"/>
      <c r="O85" s="243">
        <f t="shared" si="8"/>
        <v>0</v>
      </c>
      <c r="P85" s="382"/>
      <c r="R85" s="346"/>
    </row>
    <row r="86" spans="1:18" ht="36" hidden="1" x14ac:dyDescent="0.25">
      <c r="A86" s="64">
        <v>2212</v>
      </c>
      <c r="B86" s="111" t="s">
        <v>104</v>
      </c>
      <c r="C86" s="405">
        <f t="shared" si="4"/>
        <v>0</v>
      </c>
      <c r="D86" s="116">
        <v>0</v>
      </c>
      <c r="E86" s="118"/>
      <c r="F86" s="230">
        <f t="shared" si="5"/>
        <v>0</v>
      </c>
      <c r="G86" s="116"/>
      <c r="H86" s="408"/>
      <c r="I86" s="230">
        <f t="shared" si="6"/>
        <v>0</v>
      </c>
      <c r="J86" s="116"/>
      <c r="K86" s="408"/>
      <c r="L86" s="230">
        <f t="shared" si="7"/>
        <v>0</v>
      </c>
      <c r="M86" s="464"/>
      <c r="N86" s="118"/>
      <c r="O86" s="230">
        <f t="shared" si="8"/>
        <v>0</v>
      </c>
      <c r="P86" s="387"/>
      <c r="R86" s="346"/>
    </row>
    <row r="87" spans="1:18" ht="24" hidden="1" x14ac:dyDescent="0.25">
      <c r="A87" s="64">
        <v>2214</v>
      </c>
      <c r="B87" s="111" t="s">
        <v>105</v>
      </c>
      <c r="C87" s="405">
        <f t="shared" si="4"/>
        <v>0</v>
      </c>
      <c r="D87" s="116">
        <v>0</v>
      </c>
      <c r="E87" s="118"/>
      <c r="F87" s="230">
        <f t="shared" si="5"/>
        <v>0</v>
      </c>
      <c r="G87" s="116"/>
      <c r="H87" s="408"/>
      <c r="I87" s="230">
        <f t="shared" si="6"/>
        <v>0</v>
      </c>
      <c r="J87" s="116"/>
      <c r="K87" s="408"/>
      <c r="L87" s="230">
        <f t="shared" si="7"/>
        <v>0</v>
      </c>
      <c r="M87" s="464"/>
      <c r="N87" s="118"/>
      <c r="O87" s="230">
        <f t="shared" si="8"/>
        <v>0</v>
      </c>
      <c r="P87" s="387"/>
      <c r="R87" s="346"/>
    </row>
    <row r="88" spans="1:18" hidden="1" x14ac:dyDescent="0.25">
      <c r="A88" s="64">
        <v>2219</v>
      </c>
      <c r="B88" s="111" t="s">
        <v>106</v>
      </c>
      <c r="C88" s="405">
        <f t="shared" si="4"/>
        <v>0</v>
      </c>
      <c r="D88" s="116">
        <v>0</v>
      </c>
      <c r="E88" s="118"/>
      <c r="F88" s="230">
        <f t="shared" si="5"/>
        <v>0</v>
      </c>
      <c r="G88" s="116"/>
      <c r="H88" s="408"/>
      <c r="I88" s="230">
        <f t="shared" si="6"/>
        <v>0</v>
      </c>
      <c r="J88" s="116"/>
      <c r="K88" s="408"/>
      <c r="L88" s="230">
        <f t="shared" si="7"/>
        <v>0</v>
      </c>
      <c r="M88" s="464"/>
      <c r="N88" s="118"/>
      <c r="O88" s="230">
        <f t="shared" si="8"/>
        <v>0</v>
      </c>
      <c r="P88" s="387"/>
      <c r="R88" s="346"/>
    </row>
    <row r="89" spans="1:18" ht="24" hidden="1" x14ac:dyDescent="0.25">
      <c r="A89" s="224">
        <v>2220</v>
      </c>
      <c r="B89" s="111" t="s">
        <v>107</v>
      </c>
      <c r="C89" s="405">
        <f t="shared" si="4"/>
        <v>0</v>
      </c>
      <c r="D89" s="225">
        <f>SUM(D90:D94)</f>
        <v>0</v>
      </c>
      <c r="E89" s="228">
        <f>SUM(E90:E94)</f>
        <v>0</v>
      </c>
      <c r="F89" s="230">
        <f t="shared" si="5"/>
        <v>0</v>
      </c>
      <c r="G89" s="225">
        <f>SUM(G90:G94)</f>
        <v>0</v>
      </c>
      <c r="H89" s="465">
        <f>SUM(H90:H94)</f>
        <v>0</v>
      </c>
      <c r="I89" s="230">
        <f t="shared" si="6"/>
        <v>0</v>
      </c>
      <c r="J89" s="225">
        <f>SUM(J90:J94)</f>
        <v>0</v>
      </c>
      <c r="K89" s="465">
        <f>SUM(K90:K94)</f>
        <v>0</v>
      </c>
      <c r="L89" s="230">
        <f t="shared" si="7"/>
        <v>0</v>
      </c>
      <c r="M89" s="466">
        <f>SUM(M90:M94)</f>
        <v>0</v>
      </c>
      <c r="N89" s="228">
        <f>SUM(N90:N94)</f>
        <v>0</v>
      </c>
      <c r="O89" s="230">
        <f t="shared" si="8"/>
        <v>0</v>
      </c>
      <c r="P89" s="387"/>
      <c r="R89" s="346"/>
    </row>
    <row r="90" spans="1:18" hidden="1" x14ac:dyDescent="0.25">
      <c r="A90" s="64">
        <v>2221</v>
      </c>
      <c r="B90" s="111" t="s">
        <v>108</v>
      </c>
      <c r="C90" s="405">
        <f t="shared" si="4"/>
        <v>0</v>
      </c>
      <c r="D90" s="116">
        <v>0</v>
      </c>
      <c r="E90" s="118"/>
      <c r="F90" s="230">
        <f t="shared" si="5"/>
        <v>0</v>
      </c>
      <c r="G90" s="116"/>
      <c r="H90" s="408"/>
      <c r="I90" s="230">
        <f t="shared" si="6"/>
        <v>0</v>
      </c>
      <c r="J90" s="116"/>
      <c r="K90" s="408"/>
      <c r="L90" s="230">
        <f t="shared" si="7"/>
        <v>0</v>
      </c>
      <c r="M90" s="464"/>
      <c r="N90" s="118"/>
      <c r="O90" s="230">
        <f t="shared" si="8"/>
        <v>0</v>
      </c>
      <c r="P90" s="387"/>
      <c r="R90" s="346"/>
    </row>
    <row r="91" spans="1:18" hidden="1" x14ac:dyDescent="0.25">
      <c r="A91" s="64">
        <v>2222</v>
      </c>
      <c r="B91" s="111" t="s">
        <v>109</v>
      </c>
      <c r="C91" s="405">
        <f t="shared" si="4"/>
        <v>0</v>
      </c>
      <c r="D91" s="116">
        <v>0</v>
      </c>
      <c r="E91" s="118"/>
      <c r="F91" s="230">
        <f t="shared" si="5"/>
        <v>0</v>
      </c>
      <c r="G91" s="116"/>
      <c r="H91" s="408"/>
      <c r="I91" s="230">
        <f t="shared" si="6"/>
        <v>0</v>
      </c>
      <c r="J91" s="116"/>
      <c r="K91" s="408"/>
      <c r="L91" s="230">
        <f t="shared" si="7"/>
        <v>0</v>
      </c>
      <c r="M91" s="464"/>
      <c r="N91" s="118"/>
      <c r="O91" s="230">
        <f t="shared" si="8"/>
        <v>0</v>
      </c>
      <c r="P91" s="387"/>
      <c r="R91" s="346"/>
    </row>
    <row r="92" spans="1:18" hidden="1" x14ac:dyDescent="0.25">
      <c r="A92" s="64">
        <v>2223</v>
      </c>
      <c r="B92" s="111" t="s">
        <v>110</v>
      </c>
      <c r="C92" s="405">
        <f t="shared" si="4"/>
        <v>0</v>
      </c>
      <c r="D92" s="116">
        <v>0</v>
      </c>
      <c r="E92" s="118"/>
      <c r="F92" s="230">
        <f t="shared" si="5"/>
        <v>0</v>
      </c>
      <c r="G92" s="116"/>
      <c r="H92" s="408"/>
      <c r="I92" s="230">
        <f t="shared" si="6"/>
        <v>0</v>
      </c>
      <c r="J92" s="116"/>
      <c r="K92" s="408"/>
      <c r="L92" s="230">
        <f t="shared" si="7"/>
        <v>0</v>
      </c>
      <c r="M92" s="464"/>
      <c r="N92" s="118"/>
      <c r="O92" s="230">
        <f t="shared" si="8"/>
        <v>0</v>
      </c>
      <c r="P92" s="387"/>
      <c r="R92" s="346"/>
    </row>
    <row r="93" spans="1:18" ht="48" hidden="1" x14ac:dyDescent="0.25">
      <c r="A93" s="64">
        <v>2224</v>
      </c>
      <c r="B93" s="111" t="s">
        <v>111</v>
      </c>
      <c r="C93" s="405">
        <f t="shared" si="4"/>
        <v>0</v>
      </c>
      <c r="D93" s="116">
        <v>0</v>
      </c>
      <c r="E93" s="118"/>
      <c r="F93" s="230">
        <f t="shared" si="5"/>
        <v>0</v>
      </c>
      <c r="G93" s="116"/>
      <c r="H93" s="408"/>
      <c r="I93" s="230">
        <f t="shared" si="6"/>
        <v>0</v>
      </c>
      <c r="J93" s="116"/>
      <c r="K93" s="408"/>
      <c r="L93" s="230">
        <f t="shared" si="7"/>
        <v>0</v>
      </c>
      <c r="M93" s="464"/>
      <c r="N93" s="118"/>
      <c r="O93" s="230">
        <f t="shared" si="8"/>
        <v>0</v>
      </c>
      <c r="P93" s="387"/>
      <c r="R93" s="346"/>
    </row>
    <row r="94" spans="1:18" ht="24" hidden="1" x14ac:dyDescent="0.25">
      <c r="A94" s="64">
        <v>2229</v>
      </c>
      <c r="B94" s="111" t="s">
        <v>112</v>
      </c>
      <c r="C94" s="405">
        <f t="shared" si="4"/>
        <v>0</v>
      </c>
      <c r="D94" s="116">
        <v>0</v>
      </c>
      <c r="E94" s="118"/>
      <c r="F94" s="230">
        <f t="shared" si="5"/>
        <v>0</v>
      </c>
      <c r="G94" s="116"/>
      <c r="H94" s="408"/>
      <c r="I94" s="230">
        <f t="shared" si="6"/>
        <v>0</v>
      </c>
      <c r="J94" s="116"/>
      <c r="K94" s="408"/>
      <c r="L94" s="230">
        <f t="shared" si="7"/>
        <v>0</v>
      </c>
      <c r="M94" s="464"/>
      <c r="N94" s="118"/>
      <c r="O94" s="230">
        <f t="shared" si="8"/>
        <v>0</v>
      </c>
      <c r="P94" s="387"/>
      <c r="R94" s="346"/>
    </row>
    <row r="95" spans="1:18" ht="36" hidden="1" x14ac:dyDescent="0.25">
      <c r="A95" s="224">
        <v>2230</v>
      </c>
      <c r="B95" s="111" t="s">
        <v>113</v>
      </c>
      <c r="C95" s="405">
        <f t="shared" si="4"/>
        <v>0</v>
      </c>
      <c r="D95" s="225">
        <f>SUM(D96:D102)</f>
        <v>0</v>
      </c>
      <c r="E95" s="228">
        <f>SUM(E96:E102)</f>
        <v>0</v>
      </c>
      <c r="F95" s="230">
        <f t="shared" si="5"/>
        <v>0</v>
      </c>
      <c r="G95" s="225">
        <f>SUM(G96:G102)</f>
        <v>0</v>
      </c>
      <c r="H95" s="465">
        <f>SUM(H96:H102)</f>
        <v>0</v>
      </c>
      <c r="I95" s="230">
        <f t="shared" si="6"/>
        <v>0</v>
      </c>
      <c r="J95" s="225">
        <f>SUM(J96:J102)</f>
        <v>0</v>
      </c>
      <c r="K95" s="465">
        <f>SUM(K96:K102)</f>
        <v>0</v>
      </c>
      <c r="L95" s="230">
        <f t="shared" si="7"/>
        <v>0</v>
      </c>
      <c r="M95" s="466">
        <f>SUM(M96:M102)</f>
        <v>0</v>
      </c>
      <c r="N95" s="228">
        <f>SUM(N96:N102)</f>
        <v>0</v>
      </c>
      <c r="O95" s="230">
        <f t="shared" si="8"/>
        <v>0</v>
      </c>
      <c r="P95" s="387"/>
      <c r="R95" s="346"/>
    </row>
    <row r="96" spans="1:18" ht="24" hidden="1" x14ac:dyDescent="0.25">
      <c r="A96" s="64">
        <v>2231</v>
      </c>
      <c r="B96" s="111" t="s">
        <v>114</v>
      </c>
      <c r="C96" s="405">
        <f t="shared" si="4"/>
        <v>0</v>
      </c>
      <c r="D96" s="116">
        <v>0</v>
      </c>
      <c r="E96" s="118"/>
      <c r="F96" s="230">
        <f t="shared" si="5"/>
        <v>0</v>
      </c>
      <c r="G96" s="116"/>
      <c r="H96" s="408"/>
      <c r="I96" s="230">
        <f t="shared" si="6"/>
        <v>0</v>
      </c>
      <c r="J96" s="116"/>
      <c r="K96" s="408"/>
      <c r="L96" s="230">
        <f t="shared" si="7"/>
        <v>0</v>
      </c>
      <c r="M96" s="464"/>
      <c r="N96" s="118"/>
      <c r="O96" s="230">
        <f t="shared" si="8"/>
        <v>0</v>
      </c>
      <c r="P96" s="387"/>
      <c r="R96" s="346"/>
    </row>
    <row r="97" spans="1:18" ht="36" hidden="1" x14ac:dyDescent="0.25">
      <c r="A97" s="64">
        <v>2232</v>
      </c>
      <c r="B97" s="111" t="s">
        <v>115</v>
      </c>
      <c r="C97" s="405">
        <f t="shared" si="4"/>
        <v>0</v>
      </c>
      <c r="D97" s="116">
        <v>0</v>
      </c>
      <c r="E97" s="118"/>
      <c r="F97" s="230">
        <f t="shared" si="5"/>
        <v>0</v>
      </c>
      <c r="G97" s="116"/>
      <c r="H97" s="408"/>
      <c r="I97" s="230">
        <f t="shared" si="6"/>
        <v>0</v>
      </c>
      <c r="J97" s="116"/>
      <c r="K97" s="408"/>
      <c r="L97" s="230">
        <f t="shared" si="7"/>
        <v>0</v>
      </c>
      <c r="M97" s="464"/>
      <c r="N97" s="118"/>
      <c r="O97" s="230">
        <f t="shared" si="8"/>
        <v>0</v>
      </c>
      <c r="P97" s="387"/>
      <c r="R97" s="346"/>
    </row>
    <row r="98" spans="1:18" ht="24" hidden="1" x14ac:dyDescent="0.25">
      <c r="A98" s="55">
        <v>2233</v>
      </c>
      <c r="B98" s="101" t="s">
        <v>116</v>
      </c>
      <c r="C98" s="405">
        <f t="shared" si="4"/>
        <v>0</v>
      </c>
      <c r="D98" s="106">
        <v>0</v>
      </c>
      <c r="E98" s="108"/>
      <c r="F98" s="243">
        <f t="shared" si="5"/>
        <v>0</v>
      </c>
      <c r="G98" s="106"/>
      <c r="H98" s="403"/>
      <c r="I98" s="243">
        <f t="shared" si="6"/>
        <v>0</v>
      </c>
      <c r="J98" s="106"/>
      <c r="K98" s="403"/>
      <c r="L98" s="243">
        <f t="shared" si="7"/>
        <v>0</v>
      </c>
      <c r="M98" s="463"/>
      <c r="N98" s="108"/>
      <c r="O98" s="243">
        <f t="shared" si="8"/>
        <v>0</v>
      </c>
      <c r="P98" s="382"/>
      <c r="R98" s="346"/>
    </row>
    <row r="99" spans="1:18" ht="36" hidden="1" x14ac:dyDescent="0.25">
      <c r="A99" s="64">
        <v>2234</v>
      </c>
      <c r="B99" s="111" t="s">
        <v>117</v>
      </c>
      <c r="C99" s="405">
        <f t="shared" si="4"/>
        <v>0</v>
      </c>
      <c r="D99" s="116">
        <v>0</v>
      </c>
      <c r="E99" s="118"/>
      <c r="F99" s="230">
        <f t="shared" si="5"/>
        <v>0</v>
      </c>
      <c r="G99" s="116"/>
      <c r="H99" s="408"/>
      <c r="I99" s="230">
        <f t="shared" si="6"/>
        <v>0</v>
      </c>
      <c r="J99" s="116"/>
      <c r="K99" s="408"/>
      <c r="L99" s="230">
        <f t="shared" si="7"/>
        <v>0</v>
      </c>
      <c r="M99" s="464"/>
      <c r="N99" s="118"/>
      <c r="O99" s="230">
        <f t="shared" si="8"/>
        <v>0</v>
      </c>
      <c r="P99" s="387"/>
      <c r="R99" s="346"/>
    </row>
    <row r="100" spans="1:18" ht="24" hidden="1" x14ac:dyDescent="0.25">
      <c r="A100" s="64">
        <v>2235</v>
      </c>
      <c r="B100" s="111" t="s">
        <v>118</v>
      </c>
      <c r="C100" s="405">
        <f t="shared" si="4"/>
        <v>0</v>
      </c>
      <c r="D100" s="116">
        <v>0</v>
      </c>
      <c r="E100" s="118"/>
      <c r="F100" s="230">
        <f t="shared" si="5"/>
        <v>0</v>
      </c>
      <c r="G100" s="116"/>
      <c r="H100" s="408"/>
      <c r="I100" s="230">
        <f t="shared" si="6"/>
        <v>0</v>
      </c>
      <c r="J100" s="116"/>
      <c r="K100" s="408"/>
      <c r="L100" s="230">
        <f t="shared" si="7"/>
        <v>0</v>
      </c>
      <c r="M100" s="464"/>
      <c r="N100" s="118"/>
      <c r="O100" s="230">
        <f t="shared" si="8"/>
        <v>0</v>
      </c>
      <c r="P100" s="387"/>
      <c r="R100" s="346"/>
    </row>
    <row r="101" spans="1:18" hidden="1" x14ac:dyDescent="0.25">
      <c r="A101" s="64">
        <v>2236</v>
      </c>
      <c r="B101" s="111" t="s">
        <v>119</v>
      </c>
      <c r="C101" s="405">
        <f t="shared" si="4"/>
        <v>0</v>
      </c>
      <c r="D101" s="116">
        <v>0</v>
      </c>
      <c r="E101" s="118"/>
      <c r="F101" s="230">
        <f t="shared" si="5"/>
        <v>0</v>
      </c>
      <c r="G101" s="116"/>
      <c r="H101" s="408"/>
      <c r="I101" s="230">
        <f t="shared" si="6"/>
        <v>0</v>
      </c>
      <c r="J101" s="116"/>
      <c r="K101" s="408"/>
      <c r="L101" s="230">
        <f t="shared" si="7"/>
        <v>0</v>
      </c>
      <c r="M101" s="464"/>
      <c r="N101" s="118"/>
      <c r="O101" s="230">
        <f t="shared" si="8"/>
        <v>0</v>
      </c>
      <c r="P101" s="387"/>
      <c r="R101" s="346"/>
    </row>
    <row r="102" spans="1:18" ht="24" hidden="1" x14ac:dyDescent="0.25">
      <c r="A102" s="64">
        <v>2239</v>
      </c>
      <c r="B102" s="111" t="s">
        <v>120</v>
      </c>
      <c r="C102" s="405">
        <f t="shared" si="4"/>
        <v>0</v>
      </c>
      <c r="D102" s="116">
        <v>0</v>
      </c>
      <c r="E102" s="118"/>
      <c r="F102" s="230">
        <f t="shared" si="5"/>
        <v>0</v>
      </c>
      <c r="G102" s="116"/>
      <c r="H102" s="408"/>
      <c r="I102" s="230">
        <f t="shared" si="6"/>
        <v>0</v>
      </c>
      <c r="J102" s="116"/>
      <c r="K102" s="408"/>
      <c r="L102" s="230">
        <f t="shared" si="7"/>
        <v>0</v>
      </c>
      <c r="M102" s="464"/>
      <c r="N102" s="118"/>
      <c r="O102" s="230">
        <f t="shared" si="8"/>
        <v>0</v>
      </c>
      <c r="P102" s="387"/>
      <c r="R102" s="346"/>
    </row>
    <row r="103" spans="1:18" ht="36" x14ac:dyDescent="0.25">
      <c r="A103" s="224">
        <v>2240</v>
      </c>
      <c r="B103" s="111" t="s">
        <v>121</v>
      </c>
      <c r="C103" s="405">
        <f t="shared" si="4"/>
        <v>44000</v>
      </c>
      <c r="D103" s="225">
        <f>SUM(D104:D111)</f>
        <v>44000</v>
      </c>
      <c r="E103" s="226">
        <f>SUM(E104:E111)</f>
        <v>0</v>
      </c>
      <c r="F103" s="227">
        <f t="shared" si="5"/>
        <v>44000</v>
      </c>
      <c r="G103" s="225">
        <f>SUM(G104:G111)</f>
        <v>0</v>
      </c>
      <c r="H103" s="465">
        <f>SUM(H104:H111)</f>
        <v>0</v>
      </c>
      <c r="I103" s="230">
        <f t="shared" si="6"/>
        <v>0</v>
      </c>
      <c r="J103" s="225">
        <f>SUM(J104:J111)</f>
        <v>0</v>
      </c>
      <c r="K103" s="465">
        <f>SUM(K104:K111)</f>
        <v>0</v>
      </c>
      <c r="L103" s="230">
        <f t="shared" si="7"/>
        <v>0</v>
      </c>
      <c r="M103" s="466">
        <f>SUM(M104:M111)</f>
        <v>0</v>
      </c>
      <c r="N103" s="228">
        <f>SUM(N104:N111)</f>
        <v>0</v>
      </c>
      <c r="O103" s="230">
        <f t="shared" si="8"/>
        <v>0</v>
      </c>
      <c r="P103" s="387"/>
      <c r="R103" s="346"/>
    </row>
    <row r="104" spans="1:18" hidden="1" x14ac:dyDescent="0.25">
      <c r="A104" s="64">
        <v>2241</v>
      </c>
      <c r="B104" s="111" t="s">
        <v>122</v>
      </c>
      <c r="C104" s="405">
        <f t="shared" si="4"/>
        <v>0</v>
      </c>
      <c r="D104" s="116">
        <v>0</v>
      </c>
      <c r="E104" s="118"/>
      <c r="F104" s="230">
        <f t="shared" si="5"/>
        <v>0</v>
      </c>
      <c r="G104" s="116"/>
      <c r="H104" s="408"/>
      <c r="I104" s="230">
        <f t="shared" si="6"/>
        <v>0</v>
      </c>
      <c r="J104" s="116"/>
      <c r="K104" s="408"/>
      <c r="L104" s="230">
        <f t="shared" si="7"/>
        <v>0</v>
      </c>
      <c r="M104" s="464"/>
      <c r="N104" s="118"/>
      <c r="O104" s="230">
        <f t="shared" si="8"/>
        <v>0</v>
      </c>
      <c r="P104" s="387"/>
      <c r="R104" s="346"/>
    </row>
    <row r="105" spans="1:18" ht="24" hidden="1" x14ac:dyDescent="0.25">
      <c r="A105" s="64">
        <v>2242</v>
      </c>
      <c r="B105" s="111" t="s">
        <v>123</v>
      </c>
      <c r="C105" s="405">
        <f t="shared" si="4"/>
        <v>0</v>
      </c>
      <c r="D105" s="116">
        <v>0</v>
      </c>
      <c r="E105" s="118"/>
      <c r="F105" s="230">
        <f t="shared" si="5"/>
        <v>0</v>
      </c>
      <c r="G105" s="116"/>
      <c r="H105" s="408"/>
      <c r="I105" s="230">
        <f t="shared" si="6"/>
        <v>0</v>
      </c>
      <c r="J105" s="116"/>
      <c r="K105" s="408"/>
      <c r="L105" s="230">
        <f t="shared" si="7"/>
        <v>0</v>
      </c>
      <c r="M105" s="464"/>
      <c r="N105" s="118"/>
      <c r="O105" s="230">
        <f t="shared" si="8"/>
        <v>0</v>
      </c>
      <c r="P105" s="387"/>
      <c r="R105" s="346"/>
    </row>
    <row r="106" spans="1:18" ht="24" x14ac:dyDescent="0.25">
      <c r="A106" s="64">
        <v>2243</v>
      </c>
      <c r="B106" s="111" t="s">
        <v>124</v>
      </c>
      <c r="C106" s="405">
        <f t="shared" si="4"/>
        <v>15000</v>
      </c>
      <c r="D106" s="116">
        <v>15000</v>
      </c>
      <c r="E106" s="117"/>
      <c r="F106" s="227">
        <f t="shared" si="5"/>
        <v>15000</v>
      </c>
      <c r="G106" s="116"/>
      <c r="H106" s="408"/>
      <c r="I106" s="230">
        <f t="shared" si="6"/>
        <v>0</v>
      </c>
      <c r="J106" s="116"/>
      <c r="K106" s="408"/>
      <c r="L106" s="230">
        <f t="shared" si="7"/>
        <v>0</v>
      </c>
      <c r="M106" s="464"/>
      <c r="N106" s="118"/>
      <c r="O106" s="230">
        <f t="shared" si="8"/>
        <v>0</v>
      </c>
      <c r="P106" s="387"/>
      <c r="R106" s="346"/>
    </row>
    <row r="107" spans="1:18" x14ac:dyDescent="0.25">
      <c r="A107" s="64">
        <v>2244</v>
      </c>
      <c r="B107" s="111" t="s">
        <v>125</v>
      </c>
      <c r="C107" s="405">
        <f t="shared" si="4"/>
        <v>29000</v>
      </c>
      <c r="D107" s="116">
        <v>29000</v>
      </c>
      <c r="E107" s="117"/>
      <c r="F107" s="227">
        <f t="shared" si="5"/>
        <v>29000</v>
      </c>
      <c r="G107" s="116"/>
      <c r="H107" s="408"/>
      <c r="I107" s="230">
        <f t="shared" si="6"/>
        <v>0</v>
      </c>
      <c r="J107" s="116"/>
      <c r="K107" s="408"/>
      <c r="L107" s="230">
        <f t="shared" si="7"/>
        <v>0</v>
      </c>
      <c r="M107" s="464"/>
      <c r="N107" s="118"/>
      <c r="O107" s="230">
        <f t="shared" si="8"/>
        <v>0</v>
      </c>
      <c r="P107" s="387"/>
      <c r="R107" s="346"/>
    </row>
    <row r="108" spans="1:18" ht="24" hidden="1" x14ac:dyDescent="0.25">
      <c r="A108" s="64">
        <v>2246</v>
      </c>
      <c r="B108" s="111" t="s">
        <v>126</v>
      </c>
      <c r="C108" s="405">
        <f t="shared" si="4"/>
        <v>0</v>
      </c>
      <c r="D108" s="116">
        <v>0</v>
      </c>
      <c r="E108" s="118"/>
      <c r="F108" s="230">
        <f t="shared" si="5"/>
        <v>0</v>
      </c>
      <c r="G108" s="116"/>
      <c r="H108" s="408"/>
      <c r="I108" s="230">
        <f t="shared" si="6"/>
        <v>0</v>
      </c>
      <c r="J108" s="116"/>
      <c r="K108" s="408"/>
      <c r="L108" s="230">
        <f t="shared" si="7"/>
        <v>0</v>
      </c>
      <c r="M108" s="464"/>
      <c r="N108" s="118"/>
      <c r="O108" s="230">
        <f t="shared" si="8"/>
        <v>0</v>
      </c>
      <c r="P108" s="387"/>
      <c r="R108" s="346"/>
    </row>
    <row r="109" spans="1:18" hidden="1" x14ac:dyDescent="0.25">
      <c r="A109" s="64">
        <v>2247</v>
      </c>
      <c r="B109" s="111" t="s">
        <v>127</v>
      </c>
      <c r="C109" s="405">
        <f t="shared" si="4"/>
        <v>0</v>
      </c>
      <c r="D109" s="116">
        <v>0</v>
      </c>
      <c r="E109" s="118"/>
      <c r="F109" s="230">
        <f t="shared" si="5"/>
        <v>0</v>
      </c>
      <c r="G109" s="116"/>
      <c r="H109" s="408"/>
      <c r="I109" s="230">
        <f t="shared" si="6"/>
        <v>0</v>
      </c>
      <c r="J109" s="116"/>
      <c r="K109" s="408"/>
      <c r="L109" s="230">
        <f t="shared" si="7"/>
        <v>0</v>
      </c>
      <c r="M109" s="464"/>
      <c r="N109" s="118"/>
      <c r="O109" s="230">
        <f t="shared" si="8"/>
        <v>0</v>
      </c>
      <c r="P109" s="387"/>
      <c r="R109" s="346"/>
    </row>
    <row r="110" spans="1:18" ht="24" hidden="1" x14ac:dyDescent="0.25">
      <c r="A110" s="64">
        <v>2248</v>
      </c>
      <c r="B110" s="111" t="s">
        <v>128</v>
      </c>
      <c r="C110" s="405">
        <f t="shared" si="4"/>
        <v>0</v>
      </c>
      <c r="D110" s="116">
        <v>0</v>
      </c>
      <c r="E110" s="118"/>
      <c r="F110" s="230">
        <f t="shared" si="5"/>
        <v>0</v>
      </c>
      <c r="G110" s="116"/>
      <c r="H110" s="408"/>
      <c r="I110" s="230">
        <f t="shared" si="6"/>
        <v>0</v>
      </c>
      <c r="J110" s="116"/>
      <c r="K110" s="408"/>
      <c r="L110" s="230">
        <f t="shared" si="7"/>
        <v>0</v>
      </c>
      <c r="M110" s="464"/>
      <c r="N110" s="118"/>
      <c r="O110" s="230">
        <f t="shared" si="8"/>
        <v>0</v>
      </c>
      <c r="P110" s="387"/>
      <c r="R110" s="346"/>
    </row>
    <row r="111" spans="1:18" ht="24" hidden="1" x14ac:dyDescent="0.25">
      <c r="A111" s="64">
        <v>2249</v>
      </c>
      <c r="B111" s="111" t="s">
        <v>129</v>
      </c>
      <c r="C111" s="405">
        <f t="shared" si="4"/>
        <v>0</v>
      </c>
      <c r="D111" s="116">
        <v>0</v>
      </c>
      <c r="E111" s="118"/>
      <c r="F111" s="230">
        <f t="shared" si="5"/>
        <v>0</v>
      </c>
      <c r="G111" s="116"/>
      <c r="H111" s="408"/>
      <c r="I111" s="230">
        <f t="shared" si="6"/>
        <v>0</v>
      </c>
      <c r="J111" s="116"/>
      <c r="K111" s="408"/>
      <c r="L111" s="230">
        <f t="shared" si="7"/>
        <v>0</v>
      </c>
      <c r="M111" s="464"/>
      <c r="N111" s="118"/>
      <c r="O111" s="230">
        <f t="shared" si="8"/>
        <v>0</v>
      </c>
      <c r="P111" s="387"/>
      <c r="R111" s="346"/>
    </row>
    <row r="112" spans="1:18" hidden="1" x14ac:dyDescent="0.25">
      <c r="A112" s="224">
        <v>2250</v>
      </c>
      <c r="B112" s="111" t="s">
        <v>130</v>
      </c>
      <c r="C112" s="405">
        <f t="shared" si="4"/>
        <v>0</v>
      </c>
      <c r="D112" s="225">
        <f>SUM(D113:D115)</f>
        <v>0</v>
      </c>
      <c r="E112" s="228">
        <f>SUM(E113:E115)</f>
        <v>0</v>
      </c>
      <c r="F112" s="230">
        <f t="shared" si="5"/>
        <v>0</v>
      </c>
      <c r="G112" s="225">
        <f>SUM(G113:G115)</f>
        <v>0</v>
      </c>
      <c r="H112" s="465">
        <f>SUM(H113:H115)</f>
        <v>0</v>
      </c>
      <c r="I112" s="230">
        <f t="shared" si="6"/>
        <v>0</v>
      </c>
      <c r="J112" s="225">
        <f>SUM(J113:J115)</f>
        <v>0</v>
      </c>
      <c r="K112" s="465">
        <f>SUM(K113:K115)</f>
        <v>0</v>
      </c>
      <c r="L112" s="230">
        <f t="shared" si="7"/>
        <v>0</v>
      </c>
      <c r="M112" s="466">
        <f>SUM(M113:M115)</f>
        <v>0</v>
      </c>
      <c r="N112" s="228">
        <f>SUM(N113:N115)</f>
        <v>0</v>
      </c>
      <c r="O112" s="230">
        <f t="shared" si="8"/>
        <v>0</v>
      </c>
      <c r="P112" s="387"/>
      <c r="R112" s="346"/>
    </row>
    <row r="113" spans="1:18" hidden="1" x14ac:dyDescent="0.25">
      <c r="A113" s="64">
        <v>2251</v>
      </c>
      <c r="B113" s="111" t="s">
        <v>131</v>
      </c>
      <c r="C113" s="405">
        <f t="shared" si="4"/>
        <v>0</v>
      </c>
      <c r="D113" s="116">
        <v>0</v>
      </c>
      <c r="E113" s="118"/>
      <c r="F113" s="230">
        <f t="shared" si="5"/>
        <v>0</v>
      </c>
      <c r="G113" s="116"/>
      <c r="H113" s="408"/>
      <c r="I113" s="230">
        <f t="shared" si="6"/>
        <v>0</v>
      </c>
      <c r="J113" s="116"/>
      <c r="K113" s="408"/>
      <c r="L113" s="230">
        <f t="shared" si="7"/>
        <v>0</v>
      </c>
      <c r="M113" s="464"/>
      <c r="N113" s="118"/>
      <c r="O113" s="230">
        <f t="shared" si="8"/>
        <v>0</v>
      </c>
      <c r="P113" s="387"/>
      <c r="R113" s="346"/>
    </row>
    <row r="114" spans="1:18" ht="24" hidden="1" x14ac:dyDescent="0.25">
      <c r="A114" s="64">
        <v>2252</v>
      </c>
      <c r="B114" s="111" t="s">
        <v>132</v>
      </c>
      <c r="C114" s="405">
        <f t="shared" ref="C114:C178" si="9">F114+I114+L114+O114</f>
        <v>0</v>
      </c>
      <c r="D114" s="116">
        <v>0</v>
      </c>
      <c r="E114" s="118"/>
      <c r="F114" s="230">
        <f t="shared" si="5"/>
        <v>0</v>
      </c>
      <c r="G114" s="116"/>
      <c r="H114" s="408"/>
      <c r="I114" s="230">
        <f t="shared" si="6"/>
        <v>0</v>
      </c>
      <c r="J114" s="116"/>
      <c r="K114" s="408"/>
      <c r="L114" s="230">
        <f t="shared" si="7"/>
        <v>0</v>
      </c>
      <c r="M114" s="464"/>
      <c r="N114" s="118"/>
      <c r="O114" s="230">
        <f t="shared" si="8"/>
        <v>0</v>
      </c>
      <c r="P114" s="387"/>
      <c r="R114" s="346"/>
    </row>
    <row r="115" spans="1:18" ht="24" hidden="1" x14ac:dyDescent="0.25">
      <c r="A115" s="64">
        <v>2259</v>
      </c>
      <c r="B115" s="111" t="s">
        <v>133</v>
      </c>
      <c r="C115" s="405">
        <f t="shared" si="9"/>
        <v>0</v>
      </c>
      <c r="D115" s="116">
        <v>0</v>
      </c>
      <c r="E115" s="118"/>
      <c r="F115" s="230">
        <f t="shared" ref="F115:F179" si="10">D115+E115</f>
        <v>0</v>
      </c>
      <c r="G115" s="116"/>
      <c r="H115" s="408"/>
      <c r="I115" s="230">
        <f t="shared" ref="I115:I179" si="11">G115+H115</f>
        <v>0</v>
      </c>
      <c r="J115" s="116"/>
      <c r="K115" s="408"/>
      <c r="L115" s="230">
        <f t="shared" ref="L115:L179" si="12">J115+K115</f>
        <v>0</v>
      </c>
      <c r="M115" s="464"/>
      <c r="N115" s="118"/>
      <c r="O115" s="230">
        <f t="shared" ref="O115:O179" si="13">M115+N115</f>
        <v>0</v>
      </c>
      <c r="P115" s="387"/>
      <c r="R115" s="346"/>
    </row>
    <row r="116" spans="1:18" x14ac:dyDescent="0.25">
      <c r="A116" s="224">
        <v>2260</v>
      </c>
      <c r="B116" s="111" t="s">
        <v>134</v>
      </c>
      <c r="C116" s="405">
        <f t="shared" si="9"/>
        <v>2460</v>
      </c>
      <c r="D116" s="225">
        <f>SUM(D117:D121)</f>
        <v>2460</v>
      </c>
      <c r="E116" s="226">
        <f>SUM(E117:E121)</f>
        <v>0</v>
      </c>
      <c r="F116" s="227">
        <f t="shared" si="10"/>
        <v>2460</v>
      </c>
      <c r="G116" s="225">
        <f>SUM(G117:G121)</f>
        <v>0</v>
      </c>
      <c r="H116" s="465">
        <f>SUM(H117:H121)</f>
        <v>0</v>
      </c>
      <c r="I116" s="230">
        <f t="shared" si="11"/>
        <v>0</v>
      </c>
      <c r="J116" s="225">
        <f>SUM(J117:J121)</f>
        <v>0</v>
      </c>
      <c r="K116" s="465">
        <f>SUM(K117:K121)</f>
        <v>0</v>
      </c>
      <c r="L116" s="230">
        <f t="shared" si="12"/>
        <v>0</v>
      </c>
      <c r="M116" s="466">
        <f>SUM(M117:M121)</f>
        <v>0</v>
      </c>
      <c r="N116" s="228">
        <f>SUM(N117:N121)</f>
        <v>0</v>
      </c>
      <c r="O116" s="230">
        <f t="shared" si="13"/>
        <v>0</v>
      </c>
      <c r="P116" s="387"/>
      <c r="R116" s="346"/>
    </row>
    <row r="117" spans="1:18" x14ac:dyDescent="0.25">
      <c r="A117" s="64">
        <v>2261</v>
      </c>
      <c r="B117" s="111" t="s">
        <v>135</v>
      </c>
      <c r="C117" s="405">
        <f t="shared" si="9"/>
        <v>170</v>
      </c>
      <c r="D117" s="116">
        <v>170</v>
      </c>
      <c r="E117" s="117"/>
      <c r="F117" s="227">
        <f t="shared" si="10"/>
        <v>170</v>
      </c>
      <c r="G117" s="116"/>
      <c r="H117" s="408"/>
      <c r="I117" s="230">
        <f t="shared" si="11"/>
        <v>0</v>
      </c>
      <c r="J117" s="116"/>
      <c r="K117" s="408"/>
      <c r="L117" s="230">
        <f t="shared" si="12"/>
        <v>0</v>
      </c>
      <c r="M117" s="464"/>
      <c r="N117" s="118"/>
      <c r="O117" s="230">
        <f t="shared" si="13"/>
        <v>0</v>
      </c>
      <c r="P117" s="387"/>
      <c r="R117" s="346"/>
    </row>
    <row r="118" spans="1:18" hidden="1" x14ac:dyDescent="0.25">
      <c r="A118" s="64">
        <v>2262</v>
      </c>
      <c r="B118" s="111" t="s">
        <v>136</v>
      </c>
      <c r="C118" s="405">
        <f t="shared" si="9"/>
        <v>0</v>
      </c>
      <c r="D118" s="116">
        <v>0</v>
      </c>
      <c r="E118" s="118"/>
      <c r="F118" s="230">
        <f t="shared" si="10"/>
        <v>0</v>
      </c>
      <c r="G118" s="116"/>
      <c r="H118" s="408"/>
      <c r="I118" s="230">
        <f t="shared" si="11"/>
        <v>0</v>
      </c>
      <c r="J118" s="116"/>
      <c r="K118" s="408"/>
      <c r="L118" s="230">
        <f t="shared" si="12"/>
        <v>0</v>
      </c>
      <c r="M118" s="464"/>
      <c r="N118" s="118"/>
      <c r="O118" s="230">
        <f t="shared" si="13"/>
        <v>0</v>
      </c>
      <c r="P118" s="387"/>
      <c r="R118" s="346"/>
    </row>
    <row r="119" spans="1:18" hidden="1" x14ac:dyDescent="0.25">
      <c r="A119" s="64">
        <v>2263</v>
      </c>
      <c r="B119" s="111" t="s">
        <v>137</v>
      </c>
      <c r="C119" s="405">
        <f t="shared" si="9"/>
        <v>0</v>
      </c>
      <c r="D119" s="116">
        <v>0</v>
      </c>
      <c r="E119" s="118"/>
      <c r="F119" s="230">
        <f t="shared" si="10"/>
        <v>0</v>
      </c>
      <c r="G119" s="116"/>
      <c r="H119" s="408"/>
      <c r="I119" s="230">
        <f t="shared" si="11"/>
        <v>0</v>
      </c>
      <c r="J119" s="116"/>
      <c r="K119" s="408"/>
      <c r="L119" s="230">
        <f t="shared" si="12"/>
        <v>0</v>
      </c>
      <c r="M119" s="464"/>
      <c r="N119" s="118"/>
      <c r="O119" s="230">
        <f t="shared" si="13"/>
        <v>0</v>
      </c>
      <c r="P119" s="387"/>
      <c r="R119" s="346"/>
    </row>
    <row r="120" spans="1:18" ht="24" hidden="1" x14ac:dyDescent="0.25">
      <c r="A120" s="64">
        <v>2264</v>
      </c>
      <c r="B120" s="111" t="s">
        <v>138</v>
      </c>
      <c r="C120" s="405">
        <f t="shared" si="9"/>
        <v>0</v>
      </c>
      <c r="D120" s="116">
        <v>0</v>
      </c>
      <c r="E120" s="118"/>
      <c r="F120" s="230">
        <f t="shared" si="10"/>
        <v>0</v>
      </c>
      <c r="G120" s="116"/>
      <c r="H120" s="408"/>
      <c r="I120" s="230">
        <f t="shared" si="11"/>
        <v>0</v>
      </c>
      <c r="J120" s="116"/>
      <c r="K120" s="408"/>
      <c r="L120" s="230">
        <f t="shared" si="12"/>
        <v>0</v>
      </c>
      <c r="M120" s="464"/>
      <c r="N120" s="118"/>
      <c r="O120" s="230">
        <f t="shared" si="13"/>
        <v>0</v>
      </c>
      <c r="P120" s="387"/>
      <c r="R120" s="346"/>
    </row>
    <row r="121" spans="1:18" x14ac:dyDescent="0.25">
      <c r="A121" s="64">
        <v>2269</v>
      </c>
      <c r="B121" s="111" t="s">
        <v>139</v>
      </c>
      <c r="C121" s="405">
        <f t="shared" si="9"/>
        <v>2290</v>
      </c>
      <c r="D121" s="116">
        <v>2290</v>
      </c>
      <c r="E121" s="117"/>
      <c r="F121" s="227">
        <f t="shared" si="10"/>
        <v>2290</v>
      </c>
      <c r="G121" s="116"/>
      <c r="H121" s="408"/>
      <c r="I121" s="230">
        <f t="shared" si="11"/>
        <v>0</v>
      </c>
      <c r="J121" s="116"/>
      <c r="K121" s="408"/>
      <c r="L121" s="230">
        <f t="shared" si="12"/>
        <v>0</v>
      </c>
      <c r="M121" s="464"/>
      <c r="N121" s="118"/>
      <c r="O121" s="230">
        <f t="shared" si="13"/>
        <v>0</v>
      </c>
      <c r="P121" s="387"/>
      <c r="R121" s="346"/>
    </row>
    <row r="122" spans="1:18" x14ac:dyDescent="0.25">
      <c r="A122" s="224">
        <v>2270</v>
      </c>
      <c r="B122" s="111" t="s">
        <v>140</v>
      </c>
      <c r="C122" s="405">
        <f t="shared" si="9"/>
        <v>4835</v>
      </c>
      <c r="D122" s="225">
        <f>SUM(D123:D127)</f>
        <v>0</v>
      </c>
      <c r="E122" s="226">
        <f>SUM(E123:E127)</f>
        <v>4835</v>
      </c>
      <c r="F122" s="227">
        <f t="shared" si="10"/>
        <v>4835</v>
      </c>
      <c r="G122" s="225">
        <f>SUM(G123:G127)</f>
        <v>0</v>
      </c>
      <c r="H122" s="465">
        <f>SUM(H123:H127)</f>
        <v>0</v>
      </c>
      <c r="I122" s="230">
        <f t="shared" si="11"/>
        <v>0</v>
      </c>
      <c r="J122" s="225">
        <f>SUM(J123:J127)</f>
        <v>0</v>
      </c>
      <c r="K122" s="465">
        <f>SUM(K123:K127)</f>
        <v>0</v>
      </c>
      <c r="L122" s="230">
        <f t="shared" si="12"/>
        <v>0</v>
      </c>
      <c r="M122" s="466">
        <f>SUM(M123:M127)</f>
        <v>0</v>
      </c>
      <c r="N122" s="228">
        <f>SUM(N123:N127)</f>
        <v>0</v>
      </c>
      <c r="O122" s="230">
        <f t="shared" si="13"/>
        <v>0</v>
      </c>
      <c r="P122" s="387"/>
      <c r="R122" s="346"/>
    </row>
    <row r="123" spans="1:18" hidden="1" x14ac:dyDescent="0.25">
      <c r="A123" s="64">
        <v>2272</v>
      </c>
      <c r="B123" s="4" t="s">
        <v>141</v>
      </c>
      <c r="C123" s="405">
        <f t="shared" si="9"/>
        <v>0</v>
      </c>
      <c r="D123" s="116">
        <v>0</v>
      </c>
      <c r="E123" s="118"/>
      <c r="F123" s="230">
        <f t="shared" si="10"/>
        <v>0</v>
      </c>
      <c r="G123" s="116"/>
      <c r="H123" s="408"/>
      <c r="I123" s="230">
        <f t="shared" si="11"/>
        <v>0</v>
      </c>
      <c r="J123" s="116"/>
      <c r="K123" s="408"/>
      <c r="L123" s="230">
        <f t="shared" si="12"/>
        <v>0</v>
      </c>
      <c r="M123" s="464"/>
      <c r="N123" s="118"/>
      <c r="O123" s="230">
        <f t="shared" si="13"/>
        <v>0</v>
      </c>
      <c r="P123" s="387"/>
      <c r="R123" s="346"/>
    </row>
    <row r="124" spans="1:18" ht="24" hidden="1" x14ac:dyDescent="0.25">
      <c r="A124" s="64">
        <v>2275</v>
      </c>
      <c r="B124" s="111" t="s">
        <v>142</v>
      </c>
      <c r="C124" s="405">
        <f t="shared" si="9"/>
        <v>0</v>
      </c>
      <c r="D124" s="116">
        <v>0</v>
      </c>
      <c r="E124" s="118"/>
      <c r="F124" s="230">
        <f t="shared" si="10"/>
        <v>0</v>
      </c>
      <c r="G124" s="116"/>
      <c r="H124" s="408"/>
      <c r="I124" s="230">
        <f t="shared" si="11"/>
        <v>0</v>
      </c>
      <c r="J124" s="116"/>
      <c r="K124" s="408"/>
      <c r="L124" s="230">
        <f t="shared" si="12"/>
        <v>0</v>
      </c>
      <c r="M124" s="464"/>
      <c r="N124" s="118"/>
      <c r="O124" s="230">
        <f t="shared" si="13"/>
        <v>0</v>
      </c>
      <c r="P124" s="387"/>
      <c r="R124" s="346"/>
    </row>
    <row r="125" spans="1:18" ht="36" hidden="1" x14ac:dyDescent="0.25">
      <c r="A125" s="64">
        <v>2276</v>
      </c>
      <c r="B125" s="111" t="s">
        <v>143</v>
      </c>
      <c r="C125" s="405">
        <f t="shared" si="9"/>
        <v>0</v>
      </c>
      <c r="D125" s="116">
        <v>0</v>
      </c>
      <c r="E125" s="118"/>
      <c r="F125" s="230">
        <f t="shared" si="10"/>
        <v>0</v>
      </c>
      <c r="G125" s="116"/>
      <c r="H125" s="408"/>
      <c r="I125" s="230">
        <f t="shared" si="11"/>
        <v>0</v>
      </c>
      <c r="J125" s="116"/>
      <c r="K125" s="408"/>
      <c r="L125" s="230">
        <f t="shared" si="12"/>
        <v>0</v>
      </c>
      <c r="M125" s="464"/>
      <c r="N125" s="118"/>
      <c r="O125" s="230">
        <f t="shared" si="13"/>
        <v>0</v>
      </c>
      <c r="P125" s="387"/>
      <c r="R125" s="346"/>
    </row>
    <row r="126" spans="1:18" ht="24" hidden="1" x14ac:dyDescent="0.25">
      <c r="A126" s="64">
        <v>2278</v>
      </c>
      <c r="B126" s="111" t="s">
        <v>144</v>
      </c>
      <c r="C126" s="405">
        <f t="shared" si="9"/>
        <v>0</v>
      </c>
      <c r="D126" s="116">
        <v>0</v>
      </c>
      <c r="E126" s="118"/>
      <c r="F126" s="230">
        <f t="shared" si="10"/>
        <v>0</v>
      </c>
      <c r="G126" s="116"/>
      <c r="H126" s="408"/>
      <c r="I126" s="230">
        <f t="shared" si="11"/>
        <v>0</v>
      </c>
      <c r="J126" s="116"/>
      <c r="K126" s="408"/>
      <c r="L126" s="230">
        <f t="shared" si="12"/>
        <v>0</v>
      </c>
      <c r="M126" s="464"/>
      <c r="N126" s="118"/>
      <c r="O126" s="230">
        <f t="shared" si="13"/>
        <v>0</v>
      </c>
      <c r="P126" s="387"/>
      <c r="R126" s="346"/>
    </row>
    <row r="127" spans="1:18" ht="48" x14ac:dyDescent="0.25">
      <c r="A127" s="64">
        <v>2279</v>
      </c>
      <c r="B127" s="111" t="s">
        <v>145</v>
      </c>
      <c r="C127" s="405">
        <f t="shared" si="9"/>
        <v>4835</v>
      </c>
      <c r="D127" s="116">
        <v>0</v>
      </c>
      <c r="E127" s="117">
        <v>4835</v>
      </c>
      <c r="F127" s="227">
        <f t="shared" si="10"/>
        <v>4835</v>
      </c>
      <c r="G127" s="116"/>
      <c r="H127" s="408"/>
      <c r="I127" s="230">
        <f t="shared" si="11"/>
        <v>0</v>
      </c>
      <c r="J127" s="116"/>
      <c r="K127" s="408"/>
      <c r="L127" s="230">
        <f t="shared" si="12"/>
        <v>0</v>
      </c>
      <c r="M127" s="464"/>
      <c r="N127" s="118"/>
      <c r="O127" s="230">
        <f t="shared" si="13"/>
        <v>0</v>
      </c>
      <c r="P127" s="387" t="s">
        <v>689</v>
      </c>
      <c r="R127" s="346"/>
    </row>
    <row r="128" spans="1:18" ht="24" hidden="1" x14ac:dyDescent="0.25">
      <c r="A128" s="350">
        <v>2280</v>
      </c>
      <c r="B128" s="101" t="s">
        <v>146</v>
      </c>
      <c r="C128" s="405">
        <f t="shared" si="9"/>
        <v>0</v>
      </c>
      <c r="D128" s="238">
        <f>SUM(D129)</f>
        <v>0</v>
      </c>
      <c r="E128" s="241">
        <f t="shared" ref="E128:N128" si="14">SUM(E129)</f>
        <v>0</v>
      </c>
      <c r="F128" s="243">
        <f t="shared" si="10"/>
        <v>0</v>
      </c>
      <c r="G128" s="238">
        <f t="shared" ref="G128" si="15">SUM(G129)</f>
        <v>0</v>
      </c>
      <c r="H128" s="470">
        <f t="shared" si="14"/>
        <v>0</v>
      </c>
      <c r="I128" s="243">
        <f t="shared" si="11"/>
        <v>0</v>
      </c>
      <c r="J128" s="238">
        <f t="shared" ref="J128" si="16">SUM(J129)</f>
        <v>0</v>
      </c>
      <c r="K128" s="470">
        <f t="shared" si="14"/>
        <v>0</v>
      </c>
      <c r="L128" s="243">
        <f t="shared" si="12"/>
        <v>0</v>
      </c>
      <c r="M128" s="466">
        <f t="shared" si="14"/>
        <v>0</v>
      </c>
      <c r="N128" s="228">
        <f t="shared" si="14"/>
        <v>0</v>
      </c>
      <c r="O128" s="230">
        <f t="shared" si="13"/>
        <v>0</v>
      </c>
      <c r="P128" s="387"/>
      <c r="R128" s="346"/>
    </row>
    <row r="129" spans="1:18" ht="24" hidden="1" x14ac:dyDescent="0.25">
      <c r="A129" s="64">
        <v>2283</v>
      </c>
      <c r="B129" s="111" t="s">
        <v>147</v>
      </c>
      <c r="C129" s="405">
        <f t="shared" si="9"/>
        <v>0</v>
      </c>
      <c r="D129" s="116">
        <v>0</v>
      </c>
      <c r="E129" s="118"/>
      <c r="F129" s="230">
        <f t="shared" si="10"/>
        <v>0</v>
      </c>
      <c r="G129" s="116"/>
      <c r="H129" s="408"/>
      <c r="I129" s="230">
        <f t="shared" si="11"/>
        <v>0</v>
      </c>
      <c r="J129" s="116"/>
      <c r="K129" s="408"/>
      <c r="L129" s="230">
        <f t="shared" si="12"/>
        <v>0</v>
      </c>
      <c r="M129" s="464"/>
      <c r="N129" s="118"/>
      <c r="O129" s="230">
        <f t="shared" si="13"/>
        <v>0</v>
      </c>
      <c r="P129" s="387"/>
      <c r="R129" s="346"/>
    </row>
    <row r="130" spans="1:18" ht="36" x14ac:dyDescent="0.25">
      <c r="A130" s="85">
        <v>2300</v>
      </c>
      <c r="B130" s="210" t="s">
        <v>148</v>
      </c>
      <c r="C130" s="393">
        <f t="shared" si="9"/>
        <v>5284</v>
      </c>
      <c r="D130" s="95">
        <f>SUM(D131,D136,D140,D141,D144,D151,D159,D160,D163)</f>
        <v>5284</v>
      </c>
      <c r="E130" s="96">
        <f>SUM(E131,E136,E140,E141,E144,E151,E159,E160,E163)</f>
        <v>0</v>
      </c>
      <c r="F130" s="97">
        <f t="shared" si="10"/>
        <v>5284</v>
      </c>
      <c r="G130" s="95">
        <f>SUM(G131,G136,G140,G141,G144,G151,G159,G160,G163)</f>
        <v>0</v>
      </c>
      <c r="H130" s="399">
        <f>SUM(H131,H136,H140,H141,H144,H151,H159,H160,H163)</f>
        <v>0</v>
      </c>
      <c r="I130" s="99">
        <f t="shared" si="11"/>
        <v>0</v>
      </c>
      <c r="J130" s="95">
        <f>SUM(J131,J136,J140,J141,J144,J151,J159,J160,J163)</f>
        <v>0</v>
      </c>
      <c r="K130" s="399">
        <f>SUM(K131,K136,K140,K141,K144,K151,K159,K160,K163)</f>
        <v>0</v>
      </c>
      <c r="L130" s="99">
        <f t="shared" si="12"/>
        <v>0</v>
      </c>
      <c r="M130" s="469">
        <f>SUM(M131,M136,M140,M141,M144,M151,M159,M160,M163)</f>
        <v>0</v>
      </c>
      <c r="N130" s="98">
        <f>SUM(N131,N136,N140,N141,N144,N151,N159,N160,N163)</f>
        <v>0</v>
      </c>
      <c r="O130" s="99">
        <f t="shared" si="13"/>
        <v>0</v>
      </c>
      <c r="P130" s="397"/>
      <c r="R130" s="346"/>
    </row>
    <row r="131" spans="1:18" ht="24" x14ac:dyDescent="0.25">
      <c r="A131" s="350">
        <v>2310</v>
      </c>
      <c r="B131" s="101" t="s">
        <v>149</v>
      </c>
      <c r="C131" s="400">
        <f t="shared" si="9"/>
        <v>5234</v>
      </c>
      <c r="D131" s="251">
        <f>SUM(D132:D135)</f>
        <v>5234</v>
      </c>
      <c r="E131" s="239">
        <f>SUM(E132:E135)</f>
        <v>0</v>
      </c>
      <c r="F131" s="240">
        <f t="shared" si="10"/>
        <v>5234</v>
      </c>
      <c r="G131" s="238">
        <f>SUM(G132:G135)</f>
        <v>0</v>
      </c>
      <c r="H131" s="470">
        <f>SUM(H132:H135)</f>
        <v>0</v>
      </c>
      <c r="I131" s="243">
        <f t="shared" si="11"/>
        <v>0</v>
      </c>
      <c r="J131" s="238">
        <f>SUM(J132:J135)</f>
        <v>0</v>
      </c>
      <c r="K131" s="470">
        <f>SUM(K132:K135)</f>
        <v>0</v>
      </c>
      <c r="L131" s="243">
        <f t="shared" si="12"/>
        <v>0</v>
      </c>
      <c r="M131" s="471">
        <f>SUM(M132:M135)</f>
        <v>0</v>
      </c>
      <c r="N131" s="241">
        <f>SUM(N132:N135)</f>
        <v>0</v>
      </c>
      <c r="O131" s="243">
        <f t="shared" si="13"/>
        <v>0</v>
      </c>
      <c r="P131" s="382"/>
      <c r="R131" s="346"/>
    </row>
    <row r="132" spans="1:18" hidden="1" x14ac:dyDescent="0.25">
      <c r="A132" s="64">
        <v>2311</v>
      </c>
      <c r="B132" s="111" t="s">
        <v>150</v>
      </c>
      <c r="C132" s="405">
        <f t="shared" si="9"/>
        <v>0</v>
      </c>
      <c r="D132" s="116">
        <v>0</v>
      </c>
      <c r="E132" s="118"/>
      <c r="F132" s="230">
        <f t="shared" si="10"/>
        <v>0</v>
      </c>
      <c r="G132" s="116"/>
      <c r="H132" s="408"/>
      <c r="I132" s="230">
        <f t="shared" si="11"/>
        <v>0</v>
      </c>
      <c r="J132" s="116"/>
      <c r="K132" s="408"/>
      <c r="L132" s="230">
        <f t="shared" si="12"/>
        <v>0</v>
      </c>
      <c r="M132" s="464"/>
      <c r="N132" s="118"/>
      <c r="O132" s="230">
        <f t="shared" si="13"/>
        <v>0</v>
      </c>
      <c r="P132" s="387"/>
      <c r="R132" s="346"/>
    </row>
    <row r="133" spans="1:18" x14ac:dyDescent="0.25">
      <c r="A133" s="64">
        <v>2312</v>
      </c>
      <c r="B133" s="111" t="s">
        <v>151</v>
      </c>
      <c r="C133" s="405">
        <f t="shared" si="9"/>
        <v>5234</v>
      </c>
      <c r="D133" s="116">
        <v>5234</v>
      </c>
      <c r="E133" s="117"/>
      <c r="F133" s="227">
        <f t="shared" si="10"/>
        <v>5234</v>
      </c>
      <c r="G133" s="116"/>
      <c r="H133" s="408"/>
      <c r="I133" s="230">
        <f t="shared" si="11"/>
        <v>0</v>
      </c>
      <c r="J133" s="116"/>
      <c r="K133" s="408"/>
      <c r="L133" s="230">
        <f t="shared" si="12"/>
        <v>0</v>
      </c>
      <c r="M133" s="464"/>
      <c r="N133" s="118"/>
      <c r="O133" s="230">
        <f t="shared" si="13"/>
        <v>0</v>
      </c>
      <c r="P133" s="387"/>
      <c r="R133" s="346"/>
    </row>
    <row r="134" spans="1:18" hidden="1" x14ac:dyDescent="0.25">
      <c r="A134" s="64">
        <v>2313</v>
      </c>
      <c r="B134" s="111" t="s">
        <v>152</v>
      </c>
      <c r="C134" s="405">
        <f t="shared" si="9"/>
        <v>0</v>
      </c>
      <c r="D134" s="116">
        <v>0</v>
      </c>
      <c r="E134" s="118"/>
      <c r="F134" s="230">
        <f t="shared" si="10"/>
        <v>0</v>
      </c>
      <c r="G134" s="116"/>
      <c r="H134" s="408"/>
      <c r="I134" s="230">
        <f t="shared" si="11"/>
        <v>0</v>
      </c>
      <c r="J134" s="116"/>
      <c r="K134" s="408"/>
      <c r="L134" s="230">
        <f t="shared" si="12"/>
        <v>0</v>
      </c>
      <c r="M134" s="464"/>
      <c r="N134" s="118"/>
      <c r="O134" s="230">
        <f t="shared" si="13"/>
        <v>0</v>
      </c>
      <c r="P134" s="387"/>
      <c r="R134" s="346"/>
    </row>
    <row r="135" spans="1:18" ht="36" hidden="1" x14ac:dyDescent="0.25">
      <c r="A135" s="64">
        <v>2314</v>
      </c>
      <c r="B135" s="111" t="s">
        <v>153</v>
      </c>
      <c r="C135" s="405">
        <f t="shared" si="9"/>
        <v>0</v>
      </c>
      <c r="D135" s="116">
        <v>0</v>
      </c>
      <c r="E135" s="118"/>
      <c r="F135" s="230">
        <f t="shared" si="10"/>
        <v>0</v>
      </c>
      <c r="G135" s="116"/>
      <c r="H135" s="408"/>
      <c r="I135" s="230">
        <f t="shared" si="11"/>
        <v>0</v>
      </c>
      <c r="J135" s="116"/>
      <c r="K135" s="408"/>
      <c r="L135" s="230">
        <f t="shared" si="12"/>
        <v>0</v>
      </c>
      <c r="M135" s="464"/>
      <c r="N135" s="118"/>
      <c r="O135" s="230">
        <f t="shared" si="13"/>
        <v>0</v>
      </c>
      <c r="P135" s="387"/>
      <c r="R135" s="346"/>
    </row>
    <row r="136" spans="1:18" hidden="1" x14ac:dyDescent="0.25">
      <c r="A136" s="224">
        <v>2320</v>
      </c>
      <c r="B136" s="111" t="s">
        <v>154</v>
      </c>
      <c r="C136" s="405">
        <f t="shared" si="9"/>
        <v>0</v>
      </c>
      <c r="D136" s="225">
        <f>SUM(D137:D139)</f>
        <v>0</v>
      </c>
      <c r="E136" s="228">
        <f>SUM(E137:E139)</f>
        <v>0</v>
      </c>
      <c r="F136" s="230">
        <f t="shared" si="10"/>
        <v>0</v>
      </c>
      <c r="G136" s="225">
        <f>SUM(G137:G139)</f>
        <v>0</v>
      </c>
      <c r="H136" s="465">
        <f>SUM(H137:H139)</f>
        <v>0</v>
      </c>
      <c r="I136" s="230">
        <f t="shared" si="11"/>
        <v>0</v>
      </c>
      <c r="J136" s="225">
        <f>SUM(J137:J139)</f>
        <v>0</v>
      </c>
      <c r="K136" s="465">
        <f>SUM(K137:K139)</f>
        <v>0</v>
      </c>
      <c r="L136" s="230">
        <f t="shared" si="12"/>
        <v>0</v>
      </c>
      <c r="M136" s="466">
        <f>SUM(M137:M139)</f>
        <v>0</v>
      </c>
      <c r="N136" s="228">
        <f>SUM(N137:N139)</f>
        <v>0</v>
      </c>
      <c r="O136" s="230">
        <f t="shared" si="13"/>
        <v>0</v>
      </c>
      <c r="P136" s="387"/>
      <c r="R136" s="346"/>
    </row>
    <row r="137" spans="1:18" hidden="1" x14ac:dyDescent="0.25">
      <c r="A137" s="64">
        <v>2321</v>
      </c>
      <c r="B137" s="111" t="s">
        <v>155</v>
      </c>
      <c r="C137" s="405">
        <f t="shared" si="9"/>
        <v>0</v>
      </c>
      <c r="D137" s="116">
        <v>0</v>
      </c>
      <c r="E137" s="118"/>
      <c r="F137" s="230">
        <f t="shared" si="10"/>
        <v>0</v>
      </c>
      <c r="G137" s="116"/>
      <c r="H137" s="408"/>
      <c r="I137" s="230">
        <f t="shared" si="11"/>
        <v>0</v>
      </c>
      <c r="J137" s="116"/>
      <c r="K137" s="408"/>
      <c r="L137" s="230">
        <f t="shared" si="12"/>
        <v>0</v>
      </c>
      <c r="M137" s="464"/>
      <c r="N137" s="118"/>
      <c r="O137" s="230">
        <f t="shared" si="13"/>
        <v>0</v>
      </c>
      <c r="P137" s="387"/>
      <c r="R137" s="346"/>
    </row>
    <row r="138" spans="1:18" hidden="1" x14ac:dyDescent="0.25">
      <c r="A138" s="64">
        <v>2322</v>
      </c>
      <c r="B138" s="111" t="s">
        <v>156</v>
      </c>
      <c r="C138" s="405">
        <f t="shared" si="9"/>
        <v>0</v>
      </c>
      <c r="D138" s="116">
        <v>0</v>
      </c>
      <c r="E138" s="118"/>
      <c r="F138" s="230">
        <f t="shared" si="10"/>
        <v>0</v>
      </c>
      <c r="G138" s="116"/>
      <c r="H138" s="408"/>
      <c r="I138" s="230">
        <f t="shared" si="11"/>
        <v>0</v>
      </c>
      <c r="J138" s="116"/>
      <c r="K138" s="408"/>
      <c r="L138" s="230">
        <f t="shared" si="12"/>
        <v>0</v>
      </c>
      <c r="M138" s="464"/>
      <c r="N138" s="118"/>
      <c r="O138" s="230">
        <f t="shared" si="13"/>
        <v>0</v>
      </c>
      <c r="P138" s="387"/>
      <c r="R138" s="346"/>
    </row>
    <row r="139" spans="1:18" hidden="1" x14ac:dyDescent="0.25">
      <c r="A139" s="64">
        <v>2329</v>
      </c>
      <c r="B139" s="111" t="s">
        <v>157</v>
      </c>
      <c r="C139" s="405">
        <f t="shared" si="9"/>
        <v>0</v>
      </c>
      <c r="D139" s="116">
        <v>0</v>
      </c>
      <c r="E139" s="118"/>
      <c r="F139" s="230">
        <f t="shared" si="10"/>
        <v>0</v>
      </c>
      <c r="G139" s="116"/>
      <c r="H139" s="408"/>
      <c r="I139" s="230">
        <f t="shared" si="11"/>
        <v>0</v>
      </c>
      <c r="J139" s="116"/>
      <c r="K139" s="408"/>
      <c r="L139" s="230">
        <f t="shared" si="12"/>
        <v>0</v>
      </c>
      <c r="M139" s="464"/>
      <c r="N139" s="118"/>
      <c r="O139" s="230">
        <f t="shared" si="13"/>
        <v>0</v>
      </c>
      <c r="P139" s="387"/>
      <c r="R139" s="346"/>
    </row>
    <row r="140" spans="1:18" hidden="1" x14ac:dyDescent="0.25">
      <c r="A140" s="224">
        <v>2330</v>
      </c>
      <c r="B140" s="111" t="s">
        <v>158</v>
      </c>
      <c r="C140" s="405">
        <f t="shared" si="9"/>
        <v>0</v>
      </c>
      <c r="D140" s="116">
        <v>0</v>
      </c>
      <c r="E140" s="118"/>
      <c r="F140" s="230">
        <f t="shared" si="10"/>
        <v>0</v>
      </c>
      <c r="G140" s="116"/>
      <c r="H140" s="408"/>
      <c r="I140" s="230">
        <f t="shared" si="11"/>
        <v>0</v>
      </c>
      <c r="J140" s="116"/>
      <c r="K140" s="408"/>
      <c r="L140" s="230">
        <f t="shared" si="12"/>
        <v>0</v>
      </c>
      <c r="M140" s="464"/>
      <c r="N140" s="118"/>
      <c r="O140" s="230">
        <f t="shared" si="13"/>
        <v>0</v>
      </c>
      <c r="P140" s="387"/>
      <c r="R140" s="346"/>
    </row>
    <row r="141" spans="1:18" ht="48" hidden="1" x14ac:dyDescent="0.25">
      <c r="A141" s="224">
        <v>2340</v>
      </c>
      <c r="B141" s="111" t="s">
        <v>159</v>
      </c>
      <c r="C141" s="405">
        <f t="shared" si="9"/>
        <v>0</v>
      </c>
      <c r="D141" s="225">
        <f>SUM(D142:D143)</f>
        <v>0</v>
      </c>
      <c r="E141" s="228">
        <f>SUM(E142:E143)</f>
        <v>0</v>
      </c>
      <c r="F141" s="230">
        <f t="shared" si="10"/>
        <v>0</v>
      </c>
      <c r="G141" s="225">
        <f>SUM(G142:G143)</f>
        <v>0</v>
      </c>
      <c r="H141" s="465">
        <f>SUM(H142:H143)</f>
        <v>0</v>
      </c>
      <c r="I141" s="230">
        <f t="shared" si="11"/>
        <v>0</v>
      </c>
      <c r="J141" s="225">
        <f>SUM(J142:J143)</f>
        <v>0</v>
      </c>
      <c r="K141" s="465">
        <f>SUM(K142:K143)</f>
        <v>0</v>
      </c>
      <c r="L141" s="230">
        <f t="shared" si="12"/>
        <v>0</v>
      </c>
      <c r="M141" s="466">
        <f>SUM(M142:M143)</f>
        <v>0</v>
      </c>
      <c r="N141" s="228">
        <f>SUM(N142:N143)</f>
        <v>0</v>
      </c>
      <c r="O141" s="230">
        <f t="shared" si="13"/>
        <v>0</v>
      </c>
      <c r="P141" s="387"/>
      <c r="R141" s="346"/>
    </row>
    <row r="142" spans="1:18" hidden="1" x14ac:dyDescent="0.25">
      <c r="A142" s="64">
        <v>2341</v>
      </c>
      <c r="B142" s="111" t="s">
        <v>160</v>
      </c>
      <c r="C142" s="405">
        <f t="shared" si="9"/>
        <v>0</v>
      </c>
      <c r="D142" s="116">
        <v>0</v>
      </c>
      <c r="E142" s="118"/>
      <c r="F142" s="230">
        <f t="shared" si="10"/>
        <v>0</v>
      </c>
      <c r="G142" s="116"/>
      <c r="H142" s="408"/>
      <c r="I142" s="230">
        <f t="shared" si="11"/>
        <v>0</v>
      </c>
      <c r="J142" s="116"/>
      <c r="K142" s="408"/>
      <c r="L142" s="230">
        <f t="shared" si="12"/>
        <v>0</v>
      </c>
      <c r="M142" s="464"/>
      <c r="N142" s="118"/>
      <c r="O142" s="230">
        <f t="shared" si="13"/>
        <v>0</v>
      </c>
      <c r="P142" s="387"/>
      <c r="R142" s="346"/>
    </row>
    <row r="143" spans="1:18" ht="24" hidden="1" x14ac:dyDescent="0.25">
      <c r="A143" s="64">
        <v>2344</v>
      </c>
      <c r="B143" s="111" t="s">
        <v>161</v>
      </c>
      <c r="C143" s="405">
        <f t="shared" si="9"/>
        <v>0</v>
      </c>
      <c r="D143" s="116">
        <v>0</v>
      </c>
      <c r="E143" s="118"/>
      <c r="F143" s="230">
        <f t="shared" si="10"/>
        <v>0</v>
      </c>
      <c r="G143" s="116"/>
      <c r="H143" s="408"/>
      <c r="I143" s="230">
        <f t="shared" si="11"/>
        <v>0</v>
      </c>
      <c r="J143" s="116"/>
      <c r="K143" s="408"/>
      <c r="L143" s="230">
        <f t="shared" si="12"/>
        <v>0</v>
      </c>
      <c r="M143" s="464"/>
      <c r="N143" s="118"/>
      <c r="O143" s="230">
        <f t="shared" si="13"/>
        <v>0</v>
      </c>
      <c r="P143" s="387"/>
      <c r="R143" s="346"/>
    </row>
    <row r="144" spans="1:18" ht="24" hidden="1" x14ac:dyDescent="0.25">
      <c r="A144" s="213">
        <v>2350</v>
      </c>
      <c r="B144" s="156" t="s">
        <v>162</v>
      </c>
      <c r="C144" s="405">
        <f t="shared" si="9"/>
        <v>0</v>
      </c>
      <c r="D144" s="214">
        <f>SUM(D145:D150)</f>
        <v>0</v>
      </c>
      <c r="E144" s="217">
        <f>SUM(E145:E150)</f>
        <v>0</v>
      </c>
      <c r="F144" s="219">
        <f t="shared" si="10"/>
        <v>0</v>
      </c>
      <c r="G144" s="214">
        <f>SUM(G145:G150)</f>
        <v>0</v>
      </c>
      <c r="H144" s="461">
        <f>SUM(H145:H150)</f>
        <v>0</v>
      </c>
      <c r="I144" s="219">
        <f t="shared" si="11"/>
        <v>0</v>
      </c>
      <c r="J144" s="214">
        <f>SUM(J145:J150)</f>
        <v>0</v>
      </c>
      <c r="K144" s="461">
        <f>SUM(K145:K150)</f>
        <v>0</v>
      </c>
      <c r="L144" s="219">
        <f t="shared" si="12"/>
        <v>0</v>
      </c>
      <c r="M144" s="462">
        <f>SUM(M145:M150)</f>
        <v>0</v>
      </c>
      <c r="N144" s="217">
        <f>SUM(N145:N150)</f>
        <v>0</v>
      </c>
      <c r="O144" s="219">
        <f t="shared" si="13"/>
        <v>0</v>
      </c>
      <c r="P144" s="434"/>
      <c r="R144" s="346"/>
    </row>
    <row r="145" spans="1:18" hidden="1" x14ac:dyDescent="0.25">
      <c r="A145" s="55">
        <v>2351</v>
      </c>
      <c r="B145" s="101" t="s">
        <v>163</v>
      </c>
      <c r="C145" s="405">
        <f t="shared" si="9"/>
        <v>0</v>
      </c>
      <c r="D145" s="106">
        <v>0</v>
      </c>
      <c r="E145" s="108"/>
      <c r="F145" s="243">
        <f t="shared" si="10"/>
        <v>0</v>
      </c>
      <c r="G145" s="106"/>
      <c r="H145" s="403"/>
      <c r="I145" s="243">
        <f t="shared" si="11"/>
        <v>0</v>
      </c>
      <c r="J145" s="106"/>
      <c r="K145" s="403"/>
      <c r="L145" s="243">
        <f t="shared" si="12"/>
        <v>0</v>
      </c>
      <c r="M145" s="463"/>
      <c r="N145" s="108"/>
      <c r="O145" s="243">
        <f t="shared" si="13"/>
        <v>0</v>
      </c>
      <c r="P145" s="382"/>
      <c r="R145" s="346"/>
    </row>
    <row r="146" spans="1:18" hidden="1" x14ac:dyDescent="0.25">
      <c r="A146" s="64">
        <v>2352</v>
      </c>
      <c r="B146" s="111" t="s">
        <v>164</v>
      </c>
      <c r="C146" s="405">
        <f t="shared" si="9"/>
        <v>0</v>
      </c>
      <c r="D146" s="116">
        <v>0</v>
      </c>
      <c r="E146" s="118"/>
      <c r="F146" s="230">
        <f t="shared" si="10"/>
        <v>0</v>
      </c>
      <c r="G146" s="116"/>
      <c r="H146" s="408"/>
      <c r="I146" s="230">
        <f t="shared" si="11"/>
        <v>0</v>
      </c>
      <c r="J146" s="116"/>
      <c r="K146" s="408"/>
      <c r="L146" s="230">
        <f t="shared" si="12"/>
        <v>0</v>
      </c>
      <c r="M146" s="464"/>
      <c r="N146" s="118"/>
      <c r="O146" s="230">
        <f t="shared" si="13"/>
        <v>0</v>
      </c>
      <c r="P146" s="387"/>
      <c r="R146" s="346"/>
    </row>
    <row r="147" spans="1:18" ht="24" hidden="1" x14ac:dyDescent="0.25">
      <c r="A147" s="64">
        <v>2353</v>
      </c>
      <c r="B147" s="111" t="s">
        <v>165</v>
      </c>
      <c r="C147" s="405">
        <f t="shared" si="9"/>
        <v>0</v>
      </c>
      <c r="D147" s="116">
        <v>0</v>
      </c>
      <c r="E147" s="118"/>
      <c r="F147" s="230">
        <f t="shared" si="10"/>
        <v>0</v>
      </c>
      <c r="G147" s="116"/>
      <c r="H147" s="408"/>
      <c r="I147" s="230">
        <f t="shared" si="11"/>
        <v>0</v>
      </c>
      <c r="J147" s="116"/>
      <c r="K147" s="408"/>
      <c r="L147" s="230">
        <f t="shared" si="12"/>
        <v>0</v>
      </c>
      <c r="M147" s="464"/>
      <c r="N147" s="118"/>
      <c r="O147" s="230">
        <f t="shared" si="13"/>
        <v>0</v>
      </c>
      <c r="P147" s="387"/>
      <c r="R147" s="346"/>
    </row>
    <row r="148" spans="1:18" ht="24" hidden="1" x14ac:dyDescent="0.25">
      <c r="A148" s="64">
        <v>2354</v>
      </c>
      <c r="B148" s="111" t="s">
        <v>166</v>
      </c>
      <c r="C148" s="405">
        <f t="shared" si="9"/>
        <v>0</v>
      </c>
      <c r="D148" s="116">
        <v>0</v>
      </c>
      <c r="E148" s="118"/>
      <c r="F148" s="230">
        <f t="shared" si="10"/>
        <v>0</v>
      </c>
      <c r="G148" s="116"/>
      <c r="H148" s="408"/>
      <c r="I148" s="230">
        <f t="shared" si="11"/>
        <v>0</v>
      </c>
      <c r="J148" s="116"/>
      <c r="K148" s="408"/>
      <c r="L148" s="230">
        <f t="shared" si="12"/>
        <v>0</v>
      </c>
      <c r="M148" s="464"/>
      <c r="N148" s="118"/>
      <c r="O148" s="230">
        <f t="shared" si="13"/>
        <v>0</v>
      </c>
      <c r="P148" s="387"/>
      <c r="R148" s="346"/>
    </row>
    <row r="149" spans="1:18" ht="24" hidden="1" x14ac:dyDescent="0.25">
      <c r="A149" s="64">
        <v>2355</v>
      </c>
      <c r="B149" s="111" t="s">
        <v>167</v>
      </c>
      <c r="C149" s="405">
        <f t="shared" si="9"/>
        <v>0</v>
      </c>
      <c r="D149" s="116">
        <v>0</v>
      </c>
      <c r="E149" s="118"/>
      <c r="F149" s="230">
        <f t="shared" si="10"/>
        <v>0</v>
      </c>
      <c r="G149" s="116"/>
      <c r="H149" s="408"/>
      <c r="I149" s="230">
        <f t="shared" si="11"/>
        <v>0</v>
      </c>
      <c r="J149" s="116"/>
      <c r="K149" s="408"/>
      <c r="L149" s="230">
        <f t="shared" si="12"/>
        <v>0</v>
      </c>
      <c r="M149" s="464"/>
      <c r="N149" s="118"/>
      <c r="O149" s="230">
        <f t="shared" si="13"/>
        <v>0</v>
      </c>
      <c r="P149" s="387"/>
      <c r="R149" s="346"/>
    </row>
    <row r="150" spans="1:18" ht="24" hidden="1" x14ac:dyDescent="0.25">
      <c r="A150" s="64">
        <v>2359</v>
      </c>
      <c r="B150" s="111" t="s">
        <v>168</v>
      </c>
      <c r="C150" s="405">
        <f t="shared" si="9"/>
        <v>0</v>
      </c>
      <c r="D150" s="116">
        <v>0</v>
      </c>
      <c r="E150" s="118"/>
      <c r="F150" s="230">
        <f t="shared" si="10"/>
        <v>0</v>
      </c>
      <c r="G150" s="116"/>
      <c r="H150" s="408"/>
      <c r="I150" s="230">
        <f t="shared" si="11"/>
        <v>0</v>
      </c>
      <c r="J150" s="116"/>
      <c r="K150" s="408"/>
      <c r="L150" s="230">
        <f t="shared" si="12"/>
        <v>0</v>
      </c>
      <c r="M150" s="464"/>
      <c r="N150" s="118"/>
      <c r="O150" s="230">
        <f t="shared" si="13"/>
        <v>0</v>
      </c>
      <c r="P150" s="387"/>
      <c r="R150" s="346"/>
    </row>
    <row r="151" spans="1:18" ht="24" hidden="1" x14ac:dyDescent="0.25">
      <c r="A151" s="224">
        <v>2360</v>
      </c>
      <c r="B151" s="111" t="s">
        <v>169</v>
      </c>
      <c r="C151" s="405">
        <f t="shared" si="9"/>
        <v>0</v>
      </c>
      <c r="D151" s="225">
        <f>SUM(D152:D158)</f>
        <v>0</v>
      </c>
      <c r="E151" s="228">
        <f>SUM(E152:E158)</f>
        <v>0</v>
      </c>
      <c r="F151" s="230">
        <f t="shared" si="10"/>
        <v>0</v>
      </c>
      <c r="G151" s="225">
        <f>SUM(G152:G158)</f>
        <v>0</v>
      </c>
      <c r="H151" s="465">
        <f>SUM(H152:H158)</f>
        <v>0</v>
      </c>
      <c r="I151" s="230">
        <f t="shared" si="11"/>
        <v>0</v>
      </c>
      <c r="J151" s="225">
        <f>SUM(J152:J158)</f>
        <v>0</v>
      </c>
      <c r="K151" s="465">
        <f>SUM(K152:K158)</f>
        <v>0</v>
      </c>
      <c r="L151" s="230">
        <f t="shared" si="12"/>
        <v>0</v>
      </c>
      <c r="M151" s="466">
        <f>SUM(M152:M158)</f>
        <v>0</v>
      </c>
      <c r="N151" s="228">
        <f>SUM(N152:N158)</f>
        <v>0</v>
      </c>
      <c r="O151" s="230">
        <f t="shared" si="13"/>
        <v>0</v>
      </c>
      <c r="P151" s="387"/>
      <c r="R151" s="346"/>
    </row>
    <row r="152" spans="1:18" hidden="1" x14ac:dyDescent="0.25">
      <c r="A152" s="63">
        <v>2361</v>
      </c>
      <c r="B152" s="111" t="s">
        <v>170</v>
      </c>
      <c r="C152" s="405">
        <f t="shared" si="9"/>
        <v>0</v>
      </c>
      <c r="D152" s="116">
        <v>0</v>
      </c>
      <c r="E152" s="118"/>
      <c r="F152" s="230">
        <f t="shared" si="10"/>
        <v>0</v>
      </c>
      <c r="G152" s="116"/>
      <c r="H152" s="408"/>
      <c r="I152" s="230">
        <f t="shared" si="11"/>
        <v>0</v>
      </c>
      <c r="J152" s="116"/>
      <c r="K152" s="408"/>
      <c r="L152" s="230">
        <f t="shared" si="12"/>
        <v>0</v>
      </c>
      <c r="M152" s="464"/>
      <c r="N152" s="118"/>
      <c r="O152" s="230">
        <f t="shared" si="13"/>
        <v>0</v>
      </c>
      <c r="P152" s="387"/>
      <c r="R152" s="346"/>
    </row>
    <row r="153" spans="1:18" ht="24" hidden="1" x14ac:dyDescent="0.25">
      <c r="A153" s="63">
        <v>2362</v>
      </c>
      <c r="B153" s="111" t="s">
        <v>171</v>
      </c>
      <c r="C153" s="405">
        <f t="shared" si="9"/>
        <v>0</v>
      </c>
      <c r="D153" s="116">
        <v>0</v>
      </c>
      <c r="E153" s="118"/>
      <c r="F153" s="230">
        <f t="shared" si="10"/>
        <v>0</v>
      </c>
      <c r="G153" s="116"/>
      <c r="H153" s="408"/>
      <c r="I153" s="230">
        <f t="shared" si="11"/>
        <v>0</v>
      </c>
      <c r="J153" s="116"/>
      <c r="K153" s="408"/>
      <c r="L153" s="230">
        <f t="shared" si="12"/>
        <v>0</v>
      </c>
      <c r="M153" s="464"/>
      <c r="N153" s="118"/>
      <c r="O153" s="230">
        <f t="shared" si="13"/>
        <v>0</v>
      </c>
      <c r="P153" s="387"/>
      <c r="R153" s="346"/>
    </row>
    <row r="154" spans="1:18" hidden="1" x14ac:dyDescent="0.25">
      <c r="A154" s="63">
        <v>2363</v>
      </c>
      <c r="B154" s="111" t="s">
        <v>172</v>
      </c>
      <c r="C154" s="405">
        <f t="shared" si="9"/>
        <v>0</v>
      </c>
      <c r="D154" s="116">
        <v>0</v>
      </c>
      <c r="E154" s="118"/>
      <c r="F154" s="230">
        <f t="shared" si="10"/>
        <v>0</v>
      </c>
      <c r="G154" s="116"/>
      <c r="H154" s="408"/>
      <c r="I154" s="230">
        <f t="shared" si="11"/>
        <v>0</v>
      </c>
      <c r="J154" s="116"/>
      <c r="K154" s="408"/>
      <c r="L154" s="230">
        <f t="shared" si="12"/>
        <v>0</v>
      </c>
      <c r="M154" s="464"/>
      <c r="N154" s="118"/>
      <c r="O154" s="230">
        <f t="shared" si="13"/>
        <v>0</v>
      </c>
      <c r="P154" s="387"/>
      <c r="R154" s="346"/>
    </row>
    <row r="155" spans="1:18" hidden="1" x14ac:dyDescent="0.25">
      <c r="A155" s="63">
        <v>2364</v>
      </c>
      <c r="B155" s="111" t="s">
        <v>173</v>
      </c>
      <c r="C155" s="405">
        <f t="shared" si="9"/>
        <v>0</v>
      </c>
      <c r="D155" s="116">
        <v>0</v>
      </c>
      <c r="E155" s="118"/>
      <c r="F155" s="230">
        <f t="shared" si="10"/>
        <v>0</v>
      </c>
      <c r="G155" s="116"/>
      <c r="H155" s="408"/>
      <c r="I155" s="230">
        <f t="shared" si="11"/>
        <v>0</v>
      </c>
      <c r="J155" s="116"/>
      <c r="K155" s="408"/>
      <c r="L155" s="230">
        <f t="shared" si="12"/>
        <v>0</v>
      </c>
      <c r="M155" s="464"/>
      <c r="N155" s="118"/>
      <c r="O155" s="230">
        <f t="shared" si="13"/>
        <v>0</v>
      </c>
      <c r="P155" s="387"/>
      <c r="R155" s="346"/>
    </row>
    <row r="156" spans="1:18" hidden="1" x14ac:dyDescent="0.25">
      <c r="A156" s="63">
        <v>2365</v>
      </c>
      <c r="B156" s="111" t="s">
        <v>174</v>
      </c>
      <c r="C156" s="405">
        <f t="shared" si="9"/>
        <v>0</v>
      </c>
      <c r="D156" s="116">
        <v>0</v>
      </c>
      <c r="E156" s="118"/>
      <c r="F156" s="230">
        <f t="shared" si="10"/>
        <v>0</v>
      </c>
      <c r="G156" s="116"/>
      <c r="H156" s="408"/>
      <c r="I156" s="230">
        <f t="shared" si="11"/>
        <v>0</v>
      </c>
      <c r="J156" s="116"/>
      <c r="K156" s="408"/>
      <c r="L156" s="230">
        <f t="shared" si="12"/>
        <v>0</v>
      </c>
      <c r="M156" s="464"/>
      <c r="N156" s="118"/>
      <c r="O156" s="230">
        <f t="shared" si="13"/>
        <v>0</v>
      </c>
      <c r="P156" s="387"/>
      <c r="R156" s="346"/>
    </row>
    <row r="157" spans="1:18" ht="36" hidden="1" x14ac:dyDescent="0.25">
      <c r="A157" s="63">
        <v>2366</v>
      </c>
      <c r="B157" s="111" t="s">
        <v>175</v>
      </c>
      <c r="C157" s="405">
        <f t="shared" si="9"/>
        <v>0</v>
      </c>
      <c r="D157" s="116">
        <v>0</v>
      </c>
      <c r="E157" s="118"/>
      <c r="F157" s="230">
        <f t="shared" si="10"/>
        <v>0</v>
      </c>
      <c r="G157" s="116"/>
      <c r="H157" s="408"/>
      <c r="I157" s="230">
        <f t="shared" si="11"/>
        <v>0</v>
      </c>
      <c r="J157" s="116"/>
      <c r="K157" s="408"/>
      <c r="L157" s="230">
        <f t="shared" si="12"/>
        <v>0</v>
      </c>
      <c r="M157" s="464"/>
      <c r="N157" s="118"/>
      <c r="O157" s="230">
        <f t="shared" si="13"/>
        <v>0</v>
      </c>
      <c r="P157" s="387"/>
      <c r="R157" s="346"/>
    </row>
    <row r="158" spans="1:18" ht="48" hidden="1" x14ac:dyDescent="0.25">
      <c r="A158" s="63">
        <v>2369</v>
      </c>
      <c r="B158" s="111" t="s">
        <v>176</v>
      </c>
      <c r="C158" s="405">
        <f t="shared" si="9"/>
        <v>0</v>
      </c>
      <c r="D158" s="116">
        <v>0</v>
      </c>
      <c r="E158" s="118"/>
      <c r="F158" s="230">
        <f t="shared" si="10"/>
        <v>0</v>
      </c>
      <c r="G158" s="116"/>
      <c r="H158" s="408"/>
      <c r="I158" s="230">
        <f t="shared" si="11"/>
        <v>0</v>
      </c>
      <c r="J158" s="116"/>
      <c r="K158" s="408"/>
      <c r="L158" s="230">
        <f t="shared" si="12"/>
        <v>0</v>
      </c>
      <c r="M158" s="464"/>
      <c r="N158" s="118"/>
      <c r="O158" s="230">
        <f t="shared" si="13"/>
        <v>0</v>
      </c>
      <c r="P158" s="387"/>
      <c r="R158" s="346"/>
    </row>
    <row r="159" spans="1:18" hidden="1" x14ac:dyDescent="0.25">
      <c r="A159" s="213">
        <v>2370</v>
      </c>
      <c r="B159" s="156" t="s">
        <v>177</v>
      </c>
      <c r="C159" s="405">
        <f t="shared" si="9"/>
        <v>0</v>
      </c>
      <c r="D159" s="231">
        <v>0</v>
      </c>
      <c r="E159" s="234"/>
      <c r="F159" s="219">
        <f t="shared" si="10"/>
        <v>0</v>
      </c>
      <c r="G159" s="231"/>
      <c r="H159" s="467"/>
      <c r="I159" s="219">
        <f t="shared" si="11"/>
        <v>0</v>
      </c>
      <c r="J159" s="231"/>
      <c r="K159" s="467"/>
      <c r="L159" s="219">
        <f t="shared" si="12"/>
        <v>0</v>
      </c>
      <c r="M159" s="468"/>
      <c r="N159" s="234"/>
      <c r="O159" s="219">
        <f t="shared" si="13"/>
        <v>0</v>
      </c>
      <c r="P159" s="434"/>
      <c r="R159" s="346"/>
    </row>
    <row r="160" spans="1:18" hidden="1" x14ac:dyDescent="0.25">
      <c r="A160" s="213">
        <v>2380</v>
      </c>
      <c r="B160" s="156" t="s">
        <v>178</v>
      </c>
      <c r="C160" s="405">
        <f t="shared" si="9"/>
        <v>0</v>
      </c>
      <c r="D160" s="214">
        <f>SUM(D161:D162)</f>
        <v>0</v>
      </c>
      <c r="E160" s="217">
        <f>SUM(E161:E162)</f>
        <v>0</v>
      </c>
      <c r="F160" s="219">
        <f t="shared" si="10"/>
        <v>0</v>
      </c>
      <c r="G160" s="214">
        <f>SUM(G161:G162)</f>
        <v>0</v>
      </c>
      <c r="H160" s="461">
        <f>SUM(H161:H162)</f>
        <v>0</v>
      </c>
      <c r="I160" s="219">
        <f t="shared" si="11"/>
        <v>0</v>
      </c>
      <c r="J160" s="214">
        <f>SUM(J161:J162)</f>
        <v>0</v>
      </c>
      <c r="K160" s="461">
        <f>SUM(K161:K162)</f>
        <v>0</v>
      </c>
      <c r="L160" s="219">
        <f t="shared" si="12"/>
        <v>0</v>
      </c>
      <c r="M160" s="462">
        <f>SUM(M161:M162)</f>
        <v>0</v>
      </c>
      <c r="N160" s="217">
        <f>SUM(N161:N162)</f>
        <v>0</v>
      </c>
      <c r="O160" s="219">
        <f t="shared" si="13"/>
        <v>0</v>
      </c>
      <c r="P160" s="434"/>
      <c r="R160" s="346"/>
    </row>
    <row r="161" spans="1:18" hidden="1" x14ac:dyDescent="0.25">
      <c r="A161" s="54">
        <v>2381</v>
      </c>
      <c r="B161" s="101" t="s">
        <v>179</v>
      </c>
      <c r="C161" s="405">
        <f t="shared" si="9"/>
        <v>0</v>
      </c>
      <c r="D161" s="106">
        <v>0</v>
      </c>
      <c r="E161" s="108"/>
      <c r="F161" s="243">
        <f t="shared" si="10"/>
        <v>0</v>
      </c>
      <c r="G161" s="106"/>
      <c r="H161" s="403"/>
      <c r="I161" s="243">
        <f t="shared" si="11"/>
        <v>0</v>
      </c>
      <c r="J161" s="106"/>
      <c r="K161" s="403"/>
      <c r="L161" s="243">
        <f t="shared" si="12"/>
        <v>0</v>
      </c>
      <c r="M161" s="463"/>
      <c r="N161" s="108"/>
      <c r="O161" s="243">
        <f t="shared" si="13"/>
        <v>0</v>
      </c>
      <c r="P161" s="382"/>
      <c r="R161" s="346"/>
    </row>
    <row r="162" spans="1:18" ht="24" hidden="1" x14ac:dyDescent="0.25">
      <c r="A162" s="63">
        <v>2389</v>
      </c>
      <c r="B162" s="111" t="s">
        <v>180</v>
      </c>
      <c r="C162" s="405">
        <f t="shared" si="9"/>
        <v>0</v>
      </c>
      <c r="D162" s="116">
        <v>0</v>
      </c>
      <c r="E162" s="118"/>
      <c r="F162" s="230">
        <f t="shared" si="10"/>
        <v>0</v>
      </c>
      <c r="G162" s="116"/>
      <c r="H162" s="408"/>
      <c r="I162" s="230">
        <f t="shared" si="11"/>
        <v>0</v>
      </c>
      <c r="J162" s="116"/>
      <c r="K162" s="408"/>
      <c r="L162" s="230">
        <f t="shared" si="12"/>
        <v>0</v>
      </c>
      <c r="M162" s="464"/>
      <c r="N162" s="118"/>
      <c r="O162" s="230">
        <f t="shared" si="13"/>
        <v>0</v>
      </c>
      <c r="P162" s="387"/>
      <c r="R162" s="346"/>
    </row>
    <row r="163" spans="1:18" x14ac:dyDescent="0.25">
      <c r="A163" s="213">
        <v>2390</v>
      </c>
      <c r="B163" s="156" t="s">
        <v>181</v>
      </c>
      <c r="C163" s="405">
        <f t="shared" si="9"/>
        <v>50</v>
      </c>
      <c r="D163" s="231">
        <v>50</v>
      </c>
      <c r="E163" s="232"/>
      <c r="F163" s="227">
        <f t="shared" si="10"/>
        <v>50</v>
      </c>
      <c r="G163" s="231"/>
      <c r="H163" s="467"/>
      <c r="I163" s="219">
        <f t="shared" si="11"/>
        <v>0</v>
      </c>
      <c r="J163" s="231"/>
      <c r="K163" s="467"/>
      <c r="L163" s="219">
        <f t="shared" si="12"/>
        <v>0</v>
      </c>
      <c r="M163" s="468"/>
      <c r="N163" s="234"/>
      <c r="O163" s="219">
        <f t="shared" si="13"/>
        <v>0</v>
      </c>
      <c r="P163" s="434"/>
      <c r="R163" s="346"/>
    </row>
    <row r="164" spans="1:18" hidden="1" x14ac:dyDescent="0.25">
      <c r="A164" s="85">
        <v>2400</v>
      </c>
      <c r="B164" s="210" t="s">
        <v>182</v>
      </c>
      <c r="C164" s="393">
        <f t="shared" si="9"/>
        <v>0</v>
      </c>
      <c r="D164" s="245">
        <v>0</v>
      </c>
      <c r="E164" s="248"/>
      <c r="F164" s="99">
        <f t="shared" si="10"/>
        <v>0</v>
      </c>
      <c r="G164" s="245"/>
      <c r="H164" s="474"/>
      <c r="I164" s="99">
        <f t="shared" si="11"/>
        <v>0</v>
      </c>
      <c r="J164" s="245"/>
      <c r="K164" s="474"/>
      <c r="L164" s="99">
        <f t="shared" si="12"/>
        <v>0</v>
      </c>
      <c r="M164" s="331"/>
      <c r="N164" s="248"/>
      <c r="O164" s="99">
        <f t="shared" si="13"/>
        <v>0</v>
      </c>
      <c r="P164" s="397"/>
      <c r="R164" s="346"/>
    </row>
    <row r="165" spans="1:18" ht="24" hidden="1" x14ac:dyDescent="0.25">
      <c r="A165" s="85">
        <v>2500</v>
      </c>
      <c r="B165" s="210" t="s">
        <v>183</v>
      </c>
      <c r="C165" s="393">
        <f t="shared" si="9"/>
        <v>0</v>
      </c>
      <c r="D165" s="95">
        <f>SUM(D166,D171)</f>
        <v>0</v>
      </c>
      <c r="E165" s="98">
        <f>SUM(E166,E171)</f>
        <v>0</v>
      </c>
      <c r="F165" s="99">
        <f t="shared" si="10"/>
        <v>0</v>
      </c>
      <c r="G165" s="95">
        <f>SUM(G166,G171)</f>
        <v>0</v>
      </c>
      <c r="H165" s="399">
        <f t="shared" ref="H165" si="17">SUM(H166,H171)</f>
        <v>0</v>
      </c>
      <c r="I165" s="99">
        <f t="shared" si="11"/>
        <v>0</v>
      </c>
      <c r="J165" s="95">
        <f>SUM(J166,J171)</f>
        <v>0</v>
      </c>
      <c r="K165" s="399">
        <f t="shared" ref="K165" si="18">SUM(K166,K171)</f>
        <v>0</v>
      </c>
      <c r="L165" s="99">
        <f t="shared" si="12"/>
        <v>0</v>
      </c>
      <c r="M165" s="459">
        <f t="shared" ref="M165:N165" si="19">SUM(M166,M171)</f>
        <v>0</v>
      </c>
      <c r="N165" s="266">
        <f t="shared" si="19"/>
        <v>0</v>
      </c>
      <c r="O165" s="268">
        <f t="shared" si="13"/>
        <v>0</v>
      </c>
      <c r="P165" s="460"/>
      <c r="R165" s="346"/>
    </row>
    <row r="166" spans="1:18" hidden="1" x14ac:dyDescent="0.25">
      <c r="A166" s="350">
        <v>2510</v>
      </c>
      <c r="B166" s="101" t="s">
        <v>184</v>
      </c>
      <c r="C166" s="400">
        <f t="shared" si="9"/>
        <v>0</v>
      </c>
      <c r="D166" s="238">
        <f>SUM(D167:D170)</f>
        <v>0</v>
      </c>
      <c r="E166" s="241">
        <f>SUM(E167:E170)</f>
        <v>0</v>
      </c>
      <c r="F166" s="243">
        <f t="shared" si="10"/>
        <v>0</v>
      </c>
      <c r="G166" s="238">
        <f>SUM(G167:G170)</f>
        <v>0</v>
      </c>
      <c r="H166" s="470">
        <f t="shared" ref="H166" si="20">SUM(H167:H170)</f>
        <v>0</v>
      </c>
      <c r="I166" s="243">
        <f t="shared" si="11"/>
        <v>0</v>
      </c>
      <c r="J166" s="238">
        <f>SUM(J167:J170)</f>
        <v>0</v>
      </c>
      <c r="K166" s="470">
        <f t="shared" ref="K166" si="21">SUM(K167:K170)</f>
        <v>0</v>
      </c>
      <c r="L166" s="243">
        <f t="shared" si="12"/>
        <v>0</v>
      </c>
      <c r="M166" s="475">
        <f t="shared" ref="M166:N166" si="22">SUM(M167:M170)</f>
        <v>0</v>
      </c>
      <c r="N166" s="476">
        <f t="shared" si="22"/>
        <v>0</v>
      </c>
      <c r="O166" s="414">
        <f t="shared" si="13"/>
        <v>0</v>
      </c>
      <c r="P166" s="416"/>
      <c r="R166" s="346"/>
    </row>
    <row r="167" spans="1:18" ht="24" hidden="1" x14ac:dyDescent="0.25">
      <c r="A167" s="64">
        <v>2512</v>
      </c>
      <c r="B167" s="111" t="s">
        <v>185</v>
      </c>
      <c r="C167" s="405">
        <f t="shared" si="9"/>
        <v>0</v>
      </c>
      <c r="D167" s="116">
        <v>0</v>
      </c>
      <c r="E167" s="118"/>
      <c r="F167" s="230">
        <f t="shared" si="10"/>
        <v>0</v>
      </c>
      <c r="G167" s="116"/>
      <c r="H167" s="408"/>
      <c r="I167" s="230">
        <f t="shared" si="11"/>
        <v>0</v>
      </c>
      <c r="J167" s="116"/>
      <c r="K167" s="408"/>
      <c r="L167" s="230">
        <f t="shared" si="12"/>
        <v>0</v>
      </c>
      <c r="M167" s="464"/>
      <c r="N167" s="118"/>
      <c r="O167" s="230">
        <f t="shared" si="13"/>
        <v>0</v>
      </c>
      <c r="P167" s="387"/>
      <c r="R167" s="346"/>
    </row>
    <row r="168" spans="1:18" ht="36" hidden="1" x14ac:dyDescent="0.25">
      <c r="A168" s="64">
        <v>2513</v>
      </c>
      <c r="B168" s="111" t="s">
        <v>186</v>
      </c>
      <c r="C168" s="405">
        <f t="shared" si="9"/>
        <v>0</v>
      </c>
      <c r="D168" s="116">
        <v>0</v>
      </c>
      <c r="E168" s="118"/>
      <c r="F168" s="230">
        <f t="shared" si="10"/>
        <v>0</v>
      </c>
      <c r="G168" s="116"/>
      <c r="H168" s="408"/>
      <c r="I168" s="230">
        <f t="shared" si="11"/>
        <v>0</v>
      </c>
      <c r="J168" s="116"/>
      <c r="K168" s="408"/>
      <c r="L168" s="230">
        <f t="shared" si="12"/>
        <v>0</v>
      </c>
      <c r="M168" s="464"/>
      <c r="N168" s="118"/>
      <c r="O168" s="230">
        <f t="shared" si="13"/>
        <v>0</v>
      </c>
      <c r="P168" s="387"/>
      <c r="R168" s="346"/>
    </row>
    <row r="169" spans="1:18" ht="24" hidden="1" x14ac:dyDescent="0.25">
      <c r="A169" s="64">
        <v>2515</v>
      </c>
      <c r="B169" s="111" t="s">
        <v>187</v>
      </c>
      <c r="C169" s="405">
        <f t="shared" si="9"/>
        <v>0</v>
      </c>
      <c r="D169" s="116">
        <v>0</v>
      </c>
      <c r="E169" s="118"/>
      <c r="F169" s="230">
        <f t="shared" si="10"/>
        <v>0</v>
      </c>
      <c r="G169" s="116"/>
      <c r="H169" s="408"/>
      <c r="I169" s="230">
        <f t="shared" si="11"/>
        <v>0</v>
      </c>
      <c r="J169" s="116"/>
      <c r="K169" s="408"/>
      <c r="L169" s="230">
        <f t="shared" si="12"/>
        <v>0</v>
      </c>
      <c r="M169" s="464"/>
      <c r="N169" s="118"/>
      <c r="O169" s="230">
        <f t="shared" si="13"/>
        <v>0</v>
      </c>
      <c r="P169" s="387"/>
      <c r="R169" s="346"/>
    </row>
    <row r="170" spans="1:18" ht="24" hidden="1" x14ac:dyDescent="0.25">
      <c r="A170" s="64">
        <v>2519</v>
      </c>
      <c r="B170" s="111" t="s">
        <v>188</v>
      </c>
      <c r="C170" s="405">
        <f t="shared" si="9"/>
        <v>0</v>
      </c>
      <c r="D170" s="116">
        <v>0</v>
      </c>
      <c r="E170" s="118"/>
      <c r="F170" s="230">
        <f t="shared" si="10"/>
        <v>0</v>
      </c>
      <c r="G170" s="116"/>
      <c r="H170" s="408"/>
      <c r="I170" s="230">
        <f t="shared" si="11"/>
        <v>0</v>
      </c>
      <c r="J170" s="116"/>
      <c r="K170" s="408"/>
      <c r="L170" s="230">
        <f t="shared" si="12"/>
        <v>0</v>
      </c>
      <c r="M170" s="464"/>
      <c r="N170" s="118"/>
      <c r="O170" s="230">
        <f t="shared" si="13"/>
        <v>0</v>
      </c>
      <c r="P170" s="387"/>
      <c r="R170" s="346"/>
    </row>
    <row r="171" spans="1:18" ht="24" hidden="1" x14ac:dyDescent="0.25">
      <c r="A171" s="224">
        <v>2520</v>
      </c>
      <c r="B171" s="111" t="s">
        <v>189</v>
      </c>
      <c r="C171" s="405">
        <f t="shared" si="9"/>
        <v>0</v>
      </c>
      <c r="D171" s="116">
        <v>0</v>
      </c>
      <c r="E171" s="118"/>
      <c r="F171" s="230">
        <f t="shared" si="10"/>
        <v>0</v>
      </c>
      <c r="G171" s="116"/>
      <c r="H171" s="408"/>
      <c r="I171" s="230">
        <f t="shared" si="11"/>
        <v>0</v>
      </c>
      <c r="J171" s="116"/>
      <c r="K171" s="408"/>
      <c r="L171" s="230">
        <f t="shared" si="12"/>
        <v>0</v>
      </c>
      <c r="M171" s="464"/>
      <c r="N171" s="118"/>
      <c r="O171" s="230">
        <f t="shared" si="13"/>
        <v>0</v>
      </c>
      <c r="P171" s="387"/>
      <c r="R171" s="346"/>
    </row>
    <row r="172" spans="1:18" s="252" customFormat="1" ht="48" hidden="1" x14ac:dyDescent="0.25">
      <c r="A172" s="29">
        <v>2800</v>
      </c>
      <c r="B172" s="101" t="s">
        <v>190</v>
      </c>
      <c r="C172" s="400">
        <f t="shared" si="9"/>
        <v>0</v>
      </c>
      <c r="D172" s="57">
        <v>0</v>
      </c>
      <c r="E172" s="60"/>
      <c r="F172" s="380">
        <f t="shared" si="10"/>
        <v>0</v>
      </c>
      <c r="G172" s="57"/>
      <c r="H172" s="379"/>
      <c r="I172" s="380">
        <f t="shared" si="11"/>
        <v>0</v>
      </c>
      <c r="J172" s="57"/>
      <c r="K172" s="379"/>
      <c r="L172" s="380">
        <f t="shared" si="12"/>
        <v>0</v>
      </c>
      <c r="M172" s="381"/>
      <c r="N172" s="60"/>
      <c r="O172" s="380">
        <f t="shared" si="13"/>
        <v>0</v>
      </c>
      <c r="P172" s="382"/>
      <c r="R172" s="346"/>
    </row>
    <row r="173" spans="1:18" hidden="1" x14ac:dyDescent="0.25">
      <c r="A173" s="200">
        <v>3000</v>
      </c>
      <c r="B173" s="200" t="s">
        <v>191</v>
      </c>
      <c r="C173" s="455">
        <f t="shared" si="9"/>
        <v>0</v>
      </c>
      <c r="D173" s="206">
        <f>SUM(D174,D184)</f>
        <v>0</v>
      </c>
      <c r="E173" s="207">
        <f>SUM(E174,E184)</f>
        <v>0</v>
      </c>
      <c r="F173" s="209">
        <f t="shared" si="10"/>
        <v>0</v>
      </c>
      <c r="G173" s="206">
        <f>SUM(G174,G184)</f>
        <v>0</v>
      </c>
      <c r="H173" s="456">
        <f>SUM(H174,H184)</f>
        <v>0</v>
      </c>
      <c r="I173" s="209">
        <f t="shared" si="11"/>
        <v>0</v>
      </c>
      <c r="J173" s="206">
        <f>SUM(J174,J184)</f>
        <v>0</v>
      </c>
      <c r="K173" s="456">
        <f>SUM(K174,K184)</f>
        <v>0</v>
      </c>
      <c r="L173" s="209">
        <f t="shared" si="12"/>
        <v>0</v>
      </c>
      <c r="M173" s="457">
        <f>SUM(M174,M184)</f>
        <v>0</v>
      </c>
      <c r="N173" s="207">
        <f>SUM(N174,N184)</f>
        <v>0</v>
      </c>
      <c r="O173" s="209">
        <f t="shared" si="13"/>
        <v>0</v>
      </c>
      <c r="P173" s="458"/>
      <c r="R173" s="346"/>
    </row>
    <row r="174" spans="1:18" ht="24" hidden="1" x14ac:dyDescent="0.25">
      <c r="A174" s="85">
        <v>3200</v>
      </c>
      <c r="B174" s="253" t="s">
        <v>192</v>
      </c>
      <c r="C174" s="393">
        <f t="shared" si="9"/>
        <v>0</v>
      </c>
      <c r="D174" s="95">
        <f>SUM(D175,D179)</f>
        <v>0</v>
      </c>
      <c r="E174" s="98">
        <f>SUM(E175,E179)</f>
        <v>0</v>
      </c>
      <c r="F174" s="99">
        <f t="shared" si="10"/>
        <v>0</v>
      </c>
      <c r="G174" s="95">
        <f>SUM(G175,G179)</f>
        <v>0</v>
      </c>
      <c r="H174" s="399">
        <f t="shared" ref="H174" si="23">SUM(H175,H179)</f>
        <v>0</v>
      </c>
      <c r="I174" s="99">
        <f t="shared" si="11"/>
        <v>0</v>
      </c>
      <c r="J174" s="95">
        <f>SUM(J175,J179)</f>
        <v>0</v>
      </c>
      <c r="K174" s="399">
        <f t="shared" ref="K174" si="24">SUM(K175,K179)</f>
        <v>0</v>
      </c>
      <c r="L174" s="99">
        <f t="shared" si="12"/>
        <v>0</v>
      </c>
      <c r="M174" s="459">
        <f t="shared" ref="M174:N174" si="25">SUM(M175,M179)</f>
        <v>0</v>
      </c>
      <c r="N174" s="266">
        <f t="shared" si="25"/>
        <v>0</v>
      </c>
      <c r="O174" s="268">
        <f t="shared" si="13"/>
        <v>0</v>
      </c>
      <c r="P174" s="460"/>
      <c r="R174" s="346"/>
    </row>
    <row r="175" spans="1:18" ht="36" hidden="1" x14ac:dyDescent="0.25">
      <c r="A175" s="350">
        <v>3260</v>
      </c>
      <c r="B175" s="101" t="s">
        <v>193</v>
      </c>
      <c r="C175" s="400">
        <f t="shared" si="9"/>
        <v>0</v>
      </c>
      <c r="D175" s="238">
        <f>SUM(D176:D178)</f>
        <v>0</v>
      </c>
      <c r="E175" s="241">
        <f>SUM(E176:E178)</f>
        <v>0</v>
      </c>
      <c r="F175" s="243">
        <f t="shared" si="10"/>
        <v>0</v>
      </c>
      <c r="G175" s="238">
        <f>SUM(G176:G178)</f>
        <v>0</v>
      </c>
      <c r="H175" s="470">
        <f>SUM(H176:H178)</f>
        <v>0</v>
      </c>
      <c r="I175" s="243">
        <f t="shared" si="11"/>
        <v>0</v>
      </c>
      <c r="J175" s="238">
        <f>SUM(J176:J178)</f>
        <v>0</v>
      </c>
      <c r="K175" s="470">
        <f>SUM(K176:K178)</f>
        <v>0</v>
      </c>
      <c r="L175" s="243">
        <f t="shared" si="12"/>
        <v>0</v>
      </c>
      <c r="M175" s="471">
        <f>SUM(M176:M178)</f>
        <v>0</v>
      </c>
      <c r="N175" s="241">
        <f>SUM(N176:N178)</f>
        <v>0</v>
      </c>
      <c r="O175" s="243">
        <f t="shared" si="13"/>
        <v>0</v>
      </c>
      <c r="P175" s="382"/>
      <c r="R175" s="346"/>
    </row>
    <row r="176" spans="1:18" ht="24" hidden="1" x14ac:dyDescent="0.25">
      <c r="A176" s="64">
        <v>3261</v>
      </c>
      <c r="B176" s="111" t="s">
        <v>194</v>
      </c>
      <c r="C176" s="405">
        <f t="shared" si="9"/>
        <v>0</v>
      </c>
      <c r="D176" s="116">
        <v>0</v>
      </c>
      <c r="E176" s="118"/>
      <c r="F176" s="230">
        <f t="shared" si="10"/>
        <v>0</v>
      </c>
      <c r="G176" s="116"/>
      <c r="H176" s="408"/>
      <c r="I176" s="230">
        <f t="shared" si="11"/>
        <v>0</v>
      </c>
      <c r="J176" s="116"/>
      <c r="K176" s="408"/>
      <c r="L176" s="230">
        <f t="shared" si="12"/>
        <v>0</v>
      </c>
      <c r="M176" s="464"/>
      <c r="N176" s="118"/>
      <c r="O176" s="230">
        <f t="shared" si="13"/>
        <v>0</v>
      </c>
      <c r="P176" s="387"/>
      <c r="R176" s="346"/>
    </row>
    <row r="177" spans="1:18" ht="36" hidden="1" x14ac:dyDescent="0.25">
      <c r="A177" s="64">
        <v>3262</v>
      </c>
      <c r="B177" s="111" t="s">
        <v>195</v>
      </c>
      <c r="C177" s="405">
        <f t="shared" si="9"/>
        <v>0</v>
      </c>
      <c r="D177" s="116">
        <v>0</v>
      </c>
      <c r="E177" s="118"/>
      <c r="F177" s="230">
        <f t="shared" si="10"/>
        <v>0</v>
      </c>
      <c r="G177" s="116"/>
      <c r="H177" s="408"/>
      <c r="I177" s="230">
        <f t="shared" si="11"/>
        <v>0</v>
      </c>
      <c r="J177" s="116"/>
      <c r="K177" s="408"/>
      <c r="L177" s="230">
        <f t="shared" si="12"/>
        <v>0</v>
      </c>
      <c r="M177" s="464"/>
      <c r="N177" s="118"/>
      <c r="O177" s="230">
        <f t="shared" si="13"/>
        <v>0</v>
      </c>
      <c r="P177" s="387"/>
      <c r="R177" s="346"/>
    </row>
    <row r="178" spans="1:18" ht="24" hidden="1" x14ac:dyDescent="0.25">
      <c r="A178" s="64">
        <v>3263</v>
      </c>
      <c r="B178" s="111" t="s">
        <v>196</v>
      </c>
      <c r="C178" s="405">
        <f t="shared" si="9"/>
        <v>0</v>
      </c>
      <c r="D178" s="116">
        <v>0</v>
      </c>
      <c r="E178" s="118"/>
      <c r="F178" s="230">
        <f t="shared" si="10"/>
        <v>0</v>
      </c>
      <c r="G178" s="116"/>
      <c r="H178" s="408"/>
      <c r="I178" s="230">
        <f t="shared" si="11"/>
        <v>0</v>
      </c>
      <c r="J178" s="116"/>
      <c r="K178" s="408"/>
      <c r="L178" s="230">
        <f t="shared" si="12"/>
        <v>0</v>
      </c>
      <c r="M178" s="464"/>
      <c r="N178" s="118"/>
      <c r="O178" s="230">
        <f t="shared" si="13"/>
        <v>0</v>
      </c>
      <c r="P178" s="387"/>
      <c r="R178" s="346"/>
    </row>
    <row r="179" spans="1:18" ht="84" hidden="1" x14ac:dyDescent="0.25">
      <c r="A179" s="350">
        <v>3290</v>
      </c>
      <c r="B179" s="101" t="s">
        <v>341</v>
      </c>
      <c r="C179" s="405">
        <f t="shared" ref="C179:C255" si="26">F179+I179+L179+O179</f>
        <v>0</v>
      </c>
      <c r="D179" s="238">
        <f>SUM(D180:D183)</f>
        <v>0</v>
      </c>
      <c r="E179" s="241">
        <f>SUM(E180:E183)</f>
        <v>0</v>
      </c>
      <c r="F179" s="243">
        <f t="shared" si="10"/>
        <v>0</v>
      </c>
      <c r="G179" s="238">
        <f>SUM(G180:G183)</f>
        <v>0</v>
      </c>
      <c r="H179" s="470">
        <f t="shared" ref="H179" si="27">SUM(H180:H183)</f>
        <v>0</v>
      </c>
      <c r="I179" s="243">
        <f t="shared" si="11"/>
        <v>0</v>
      </c>
      <c r="J179" s="238">
        <f>SUM(J180:J183)</f>
        <v>0</v>
      </c>
      <c r="K179" s="470">
        <f t="shared" ref="K179" si="28">SUM(K180:K183)</f>
        <v>0</v>
      </c>
      <c r="L179" s="243">
        <f t="shared" si="12"/>
        <v>0</v>
      </c>
      <c r="M179" s="477">
        <f t="shared" ref="M179:N179" si="29">SUM(M180:M183)</f>
        <v>0</v>
      </c>
      <c r="N179" s="478">
        <f t="shared" si="29"/>
        <v>0</v>
      </c>
      <c r="O179" s="479">
        <f t="shared" si="13"/>
        <v>0</v>
      </c>
      <c r="P179" s="480"/>
      <c r="R179" s="346"/>
    </row>
    <row r="180" spans="1:18" ht="72" hidden="1" x14ac:dyDescent="0.25">
      <c r="A180" s="64">
        <v>3291</v>
      </c>
      <c r="B180" s="111" t="s">
        <v>198</v>
      </c>
      <c r="C180" s="405">
        <f t="shared" si="26"/>
        <v>0</v>
      </c>
      <c r="D180" s="116">
        <v>0</v>
      </c>
      <c r="E180" s="118"/>
      <c r="F180" s="230">
        <f t="shared" ref="F180:F243" si="30">D180+E180</f>
        <v>0</v>
      </c>
      <c r="G180" s="116"/>
      <c r="H180" s="408"/>
      <c r="I180" s="230">
        <f t="shared" ref="I180:I243" si="31">G180+H180</f>
        <v>0</v>
      </c>
      <c r="J180" s="116"/>
      <c r="K180" s="408"/>
      <c r="L180" s="230">
        <f t="shared" ref="L180:L243" si="32">J180+K180</f>
        <v>0</v>
      </c>
      <c r="M180" s="464"/>
      <c r="N180" s="118"/>
      <c r="O180" s="230">
        <f t="shared" ref="O180:O243" si="33">M180+N180</f>
        <v>0</v>
      </c>
      <c r="P180" s="387"/>
      <c r="R180" s="346"/>
    </row>
    <row r="181" spans="1:18" ht="72" hidden="1" x14ac:dyDescent="0.25">
      <c r="A181" s="64">
        <v>3292</v>
      </c>
      <c r="B181" s="111" t="s">
        <v>199</v>
      </c>
      <c r="C181" s="405">
        <f t="shared" si="26"/>
        <v>0</v>
      </c>
      <c r="D181" s="116">
        <v>0</v>
      </c>
      <c r="E181" s="118"/>
      <c r="F181" s="230">
        <f t="shared" si="30"/>
        <v>0</v>
      </c>
      <c r="G181" s="116"/>
      <c r="H181" s="408"/>
      <c r="I181" s="230">
        <f t="shared" si="31"/>
        <v>0</v>
      </c>
      <c r="J181" s="116"/>
      <c r="K181" s="408"/>
      <c r="L181" s="230">
        <f t="shared" si="32"/>
        <v>0</v>
      </c>
      <c r="M181" s="464"/>
      <c r="N181" s="118"/>
      <c r="O181" s="230">
        <f t="shared" si="33"/>
        <v>0</v>
      </c>
      <c r="P181" s="387"/>
      <c r="R181" s="346"/>
    </row>
    <row r="182" spans="1:18" ht="72" hidden="1" x14ac:dyDescent="0.25">
      <c r="A182" s="64">
        <v>3293</v>
      </c>
      <c r="B182" s="111" t="s">
        <v>200</v>
      </c>
      <c r="C182" s="405">
        <f t="shared" si="26"/>
        <v>0</v>
      </c>
      <c r="D182" s="116">
        <v>0</v>
      </c>
      <c r="E182" s="118"/>
      <c r="F182" s="230">
        <f t="shared" si="30"/>
        <v>0</v>
      </c>
      <c r="G182" s="116"/>
      <c r="H182" s="408"/>
      <c r="I182" s="230">
        <f t="shared" si="31"/>
        <v>0</v>
      </c>
      <c r="J182" s="116"/>
      <c r="K182" s="408"/>
      <c r="L182" s="230">
        <f t="shared" si="32"/>
        <v>0</v>
      </c>
      <c r="M182" s="464"/>
      <c r="N182" s="118"/>
      <c r="O182" s="230">
        <f t="shared" si="33"/>
        <v>0</v>
      </c>
      <c r="P182" s="387"/>
      <c r="R182" s="346"/>
    </row>
    <row r="183" spans="1:18" ht="60" hidden="1" x14ac:dyDescent="0.25">
      <c r="A183" s="256">
        <v>3294</v>
      </c>
      <c r="B183" s="111" t="s">
        <v>201</v>
      </c>
      <c r="C183" s="481">
        <f t="shared" si="26"/>
        <v>0</v>
      </c>
      <c r="D183" s="257">
        <v>0</v>
      </c>
      <c r="E183" s="260"/>
      <c r="F183" s="479">
        <f t="shared" si="30"/>
        <v>0</v>
      </c>
      <c r="G183" s="257"/>
      <c r="H183" s="483"/>
      <c r="I183" s="479">
        <f t="shared" si="31"/>
        <v>0</v>
      </c>
      <c r="J183" s="257"/>
      <c r="K183" s="483"/>
      <c r="L183" s="479">
        <f t="shared" si="32"/>
        <v>0</v>
      </c>
      <c r="M183" s="484"/>
      <c r="N183" s="260"/>
      <c r="O183" s="479">
        <f t="shared" si="33"/>
        <v>0</v>
      </c>
      <c r="P183" s="480"/>
      <c r="R183" s="346"/>
    </row>
    <row r="184" spans="1:18" ht="48" hidden="1" x14ac:dyDescent="0.25">
      <c r="A184" s="137">
        <v>3300</v>
      </c>
      <c r="B184" s="253" t="s">
        <v>202</v>
      </c>
      <c r="C184" s="485">
        <f t="shared" si="26"/>
        <v>0</v>
      </c>
      <c r="D184" s="211">
        <f>SUM(D185:D186)</f>
        <v>0</v>
      </c>
      <c r="E184" s="266">
        <f>SUM(E185:E186)</f>
        <v>0</v>
      </c>
      <c r="F184" s="268">
        <f t="shared" si="30"/>
        <v>0</v>
      </c>
      <c r="G184" s="211">
        <f>SUM(G185:G186)</f>
        <v>0</v>
      </c>
      <c r="H184" s="486">
        <f t="shared" ref="H184" si="34">SUM(H185:H186)</f>
        <v>0</v>
      </c>
      <c r="I184" s="268">
        <f t="shared" si="31"/>
        <v>0</v>
      </c>
      <c r="J184" s="211">
        <f>SUM(J185:J186)</f>
        <v>0</v>
      </c>
      <c r="K184" s="486">
        <f t="shared" ref="K184" si="35">SUM(K185:K186)</f>
        <v>0</v>
      </c>
      <c r="L184" s="268">
        <f t="shared" si="32"/>
        <v>0</v>
      </c>
      <c r="M184" s="459">
        <f t="shared" ref="M184:N184" si="36">SUM(M185:M186)</f>
        <v>0</v>
      </c>
      <c r="N184" s="266">
        <f t="shared" si="36"/>
        <v>0</v>
      </c>
      <c r="O184" s="268">
        <f t="shared" si="33"/>
        <v>0</v>
      </c>
      <c r="P184" s="460"/>
      <c r="R184" s="346"/>
    </row>
    <row r="185" spans="1:18" ht="48" hidden="1" x14ac:dyDescent="0.25">
      <c r="A185" s="155">
        <v>3310</v>
      </c>
      <c r="B185" s="156" t="s">
        <v>203</v>
      </c>
      <c r="C185" s="435">
        <f t="shared" si="26"/>
        <v>0</v>
      </c>
      <c r="D185" s="231">
        <v>0</v>
      </c>
      <c r="E185" s="234"/>
      <c r="F185" s="219">
        <f t="shared" si="30"/>
        <v>0</v>
      </c>
      <c r="G185" s="231"/>
      <c r="H185" s="467"/>
      <c r="I185" s="219">
        <f t="shared" si="31"/>
        <v>0</v>
      </c>
      <c r="J185" s="231"/>
      <c r="K185" s="467"/>
      <c r="L185" s="219">
        <f t="shared" si="32"/>
        <v>0</v>
      </c>
      <c r="M185" s="468"/>
      <c r="N185" s="234"/>
      <c r="O185" s="219">
        <f t="shared" si="33"/>
        <v>0</v>
      </c>
      <c r="P185" s="434"/>
      <c r="R185" s="346"/>
    </row>
    <row r="186" spans="1:18" ht="60" hidden="1" x14ac:dyDescent="0.25">
      <c r="A186" s="55">
        <v>3320</v>
      </c>
      <c r="B186" s="101" t="s">
        <v>204</v>
      </c>
      <c r="C186" s="400">
        <f t="shared" si="26"/>
        <v>0</v>
      </c>
      <c r="D186" s="106">
        <v>0</v>
      </c>
      <c r="E186" s="108"/>
      <c r="F186" s="243">
        <f t="shared" si="30"/>
        <v>0</v>
      </c>
      <c r="G186" s="106"/>
      <c r="H186" s="403"/>
      <c r="I186" s="243">
        <f t="shared" si="31"/>
        <v>0</v>
      </c>
      <c r="J186" s="106"/>
      <c r="K186" s="403"/>
      <c r="L186" s="243">
        <f t="shared" si="32"/>
        <v>0</v>
      </c>
      <c r="M186" s="463"/>
      <c r="N186" s="108"/>
      <c r="O186" s="243">
        <f t="shared" si="33"/>
        <v>0</v>
      </c>
      <c r="P186" s="382"/>
      <c r="R186" s="346"/>
    </row>
    <row r="187" spans="1:18" hidden="1" x14ac:dyDescent="0.25">
      <c r="A187" s="269">
        <v>4000</v>
      </c>
      <c r="B187" s="200" t="s">
        <v>205</v>
      </c>
      <c r="C187" s="455">
        <f t="shared" si="26"/>
        <v>0</v>
      </c>
      <c r="D187" s="206">
        <f>SUM(D188,D191)</f>
        <v>0</v>
      </c>
      <c r="E187" s="207">
        <f>SUM(E188,E191)</f>
        <v>0</v>
      </c>
      <c r="F187" s="209">
        <f t="shared" si="30"/>
        <v>0</v>
      </c>
      <c r="G187" s="206">
        <f>SUM(G188,G191)</f>
        <v>0</v>
      </c>
      <c r="H187" s="456">
        <f>SUM(H188,H191)</f>
        <v>0</v>
      </c>
      <c r="I187" s="209">
        <f t="shared" si="31"/>
        <v>0</v>
      </c>
      <c r="J187" s="206">
        <f>SUM(J188,J191)</f>
        <v>0</v>
      </c>
      <c r="K187" s="456">
        <f>SUM(K188,K191)</f>
        <v>0</v>
      </c>
      <c r="L187" s="209">
        <f t="shared" si="32"/>
        <v>0</v>
      </c>
      <c r="M187" s="457">
        <f>SUM(M188,M191)</f>
        <v>0</v>
      </c>
      <c r="N187" s="207">
        <f>SUM(N188,N191)</f>
        <v>0</v>
      </c>
      <c r="O187" s="209">
        <f t="shared" si="33"/>
        <v>0</v>
      </c>
      <c r="P187" s="458"/>
      <c r="R187" s="346"/>
    </row>
    <row r="188" spans="1:18" ht="24" hidden="1" x14ac:dyDescent="0.25">
      <c r="A188" s="270">
        <v>4200</v>
      </c>
      <c r="B188" s="210" t="s">
        <v>206</v>
      </c>
      <c r="C188" s="393">
        <f t="shared" si="26"/>
        <v>0</v>
      </c>
      <c r="D188" s="95">
        <f>SUM(D189,D190)</f>
        <v>0</v>
      </c>
      <c r="E188" s="98">
        <f>SUM(E189,E190)</f>
        <v>0</v>
      </c>
      <c r="F188" s="99">
        <f t="shared" si="30"/>
        <v>0</v>
      </c>
      <c r="G188" s="95">
        <f>SUM(G189,G190)</f>
        <v>0</v>
      </c>
      <c r="H188" s="399">
        <f>SUM(H189,H190)</f>
        <v>0</v>
      </c>
      <c r="I188" s="99">
        <f t="shared" si="31"/>
        <v>0</v>
      </c>
      <c r="J188" s="95">
        <f>SUM(J189,J190)</f>
        <v>0</v>
      </c>
      <c r="K188" s="399">
        <f>SUM(K189,K190)</f>
        <v>0</v>
      </c>
      <c r="L188" s="99">
        <f t="shared" si="32"/>
        <v>0</v>
      </c>
      <c r="M188" s="469">
        <f>SUM(M189,M190)</f>
        <v>0</v>
      </c>
      <c r="N188" s="98">
        <f>SUM(N189,N190)</f>
        <v>0</v>
      </c>
      <c r="O188" s="99">
        <f t="shared" si="33"/>
        <v>0</v>
      </c>
      <c r="P188" s="397"/>
      <c r="R188" s="346"/>
    </row>
    <row r="189" spans="1:18" ht="36" hidden="1" x14ac:dyDescent="0.25">
      <c r="A189" s="350">
        <v>4240</v>
      </c>
      <c r="B189" s="101" t="s">
        <v>207</v>
      </c>
      <c r="C189" s="400">
        <f t="shared" si="26"/>
        <v>0</v>
      </c>
      <c r="D189" s="106">
        <v>0</v>
      </c>
      <c r="E189" s="108"/>
      <c r="F189" s="243">
        <f t="shared" si="30"/>
        <v>0</v>
      </c>
      <c r="G189" s="106"/>
      <c r="H189" s="403"/>
      <c r="I189" s="243">
        <f t="shared" si="31"/>
        <v>0</v>
      </c>
      <c r="J189" s="106"/>
      <c r="K189" s="403"/>
      <c r="L189" s="243">
        <f t="shared" si="32"/>
        <v>0</v>
      </c>
      <c r="M189" s="463"/>
      <c r="N189" s="108"/>
      <c r="O189" s="243">
        <f t="shared" si="33"/>
        <v>0</v>
      </c>
      <c r="P189" s="382"/>
      <c r="R189" s="346"/>
    </row>
    <row r="190" spans="1:18" ht="24" hidden="1" x14ac:dyDescent="0.25">
      <c r="A190" s="224">
        <v>4250</v>
      </c>
      <c r="B190" s="111" t="s">
        <v>208</v>
      </c>
      <c r="C190" s="405">
        <f t="shared" si="26"/>
        <v>0</v>
      </c>
      <c r="D190" s="116">
        <v>0</v>
      </c>
      <c r="E190" s="118"/>
      <c r="F190" s="230">
        <f t="shared" si="30"/>
        <v>0</v>
      </c>
      <c r="G190" s="116"/>
      <c r="H190" s="408"/>
      <c r="I190" s="230">
        <f t="shared" si="31"/>
        <v>0</v>
      </c>
      <c r="J190" s="116"/>
      <c r="K190" s="408"/>
      <c r="L190" s="230">
        <f t="shared" si="32"/>
        <v>0</v>
      </c>
      <c r="M190" s="464"/>
      <c r="N190" s="118"/>
      <c r="O190" s="230">
        <f t="shared" si="33"/>
        <v>0</v>
      </c>
      <c r="P190" s="387"/>
      <c r="R190" s="346"/>
    </row>
    <row r="191" spans="1:18" hidden="1" x14ac:dyDescent="0.25">
      <c r="A191" s="85">
        <v>4300</v>
      </c>
      <c r="B191" s="210" t="s">
        <v>209</v>
      </c>
      <c r="C191" s="393">
        <f t="shared" si="26"/>
        <v>0</v>
      </c>
      <c r="D191" s="95">
        <f>SUM(D192)</f>
        <v>0</v>
      </c>
      <c r="E191" s="98">
        <f>SUM(E192)</f>
        <v>0</v>
      </c>
      <c r="F191" s="99">
        <f t="shared" si="30"/>
        <v>0</v>
      </c>
      <c r="G191" s="95">
        <f>SUM(G192)</f>
        <v>0</v>
      </c>
      <c r="H191" s="399">
        <f>SUM(H192)</f>
        <v>0</v>
      </c>
      <c r="I191" s="99">
        <f t="shared" si="31"/>
        <v>0</v>
      </c>
      <c r="J191" s="95">
        <f>SUM(J192)</f>
        <v>0</v>
      </c>
      <c r="K191" s="399">
        <f>SUM(K192)</f>
        <v>0</v>
      </c>
      <c r="L191" s="99">
        <f t="shared" si="32"/>
        <v>0</v>
      </c>
      <c r="M191" s="469">
        <f>SUM(M192)</f>
        <v>0</v>
      </c>
      <c r="N191" s="98">
        <f>SUM(N192)</f>
        <v>0</v>
      </c>
      <c r="O191" s="99">
        <f t="shared" si="33"/>
        <v>0</v>
      </c>
      <c r="P191" s="397"/>
      <c r="R191" s="346"/>
    </row>
    <row r="192" spans="1:18" ht="24" hidden="1" x14ac:dyDescent="0.25">
      <c r="A192" s="350">
        <v>4310</v>
      </c>
      <c r="B192" s="101" t="s">
        <v>210</v>
      </c>
      <c r="C192" s="400">
        <f t="shared" si="26"/>
        <v>0</v>
      </c>
      <c r="D192" s="238">
        <f>SUM(D193:D193)</f>
        <v>0</v>
      </c>
      <c r="E192" s="241">
        <f>SUM(E193:E193)</f>
        <v>0</v>
      </c>
      <c r="F192" s="243">
        <f t="shared" si="30"/>
        <v>0</v>
      </c>
      <c r="G192" s="238">
        <f>SUM(G193:G193)</f>
        <v>0</v>
      </c>
      <c r="H192" s="470">
        <f>SUM(H193:H193)</f>
        <v>0</v>
      </c>
      <c r="I192" s="243">
        <f t="shared" si="31"/>
        <v>0</v>
      </c>
      <c r="J192" s="238">
        <f>SUM(J193:J193)</f>
        <v>0</v>
      </c>
      <c r="K192" s="470">
        <f>SUM(K193:K193)</f>
        <v>0</v>
      </c>
      <c r="L192" s="243">
        <f t="shared" si="32"/>
        <v>0</v>
      </c>
      <c r="M192" s="471">
        <f>SUM(M193:M193)</f>
        <v>0</v>
      </c>
      <c r="N192" s="241">
        <f>SUM(N193:N193)</f>
        <v>0</v>
      </c>
      <c r="O192" s="243">
        <f t="shared" si="33"/>
        <v>0</v>
      </c>
      <c r="P192" s="382"/>
      <c r="R192" s="346"/>
    </row>
    <row r="193" spans="1:18" ht="36" hidden="1" x14ac:dyDescent="0.25">
      <c r="A193" s="64">
        <v>4311</v>
      </c>
      <c r="B193" s="111" t="s">
        <v>211</v>
      </c>
      <c r="C193" s="405">
        <f t="shared" si="26"/>
        <v>0</v>
      </c>
      <c r="D193" s="116">
        <v>0</v>
      </c>
      <c r="E193" s="118"/>
      <c r="F193" s="230">
        <f t="shared" si="30"/>
        <v>0</v>
      </c>
      <c r="G193" s="116"/>
      <c r="H193" s="408"/>
      <c r="I193" s="230">
        <f t="shared" si="31"/>
        <v>0</v>
      </c>
      <c r="J193" s="116"/>
      <c r="K193" s="408"/>
      <c r="L193" s="230">
        <f t="shared" si="32"/>
        <v>0</v>
      </c>
      <c r="M193" s="464"/>
      <c r="N193" s="118"/>
      <c r="O193" s="230">
        <f t="shared" si="33"/>
        <v>0</v>
      </c>
      <c r="P193" s="387"/>
      <c r="R193" s="346"/>
    </row>
    <row r="194" spans="1:18" s="37" customFormat="1" ht="24" x14ac:dyDescent="0.25">
      <c r="A194" s="271"/>
      <c r="B194" s="29" t="s">
        <v>212</v>
      </c>
      <c r="C194" s="452">
        <f t="shared" si="26"/>
        <v>618439</v>
      </c>
      <c r="D194" s="173">
        <f>SUM(D195,D230,D268)</f>
        <v>623274</v>
      </c>
      <c r="E194" s="174">
        <f>SUM(E195,E230,E268)</f>
        <v>-4835</v>
      </c>
      <c r="F194" s="783">
        <f t="shared" si="30"/>
        <v>618439</v>
      </c>
      <c r="G194" s="173">
        <f>SUM(G195,G230,G268)</f>
        <v>0</v>
      </c>
      <c r="H194" s="453">
        <f>SUM(H195,H230,H268)</f>
        <v>0</v>
      </c>
      <c r="I194" s="199">
        <f t="shared" si="31"/>
        <v>0</v>
      </c>
      <c r="J194" s="173">
        <f>SUM(J195,J230,J268)</f>
        <v>0</v>
      </c>
      <c r="K194" s="453">
        <f>SUM(K195,K230,K268)</f>
        <v>0</v>
      </c>
      <c r="L194" s="199">
        <f t="shared" si="32"/>
        <v>0</v>
      </c>
      <c r="M194" s="487">
        <f>SUM(M195,M230,M268)</f>
        <v>0</v>
      </c>
      <c r="N194" s="488">
        <f>SUM(N195,N230,N268)</f>
        <v>0</v>
      </c>
      <c r="O194" s="489">
        <f t="shared" si="33"/>
        <v>0</v>
      </c>
      <c r="P194" s="490"/>
      <c r="R194" s="346"/>
    </row>
    <row r="195" spans="1:18" x14ac:dyDescent="0.25">
      <c r="A195" s="200">
        <v>5000</v>
      </c>
      <c r="B195" s="200" t="s">
        <v>213</v>
      </c>
      <c r="C195" s="455">
        <f>F195+I195+L195+O195</f>
        <v>618439</v>
      </c>
      <c r="D195" s="206">
        <f>D196+D204</f>
        <v>623274</v>
      </c>
      <c r="E195" s="604">
        <f>E196+E204</f>
        <v>-4835</v>
      </c>
      <c r="F195" s="608">
        <f t="shared" si="30"/>
        <v>618439</v>
      </c>
      <c r="G195" s="206">
        <f>G196+G204</f>
        <v>0</v>
      </c>
      <c r="H195" s="456">
        <f>H196+H204</f>
        <v>0</v>
      </c>
      <c r="I195" s="209">
        <f t="shared" si="31"/>
        <v>0</v>
      </c>
      <c r="J195" s="206">
        <f>J196+J204</f>
        <v>0</v>
      </c>
      <c r="K195" s="456">
        <f>K196+K204</f>
        <v>0</v>
      </c>
      <c r="L195" s="209">
        <f t="shared" si="32"/>
        <v>0</v>
      </c>
      <c r="M195" s="457">
        <f>M196+M204</f>
        <v>0</v>
      </c>
      <c r="N195" s="207">
        <f>N196+N204</f>
        <v>0</v>
      </c>
      <c r="O195" s="209">
        <f t="shared" si="33"/>
        <v>0</v>
      </c>
      <c r="P195" s="458"/>
      <c r="R195" s="346"/>
    </row>
    <row r="196" spans="1:18" hidden="1" x14ac:dyDescent="0.25">
      <c r="A196" s="85">
        <v>5100</v>
      </c>
      <c r="B196" s="210" t="s">
        <v>214</v>
      </c>
      <c r="C196" s="393">
        <f t="shared" si="26"/>
        <v>0</v>
      </c>
      <c r="D196" s="95">
        <f>D197+D198+D201+D202+D203</f>
        <v>0</v>
      </c>
      <c r="E196" s="98">
        <f>E197+E198+E201+E202+E203</f>
        <v>0</v>
      </c>
      <c r="F196" s="99">
        <f t="shared" si="30"/>
        <v>0</v>
      </c>
      <c r="G196" s="95">
        <f>G197+G198+G201+G202+G203</f>
        <v>0</v>
      </c>
      <c r="H196" s="399">
        <f>H197+H198+H201+H202+H203</f>
        <v>0</v>
      </c>
      <c r="I196" s="99">
        <f t="shared" si="31"/>
        <v>0</v>
      </c>
      <c r="J196" s="95">
        <f>J197+J198+J201+J202+J203</f>
        <v>0</v>
      </c>
      <c r="K196" s="399">
        <f>K197+K198+K201+K202+K203</f>
        <v>0</v>
      </c>
      <c r="L196" s="99">
        <f t="shared" si="32"/>
        <v>0</v>
      </c>
      <c r="M196" s="469">
        <f>M197+M198+M201+M202+M203</f>
        <v>0</v>
      </c>
      <c r="N196" s="98">
        <f>N197+N198+N201+N202+N203</f>
        <v>0</v>
      </c>
      <c r="O196" s="99">
        <f t="shared" si="33"/>
        <v>0</v>
      </c>
      <c r="P196" s="397"/>
      <c r="R196" s="346"/>
    </row>
    <row r="197" spans="1:18" hidden="1" x14ac:dyDescent="0.25">
      <c r="A197" s="350">
        <v>5110</v>
      </c>
      <c r="B197" s="101" t="s">
        <v>215</v>
      </c>
      <c r="C197" s="400">
        <f t="shared" si="26"/>
        <v>0</v>
      </c>
      <c r="D197" s="106">
        <v>0</v>
      </c>
      <c r="E197" s="108"/>
      <c r="F197" s="243">
        <f t="shared" si="30"/>
        <v>0</v>
      </c>
      <c r="G197" s="106"/>
      <c r="H197" s="403"/>
      <c r="I197" s="243">
        <f t="shared" si="31"/>
        <v>0</v>
      </c>
      <c r="J197" s="106"/>
      <c r="K197" s="403"/>
      <c r="L197" s="243">
        <f t="shared" si="32"/>
        <v>0</v>
      </c>
      <c r="M197" s="463"/>
      <c r="N197" s="108"/>
      <c r="O197" s="243">
        <f t="shared" si="33"/>
        <v>0</v>
      </c>
      <c r="P197" s="382"/>
      <c r="R197" s="346"/>
    </row>
    <row r="198" spans="1:18" ht="24" hidden="1" x14ac:dyDescent="0.25">
      <c r="A198" s="224">
        <v>5120</v>
      </c>
      <c r="B198" s="111" t="s">
        <v>216</v>
      </c>
      <c r="C198" s="405">
        <f t="shared" si="26"/>
        <v>0</v>
      </c>
      <c r="D198" s="225">
        <f>D199+D200</f>
        <v>0</v>
      </c>
      <c r="E198" s="228">
        <f>E199+E200</f>
        <v>0</v>
      </c>
      <c r="F198" s="230">
        <f t="shared" si="30"/>
        <v>0</v>
      </c>
      <c r="G198" s="225">
        <f>G199+G200</f>
        <v>0</v>
      </c>
      <c r="H198" s="465">
        <f>H199+H200</f>
        <v>0</v>
      </c>
      <c r="I198" s="230">
        <f t="shared" si="31"/>
        <v>0</v>
      </c>
      <c r="J198" s="225">
        <f>J199+J200</f>
        <v>0</v>
      </c>
      <c r="K198" s="465">
        <f>K199+K200</f>
        <v>0</v>
      </c>
      <c r="L198" s="230">
        <f t="shared" si="32"/>
        <v>0</v>
      </c>
      <c r="M198" s="466">
        <f>M199+M200</f>
        <v>0</v>
      </c>
      <c r="N198" s="228">
        <f>N199+N200</f>
        <v>0</v>
      </c>
      <c r="O198" s="230">
        <f t="shared" si="33"/>
        <v>0</v>
      </c>
      <c r="P198" s="387"/>
      <c r="R198" s="346"/>
    </row>
    <row r="199" spans="1:18" hidden="1" x14ac:dyDescent="0.25">
      <c r="A199" s="64">
        <v>5121</v>
      </c>
      <c r="B199" s="111" t="s">
        <v>217</v>
      </c>
      <c r="C199" s="405">
        <f t="shared" si="26"/>
        <v>0</v>
      </c>
      <c r="D199" s="116">
        <v>0</v>
      </c>
      <c r="E199" s="118"/>
      <c r="F199" s="230">
        <f t="shared" si="30"/>
        <v>0</v>
      </c>
      <c r="G199" s="116"/>
      <c r="H199" s="408"/>
      <c r="I199" s="230">
        <f t="shared" si="31"/>
        <v>0</v>
      </c>
      <c r="J199" s="116"/>
      <c r="K199" s="408"/>
      <c r="L199" s="230">
        <f t="shared" si="32"/>
        <v>0</v>
      </c>
      <c r="M199" s="464"/>
      <c r="N199" s="118"/>
      <c r="O199" s="230">
        <f t="shared" si="33"/>
        <v>0</v>
      </c>
      <c r="P199" s="387"/>
      <c r="R199" s="346"/>
    </row>
    <row r="200" spans="1:18" ht="24" hidden="1" x14ac:dyDescent="0.25">
      <c r="A200" s="64">
        <v>5129</v>
      </c>
      <c r="B200" s="111" t="s">
        <v>218</v>
      </c>
      <c r="C200" s="405">
        <f t="shared" si="26"/>
        <v>0</v>
      </c>
      <c r="D200" s="116">
        <v>0</v>
      </c>
      <c r="E200" s="118"/>
      <c r="F200" s="230">
        <f t="shared" si="30"/>
        <v>0</v>
      </c>
      <c r="G200" s="116"/>
      <c r="H200" s="408"/>
      <c r="I200" s="230">
        <f t="shared" si="31"/>
        <v>0</v>
      </c>
      <c r="J200" s="116"/>
      <c r="K200" s="408"/>
      <c r="L200" s="230">
        <f t="shared" si="32"/>
        <v>0</v>
      </c>
      <c r="M200" s="464"/>
      <c r="N200" s="118"/>
      <c r="O200" s="230">
        <f t="shared" si="33"/>
        <v>0</v>
      </c>
      <c r="P200" s="387"/>
      <c r="R200" s="346"/>
    </row>
    <row r="201" spans="1:18" hidden="1" x14ac:dyDescent="0.25">
      <c r="A201" s="224">
        <v>5130</v>
      </c>
      <c r="B201" s="111" t="s">
        <v>219</v>
      </c>
      <c r="C201" s="405">
        <f t="shared" si="26"/>
        <v>0</v>
      </c>
      <c r="D201" s="116">
        <v>0</v>
      </c>
      <c r="E201" s="118"/>
      <c r="F201" s="230">
        <f t="shared" si="30"/>
        <v>0</v>
      </c>
      <c r="G201" s="116"/>
      <c r="H201" s="408"/>
      <c r="I201" s="230">
        <f t="shared" si="31"/>
        <v>0</v>
      </c>
      <c r="J201" s="116"/>
      <c r="K201" s="408"/>
      <c r="L201" s="230">
        <f t="shared" si="32"/>
        <v>0</v>
      </c>
      <c r="M201" s="464"/>
      <c r="N201" s="118"/>
      <c r="O201" s="230">
        <f t="shared" si="33"/>
        <v>0</v>
      </c>
      <c r="P201" s="387"/>
      <c r="R201" s="346"/>
    </row>
    <row r="202" spans="1:18" hidden="1" x14ac:dyDescent="0.25">
      <c r="A202" s="224">
        <v>5140</v>
      </c>
      <c r="B202" s="111" t="s">
        <v>220</v>
      </c>
      <c r="C202" s="405">
        <f t="shared" si="26"/>
        <v>0</v>
      </c>
      <c r="D202" s="116">
        <v>0</v>
      </c>
      <c r="E202" s="118"/>
      <c r="F202" s="230">
        <f t="shared" si="30"/>
        <v>0</v>
      </c>
      <c r="G202" s="116"/>
      <c r="H202" s="408"/>
      <c r="I202" s="230">
        <f t="shared" si="31"/>
        <v>0</v>
      </c>
      <c r="J202" s="116"/>
      <c r="K202" s="408"/>
      <c r="L202" s="230">
        <f t="shared" si="32"/>
        <v>0</v>
      </c>
      <c r="M202" s="464"/>
      <c r="N202" s="118"/>
      <c r="O202" s="230">
        <f t="shared" si="33"/>
        <v>0</v>
      </c>
      <c r="P202" s="387"/>
      <c r="R202" s="346"/>
    </row>
    <row r="203" spans="1:18" ht="24" hidden="1" x14ac:dyDescent="0.25">
      <c r="A203" s="224">
        <v>5170</v>
      </c>
      <c r="B203" s="111" t="s">
        <v>221</v>
      </c>
      <c r="C203" s="405">
        <f t="shared" si="26"/>
        <v>0</v>
      </c>
      <c r="D203" s="116">
        <v>0</v>
      </c>
      <c r="E203" s="118"/>
      <c r="F203" s="230">
        <f t="shared" si="30"/>
        <v>0</v>
      </c>
      <c r="G203" s="116"/>
      <c r="H203" s="408"/>
      <c r="I203" s="230">
        <f t="shared" si="31"/>
        <v>0</v>
      </c>
      <c r="J203" s="116"/>
      <c r="K203" s="408"/>
      <c r="L203" s="230">
        <f t="shared" si="32"/>
        <v>0</v>
      </c>
      <c r="M203" s="464"/>
      <c r="N203" s="118"/>
      <c r="O203" s="230">
        <f t="shared" si="33"/>
        <v>0</v>
      </c>
      <c r="P203" s="387"/>
      <c r="R203" s="346"/>
    </row>
    <row r="204" spans="1:18" x14ac:dyDescent="0.25">
      <c r="A204" s="85">
        <v>5200</v>
      </c>
      <c r="B204" s="210" t="s">
        <v>222</v>
      </c>
      <c r="C204" s="393">
        <f t="shared" si="26"/>
        <v>618439</v>
      </c>
      <c r="D204" s="95">
        <f>D205+D215+D216+D225+D226+D227+D229</f>
        <v>623274</v>
      </c>
      <c r="E204" s="96">
        <f>E205+E215+E216+E225+E226+E227+E229</f>
        <v>-4835</v>
      </c>
      <c r="F204" s="290">
        <f t="shared" si="30"/>
        <v>618439</v>
      </c>
      <c r="G204" s="95">
        <f>G205+G215+G216+G225+G226+G227+G229</f>
        <v>0</v>
      </c>
      <c r="H204" s="399">
        <f>H205+H215+H216+H225+H226+H227+H229</f>
        <v>0</v>
      </c>
      <c r="I204" s="99">
        <f t="shared" si="31"/>
        <v>0</v>
      </c>
      <c r="J204" s="95">
        <f>J205+J215+J216+J225+J226+J227+J229</f>
        <v>0</v>
      </c>
      <c r="K204" s="399">
        <f>K205+K215+K216+K225+K226+K227+K229</f>
        <v>0</v>
      </c>
      <c r="L204" s="99">
        <f t="shared" si="32"/>
        <v>0</v>
      </c>
      <c r="M204" s="469">
        <f>M205+M215+M216+M225+M226+M227+M229</f>
        <v>0</v>
      </c>
      <c r="N204" s="98">
        <f>N205+N215+N216+N225+N226+N227+N229</f>
        <v>0</v>
      </c>
      <c r="O204" s="99">
        <f t="shared" si="33"/>
        <v>0</v>
      </c>
      <c r="P204" s="397"/>
      <c r="R204" s="346"/>
    </row>
    <row r="205" spans="1:18" hidden="1" x14ac:dyDescent="0.25">
      <c r="A205" s="213">
        <v>5210</v>
      </c>
      <c r="B205" s="156" t="s">
        <v>223</v>
      </c>
      <c r="C205" s="435">
        <f t="shared" si="26"/>
        <v>0</v>
      </c>
      <c r="D205" s="214">
        <f>SUM(D206:D214)</f>
        <v>0</v>
      </c>
      <c r="E205" s="217">
        <f>SUM(E206:E214)</f>
        <v>0</v>
      </c>
      <c r="F205" s="219">
        <f t="shared" si="30"/>
        <v>0</v>
      </c>
      <c r="G205" s="214">
        <f>SUM(G206:G214)</f>
        <v>0</v>
      </c>
      <c r="H205" s="461">
        <f>SUM(H206:H214)</f>
        <v>0</v>
      </c>
      <c r="I205" s="219">
        <f t="shared" si="31"/>
        <v>0</v>
      </c>
      <c r="J205" s="214">
        <f>SUM(J206:J214)</f>
        <v>0</v>
      </c>
      <c r="K205" s="461">
        <f>SUM(K206:K214)</f>
        <v>0</v>
      </c>
      <c r="L205" s="219">
        <f t="shared" si="32"/>
        <v>0</v>
      </c>
      <c r="M205" s="462">
        <f>SUM(M206:M214)</f>
        <v>0</v>
      </c>
      <c r="N205" s="217">
        <f>SUM(N206:N214)</f>
        <v>0</v>
      </c>
      <c r="O205" s="219">
        <f t="shared" si="33"/>
        <v>0</v>
      </c>
      <c r="P205" s="434"/>
      <c r="R205" s="346"/>
    </row>
    <row r="206" spans="1:18" hidden="1" x14ac:dyDescent="0.25">
      <c r="A206" s="55">
        <v>5211</v>
      </c>
      <c r="B206" s="101" t="s">
        <v>224</v>
      </c>
      <c r="C206" s="227">
        <f t="shared" si="26"/>
        <v>0</v>
      </c>
      <c r="D206" s="106">
        <v>0</v>
      </c>
      <c r="E206" s="108"/>
      <c r="F206" s="243">
        <f t="shared" si="30"/>
        <v>0</v>
      </c>
      <c r="G206" s="106"/>
      <c r="H206" s="403"/>
      <c r="I206" s="243">
        <f t="shared" si="31"/>
        <v>0</v>
      </c>
      <c r="J206" s="106"/>
      <c r="K206" s="403"/>
      <c r="L206" s="243">
        <f t="shared" si="32"/>
        <v>0</v>
      </c>
      <c r="M206" s="463"/>
      <c r="N206" s="108"/>
      <c r="O206" s="243">
        <f t="shared" si="33"/>
        <v>0</v>
      </c>
      <c r="P206" s="382"/>
      <c r="R206" s="346"/>
    </row>
    <row r="207" spans="1:18" hidden="1" x14ac:dyDescent="0.25">
      <c r="A207" s="64">
        <v>5212</v>
      </c>
      <c r="B207" s="111" t="s">
        <v>225</v>
      </c>
      <c r="C207" s="227">
        <f t="shared" si="26"/>
        <v>0</v>
      </c>
      <c r="D207" s="116">
        <v>0</v>
      </c>
      <c r="E207" s="118"/>
      <c r="F207" s="230">
        <f t="shared" si="30"/>
        <v>0</v>
      </c>
      <c r="G207" s="116"/>
      <c r="H207" s="408"/>
      <c r="I207" s="230">
        <f t="shared" si="31"/>
        <v>0</v>
      </c>
      <c r="J207" s="116"/>
      <c r="K207" s="408"/>
      <c r="L207" s="230">
        <f t="shared" si="32"/>
        <v>0</v>
      </c>
      <c r="M207" s="464"/>
      <c r="N207" s="118"/>
      <c r="O207" s="230">
        <f t="shared" si="33"/>
        <v>0</v>
      </c>
      <c r="P207" s="387"/>
      <c r="R207" s="346"/>
    </row>
    <row r="208" spans="1:18" hidden="1" x14ac:dyDescent="0.25">
      <c r="A208" s="64">
        <v>5213</v>
      </c>
      <c r="B208" s="111" t="s">
        <v>226</v>
      </c>
      <c r="C208" s="227">
        <f t="shared" si="26"/>
        <v>0</v>
      </c>
      <c r="D208" s="116">
        <v>0</v>
      </c>
      <c r="E208" s="118"/>
      <c r="F208" s="230">
        <f t="shared" si="30"/>
        <v>0</v>
      </c>
      <c r="G208" s="116"/>
      <c r="H208" s="408"/>
      <c r="I208" s="230">
        <f t="shared" si="31"/>
        <v>0</v>
      </c>
      <c r="J208" s="116"/>
      <c r="K208" s="408"/>
      <c r="L208" s="230">
        <f t="shared" si="32"/>
        <v>0</v>
      </c>
      <c r="M208" s="464"/>
      <c r="N208" s="118"/>
      <c r="O208" s="230">
        <f t="shared" si="33"/>
        <v>0</v>
      </c>
      <c r="P208" s="387"/>
      <c r="R208" s="346"/>
    </row>
    <row r="209" spans="1:18" hidden="1" x14ac:dyDescent="0.25">
      <c r="A209" s="64">
        <v>5214</v>
      </c>
      <c r="B209" s="111" t="s">
        <v>227</v>
      </c>
      <c r="C209" s="227">
        <f t="shared" si="26"/>
        <v>0</v>
      </c>
      <c r="D209" s="116">
        <v>0</v>
      </c>
      <c r="E209" s="118"/>
      <c r="F209" s="230">
        <f t="shared" si="30"/>
        <v>0</v>
      </c>
      <c r="G209" s="116"/>
      <c r="H209" s="408"/>
      <c r="I209" s="230">
        <f t="shared" si="31"/>
        <v>0</v>
      </c>
      <c r="J209" s="116"/>
      <c r="K209" s="408"/>
      <c r="L209" s="230">
        <f t="shared" si="32"/>
        <v>0</v>
      </c>
      <c r="M209" s="464"/>
      <c r="N209" s="118"/>
      <c r="O209" s="230">
        <f t="shared" si="33"/>
        <v>0</v>
      </c>
      <c r="P209" s="387"/>
      <c r="R209" s="346"/>
    </row>
    <row r="210" spans="1:18" hidden="1" x14ac:dyDescent="0.25">
      <c r="A210" s="64">
        <v>5215</v>
      </c>
      <c r="B210" s="111" t="s">
        <v>228</v>
      </c>
      <c r="C210" s="227">
        <f t="shared" si="26"/>
        <v>0</v>
      </c>
      <c r="D210" s="116">
        <v>0</v>
      </c>
      <c r="E210" s="118"/>
      <c r="F210" s="230">
        <f t="shared" si="30"/>
        <v>0</v>
      </c>
      <c r="G210" s="116"/>
      <c r="H210" s="408"/>
      <c r="I210" s="230">
        <f t="shared" si="31"/>
        <v>0</v>
      </c>
      <c r="J210" s="116"/>
      <c r="K210" s="408"/>
      <c r="L210" s="230">
        <f t="shared" si="32"/>
        <v>0</v>
      </c>
      <c r="M210" s="464"/>
      <c r="N210" s="118"/>
      <c r="O210" s="230">
        <f t="shared" si="33"/>
        <v>0</v>
      </c>
      <c r="P210" s="387"/>
      <c r="R210" s="346"/>
    </row>
    <row r="211" spans="1:18" ht="24" hidden="1" x14ac:dyDescent="0.25">
      <c r="A211" s="64">
        <v>5216</v>
      </c>
      <c r="B211" s="111" t="s">
        <v>229</v>
      </c>
      <c r="C211" s="227">
        <f t="shared" si="26"/>
        <v>0</v>
      </c>
      <c r="D211" s="116">
        <v>0</v>
      </c>
      <c r="E211" s="118"/>
      <c r="F211" s="230">
        <f t="shared" si="30"/>
        <v>0</v>
      </c>
      <c r="G211" s="116"/>
      <c r="H211" s="408"/>
      <c r="I211" s="230">
        <f t="shared" si="31"/>
        <v>0</v>
      </c>
      <c r="J211" s="116"/>
      <c r="K211" s="408"/>
      <c r="L211" s="230">
        <f t="shared" si="32"/>
        <v>0</v>
      </c>
      <c r="M211" s="464"/>
      <c r="N211" s="118"/>
      <c r="O211" s="230">
        <f t="shared" si="33"/>
        <v>0</v>
      </c>
      <c r="P211" s="387"/>
      <c r="R211" s="346"/>
    </row>
    <row r="212" spans="1:18" hidden="1" x14ac:dyDescent="0.25">
      <c r="A212" s="64">
        <v>5217</v>
      </c>
      <c r="B212" s="111" t="s">
        <v>230</v>
      </c>
      <c r="C212" s="227">
        <f t="shared" si="26"/>
        <v>0</v>
      </c>
      <c r="D212" s="116">
        <v>0</v>
      </c>
      <c r="E212" s="118"/>
      <c r="F212" s="230">
        <f t="shared" si="30"/>
        <v>0</v>
      </c>
      <c r="G212" s="116"/>
      <c r="H212" s="408"/>
      <c r="I212" s="230">
        <f t="shared" si="31"/>
        <v>0</v>
      </c>
      <c r="J212" s="116"/>
      <c r="K212" s="408"/>
      <c r="L212" s="230">
        <f t="shared" si="32"/>
        <v>0</v>
      </c>
      <c r="M212" s="464"/>
      <c r="N212" s="118"/>
      <c r="O212" s="230">
        <f t="shared" si="33"/>
        <v>0</v>
      </c>
      <c r="P212" s="387"/>
      <c r="R212" s="346"/>
    </row>
    <row r="213" spans="1:18" hidden="1" x14ac:dyDescent="0.25">
      <c r="A213" s="64">
        <v>5218</v>
      </c>
      <c r="B213" s="111" t="s">
        <v>231</v>
      </c>
      <c r="C213" s="227">
        <f t="shared" si="26"/>
        <v>0</v>
      </c>
      <c r="D213" s="116">
        <v>0</v>
      </c>
      <c r="E213" s="118"/>
      <c r="F213" s="230">
        <f t="shared" si="30"/>
        <v>0</v>
      </c>
      <c r="G213" s="116"/>
      <c r="H213" s="408"/>
      <c r="I213" s="230">
        <f t="shared" si="31"/>
        <v>0</v>
      </c>
      <c r="J213" s="116"/>
      <c r="K213" s="408"/>
      <c r="L213" s="230">
        <f t="shared" si="32"/>
        <v>0</v>
      </c>
      <c r="M213" s="464"/>
      <c r="N213" s="118"/>
      <c r="O213" s="230">
        <f t="shared" si="33"/>
        <v>0</v>
      </c>
      <c r="P213" s="387"/>
      <c r="R213" s="346"/>
    </row>
    <row r="214" spans="1:18" hidden="1" x14ac:dyDescent="0.25">
      <c r="A214" s="64">
        <v>5219</v>
      </c>
      <c r="B214" s="111" t="s">
        <v>232</v>
      </c>
      <c r="C214" s="227">
        <f t="shared" si="26"/>
        <v>0</v>
      </c>
      <c r="D214" s="116">
        <v>0</v>
      </c>
      <c r="E214" s="118"/>
      <c r="F214" s="230">
        <f t="shared" si="30"/>
        <v>0</v>
      </c>
      <c r="G214" s="116"/>
      <c r="H214" s="408"/>
      <c r="I214" s="230">
        <f t="shared" si="31"/>
        <v>0</v>
      </c>
      <c r="J214" s="116"/>
      <c r="K214" s="408"/>
      <c r="L214" s="230">
        <f t="shared" si="32"/>
        <v>0</v>
      </c>
      <c r="M214" s="464"/>
      <c r="N214" s="118"/>
      <c r="O214" s="230">
        <f t="shared" si="33"/>
        <v>0</v>
      </c>
      <c r="P214" s="387"/>
      <c r="R214" s="346"/>
    </row>
    <row r="215" spans="1:18" hidden="1" x14ac:dyDescent="0.25">
      <c r="A215" s="224">
        <v>5220</v>
      </c>
      <c r="B215" s="111" t="s">
        <v>233</v>
      </c>
      <c r="C215" s="227">
        <f t="shared" si="26"/>
        <v>0</v>
      </c>
      <c r="D215" s="116">
        <v>0</v>
      </c>
      <c r="E215" s="118"/>
      <c r="F215" s="230">
        <f t="shared" si="30"/>
        <v>0</v>
      </c>
      <c r="G215" s="116"/>
      <c r="H215" s="408"/>
      <c r="I215" s="230">
        <f t="shared" si="31"/>
        <v>0</v>
      </c>
      <c r="J215" s="116"/>
      <c r="K215" s="408"/>
      <c r="L215" s="230">
        <f t="shared" si="32"/>
        <v>0</v>
      </c>
      <c r="M215" s="464"/>
      <c r="N215" s="118"/>
      <c r="O215" s="230">
        <f t="shared" si="33"/>
        <v>0</v>
      </c>
      <c r="P215" s="387"/>
      <c r="R215" s="346"/>
    </row>
    <row r="216" spans="1:18" x14ac:dyDescent="0.25">
      <c r="A216" s="224">
        <v>5230</v>
      </c>
      <c r="B216" s="111" t="s">
        <v>234</v>
      </c>
      <c r="C216" s="227">
        <f t="shared" si="26"/>
        <v>162500</v>
      </c>
      <c r="D216" s="225">
        <f>SUM(D217:D224)</f>
        <v>162500</v>
      </c>
      <c r="E216" s="226">
        <f>SUM(E217:E224)</f>
        <v>0</v>
      </c>
      <c r="F216" s="227">
        <f t="shared" si="30"/>
        <v>162500</v>
      </c>
      <c r="G216" s="225">
        <f>SUM(G217:G224)</f>
        <v>0</v>
      </c>
      <c r="H216" s="465">
        <f>SUM(H217:H224)</f>
        <v>0</v>
      </c>
      <c r="I216" s="230">
        <f t="shared" si="31"/>
        <v>0</v>
      </c>
      <c r="J216" s="225">
        <f>SUM(J217:J224)</f>
        <v>0</v>
      </c>
      <c r="K216" s="465">
        <f>SUM(K217:K224)</f>
        <v>0</v>
      </c>
      <c r="L216" s="230">
        <f t="shared" si="32"/>
        <v>0</v>
      </c>
      <c r="M216" s="466">
        <f>SUM(M217:M224)</f>
        <v>0</v>
      </c>
      <c r="N216" s="228">
        <f>SUM(N217:N224)</f>
        <v>0</v>
      </c>
      <c r="O216" s="230">
        <f t="shared" si="33"/>
        <v>0</v>
      </c>
      <c r="P216" s="387"/>
      <c r="R216" s="346"/>
    </row>
    <row r="217" spans="1:18" hidden="1" x14ac:dyDescent="0.25">
      <c r="A217" s="64">
        <v>5231</v>
      </c>
      <c r="B217" s="111" t="s">
        <v>235</v>
      </c>
      <c r="C217" s="227">
        <f t="shared" si="26"/>
        <v>0</v>
      </c>
      <c r="D217" s="116">
        <v>0</v>
      </c>
      <c r="E217" s="118"/>
      <c r="F217" s="230">
        <f t="shared" si="30"/>
        <v>0</v>
      </c>
      <c r="G217" s="116"/>
      <c r="H217" s="408"/>
      <c r="I217" s="230">
        <f t="shared" si="31"/>
        <v>0</v>
      </c>
      <c r="J217" s="116"/>
      <c r="K217" s="408"/>
      <c r="L217" s="230">
        <f t="shared" si="32"/>
        <v>0</v>
      </c>
      <c r="M217" s="464"/>
      <c r="N217" s="118"/>
      <c r="O217" s="230">
        <f t="shared" si="33"/>
        <v>0</v>
      </c>
      <c r="P217" s="387"/>
      <c r="R217" s="346"/>
    </row>
    <row r="218" spans="1:18" hidden="1" x14ac:dyDescent="0.25">
      <c r="A218" s="64">
        <v>5232</v>
      </c>
      <c r="B218" s="111" t="s">
        <v>236</v>
      </c>
      <c r="C218" s="227">
        <f t="shared" si="26"/>
        <v>0</v>
      </c>
      <c r="D218" s="116">
        <v>0</v>
      </c>
      <c r="E218" s="118"/>
      <c r="F218" s="230">
        <f t="shared" si="30"/>
        <v>0</v>
      </c>
      <c r="G218" s="116"/>
      <c r="H218" s="408"/>
      <c r="I218" s="230">
        <f t="shared" si="31"/>
        <v>0</v>
      </c>
      <c r="J218" s="116"/>
      <c r="K218" s="408"/>
      <c r="L218" s="230">
        <f t="shared" si="32"/>
        <v>0</v>
      </c>
      <c r="M218" s="464"/>
      <c r="N218" s="118"/>
      <c r="O218" s="230">
        <f t="shared" si="33"/>
        <v>0</v>
      </c>
      <c r="P218" s="387"/>
      <c r="R218" s="346"/>
    </row>
    <row r="219" spans="1:18" hidden="1" x14ac:dyDescent="0.25">
      <c r="A219" s="64">
        <v>5233</v>
      </c>
      <c r="B219" s="111" t="s">
        <v>237</v>
      </c>
      <c r="C219" s="227">
        <f t="shared" si="26"/>
        <v>0</v>
      </c>
      <c r="D219" s="116">
        <v>0</v>
      </c>
      <c r="E219" s="118"/>
      <c r="F219" s="230">
        <f t="shared" si="30"/>
        <v>0</v>
      </c>
      <c r="G219" s="116"/>
      <c r="H219" s="408"/>
      <c r="I219" s="230">
        <f t="shared" si="31"/>
        <v>0</v>
      </c>
      <c r="J219" s="116"/>
      <c r="K219" s="408"/>
      <c r="L219" s="230">
        <f t="shared" si="32"/>
        <v>0</v>
      </c>
      <c r="M219" s="464"/>
      <c r="N219" s="118"/>
      <c r="O219" s="230">
        <f t="shared" si="33"/>
        <v>0</v>
      </c>
      <c r="P219" s="387"/>
      <c r="R219" s="346"/>
    </row>
    <row r="220" spans="1:18" ht="24" hidden="1" x14ac:dyDescent="0.25">
      <c r="A220" s="64">
        <v>5234</v>
      </c>
      <c r="B220" s="111" t="s">
        <v>238</v>
      </c>
      <c r="C220" s="227">
        <f t="shared" si="26"/>
        <v>0</v>
      </c>
      <c r="D220" s="116">
        <v>0</v>
      </c>
      <c r="E220" s="118"/>
      <c r="F220" s="230">
        <f t="shared" si="30"/>
        <v>0</v>
      </c>
      <c r="G220" s="116"/>
      <c r="H220" s="408"/>
      <c r="I220" s="230">
        <f t="shared" si="31"/>
        <v>0</v>
      </c>
      <c r="J220" s="116"/>
      <c r="K220" s="408"/>
      <c r="L220" s="230">
        <f t="shared" si="32"/>
        <v>0</v>
      </c>
      <c r="M220" s="464"/>
      <c r="N220" s="118"/>
      <c r="O220" s="230">
        <f t="shared" si="33"/>
        <v>0</v>
      </c>
      <c r="P220" s="387"/>
      <c r="R220" s="346"/>
    </row>
    <row r="221" spans="1:18" hidden="1" x14ac:dyDescent="0.25">
      <c r="A221" s="64">
        <v>5236</v>
      </c>
      <c r="B221" s="111" t="s">
        <v>239</v>
      </c>
      <c r="C221" s="227">
        <f t="shared" si="26"/>
        <v>0</v>
      </c>
      <c r="D221" s="116">
        <v>0</v>
      </c>
      <c r="E221" s="118"/>
      <c r="F221" s="230">
        <f t="shared" si="30"/>
        <v>0</v>
      </c>
      <c r="G221" s="116"/>
      <c r="H221" s="408"/>
      <c r="I221" s="230">
        <f t="shared" si="31"/>
        <v>0</v>
      </c>
      <c r="J221" s="116"/>
      <c r="K221" s="408"/>
      <c r="L221" s="230">
        <f t="shared" si="32"/>
        <v>0</v>
      </c>
      <c r="M221" s="464"/>
      <c r="N221" s="118"/>
      <c r="O221" s="230">
        <f t="shared" si="33"/>
        <v>0</v>
      </c>
      <c r="P221" s="387"/>
      <c r="R221" s="346"/>
    </row>
    <row r="222" spans="1:18" hidden="1" x14ac:dyDescent="0.25">
      <c r="A222" s="64">
        <v>5237</v>
      </c>
      <c r="B222" s="111" t="s">
        <v>240</v>
      </c>
      <c r="C222" s="227">
        <f t="shared" si="26"/>
        <v>0</v>
      </c>
      <c r="D222" s="116">
        <v>0</v>
      </c>
      <c r="E222" s="118"/>
      <c r="F222" s="230">
        <f t="shared" si="30"/>
        <v>0</v>
      </c>
      <c r="G222" s="116"/>
      <c r="H222" s="408"/>
      <c r="I222" s="230">
        <f t="shared" si="31"/>
        <v>0</v>
      </c>
      <c r="J222" s="116"/>
      <c r="K222" s="408"/>
      <c r="L222" s="230">
        <f t="shared" si="32"/>
        <v>0</v>
      </c>
      <c r="M222" s="464"/>
      <c r="N222" s="118"/>
      <c r="O222" s="230">
        <f t="shared" si="33"/>
        <v>0</v>
      </c>
      <c r="P222" s="387"/>
      <c r="R222" s="346"/>
    </row>
    <row r="223" spans="1:18" ht="24" hidden="1" x14ac:dyDescent="0.25">
      <c r="A223" s="64">
        <v>5238</v>
      </c>
      <c r="B223" s="111" t="s">
        <v>241</v>
      </c>
      <c r="C223" s="227">
        <f t="shared" si="26"/>
        <v>0</v>
      </c>
      <c r="D223" s="116">
        <v>0</v>
      </c>
      <c r="E223" s="118"/>
      <c r="F223" s="230">
        <f t="shared" si="30"/>
        <v>0</v>
      </c>
      <c r="G223" s="116"/>
      <c r="H223" s="408"/>
      <c r="I223" s="230">
        <f t="shared" si="31"/>
        <v>0</v>
      </c>
      <c r="J223" s="116"/>
      <c r="K223" s="408"/>
      <c r="L223" s="230">
        <f t="shared" si="32"/>
        <v>0</v>
      </c>
      <c r="M223" s="464"/>
      <c r="N223" s="118"/>
      <c r="O223" s="230">
        <f t="shared" si="33"/>
        <v>0</v>
      </c>
      <c r="P223" s="387"/>
      <c r="R223" s="346"/>
    </row>
    <row r="224" spans="1:18" ht="24" x14ac:dyDescent="0.25">
      <c r="A224" s="64">
        <v>5239</v>
      </c>
      <c r="B224" s="111" t="s">
        <v>242</v>
      </c>
      <c r="C224" s="227">
        <f t="shared" si="26"/>
        <v>162500</v>
      </c>
      <c r="D224" s="116">
        <v>162500</v>
      </c>
      <c r="E224" s="117"/>
      <c r="F224" s="227">
        <f t="shared" si="30"/>
        <v>162500</v>
      </c>
      <c r="G224" s="116"/>
      <c r="H224" s="408"/>
      <c r="I224" s="230">
        <f t="shared" si="31"/>
        <v>0</v>
      </c>
      <c r="J224" s="116"/>
      <c r="K224" s="408"/>
      <c r="L224" s="230">
        <f t="shared" si="32"/>
        <v>0</v>
      </c>
      <c r="M224" s="464"/>
      <c r="N224" s="118"/>
      <c r="O224" s="230">
        <f t="shared" si="33"/>
        <v>0</v>
      </c>
      <c r="P224" s="387"/>
      <c r="R224" s="346"/>
    </row>
    <row r="225" spans="1:18" ht="24" x14ac:dyDescent="0.25">
      <c r="A225" s="224">
        <v>5240</v>
      </c>
      <c r="B225" s="111" t="s">
        <v>243</v>
      </c>
      <c r="C225" s="227">
        <f t="shared" si="26"/>
        <v>237739</v>
      </c>
      <c r="D225" s="116">
        <f>66800+175774</f>
        <v>242574</v>
      </c>
      <c r="E225" s="117">
        <v>-4835</v>
      </c>
      <c r="F225" s="227">
        <f t="shared" si="30"/>
        <v>237739</v>
      </c>
      <c r="G225" s="116"/>
      <c r="H225" s="408"/>
      <c r="I225" s="230">
        <f t="shared" si="31"/>
        <v>0</v>
      </c>
      <c r="J225" s="116"/>
      <c r="K225" s="408"/>
      <c r="L225" s="230">
        <f t="shared" si="32"/>
        <v>0</v>
      </c>
      <c r="M225" s="464"/>
      <c r="N225" s="118"/>
      <c r="O225" s="230">
        <f t="shared" si="33"/>
        <v>0</v>
      </c>
      <c r="P225" s="387"/>
      <c r="R225" s="346"/>
    </row>
    <row r="226" spans="1:18" x14ac:dyDescent="0.25">
      <c r="A226" s="224">
        <v>5250</v>
      </c>
      <c r="B226" s="111" t="s">
        <v>244</v>
      </c>
      <c r="C226" s="227">
        <f t="shared" si="26"/>
        <v>218200</v>
      </c>
      <c r="D226" s="116">
        <v>218200</v>
      </c>
      <c r="E226" s="117"/>
      <c r="F226" s="227">
        <f t="shared" si="30"/>
        <v>218200</v>
      </c>
      <c r="G226" s="116"/>
      <c r="H226" s="408"/>
      <c r="I226" s="230">
        <f t="shared" si="31"/>
        <v>0</v>
      </c>
      <c r="J226" s="116"/>
      <c r="K226" s="408"/>
      <c r="L226" s="230">
        <f t="shared" si="32"/>
        <v>0</v>
      </c>
      <c r="M226" s="464"/>
      <c r="N226" s="118"/>
      <c r="O226" s="230">
        <f t="shared" si="33"/>
        <v>0</v>
      </c>
      <c r="P226" s="387"/>
      <c r="R226" s="346"/>
    </row>
    <row r="227" spans="1:18" hidden="1" x14ac:dyDescent="0.25">
      <c r="A227" s="224">
        <v>5260</v>
      </c>
      <c r="B227" s="111" t="s">
        <v>245</v>
      </c>
      <c r="C227" s="227">
        <f t="shared" si="26"/>
        <v>0</v>
      </c>
      <c r="D227" s="225">
        <f>SUM(D228)</f>
        <v>0</v>
      </c>
      <c r="E227" s="228">
        <f>SUM(E228)</f>
        <v>0</v>
      </c>
      <c r="F227" s="230">
        <f t="shared" si="30"/>
        <v>0</v>
      </c>
      <c r="G227" s="225">
        <f>SUM(G228)</f>
        <v>0</v>
      </c>
      <c r="H227" s="465">
        <f>SUM(H228)</f>
        <v>0</v>
      </c>
      <c r="I227" s="230">
        <f t="shared" si="31"/>
        <v>0</v>
      </c>
      <c r="J227" s="225">
        <f>SUM(J228)</f>
        <v>0</v>
      </c>
      <c r="K227" s="465">
        <f>SUM(K228)</f>
        <v>0</v>
      </c>
      <c r="L227" s="230">
        <f t="shared" si="32"/>
        <v>0</v>
      </c>
      <c r="M227" s="466">
        <f>SUM(M228)</f>
        <v>0</v>
      </c>
      <c r="N227" s="228">
        <f>SUM(N228)</f>
        <v>0</v>
      </c>
      <c r="O227" s="230">
        <f t="shared" si="33"/>
        <v>0</v>
      </c>
      <c r="P227" s="387"/>
      <c r="R227" s="346"/>
    </row>
    <row r="228" spans="1:18" ht="24" hidden="1" x14ac:dyDescent="0.25">
      <c r="A228" s="64">
        <v>5269</v>
      </c>
      <c r="B228" s="111" t="s">
        <v>246</v>
      </c>
      <c r="C228" s="227">
        <f t="shared" si="26"/>
        <v>0</v>
      </c>
      <c r="D228" s="116">
        <v>0</v>
      </c>
      <c r="E228" s="118"/>
      <c r="F228" s="230">
        <f t="shared" si="30"/>
        <v>0</v>
      </c>
      <c r="G228" s="116"/>
      <c r="H228" s="408"/>
      <c r="I228" s="230">
        <f t="shared" si="31"/>
        <v>0</v>
      </c>
      <c r="J228" s="116"/>
      <c r="K228" s="408"/>
      <c r="L228" s="230">
        <f t="shared" si="32"/>
        <v>0</v>
      </c>
      <c r="M228" s="464"/>
      <c r="N228" s="118"/>
      <c r="O228" s="230">
        <f t="shared" si="33"/>
        <v>0</v>
      </c>
      <c r="P228" s="387"/>
      <c r="R228" s="346"/>
    </row>
    <row r="229" spans="1:18" ht="24" hidden="1" x14ac:dyDescent="0.25">
      <c r="A229" s="213">
        <v>5270</v>
      </c>
      <c r="B229" s="156" t="s">
        <v>247</v>
      </c>
      <c r="C229" s="290">
        <f t="shared" si="26"/>
        <v>0</v>
      </c>
      <c r="D229" s="231">
        <v>0</v>
      </c>
      <c r="E229" s="234"/>
      <c r="F229" s="219">
        <f t="shared" si="30"/>
        <v>0</v>
      </c>
      <c r="G229" s="231"/>
      <c r="H229" s="467"/>
      <c r="I229" s="219">
        <f t="shared" si="31"/>
        <v>0</v>
      </c>
      <c r="J229" s="231"/>
      <c r="K229" s="467"/>
      <c r="L229" s="219">
        <f t="shared" si="32"/>
        <v>0</v>
      </c>
      <c r="M229" s="468"/>
      <c r="N229" s="234"/>
      <c r="O229" s="219">
        <f t="shared" si="33"/>
        <v>0</v>
      </c>
      <c r="P229" s="434"/>
      <c r="R229" s="346"/>
    </row>
    <row r="230" spans="1:18" hidden="1" x14ac:dyDescent="0.25">
      <c r="A230" s="200">
        <v>6000</v>
      </c>
      <c r="B230" s="200" t="s">
        <v>248</v>
      </c>
      <c r="C230" s="455">
        <f t="shared" si="26"/>
        <v>0</v>
      </c>
      <c r="D230" s="206">
        <f>D231+D251+D258</f>
        <v>0</v>
      </c>
      <c r="E230" s="207">
        <f>E231+E251+E258</f>
        <v>0</v>
      </c>
      <c r="F230" s="209">
        <f t="shared" si="30"/>
        <v>0</v>
      </c>
      <c r="G230" s="206">
        <f>G231+G251+G258</f>
        <v>0</v>
      </c>
      <c r="H230" s="456">
        <f>H231+H251+H258</f>
        <v>0</v>
      </c>
      <c r="I230" s="209">
        <f t="shared" si="31"/>
        <v>0</v>
      </c>
      <c r="J230" s="206">
        <f>J231+J251+J258</f>
        <v>0</v>
      </c>
      <c r="K230" s="456">
        <f>K231+K251+K258</f>
        <v>0</v>
      </c>
      <c r="L230" s="209">
        <f t="shared" si="32"/>
        <v>0</v>
      </c>
      <c r="M230" s="457">
        <f>M231+M251+M258</f>
        <v>0</v>
      </c>
      <c r="N230" s="207">
        <f>N231+N251+N258</f>
        <v>0</v>
      </c>
      <c r="O230" s="209">
        <f t="shared" si="33"/>
        <v>0</v>
      </c>
      <c r="P230" s="458"/>
      <c r="R230" s="346"/>
    </row>
    <row r="231" spans="1:18" hidden="1" x14ac:dyDescent="0.25">
      <c r="A231" s="137">
        <v>6200</v>
      </c>
      <c r="B231" s="253" t="s">
        <v>249</v>
      </c>
      <c r="C231" s="485">
        <f>F231+I231+L231+O231</f>
        <v>0</v>
      </c>
      <c r="D231" s="211">
        <f>SUM(D232,D233,D235,D238,D244,D245,D246)</f>
        <v>0</v>
      </c>
      <c r="E231" s="266">
        <f>SUM(E232,E233,E235,E238,E244,E245,E246)</f>
        <v>0</v>
      </c>
      <c r="F231" s="268">
        <f>D231+E231</f>
        <v>0</v>
      </c>
      <c r="G231" s="211">
        <f>SUM(G232,G233,G235,G238,G244,G245,G246)</f>
        <v>0</v>
      </c>
      <c r="H231" s="486">
        <f>SUM(H232,H233,H235,H238,H244,H245,H246)</f>
        <v>0</v>
      </c>
      <c r="I231" s="268">
        <f t="shared" si="31"/>
        <v>0</v>
      </c>
      <c r="J231" s="211">
        <f>SUM(J232,J233,J235,J238,J244,J245,J246)</f>
        <v>0</v>
      </c>
      <c r="K231" s="486">
        <f>SUM(K232,K233,K235,K238,K244,K245,K246)</f>
        <v>0</v>
      </c>
      <c r="L231" s="268">
        <f t="shared" si="32"/>
        <v>0</v>
      </c>
      <c r="M231" s="459">
        <f>SUM(M232,M233,M235,M238,M244,M245,M246)</f>
        <v>0</v>
      </c>
      <c r="N231" s="266">
        <f>SUM(N232,N233,N235,N238,N244,N245,N246)</f>
        <v>0</v>
      </c>
      <c r="O231" s="268">
        <f t="shared" si="33"/>
        <v>0</v>
      </c>
      <c r="P231" s="460"/>
      <c r="R231" s="346"/>
    </row>
    <row r="232" spans="1:18" ht="24" hidden="1" x14ac:dyDescent="0.25">
      <c r="A232" s="350">
        <v>6220</v>
      </c>
      <c r="B232" s="101" t="s">
        <v>250</v>
      </c>
      <c r="C232" s="239">
        <f t="shared" si="26"/>
        <v>0</v>
      </c>
      <c r="D232" s="106">
        <v>0</v>
      </c>
      <c r="E232" s="108"/>
      <c r="F232" s="243">
        <f t="shared" si="30"/>
        <v>0</v>
      </c>
      <c r="G232" s="106"/>
      <c r="H232" s="403"/>
      <c r="I232" s="243">
        <f t="shared" si="31"/>
        <v>0</v>
      </c>
      <c r="J232" s="106"/>
      <c r="K232" s="403"/>
      <c r="L232" s="243">
        <f t="shared" si="32"/>
        <v>0</v>
      </c>
      <c r="M232" s="463"/>
      <c r="N232" s="108"/>
      <c r="O232" s="243">
        <f t="shared" si="33"/>
        <v>0</v>
      </c>
      <c r="P232" s="382"/>
      <c r="R232" s="346"/>
    </row>
    <row r="233" spans="1:18" hidden="1" x14ac:dyDescent="0.25">
      <c r="A233" s="224">
        <v>6230</v>
      </c>
      <c r="B233" s="111" t="s">
        <v>251</v>
      </c>
      <c r="C233" s="226">
        <f t="shared" si="26"/>
        <v>0</v>
      </c>
      <c r="D233" s="225">
        <f>SUM(D234)</f>
        <v>0</v>
      </c>
      <c r="E233" s="228">
        <f>SUM(E234)</f>
        <v>0</v>
      </c>
      <c r="F233" s="230">
        <f t="shared" si="30"/>
        <v>0</v>
      </c>
      <c r="G233" s="225">
        <f>SUM(G234)</f>
        <v>0</v>
      </c>
      <c r="H233" s="465">
        <f>SUM(H234)</f>
        <v>0</v>
      </c>
      <c r="I233" s="230">
        <f t="shared" si="31"/>
        <v>0</v>
      </c>
      <c r="J233" s="225">
        <f>SUM(J234)</f>
        <v>0</v>
      </c>
      <c r="K233" s="465">
        <f>SUM(K234)</f>
        <v>0</v>
      </c>
      <c r="L233" s="230">
        <f t="shared" si="32"/>
        <v>0</v>
      </c>
      <c r="M233" s="225">
        <f>SUM(M234)</f>
        <v>0</v>
      </c>
      <c r="N233" s="465">
        <f>SUM(N234)</f>
        <v>0</v>
      </c>
      <c r="O233" s="230">
        <f t="shared" si="33"/>
        <v>0</v>
      </c>
      <c r="P233" s="387"/>
      <c r="R233" s="346"/>
    </row>
    <row r="234" spans="1:18" ht="24" hidden="1" x14ac:dyDescent="0.25">
      <c r="A234" s="64">
        <v>6239</v>
      </c>
      <c r="B234" s="101" t="s">
        <v>252</v>
      </c>
      <c r="C234" s="226">
        <f t="shared" si="26"/>
        <v>0</v>
      </c>
      <c r="D234" s="116">
        <v>0</v>
      </c>
      <c r="E234" s="118"/>
      <c r="F234" s="230">
        <f t="shared" si="30"/>
        <v>0</v>
      </c>
      <c r="G234" s="116"/>
      <c r="H234" s="408"/>
      <c r="I234" s="230">
        <f t="shared" si="31"/>
        <v>0</v>
      </c>
      <c r="J234" s="116"/>
      <c r="K234" s="408"/>
      <c r="L234" s="230">
        <f t="shared" si="32"/>
        <v>0</v>
      </c>
      <c r="M234" s="464"/>
      <c r="N234" s="118"/>
      <c r="O234" s="230">
        <f t="shared" si="33"/>
        <v>0</v>
      </c>
      <c r="P234" s="387"/>
      <c r="R234" s="346"/>
    </row>
    <row r="235" spans="1:18" ht="24" hidden="1" x14ac:dyDescent="0.25">
      <c r="A235" s="224">
        <v>6240</v>
      </c>
      <c r="B235" s="111" t="s">
        <v>253</v>
      </c>
      <c r="C235" s="226">
        <f t="shared" si="26"/>
        <v>0</v>
      </c>
      <c r="D235" s="225">
        <f>SUM(D236:D237)</f>
        <v>0</v>
      </c>
      <c r="E235" s="228">
        <f>SUM(E236:E237)</f>
        <v>0</v>
      </c>
      <c r="F235" s="230">
        <f t="shared" si="30"/>
        <v>0</v>
      </c>
      <c r="G235" s="225">
        <f>SUM(G236:G237)</f>
        <v>0</v>
      </c>
      <c r="H235" s="465">
        <f>SUM(H236:H237)</f>
        <v>0</v>
      </c>
      <c r="I235" s="230">
        <f t="shared" si="31"/>
        <v>0</v>
      </c>
      <c r="J235" s="225">
        <f>SUM(J236:J237)</f>
        <v>0</v>
      </c>
      <c r="K235" s="465">
        <f>SUM(K236:K237)</f>
        <v>0</v>
      </c>
      <c r="L235" s="230">
        <f t="shared" si="32"/>
        <v>0</v>
      </c>
      <c r="M235" s="466">
        <f>SUM(M236:M237)</f>
        <v>0</v>
      </c>
      <c r="N235" s="228">
        <f>SUM(N236:N237)</f>
        <v>0</v>
      </c>
      <c r="O235" s="230">
        <f t="shared" si="33"/>
        <v>0</v>
      </c>
      <c r="P235" s="387"/>
      <c r="R235" s="346"/>
    </row>
    <row r="236" spans="1:18" hidden="1" x14ac:dyDescent="0.25">
      <c r="A236" s="64">
        <v>6241</v>
      </c>
      <c r="B236" s="111" t="s">
        <v>254</v>
      </c>
      <c r="C236" s="226">
        <f t="shared" si="26"/>
        <v>0</v>
      </c>
      <c r="D236" s="116">
        <v>0</v>
      </c>
      <c r="E236" s="118"/>
      <c r="F236" s="230">
        <f t="shared" si="30"/>
        <v>0</v>
      </c>
      <c r="G236" s="116"/>
      <c r="H236" s="408"/>
      <c r="I236" s="230">
        <f t="shared" si="31"/>
        <v>0</v>
      </c>
      <c r="J236" s="116"/>
      <c r="K236" s="408"/>
      <c r="L236" s="230">
        <f t="shared" si="32"/>
        <v>0</v>
      </c>
      <c r="M236" s="464"/>
      <c r="N236" s="118"/>
      <c r="O236" s="230">
        <f t="shared" si="33"/>
        <v>0</v>
      </c>
      <c r="P236" s="387"/>
      <c r="R236" s="346"/>
    </row>
    <row r="237" spans="1:18" hidden="1" x14ac:dyDescent="0.25">
      <c r="A237" s="64">
        <v>6242</v>
      </c>
      <c r="B237" s="111" t="s">
        <v>255</v>
      </c>
      <c r="C237" s="226">
        <f t="shared" si="26"/>
        <v>0</v>
      </c>
      <c r="D237" s="116">
        <v>0</v>
      </c>
      <c r="E237" s="118"/>
      <c r="F237" s="230">
        <f t="shared" si="30"/>
        <v>0</v>
      </c>
      <c r="G237" s="116"/>
      <c r="H237" s="408"/>
      <c r="I237" s="230">
        <f t="shared" si="31"/>
        <v>0</v>
      </c>
      <c r="J237" s="116"/>
      <c r="K237" s="408"/>
      <c r="L237" s="230">
        <f t="shared" si="32"/>
        <v>0</v>
      </c>
      <c r="M237" s="464"/>
      <c r="N237" s="118"/>
      <c r="O237" s="230">
        <f t="shared" si="33"/>
        <v>0</v>
      </c>
      <c r="P237" s="387"/>
      <c r="R237" s="346"/>
    </row>
    <row r="238" spans="1:18" ht="24" hidden="1" x14ac:dyDescent="0.25">
      <c r="A238" s="224">
        <v>6250</v>
      </c>
      <c r="B238" s="111" t="s">
        <v>256</v>
      </c>
      <c r="C238" s="226">
        <f t="shared" si="26"/>
        <v>0</v>
      </c>
      <c r="D238" s="225">
        <f>SUM(D239:D243)</f>
        <v>0</v>
      </c>
      <c r="E238" s="228">
        <f>SUM(E239:E243)</f>
        <v>0</v>
      </c>
      <c r="F238" s="230">
        <f t="shared" si="30"/>
        <v>0</v>
      </c>
      <c r="G238" s="225">
        <f>SUM(G239:G243)</f>
        <v>0</v>
      </c>
      <c r="H238" s="465">
        <f>SUM(H239:H243)</f>
        <v>0</v>
      </c>
      <c r="I238" s="230">
        <f t="shared" si="31"/>
        <v>0</v>
      </c>
      <c r="J238" s="225">
        <f>SUM(J239:J243)</f>
        <v>0</v>
      </c>
      <c r="K238" s="465">
        <f>SUM(K239:K243)</f>
        <v>0</v>
      </c>
      <c r="L238" s="230">
        <f t="shared" si="32"/>
        <v>0</v>
      </c>
      <c r="M238" s="466">
        <f>SUM(M239:M243)</f>
        <v>0</v>
      </c>
      <c r="N238" s="228">
        <f>SUM(N239:N243)</f>
        <v>0</v>
      </c>
      <c r="O238" s="230">
        <f t="shared" si="33"/>
        <v>0</v>
      </c>
      <c r="P238" s="387"/>
      <c r="R238" s="346"/>
    </row>
    <row r="239" spans="1:18" hidden="1" x14ac:dyDescent="0.25">
      <c r="A239" s="64">
        <v>6252</v>
      </c>
      <c r="B239" s="111" t="s">
        <v>257</v>
      </c>
      <c r="C239" s="226">
        <f t="shared" si="26"/>
        <v>0</v>
      </c>
      <c r="D239" s="116">
        <v>0</v>
      </c>
      <c r="E239" s="118"/>
      <c r="F239" s="230">
        <f t="shared" si="30"/>
        <v>0</v>
      </c>
      <c r="G239" s="116"/>
      <c r="H239" s="408"/>
      <c r="I239" s="230">
        <f t="shared" si="31"/>
        <v>0</v>
      </c>
      <c r="J239" s="116"/>
      <c r="K239" s="408"/>
      <c r="L239" s="230">
        <f t="shared" si="32"/>
        <v>0</v>
      </c>
      <c r="M239" s="464"/>
      <c r="N239" s="118"/>
      <c r="O239" s="230">
        <f t="shared" si="33"/>
        <v>0</v>
      </c>
      <c r="P239" s="387"/>
      <c r="R239" s="346"/>
    </row>
    <row r="240" spans="1:18" hidden="1" x14ac:dyDescent="0.25">
      <c r="A240" s="64">
        <v>6253</v>
      </c>
      <c r="B240" s="111" t="s">
        <v>258</v>
      </c>
      <c r="C240" s="226">
        <f t="shared" si="26"/>
        <v>0</v>
      </c>
      <c r="D240" s="116">
        <v>0</v>
      </c>
      <c r="E240" s="118"/>
      <c r="F240" s="230">
        <f t="shared" si="30"/>
        <v>0</v>
      </c>
      <c r="G240" s="116"/>
      <c r="H240" s="408"/>
      <c r="I240" s="230">
        <f t="shared" si="31"/>
        <v>0</v>
      </c>
      <c r="J240" s="116"/>
      <c r="K240" s="408"/>
      <c r="L240" s="230">
        <f t="shared" si="32"/>
        <v>0</v>
      </c>
      <c r="M240" s="464"/>
      <c r="N240" s="118"/>
      <c r="O240" s="230">
        <f t="shared" si="33"/>
        <v>0</v>
      </c>
      <c r="P240" s="387"/>
      <c r="R240" s="346"/>
    </row>
    <row r="241" spans="1:18" ht="24" hidden="1" x14ac:dyDescent="0.25">
      <c r="A241" s="64">
        <v>6254</v>
      </c>
      <c r="B241" s="111" t="s">
        <v>259</v>
      </c>
      <c r="C241" s="226">
        <f t="shared" si="26"/>
        <v>0</v>
      </c>
      <c r="D241" s="116">
        <v>0</v>
      </c>
      <c r="E241" s="118"/>
      <c r="F241" s="230">
        <f t="shared" si="30"/>
        <v>0</v>
      </c>
      <c r="G241" s="116"/>
      <c r="H241" s="408"/>
      <c r="I241" s="230">
        <f t="shared" si="31"/>
        <v>0</v>
      </c>
      <c r="J241" s="116"/>
      <c r="K241" s="408"/>
      <c r="L241" s="230">
        <f t="shared" si="32"/>
        <v>0</v>
      </c>
      <c r="M241" s="464"/>
      <c r="N241" s="118"/>
      <c r="O241" s="230">
        <f t="shared" si="33"/>
        <v>0</v>
      </c>
      <c r="P241" s="387"/>
      <c r="R241" s="346"/>
    </row>
    <row r="242" spans="1:18" ht="24" hidden="1" x14ac:dyDescent="0.25">
      <c r="A242" s="64">
        <v>6255</v>
      </c>
      <c r="B242" s="111" t="s">
        <v>260</v>
      </c>
      <c r="C242" s="226">
        <f t="shared" si="26"/>
        <v>0</v>
      </c>
      <c r="D242" s="116">
        <v>0</v>
      </c>
      <c r="E242" s="118"/>
      <c r="F242" s="230">
        <f t="shared" si="30"/>
        <v>0</v>
      </c>
      <c r="G242" s="116"/>
      <c r="H242" s="408"/>
      <c r="I242" s="230">
        <f t="shared" si="31"/>
        <v>0</v>
      </c>
      <c r="J242" s="116"/>
      <c r="K242" s="408"/>
      <c r="L242" s="230">
        <f t="shared" si="32"/>
        <v>0</v>
      </c>
      <c r="M242" s="464"/>
      <c r="N242" s="118"/>
      <c r="O242" s="230">
        <f t="shared" si="33"/>
        <v>0</v>
      </c>
      <c r="P242" s="387"/>
      <c r="R242" s="346"/>
    </row>
    <row r="243" spans="1:18" hidden="1" x14ac:dyDescent="0.25">
      <c r="A243" s="64">
        <v>6259</v>
      </c>
      <c r="B243" s="111" t="s">
        <v>261</v>
      </c>
      <c r="C243" s="226">
        <f t="shared" si="26"/>
        <v>0</v>
      </c>
      <c r="D243" s="116">
        <v>0</v>
      </c>
      <c r="E243" s="118"/>
      <c r="F243" s="230">
        <f t="shared" si="30"/>
        <v>0</v>
      </c>
      <c r="G243" s="116"/>
      <c r="H243" s="408"/>
      <c r="I243" s="230">
        <f t="shared" si="31"/>
        <v>0</v>
      </c>
      <c r="J243" s="116"/>
      <c r="K243" s="408"/>
      <c r="L243" s="230">
        <f t="shared" si="32"/>
        <v>0</v>
      </c>
      <c r="M243" s="464"/>
      <c r="N243" s="118"/>
      <c r="O243" s="230">
        <f t="shared" si="33"/>
        <v>0</v>
      </c>
      <c r="P243" s="387"/>
      <c r="R243" s="346"/>
    </row>
    <row r="244" spans="1:18" ht="24" hidden="1" x14ac:dyDescent="0.25">
      <c r="A244" s="224">
        <v>6260</v>
      </c>
      <c r="B244" s="111" t="s">
        <v>262</v>
      </c>
      <c r="C244" s="226">
        <f t="shared" si="26"/>
        <v>0</v>
      </c>
      <c r="D244" s="116">
        <v>0</v>
      </c>
      <c r="E244" s="118"/>
      <c r="F244" s="230">
        <f t="shared" ref="F244:F296" si="37">D244+E244</f>
        <v>0</v>
      </c>
      <c r="G244" s="116"/>
      <c r="H244" s="408"/>
      <c r="I244" s="230">
        <f t="shared" ref="I244:I296" si="38">G244+H244</f>
        <v>0</v>
      </c>
      <c r="J244" s="116"/>
      <c r="K244" s="408"/>
      <c r="L244" s="230">
        <f t="shared" ref="L244:L296" si="39">J244+K244</f>
        <v>0</v>
      </c>
      <c r="M244" s="464"/>
      <c r="N244" s="118"/>
      <c r="O244" s="230">
        <f t="shared" ref="O244:O273" si="40">M244+N244</f>
        <v>0</v>
      </c>
      <c r="P244" s="387"/>
      <c r="R244" s="346"/>
    </row>
    <row r="245" spans="1:18" hidden="1" x14ac:dyDescent="0.25">
      <c r="A245" s="224">
        <v>6270</v>
      </c>
      <c r="B245" s="111" t="s">
        <v>263</v>
      </c>
      <c r="C245" s="226">
        <f t="shared" si="26"/>
        <v>0</v>
      </c>
      <c r="D245" s="116">
        <v>0</v>
      </c>
      <c r="E245" s="118"/>
      <c r="F245" s="230">
        <f t="shared" si="37"/>
        <v>0</v>
      </c>
      <c r="G245" s="116"/>
      <c r="H245" s="408"/>
      <c r="I245" s="230">
        <f t="shared" si="38"/>
        <v>0</v>
      </c>
      <c r="J245" s="116"/>
      <c r="K245" s="408"/>
      <c r="L245" s="230">
        <f t="shared" si="39"/>
        <v>0</v>
      </c>
      <c r="M245" s="464"/>
      <c r="N245" s="118"/>
      <c r="O245" s="230">
        <f t="shared" si="40"/>
        <v>0</v>
      </c>
      <c r="P245" s="387"/>
      <c r="R245" s="346"/>
    </row>
    <row r="246" spans="1:18" ht="24" hidden="1" x14ac:dyDescent="0.25">
      <c r="A246" s="350">
        <v>6290</v>
      </c>
      <c r="B246" s="101" t="s">
        <v>264</v>
      </c>
      <c r="C246" s="226">
        <f t="shared" si="26"/>
        <v>0</v>
      </c>
      <c r="D246" s="238">
        <f>SUM(D247:D250)</f>
        <v>0</v>
      </c>
      <c r="E246" s="241">
        <f>SUM(E247:E250)</f>
        <v>0</v>
      </c>
      <c r="F246" s="243">
        <f t="shared" si="37"/>
        <v>0</v>
      </c>
      <c r="G246" s="238">
        <f>SUM(G247:G250)</f>
        <v>0</v>
      </c>
      <c r="H246" s="470">
        <f t="shared" ref="H246" si="41">SUM(H247:H250)</f>
        <v>0</v>
      </c>
      <c r="I246" s="243">
        <f t="shared" si="38"/>
        <v>0</v>
      </c>
      <c r="J246" s="238">
        <f>SUM(J247:J250)</f>
        <v>0</v>
      </c>
      <c r="K246" s="470">
        <f t="shared" ref="K246" si="42">SUM(K247:K250)</f>
        <v>0</v>
      </c>
      <c r="L246" s="243">
        <f t="shared" si="39"/>
        <v>0</v>
      </c>
      <c r="M246" s="477">
        <f t="shared" ref="M246:N246" si="43">SUM(M247:M250)</f>
        <v>0</v>
      </c>
      <c r="N246" s="478">
        <f t="shared" si="43"/>
        <v>0</v>
      </c>
      <c r="O246" s="479">
        <f t="shared" si="40"/>
        <v>0</v>
      </c>
      <c r="P246" s="480"/>
      <c r="R246" s="346"/>
    </row>
    <row r="247" spans="1:18" hidden="1" x14ac:dyDescent="0.25">
      <c r="A247" s="64">
        <v>6291</v>
      </c>
      <c r="B247" s="111" t="s">
        <v>265</v>
      </c>
      <c r="C247" s="226">
        <f t="shared" si="26"/>
        <v>0</v>
      </c>
      <c r="D247" s="116">
        <v>0</v>
      </c>
      <c r="E247" s="118"/>
      <c r="F247" s="230">
        <f t="shared" si="37"/>
        <v>0</v>
      </c>
      <c r="G247" s="116"/>
      <c r="H247" s="408"/>
      <c r="I247" s="230">
        <f t="shared" si="38"/>
        <v>0</v>
      </c>
      <c r="J247" s="116"/>
      <c r="K247" s="408"/>
      <c r="L247" s="230">
        <f t="shared" si="39"/>
        <v>0</v>
      </c>
      <c r="M247" s="464"/>
      <c r="N247" s="118"/>
      <c r="O247" s="230">
        <f t="shared" si="40"/>
        <v>0</v>
      </c>
      <c r="P247" s="387"/>
      <c r="R247" s="346"/>
    </row>
    <row r="248" spans="1:18" hidden="1" x14ac:dyDescent="0.25">
      <c r="A248" s="64">
        <v>6292</v>
      </c>
      <c r="B248" s="111" t="s">
        <v>266</v>
      </c>
      <c r="C248" s="226">
        <f t="shared" si="26"/>
        <v>0</v>
      </c>
      <c r="D248" s="116">
        <v>0</v>
      </c>
      <c r="E248" s="118"/>
      <c r="F248" s="230">
        <f t="shared" si="37"/>
        <v>0</v>
      </c>
      <c r="G248" s="116"/>
      <c r="H248" s="408"/>
      <c r="I248" s="230">
        <f t="shared" si="38"/>
        <v>0</v>
      </c>
      <c r="J248" s="116"/>
      <c r="K248" s="408"/>
      <c r="L248" s="230">
        <f t="shared" si="39"/>
        <v>0</v>
      </c>
      <c r="M248" s="464"/>
      <c r="N248" s="118"/>
      <c r="O248" s="230">
        <f t="shared" si="40"/>
        <v>0</v>
      </c>
      <c r="P248" s="387"/>
      <c r="R248" s="346"/>
    </row>
    <row r="249" spans="1:18" ht="72" hidden="1" x14ac:dyDescent="0.25">
      <c r="A249" s="64">
        <v>6296</v>
      </c>
      <c r="B249" s="111" t="s">
        <v>267</v>
      </c>
      <c r="C249" s="226">
        <f t="shared" si="26"/>
        <v>0</v>
      </c>
      <c r="D249" s="116">
        <v>0</v>
      </c>
      <c r="E249" s="118"/>
      <c r="F249" s="230">
        <f t="shared" si="37"/>
        <v>0</v>
      </c>
      <c r="G249" s="116"/>
      <c r="H249" s="408"/>
      <c r="I249" s="230">
        <f t="shared" si="38"/>
        <v>0</v>
      </c>
      <c r="J249" s="116"/>
      <c r="K249" s="408"/>
      <c r="L249" s="230">
        <f t="shared" si="39"/>
        <v>0</v>
      </c>
      <c r="M249" s="464"/>
      <c r="N249" s="118"/>
      <c r="O249" s="230">
        <f t="shared" si="40"/>
        <v>0</v>
      </c>
      <c r="P249" s="387"/>
      <c r="R249" s="346"/>
    </row>
    <row r="250" spans="1:18" ht="36" hidden="1" x14ac:dyDescent="0.25">
      <c r="A250" s="64">
        <v>6299</v>
      </c>
      <c r="B250" s="111" t="s">
        <v>268</v>
      </c>
      <c r="C250" s="226">
        <f t="shared" si="26"/>
        <v>0</v>
      </c>
      <c r="D250" s="116">
        <v>0</v>
      </c>
      <c r="E250" s="118"/>
      <c r="F250" s="230">
        <f t="shared" si="37"/>
        <v>0</v>
      </c>
      <c r="G250" s="116"/>
      <c r="H250" s="408"/>
      <c r="I250" s="230">
        <f t="shared" si="38"/>
        <v>0</v>
      </c>
      <c r="J250" s="116"/>
      <c r="K250" s="408"/>
      <c r="L250" s="230">
        <f t="shared" si="39"/>
        <v>0</v>
      </c>
      <c r="M250" s="464"/>
      <c r="N250" s="118"/>
      <c r="O250" s="230">
        <f t="shared" si="40"/>
        <v>0</v>
      </c>
      <c r="P250" s="387"/>
      <c r="R250" s="346"/>
    </row>
    <row r="251" spans="1:18" hidden="1" x14ac:dyDescent="0.25">
      <c r="A251" s="85">
        <v>6300</v>
      </c>
      <c r="B251" s="210" t="s">
        <v>269</v>
      </c>
      <c r="C251" s="393">
        <f t="shared" si="26"/>
        <v>0</v>
      </c>
      <c r="D251" s="95">
        <f>SUM(D252,D256,D257)</f>
        <v>0</v>
      </c>
      <c r="E251" s="98">
        <f>SUM(E252,E256,E257)</f>
        <v>0</v>
      </c>
      <c r="F251" s="99">
        <f t="shared" si="37"/>
        <v>0</v>
      </c>
      <c r="G251" s="95">
        <f>SUM(G252,G256,G257)</f>
        <v>0</v>
      </c>
      <c r="H251" s="399">
        <f t="shared" ref="H251" si="44">SUM(H252,H256,H257)</f>
        <v>0</v>
      </c>
      <c r="I251" s="99">
        <f t="shared" si="38"/>
        <v>0</v>
      </c>
      <c r="J251" s="95">
        <f>SUM(J252,J256,J257)</f>
        <v>0</v>
      </c>
      <c r="K251" s="399">
        <f t="shared" ref="K251" si="45">SUM(K252,K256,K257)</f>
        <v>0</v>
      </c>
      <c r="L251" s="99">
        <f t="shared" si="39"/>
        <v>0</v>
      </c>
      <c r="M251" s="472">
        <f t="shared" ref="M251:N251" si="46">SUM(M252,M256,M257)</f>
        <v>0</v>
      </c>
      <c r="N251" s="291">
        <f t="shared" si="46"/>
        <v>0</v>
      </c>
      <c r="O251" s="293">
        <f t="shared" si="40"/>
        <v>0</v>
      </c>
      <c r="P251" s="473"/>
      <c r="R251" s="346"/>
    </row>
    <row r="252" spans="1:18" ht="24" hidden="1" x14ac:dyDescent="0.25">
      <c r="A252" s="350">
        <v>6320</v>
      </c>
      <c r="B252" s="101" t="s">
        <v>270</v>
      </c>
      <c r="C252" s="477">
        <f t="shared" si="26"/>
        <v>0</v>
      </c>
      <c r="D252" s="238">
        <f>SUM(D253:D255)</f>
        <v>0</v>
      </c>
      <c r="E252" s="241">
        <f>SUM(E253:E255)</f>
        <v>0</v>
      </c>
      <c r="F252" s="243">
        <f t="shared" si="37"/>
        <v>0</v>
      </c>
      <c r="G252" s="238">
        <f>SUM(G253:G255)</f>
        <v>0</v>
      </c>
      <c r="H252" s="470">
        <f t="shared" ref="H252" si="47">SUM(H253:H255)</f>
        <v>0</v>
      </c>
      <c r="I252" s="243">
        <f t="shared" si="38"/>
        <v>0</v>
      </c>
      <c r="J252" s="238">
        <f>SUM(J253:J255)</f>
        <v>0</v>
      </c>
      <c r="K252" s="470">
        <f t="shared" ref="K252" si="48">SUM(K253:K255)</f>
        <v>0</v>
      </c>
      <c r="L252" s="243">
        <f t="shared" si="39"/>
        <v>0</v>
      </c>
      <c r="M252" s="471">
        <f t="shared" ref="M252:N252" si="49">SUM(M253:M255)</f>
        <v>0</v>
      </c>
      <c r="N252" s="241">
        <f t="shared" si="49"/>
        <v>0</v>
      </c>
      <c r="O252" s="243">
        <f t="shared" si="40"/>
        <v>0</v>
      </c>
      <c r="P252" s="382"/>
      <c r="R252" s="346"/>
    </row>
    <row r="253" spans="1:18" hidden="1" x14ac:dyDescent="0.25">
      <c r="A253" s="64">
        <v>6322</v>
      </c>
      <c r="B253" s="111" t="s">
        <v>271</v>
      </c>
      <c r="C253" s="466">
        <f t="shared" si="26"/>
        <v>0</v>
      </c>
      <c r="D253" s="116">
        <v>0</v>
      </c>
      <c r="E253" s="118"/>
      <c r="F253" s="230">
        <f t="shared" si="37"/>
        <v>0</v>
      </c>
      <c r="G253" s="116"/>
      <c r="H253" s="408"/>
      <c r="I253" s="230">
        <f t="shared" si="38"/>
        <v>0</v>
      </c>
      <c r="J253" s="116"/>
      <c r="K253" s="408"/>
      <c r="L253" s="230">
        <f t="shared" si="39"/>
        <v>0</v>
      </c>
      <c r="M253" s="464"/>
      <c r="N253" s="118"/>
      <c r="O253" s="230">
        <f t="shared" si="40"/>
        <v>0</v>
      </c>
      <c r="P253" s="387"/>
      <c r="R253" s="346"/>
    </row>
    <row r="254" spans="1:18" ht="24" hidden="1" x14ac:dyDescent="0.25">
      <c r="A254" s="64">
        <v>6323</v>
      </c>
      <c r="B254" s="111" t="s">
        <v>272</v>
      </c>
      <c r="C254" s="466">
        <f t="shared" si="26"/>
        <v>0</v>
      </c>
      <c r="D254" s="116">
        <v>0</v>
      </c>
      <c r="E254" s="118"/>
      <c r="F254" s="230">
        <f t="shared" si="37"/>
        <v>0</v>
      </c>
      <c r="G254" s="116"/>
      <c r="H254" s="408"/>
      <c r="I254" s="230">
        <f t="shared" si="38"/>
        <v>0</v>
      </c>
      <c r="J254" s="116"/>
      <c r="K254" s="408"/>
      <c r="L254" s="230">
        <f t="shared" si="39"/>
        <v>0</v>
      </c>
      <c r="M254" s="464"/>
      <c r="N254" s="118"/>
      <c r="O254" s="230">
        <f t="shared" si="40"/>
        <v>0</v>
      </c>
      <c r="P254" s="387"/>
      <c r="R254" s="346"/>
    </row>
    <row r="255" spans="1:18" ht="24" hidden="1" x14ac:dyDescent="0.25">
      <c r="A255" s="55">
        <v>6324</v>
      </c>
      <c r="B255" s="101" t="s">
        <v>273</v>
      </c>
      <c r="C255" s="466">
        <f t="shared" si="26"/>
        <v>0</v>
      </c>
      <c r="D255" s="106">
        <v>0</v>
      </c>
      <c r="E255" s="108"/>
      <c r="F255" s="243">
        <f t="shared" si="37"/>
        <v>0</v>
      </c>
      <c r="G255" s="106"/>
      <c r="H255" s="403"/>
      <c r="I255" s="243">
        <f t="shared" si="38"/>
        <v>0</v>
      </c>
      <c r="J255" s="106"/>
      <c r="K255" s="403"/>
      <c r="L255" s="243">
        <f t="shared" si="39"/>
        <v>0</v>
      </c>
      <c r="M255" s="463"/>
      <c r="N255" s="108"/>
      <c r="O255" s="243">
        <f t="shared" si="40"/>
        <v>0</v>
      </c>
      <c r="P255" s="382"/>
      <c r="R255" s="346"/>
    </row>
    <row r="256" spans="1:18" ht="24" hidden="1" x14ac:dyDescent="0.25">
      <c r="A256" s="273">
        <v>6330</v>
      </c>
      <c r="B256" s="274" t="s">
        <v>274</v>
      </c>
      <c r="C256" s="466">
        <f t="shared" ref="C256:C283" si="50">F256+I256+L256+O256</f>
        <v>0</v>
      </c>
      <c r="D256" s="257">
        <v>0</v>
      </c>
      <c r="E256" s="260"/>
      <c r="F256" s="479">
        <f t="shared" si="37"/>
        <v>0</v>
      </c>
      <c r="G256" s="257"/>
      <c r="H256" s="483"/>
      <c r="I256" s="479">
        <f t="shared" si="38"/>
        <v>0</v>
      </c>
      <c r="J256" s="257"/>
      <c r="K256" s="483"/>
      <c r="L256" s="479">
        <f t="shared" si="39"/>
        <v>0</v>
      </c>
      <c r="M256" s="484"/>
      <c r="N256" s="260"/>
      <c r="O256" s="479">
        <f t="shared" si="40"/>
        <v>0</v>
      </c>
      <c r="P256" s="480"/>
      <c r="R256" s="346"/>
    </row>
    <row r="257" spans="1:18" hidden="1" x14ac:dyDescent="0.25">
      <c r="A257" s="224">
        <v>6360</v>
      </c>
      <c r="B257" s="111" t="s">
        <v>275</v>
      </c>
      <c r="C257" s="466">
        <f t="shared" si="50"/>
        <v>0</v>
      </c>
      <c r="D257" s="116">
        <v>0</v>
      </c>
      <c r="E257" s="118"/>
      <c r="F257" s="230">
        <f t="shared" si="37"/>
        <v>0</v>
      </c>
      <c r="G257" s="116"/>
      <c r="H257" s="408"/>
      <c r="I257" s="230">
        <f t="shared" si="38"/>
        <v>0</v>
      </c>
      <c r="J257" s="116"/>
      <c r="K257" s="408"/>
      <c r="L257" s="230">
        <f t="shared" si="39"/>
        <v>0</v>
      </c>
      <c r="M257" s="464"/>
      <c r="N257" s="118"/>
      <c r="O257" s="230">
        <f t="shared" si="40"/>
        <v>0</v>
      </c>
      <c r="P257" s="387"/>
      <c r="R257" s="346"/>
    </row>
    <row r="258" spans="1:18" ht="36" hidden="1" x14ac:dyDescent="0.25">
      <c r="A258" s="85">
        <v>6400</v>
      </c>
      <c r="B258" s="210" t="s">
        <v>276</v>
      </c>
      <c r="C258" s="393">
        <f t="shared" si="50"/>
        <v>0</v>
      </c>
      <c r="D258" s="95">
        <f>SUM(D259,D263)</f>
        <v>0</v>
      </c>
      <c r="E258" s="98">
        <f>SUM(E259,E263)</f>
        <v>0</v>
      </c>
      <c r="F258" s="99">
        <f t="shared" si="37"/>
        <v>0</v>
      </c>
      <c r="G258" s="95">
        <f>SUM(G259,G263)</f>
        <v>0</v>
      </c>
      <c r="H258" s="399">
        <f t="shared" ref="H258" si="51">SUM(H259,H263)</f>
        <v>0</v>
      </c>
      <c r="I258" s="99">
        <f t="shared" si="38"/>
        <v>0</v>
      </c>
      <c r="J258" s="95">
        <f>SUM(J259,J263)</f>
        <v>0</v>
      </c>
      <c r="K258" s="399">
        <f t="shared" ref="K258" si="52">SUM(K259,K263)</f>
        <v>0</v>
      </c>
      <c r="L258" s="99">
        <f t="shared" si="39"/>
        <v>0</v>
      </c>
      <c r="M258" s="472">
        <f t="shared" ref="M258:N258" si="53">SUM(M259,M263)</f>
        <v>0</v>
      </c>
      <c r="N258" s="291">
        <f t="shared" si="53"/>
        <v>0</v>
      </c>
      <c r="O258" s="293">
        <f t="shared" si="40"/>
        <v>0</v>
      </c>
      <c r="P258" s="473"/>
      <c r="R258" s="346"/>
    </row>
    <row r="259" spans="1:18" ht="24" hidden="1" x14ac:dyDescent="0.25">
      <c r="A259" s="350">
        <v>6410</v>
      </c>
      <c r="B259" s="101" t="s">
        <v>277</v>
      </c>
      <c r="C259" s="471">
        <f t="shared" si="50"/>
        <v>0</v>
      </c>
      <c r="D259" s="238">
        <f>SUM(D260:D262)</f>
        <v>0</v>
      </c>
      <c r="E259" s="241">
        <f>SUM(E260:E262)</f>
        <v>0</v>
      </c>
      <c r="F259" s="243">
        <f t="shared" si="37"/>
        <v>0</v>
      </c>
      <c r="G259" s="238">
        <f>SUM(G260:G262)</f>
        <v>0</v>
      </c>
      <c r="H259" s="470">
        <f t="shared" ref="H259" si="54">SUM(H260:H262)</f>
        <v>0</v>
      </c>
      <c r="I259" s="243">
        <f t="shared" si="38"/>
        <v>0</v>
      </c>
      <c r="J259" s="238">
        <f>SUM(J260:J262)</f>
        <v>0</v>
      </c>
      <c r="K259" s="470">
        <f t="shared" ref="K259" si="55">SUM(K260:K262)</f>
        <v>0</v>
      </c>
      <c r="L259" s="243">
        <f t="shared" si="39"/>
        <v>0</v>
      </c>
      <c r="M259" s="475">
        <f t="shared" ref="M259:N259" si="56">SUM(M260:M262)</f>
        <v>0</v>
      </c>
      <c r="N259" s="476">
        <f t="shared" si="56"/>
        <v>0</v>
      </c>
      <c r="O259" s="414">
        <f t="shared" si="40"/>
        <v>0</v>
      </c>
      <c r="P259" s="416"/>
      <c r="R259" s="346"/>
    </row>
    <row r="260" spans="1:18" hidden="1" x14ac:dyDescent="0.25">
      <c r="A260" s="64">
        <v>6411</v>
      </c>
      <c r="B260" s="275" t="s">
        <v>278</v>
      </c>
      <c r="C260" s="226">
        <f t="shared" si="50"/>
        <v>0</v>
      </c>
      <c r="D260" s="116">
        <v>0</v>
      </c>
      <c r="E260" s="118"/>
      <c r="F260" s="230">
        <f t="shared" si="37"/>
        <v>0</v>
      </c>
      <c r="G260" s="116"/>
      <c r="H260" s="408"/>
      <c r="I260" s="230">
        <f t="shared" si="38"/>
        <v>0</v>
      </c>
      <c r="J260" s="116"/>
      <c r="K260" s="408"/>
      <c r="L260" s="230">
        <f t="shared" si="39"/>
        <v>0</v>
      </c>
      <c r="M260" s="464"/>
      <c r="N260" s="118"/>
      <c r="O260" s="230">
        <f t="shared" si="40"/>
        <v>0</v>
      </c>
      <c r="P260" s="387"/>
      <c r="R260" s="346"/>
    </row>
    <row r="261" spans="1:18" ht="36" hidden="1" x14ac:dyDescent="0.25">
      <c r="A261" s="64">
        <v>6412</v>
      </c>
      <c r="B261" s="111" t="s">
        <v>279</v>
      </c>
      <c r="C261" s="226">
        <f t="shared" si="50"/>
        <v>0</v>
      </c>
      <c r="D261" s="116">
        <v>0</v>
      </c>
      <c r="E261" s="118"/>
      <c r="F261" s="230">
        <f t="shared" si="37"/>
        <v>0</v>
      </c>
      <c r="G261" s="116"/>
      <c r="H261" s="408"/>
      <c r="I261" s="230">
        <f t="shared" si="38"/>
        <v>0</v>
      </c>
      <c r="J261" s="116"/>
      <c r="K261" s="408"/>
      <c r="L261" s="230">
        <f t="shared" si="39"/>
        <v>0</v>
      </c>
      <c r="M261" s="464"/>
      <c r="N261" s="118"/>
      <c r="O261" s="230">
        <f t="shared" si="40"/>
        <v>0</v>
      </c>
      <c r="P261" s="387"/>
      <c r="R261" s="346"/>
    </row>
    <row r="262" spans="1:18" ht="36" hidden="1" x14ac:dyDescent="0.25">
      <c r="A262" s="64">
        <v>6419</v>
      </c>
      <c r="B262" s="111" t="s">
        <v>280</v>
      </c>
      <c r="C262" s="226">
        <f t="shared" si="50"/>
        <v>0</v>
      </c>
      <c r="D262" s="116">
        <v>0</v>
      </c>
      <c r="E262" s="118"/>
      <c r="F262" s="230">
        <f t="shared" si="37"/>
        <v>0</v>
      </c>
      <c r="G262" s="116"/>
      <c r="H262" s="408"/>
      <c r="I262" s="230">
        <f t="shared" si="38"/>
        <v>0</v>
      </c>
      <c r="J262" s="116"/>
      <c r="K262" s="408"/>
      <c r="L262" s="230">
        <f t="shared" si="39"/>
        <v>0</v>
      </c>
      <c r="M262" s="464"/>
      <c r="N262" s="118"/>
      <c r="O262" s="230">
        <f t="shared" si="40"/>
        <v>0</v>
      </c>
      <c r="P262" s="387"/>
      <c r="R262" s="346"/>
    </row>
    <row r="263" spans="1:18" ht="36" hidden="1" x14ac:dyDescent="0.25">
      <c r="A263" s="224">
        <v>6420</v>
      </c>
      <c r="B263" s="111" t="s">
        <v>281</v>
      </c>
      <c r="C263" s="226">
        <f t="shared" si="50"/>
        <v>0</v>
      </c>
      <c r="D263" s="225">
        <f>SUM(D264:D267)</f>
        <v>0</v>
      </c>
      <c r="E263" s="228">
        <f>SUM(E264:E267)</f>
        <v>0</v>
      </c>
      <c r="F263" s="230">
        <f t="shared" si="37"/>
        <v>0</v>
      </c>
      <c r="G263" s="225">
        <f>SUM(G264:G267)</f>
        <v>0</v>
      </c>
      <c r="H263" s="465">
        <f>SUM(H264:H267)</f>
        <v>0</v>
      </c>
      <c r="I263" s="230">
        <f t="shared" si="38"/>
        <v>0</v>
      </c>
      <c r="J263" s="225">
        <f>SUM(J264:J267)</f>
        <v>0</v>
      </c>
      <c r="K263" s="465">
        <f>SUM(K264:K267)</f>
        <v>0</v>
      </c>
      <c r="L263" s="230">
        <f t="shared" si="39"/>
        <v>0</v>
      </c>
      <c r="M263" s="466">
        <f>SUM(M264:M267)</f>
        <v>0</v>
      </c>
      <c r="N263" s="228">
        <f>SUM(N264:N267)</f>
        <v>0</v>
      </c>
      <c r="O263" s="230">
        <f t="shared" si="40"/>
        <v>0</v>
      </c>
      <c r="P263" s="387"/>
      <c r="R263" s="346"/>
    </row>
    <row r="264" spans="1:18" hidden="1" x14ac:dyDescent="0.25">
      <c r="A264" s="64">
        <v>6421</v>
      </c>
      <c r="B264" s="111" t="s">
        <v>282</v>
      </c>
      <c r="C264" s="226">
        <f t="shared" si="50"/>
        <v>0</v>
      </c>
      <c r="D264" s="116">
        <v>0</v>
      </c>
      <c r="E264" s="118"/>
      <c r="F264" s="230">
        <f t="shared" si="37"/>
        <v>0</v>
      </c>
      <c r="G264" s="116"/>
      <c r="H264" s="408"/>
      <c r="I264" s="230">
        <f t="shared" si="38"/>
        <v>0</v>
      </c>
      <c r="J264" s="116"/>
      <c r="K264" s="408"/>
      <c r="L264" s="230">
        <f t="shared" si="39"/>
        <v>0</v>
      </c>
      <c r="M264" s="464"/>
      <c r="N264" s="118"/>
      <c r="O264" s="230">
        <f t="shared" si="40"/>
        <v>0</v>
      </c>
      <c r="P264" s="387"/>
      <c r="R264" s="346"/>
    </row>
    <row r="265" spans="1:18" hidden="1" x14ac:dyDescent="0.25">
      <c r="A265" s="64">
        <v>6422</v>
      </c>
      <c r="B265" s="111" t="s">
        <v>283</v>
      </c>
      <c r="C265" s="226">
        <f t="shared" si="50"/>
        <v>0</v>
      </c>
      <c r="D265" s="116">
        <v>0</v>
      </c>
      <c r="E265" s="118"/>
      <c r="F265" s="230">
        <f t="shared" si="37"/>
        <v>0</v>
      </c>
      <c r="G265" s="116"/>
      <c r="H265" s="408"/>
      <c r="I265" s="230">
        <f t="shared" si="38"/>
        <v>0</v>
      </c>
      <c r="J265" s="116"/>
      <c r="K265" s="408"/>
      <c r="L265" s="230">
        <f t="shared" si="39"/>
        <v>0</v>
      </c>
      <c r="M265" s="464"/>
      <c r="N265" s="118"/>
      <c r="O265" s="230">
        <f t="shared" si="40"/>
        <v>0</v>
      </c>
      <c r="P265" s="387"/>
      <c r="R265" s="346"/>
    </row>
    <row r="266" spans="1:18" ht="24" hidden="1" x14ac:dyDescent="0.25">
      <c r="A266" s="64">
        <v>6423</v>
      </c>
      <c r="B266" s="111" t="s">
        <v>284</v>
      </c>
      <c r="C266" s="226">
        <f t="shared" si="50"/>
        <v>0</v>
      </c>
      <c r="D266" s="116">
        <v>0</v>
      </c>
      <c r="E266" s="118"/>
      <c r="F266" s="230">
        <f t="shared" si="37"/>
        <v>0</v>
      </c>
      <c r="G266" s="116"/>
      <c r="H266" s="408"/>
      <c r="I266" s="230">
        <f t="shared" si="38"/>
        <v>0</v>
      </c>
      <c r="J266" s="116"/>
      <c r="K266" s="408"/>
      <c r="L266" s="230">
        <f t="shared" si="39"/>
        <v>0</v>
      </c>
      <c r="M266" s="464"/>
      <c r="N266" s="118"/>
      <c r="O266" s="230">
        <f t="shared" si="40"/>
        <v>0</v>
      </c>
      <c r="P266" s="387"/>
      <c r="R266" s="346"/>
    </row>
    <row r="267" spans="1:18" ht="36" hidden="1" x14ac:dyDescent="0.25">
      <c r="A267" s="64">
        <v>6424</v>
      </c>
      <c r="B267" s="111" t="s">
        <v>285</v>
      </c>
      <c r="C267" s="226">
        <f t="shared" si="50"/>
        <v>0</v>
      </c>
      <c r="D267" s="116">
        <v>0</v>
      </c>
      <c r="E267" s="118"/>
      <c r="F267" s="230">
        <f t="shared" si="37"/>
        <v>0</v>
      </c>
      <c r="G267" s="116"/>
      <c r="H267" s="408"/>
      <c r="I267" s="230">
        <f t="shared" si="38"/>
        <v>0</v>
      </c>
      <c r="J267" s="116"/>
      <c r="K267" s="408"/>
      <c r="L267" s="230">
        <f t="shared" si="39"/>
        <v>0</v>
      </c>
      <c r="M267" s="464"/>
      <c r="N267" s="118"/>
      <c r="O267" s="230">
        <f t="shared" si="40"/>
        <v>0</v>
      </c>
      <c r="P267" s="387"/>
      <c r="R267" s="346"/>
    </row>
    <row r="268" spans="1:18" ht="36" hidden="1" x14ac:dyDescent="0.25">
      <c r="A268" s="276">
        <v>7000</v>
      </c>
      <c r="B268" s="276" t="s">
        <v>286</v>
      </c>
      <c r="C268" s="491">
        <f t="shared" si="50"/>
        <v>0</v>
      </c>
      <c r="D268" s="492">
        <f>SUM(D269,D279)</f>
        <v>0</v>
      </c>
      <c r="E268" s="283">
        <f>SUM(E269,E279)</f>
        <v>0</v>
      </c>
      <c r="F268" s="285">
        <f t="shared" si="37"/>
        <v>0</v>
      </c>
      <c r="G268" s="492">
        <f>SUM(G269,G279)</f>
        <v>0</v>
      </c>
      <c r="H268" s="493">
        <f>SUM(H269,H279)</f>
        <v>0</v>
      </c>
      <c r="I268" s="285">
        <f t="shared" si="38"/>
        <v>0</v>
      </c>
      <c r="J268" s="492">
        <f>SUM(J269,J279)</f>
        <v>0</v>
      </c>
      <c r="K268" s="493">
        <f>SUM(K269,K279)</f>
        <v>0</v>
      </c>
      <c r="L268" s="285">
        <f t="shared" si="39"/>
        <v>0</v>
      </c>
      <c r="M268" s="494">
        <f>SUM(M269,M279)</f>
        <v>0</v>
      </c>
      <c r="N268" s="495">
        <f>SUM(N269,N279)</f>
        <v>0</v>
      </c>
      <c r="O268" s="496">
        <f t="shared" si="40"/>
        <v>0</v>
      </c>
      <c r="P268" s="497"/>
      <c r="R268" s="346"/>
    </row>
    <row r="269" spans="1:18" ht="24" hidden="1" x14ac:dyDescent="0.25">
      <c r="A269" s="85">
        <v>7200</v>
      </c>
      <c r="B269" s="210" t="s">
        <v>287</v>
      </c>
      <c r="C269" s="393">
        <f t="shared" si="50"/>
        <v>0</v>
      </c>
      <c r="D269" s="95">
        <f>SUM(D270,D271,D274,D275,D278)</f>
        <v>0</v>
      </c>
      <c r="E269" s="98">
        <f>SUM(E270,E271,E274,E275,E278)</f>
        <v>0</v>
      </c>
      <c r="F269" s="99">
        <f t="shared" si="37"/>
        <v>0</v>
      </c>
      <c r="G269" s="95">
        <f>SUM(G270,G271,G274,G275,G278)</f>
        <v>0</v>
      </c>
      <c r="H269" s="399">
        <f>SUM(H270,H271,H274,H275,H278)</f>
        <v>0</v>
      </c>
      <c r="I269" s="99">
        <f t="shared" si="38"/>
        <v>0</v>
      </c>
      <c r="J269" s="95">
        <f>SUM(J270,J271,J274,J275,J278)</f>
        <v>0</v>
      </c>
      <c r="K269" s="399">
        <f>SUM(K270,K271,K274,K275,K278)</f>
        <v>0</v>
      </c>
      <c r="L269" s="99">
        <f t="shared" si="39"/>
        <v>0</v>
      </c>
      <c r="M269" s="459">
        <f>SUM(M270,M271,M274,M275,M278)</f>
        <v>0</v>
      </c>
      <c r="N269" s="266">
        <f>SUM(N270,N271,N274,N275,N278)</f>
        <v>0</v>
      </c>
      <c r="O269" s="268">
        <f t="shared" si="40"/>
        <v>0</v>
      </c>
      <c r="P269" s="460"/>
      <c r="R269" s="346"/>
    </row>
    <row r="270" spans="1:18" ht="24" hidden="1" x14ac:dyDescent="0.25">
      <c r="A270" s="350">
        <v>7210</v>
      </c>
      <c r="B270" s="101" t="s">
        <v>288</v>
      </c>
      <c r="C270" s="400">
        <f t="shared" si="50"/>
        <v>0</v>
      </c>
      <c r="D270" s="106">
        <v>0</v>
      </c>
      <c r="E270" s="108"/>
      <c r="F270" s="243">
        <f t="shared" si="37"/>
        <v>0</v>
      </c>
      <c r="G270" s="106"/>
      <c r="H270" s="403"/>
      <c r="I270" s="243">
        <f t="shared" si="38"/>
        <v>0</v>
      </c>
      <c r="J270" s="106"/>
      <c r="K270" s="403"/>
      <c r="L270" s="243">
        <f t="shared" si="39"/>
        <v>0</v>
      </c>
      <c r="M270" s="463"/>
      <c r="N270" s="108"/>
      <c r="O270" s="243">
        <f t="shared" si="40"/>
        <v>0</v>
      </c>
      <c r="P270" s="382"/>
      <c r="R270" s="346"/>
    </row>
    <row r="271" spans="1:18" s="286" customFormat="1" ht="36" hidden="1" x14ac:dyDescent="0.25">
      <c r="A271" s="224">
        <v>7220</v>
      </c>
      <c r="B271" s="111" t="s">
        <v>289</v>
      </c>
      <c r="C271" s="405">
        <f t="shared" si="50"/>
        <v>0</v>
      </c>
      <c r="D271" s="225">
        <f>SUM(D272:D273)</f>
        <v>0</v>
      </c>
      <c r="E271" s="228">
        <f>SUM(E272:E273)</f>
        <v>0</v>
      </c>
      <c r="F271" s="230">
        <f t="shared" si="37"/>
        <v>0</v>
      </c>
      <c r="G271" s="225">
        <f>SUM(G272:G273)</f>
        <v>0</v>
      </c>
      <c r="H271" s="465">
        <f>SUM(H272:H273)</f>
        <v>0</v>
      </c>
      <c r="I271" s="230">
        <f t="shared" si="38"/>
        <v>0</v>
      </c>
      <c r="J271" s="225">
        <f>SUM(J272:J273)</f>
        <v>0</v>
      </c>
      <c r="K271" s="465">
        <f>SUM(K272:K273)</f>
        <v>0</v>
      </c>
      <c r="L271" s="230">
        <f t="shared" si="39"/>
        <v>0</v>
      </c>
      <c r="M271" s="466">
        <f>SUM(M272:M273)</f>
        <v>0</v>
      </c>
      <c r="N271" s="228">
        <f>SUM(N272:N273)</f>
        <v>0</v>
      </c>
      <c r="O271" s="230">
        <f t="shared" si="40"/>
        <v>0</v>
      </c>
      <c r="P271" s="387"/>
      <c r="R271" s="346"/>
    </row>
    <row r="272" spans="1:18" s="286" customFormat="1" ht="36" hidden="1" x14ac:dyDescent="0.25">
      <c r="A272" s="64">
        <v>7221</v>
      </c>
      <c r="B272" s="111" t="s">
        <v>290</v>
      </c>
      <c r="C272" s="405">
        <f t="shared" si="50"/>
        <v>0</v>
      </c>
      <c r="D272" s="116">
        <v>0</v>
      </c>
      <c r="E272" s="118"/>
      <c r="F272" s="230">
        <f t="shared" si="37"/>
        <v>0</v>
      </c>
      <c r="G272" s="116"/>
      <c r="H272" s="408"/>
      <c r="I272" s="230">
        <f t="shared" si="38"/>
        <v>0</v>
      </c>
      <c r="J272" s="116"/>
      <c r="K272" s="408"/>
      <c r="L272" s="230">
        <f t="shared" si="39"/>
        <v>0</v>
      </c>
      <c r="M272" s="464"/>
      <c r="N272" s="118"/>
      <c r="O272" s="230">
        <f t="shared" si="40"/>
        <v>0</v>
      </c>
      <c r="P272" s="387"/>
      <c r="R272" s="346"/>
    </row>
    <row r="273" spans="1:18" s="286" customFormat="1" ht="36" hidden="1" x14ac:dyDescent="0.25">
      <c r="A273" s="64">
        <v>7222</v>
      </c>
      <c r="B273" s="111" t="s">
        <v>291</v>
      </c>
      <c r="C273" s="405">
        <f t="shared" si="50"/>
        <v>0</v>
      </c>
      <c r="D273" s="116">
        <v>0</v>
      </c>
      <c r="E273" s="118"/>
      <c r="F273" s="230">
        <f t="shared" si="37"/>
        <v>0</v>
      </c>
      <c r="G273" s="116"/>
      <c r="H273" s="408"/>
      <c r="I273" s="230">
        <f t="shared" si="38"/>
        <v>0</v>
      </c>
      <c r="J273" s="116"/>
      <c r="K273" s="408"/>
      <c r="L273" s="230">
        <f t="shared" si="39"/>
        <v>0</v>
      </c>
      <c r="M273" s="464"/>
      <c r="N273" s="118"/>
      <c r="O273" s="230">
        <f t="shared" si="40"/>
        <v>0</v>
      </c>
      <c r="P273" s="387"/>
      <c r="R273" s="346"/>
    </row>
    <row r="274" spans="1:18" s="286" customFormat="1" ht="24" hidden="1" x14ac:dyDescent="0.25">
      <c r="A274" s="224">
        <v>7230</v>
      </c>
      <c r="B274" s="111" t="s">
        <v>292</v>
      </c>
      <c r="C274" s="405">
        <f t="shared" si="50"/>
        <v>0</v>
      </c>
      <c r="D274" s="116">
        <v>0</v>
      </c>
      <c r="E274" s="118"/>
      <c r="F274" s="230">
        <f t="shared" si="37"/>
        <v>0</v>
      </c>
      <c r="G274" s="116"/>
      <c r="H274" s="408"/>
      <c r="I274" s="230">
        <f t="shared" si="38"/>
        <v>0</v>
      </c>
      <c r="J274" s="116"/>
      <c r="K274" s="408"/>
      <c r="L274" s="230">
        <f t="shared" si="39"/>
        <v>0</v>
      </c>
      <c r="M274" s="464"/>
      <c r="N274" s="118"/>
      <c r="O274" s="230">
        <f>M274+N274</f>
        <v>0</v>
      </c>
      <c r="P274" s="387"/>
      <c r="R274" s="346"/>
    </row>
    <row r="275" spans="1:18" ht="24" hidden="1" x14ac:dyDescent="0.25">
      <c r="A275" s="224">
        <v>7240</v>
      </c>
      <c r="B275" s="111" t="s">
        <v>293</v>
      </c>
      <c r="C275" s="405">
        <f t="shared" si="50"/>
        <v>0</v>
      </c>
      <c r="D275" s="225">
        <f>SUM(D276:D277)</f>
        <v>0</v>
      </c>
      <c r="E275" s="228">
        <f>SUM(E276:E277)</f>
        <v>0</v>
      </c>
      <c r="F275" s="230">
        <f t="shared" si="37"/>
        <v>0</v>
      </c>
      <c r="G275" s="225">
        <f>SUM(G276:G277)</f>
        <v>0</v>
      </c>
      <c r="H275" s="465">
        <f>SUM(H276:H277)</f>
        <v>0</v>
      </c>
      <c r="I275" s="230">
        <f t="shared" si="38"/>
        <v>0</v>
      </c>
      <c r="J275" s="225">
        <f>SUM(J276:J277)</f>
        <v>0</v>
      </c>
      <c r="K275" s="465">
        <f>SUM(K276:K277)</f>
        <v>0</v>
      </c>
      <c r="L275" s="230">
        <f t="shared" si="39"/>
        <v>0</v>
      </c>
      <c r="M275" s="466">
        <f>SUM(M276:M277)</f>
        <v>0</v>
      </c>
      <c r="N275" s="228">
        <f>SUM(N276:N277)</f>
        <v>0</v>
      </c>
      <c r="O275" s="230">
        <f>SUM(O276:O277)</f>
        <v>0</v>
      </c>
      <c r="P275" s="387"/>
      <c r="R275" s="346"/>
    </row>
    <row r="276" spans="1:18" ht="48" hidden="1" x14ac:dyDescent="0.25">
      <c r="A276" s="64">
        <v>7245</v>
      </c>
      <c r="B276" s="111" t="s">
        <v>294</v>
      </c>
      <c r="C276" s="405">
        <f t="shared" si="50"/>
        <v>0</v>
      </c>
      <c r="D276" s="116">
        <v>0</v>
      </c>
      <c r="E276" s="118"/>
      <c r="F276" s="230">
        <f t="shared" si="37"/>
        <v>0</v>
      </c>
      <c r="G276" s="116"/>
      <c r="H276" s="408"/>
      <c r="I276" s="230">
        <f t="shared" si="38"/>
        <v>0</v>
      </c>
      <c r="J276" s="116"/>
      <c r="K276" s="408"/>
      <c r="L276" s="230">
        <f t="shared" si="39"/>
        <v>0</v>
      </c>
      <c r="M276" s="464"/>
      <c r="N276" s="118"/>
      <c r="O276" s="230">
        <f t="shared" ref="O276:O279" si="57">M276+N276</f>
        <v>0</v>
      </c>
      <c r="P276" s="387"/>
      <c r="R276" s="346"/>
    </row>
    <row r="277" spans="1:18" ht="96" hidden="1" x14ac:dyDescent="0.25">
      <c r="A277" s="64">
        <v>7246</v>
      </c>
      <c r="B277" s="111" t="s">
        <v>295</v>
      </c>
      <c r="C277" s="405">
        <f t="shared" si="50"/>
        <v>0</v>
      </c>
      <c r="D277" s="116">
        <v>0</v>
      </c>
      <c r="E277" s="118"/>
      <c r="F277" s="230">
        <f t="shared" si="37"/>
        <v>0</v>
      </c>
      <c r="G277" s="116"/>
      <c r="H277" s="408"/>
      <c r="I277" s="230">
        <f t="shared" si="38"/>
        <v>0</v>
      </c>
      <c r="J277" s="116"/>
      <c r="K277" s="408"/>
      <c r="L277" s="230">
        <f t="shared" si="39"/>
        <v>0</v>
      </c>
      <c r="M277" s="464"/>
      <c r="N277" s="118"/>
      <c r="O277" s="230">
        <f t="shared" si="57"/>
        <v>0</v>
      </c>
      <c r="P277" s="387"/>
      <c r="R277" s="346"/>
    </row>
    <row r="278" spans="1:18" ht="24" hidden="1" x14ac:dyDescent="0.25">
      <c r="A278" s="224">
        <v>7260</v>
      </c>
      <c r="B278" s="111" t="s">
        <v>296</v>
      </c>
      <c r="C278" s="405">
        <f t="shared" si="50"/>
        <v>0</v>
      </c>
      <c r="D278" s="106">
        <v>0</v>
      </c>
      <c r="E278" s="108"/>
      <c r="F278" s="243">
        <f t="shared" si="37"/>
        <v>0</v>
      </c>
      <c r="G278" s="106"/>
      <c r="H278" s="403"/>
      <c r="I278" s="243">
        <f t="shared" si="38"/>
        <v>0</v>
      </c>
      <c r="J278" s="106"/>
      <c r="K278" s="403"/>
      <c r="L278" s="243">
        <f t="shared" si="39"/>
        <v>0</v>
      </c>
      <c r="M278" s="463"/>
      <c r="N278" s="108"/>
      <c r="O278" s="243">
        <f t="shared" si="57"/>
        <v>0</v>
      </c>
      <c r="P278" s="382"/>
      <c r="R278" s="346"/>
    </row>
    <row r="279" spans="1:18" hidden="1" x14ac:dyDescent="0.25">
      <c r="A279" s="85">
        <v>7700</v>
      </c>
      <c r="B279" s="210" t="s">
        <v>297</v>
      </c>
      <c r="C279" s="498">
        <f t="shared" si="50"/>
        <v>0</v>
      </c>
      <c r="D279" s="244">
        <f>D280</f>
        <v>0</v>
      </c>
      <c r="E279" s="291">
        <f>SUM(E280)</f>
        <v>0</v>
      </c>
      <c r="F279" s="293">
        <f t="shared" si="37"/>
        <v>0</v>
      </c>
      <c r="G279" s="244">
        <f>G280</f>
        <v>0</v>
      </c>
      <c r="H279" s="499">
        <f>SUM(H280)</f>
        <v>0</v>
      </c>
      <c r="I279" s="293">
        <f t="shared" si="38"/>
        <v>0</v>
      </c>
      <c r="J279" s="244">
        <f>J280</f>
        <v>0</v>
      </c>
      <c r="K279" s="499">
        <f>SUM(K280)</f>
        <v>0</v>
      </c>
      <c r="L279" s="293">
        <f t="shared" si="39"/>
        <v>0</v>
      </c>
      <c r="M279" s="472">
        <f>SUM(M280)</f>
        <v>0</v>
      </c>
      <c r="N279" s="291">
        <f>SUM(N280)</f>
        <v>0</v>
      </c>
      <c r="O279" s="293">
        <f t="shared" si="57"/>
        <v>0</v>
      </c>
      <c r="P279" s="473"/>
      <c r="R279" s="346"/>
    </row>
    <row r="280" spans="1:18" hidden="1" x14ac:dyDescent="0.25">
      <c r="A280" s="121">
        <v>7720</v>
      </c>
      <c r="B280" s="122" t="s">
        <v>298</v>
      </c>
      <c r="C280" s="500">
        <f t="shared" si="50"/>
        <v>0</v>
      </c>
      <c r="D280" s="128">
        <v>0</v>
      </c>
      <c r="E280" s="131"/>
      <c r="F280" s="414">
        <f t="shared" si="37"/>
        <v>0</v>
      </c>
      <c r="G280" s="128"/>
      <c r="H280" s="413"/>
      <c r="I280" s="414">
        <f t="shared" si="38"/>
        <v>0</v>
      </c>
      <c r="J280" s="128"/>
      <c r="K280" s="413"/>
      <c r="L280" s="414">
        <f t="shared" si="39"/>
        <v>0</v>
      </c>
      <c r="M280" s="502"/>
      <c r="N280" s="131"/>
      <c r="O280" s="414">
        <f>M280+N280</f>
        <v>0</v>
      </c>
      <c r="P280" s="416"/>
      <c r="R280" s="346"/>
    </row>
    <row r="281" spans="1:18" hidden="1" x14ac:dyDescent="0.25">
      <c r="A281" s="320"/>
      <c r="B281" s="156" t="s">
        <v>299</v>
      </c>
      <c r="C281" s="400">
        <f t="shared" si="50"/>
        <v>0</v>
      </c>
      <c r="D281" s="214">
        <f>SUM(D282:D283)</f>
        <v>0</v>
      </c>
      <c r="E281" s="217">
        <f>SUM(E282:E283)</f>
        <v>0</v>
      </c>
      <c r="F281" s="219">
        <f t="shared" si="37"/>
        <v>0</v>
      </c>
      <c r="G281" s="214">
        <f>SUM(G282:G283)</f>
        <v>0</v>
      </c>
      <c r="H281" s="461">
        <f>SUM(H282:H283)</f>
        <v>0</v>
      </c>
      <c r="I281" s="219">
        <f t="shared" si="38"/>
        <v>0</v>
      </c>
      <c r="J281" s="214">
        <f>SUM(J282:J283)</f>
        <v>0</v>
      </c>
      <c r="K281" s="461">
        <f>SUM(K282:K283)</f>
        <v>0</v>
      </c>
      <c r="L281" s="219">
        <f t="shared" si="39"/>
        <v>0</v>
      </c>
      <c r="M281" s="462">
        <f>SUM(M282:M283)</f>
        <v>0</v>
      </c>
      <c r="N281" s="217">
        <f>SUM(N282:N283)</f>
        <v>0</v>
      </c>
      <c r="O281" s="219">
        <f t="shared" ref="O281:O296" si="58">M281+N281</f>
        <v>0</v>
      </c>
      <c r="P281" s="434"/>
      <c r="R281" s="346"/>
    </row>
    <row r="282" spans="1:18" hidden="1" x14ac:dyDescent="0.25">
      <c r="A282" s="275" t="s">
        <v>300</v>
      </c>
      <c r="B282" s="64" t="s">
        <v>301</v>
      </c>
      <c r="C282" s="227">
        <f t="shared" si="50"/>
        <v>0</v>
      </c>
      <c r="D282" s="116"/>
      <c r="E282" s="118"/>
      <c r="F282" s="230">
        <f t="shared" si="37"/>
        <v>0</v>
      </c>
      <c r="G282" s="116"/>
      <c r="H282" s="408"/>
      <c r="I282" s="230">
        <f t="shared" si="38"/>
        <v>0</v>
      </c>
      <c r="J282" s="116"/>
      <c r="K282" s="408"/>
      <c r="L282" s="230">
        <f t="shared" si="39"/>
        <v>0</v>
      </c>
      <c r="M282" s="464"/>
      <c r="N282" s="118"/>
      <c r="O282" s="230">
        <f t="shared" si="58"/>
        <v>0</v>
      </c>
      <c r="P282" s="387"/>
      <c r="R282" s="346"/>
    </row>
    <row r="283" spans="1:18" ht="24" hidden="1" x14ac:dyDescent="0.25">
      <c r="A283" s="275" t="s">
        <v>302</v>
      </c>
      <c r="B283" s="296" t="s">
        <v>303</v>
      </c>
      <c r="C283" s="400">
        <f t="shared" si="50"/>
        <v>0</v>
      </c>
      <c r="D283" s="106"/>
      <c r="E283" s="108"/>
      <c r="F283" s="243">
        <f t="shared" si="37"/>
        <v>0</v>
      </c>
      <c r="G283" s="106"/>
      <c r="H283" s="403"/>
      <c r="I283" s="243">
        <f t="shared" si="38"/>
        <v>0</v>
      </c>
      <c r="J283" s="106"/>
      <c r="K283" s="403"/>
      <c r="L283" s="243">
        <f t="shared" si="39"/>
        <v>0</v>
      </c>
      <c r="M283" s="463"/>
      <c r="N283" s="108"/>
      <c r="O283" s="243">
        <f t="shared" si="58"/>
        <v>0</v>
      </c>
      <c r="P283" s="382"/>
      <c r="R283" s="346"/>
    </row>
    <row r="284" spans="1:18" x14ac:dyDescent="0.25">
      <c r="A284" s="503"/>
      <c r="B284" s="504" t="s">
        <v>304</v>
      </c>
      <c r="C284" s="505">
        <f>SUM(C281,C268,C230,C195,C187,C173,C75,C53)</f>
        <v>675018</v>
      </c>
      <c r="D284" s="506">
        <f>SUM(D281,D268,D230,D195,D187,D173,D75,D53)</f>
        <v>675018</v>
      </c>
      <c r="E284" s="605">
        <f>SUM(E281,E268,E230,E195,E187,E173,E75,E53)</f>
        <v>0</v>
      </c>
      <c r="F284" s="609">
        <f t="shared" si="37"/>
        <v>675018</v>
      </c>
      <c r="G284" s="506">
        <f>SUM(G281,G268,G230,G195,G187,G173,G75,G53)</f>
        <v>0</v>
      </c>
      <c r="H284" s="507">
        <f>SUM(H281,H268,H230,H195,H187,H173,H75,H53)</f>
        <v>0</v>
      </c>
      <c r="I284" s="508">
        <f t="shared" si="38"/>
        <v>0</v>
      </c>
      <c r="J284" s="506">
        <f>SUM(J281,J268,J230,J195,J187,J173,J75,J53)</f>
        <v>0</v>
      </c>
      <c r="K284" s="507">
        <f>SUM(K281,K268,K230,K195,K187,K173,K75,K53)</f>
        <v>0</v>
      </c>
      <c r="L284" s="508">
        <f t="shared" si="39"/>
        <v>0</v>
      </c>
      <c r="M284" s="459">
        <f>SUM(M281,M268,M230,M195,M187,M173,M75,M53)</f>
        <v>0</v>
      </c>
      <c r="N284" s="266">
        <f>SUM(N281,N268,N230,N195,N187,N173,N75,N53)</f>
        <v>0</v>
      </c>
      <c r="O284" s="268">
        <f t="shared" si="58"/>
        <v>0</v>
      </c>
      <c r="P284" s="460"/>
      <c r="R284" s="346"/>
    </row>
    <row r="285" spans="1:18" hidden="1" x14ac:dyDescent="0.25">
      <c r="A285" s="509" t="s">
        <v>305</v>
      </c>
      <c r="B285" s="510"/>
      <c r="C285" s="511">
        <f t="shared" ref="C285" si="59">F285+I285+L285+O285</f>
        <v>0</v>
      </c>
      <c r="D285" s="512">
        <f>SUM(D25,D26,D42)-D51</f>
        <v>0</v>
      </c>
      <c r="E285" s="513">
        <f>SUM(E25,E26,E42)-E51</f>
        <v>0</v>
      </c>
      <c r="F285" s="516">
        <f t="shared" si="37"/>
        <v>0</v>
      </c>
      <c r="G285" s="512">
        <f>SUM(G25,G26,G42)-G51</f>
        <v>0</v>
      </c>
      <c r="H285" s="515">
        <f>SUM(H25,H26,H42)-H51</f>
        <v>0</v>
      </c>
      <c r="I285" s="516">
        <f t="shared" si="38"/>
        <v>0</v>
      </c>
      <c r="J285" s="512">
        <f>(J27+J43)-J51</f>
        <v>0</v>
      </c>
      <c r="K285" s="515">
        <f>(K27+K43)-K51</f>
        <v>0</v>
      </c>
      <c r="L285" s="516">
        <f t="shared" si="39"/>
        <v>0</v>
      </c>
      <c r="M285" s="511">
        <f>M45-M51</f>
        <v>0</v>
      </c>
      <c r="N285" s="513">
        <f>N45-N51</f>
        <v>0</v>
      </c>
      <c r="O285" s="516">
        <f t="shared" si="58"/>
        <v>0</v>
      </c>
      <c r="P285" s="517"/>
      <c r="R285" s="346"/>
    </row>
    <row r="286" spans="1:18" s="37" customFormat="1" hidden="1" x14ac:dyDescent="0.25">
      <c r="A286" s="509" t="s">
        <v>306</v>
      </c>
      <c r="B286" s="510"/>
      <c r="C286" s="518">
        <f>SUM(C287,C288)-C295+C296</f>
        <v>0</v>
      </c>
      <c r="D286" s="512">
        <f>SUM(D287,D288)-D295+D296</f>
        <v>0</v>
      </c>
      <c r="E286" s="513">
        <f>SUM(E287,E288)-E295+E296</f>
        <v>0</v>
      </c>
      <c r="F286" s="516">
        <f t="shared" si="37"/>
        <v>0</v>
      </c>
      <c r="G286" s="512">
        <f>SUM(G287,G288)-G295+G296</f>
        <v>0</v>
      </c>
      <c r="H286" s="515">
        <f>SUM(H287,H288)-H295+H296</f>
        <v>0</v>
      </c>
      <c r="I286" s="516">
        <f t="shared" si="38"/>
        <v>0</v>
      </c>
      <c r="J286" s="512">
        <f>SUM(J287,J288)-J295+J296</f>
        <v>0</v>
      </c>
      <c r="K286" s="515">
        <f>SUM(K287,K288)-K295+K296</f>
        <v>0</v>
      </c>
      <c r="L286" s="516">
        <f t="shared" si="39"/>
        <v>0</v>
      </c>
      <c r="M286" s="511">
        <f>SUM(M287,M288)-M295+M296</f>
        <v>0</v>
      </c>
      <c r="N286" s="513">
        <f>SUM(N287,N288)-N295+N296</f>
        <v>0</v>
      </c>
      <c r="O286" s="516">
        <f t="shared" si="58"/>
        <v>0</v>
      </c>
      <c r="P286" s="517"/>
      <c r="R286" s="346"/>
    </row>
    <row r="287" spans="1:18" s="37" customFormat="1" hidden="1" x14ac:dyDescent="0.25">
      <c r="A287" s="519" t="s">
        <v>307</v>
      </c>
      <c r="B287" s="519" t="s">
        <v>308</v>
      </c>
      <c r="C287" s="518">
        <f>C22-C281</f>
        <v>0</v>
      </c>
      <c r="D287" s="512">
        <f>D22-D281</f>
        <v>0</v>
      </c>
      <c r="E287" s="513">
        <f>E22-E281</f>
        <v>0</v>
      </c>
      <c r="F287" s="516">
        <f t="shared" si="37"/>
        <v>0</v>
      </c>
      <c r="G287" s="512">
        <f>G22-G281</f>
        <v>0</v>
      </c>
      <c r="H287" s="515">
        <f>H22-H281</f>
        <v>0</v>
      </c>
      <c r="I287" s="516">
        <f t="shared" si="38"/>
        <v>0</v>
      </c>
      <c r="J287" s="512">
        <f>J22-J281</f>
        <v>0</v>
      </c>
      <c r="K287" s="515">
        <f>K22-K281</f>
        <v>0</v>
      </c>
      <c r="L287" s="516">
        <f t="shared" si="39"/>
        <v>0</v>
      </c>
      <c r="M287" s="511">
        <f>M22-M281</f>
        <v>0</v>
      </c>
      <c r="N287" s="513">
        <f>N22-N281</f>
        <v>0</v>
      </c>
      <c r="O287" s="516">
        <f t="shared" si="58"/>
        <v>0</v>
      </c>
      <c r="P287" s="517"/>
      <c r="R287" s="346"/>
    </row>
    <row r="288" spans="1:18" s="37" customFormat="1" hidden="1" x14ac:dyDescent="0.25">
      <c r="A288" s="520" t="s">
        <v>309</v>
      </c>
      <c r="B288" s="520" t="s">
        <v>310</v>
      </c>
      <c r="C288" s="518">
        <f>SUM(C289,C291,C293)-SUM(C290,C292,C294)</f>
        <v>0</v>
      </c>
      <c r="D288" s="512">
        <f>SUM(D289,D291,D293)-SUM(D290,D292,D294)</f>
        <v>0</v>
      </c>
      <c r="E288" s="513">
        <f t="shared" ref="E288" si="60">SUM(E289,E291,E293)-SUM(E290,E292,E294)</f>
        <v>0</v>
      </c>
      <c r="F288" s="516">
        <f t="shared" si="37"/>
        <v>0</v>
      </c>
      <c r="G288" s="512">
        <f t="shared" ref="G288:H288" si="61">SUM(G289,G291,G293)-SUM(G290,G292,G294)</f>
        <v>0</v>
      </c>
      <c r="H288" s="515">
        <f t="shared" si="61"/>
        <v>0</v>
      </c>
      <c r="I288" s="516">
        <f t="shared" si="38"/>
        <v>0</v>
      </c>
      <c r="J288" s="512">
        <f t="shared" ref="J288:K288" si="62">SUM(J289,J291,J293)-SUM(J290,J292,J294)</f>
        <v>0</v>
      </c>
      <c r="K288" s="515">
        <f t="shared" si="62"/>
        <v>0</v>
      </c>
      <c r="L288" s="516">
        <f t="shared" si="39"/>
        <v>0</v>
      </c>
      <c r="M288" s="511">
        <f t="shared" ref="M288:N288" si="63">SUM(M289,M291,M293)-SUM(M290,M292,M294)</f>
        <v>0</v>
      </c>
      <c r="N288" s="513">
        <f t="shared" si="63"/>
        <v>0</v>
      </c>
      <c r="O288" s="516">
        <f t="shared" si="58"/>
        <v>0</v>
      </c>
      <c r="P288" s="517"/>
      <c r="R288" s="346"/>
    </row>
    <row r="289" spans="1:18" s="37" customFormat="1" hidden="1" x14ac:dyDescent="0.25">
      <c r="A289" s="320" t="s">
        <v>311</v>
      </c>
      <c r="B289" s="164" t="s">
        <v>312</v>
      </c>
      <c r="C289" s="410">
        <f t="shared" ref="C289:C296" si="64">F289+I289+L289+O289</f>
        <v>0</v>
      </c>
      <c r="D289" s="128"/>
      <c r="E289" s="131"/>
      <c r="F289" s="414">
        <f t="shared" si="37"/>
        <v>0</v>
      </c>
      <c r="G289" s="128"/>
      <c r="H289" s="413"/>
      <c r="I289" s="414">
        <f t="shared" si="38"/>
        <v>0</v>
      </c>
      <c r="J289" s="128"/>
      <c r="K289" s="413"/>
      <c r="L289" s="414">
        <f t="shared" si="39"/>
        <v>0</v>
      </c>
      <c r="M289" s="502"/>
      <c r="N289" s="131"/>
      <c r="O289" s="414">
        <f t="shared" si="58"/>
        <v>0</v>
      </c>
      <c r="P289" s="416"/>
      <c r="R289" s="346"/>
    </row>
    <row r="290" spans="1:18" ht="24" hidden="1" x14ac:dyDescent="0.25">
      <c r="A290" s="275" t="s">
        <v>313</v>
      </c>
      <c r="B290" s="63" t="s">
        <v>314</v>
      </c>
      <c r="C290" s="405">
        <f t="shared" si="64"/>
        <v>0</v>
      </c>
      <c r="D290" s="116"/>
      <c r="E290" s="118"/>
      <c r="F290" s="230">
        <f t="shared" si="37"/>
        <v>0</v>
      </c>
      <c r="G290" s="116"/>
      <c r="H290" s="408"/>
      <c r="I290" s="230">
        <f t="shared" si="38"/>
        <v>0</v>
      </c>
      <c r="J290" s="116"/>
      <c r="K290" s="408"/>
      <c r="L290" s="230">
        <f t="shared" si="39"/>
        <v>0</v>
      </c>
      <c r="M290" s="464"/>
      <c r="N290" s="118"/>
      <c r="O290" s="230">
        <f t="shared" si="58"/>
        <v>0</v>
      </c>
      <c r="P290" s="387"/>
      <c r="R290" s="346"/>
    </row>
    <row r="291" spans="1:18" hidden="1" x14ac:dyDescent="0.25">
      <c r="A291" s="275" t="s">
        <v>315</v>
      </c>
      <c r="B291" s="63" t="s">
        <v>316</v>
      </c>
      <c r="C291" s="405">
        <f t="shared" si="64"/>
        <v>0</v>
      </c>
      <c r="D291" s="116"/>
      <c r="E291" s="118"/>
      <c r="F291" s="230">
        <f t="shared" si="37"/>
        <v>0</v>
      </c>
      <c r="G291" s="116"/>
      <c r="H291" s="408"/>
      <c r="I291" s="230">
        <f t="shared" si="38"/>
        <v>0</v>
      </c>
      <c r="J291" s="116"/>
      <c r="K291" s="408"/>
      <c r="L291" s="230">
        <f t="shared" si="39"/>
        <v>0</v>
      </c>
      <c r="M291" s="464"/>
      <c r="N291" s="118"/>
      <c r="O291" s="230">
        <f t="shared" si="58"/>
        <v>0</v>
      </c>
      <c r="P291" s="387"/>
      <c r="R291" s="346"/>
    </row>
    <row r="292" spans="1:18" ht="24" hidden="1" x14ac:dyDescent="0.25">
      <c r="A292" s="275" t="s">
        <v>317</v>
      </c>
      <c r="B292" s="63" t="s">
        <v>318</v>
      </c>
      <c r="C292" s="405">
        <f t="shared" si="64"/>
        <v>0</v>
      </c>
      <c r="D292" s="116"/>
      <c r="E292" s="118"/>
      <c r="F292" s="230">
        <f t="shared" si="37"/>
        <v>0</v>
      </c>
      <c r="G292" s="116"/>
      <c r="H292" s="408"/>
      <c r="I292" s="230">
        <f t="shared" si="38"/>
        <v>0</v>
      </c>
      <c r="J292" s="116"/>
      <c r="K292" s="408"/>
      <c r="L292" s="230">
        <f t="shared" si="39"/>
        <v>0</v>
      </c>
      <c r="M292" s="464"/>
      <c r="N292" s="118"/>
      <c r="O292" s="230">
        <f t="shared" si="58"/>
        <v>0</v>
      </c>
      <c r="P292" s="387"/>
      <c r="R292" s="346"/>
    </row>
    <row r="293" spans="1:18" hidden="1" x14ac:dyDescent="0.25">
      <c r="A293" s="275" t="s">
        <v>319</v>
      </c>
      <c r="B293" s="63" t="s">
        <v>320</v>
      </c>
      <c r="C293" s="405">
        <f t="shared" si="64"/>
        <v>0</v>
      </c>
      <c r="D293" s="116"/>
      <c r="E293" s="118"/>
      <c r="F293" s="230">
        <f t="shared" si="37"/>
        <v>0</v>
      </c>
      <c r="G293" s="116"/>
      <c r="H293" s="408"/>
      <c r="I293" s="230">
        <f t="shared" si="38"/>
        <v>0</v>
      </c>
      <c r="J293" s="116"/>
      <c r="K293" s="408"/>
      <c r="L293" s="230">
        <f t="shared" si="39"/>
        <v>0</v>
      </c>
      <c r="M293" s="464"/>
      <c r="N293" s="118"/>
      <c r="O293" s="230">
        <f t="shared" si="58"/>
        <v>0</v>
      </c>
      <c r="P293" s="387"/>
      <c r="R293" s="346"/>
    </row>
    <row r="294" spans="1:18" ht="24" hidden="1" x14ac:dyDescent="0.25">
      <c r="A294" s="321" t="s">
        <v>321</v>
      </c>
      <c r="B294" s="322" t="s">
        <v>322</v>
      </c>
      <c r="C294" s="481">
        <f t="shared" si="64"/>
        <v>0</v>
      </c>
      <c r="D294" s="257"/>
      <c r="E294" s="260"/>
      <c r="F294" s="479">
        <f t="shared" si="37"/>
        <v>0</v>
      </c>
      <c r="G294" s="257"/>
      <c r="H294" s="483"/>
      <c r="I294" s="479">
        <f t="shared" si="38"/>
        <v>0</v>
      </c>
      <c r="J294" s="257"/>
      <c r="K294" s="483"/>
      <c r="L294" s="479">
        <f t="shared" si="39"/>
        <v>0</v>
      </c>
      <c r="M294" s="484"/>
      <c r="N294" s="260"/>
      <c r="O294" s="479">
        <f t="shared" si="58"/>
        <v>0</v>
      </c>
      <c r="P294" s="480"/>
      <c r="R294" s="346"/>
    </row>
    <row r="295" spans="1:18" hidden="1" x14ac:dyDescent="0.25">
      <c r="A295" s="520" t="s">
        <v>323</v>
      </c>
      <c r="B295" s="520" t="s">
        <v>324</v>
      </c>
      <c r="C295" s="521">
        <f t="shared" si="64"/>
        <v>0</v>
      </c>
      <c r="D295" s="522"/>
      <c r="E295" s="523"/>
      <c r="F295" s="516">
        <f t="shared" si="37"/>
        <v>0</v>
      </c>
      <c r="G295" s="522"/>
      <c r="H295" s="524"/>
      <c r="I295" s="516">
        <f t="shared" si="38"/>
        <v>0</v>
      </c>
      <c r="J295" s="522"/>
      <c r="K295" s="524"/>
      <c r="L295" s="516">
        <f t="shared" si="39"/>
        <v>0</v>
      </c>
      <c r="M295" s="525"/>
      <c r="N295" s="523"/>
      <c r="O295" s="516">
        <f t="shared" si="58"/>
        <v>0</v>
      </c>
      <c r="P295" s="517"/>
      <c r="R295" s="346"/>
    </row>
    <row r="296" spans="1:18" s="37" customFormat="1" ht="48" hidden="1" x14ac:dyDescent="0.25">
      <c r="A296" s="520" t="s">
        <v>325</v>
      </c>
      <c r="B296" s="330" t="s">
        <v>326</v>
      </c>
      <c r="C296" s="526">
        <f t="shared" si="64"/>
        <v>0</v>
      </c>
      <c r="D296" s="527"/>
      <c r="E296" s="528"/>
      <c r="F296" s="318">
        <f t="shared" si="37"/>
        <v>0</v>
      </c>
      <c r="G296" s="522"/>
      <c r="H296" s="524"/>
      <c r="I296" s="516">
        <f t="shared" si="38"/>
        <v>0</v>
      </c>
      <c r="J296" s="522"/>
      <c r="K296" s="524"/>
      <c r="L296" s="516">
        <f t="shared" si="39"/>
        <v>0</v>
      </c>
      <c r="M296" s="525"/>
      <c r="N296" s="523"/>
      <c r="O296" s="516">
        <f t="shared" si="58"/>
        <v>0</v>
      </c>
      <c r="P296" s="517"/>
      <c r="R296" s="346"/>
    </row>
    <row r="297" spans="1:18" s="37" customFormat="1" x14ac:dyDescent="0.25">
      <c r="A297" s="529" t="s">
        <v>327</v>
      </c>
      <c r="B297" s="334"/>
      <c r="C297" s="334"/>
      <c r="D297" s="334"/>
      <c r="E297" s="334"/>
      <c r="F297" s="334"/>
      <c r="G297" s="334"/>
      <c r="H297" s="334"/>
      <c r="I297" s="334"/>
      <c r="J297" s="334"/>
      <c r="K297" s="334"/>
      <c r="L297" s="334"/>
      <c r="M297" s="334"/>
      <c r="N297" s="334"/>
      <c r="O297" s="334"/>
      <c r="P297" s="335"/>
      <c r="Q297" s="332"/>
    </row>
    <row r="298" spans="1:18" ht="12.75" thickBot="1" x14ac:dyDescent="0.3">
      <c r="A298" s="530"/>
      <c r="B298" s="531"/>
      <c r="C298" s="531"/>
      <c r="D298" s="531"/>
      <c r="E298" s="531"/>
      <c r="F298" s="531"/>
      <c r="G298" s="531"/>
      <c r="H298" s="531"/>
      <c r="I298" s="531"/>
      <c r="J298" s="531"/>
      <c r="K298" s="531"/>
      <c r="L298" s="531"/>
      <c r="M298" s="531"/>
      <c r="N298" s="531"/>
      <c r="O298" s="531"/>
      <c r="P298" s="532"/>
      <c r="Q298" s="9"/>
    </row>
    <row r="299" spans="1:18" x14ac:dyDescent="0.25">
      <c r="A299" s="4"/>
      <c r="B299" s="4"/>
      <c r="C299" s="4"/>
      <c r="D299" s="4"/>
      <c r="E299" s="4"/>
      <c r="F299" s="4"/>
      <c r="G299" s="4"/>
      <c r="H299" s="4"/>
      <c r="I299" s="4"/>
      <c r="J299" s="4"/>
      <c r="K299" s="4"/>
      <c r="L299" s="4"/>
      <c r="M299" s="4"/>
      <c r="N299" s="4"/>
      <c r="O299" s="4"/>
    </row>
    <row r="300" spans="1:18" x14ac:dyDescent="0.25">
      <c r="A300" s="4"/>
      <c r="B300" s="4"/>
      <c r="C300" s="4"/>
      <c r="D300" s="4"/>
      <c r="E300" s="4"/>
      <c r="F300" s="4"/>
      <c r="G300" s="4"/>
      <c r="H300" s="4"/>
      <c r="I300" s="4"/>
      <c r="J300" s="4"/>
      <c r="K300" s="4"/>
      <c r="L300" s="4"/>
      <c r="M300" s="4"/>
      <c r="N300" s="4"/>
      <c r="O300" s="4"/>
    </row>
    <row r="301" spans="1:18" x14ac:dyDescent="0.25">
      <c r="A301" s="4"/>
      <c r="B301" s="4"/>
      <c r="C301" s="4"/>
      <c r="D301" s="4"/>
      <c r="E301" s="4"/>
      <c r="F301" s="4"/>
      <c r="G301" s="4"/>
      <c r="H301" s="4"/>
      <c r="I301" s="4"/>
      <c r="J301" s="4"/>
      <c r="K301" s="4"/>
      <c r="L301" s="4"/>
      <c r="M301" s="4"/>
      <c r="N301" s="4"/>
      <c r="O301" s="4"/>
    </row>
    <row r="302" spans="1:18" x14ac:dyDescent="0.25">
      <c r="A302" s="4"/>
      <c r="B302" s="4"/>
      <c r="C302" s="4"/>
      <c r="D302" s="4"/>
      <c r="E302" s="4"/>
      <c r="F302" s="4"/>
      <c r="G302" s="4"/>
      <c r="H302" s="4"/>
      <c r="I302" s="4"/>
      <c r="J302" s="4"/>
      <c r="K302" s="4"/>
      <c r="L302" s="4"/>
      <c r="M302" s="4"/>
      <c r="N302" s="4"/>
      <c r="O302" s="4"/>
    </row>
    <row r="303" spans="1:18" x14ac:dyDescent="0.25">
      <c r="A303" s="4"/>
      <c r="B303" s="4"/>
      <c r="C303" s="4"/>
      <c r="D303" s="4"/>
      <c r="E303" s="4"/>
      <c r="F303" s="4"/>
      <c r="G303" s="4"/>
      <c r="H303" s="4"/>
      <c r="I303" s="4"/>
      <c r="J303" s="4"/>
      <c r="K303" s="4"/>
      <c r="L303" s="4"/>
      <c r="M303" s="4"/>
      <c r="N303" s="4"/>
      <c r="O303" s="4"/>
    </row>
    <row r="304" spans="1:18"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sheetData>
  <sheetProtection algorithmName="SHA-512" hashValue="0FXibXBfMorX0O2X7BcgN2oQX9kDnZs//kjKFBRXoQGMB/DK2INJynjQbvPuGI1R0HPx/RZ2sjBNYJOCg47bug==" saltValue="tV3+3zy7R/BkQ1xwZ2u8Ww==" spinCount="100000" sheet="1" objects="1" scenarios="1" formatCells="0" formatColumns="0" formatRows="0"/>
  <autoFilter ref="A19:P297">
    <filterColumn colId="2">
      <filters blank="1">
        <filter val="15 000"/>
        <filter val="162 500"/>
        <filter val="170"/>
        <filter val="2 290"/>
        <filter val="2 460"/>
        <filter val="218 200"/>
        <filter val="237 739"/>
        <filter val="29 000"/>
        <filter val="4 835"/>
        <filter val="44 000"/>
        <filter val="5 234"/>
        <filter val="5 284"/>
        <filter val="50"/>
        <filter val="51 295"/>
        <filter val="56 579"/>
        <filter val="618 439"/>
        <filter val="675 018"/>
      </filters>
    </filterColumn>
  </autoFilter>
  <mergeCells count="30">
    <mergeCell ref="J17:J18"/>
    <mergeCell ref="K17:K18"/>
    <mergeCell ref="C14:P14"/>
    <mergeCell ref="A2:P2"/>
    <mergeCell ref="C3:P3"/>
    <mergeCell ref="C4:P4"/>
    <mergeCell ref="C5:P5"/>
    <mergeCell ref="C6:P6"/>
    <mergeCell ref="C7:P7"/>
    <mergeCell ref="C8:P8"/>
    <mergeCell ref="C10:P10"/>
    <mergeCell ref="C11:P11"/>
    <mergeCell ref="C12:P12"/>
    <mergeCell ref="C13:P13"/>
    <mergeCell ref="L17:L18"/>
    <mergeCell ref="M17:M18"/>
    <mergeCell ref="C15:P15"/>
    <mergeCell ref="A16:A18"/>
    <mergeCell ref="B16:B18"/>
    <mergeCell ref="C16:O16"/>
    <mergeCell ref="P16:P18"/>
    <mergeCell ref="C17:C18"/>
    <mergeCell ref="D17:D18"/>
    <mergeCell ref="E17:E18"/>
    <mergeCell ref="F17:F18"/>
    <mergeCell ref="G17:G18"/>
    <mergeCell ref="N17:N18"/>
    <mergeCell ref="O17:O18"/>
    <mergeCell ref="H17:H18"/>
    <mergeCell ref="I17:I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78.pielikums Jūrmalas pilsētas domes
2016.gada 19.maija saistošajiem noteikumiem Nr.13
(protokols Nr.6, 8.punkts)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T9" sqref="T9"/>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933</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850</v>
      </c>
      <c r="D6" s="1049"/>
      <c r="E6" s="1049"/>
      <c r="F6" s="1049"/>
      <c r="G6" s="1049"/>
      <c r="H6" s="1049"/>
      <c r="I6" s="1049"/>
      <c r="J6" s="1049"/>
      <c r="K6" s="1049"/>
      <c r="L6" s="1049"/>
      <c r="M6" s="1049"/>
      <c r="N6" s="1049"/>
      <c r="O6" s="1049"/>
      <c r="P6" s="1050"/>
      <c r="Q6" s="9"/>
    </row>
    <row r="7" spans="1:17" ht="12.75" customHeight="1"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934</v>
      </c>
      <c r="D9" s="1044"/>
      <c r="E9" s="1044"/>
      <c r="F9" s="1044"/>
      <c r="G9" s="1044"/>
      <c r="H9" s="1044"/>
      <c r="I9" s="1044"/>
      <c r="J9" s="1044"/>
      <c r="K9" s="1044"/>
      <c r="L9" s="1044"/>
      <c r="M9" s="1044"/>
      <c r="N9" s="1044"/>
      <c r="O9" s="1044"/>
      <c r="P9" s="1045"/>
      <c r="Q9" s="9"/>
    </row>
    <row r="10" spans="1:17" ht="36.75" customHeight="1" x14ac:dyDescent="0.25">
      <c r="A10" s="14" t="s">
        <v>10</v>
      </c>
      <c r="B10" s="15"/>
      <c r="C10" s="1049" t="s">
        <v>935</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854</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7" s="21" customFormat="1" ht="9" thickTop="1" x14ac:dyDescent="0.25">
      <c r="A22" s="22" t="s">
        <v>339</v>
      </c>
      <c r="B22" s="22">
        <v>2</v>
      </c>
      <c r="C22" s="22">
        <v>3</v>
      </c>
      <c r="D22" s="24">
        <v>4</v>
      </c>
      <c r="E22" s="26">
        <v>5</v>
      </c>
      <c r="F22" s="23">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197"/>
      <c r="D23" s="31"/>
      <c r="E23" s="34"/>
      <c r="F23" s="30"/>
      <c r="G23" s="31"/>
      <c r="H23" s="366"/>
      <c r="I23" s="367"/>
      <c r="J23" s="31"/>
      <c r="K23" s="368"/>
      <c r="L23" s="367"/>
      <c r="M23" s="368"/>
      <c r="N23" s="34"/>
      <c r="O23" s="367"/>
      <c r="P23" s="369"/>
    </row>
    <row r="24" spans="1:17" s="37" customFormat="1" ht="12.75" thickBot="1" x14ac:dyDescent="0.3">
      <c r="A24" s="38"/>
      <c r="B24" s="39" t="s">
        <v>41</v>
      </c>
      <c r="C24" s="43">
        <f>F24+I24+L24+O24</f>
        <v>336107</v>
      </c>
      <c r="D24" s="41">
        <f>SUM(D25,D28,D29,D45,D46)</f>
        <v>354274</v>
      </c>
      <c r="E24" s="44">
        <f>SUM(E25,E28,E29,E45,E46)</f>
        <v>-18167</v>
      </c>
      <c r="F24" s="40">
        <f t="shared" ref="F24:F29" si="0">D24+E24</f>
        <v>336107</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row>
    <row r="25" spans="1:17" ht="12.75" hidden="1" thickTop="1" x14ac:dyDescent="0.25">
      <c r="A25" s="46"/>
      <c r="B25" s="47" t="s">
        <v>42</v>
      </c>
      <c r="C25" s="51">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row>
    <row r="26" spans="1:17" ht="12.75" hidden="1" thickTop="1" x14ac:dyDescent="0.25">
      <c r="A26" s="54"/>
      <c r="B26" s="55" t="s">
        <v>43</v>
      </c>
      <c r="C26" s="610">
        <f>F26+I26+L26+O26</f>
        <v>0</v>
      </c>
      <c r="D26" s="57"/>
      <c r="E26" s="60"/>
      <c r="F26" s="56">
        <f t="shared" si="0"/>
        <v>0</v>
      </c>
      <c r="G26" s="57"/>
      <c r="H26" s="379"/>
      <c r="I26" s="380">
        <f>G26+H26</f>
        <v>0</v>
      </c>
      <c r="J26" s="57"/>
      <c r="K26" s="379"/>
      <c r="L26" s="380">
        <f>J26+K26</f>
        <v>0</v>
      </c>
      <c r="M26" s="381"/>
      <c r="N26" s="60"/>
      <c r="O26" s="380">
        <f>M26+N26</f>
        <v>0</v>
      </c>
      <c r="P26" s="382"/>
    </row>
    <row r="27" spans="1:17" ht="12.75" hidden="1" thickTop="1" x14ac:dyDescent="0.25">
      <c r="A27" s="63"/>
      <c r="B27" s="64" t="s">
        <v>44</v>
      </c>
      <c r="C27" s="611">
        <f>F27+I27+L27+O27</f>
        <v>0</v>
      </c>
      <c r="D27" s="66"/>
      <c r="E27" s="69"/>
      <c r="F27" s="65">
        <f t="shared" si="0"/>
        <v>0</v>
      </c>
      <c r="G27" s="66"/>
      <c r="H27" s="384"/>
      <c r="I27" s="385">
        <f>G27+H27</f>
        <v>0</v>
      </c>
      <c r="J27" s="66">
        <f>11641-11641</f>
        <v>0</v>
      </c>
      <c r="K27" s="384"/>
      <c r="L27" s="385">
        <f>J27+K27</f>
        <v>0</v>
      </c>
      <c r="M27" s="386"/>
      <c r="N27" s="69"/>
      <c r="O27" s="385">
        <f>M27+N27</f>
        <v>0</v>
      </c>
      <c r="P27" s="387"/>
    </row>
    <row r="28" spans="1:17" s="37" customFormat="1" ht="25.5" thickTop="1" thickBot="1" x14ac:dyDescent="0.3">
      <c r="A28" s="73">
        <v>19300</v>
      </c>
      <c r="B28" s="73" t="s">
        <v>45</v>
      </c>
      <c r="C28" s="606">
        <f>SUM(F28,I28)</f>
        <v>336107</v>
      </c>
      <c r="D28" s="75">
        <f>D54</f>
        <v>354274</v>
      </c>
      <c r="E28" s="78">
        <f>-1240-700-16227</f>
        <v>-18167</v>
      </c>
      <c r="F28" s="612">
        <f t="shared" si="0"/>
        <v>336107</v>
      </c>
      <c r="G28" s="75"/>
      <c r="H28" s="389"/>
      <c r="I28" s="390">
        <f>G28+H28</f>
        <v>0</v>
      </c>
      <c r="J28" s="80" t="s">
        <v>46</v>
      </c>
      <c r="K28" s="391" t="s">
        <v>46</v>
      </c>
      <c r="L28" s="84" t="s">
        <v>46</v>
      </c>
      <c r="M28" s="613" t="s">
        <v>46</v>
      </c>
      <c r="N28" s="83" t="s">
        <v>46</v>
      </c>
      <c r="O28" s="84" t="s">
        <v>46</v>
      </c>
      <c r="P28" s="392"/>
    </row>
    <row r="29" spans="1:17" s="37" customFormat="1" ht="31.5" hidden="1" customHeight="1" thickTop="1" x14ac:dyDescent="0.25">
      <c r="A29" s="85"/>
      <c r="B29" s="85" t="s">
        <v>47</v>
      </c>
      <c r="C29" s="97">
        <f>F29</f>
        <v>0</v>
      </c>
      <c r="D29" s="87"/>
      <c r="E29" s="394"/>
      <c r="F29" s="86">
        <f t="shared" si="0"/>
        <v>0</v>
      </c>
      <c r="G29" s="90" t="s">
        <v>46</v>
      </c>
      <c r="H29" s="395" t="s">
        <v>46</v>
      </c>
      <c r="I29" s="94" t="s">
        <v>46</v>
      </c>
      <c r="J29" s="90" t="s">
        <v>46</v>
      </c>
      <c r="K29" s="395" t="s">
        <v>46</v>
      </c>
      <c r="L29" s="94" t="s">
        <v>46</v>
      </c>
      <c r="M29" s="396" t="s">
        <v>46</v>
      </c>
      <c r="N29" s="91" t="s">
        <v>46</v>
      </c>
      <c r="O29" s="94" t="s">
        <v>46</v>
      </c>
      <c r="P29" s="397"/>
    </row>
    <row r="30" spans="1:17" s="37" customFormat="1" ht="36.75" hidden="1" thickTop="1" x14ac:dyDescent="0.25">
      <c r="A30" s="85">
        <v>21300</v>
      </c>
      <c r="B30" s="85" t="s">
        <v>48</v>
      </c>
      <c r="C30" s="97">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row>
    <row r="31" spans="1:17" s="37" customFormat="1" ht="24.75" hidden="1" thickTop="1" x14ac:dyDescent="0.25">
      <c r="A31" s="100">
        <v>21350</v>
      </c>
      <c r="B31" s="85" t="s">
        <v>49</v>
      </c>
      <c r="C31" s="97">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row>
    <row r="32" spans="1:17" ht="12.75" hidden="1" thickTop="1" x14ac:dyDescent="0.25">
      <c r="A32" s="54">
        <v>21351</v>
      </c>
      <c r="B32" s="101" t="s">
        <v>50</v>
      </c>
      <c r="C32" s="24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row>
    <row r="33" spans="1:16" ht="12.75" hidden="1" thickTop="1" x14ac:dyDescent="0.25">
      <c r="A33" s="63">
        <v>21352</v>
      </c>
      <c r="B33" s="111" t="s">
        <v>51</v>
      </c>
      <c r="C33" s="227">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row>
    <row r="34" spans="1:16" ht="24.75" hidden="1" thickTop="1" x14ac:dyDescent="0.25">
      <c r="A34" s="63">
        <v>21359</v>
      </c>
      <c r="B34" s="111" t="s">
        <v>52</v>
      </c>
      <c r="C34" s="227">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row>
    <row r="35" spans="1:16" s="37" customFormat="1" ht="36.75" hidden="1" thickTop="1" x14ac:dyDescent="0.25">
      <c r="A35" s="100">
        <v>21370</v>
      </c>
      <c r="B35" s="85" t="s">
        <v>53</v>
      </c>
      <c r="C35" s="97">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row>
    <row r="36" spans="1:16" ht="36.75" hidden="1" thickTop="1" x14ac:dyDescent="0.25">
      <c r="A36" s="121">
        <v>21379</v>
      </c>
      <c r="B36" s="122" t="s">
        <v>54</v>
      </c>
      <c r="C36" s="50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row>
    <row r="37" spans="1:16" s="37" customFormat="1" ht="12.75" hidden="1" thickTop="1" x14ac:dyDescent="0.25">
      <c r="A37" s="100">
        <v>21380</v>
      </c>
      <c r="B37" s="85" t="s">
        <v>55</v>
      </c>
      <c r="C37" s="97">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row>
    <row r="38" spans="1:16" ht="12.75" hidden="1" thickTop="1" x14ac:dyDescent="0.25">
      <c r="A38" s="55">
        <v>21381</v>
      </c>
      <c r="B38" s="101" t="s">
        <v>56</v>
      </c>
      <c r="C38" s="24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row>
    <row r="39" spans="1:16" ht="24.75" hidden="1" thickTop="1" x14ac:dyDescent="0.25">
      <c r="A39" s="64">
        <v>21383</v>
      </c>
      <c r="B39" s="111" t="s">
        <v>57</v>
      </c>
      <c r="C39" s="227">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row>
    <row r="40" spans="1:16" s="37" customFormat="1" ht="24.75" hidden="1" thickTop="1" x14ac:dyDescent="0.25">
      <c r="A40" s="100">
        <v>21390</v>
      </c>
      <c r="B40" s="85" t="s">
        <v>58</v>
      </c>
      <c r="C40" s="97">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row>
    <row r="41" spans="1:16" ht="24.75" hidden="1" thickTop="1" x14ac:dyDescent="0.25">
      <c r="A41" s="55">
        <v>21391</v>
      </c>
      <c r="B41" s="101" t="s">
        <v>59</v>
      </c>
      <c r="C41" s="24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row>
    <row r="42" spans="1:16" ht="12.75" hidden="1" thickTop="1" x14ac:dyDescent="0.25">
      <c r="A42" s="64">
        <v>21393</v>
      </c>
      <c r="B42" s="111" t="s">
        <v>60</v>
      </c>
      <c r="C42" s="227">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row>
    <row r="43" spans="1:16" ht="12.75" hidden="1" thickTop="1" x14ac:dyDescent="0.25">
      <c r="A43" s="64">
        <v>21395</v>
      </c>
      <c r="B43" s="111" t="s">
        <v>61</v>
      </c>
      <c r="C43" s="227">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row>
    <row r="44" spans="1:16" ht="24.75" hidden="1" thickTop="1" x14ac:dyDescent="0.25">
      <c r="A44" s="64">
        <v>21399</v>
      </c>
      <c r="B44" s="111" t="s">
        <v>62</v>
      </c>
      <c r="C44" s="227">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row>
    <row r="45" spans="1:16" s="37" customFormat="1" ht="34.5" hidden="1" customHeight="1" x14ac:dyDescent="0.25">
      <c r="A45" s="100">
        <v>21420</v>
      </c>
      <c r="B45" s="85" t="s">
        <v>63</v>
      </c>
      <c r="C45" s="143">
        <f>F45</f>
        <v>0</v>
      </c>
      <c r="D45" s="134"/>
      <c r="E45" s="418"/>
      <c r="F45" s="86">
        <f>D45+E45</f>
        <v>0</v>
      </c>
      <c r="G45" s="90" t="s">
        <v>46</v>
      </c>
      <c r="H45" s="395" t="s">
        <v>46</v>
      </c>
      <c r="I45" s="94" t="s">
        <v>46</v>
      </c>
      <c r="J45" s="90" t="s">
        <v>46</v>
      </c>
      <c r="K45" s="395" t="s">
        <v>46</v>
      </c>
      <c r="L45" s="94" t="s">
        <v>46</v>
      </c>
      <c r="M45" s="396" t="s">
        <v>46</v>
      </c>
      <c r="N45" s="91" t="s">
        <v>46</v>
      </c>
      <c r="O45" s="94" t="s">
        <v>46</v>
      </c>
      <c r="P45" s="397"/>
    </row>
    <row r="46" spans="1:16" s="37" customFormat="1" ht="24.75" hidden="1" thickTop="1" x14ac:dyDescent="0.25">
      <c r="A46" s="136">
        <v>21490</v>
      </c>
      <c r="B46" s="137" t="s">
        <v>64</v>
      </c>
      <c r="C46" s="143">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75" hidden="1" thickTop="1" x14ac:dyDescent="0.25">
      <c r="A47" s="64">
        <v>21499</v>
      </c>
      <c r="B47" s="111" t="s">
        <v>65</v>
      </c>
      <c r="C47" s="614">
        <f>F47+I47+L47</f>
        <v>0</v>
      </c>
      <c r="D47" s="57"/>
      <c r="E47" s="60"/>
      <c r="F47" s="56">
        <f>D47+E47</f>
        <v>0</v>
      </c>
      <c r="G47" s="422"/>
      <c r="H47" s="379"/>
      <c r="I47" s="380">
        <f>G47+H47</f>
        <v>0</v>
      </c>
      <c r="J47" s="57"/>
      <c r="K47" s="379"/>
      <c r="L47" s="380">
        <f>J47+K47</f>
        <v>0</v>
      </c>
      <c r="M47" s="415" t="s">
        <v>46</v>
      </c>
      <c r="N47" s="127" t="s">
        <v>46</v>
      </c>
      <c r="O47" s="132" t="s">
        <v>46</v>
      </c>
      <c r="P47" s="416"/>
    </row>
    <row r="48" spans="1:16" ht="24.75" hidden="1" thickTop="1" x14ac:dyDescent="0.25">
      <c r="A48" s="152">
        <v>23000</v>
      </c>
      <c r="B48" s="153" t="s">
        <v>66</v>
      </c>
      <c r="C48" s="143">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row>
    <row r="49" spans="1:16" ht="24.75" hidden="1" thickTop="1" x14ac:dyDescent="0.25">
      <c r="A49" s="155">
        <v>23410</v>
      </c>
      <c r="B49" s="156" t="s">
        <v>67</v>
      </c>
      <c r="C49" s="167">
        <f>O49</f>
        <v>0</v>
      </c>
      <c r="D49" s="158" t="s">
        <v>46</v>
      </c>
      <c r="E49" s="161" t="s">
        <v>46</v>
      </c>
      <c r="F49" s="430" t="s">
        <v>46</v>
      </c>
      <c r="G49" s="158" t="s">
        <v>46</v>
      </c>
      <c r="H49" s="431" t="s">
        <v>46</v>
      </c>
      <c r="I49" s="163" t="s">
        <v>46</v>
      </c>
      <c r="J49" s="158" t="s">
        <v>46</v>
      </c>
      <c r="K49" s="431" t="s">
        <v>46</v>
      </c>
      <c r="L49" s="163" t="s">
        <v>46</v>
      </c>
      <c r="M49" s="432"/>
      <c r="N49" s="433"/>
      <c r="O49" s="169">
        <f>M49+N49</f>
        <v>0</v>
      </c>
      <c r="P49" s="434"/>
    </row>
    <row r="50" spans="1:16" ht="24.75" hidden="1" thickTop="1" x14ac:dyDescent="0.25">
      <c r="A50" s="155">
        <v>23510</v>
      </c>
      <c r="B50" s="156" t="s">
        <v>68</v>
      </c>
      <c r="C50" s="167">
        <f>O50</f>
        <v>0</v>
      </c>
      <c r="D50" s="158" t="s">
        <v>46</v>
      </c>
      <c r="E50" s="161" t="s">
        <v>46</v>
      </c>
      <c r="F50" s="430" t="s">
        <v>46</v>
      </c>
      <c r="G50" s="158" t="s">
        <v>46</v>
      </c>
      <c r="H50" s="431" t="s">
        <v>46</v>
      </c>
      <c r="I50" s="163" t="s">
        <v>46</v>
      </c>
      <c r="J50" s="158" t="s">
        <v>46</v>
      </c>
      <c r="K50" s="431" t="s">
        <v>46</v>
      </c>
      <c r="L50" s="163" t="s">
        <v>46</v>
      </c>
      <c r="M50" s="432"/>
      <c r="N50" s="433"/>
      <c r="O50" s="169">
        <f>M50+N50</f>
        <v>0</v>
      </c>
      <c r="P50" s="434"/>
    </row>
    <row r="51" spans="1:16" ht="12.75" thickTop="1" x14ac:dyDescent="0.25">
      <c r="A51" s="164"/>
      <c r="B51" s="156"/>
      <c r="C51" s="216"/>
      <c r="D51" s="436"/>
      <c r="E51" s="615"/>
      <c r="F51" s="157"/>
      <c r="G51" s="436"/>
      <c r="H51" s="437"/>
      <c r="I51" s="163"/>
      <c r="J51" s="162"/>
      <c r="K51" s="438"/>
      <c r="L51" s="169"/>
      <c r="M51" s="432"/>
      <c r="N51" s="433"/>
      <c r="O51" s="169"/>
      <c r="P51" s="434"/>
    </row>
    <row r="52" spans="1:16" s="37" customFormat="1" x14ac:dyDescent="0.25">
      <c r="A52" s="170"/>
      <c r="B52" s="171" t="s">
        <v>69</v>
      </c>
      <c r="C52" s="616"/>
      <c r="D52" s="440"/>
      <c r="E52" s="441"/>
      <c r="F52" s="617"/>
      <c r="G52" s="440"/>
      <c r="H52" s="442"/>
      <c r="I52" s="180"/>
      <c r="J52" s="440"/>
      <c r="K52" s="442"/>
      <c r="L52" s="180"/>
      <c r="M52" s="443"/>
      <c r="N52" s="441"/>
      <c r="O52" s="180"/>
      <c r="P52" s="444"/>
    </row>
    <row r="53" spans="1:16" s="37" customFormat="1" ht="12.75" thickBot="1" x14ac:dyDescent="0.3">
      <c r="A53" s="181"/>
      <c r="B53" s="38" t="s">
        <v>70</v>
      </c>
      <c r="C53" s="184">
        <f t="shared" ref="C53:C116" si="4">F53+I53+L53+O53</f>
        <v>336107</v>
      </c>
      <c r="D53" s="182">
        <f>SUM(D54,D284)</f>
        <v>354274</v>
      </c>
      <c r="E53" s="185">
        <f>SUM(E54,E284)</f>
        <v>-18167</v>
      </c>
      <c r="F53" s="186">
        <f t="shared" ref="F53:F117" si="5">D53+E53</f>
        <v>336107</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row>
    <row r="54" spans="1:16" s="37" customFormat="1" ht="36.75" thickTop="1" x14ac:dyDescent="0.25">
      <c r="A54" s="188"/>
      <c r="B54" s="189" t="s">
        <v>71</v>
      </c>
      <c r="C54" s="193">
        <f t="shared" si="4"/>
        <v>336107</v>
      </c>
      <c r="D54" s="191">
        <f>SUM(D55,D197)</f>
        <v>354274</v>
      </c>
      <c r="E54" s="194">
        <f>SUM(E55,E197)</f>
        <v>-18167</v>
      </c>
      <c r="F54" s="195">
        <f t="shared" si="5"/>
        <v>336107</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row>
    <row r="55" spans="1:16" s="37" customFormat="1" ht="24" x14ac:dyDescent="0.25">
      <c r="A55" s="197"/>
      <c r="B55" s="28" t="s">
        <v>72</v>
      </c>
      <c r="C55" s="175">
        <f t="shared" si="4"/>
        <v>336107</v>
      </c>
      <c r="D55" s="173">
        <f>SUM(D56,D78,D176,D190)</f>
        <v>354274</v>
      </c>
      <c r="E55" s="176">
        <f>SUM(E56,E78,E176,E190)</f>
        <v>-18167</v>
      </c>
      <c r="F55" s="198">
        <f t="shared" si="5"/>
        <v>336107</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row>
    <row r="56" spans="1:16" s="37" customFormat="1" hidden="1" x14ac:dyDescent="0.25">
      <c r="A56" s="200">
        <v>1000</v>
      </c>
      <c r="B56" s="200" t="s">
        <v>73</v>
      </c>
      <c r="C56" s="608">
        <f t="shared" si="4"/>
        <v>0</v>
      </c>
      <c r="D56" s="206">
        <f>SUM(D57,D70)</f>
        <v>0</v>
      </c>
      <c r="E56" s="207">
        <f>SUM(E57,E70)</f>
        <v>0</v>
      </c>
      <c r="F56" s="208">
        <f t="shared" si="5"/>
        <v>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row>
    <row r="57" spans="1:16" hidden="1" x14ac:dyDescent="0.25">
      <c r="A57" s="85">
        <v>1100</v>
      </c>
      <c r="B57" s="210" t="s">
        <v>74</v>
      </c>
      <c r="C57" s="97">
        <f t="shared" si="4"/>
        <v>0</v>
      </c>
      <c r="D57" s="95">
        <f>SUM(D58,D61,D69)</f>
        <v>0</v>
      </c>
      <c r="E57" s="98">
        <f>SUM(E58,E61,E69)</f>
        <v>0</v>
      </c>
      <c r="F57" s="212">
        <f t="shared" si="5"/>
        <v>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row>
    <row r="58" spans="1:16" hidden="1" x14ac:dyDescent="0.25">
      <c r="A58" s="213">
        <v>1110</v>
      </c>
      <c r="B58" s="156" t="s">
        <v>75</v>
      </c>
      <c r="C58" s="216">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240">
        <f t="shared" si="4"/>
        <v>0</v>
      </c>
      <c r="D59" s="106"/>
      <c r="E59" s="108"/>
      <c r="F59" s="242">
        <f t="shared" si="5"/>
        <v>0</v>
      </c>
      <c r="G59" s="106"/>
      <c r="H59" s="403"/>
      <c r="I59" s="243">
        <f t="shared" si="6"/>
        <v>0</v>
      </c>
      <c r="J59" s="106">
        <v>0</v>
      </c>
      <c r="K59" s="403"/>
      <c r="L59" s="243">
        <f t="shared" si="7"/>
        <v>0</v>
      </c>
      <c r="M59" s="463"/>
      <c r="N59" s="108"/>
      <c r="O59" s="243">
        <f t="shared" si="8"/>
        <v>0</v>
      </c>
      <c r="P59" s="382"/>
    </row>
    <row r="60" spans="1:16" ht="24" hidden="1" x14ac:dyDescent="0.25">
      <c r="A60" s="64">
        <v>1119</v>
      </c>
      <c r="B60" s="111" t="s">
        <v>77</v>
      </c>
      <c r="C60" s="227">
        <f t="shared" si="4"/>
        <v>0</v>
      </c>
      <c r="D60" s="116"/>
      <c r="E60" s="118"/>
      <c r="F60" s="229">
        <f t="shared" si="5"/>
        <v>0</v>
      </c>
      <c r="G60" s="116"/>
      <c r="H60" s="408"/>
      <c r="I60" s="230">
        <f t="shared" si="6"/>
        <v>0</v>
      </c>
      <c r="J60" s="116">
        <v>0</v>
      </c>
      <c r="K60" s="408"/>
      <c r="L60" s="230">
        <f t="shared" si="7"/>
        <v>0</v>
      </c>
      <c r="M60" s="464"/>
      <c r="N60" s="118"/>
      <c r="O60" s="230">
        <f t="shared" si="8"/>
        <v>0</v>
      </c>
      <c r="P60" s="387"/>
    </row>
    <row r="61" spans="1:16" ht="24" hidden="1" x14ac:dyDescent="0.25">
      <c r="A61" s="224">
        <v>1140</v>
      </c>
      <c r="B61" s="111" t="s">
        <v>78</v>
      </c>
      <c r="C61" s="227">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227">
        <f t="shared" si="4"/>
        <v>0</v>
      </c>
      <c r="D62" s="116"/>
      <c r="E62" s="118"/>
      <c r="F62" s="229">
        <f t="shared" si="5"/>
        <v>0</v>
      </c>
      <c r="G62" s="116"/>
      <c r="H62" s="408"/>
      <c r="I62" s="230">
        <f t="shared" si="6"/>
        <v>0</v>
      </c>
      <c r="J62" s="116">
        <v>0</v>
      </c>
      <c r="K62" s="408"/>
      <c r="L62" s="230">
        <f t="shared" si="7"/>
        <v>0</v>
      </c>
      <c r="M62" s="464"/>
      <c r="N62" s="118"/>
      <c r="O62" s="230">
        <f t="shared" si="8"/>
        <v>0</v>
      </c>
      <c r="P62" s="387"/>
    </row>
    <row r="63" spans="1:16" ht="24" hidden="1" x14ac:dyDescent="0.25">
      <c r="A63" s="64">
        <v>1142</v>
      </c>
      <c r="B63" s="111" t="s">
        <v>80</v>
      </c>
      <c r="C63" s="227">
        <f t="shared" si="4"/>
        <v>0</v>
      </c>
      <c r="D63" s="116"/>
      <c r="E63" s="118"/>
      <c r="F63" s="229">
        <f t="shared" si="5"/>
        <v>0</v>
      </c>
      <c r="G63" s="116"/>
      <c r="H63" s="408"/>
      <c r="I63" s="230">
        <f t="shared" si="6"/>
        <v>0</v>
      </c>
      <c r="J63" s="116">
        <v>0</v>
      </c>
      <c r="K63" s="408"/>
      <c r="L63" s="230">
        <f t="shared" si="7"/>
        <v>0</v>
      </c>
      <c r="M63" s="464"/>
      <c r="N63" s="118"/>
      <c r="O63" s="230">
        <f t="shared" si="8"/>
        <v>0</v>
      </c>
      <c r="P63" s="387"/>
    </row>
    <row r="64" spans="1:16" ht="24" hidden="1" x14ac:dyDescent="0.25">
      <c r="A64" s="64">
        <v>1145</v>
      </c>
      <c r="B64" s="111" t="s">
        <v>81</v>
      </c>
      <c r="C64" s="227">
        <f t="shared" si="4"/>
        <v>0</v>
      </c>
      <c r="D64" s="116"/>
      <c r="E64" s="118"/>
      <c r="F64" s="229">
        <f t="shared" si="5"/>
        <v>0</v>
      </c>
      <c r="G64" s="116"/>
      <c r="H64" s="408"/>
      <c r="I64" s="230">
        <f t="shared" si="6"/>
        <v>0</v>
      </c>
      <c r="J64" s="116">
        <v>0</v>
      </c>
      <c r="K64" s="408"/>
      <c r="L64" s="230">
        <f t="shared" si="7"/>
        <v>0</v>
      </c>
      <c r="M64" s="464"/>
      <c r="N64" s="118"/>
      <c r="O64" s="230">
        <f t="shared" si="8"/>
        <v>0</v>
      </c>
      <c r="P64" s="387"/>
    </row>
    <row r="65" spans="1:16" ht="24" hidden="1" x14ac:dyDescent="0.25">
      <c r="A65" s="64">
        <v>1146</v>
      </c>
      <c r="B65" s="111" t="s">
        <v>82</v>
      </c>
      <c r="C65" s="227">
        <f t="shared" si="4"/>
        <v>0</v>
      </c>
      <c r="D65" s="116"/>
      <c r="E65" s="118"/>
      <c r="F65" s="229">
        <f t="shared" si="5"/>
        <v>0</v>
      </c>
      <c r="G65" s="116"/>
      <c r="H65" s="408"/>
      <c r="I65" s="230">
        <f t="shared" si="6"/>
        <v>0</v>
      </c>
      <c r="J65" s="116">
        <v>0</v>
      </c>
      <c r="K65" s="408"/>
      <c r="L65" s="230">
        <f t="shared" si="7"/>
        <v>0</v>
      </c>
      <c r="M65" s="464"/>
      <c r="N65" s="118"/>
      <c r="O65" s="230">
        <f t="shared" si="8"/>
        <v>0</v>
      </c>
      <c r="P65" s="387"/>
    </row>
    <row r="66" spans="1:16" hidden="1" x14ac:dyDescent="0.25">
      <c r="A66" s="64">
        <v>1147</v>
      </c>
      <c r="B66" s="111" t="s">
        <v>83</v>
      </c>
      <c r="C66" s="227">
        <f t="shared" si="4"/>
        <v>0</v>
      </c>
      <c r="D66" s="116"/>
      <c r="E66" s="118"/>
      <c r="F66" s="229">
        <f t="shared" si="5"/>
        <v>0</v>
      </c>
      <c r="G66" s="116"/>
      <c r="H66" s="408"/>
      <c r="I66" s="230">
        <f t="shared" si="6"/>
        <v>0</v>
      </c>
      <c r="J66" s="116">
        <v>0</v>
      </c>
      <c r="K66" s="408"/>
      <c r="L66" s="230">
        <f t="shared" si="7"/>
        <v>0</v>
      </c>
      <c r="M66" s="464"/>
      <c r="N66" s="118"/>
      <c r="O66" s="230">
        <f t="shared" si="8"/>
        <v>0</v>
      </c>
      <c r="P66" s="387"/>
    </row>
    <row r="67" spans="1:16" hidden="1" x14ac:dyDescent="0.25">
      <c r="A67" s="64">
        <v>1148</v>
      </c>
      <c r="B67" s="111" t="s">
        <v>84</v>
      </c>
      <c r="C67" s="227">
        <f t="shared" si="4"/>
        <v>0</v>
      </c>
      <c r="D67" s="116"/>
      <c r="E67" s="118"/>
      <c r="F67" s="229">
        <f t="shared" si="5"/>
        <v>0</v>
      </c>
      <c r="G67" s="116"/>
      <c r="H67" s="408"/>
      <c r="I67" s="230">
        <f t="shared" si="6"/>
        <v>0</v>
      </c>
      <c r="J67" s="116">
        <v>0</v>
      </c>
      <c r="K67" s="408"/>
      <c r="L67" s="230">
        <f t="shared" si="7"/>
        <v>0</v>
      </c>
      <c r="M67" s="464"/>
      <c r="N67" s="118"/>
      <c r="O67" s="230">
        <f t="shared" si="8"/>
        <v>0</v>
      </c>
      <c r="P67" s="387"/>
    </row>
    <row r="68" spans="1:16" ht="36" hidden="1" x14ac:dyDescent="0.25">
      <c r="A68" s="64">
        <v>1149</v>
      </c>
      <c r="B68" s="111" t="s">
        <v>85</v>
      </c>
      <c r="C68" s="227">
        <f t="shared" si="4"/>
        <v>0</v>
      </c>
      <c r="D68" s="116"/>
      <c r="E68" s="118"/>
      <c r="F68" s="229">
        <f t="shared" si="5"/>
        <v>0</v>
      </c>
      <c r="G68" s="116"/>
      <c r="H68" s="408"/>
      <c r="I68" s="230">
        <f t="shared" si="6"/>
        <v>0</v>
      </c>
      <c r="J68" s="116">
        <v>0</v>
      </c>
      <c r="K68" s="408"/>
      <c r="L68" s="230">
        <f t="shared" si="7"/>
        <v>0</v>
      </c>
      <c r="M68" s="464"/>
      <c r="N68" s="118"/>
      <c r="O68" s="230">
        <f t="shared" si="8"/>
        <v>0</v>
      </c>
      <c r="P68" s="387"/>
    </row>
    <row r="69" spans="1:16" ht="36" hidden="1" x14ac:dyDescent="0.25">
      <c r="A69" s="213">
        <v>1150</v>
      </c>
      <c r="B69" s="156" t="s">
        <v>86</v>
      </c>
      <c r="C69" s="227">
        <f t="shared" si="4"/>
        <v>0</v>
      </c>
      <c r="D69" s="231"/>
      <c r="E69" s="234"/>
      <c r="F69" s="218">
        <f t="shared" si="5"/>
        <v>0</v>
      </c>
      <c r="G69" s="231"/>
      <c r="H69" s="467"/>
      <c r="I69" s="219">
        <f t="shared" si="6"/>
        <v>0</v>
      </c>
      <c r="J69" s="231">
        <v>0</v>
      </c>
      <c r="K69" s="467"/>
      <c r="L69" s="219">
        <f t="shared" si="7"/>
        <v>0</v>
      </c>
      <c r="M69" s="468"/>
      <c r="N69" s="234"/>
      <c r="O69" s="219">
        <f t="shared" si="8"/>
        <v>0</v>
      </c>
      <c r="P69" s="434"/>
    </row>
    <row r="70" spans="1:16" ht="36" hidden="1" x14ac:dyDescent="0.25">
      <c r="A70" s="85">
        <v>1200</v>
      </c>
      <c r="B70" s="210" t="s">
        <v>87</v>
      </c>
      <c r="C70" s="97">
        <f t="shared" si="4"/>
        <v>0</v>
      </c>
      <c r="D70" s="95">
        <f>SUM(D71:D72)</f>
        <v>0</v>
      </c>
      <c r="E70" s="98">
        <f>SUM(E71:E72)</f>
        <v>0</v>
      </c>
      <c r="F70" s="212">
        <f>D70+E70</f>
        <v>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hidden="1" x14ac:dyDescent="0.25">
      <c r="A71" s="350">
        <v>1210</v>
      </c>
      <c r="B71" s="101" t="s">
        <v>88</v>
      </c>
      <c r="C71" s="240">
        <f t="shared" si="4"/>
        <v>0</v>
      </c>
      <c r="D71" s="106"/>
      <c r="E71" s="108"/>
      <c r="F71" s="242">
        <f t="shared" si="5"/>
        <v>0</v>
      </c>
      <c r="G71" s="106"/>
      <c r="H71" s="403"/>
      <c r="I71" s="243">
        <f t="shared" si="6"/>
        <v>0</v>
      </c>
      <c r="J71" s="106">
        <v>0</v>
      </c>
      <c r="K71" s="403"/>
      <c r="L71" s="243">
        <f t="shared" si="7"/>
        <v>0</v>
      </c>
      <c r="M71" s="463"/>
      <c r="N71" s="108"/>
      <c r="O71" s="243">
        <f t="shared" si="8"/>
        <v>0</v>
      </c>
      <c r="P71" s="382"/>
    </row>
    <row r="72" spans="1:16" ht="24" hidden="1" x14ac:dyDescent="0.25">
      <c r="A72" s="224">
        <v>1220</v>
      </c>
      <c r="B72" s="111" t="s">
        <v>89</v>
      </c>
      <c r="C72" s="227">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227">
        <f t="shared" si="4"/>
        <v>0</v>
      </c>
      <c r="D73" s="116"/>
      <c r="E73" s="118"/>
      <c r="F73" s="229">
        <f t="shared" si="5"/>
        <v>0</v>
      </c>
      <c r="G73" s="116"/>
      <c r="H73" s="408"/>
      <c r="I73" s="230">
        <f t="shared" si="6"/>
        <v>0</v>
      </c>
      <c r="J73" s="116">
        <v>0</v>
      </c>
      <c r="K73" s="408"/>
      <c r="L73" s="230">
        <f t="shared" si="7"/>
        <v>0</v>
      </c>
      <c r="M73" s="464"/>
      <c r="N73" s="118"/>
      <c r="O73" s="230">
        <f t="shared" si="8"/>
        <v>0</v>
      </c>
      <c r="P73" s="387"/>
    </row>
    <row r="74" spans="1:16" hidden="1" x14ac:dyDescent="0.25">
      <c r="A74" s="64">
        <v>1223</v>
      </c>
      <c r="B74" s="111" t="s">
        <v>91</v>
      </c>
      <c r="C74" s="227">
        <f t="shared" si="4"/>
        <v>0</v>
      </c>
      <c r="D74" s="116"/>
      <c r="E74" s="118"/>
      <c r="F74" s="229">
        <f t="shared" si="5"/>
        <v>0</v>
      </c>
      <c r="G74" s="116"/>
      <c r="H74" s="408"/>
      <c r="I74" s="230">
        <f t="shared" si="6"/>
        <v>0</v>
      </c>
      <c r="J74" s="116">
        <v>0</v>
      </c>
      <c r="K74" s="408"/>
      <c r="L74" s="230">
        <f t="shared" si="7"/>
        <v>0</v>
      </c>
      <c r="M74" s="464"/>
      <c r="N74" s="118"/>
      <c r="O74" s="230">
        <f t="shared" si="8"/>
        <v>0</v>
      </c>
      <c r="P74" s="387"/>
    </row>
    <row r="75" spans="1:16" hidden="1" x14ac:dyDescent="0.25">
      <c r="A75" s="64">
        <v>1225</v>
      </c>
      <c r="B75" s="111" t="s">
        <v>92</v>
      </c>
      <c r="C75" s="227">
        <f t="shared" si="4"/>
        <v>0</v>
      </c>
      <c r="D75" s="116"/>
      <c r="E75" s="118"/>
      <c r="F75" s="229">
        <f t="shared" si="5"/>
        <v>0</v>
      </c>
      <c r="G75" s="116"/>
      <c r="H75" s="408"/>
      <c r="I75" s="230">
        <f t="shared" si="6"/>
        <v>0</v>
      </c>
      <c r="J75" s="116">
        <v>0</v>
      </c>
      <c r="K75" s="408"/>
      <c r="L75" s="230">
        <f t="shared" si="7"/>
        <v>0</v>
      </c>
      <c r="M75" s="464"/>
      <c r="N75" s="118"/>
      <c r="O75" s="230">
        <f t="shared" si="8"/>
        <v>0</v>
      </c>
      <c r="P75" s="387"/>
    </row>
    <row r="76" spans="1:16" ht="36" hidden="1" x14ac:dyDescent="0.25">
      <c r="A76" s="64">
        <v>1227</v>
      </c>
      <c r="B76" s="111" t="s">
        <v>93</v>
      </c>
      <c r="C76" s="227">
        <f t="shared" si="4"/>
        <v>0</v>
      </c>
      <c r="D76" s="116"/>
      <c r="E76" s="118"/>
      <c r="F76" s="229">
        <f t="shared" si="5"/>
        <v>0</v>
      </c>
      <c r="G76" s="116"/>
      <c r="H76" s="408"/>
      <c r="I76" s="230">
        <f t="shared" si="6"/>
        <v>0</v>
      </c>
      <c r="J76" s="116">
        <v>0</v>
      </c>
      <c r="K76" s="408"/>
      <c r="L76" s="230">
        <f t="shared" si="7"/>
        <v>0</v>
      </c>
      <c r="M76" s="464"/>
      <c r="N76" s="118"/>
      <c r="O76" s="230">
        <f t="shared" si="8"/>
        <v>0</v>
      </c>
      <c r="P76" s="387"/>
    </row>
    <row r="77" spans="1:16" ht="60" hidden="1" x14ac:dyDescent="0.25">
      <c r="A77" s="64">
        <v>1228</v>
      </c>
      <c r="B77" s="111" t="s">
        <v>94</v>
      </c>
      <c r="C77" s="227">
        <f t="shared" si="4"/>
        <v>0</v>
      </c>
      <c r="D77" s="116"/>
      <c r="E77" s="118"/>
      <c r="F77" s="229">
        <f t="shared" si="5"/>
        <v>0</v>
      </c>
      <c r="G77" s="116"/>
      <c r="H77" s="408"/>
      <c r="I77" s="230">
        <f t="shared" si="6"/>
        <v>0</v>
      </c>
      <c r="J77" s="116">
        <v>0</v>
      </c>
      <c r="K77" s="408"/>
      <c r="L77" s="230">
        <f t="shared" si="7"/>
        <v>0</v>
      </c>
      <c r="M77" s="464"/>
      <c r="N77" s="118"/>
      <c r="O77" s="230">
        <f t="shared" si="8"/>
        <v>0</v>
      </c>
      <c r="P77" s="387"/>
    </row>
    <row r="78" spans="1:16" x14ac:dyDescent="0.25">
      <c r="A78" s="200">
        <v>2000</v>
      </c>
      <c r="B78" s="200" t="s">
        <v>95</v>
      </c>
      <c r="C78" s="608">
        <f t="shared" si="4"/>
        <v>336107</v>
      </c>
      <c r="D78" s="206">
        <f>SUM(D79,D86,D133,D167,D168,D175)</f>
        <v>354274</v>
      </c>
      <c r="E78" s="207">
        <f>SUM(E79,E86,E133,E167,E168,E175)</f>
        <v>-18167</v>
      </c>
      <c r="F78" s="208">
        <f t="shared" si="5"/>
        <v>336107</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row>
    <row r="79" spans="1:16" ht="24" hidden="1" x14ac:dyDescent="0.25">
      <c r="A79" s="85">
        <v>2100</v>
      </c>
      <c r="B79" s="210" t="s">
        <v>96</v>
      </c>
      <c r="C79" s="97">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hidden="1" x14ac:dyDescent="0.25">
      <c r="A80" s="350">
        <v>2110</v>
      </c>
      <c r="B80" s="101" t="s">
        <v>97</v>
      </c>
      <c r="C80" s="24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hidden="1" x14ac:dyDescent="0.25">
      <c r="A81" s="64">
        <v>2111</v>
      </c>
      <c r="B81" s="111" t="s">
        <v>98</v>
      </c>
      <c r="C81" s="227">
        <f t="shared" si="4"/>
        <v>0</v>
      </c>
      <c r="D81" s="116"/>
      <c r="E81" s="118"/>
      <c r="F81" s="229">
        <f t="shared" si="5"/>
        <v>0</v>
      </c>
      <c r="G81" s="116"/>
      <c r="H81" s="408"/>
      <c r="I81" s="230">
        <f t="shared" si="6"/>
        <v>0</v>
      </c>
      <c r="J81" s="116">
        <v>0</v>
      </c>
      <c r="K81" s="408"/>
      <c r="L81" s="230">
        <f t="shared" si="7"/>
        <v>0</v>
      </c>
      <c r="M81" s="464"/>
      <c r="N81" s="118"/>
      <c r="O81" s="230">
        <f t="shared" si="8"/>
        <v>0</v>
      </c>
      <c r="P81" s="387"/>
    </row>
    <row r="82" spans="1:16" ht="24" hidden="1" x14ac:dyDescent="0.25">
      <c r="A82" s="64">
        <v>2112</v>
      </c>
      <c r="B82" s="111" t="s">
        <v>99</v>
      </c>
      <c r="C82" s="227">
        <f t="shared" si="4"/>
        <v>0</v>
      </c>
      <c r="D82" s="116"/>
      <c r="E82" s="118"/>
      <c r="F82" s="229">
        <f t="shared" si="5"/>
        <v>0</v>
      </c>
      <c r="G82" s="116"/>
      <c r="H82" s="408"/>
      <c r="I82" s="230">
        <f t="shared" si="6"/>
        <v>0</v>
      </c>
      <c r="J82" s="116">
        <v>0</v>
      </c>
      <c r="K82" s="408"/>
      <c r="L82" s="230">
        <f t="shared" si="7"/>
        <v>0</v>
      </c>
      <c r="M82" s="464"/>
      <c r="N82" s="118"/>
      <c r="O82" s="230">
        <f t="shared" si="8"/>
        <v>0</v>
      </c>
      <c r="P82" s="387"/>
    </row>
    <row r="83" spans="1:16" ht="24" hidden="1" x14ac:dyDescent="0.25">
      <c r="A83" s="224">
        <v>2120</v>
      </c>
      <c r="B83" s="111" t="s">
        <v>100</v>
      </c>
      <c r="C83" s="227">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227">
        <f t="shared" si="4"/>
        <v>0</v>
      </c>
      <c r="D84" s="116"/>
      <c r="E84" s="118"/>
      <c r="F84" s="229">
        <f t="shared" si="5"/>
        <v>0</v>
      </c>
      <c r="G84" s="116"/>
      <c r="H84" s="408"/>
      <c r="I84" s="230">
        <f t="shared" si="6"/>
        <v>0</v>
      </c>
      <c r="J84" s="116">
        <v>0</v>
      </c>
      <c r="K84" s="408"/>
      <c r="L84" s="230">
        <f t="shared" si="7"/>
        <v>0</v>
      </c>
      <c r="M84" s="464"/>
      <c r="N84" s="118"/>
      <c r="O84" s="230">
        <f t="shared" si="8"/>
        <v>0</v>
      </c>
      <c r="P84" s="387"/>
    </row>
    <row r="85" spans="1:16" ht="24" hidden="1" x14ac:dyDescent="0.25">
      <c r="A85" s="64">
        <v>2122</v>
      </c>
      <c r="B85" s="111" t="s">
        <v>99</v>
      </c>
      <c r="C85" s="227">
        <f t="shared" si="4"/>
        <v>0</v>
      </c>
      <c r="D85" s="116"/>
      <c r="E85" s="118"/>
      <c r="F85" s="229">
        <f t="shared" si="5"/>
        <v>0</v>
      </c>
      <c r="G85" s="116"/>
      <c r="H85" s="408"/>
      <c r="I85" s="230">
        <f t="shared" si="6"/>
        <v>0</v>
      </c>
      <c r="J85" s="116">
        <v>0</v>
      </c>
      <c r="K85" s="408"/>
      <c r="L85" s="230">
        <f t="shared" si="7"/>
        <v>0</v>
      </c>
      <c r="M85" s="464"/>
      <c r="N85" s="118"/>
      <c r="O85" s="230">
        <f t="shared" si="8"/>
        <v>0</v>
      </c>
      <c r="P85" s="387"/>
    </row>
    <row r="86" spans="1:16" x14ac:dyDescent="0.25">
      <c r="A86" s="85">
        <v>2200</v>
      </c>
      <c r="B86" s="210" t="s">
        <v>101</v>
      </c>
      <c r="C86" s="290">
        <f t="shared" si="4"/>
        <v>336107</v>
      </c>
      <c r="D86" s="95">
        <f>SUM(D87,D92,D98,D106,D115,D119,D125,D131)</f>
        <v>354274</v>
      </c>
      <c r="E86" s="98">
        <f>SUM(E87,E92,E98,E106,E115,E119,E125,E131)</f>
        <v>-18167</v>
      </c>
      <c r="F86" s="212">
        <f t="shared" si="5"/>
        <v>336107</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row>
    <row r="87" spans="1:16" ht="24" hidden="1" x14ac:dyDescent="0.25">
      <c r="A87" s="213">
        <v>2210</v>
      </c>
      <c r="B87" s="156" t="s">
        <v>102</v>
      </c>
      <c r="C87" s="216">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227">
        <f t="shared" si="4"/>
        <v>0</v>
      </c>
      <c r="D88" s="106"/>
      <c r="E88" s="108"/>
      <c r="F88" s="242">
        <f t="shared" si="5"/>
        <v>0</v>
      </c>
      <c r="G88" s="106"/>
      <c r="H88" s="403"/>
      <c r="I88" s="243">
        <f t="shared" si="6"/>
        <v>0</v>
      </c>
      <c r="J88" s="106">
        <v>0</v>
      </c>
      <c r="K88" s="403"/>
      <c r="L88" s="243">
        <f t="shared" si="7"/>
        <v>0</v>
      </c>
      <c r="M88" s="463"/>
      <c r="N88" s="108"/>
      <c r="O88" s="243">
        <f t="shared" si="8"/>
        <v>0</v>
      </c>
      <c r="P88" s="382"/>
    </row>
    <row r="89" spans="1:16" ht="36" hidden="1" x14ac:dyDescent="0.25">
      <c r="A89" s="64">
        <v>2212</v>
      </c>
      <c r="B89" s="111" t="s">
        <v>104</v>
      </c>
      <c r="C89" s="227">
        <f t="shared" si="4"/>
        <v>0</v>
      </c>
      <c r="D89" s="116"/>
      <c r="E89" s="118"/>
      <c r="F89" s="229">
        <f t="shared" si="5"/>
        <v>0</v>
      </c>
      <c r="G89" s="116"/>
      <c r="H89" s="408"/>
      <c r="I89" s="230">
        <f t="shared" si="6"/>
        <v>0</v>
      </c>
      <c r="J89" s="116">
        <v>0</v>
      </c>
      <c r="K89" s="408"/>
      <c r="L89" s="230">
        <f t="shared" si="7"/>
        <v>0</v>
      </c>
      <c r="M89" s="464"/>
      <c r="N89" s="118"/>
      <c r="O89" s="230">
        <f t="shared" si="8"/>
        <v>0</v>
      </c>
      <c r="P89" s="387"/>
    </row>
    <row r="90" spans="1:16" ht="24" hidden="1" x14ac:dyDescent="0.25">
      <c r="A90" s="64">
        <v>2214</v>
      </c>
      <c r="B90" s="111" t="s">
        <v>105</v>
      </c>
      <c r="C90" s="227">
        <f t="shared" si="4"/>
        <v>0</v>
      </c>
      <c r="D90" s="116"/>
      <c r="E90" s="118"/>
      <c r="F90" s="229">
        <f t="shared" si="5"/>
        <v>0</v>
      </c>
      <c r="G90" s="116"/>
      <c r="H90" s="408"/>
      <c r="I90" s="230">
        <f t="shared" si="6"/>
        <v>0</v>
      </c>
      <c r="J90" s="116">
        <v>0</v>
      </c>
      <c r="K90" s="408"/>
      <c r="L90" s="230">
        <f t="shared" si="7"/>
        <v>0</v>
      </c>
      <c r="M90" s="464"/>
      <c r="N90" s="118"/>
      <c r="O90" s="230">
        <f t="shared" si="8"/>
        <v>0</v>
      </c>
      <c r="P90" s="387"/>
    </row>
    <row r="91" spans="1:16" hidden="1" x14ac:dyDescent="0.25">
      <c r="A91" s="64">
        <v>2219</v>
      </c>
      <c r="B91" s="111" t="s">
        <v>106</v>
      </c>
      <c r="C91" s="227">
        <f t="shared" si="4"/>
        <v>0</v>
      </c>
      <c r="D91" s="116"/>
      <c r="E91" s="118"/>
      <c r="F91" s="229">
        <f t="shared" si="5"/>
        <v>0</v>
      </c>
      <c r="G91" s="116"/>
      <c r="H91" s="408"/>
      <c r="I91" s="230">
        <f t="shared" si="6"/>
        <v>0</v>
      </c>
      <c r="J91" s="116">
        <v>0</v>
      </c>
      <c r="K91" s="408"/>
      <c r="L91" s="230">
        <f t="shared" si="7"/>
        <v>0</v>
      </c>
      <c r="M91" s="464"/>
      <c r="N91" s="118"/>
      <c r="O91" s="230">
        <f t="shared" si="8"/>
        <v>0</v>
      </c>
      <c r="P91" s="387"/>
    </row>
    <row r="92" spans="1:16" ht="24" hidden="1" x14ac:dyDescent="0.25">
      <c r="A92" s="224">
        <v>2220</v>
      </c>
      <c r="B92" s="111" t="s">
        <v>107</v>
      </c>
      <c r="C92" s="227">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227">
        <f t="shared" si="4"/>
        <v>0</v>
      </c>
      <c r="D93" s="116"/>
      <c r="E93" s="118"/>
      <c r="F93" s="229">
        <f t="shared" si="5"/>
        <v>0</v>
      </c>
      <c r="G93" s="116"/>
      <c r="H93" s="408"/>
      <c r="I93" s="230">
        <f t="shared" si="6"/>
        <v>0</v>
      </c>
      <c r="J93" s="116">
        <v>0</v>
      </c>
      <c r="K93" s="408"/>
      <c r="L93" s="230">
        <f t="shared" si="7"/>
        <v>0</v>
      </c>
      <c r="M93" s="464"/>
      <c r="N93" s="118"/>
      <c r="O93" s="230">
        <f t="shared" si="8"/>
        <v>0</v>
      </c>
      <c r="P93" s="387"/>
    </row>
    <row r="94" spans="1:16" hidden="1" x14ac:dyDescent="0.25">
      <c r="A94" s="64">
        <v>2222</v>
      </c>
      <c r="B94" s="111" t="s">
        <v>109</v>
      </c>
      <c r="C94" s="227">
        <f t="shared" si="4"/>
        <v>0</v>
      </c>
      <c r="D94" s="116"/>
      <c r="E94" s="118"/>
      <c r="F94" s="229">
        <f t="shared" si="5"/>
        <v>0</v>
      </c>
      <c r="G94" s="116"/>
      <c r="H94" s="408"/>
      <c r="I94" s="230">
        <f t="shared" si="6"/>
        <v>0</v>
      </c>
      <c r="J94" s="116">
        <v>0</v>
      </c>
      <c r="K94" s="408"/>
      <c r="L94" s="230">
        <f t="shared" si="7"/>
        <v>0</v>
      </c>
      <c r="M94" s="464"/>
      <c r="N94" s="118"/>
      <c r="O94" s="230">
        <f t="shared" si="8"/>
        <v>0</v>
      </c>
      <c r="P94" s="387"/>
    </row>
    <row r="95" spans="1:16" hidden="1" x14ac:dyDescent="0.25">
      <c r="A95" s="64">
        <v>2223</v>
      </c>
      <c r="B95" s="111" t="s">
        <v>110</v>
      </c>
      <c r="C95" s="227">
        <f t="shared" si="4"/>
        <v>0</v>
      </c>
      <c r="D95" s="116"/>
      <c r="E95" s="118"/>
      <c r="F95" s="229">
        <f t="shared" si="5"/>
        <v>0</v>
      </c>
      <c r="G95" s="116"/>
      <c r="H95" s="408"/>
      <c r="I95" s="230">
        <f t="shared" si="6"/>
        <v>0</v>
      </c>
      <c r="J95" s="116">
        <v>0</v>
      </c>
      <c r="K95" s="408"/>
      <c r="L95" s="230">
        <f t="shared" si="7"/>
        <v>0</v>
      </c>
      <c r="M95" s="464"/>
      <c r="N95" s="118"/>
      <c r="O95" s="230">
        <f t="shared" si="8"/>
        <v>0</v>
      </c>
      <c r="P95" s="387"/>
    </row>
    <row r="96" spans="1:16" ht="48" hidden="1" x14ac:dyDescent="0.25">
      <c r="A96" s="64">
        <v>2224</v>
      </c>
      <c r="B96" s="111" t="s">
        <v>111</v>
      </c>
      <c r="C96" s="227">
        <f t="shared" si="4"/>
        <v>0</v>
      </c>
      <c r="D96" s="116"/>
      <c r="E96" s="118"/>
      <c r="F96" s="229">
        <f t="shared" si="5"/>
        <v>0</v>
      </c>
      <c r="G96" s="116"/>
      <c r="H96" s="408"/>
      <c r="I96" s="230">
        <f t="shared" si="6"/>
        <v>0</v>
      </c>
      <c r="J96" s="116">
        <v>0</v>
      </c>
      <c r="K96" s="408"/>
      <c r="L96" s="230">
        <f t="shared" si="7"/>
        <v>0</v>
      </c>
      <c r="M96" s="464"/>
      <c r="N96" s="118"/>
      <c r="O96" s="230">
        <f t="shared" si="8"/>
        <v>0</v>
      </c>
      <c r="P96" s="387"/>
    </row>
    <row r="97" spans="1:16" ht="24" hidden="1" x14ac:dyDescent="0.25">
      <c r="A97" s="64">
        <v>2229</v>
      </c>
      <c r="B97" s="111" t="s">
        <v>112</v>
      </c>
      <c r="C97" s="227">
        <f t="shared" si="4"/>
        <v>0</v>
      </c>
      <c r="D97" s="116"/>
      <c r="E97" s="118"/>
      <c r="F97" s="229">
        <f t="shared" si="5"/>
        <v>0</v>
      </c>
      <c r="G97" s="116"/>
      <c r="H97" s="408"/>
      <c r="I97" s="230">
        <f t="shared" si="6"/>
        <v>0</v>
      </c>
      <c r="J97" s="116">
        <v>0</v>
      </c>
      <c r="K97" s="408"/>
      <c r="L97" s="230">
        <f t="shared" si="7"/>
        <v>0</v>
      </c>
      <c r="M97" s="464"/>
      <c r="N97" s="118"/>
      <c r="O97" s="230">
        <f t="shared" si="8"/>
        <v>0</v>
      </c>
      <c r="P97" s="387"/>
    </row>
    <row r="98" spans="1:16" ht="36" hidden="1" x14ac:dyDescent="0.25">
      <c r="A98" s="224">
        <v>2230</v>
      </c>
      <c r="B98" s="111" t="s">
        <v>113</v>
      </c>
      <c r="C98" s="227">
        <f t="shared" si="4"/>
        <v>0</v>
      </c>
      <c r="D98" s="225">
        <f>SUM(D99:D105)</f>
        <v>0</v>
      </c>
      <c r="E98" s="228">
        <f>SUM(E99:E105)</f>
        <v>0</v>
      </c>
      <c r="F98" s="229">
        <f t="shared" si="5"/>
        <v>0</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hidden="1" x14ac:dyDescent="0.25">
      <c r="A99" s="64">
        <v>2231</v>
      </c>
      <c r="B99" s="111" t="s">
        <v>114</v>
      </c>
      <c r="C99" s="227">
        <f t="shared" si="4"/>
        <v>0</v>
      </c>
      <c r="D99" s="116"/>
      <c r="E99" s="118"/>
      <c r="F99" s="229">
        <f t="shared" si="5"/>
        <v>0</v>
      </c>
      <c r="G99" s="116"/>
      <c r="H99" s="408"/>
      <c r="I99" s="230">
        <f t="shared" si="6"/>
        <v>0</v>
      </c>
      <c r="J99" s="116">
        <v>0</v>
      </c>
      <c r="K99" s="408"/>
      <c r="L99" s="230">
        <f t="shared" si="7"/>
        <v>0</v>
      </c>
      <c r="M99" s="464"/>
      <c r="N99" s="118"/>
      <c r="O99" s="230">
        <f t="shared" si="8"/>
        <v>0</v>
      </c>
      <c r="P99" s="387"/>
    </row>
    <row r="100" spans="1:16" ht="36" hidden="1" x14ac:dyDescent="0.25">
      <c r="A100" s="64">
        <v>2232</v>
      </c>
      <c r="B100" s="111" t="s">
        <v>115</v>
      </c>
      <c r="C100" s="227">
        <f t="shared" si="4"/>
        <v>0</v>
      </c>
      <c r="D100" s="116"/>
      <c r="E100" s="118"/>
      <c r="F100" s="229">
        <f t="shared" si="5"/>
        <v>0</v>
      </c>
      <c r="G100" s="116"/>
      <c r="H100" s="408"/>
      <c r="I100" s="230">
        <f t="shared" si="6"/>
        <v>0</v>
      </c>
      <c r="J100" s="116">
        <v>0</v>
      </c>
      <c r="K100" s="408"/>
      <c r="L100" s="230">
        <f t="shared" si="7"/>
        <v>0</v>
      </c>
      <c r="M100" s="464"/>
      <c r="N100" s="118"/>
      <c r="O100" s="230">
        <f t="shared" si="8"/>
        <v>0</v>
      </c>
      <c r="P100" s="387"/>
    </row>
    <row r="101" spans="1:16" ht="24" hidden="1" x14ac:dyDescent="0.25">
      <c r="A101" s="55">
        <v>2233</v>
      </c>
      <c r="B101" s="101" t="s">
        <v>116</v>
      </c>
      <c r="C101" s="227">
        <f t="shared" si="4"/>
        <v>0</v>
      </c>
      <c r="D101" s="106"/>
      <c r="E101" s="108"/>
      <c r="F101" s="242">
        <f t="shared" si="5"/>
        <v>0</v>
      </c>
      <c r="G101" s="106"/>
      <c r="H101" s="403"/>
      <c r="I101" s="243">
        <f t="shared" si="6"/>
        <v>0</v>
      </c>
      <c r="J101" s="106">
        <v>0</v>
      </c>
      <c r="K101" s="403"/>
      <c r="L101" s="243">
        <f t="shared" si="7"/>
        <v>0</v>
      </c>
      <c r="M101" s="463"/>
      <c r="N101" s="108"/>
      <c r="O101" s="243">
        <f t="shared" si="8"/>
        <v>0</v>
      </c>
      <c r="P101" s="382"/>
    </row>
    <row r="102" spans="1:16" ht="36" hidden="1" x14ac:dyDescent="0.25">
      <c r="A102" s="64">
        <v>2234</v>
      </c>
      <c r="B102" s="111" t="s">
        <v>117</v>
      </c>
      <c r="C102" s="227">
        <f t="shared" si="4"/>
        <v>0</v>
      </c>
      <c r="D102" s="116"/>
      <c r="E102" s="118"/>
      <c r="F102" s="229">
        <f t="shared" si="5"/>
        <v>0</v>
      </c>
      <c r="G102" s="116"/>
      <c r="H102" s="408"/>
      <c r="I102" s="230">
        <f t="shared" si="6"/>
        <v>0</v>
      </c>
      <c r="J102" s="116">
        <v>0</v>
      </c>
      <c r="K102" s="408"/>
      <c r="L102" s="230">
        <f t="shared" si="7"/>
        <v>0</v>
      </c>
      <c r="M102" s="464"/>
      <c r="N102" s="118"/>
      <c r="O102" s="230">
        <f t="shared" si="8"/>
        <v>0</v>
      </c>
      <c r="P102" s="387"/>
    </row>
    <row r="103" spans="1:16" ht="24" hidden="1" x14ac:dyDescent="0.25">
      <c r="A103" s="64">
        <v>2235</v>
      </c>
      <c r="B103" s="111" t="s">
        <v>118</v>
      </c>
      <c r="C103" s="227">
        <f t="shared" si="4"/>
        <v>0</v>
      </c>
      <c r="D103" s="116"/>
      <c r="E103" s="118"/>
      <c r="F103" s="229">
        <f t="shared" si="5"/>
        <v>0</v>
      </c>
      <c r="G103" s="116"/>
      <c r="H103" s="408"/>
      <c r="I103" s="230">
        <f t="shared" si="6"/>
        <v>0</v>
      </c>
      <c r="J103" s="116">
        <v>0</v>
      </c>
      <c r="K103" s="408"/>
      <c r="L103" s="230">
        <f t="shared" si="7"/>
        <v>0</v>
      </c>
      <c r="M103" s="464"/>
      <c r="N103" s="118"/>
      <c r="O103" s="230">
        <f t="shared" si="8"/>
        <v>0</v>
      </c>
      <c r="P103" s="387"/>
    </row>
    <row r="104" spans="1:16" hidden="1" x14ac:dyDescent="0.25">
      <c r="A104" s="64">
        <v>2236</v>
      </c>
      <c r="B104" s="111" t="s">
        <v>119</v>
      </c>
      <c r="C104" s="227">
        <f t="shared" si="4"/>
        <v>0</v>
      </c>
      <c r="D104" s="116"/>
      <c r="E104" s="118"/>
      <c r="F104" s="229">
        <f t="shared" si="5"/>
        <v>0</v>
      </c>
      <c r="G104" s="116"/>
      <c r="H104" s="408"/>
      <c r="I104" s="230">
        <f t="shared" si="6"/>
        <v>0</v>
      </c>
      <c r="J104" s="116">
        <v>0</v>
      </c>
      <c r="K104" s="408"/>
      <c r="L104" s="230">
        <f t="shared" si="7"/>
        <v>0</v>
      </c>
      <c r="M104" s="464"/>
      <c r="N104" s="118"/>
      <c r="O104" s="230">
        <f t="shared" si="8"/>
        <v>0</v>
      </c>
      <c r="P104" s="387"/>
    </row>
    <row r="105" spans="1:16" ht="24" hidden="1" x14ac:dyDescent="0.25">
      <c r="A105" s="64">
        <v>2239</v>
      </c>
      <c r="B105" s="111" t="s">
        <v>120</v>
      </c>
      <c r="C105" s="227">
        <f t="shared" si="4"/>
        <v>0</v>
      </c>
      <c r="D105" s="116"/>
      <c r="E105" s="118"/>
      <c r="F105" s="229">
        <f t="shared" si="5"/>
        <v>0</v>
      </c>
      <c r="G105" s="116"/>
      <c r="H105" s="408"/>
      <c r="I105" s="230">
        <f t="shared" si="6"/>
        <v>0</v>
      </c>
      <c r="J105" s="116">
        <v>0</v>
      </c>
      <c r="K105" s="408"/>
      <c r="L105" s="230">
        <f t="shared" si="7"/>
        <v>0</v>
      </c>
      <c r="M105" s="464"/>
      <c r="N105" s="118"/>
      <c r="O105" s="230">
        <f t="shared" si="8"/>
        <v>0</v>
      </c>
      <c r="P105" s="387"/>
    </row>
    <row r="106" spans="1:16" ht="36" hidden="1" x14ac:dyDescent="0.25">
      <c r="A106" s="224">
        <v>2240</v>
      </c>
      <c r="B106" s="111" t="s">
        <v>121</v>
      </c>
      <c r="C106" s="227">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227">
        <f t="shared" si="4"/>
        <v>0</v>
      </c>
      <c r="D107" s="116"/>
      <c r="E107" s="118"/>
      <c r="F107" s="229">
        <f t="shared" si="5"/>
        <v>0</v>
      </c>
      <c r="G107" s="116"/>
      <c r="H107" s="408"/>
      <c r="I107" s="230">
        <f t="shared" si="6"/>
        <v>0</v>
      </c>
      <c r="J107" s="116">
        <v>0</v>
      </c>
      <c r="K107" s="408"/>
      <c r="L107" s="230">
        <f t="shared" si="7"/>
        <v>0</v>
      </c>
      <c r="M107" s="464"/>
      <c r="N107" s="118"/>
      <c r="O107" s="230">
        <f t="shared" si="8"/>
        <v>0</v>
      </c>
      <c r="P107" s="387"/>
    </row>
    <row r="108" spans="1:16" ht="24" hidden="1" x14ac:dyDescent="0.25">
      <c r="A108" s="64">
        <v>2242</v>
      </c>
      <c r="B108" s="111" t="s">
        <v>123</v>
      </c>
      <c r="C108" s="227">
        <f t="shared" si="4"/>
        <v>0</v>
      </c>
      <c r="D108" s="116"/>
      <c r="E108" s="118"/>
      <c r="F108" s="229">
        <f t="shared" si="5"/>
        <v>0</v>
      </c>
      <c r="G108" s="116"/>
      <c r="H108" s="408"/>
      <c r="I108" s="230">
        <f t="shared" si="6"/>
        <v>0</v>
      </c>
      <c r="J108" s="116">
        <v>0</v>
      </c>
      <c r="K108" s="408"/>
      <c r="L108" s="230">
        <f t="shared" si="7"/>
        <v>0</v>
      </c>
      <c r="M108" s="464"/>
      <c r="N108" s="118"/>
      <c r="O108" s="230">
        <f t="shared" si="8"/>
        <v>0</v>
      </c>
      <c r="P108" s="387"/>
    </row>
    <row r="109" spans="1:16" ht="24" hidden="1" x14ac:dyDescent="0.25">
      <c r="A109" s="64">
        <v>2243</v>
      </c>
      <c r="B109" s="111" t="s">
        <v>124</v>
      </c>
      <c r="C109" s="227">
        <f t="shared" si="4"/>
        <v>0</v>
      </c>
      <c r="D109" s="116"/>
      <c r="E109" s="118"/>
      <c r="F109" s="229">
        <f t="shared" si="5"/>
        <v>0</v>
      </c>
      <c r="G109" s="116"/>
      <c r="H109" s="408"/>
      <c r="I109" s="230">
        <f t="shared" si="6"/>
        <v>0</v>
      </c>
      <c r="J109" s="116">
        <v>0</v>
      </c>
      <c r="K109" s="408"/>
      <c r="L109" s="230">
        <f t="shared" si="7"/>
        <v>0</v>
      </c>
      <c r="M109" s="464"/>
      <c r="N109" s="118"/>
      <c r="O109" s="230">
        <f t="shared" si="8"/>
        <v>0</v>
      </c>
      <c r="P109" s="387"/>
    </row>
    <row r="110" spans="1:16" hidden="1" x14ac:dyDescent="0.25">
      <c r="A110" s="64">
        <v>2244</v>
      </c>
      <c r="B110" s="111" t="s">
        <v>125</v>
      </c>
      <c r="C110" s="227">
        <f t="shared" si="4"/>
        <v>0</v>
      </c>
      <c r="D110" s="116"/>
      <c r="E110" s="118"/>
      <c r="F110" s="229">
        <f t="shared" si="5"/>
        <v>0</v>
      </c>
      <c r="G110" s="116"/>
      <c r="H110" s="408"/>
      <c r="I110" s="230">
        <f t="shared" si="6"/>
        <v>0</v>
      </c>
      <c r="J110" s="116">
        <v>0</v>
      </c>
      <c r="K110" s="408"/>
      <c r="L110" s="230">
        <f t="shared" si="7"/>
        <v>0</v>
      </c>
      <c r="M110" s="464"/>
      <c r="N110" s="118"/>
      <c r="O110" s="230">
        <f t="shared" si="8"/>
        <v>0</v>
      </c>
      <c r="P110" s="387"/>
    </row>
    <row r="111" spans="1:16" ht="24" hidden="1" x14ac:dyDescent="0.25">
      <c r="A111" s="64">
        <v>2246</v>
      </c>
      <c r="B111" s="111" t="s">
        <v>126</v>
      </c>
      <c r="C111" s="227">
        <f t="shared" si="4"/>
        <v>0</v>
      </c>
      <c r="D111" s="116"/>
      <c r="E111" s="118"/>
      <c r="F111" s="229">
        <f t="shared" si="5"/>
        <v>0</v>
      </c>
      <c r="G111" s="116"/>
      <c r="H111" s="408"/>
      <c r="I111" s="230">
        <f t="shared" si="6"/>
        <v>0</v>
      </c>
      <c r="J111" s="116">
        <v>0</v>
      </c>
      <c r="K111" s="408"/>
      <c r="L111" s="230">
        <f t="shared" si="7"/>
        <v>0</v>
      </c>
      <c r="M111" s="464"/>
      <c r="N111" s="118"/>
      <c r="O111" s="230">
        <f t="shared" si="8"/>
        <v>0</v>
      </c>
      <c r="P111" s="387"/>
    </row>
    <row r="112" spans="1:16" hidden="1" x14ac:dyDescent="0.25">
      <c r="A112" s="64">
        <v>2247</v>
      </c>
      <c r="B112" s="111" t="s">
        <v>127</v>
      </c>
      <c r="C112" s="227">
        <f t="shared" si="4"/>
        <v>0</v>
      </c>
      <c r="D112" s="116"/>
      <c r="E112" s="118"/>
      <c r="F112" s="229">
        <f t="shared" si="5"/>
        <v>0</v>
      </c>
      <c r="G112" s="116"/>
      <c r="H112" s="408"/>
      <c r="I112" s="230">
        <f t="shared" si="6"/>
        <v>0</v>
      </c>
      <c r="J112" s="116">
        <v>0</v>
      </c>
      <c r="K112" s="408"/>
      <c r="L112" s="230">
        <f t="shared" si="7"/>
        <v>0</v>
      </c>
      <c r="M112" s="464"/>
      <c r="N112" s="118"/>
      <c r="O112" s="230">
        <f t="shared" si="8"/>
        <v>0</v>
      </c>
      <c r="P112" s="387"/>
    </row>
    <row r="113" spans="1:16" ht="24" hidden="1" x14ac:dyDescent="0.25">
      <c r="A113" s="64">
        <v>2248</v>
      </c>
      <c r="B113" s="111" t="s">
        <v>128</v>
      </c>
      <c r="C113" s="227">
        <f t="shared" si="4"/>
        <v>0</v>
      </c>
      <c r="D113" s="116"/>
      <c r="E113" s="118"/>
      <c r="F113" s="229">
        <f t="shared" si="5"/>
        <v>0</v>
      </c>
      <c r="G113" s="116"/>
      <c r="H113" s="408"/>
      <c r="I113" s="230">
        <f t="shared" si="6"/>
        <v>0</v>
      </c>
      <c r="J113" s="116">
        <v>0</v>
      </c>
      <c r="K113" s="408"/>
      <c r="L113" s="230">
        <f t="shared" si="7"/>
        <v>0</v>
      </c>
      <c r="M113" s="464"/>
      <c r="N113" s="118"/>
      <c r="O113" s="230">
        <f t="shared" si="8"/>
        <v>0</v>
      </c>
      <c r="P113" s="387"/>
    </row>
    <row r="114" spans="1:16" ht="24" hidden="1" x14ac:dyDescent="0.25">
      <c r="A114" s="64">
        <v>2249</v>
      </c>
      <c r="B114" s="111" t="s">
        <v>129</v>
      </c>
      <c r="C114" s="227">
        <f t="shared" si="4"/>
        <v>0</v>
      </c>
      <c r="D114" s="116"/>
      <c r="E114" s="118"/>
      <c r="F114" s="229">
        <f t="shared" si="5"/>
        <v>0</v>
      </c>
      <c r="G114" s="116"/>
      <c r="H114" s="408"/>
      <c r="I114" s="230">
        <f t="shared" si="6"/>
        <v>0</v>
      </c>
      <c r="J114" s="116">
        <v>0</v>
      </c>
      <c r="K114" s="408"/>
      <c r="L114" s="230">
        <f t="shared" si="7"/>
        <v>0</v>
      </c>
      <c r="M114" s="464"/>
      <c r="N114" s="118"/>
      <c r="O114" s="230">
        <f t="shared" si="8"/>
        <v>0</v>
      </c>
      <c r="P114" s="387"/>
    </row>
    <row r="115" spans="1:16" hidden="1" x14ac:dyDescent="0.25">
      <c r="A115" s="224">
        <v>2250</v>
      </c>
      <c r="B115" s="111" t="s">
        <v>130</v>
      </c>
      <c r="C115" s="227">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227">
        <f t="shared" si="4"/>
        <v>0</v>
      </c>
      <c r="D116" s="116"/>
      <c r="E116" s="118"/>
      <c r="F116" s="229">
        <f t="shared" si="5"/>
        <v>0</v>
      </c>
      <c r="G116" s="116"/>
      <c r="H116" s="408"/>
      <c r="I116" s="230">
        <f t="shared" si="6"/>
        <v>0</v>
      </c>
      <c r="J116" s="116">
        <v>0</v>
      </c>
      <c r="K116" s="408"/>
      <c r="L116" s="230">
        <f t="shared" si="7"/>
        <v>0</v>
      </c>
      <c r="M116" s="464"/>
      <c r="N116" s="118"/>
      <c r="O116" s="230">
        <f t="shared" si="8"/>
        <v>0</v>
      </c>
      <c r="P116" s="387"/>
    </row>
    <row r="117" spans="1:16" ht="24" hidden="1" x14ac:dyDescent="0.25">
      <c r="A117" s="64">
        <v>2252</v>
      </c>
      <c r="B117" s="111" t="s">
        <v>132</v>
      </c>
      <c r="C117" s="227">
        <f t="shared" ref="C117:C181" si="9">F117+I117+L117+O117</f>
        <v>0</v>
      </c>
      <c r="D117" s="116"/>
      <c r="E117" s="118"/>
      <c r="F117" s="229">
        <f t="shared" si="5"/>
        <v>0</v>
      </c>
      <c r="G117" s="116"/>
      <c r="H117" s="408"/>
      <c r="I117" s="230">
        <f t="shared" si="6"/>
        <v>0</v>
      </c>
      <c r="J117" s="116">
        <v>0</v>
      </c>
      <c r="K117" s="408"/>
      <c r="L117" s="230">
        <f t="shared" si="7"/>
        <v>0</v>
      </c>
      <c r="M117" s="464"/>
      <c r="N117" s="118"/>
      <c r="O117" s="230">
        <f t="shared" si="8"/>
        <v>0</v>
      </c>
      <c r="P117" s="387"/>
    </row>
    <row r="118" spans="1:16" ht="24" hidden="1" x14ac:dyDescent="0.25">
      <c r="A118" s="64">
        <v>2259</v>
      </c>
      <c r="B118" s="111" t="s">
        <v>133</v>
      </c>
      <c r="C118" s="227">
        <f t="shared" si="9"/>
        <v>0</v>
      </c>
      <c r="D118" s="116"/>
      <c r="E118" s="118"/>
      <c r="F118" s="229">
        <f t="shared" ref="F118:F182" si="10">D118+E118</f>
        <v>0</v>
      </c>
      <c r="G118" s="116"/>
      <c r="H118" s="408"/>
      <c r="I118" s="230">
        <f t="shared" ref="I118:I182" si="11">G118+H118</f>
        <v>0</v>
      </c>
      <c r="J118" s="116">
        <v>0</v>
      </c>
      <c r="K118" s="408"/>
      <c r="L118" s="230">
        <f t="shared" ref="L118:L182" si="12">J118+K118</f>
        <v>0</v>
      </c>
      <c r="M118" s="464"/>
      <c r="N118" s="118"/>
      <c r="O118" s="230">
        <f t="shared" ref="O118:O182" si="13">M118+N118</f>
        <v>0</v>
      </c>
      <c r="P118" s="387"/>
    </row>
    <row r="119" spans="1:16" hidden="1" x14ac:dyDescent="0.25">
      <c r="A119" s="224">
        <v>2260</v>
      </c>
      <c r="B119" s="111" t="s">
        <v>134</v>
      </c>
      <c r="C119" s="227">
        <f t="shared" si="9"/>
        <v>0</v>
      </c>
      <c r="D119" s="225">
        <f>SUM(D120:D124)</f>
        <v>0</v>
      </c>
      <c r="E119" s="228">
        <f>SUM(E120:E124)</f>
        <v>0</v>
      </c>
      <c r="F119" s="229">
        <f t="shared" si="10"/>
        <v>0</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row>
    <row r="120" spans="1:16" hidden="1" x14ac:dyDescent="0.25">
      <c r="A120" s="64">
        <v>2261</v>
      </c>
      <c r="B120" s="111" t="s">
        <v>135</v>
      </c>
      <c r="C120" s="227">
        <f t="shared" si="9"/>
        <v>0</v>
      </c>
      <c r="D120" s="116"/>
      <c r="E120" s="118"/>
      <c r="F120" s="229">
        <f t="shared" si="10"/>
        <v>0</v>
      </c>
      <c r="G120" s="116"/>
      <c r="H120" s="408"/>
      <c r="I120" s="230">
        <f t="shared" si="11"/>
        <v>0</v>
      </c>
      <c r="J120" s="116">
        <v>0</v>
      </c>
      <c r="K120" s="408"/>
      <c r="L120" s="230">
        <f t="shared" si="12"/>
        <v>0</v>
      </c>
      <c r="M120" s="464"/>
      <c r="N120" s="118"/>
      <c r="O120" s="230">
        <f t="shared" si="13"/>
        <v>0</v>
      </c>
      <c r="P120" s="387"/>
    </row>
    <row r="121" spans="1:16" hidden="1" x14ac:dyDescent="0.25">
      <c r="A121" s="64">
        <v>2262</v>
      </c>
      <c r="B121" s="111" t="s">
        <v>136</v>
      </c>
      <c r="C121" s="227">
        <f t="shared" si="9"/>
        <v>0</v>
      </c>
      <c r="D121" s="116"/>
      <c r="E121" s="118"/>
      <c r="F121" s="229">
        <f t="shared" si="10"/>
        <v>0</v>
      </c>
      <c r="G121" s="116"/>
      <c r="H121" s="408"/>
      <c r="I121" s="230">
        <f t="shared" si="11"/>
        <v>0</v>
      </c>
      <c r="J121" s="116">
        <v>0</v>
      </c>
      <c r="K121" s="408"/>
      <c r="L121" s="230">
        <f t="shared" si="12"/>
        <v>0</v>
      </c>
      <c r="M121" s="464"/>
      <c r="N121" s="118"/>
      <c r="O121" s="230">
        <f t="shared" si="13"/>
        <v>0</v>
      </c>
      <c r="P121" s="387"/>
    </row>
    <row r="122" spans="1:16" hidden="1" x14ac:dyDescent="0.25">
      <c r="A122" s="64">
        <v>2263</v>
      </c>
      <c r="B122" s="111" t="s">
        <v>137</v>
      </c>
      <c r="C122" s="227">
        <f t="shared" si="9"/>
        <v>0</v>
      </c>
      <c r="D122" s="116"/>
      <c r="E122" s="118"/>
      <c r="F122" s="229">
        <f t="shared" si="10"/>
        <v>0</v>
      </c>
      <c r="G122" s="116"/>
      <c r="H122" s="408"/>
      <c r="I122" s="230">
        <f t="shared" si="11"/>
        <v>0</v>
      </c>
      <c r="J122" s="116">
        <v>0</v>
      </c>
      <c r="K122" s="408"/>
      <c r="L122" s="230">
        <f t="shared" si="12"/>
        <v>0</v>
      </c>
      <c r="M122" s="464"/>
      <c r="N122" s="118"/>
      <c r="O122" s="230">
        <f t="shared" si="13"/>
        <v>0</v>
      </c>
      <c r="P122" s="387"/>
    </row>
    <row r="123" spans="1:16" ht="24" hidden="1" x14ac:dyDescent="0.25">
      <c r="A123" s="64">
        <v>2264</v>
      </c>
      <c r="B123" s="111" t="s">
        <v>138</v>
      </c>
      <c r="C123" s="227">
        <f t="shared" si="9"/>
        <v>0</v>
      </c>
      <c r="D123" s="116"/>
      <c r="E123" s="118"/>
      <c r="F123" s="229">
        <f t="shared" si="10"/>
        <v>0</v>
      </c>
      <c r="G123" s="116"/>
      <c r="H123" s="408"/>
      <c r="I123" s="230">
        <f t="shared" si="11"/>
        <v>0</v>
      </c>
      <c r="J123" s="116">
        <v>0</v>
      </c>
      <c r="K123" s="408"/>
      <c r="L123" s="230">
        <f t="shared" si="12"/>
        <v>0</v>
      </c>
      <c r="M123" s="464"/>
      <c r="N123" s="118"/>
      <c r="O123" s="230">
        <f t="shared" si="13"/>
        <v>0</v>
      </c>
      <c r="P123" s="387"/>
    </row>
    <row r="124" spans="1:16" hidden="1" x14ac:dyDescent="0.25">
      <c r="A124" s="64">
        <v>2269</v>
      </c>
      <c r="B124" s="111" t="s">
        <v>139</v>
      </c>
      <c r="C124" s="227">
        <f t="shared" si="9"/>
        <v>0</v>
      </c>
      <c r="D124" s="116"/>
      <c r="E124" s="118"/>
      <c r="F124" s="229">
        <f t="shared" si="10"/>
        <v>0</v>
      </c>
      <c r="G124" s="116"/>
      <c r="H124" s="408"/>
      <c r="I124" s="230">
        <f t="shared" si="11"/>
        <v>0</v>
      </c>
      <c r="J124" s="116">
        <v>0</v>
      </c>
      <c r="K124" s="408"/>
      <c r="L124" s="230">
        <f t="shared" si="12"/>
        <v>0</v>
      </c>
      <c r="M124" s="464"/>
      <c r="N124" s="118"/>
      <c r="O124" s="230">
        <f t="shared" si="13"/>
        <v>0</v>
      </c>
      <c r="P124" s="387"/>
    </row>
    <row r="125" spans="1:16" x14ac:dyDescent="0.25">
      <c r="A125" s="224">
        <v>2270</v>
      </c>
      <c r="B125" s="111" t="s">
        <v>140</v>
      </c>
      <c r="C125" s="227">
        <f t="shared" si="9"/>
        <v>336107</v>
      </c>
      <c r="D125" s="225">
        <f>SUM(D126:D130)</f>
        <v>354274</v>
      </c>
      <c r="E125" s="228">
        <f>SUM(E126:E130)</f>
        <v>-18167</v>
      </c>
      <c r="F125" s="229">
        <f t="shared" si="10"/>
        <v>336107</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row>
    <row r="126" spans="1:16" hidden="1" x14ac:dyDescent="0.25">
      <c r="A126" s="64">
        <v>2272</v>
      </c>
      <c r="B126" s="4" t="s">
        <v>141</v>
      </c>
      <c r="C126" s="227">
        <f t="shared" si="9"/>
        <v>0</v>
      </c>
      <c r="D126" s="116"/>
      <c r="E126" s="118"/>
      <c r="F126" s="229">
        <f t="shared" si="10"/>
        <v>0</v>
      </c>
      <c r="G126" s="116"/>
      <c r="H126" s="408"/>
      <c r="I126" s="230">
        <f t="shared" si="11"/>
        <v>0</v>
      </c>
      <c r="J126" s="116">
        <v>0</v>
      </c>
      <c r="K126" s="408"/>
      <c r="L126" s="230">
        <f t="shared" si="12"/>
        <v>0</v>
      </c>
      <c r="M126" s="464"/>
      <c r="N126" s="118"/>
      <c r="O126" s="230">
        <f t="shared" si="13"/>
        <v>0</v>
      </c>
      <c r="P126" s="387"/>
    </row>
    <row r="127" spans="1:16" ht="24" x14ac:dyDescent="0.25">
      <c r="A127" s="64">
        <v>2275</v>
      </c>
      <c r="B127" s="111" t="s">
        <v>142</v>
      </c>
      <c r="C127" s="227">
        <f t="shared" si="9"/>
        <v>336107</v>
      </c>
      <c r="D127" s="116">
        <f>534375-100000-80000-101</f>
        <v>354274</v>
      </c>
      <c r="E127" s="118">
        <f>-1240-700-16227</f>
        <v>-18167</v>
      </c>
      <c r="F127" s="229">
        <f t="shared" si="10"/>
        <v>336107</v>
      </c>
      <c r="G127" s="116"/>
      <c r="H127" s="408"/>
      <c r="I127" s="230">
        <f t="shared" si="11"/>
        <v>0</v>
      </c>
      <c r="J127" s="116">
        <v>0</v>
      </c>
      <c r="K127" s="408"/>
      <c r="L127" s="230">
        <f t="shared" si="12"/>
        <v>0</v>
      </c>
      <c r="M127" s="464"/>
      <c r="N127" s="118"/>
      <c r="O127" s="230">
        <f t="shared" si="13"/>
        <v>0</v>
      </c>
      <c r="P127" s="387"/>
    </row>
    <row r="128" spans="1:16" ht="36" hidden="1" x14ac:dyDescent="0.25">
      <c r="A128" s="64">
        <v>2276</v>
      </c>
      <c r="B128" s="111" t="s">
        <v>143</v>
      </c>
      <c r="C128" s="227">
        <f t="shared" si="9"/>
        <v>0</v>
      </c>
      <c r="D128" s="116"/>
      <c r="E128" s="118"/>
      <c r="F128" s="229">
        <f t="shared" si="10"/>
        <v>0</v>
      </c>
      <c r="G128" s="116"/>
      <c r="H128" s="408"/>
      <c r="I128" s="230">
        <f t="shared" si="11"/>
        <v>0</v>
      </c>
      <c r="J128" s="116">
        <v>0</v>
      </c>
      <c r="K128" s="408"/>
      <c r="L128" s="230">
        <f t="shared" si="12"/>
        <v>0</v>
      </c>
      <c r="M128" s="464"/>
      <c r="N128" s="118"/>
      <c r="O128" s="230">
        <f t="shared" si="13"/>
        <v>0</v>
      </c>
      <c r="P128" s="387"/>
    </row>
    <row r="129" spans="1:16" ht="24" hidden="1" x14ac:dyDescent="0.25">
      <c r="A129" s="64">
        <v>2278</v>
      </c>
      <c r="B129" s="111" t="s">
        <v>144</v>
      </c>
      <c r="C129" s="227">
        <f t="shared" si="9"/>
        <v>0</v>
      </c>
      <c r="D129" s="116"/>
      <c r="E129" s="118"/>
      <c r="F129" s="229">
        <f t="shared" si="10"/>
        <v>0</v>
      </c>
      <c r="G129" s="116"/>
      <c r="H129" s="408"/>
      <c r="I129" s="230">
        <f t="shared" si="11"/>
        <v>0</v>
      </c>
      <c r="J129" s="116">
        <v>0</v>
      </c>
      <c r="K129" s="408"/>
      <c r="L129" s="230">
        <f t="shared" si="12"/>
        <v>0</v>
      </c>
      <c r="M129" s="464"/>
      <c r="N129" s="118"/>
      <c r="O129" s="230">
        <f t="shared" si="13"/>
        <v>0</v>
      </c>
      <c r="P129" s="387"/>
    </row>
    <row r="130" spans="1:16" ht="24" hidden="1" x14ac:dyDescent="0.25">
      <c r="A130" s="64">
        <v>2279</v>
      </c>
      <c r="B130" s="111" t="s">
        <v>145</v>
      </c>
      <c r="C130" s="227">
        <f t="shared" si="9"/>
        <v>0</v>
      </c>
      <c r="D130" s="116"/>
      <c r="E130" s="118"/>
      <c r="F130" s="229">
        <f t="shared" si="10"/>
        <v>0</v>
      </c>
      <c r="G130" s="116"/>
      <c r="H130" s="408"/>
      <c r="I130" s="230">
        <f t="shared" si="11"/>
        <v>0</v>
      </c>
      <c r="J130" s="116">
        <v>0</v>
      </c>
      <c r="K130" s="408"/>
      <c r="L130" s="230">
        <f t="shared" si="12"/>
        <v>0</v>
      </c>
      <c r="M130" s="464"/>
      <c r="N130" s="118"/>
      <c r="O130" s="230">
        <f t="shared" si="13"/>
        <v>0</v>
      </c>
      <c r="P130" s="387"/>
    </row>
    <row r="131" spans="1:16" ht="24" hidden="1" x14ac:dyDescent="0.25">
      <c r="A131" s="350">
        <v>2280</v>
      </c>
      <c r="B131" s="101" t="s">
        <v>146</v>
      </c>
      <c r="C131" s="227">
        <f t="shared" si="9"/>
        <v>0</v>
      </c>
      <c r="D131" s="238">
        <f>SUM(D132)</f>
        <v>0</v>
      </c>
      <c r="E131" s="241">
        <f t="shared" ref="E131:N131" si="14">SUM(E132)</f>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row>
    <row r="132" spans="1:16" ht="24" hidden="1" x14ac:dyDescent="0.25">
      <c r="A132" s="64">
        <v>2283</v>
      </c>
      <c r="B132" s="111" t="s">
        <v>147</v>
      </c>
      <c r="C132" s="227">
        <f t="shared" si="9"/>
        <v>0</v>
      </c>
      <c r="D132" s="116"/>
      <c r="E132" s="118"/>
      <c r="F132" s="229">
        <f t="shared" si="10"/>
        <v>0</v>
      </c>
      <c r="G132" s="116"/>
      <c r="H132" s="408"/>
      <c r="I132" s="230">
        <f t="shared" si="11"/>
        <v>0</v>
      </c>
      <c r="J132" s="116">
        <v>0</v>
      </c>
      <c r="K132" s="408"/>
      <c r="L132" s="230">
        <f t="shared" si="12"/>
        <v>0</v>
      </c>
      <c r="M132" s="464"/>
      <c r="N132" s="118"/>
      <c r="O132" s="230">
        <f t="shared" si="13"/>
        <v>0</v>
      </c>
      <c r="P132" s="387"/>
    </row>
    <row r="133" spans="1:16" ht="36" hidden="1" x14ac:dyDescent="0.25">
      <c r="A133" s="85">
        <v>2300</v>
      </c>
      <c r="B133" s="210" t="s">
        <v>148</v>
      </c>
      <c r="C133" s="97">
        <f t="shared" si="9"/>
        <v>0</v>
      </c>
      <c r="D133" s="95">
        <f>SUM(D134,D139,D143,D144,D147,D154,D162,D163,D166)</f>
        <v>0</v>
      </c>
      <c r="E133" s="98">
        <f>SUM(E134,E139,E143,E144,E147,E154,E162,E163,E166)</f>
        <v>0</v>
      </c>
      <c r="F133" s="212">
        <f t="shared" si="10"/>
        <v>0</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row>
    <row r="134" spans="1:16" ht="24" hidden="1" x14ac:dyDescent="0.25">
      <c r="A134" s="350">
        <v>2310</v>
      </c>
      <c r="B134" s="101" t="s">
        <v>149</v>
      </c>
      <c r="C134" s="240">
        <f t="shared" si="9"/>
        <v>0</v>
      </c>
      <c r="D134" s="251">
        <f>SUM(D135:D138)</f>
        <v>0</v>
      </c>
      <c r="E134" s="470">
        <f>SUM(E135:E138)</f>
        <v>0</v>
      </c>
      <c r="F134" s="242">
        <f t="shared" si="10"/>
        <v>0</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row>
    <row r="135" spans="1:16" hidden="1" x14ac:dyDescent="0.25">
      <c r="A135" s="64">
        <v>2311</v>
      </c>
      <c r="B135" s="111" t="s">
        <v>150</v>
      </c>
      <c r="C135" s="227">
        <f t="shared" si="9"/>
        <v>0</v>
      </c>
      <c r="D135" s="116"/>
      <c r="E135" s="118"/>
      <c r="F135" s="229">
        <f t="shared" si="10"/>
        <v>0</v>
      </c>
      <c r="G135" s="116"/>
      <c r="H135" s="408"/>
      <c r="I135" s="230">
        <f t="shared" si="11"/>
        <v>0</v>
      </c>
      <c r="J135" s="116"/>
      <c r="K135" s="408"/>
      <c r="L135" s="230">
        <f t="shared" si="12"/>
        <v>0</v>
      </c>
      <c r="M135" s="464"/>
      <c r="N135" s="118"/>
      <c r="O135" s="230">
        <f t="shared" si="13"/>
        <v>0</v>
      </c>
      <c r="P135" s="387"/>
    </row>
    <row r="136" spans="1:16" hidden="1" x14ac:dyDescent="0.25">
      <c r="A136" s="64">
        <v>2312</v>
      </c>
      <c r="B136" s="111" t="s">
        <v>151</v>
      </c>
      <c r="C136" s="227">
        <f t="shared" si="9"/>
        <v>0</v>
      </c>
      <c r="D136" s="116"/>
      <c r="E136" s="118"/>
      <c r="F136" s="229">
        <f t="shared" si="10"/>
        <v>0</v>
      </c>
      <c r="G136" s="116"/>
      <c r="H136" s="408"/>
      <c r="I136" s="230">
        <f t="shared" si="11"/>
        <v>0</v>
      </c>
      <c r="J136" s="116">
        <v>0</v>
      </c>
      <c r="K136" s="408"/>
      <c r="L136" s="230">
        <f t="shared" si="12"/>
        <v>0</v>
      </c>
      <c r="M136" s="464"/>
      <c r="N136" s="118"/>
      <c r="O136" s="230">
        <f t="shared" si="13"/>
        <v>0</v>
      </c>
      <c r="P136" s="387"/>
    </row>
    <row r="137" spans="1:16" hidden="1" x14ac:dyDescent="0.25">
      <c r="A137" s="64">
        <v>2313</v>
      </c>
      <c r="B137" s="111" t="s">
        <v>152</v>
      </c>
      <c r="C137" s="227">
        <f t="shared" si="9"/>
        <v>0</v>
      </c>
      <c r="D137" s="116"/>
      <c r="E137" s="118"/>
      <c r="F137" s="229">
        <f t="shared" si="10"/>
        <v>0</v>
      </c>
      <c r="G137" s="116"/>
      <c r="H137" s="408"/>
      <c r="I137" s="230">
        <f t="shared" si="11"/>
        <v>0</v>
      </c>
      <c r="J137" s="116">
        <v>0</v>
      </c>
      <c r="K137" s="408"/>
      <c r="L137" s="230">
        <f t="shared" si="12"/>
        <v>0</v>
      </c>
      <c r="M137" s="464"/>
      <c r="N137" s="118"/>
      <c r="O137" s="230">
        <f t="shared" si="13"/>
        <v>0</v>
      </c>
      <c r="P137" s="387"/>
    </row>
    <row r="138" spans="1:16" ht="36" hidden="1" x14ac:dyDescent="0.25">
      <c r="A138" s="64">
        <v>2314</v>
      </c>
      <c r="B138" s="111" t="s">
        <v>153</v>
      </c>
      <c r="C138" s="227">
        <f t="shared" si="9"/>
        <v>0</v>
      </c>
      <c r="D138" s="116"/>
      <c r="E138" s="118"/>
      <c r="F138" s="229">
        <f t="shared" si="10"/>
        <v>0</v>
      </c>
      <c r="G138" s="116"/>
      <c r="H138" s="408"/>
      <c r="I138" s="230">
        <f t="shared" si="11"/>
        <v>0</v>
      </c>
      <c r="J138" s="116"/>
      <c r="K138" s="408"/>
      <c r="L138" s="230">
        <f t="shared" si="12"/>
        <v>0</v>
      </c>
      <c r="M138" s="464"/>
      <c r="N138" s="118"/>
      <c r="O138" s="230">
        <f t="shared" si="13"/>
        <v>0</v>
      </c>
      <c r="P138" s="387"/>
    </row>
    <row r="139" spans="1:16" hidden="1" x14ac:dyDescent="0.25">
      <c r="A139" s="224">
        <v>2320</v>
      </c>
      <c r="B139" s="111" t="s">
        <v>154</v>
      </c>
      <c r="C139" s="227">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227">
        <f t="shared" si="9"/>
        <v>0</v>
      </c>
      <c r="D140" s="116"/>
      <c r="E140" s="118"/>
      <c r="F140" s="229">
        <f t="shared" si="10"/>
        <v>0</v>
      </c>
      <c r="G140" s="116"/>
      <c r="H140" s="408"/>
      <c r="I140" s="230">
        <f t="shared" si="11"/>
        <v>0</v>
      </c>
      <c r="J140" s="116">
        <v>0</v>
      </c>
      <c r="K140" s="408"/>
      <c r="L140" s="230">
        <f t="shared" si="12"/>
        <v>0</v>
      </c>
      <c r="M140" s="464"/>
      <c r="N140" s="118"/>
      <c r="O140" s="230">
        <f t="shared" si="13"/>
        <v>0</v>
      </c>
      <c r="P140" s="387"/>
    </row>
    <row r="141" spans="1:16" hidden="1" x14ac:dyDescent="0.25">
      <c r="A141" s="64">
        <v>2322</v>
      </c>
      <c r="B141" s="111" t="s">
        <v>156</v>
      </c>
      <c r="C141" s="227">
        <f t="shared" si="9"/>
        <v>0</v>
      </c>
      <c r="D141" s="116"/>
      <c r="E141" s="118"/>
      <c r="F141" s="229">
        <f t="shared" si="10"/>
        <v>0</v>
      </c>
      <c r="G141" s="116"/>
      <c r="H141" s="408"/>
      <c r="I141" s="230">
        <f t="shared" si="11"/>
        <v>0</v>
      </c>
      <c r="J141" s="116">
        <v>0</v>
      </c>
      <c r="K141" s="408"/>
      <c r="L141" s="230">
        <f t="shared" si="12"/>
        <v>0</v>
      </c>
      <c r="M141" s="464"/>
      <c r="N141" s="118"/>
      <c r="O141" s="230">
        <f t="shared" si="13"/>
        <v>0</v>
      </c>
      <c r="P141" s="387"/>
    </row>
    <row r="142" spans="1:16" hidden="1" x14ac:dyDescent="0.25">
      <c r="A142" s="64">
        <v>2329</v>
      </c>
      <c r="B142" s="111" t="s">
        <v>157</v>
      </c>
      <c r="C142" s="227">
        <f t="shared" si="9"/>
        <v>0</v>
      </c>
      <c r="D142" s="116"/>
      <c r="E142" s="118"/>
      <c r="F142" s="229">
        <f t="shared" si="10"/>
        <v>0</v>
      </c>
      <c r="G142" s="116"/>
      <c r="H142" s="408"/>
      <c r="I142" s="230">
        <f t="shared" si="11"/>
        <v>0</v>
      </c>
      <c r="J142" s="116">
        <v>0</v>
      </c>
      <c r="K142" s="408"/>
      <c r="L142" s="230">
        <f t="shared" si="12"/>
        <v>0</v>
      </c>
      <c r="M142" s="464"/>
      <c r="N142" s="118"/>
      <c r="O142" s="230">
        <f t="shared" si="13"/>
        <v>0</v>
      </c>
      <c r="P142" s="387"/>
    </row>
    <row r="143" spans="1:16" hidden="1" x14ac:dyDescent="0.25">
      <c r="A143" s="224">
        <v>2330</v>
      </c>
      <c r="B143" s="111" t="s">
        <v>158</v>
      </c>
      <c r="C143" s="227">
        <f t="shared" si="9"/>
        <v>0</v>
      </c>
      <c r="D143" s="116"/>
      <c r="E143" s="118"/>
      <c r="F143" s="229">
        <f t="shared" si="10"/>
        <v>0</v>
      </c>
      <c r="G143" s="116"/>
      <c r="H143" s="408"/>
      <c r="I143" s="230">
        <f t="shared" si="11"/>
        <v>0</v>
      </c>
      <c r="J143" s="116">
        <v>0</v>
      </c>
      <c r="K143" s="408"/>
      <c r="L143" s="230">
        <f t="shared" si="12"/>
        <v>0</v>
      </c>
      <c r="M143" s="464"/>
      <c r="N143" s="118"/>
      <c r="O143" s="230">
        <f t="shared" si="13"/>
        <v>0</v>
      </c>
      <c r="P143" s="387"/>
    </row>
    <row r="144" spans="1:16" ht="48" hidden="1" x14ac:dyDescent="0.25">
      <c r="A144" s="224">
        <v>2340</v>
      </c>
      <c r="B144" s="111" t="s">
        <v>159</v>
      </c>
      <c r="C144" s="227">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227">
        <f t="shared" si="9"/>
        <v>0</v>
      </c>
      <c r="D145" s="116"/>
      <c r="E145" s="118"/>
      <c r="F145" s="229">
        <f t="shared" si="10"/>
        <v>0</v>
      </c>
      <c r="G145" s="116"/>
      <c r="H145" s="408"/>
      <c r="I145" s="230">
        <f t="shared" si="11"/>
        <v>0</v>
      </c>
      <c r="J145" s="116">
        <v>0</v>
      </c>
      <c r="K145" s="408"/>
      <c r="L145" s="230">
        <f t="shared" si="12"/>
        <v>0</v>
      </c>
      <c r="M145" s="464"/>
      <c r="N145" s="118"/>
      <c r="O145" s="230">
        <f t="shared" si="13"/>
        <v>0</v>
      </c>
      <c r="P145" s="387"/>
    </row>
    <row r="146" spans="1:16" ht="24" hidden="1" x14ac:dyDescent="0.25">
      <c r="A146" s="64">
        <v>2344</v>
      </c>
      <c r="B146" s="111" t="s">
        <v>161</v>
      </c>
      <c r="C146" s="227">
        <f t="shared" si="9"/>
        <v>0</v>
      </c>
      <c r="D146" s="116"/>
      <c r="E146" s="118"/>
      <c r="F146" s="229">
        <f t="shared" si="10"/>
        <v>0</v>
      </c>
      <c r="G146" s="116"/>
      <c r="H146" s="408"/>
      <c r="I146" s="230">
        <f t="shared" si="11"/>
        <v>0</v>
      </c>
      <c r="J146" s="116">
        <v>0</v>
      </c>
      <c r="K146" s="408"/>
      <c r="L146" s="230">
        <f t="shared" si="12"/>
        <v>0</v>
      </c>
      <c r="M146" s="464"/>
      <c r="N146" s="118"/>
      <c r="O146" s="230">
        <f t="shared" si="13"/>
        <v>0</v>
      </c>
      <c r="P146" s="387"/>
    </row>
    <row r="147" spans="1:16" ht="24" hidden="1" x14ac:dyDescent="0.25">
      <c r="A147" s="213">
        <v>2350</v>
      </c>
      <c r="B147" s="156" t="s">
        <v>162</v>
      </c>
      <c r="C147" s="227">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227">
        <f t="shared" si="9"/>
        <v>0</v>
      </c>
      <c r="D148" s="106"/>
      <c r="E148" s="108"/>
      <c r="F148" s="242">
        <f t="shared" si="10"/>
        <v>0</v>
      </c>
      <c r="G148" s="106"/>
      <c r="H148" s="403"/>
      <c r="I148" s="243">
        <f t="shared" si="11"/>
        <v>0</v>
      </c>
      <c r="J148" s="106">
        <v>0</v>
      </c>
      <c r="K148" s="403"/>
      <c r="L148" s="243">
        <f t="shared" si="12"/>
        <v>0</v>
      </c>
      <c r="M148" s="463"/>
      <c r="N148" s="108"/>
      <c r="O148" s="243">
        <f t="shared" si="13"/>
        <v>0</v>
      </c>
      <c r="P148" s="382"/>
    </row>
    <row r="149" spans="1:16" hidden="1" x14ac:dyDescent="0.25">
      <c r="A149" s="64">
        <v>2352</v>
      </c>
      <c r="B149" s="111" t="s">
        <v>164</v>
      </c>
      <c r="C149" s="227">
        <f t="shared" si="9"/>
        <v>0</v>
      </c>
      <c r="D149" s="116"/>
      <c r="E149" s="118"/>
      <c r="F149" s="229">
        <f t="shared" si="10"/>
        <v>0</v>
      </c>
      <c r="G149" s="116"/>
      <c r="H149" s="408"/>
      <c r="I149" s="230">
        <f t="shared" si="11"/>
        <v>0</v>
      </c>
      <c r="J149" s="116">
        <v>0</v>
      </c>
      <c r="K149" s="408"/>
      <c r="L149" s="230">
        <f t="shared" si="12"/>
        <v>0</v>
      </c>
      <c r="M149" s="464"/>
      <c r="N149" s="118"/>
      <c r="O149" s="230">
        <f t="shared" si="13"/>
        <v>0</v>
      </c>
      <c r="P149" s="387"/>
    </row>
    <row r="150" spans="1:16" ht="24" hidden="1" x14ac:dyDescent="0.25">
      <c r="A150" s="64">
        <v>2353</v>
      </c>
      <c r="B150" s="111" t="s">
        <v>165</v>
      </c>
      <c r="C150" s="227">
        <f t="shared" si="9"/>
        <v>0</v>
      </c>
      <c r="D150" s="116"/>
      <c r="E150" s="118"/>
      <c r="F150" s="229">
        <f t="shared" si="10"/>
        <v>0</v>
      </c>
      <c r="G150" s="116"/>
      <c r="H150" s="408"/>
      <c r="I150" s="230">
        <f t="shared" si="11"/>
        <v>0</v>
      </c>
      <c r="J150" s="116">
        <v>0</v>
      </c>
      <c r="K150" s="408"/>
      <c r="L150" s="230">
        <f t="shared" si="12"/>
        <v>0</v>
      </c>
      <c r="M150" s="464"/>
      <c r="N150" s="118"/>
      <c r="O150" s="230">
        <f t="shared" si="13"/>
        <v>0</v>
      </c>
      <c r="P150" s="387"/>
    </row>
    <row r="151" spans="1:16" ht="24" hidden="1" x14ac:dyDescent="0.25">
      <c r="A151" s="64">
        <v>2354</v>
      </c>
      <c r="B151" s="111" t="s">
        <v>166</v>
      </c>
      <c r="C151" s="227">
        <f t="shared" si="9"/>
        <v>0</v>
      </c>
      <c r="D151" s="116"/>
      <c r="E151" s="118"/>
      <c r="F151" s="229">
        <f t="shared" si="10"/>
        <v>0</v>
      </c>
      <c r="G151" s="116"/>
      <c r="H151" s="408"/>
      <c r="I151" s="230">
        <f t="shared" si="11"/>
        <v>0</v>
      </c>
      <c r="J151" s="116">
        <v>0</v>
      </c>
      <c r="K151" s="408"/>
      <c r="L151" s="230">
        <f t="shared" si="12"/>
        <v>0</v>
      </c>
      <c r="M151" s="464"/>
      <c r="N151" s="118"/>
      <c r="O151" s="230">
        <f t="shared" si="13"/>
        <v>0</v>
      </c>
      <c r="P151" s="387"/>
    </row>
    <row r="152" spans="1:16" ht="24" hidden="1" x14ac:dyDescent="0.25">
      <c r="A152" s="64">
        <v>2355</v>
      </c>
      <c r="B152" s="111" t="s">
        <v>167</v>
      </c>
      <c r="C152" s="227">
        <f t="shared" si="9"/>
        <v>0</v>
      </c>
      <c r="D152" s="116"/>
      <c r="E152" s="118"/>
      <c r="F152" s="229">
        <f t="shared" si="10"/>
        <v>0</v>
      </c>
      <c r="G152" s="116"/>
      <c r="H152" s="408"/>
      <c r="I152" s="230">
        <f t="shared" si="11"/>
        <v>0</v>
      </c>
      <c r="J152" s="116">
        <v>0</v>
      </c>
      <c r="K152" s="408"/>
      <c r="L152" s="230">
        <f t="shared" si="12"/>
        <v>0</v>
      </c>
      <c r="M152" s="464"/>
      <c r="N152" s="118"/>
      <c r="O152" s="230">
        <f t="shared" si="13"/>
        <v>0</v>
      </c>
      <c r="P152" s="387"/>
    </row>
    <row r="153" spans="1:16" ht="24" hidden="1" x14ac:dyDescent="0.25">
      <c r="A153" s="64">
        <v>2359</v>
      </c>
      <c r="B153" s="111" t="s">
        <v>168</v>
      </c>
      <c r="C153" s="227">
        <f t="shared" si="9"/>
        <v>0</v>
      </c>
      <c r="D153" s="116"/>
      <c r="E153" s="118"/>
      <c r="F153" s="229">
        <f t="shared" si="10"/>
        <v>0</v>
      </c>
      <c r="G153" s="116"/>
      <c r="H153" s="408"/>
      <c r="I153" s="230">
        <f t="shared" si="11"/>
        <v>0</v>
      </c>
      <c r="J153" s="116">
        <v>0</v>
      </c>
      <c r="K153" s="408"/>
      <c r="L153" s="230">
        <f t="shared" si="12"/>
        <v>0</v>
      </c>
      <c r="M153" s="464"/>
      <c r="N153" s="118"/>
      <c r="O153" s="230">
        <f t="shared" si="13"/>
        <v>0</v>
      </c>
      <c r="P153" s="387"/>
    </row>
    <row r="154" spans="1:16" ht="24" hidden="1" x14ac:dyDescent="0.25">
      <c r="A154" s="224">
        <v>2360</v>
      </c>
      <c r="B154" s="111" t="s">
        <v>169</v>
      </c>
      <c r="C154" s="227">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227">
        <f t="shared" si="9"/>
        <v>0</v>
      </c>
      <c r="D155" s="116"/>
      <c r="E155" s="118"/>
      <c r="F155" s="229">
        <f t="shared" si="10"/>
        <v>0</v>
      </c>
      <c r="G155" s="116"/>
      <c r="H155" s="408"/>
      <c r="I155" s="230">
        <f t="shared" si="11"/>
        <v>0</v>
      </c>
      <c r="J155" s="116">
        <v>0</v>
      </c>
      <c r="K155" s="408"/>
      <c r="L155" s="230">
        <f t="shared" si="12"/>
        <v>0</v>
      </c>
      <c r="M155" s="464"/>
      <c r="N155" s="118"/>
      <c r="O155" s="230">
        <f t="shared" si="13"/>
        <v>0</v>
      </c>
      <c r="P155" s="387"/>
    </row>
    <row r="156" spans="1:16" ht="24" hidden="1" x14ac:dyDescent="0.25">
      <c r="A156" s="63">
        <v>2362</v>
      </c>
      <c r="B156" s="111" t="s">
        <v>171</v>
      </c>
      <c r="C156" s="227">
        <f t="shared" si="9"/>
        <v>0</v>
      </c>
      <c r="D156" s="116"/>
      <c r="E156" s="118"/>
      <c r="F156" s="229">
        <f t="shared" si="10"/>
        <v>0</v>
      </c>
      <c r="G156" s="116"/>
      <c r="H156" s="408"/>
      <c r="I156" s="230">
        <f t="shared" si="11"/>
        <v>0</v>
      </c>
      <c r="J156" s="116">
        <v>0</v>
      </c>
      <c r="K156" s="408"/>
      <c r="L156" s="230">
        <f t="shared" si="12"/>
        <v>0</v>
      </c>
      <c r="M156" s="464"/>
      <c r="N156" s="118"/>
      <c r="O156" s="230">
        <f t="shared" si="13"/>
        <v>0</v>
      </c>
      <c r="P156" s="387"/>
    </row>
    <row r="157" spans="1:16" hidden="1" x14ac:dyDescent="0.25">
      <c r="A157" s="63">
        <v>2363</v>
      </c>
      <c r="B157" s="111" t="s">
        <v>172</v>
      </c>
      <c r="C157" s="227">
        <f t="shared" si="9"/>
        <v>0</v>
      </c>
      <c r="D157" s="116"/>
      <c r="E157" s="118"/>
      <c r="F157" s="229">
        <f t="shared" si="10"/>
        <v>0</v>
      </c>
      <c r="G157" s="116"/>
      <c r="H157" s="408"/>
      <c r="I157" s="230">
        <f t="shared" si="11"/>
        <v>0</v>
      </c>
      <c r="J157" s="116">
        <v>0</v>
      </c>
      <c r="K157" s="408"/>
      <c r="L157" s="230">
        <f t="shared" si="12"/>
        <v>0</v>
      </c>
      <c r="M157" s="464"/>
      <c r="N157" s="118"/>
      <c r="O157" s="230">
        <f t="shared" si="13"/>
        <v>0</v>
      </c>
      <c r="P157" s="387"/>
    </row>
    <row r="158" spans="1:16" hidden="1" x14ac:dyDescent="0.25">
      <c r="A158" s="63">
        <v>2364</v>
      </c>
      <c r="B158" s="111" t="s">
        <v>173</v>
      </c>
      <c r="C158" s="227">
        <f t="shared" si="9"/>
        <v>0</v>
      </c>
      <c r="D158" s="116"/>
      <c r="E158" s="118"/>
      <c r="F158" s="229">
        <f t="shared" si="10"/>
        <v>0</v>
      </c>
      <c r="G158" s="116"/>
      <c r="H158" s="408"/>
      <c r="I158" s="230">
        <f t="shared" si="11"/>
        <v>0</v>
      </c>
      <c r="J158" s="116">
        <v>0</v>
      </c>
      <c r="K158" s="408"/>
      <c r="L158" s="230">
        <f t="shared" si="12"/>
        <v>0</v>
      </c>
      <c r="M158" s="464"/>
      <c r="N158" s="118"/>
      <c r="O158" s="230">
        <f t="shared" si="13"/>
        <v>0</v>
      </c>
      <c r="P158" s="387"/>
    </row>
    <row r="159" spans="1:16" hidden="1" x14ac:dyDescent="0.25">
      <c r="A159" s="63">
        <v>2365</v>
      </c>
      <c r="B159" s="111" t="s">
        <v>174</v>
      </c>
      <c r="C159" s="227">
        <f t="shared" si="9"/>
        <v>0</v>
      </c>
      <c r="D159" s="116"/>
      <c r="E159" s="118"/>
      <c r="F159" s="229">
        <f t="shared" si="10"/>
        <v>0</v>
      </c>
      <c r="G159" s="116"/>
      <c r="H159" s="408"/>
      <c r="I159" s="230">
        <f t="shared" si="11"/>
        <v>0</v>
      </c>
      <c r="J159" s="116">
        <v>0</v>
      </c>
      <c r="K159" s="408"/>
      <c r="L159" s="230">
        <f t="shared" si="12"/>
        <v>0</v>
      </c>
      <c r="M159" s="464"/>
      <c r="N159" s="118"/>
      <c r="O159" s="230">
        <f t="shared" si="13"/>
        <v>0</v>
      </c>
      <c r="P159" s="387"/>
    </row>
    <row r="160" spans="1:16" ht="36" hidden="1" x14ac:dyDescent="0.25">
      <c r="A160" s="63">
        <v>2366</v>
      </c>
      <c r="B160" s="111" t="s">
        <v>175</v>
      </c>
      <c r="C160" s="227">
        <f t="shared" si="9"/>
        <v>0</v>
      </c>
      <c r="D160" s="116"/>
      <c r="E160" s="118"/>
      <c r="F160" s="229">
        <f t="shared" si="10"/>
        <v>0</v>
      </c>
      <c r="G160" s="116"/>
      <c r="H160" s="408"/>
      <c r="I160" s="230">
        <f t="shared" si="11"/>
        <v>0</v>
      </c>
      <c r="J160" s="116">
        <v>0</v>
      </c>
      <c r="K160" s="408"/>
      <c r="L160" s="230">
        <f t="shared" si="12"/>
        <v>0</v>
      </c>
      <c r="M160" s="464"/>
      <c r="N160" s="118"/>
      <c r="O160" s="230">
        <f t="shared" si="13"/>
        <v>0</v>
      </c>
      <c r="P160" s="387"/>
    </row>
    <row r="161" spans="1:16" ht="48" hidden="1" x14ac:dyDescent="0.25">
      <c r="A161" s="63">
        <v>2369</v>
      </c>
      <c r="B161" s="111" t="s">
        <v>176</v>
      </c>
      <c r="C161" s="227">
        <f t="shared" si="9"/>
        <v>0</v>
      </c>
      <c r="D161" s="116"/>
      <c r="E161" s="118"/>
      <c r="F161" s="229">
        <f t="shared" si="10"/>
        <v>0</v>
      </c>
      <c r="G161" s="116"/>
      <c r="H161" s="408"/>
      <c r="I161" s="230">
        <f t="shared" si="11"/>
        <v>0</v>
      </c>
      <c r="J161" s="116">
        <v>0</v>
      </c>
      <c r="K161" s="408"/>
      <c r="L161" s="230">
        <f t="shared" si="12"/>
        <v>0</v>
      </c>
      <c r="M161" s="464"/>
      <c r="N161" s="118"/>
      <c r="O161" s="230">
        <f t="shared" si="13"/>
        <v>0</v>
      </c>
      <c r="P161" s="387"/>
    </row>
    <row r="162" spans="1:16" hidden="1" x14ac:dyDescent="0.25">
      <c r="A162" s="213">
        <v>2370</v>
      </c>
      <c r="B162" s="156" t="s">
        <v>177</v>
      </c>
      <c r="C162" s="227">
        <f t="shared" si="9"/>
        <v>0</v>
      </c>
      <c r="D162" s="231"/>
      <c r="E162" s="234"/>
      <c r="F162" s="218">
        <f t="shared" si="10"/>
        <v>0</v>
      </c>
      <c r="G162" s="231"/>
      <c r="H162" s="467"/>
      <c r="I162" s="219">
        <f t="shared" si="11"/>
        <v>0</v>
      </c>
      <c r="J162" s="231">
        <v>0</v>
      </c>
      <c r="K162" s="467"/>
      <c r="L162" s="219">
        <f t="shared" si="12"/>
        <v>0</v>
      </c>
      <c r="M162" s="468"/>
      <c r="N162" s="234"/>
      <c r="O162" s="219">
        <f t="shared" si="13"/>
        <v>0</v>
      </c>
      <c r="P162" s="434"/>
    </row>
    <row r="163" spans="1:16" hidden="1" x14ac:dyDescent="0.25">
      <c r="A163" s="213">
        <v>2380</v>
      </c>
      <c r="B163" s="156" t="s">
        <v>178</v>
      </c>
      <c r="C163" s="227">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227">
        <f t="shared" si="9"/>
        <v>0</v>
      </c>
      <c r="D164" s="106"/>
      <c r="E164" s="108"/>
      <c r="F164" s="242">
        <f t="shared" si="10"/>
        <v>0</v>
      </c>
      <c r="G164" s="106"/>
      <c r="H164" s="403"/>
      <c r="I164" s="243">
        <f t="shared" si="11"/>
        <v>0</v>
      </c>
      <c r="J164" s="106">
        <v>0</v>
      </c>
      <c r="K164" s="403"/>
      <c r="L164" s="243">
        <f t="shared" si="12"/>
        <v>0</v>
      </c>
      <c r="M164" s="463"/>
      <c r="N164" s="108"/>
      <c r="O164" s="243">
        <f t="shared" si="13"/>
        <v>0</v>
      </c>
      <c r="P164" s="382"/>
    </row>
    <row r="165" spans="1:16" ht="24" hidden="1" x14ac:dyDescent="0.25">
      <c r="A165" s="63">
        <v>2389</v>
      </c>
      <c r="B165" s="111" t="s">
        <v>180</v>
      </c>
      <c r="C165" s="227">
        <f t="shared" si="9"/>
        <v>0</v>
      </c>
      <c r="D165" s="116"/>
      <c r="E165" s="118"/>
      <c r="F165" s="229">
        <f t="shared" si="10"/>
        <v>0</v>
      </c>
      <c r="G165" s="116"/>
      <c r="H165" s="408"/>
      <c r="I165" s="230">
        <f t="shared" si="11"/>
        <v>0</v>
      </c>
      <c r="J165" s="116">
        <v>0</v>
      </c>
      <c r="K165" s="408"/>
      <c r="L165" s="230">
        <f t="shared" si="12"/>
        <v>0</v>
      </c>
      <c r="M165" s="464"/>
      <c r="N165" s="118"/>
      <c r="O165" s="230">
        <f t="shared" si="13"/>
        <v>0</v>
      </c>
      <c r="P165" s="387"/>
    </row>
    <row r="166" spans="1:16" hidden="1" x14ac:dyDescent="0.25">
      <c r="A166" s="213">
        <v>2390</v>
      </c>
      <c r="B166" s="156" t="s">
        <v>181</v>
      </c>
      <c r="C166" s="227">
        <f t="shared" si="9"/>
        <v>0</v>
      </c>
      <c r="D166" s="231"/>
      <c r="E166" s="234"/>
      <c r="F166" s="218">
        <f t="shared" si="10"/>
        <v>0</v>
      </c>
      <c r="G166" s="231"/>
      <c r="H166" s="467"/>
      <c r="I166" s="219">
        <f t="shared" si="11"/>
        <v>0</v>
      </c>
      <c r="J166" s="231">
        <v>0</v>
      </c>
      <c r="K166" s="467"/>
      <c r="L166" s="219">
        <f t="shared" si="12"/>
        <v>0</v>
      </c>
      <c r="M166" s="468"/>
      <c r="N166" s="234"/>
      <c r="O166" s="219">
        <f t="shared" si="13"/>
        <v>0</v>
      </c>
      <c r="P166" s="434"/>
    </row>
    <row r="167" spans="1:16" hidden="1" x14ac:dyDescent="0.25">
      <c r="A167" s="85">
        <v>2400</v>
      </c>
      <c r="B167" s="210" t="s">
        <v>182</v>
      </c>
      <c r="C167" s="97">
        <f t="shared" si="9"/>
        <v>0</v>
      </c>
      <c r="D167" s="245"/>
      <c r="E167" s="248"/>
      <c r="F167" s="212">
        <f t="shared" si="10"/>
        <v>0</v>
      </c>
      <c r="G167" s="245"/>
      <c r="H167" s="474"/>
      <c r="I167" s="99">
        <f t="shared" si="11"/>
        <v>0</v>
      </c>
      <c r="J167" s="245">
        <v>0</v>
      </c>
      <c r="K167" s="474"/>
      <c r="L167" s="99">
        <f t="shared" si="12"/>
        <v>0</v>
      </c>
      <c r="M167" s="331"/>
      <c r="N167" s="248"/>
      <c r="O167" s="99">
        <f t="shared" si="13"/>
        <v>0</v>
      </c>
      <c r="P167" s="397"/>
    </row>
    <row r="168" spans="1:16" ht="24" hidden="1" x14ac:dyDescent="0.25">
      <c r="A168" s="85">
        <v>2500</v>
      </c>
      <c r="B168" s="210" t="s">
        <v>183</v>
      </c>
      <c r="C168" s="97">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row>
    <row r="169" spans="1:16" hidden="1" x14ac:dyDescent="0.25">
      <c r="A169" s="350">
        <v>2510</v>
      </c>
      <c r="B169" s="101" t="s">
        <v>184</v>
      </c>
      <c r="C169" s="24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row>
    <row r="170" spans="1:16" ht="24" hidden="1" x14ac:dyDescent="0.25">
      <c r="A170" s="64">
        <v>2512</v>
      </c>
      <c r="B170" s="111" t="s">
        <v>185</v>
      </c>
      <c r="C170" s="227">
        <f t="shared" si="9"/>
        <v>0</v>
      </c>
      <c r="D170" s="116"/>
      <c r="E170" s="118"/>
      <c r="F170" s="229">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227">
        <f t="shared" si="9"/>
        <v>0</v>
      </c>
      <c r="D171" s="116"/>
      <c r="E171" s="118"/>
      <c r="F171" s="229">
        <f t="shared" si="10"/>
        <v>0</v>
      </c>
      <c r="G171" s="116"/>
      <c r="H171" s="408"/>
      <c r="I171" s="230">
        <f t="shared" si="11"/>
        <v>0</v>
      </c>
      <c r="J171" s="116">
        <v>0</v>
      </c>
      <c r="K171" s="408"/>
      <c r="L171" s="230">
        <f t="shared" si="12"/>
        <v>0</v>
      </c>
      <c r="M171" s="464"/>
      <c r="N171" s="118"/>
      <c r="O171" s="230">
        <f t="shared" si="13"/>
        <v>0</v>
      </c>
      <c r="P171" s="387"/>
    </row>
    <row r="172" spans="1:16" ht="24" hidden="1" x14ac:dyDescent="0.25">
      <c r="A172" s="64">
        <v>2515</v>
      </c>
      <c r="B172" s="111" t="s">
        <v>187</v>
      </c>
      <c r="C172" s="227">
        <f t="shared" si="9"/>
        <v>0</v>
      </c>
      <c r="D172" s="116"/>
      <c r="E172" s="118"/>
      <c r="F172" s="229">
        <f t="shared" si="10"/>
        <v>0</v>
      </c>
      <c r="G172" s="116"/>
      <c r="H172" s="408"/>
      <c r="I172" s="230">
        <f t="shared" si="11"/>
        <v>0</v>
      </c>
      <c r="J172" s="116">
        <v>0</v>
      </c>
      <c r="K172" s="408"/>
      <c r="L172" s="230">
        <f t="shared" si="12"/>
        <v>0</v>
      </c>
      <c r="M172" s="464"/>
      <c r="N172" s="118"/>
      <c r="O172" s="230">
        <f t="shared" si="13"/>
        <v>0</v>
      </c>
      <c r="P172" s="387"/>
    </row>
    <row r="173" spans="1:16" ht="24" hidden="1" x14ac:dyDescent="0.25">
      <c r="A173" s="64">
        <v>2519</v>
      </c>
      <c r="B173" s="111" t="s">
        <v>188</v>
      </c>
      <c r="C173" s="227">
        <f t="shared" si="9"/>
        <v>0</v>
      </c>
      <c r="D173" s="116"/>
      <c r="E173" s="118"/>
      <c r="F173" s="229">
        <f t="shared" si="10"/>
        <v>0</v>
      </c>
      <c r="G173" s="116"/>
      <c r="H173" s="408"/>
      <c r="I173" s="230">
        <f t="shared" si="11"/>
        <v>0</v>
      </c>
      <c r="J173" s="116">
        <v>0</v>
      </c>
      <c r="K173" s="408"/>
      <c r="L173" s="230">
        <f t="shared" si="12"/>
        <v>0</v>
      </c>
      <c r="M173" s="464"/>
      <c r="N173" s="118"/>
      <c r="O173" s="230">
        <f t="shared" si="13"/>
        <v>0</v>
      </c>
      <c r="P173" s="387"/>
    </row>
    <row r="174" spans="1:16" ht="24" hidden="1" x14ac:dyDescent="0.25">
      <c r="A174" s="224">
        <v>2520</v>
      </c>
      <c r="B174" s="111" t="s">
        <v>189</v>
      </c>
      <c r="C174" s="227">
        <f t="shared" si="9"/>
        <v>0</v>
      </c>
      <c r="D174" s="116"/>
      <c r="E174" s="118"/>
      <c r="F174" s="229">
        <f t="shared" si="10"/>
        <v>0</v>
      </c>
      <c r="G174" s="116"/>
      <c r="H174" s="408"/>
      <c r="I174" s="230">
        <f t="shared" si="11"/>
        <v>0</v>
      </c>
      <c r="J174" s="116">
        <v>0</v>
      </c>
      <c r="K174" s="408"/>
      <c r="L174" s="230">
        <f t="shared" si="12"/>
        <v>0</v>
      </c>
      <c r="M174" s="464"/>
      <c r="N174" s="118"/>
      <c r="O174" s="230">
        <f t="shared" si="13"/>
        <v>0</v>
      </c>
      <c r="P174" s="387"/>
    </row>
    <row r="175" spans="1:16" s="252" customFormat="1" ht="48" hidden="1" x14ac:dyDescent="0.25">
      <c r="A175" s="29">
        <v>2800</v>
      </c>
      <c r="B175" s="101" t="s">
        <v>190</v>
      </c>
      <c r="C175" s="240">
        <f t="shared" si="9"/>
        <v>0</v>
      </c>
      <c r="D175" s="57"/>
      <c r="E175" s="60"/>
      <c r="F175" s="56">
        <f t="shared" si="10"/>
        <v>0</v>
      </c>
      <c r="G175" s="57"/>
      <c r="H175" s="379"/>
      <c r="I175" s="380">
        <f t="shared" si="11"/>
        <v>0</v>
      </c>
      <c r="J175" s="57">
        <v>0</v>
      </c>
      <c r="K175" s="379"/>
      <c r="L175" s="380">
        <f t="shared" si="12"/>
        <v>0</v>
      </c>
      <c r="M175" s="381"/>
      <c r="N175" s="60"/>
      <c r="O175" s="380">
        <f t="shared" si="13"/>
        <v>0</v>
      </c>
      <c r="P175" s="382"/>
    </row>
    <row r="176" spans="1:16" hidden="1" x14ac:dyDescent="0.25">
      <c r="A176" s="200">
        <v>3000</v>
      </c>
      <c r="B176" s="200" t="s">
        <v>191</v>
      </c>
      <c r="C176" s="608">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97">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row>
    <row r="178" spans="1:16" ht="36" hidden="1" x14ac:dyDescent="0.25">
      <c r="A178" s="350">
        <v>3260</v>
      </c>
      <c r="B178" s="101" t="s">
        <v>193</v>
      </c>
      <c r="C178" s="24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227">
        <f t="shared" si="9"/>
        <v>0</v>
      </c>
      <c r="D179" s="116"/>
      <c r="E179" s="118"/>
      <c r="F179" s="229">
        <f t="shared" si="10"/>
        <v>0</v>
      </c>
      <c r="G179" s="116"/>
      <c r="H179" s="408"/>
      <c r="I179" s="230">
        <f t="shared" si="11"/>
        <v>0</v>
      </c>
      <c r="J179" s="116">
        <v>0</v>
      </c>
      <c r="K179" s="408"/>
      <c r="L179" s="230">
        <f t="shared" si="12"/>
        <v>0</v>
      </c>
      <c r="M179" s="464"/>
      <c r="N179" s="118"/>
      <c r="O179" s="230">
        <f t="shared" si="13"/>
        <v>0</v>
      </c>
      <c r="P179" s="387"/>
    </row>
    <row r="180" spans="1:16" ht="36" hidden="1" x14ac:dyDescent="0.25">
      <c r="A180" s="64">
        <v>3262</v>
      </c>
      <c r="B180" s="111" t="s">
        <v>195</v>
      </c>
      <c r="C180" s="227">
        <f t="shared" si="9"/>
        <v>0</v>
      </c>
      <c r="D180" s="116"/>
      <c r="E180" s="118"/>
      <c r="F180" s="229">
        <f t="shared" si="10"/>
        <v>0</v>
      </c>
      <c r="G180" s="116"/>
      <c r="H180" s="408"/>
      <c r="I180" s="230">
        <f t="shared" si="11"/>
        <v>0</v>
      </c>
      <c r="J180" s="116">
        <v>0</v>
      </c>
      <c r="K180" s="408"/>
      <c r="L180" s="230">
        <f t="shared" si="12"/>
        <v>0</v>
      </c>
      <c r="M180" s="464"/>
      <c r="N180" s="118"/>
      <c r="O180" s="230">
        <f t="shared" si="13"/>
        <v>0</v>
      </c>
      <c r="P180" s="387"/>
    </row>
    <row r="181" spans="1:16" ht="24" hidden="1" x14ac:dyDescent="0.25">
      <c r="A181" s="64">
        <v>3263</v>
      </c>
      <c r="B181" s="111" t="s">
        <v>196</v>
      </c>
      <c r="C181" s="227">
        <f t="shared" si="9"/>
        <v>0</v>
      </c>
      <c r="D181" s="116"/>
      <c r="E181" s="118"/>
      <c r="F181" s="229">
        <f t="shared" si="10"/>
        <v>0</v>
      </c>
      <c r="G181" s="116"/>
      <c r="H181" s="408"/>
      <c r="I181" s="230">
        <f t="shared" si="11"/>
        <v>0</v>
      </c>
      <c r="J181" s="116">
        <v>0</v>
      </c>
      <c r="K181" s="408"/>
      <c r="L181" s="230">
        <f t="shared" si="12"/>
        <v>0</v>
      </c>
      <c r="M181" s="464"/>
      <c r="N181" s="118"/>
      <c r="O181" s="230">
        <f t="shared" si="13"/>
        <v>0</v>
      </c>
      <c r="P181" s="387"/>
    </row>
    <row r="182" spans="1:16" ht="84" hidden="1" x14ac:dyDescent="0.25">
      <c r="A182" s="350">
        <v>3290</v>
      </c>
      <c r="B182" s="101" t="s">
        <v>341</v>
      </c>
      <c r="C182" s="227">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row>
    <row r="183" spans="1:16" ht="72" hidden="1" x14ac:dyDescent="0.25">
      <c r="A183" s="64">
        <v>3291</v>
      </c>
      <c r="B183" s="111" t="s">
        <v>198</v>
      </c>
      <c r="C183" s="227">
        <f t="shared" si="26"/>
        <v>0</v>
      </c>
      <c r="D183" s="116"/>
      <c r="E183" s="118"/>
      <c r="F183" s="229">
        <f t="shared" ref="F183:F246" si="30">D183+E183</f>
        <v>0</v>
      </c>
      <c r="G183" s="116"/>
      <c r="H183" s="408"/>
      <c r="I183" s="230">
        <f t="shared" ref="I183:I246" si="31">G183+H183</f>
        <v>0</v>
      </c>
      <c r="J183" s="116">
        <v>0</v>
      </c>
      <c r="K183" s="408"/>
      <c r="L183" s="230">
        <f t="shared" ref="L183:L246" si="32">J183+K183</f>
        <v>0</v>
      </c>
      <c r="M183" s="464"/>
      <c r="N183" s="118"/>
      <c r="O183" s="230">
        <f t="shared" ref="O183:O246" si="33">M183+N183</f>
        <v>0</v>
      </c>
      <c r="P183" s="387"/>
    </row>
    <row r="184" spans="1:16" ht="72" hidden="1" x14ac:dyDescent="0.25">
      <c r="A184" s="64">
        <v>3292</v>
      </c>
      <c r="B184" s="111" t="s">
        <v>199</v>
      </c>
      <c r="C184" s="227">
        <f t="shared" si="26"/>
        <v>0</v>
      </c>
      <c r="D184" s="116"/>
      <c r="E184" s="118"/>
      <c r="F184" s="229">
        <f t="shared" si="30"/>
        <v>0</v>
      </c>
      <c r="G184" s="116"/>
      <c r="H184" s="408"/>
      <c r="I184" s="230">
        <f t="shared" si="31"/>
        <v>0</v>
      </c>
      <c r="J184" s="116">
        <v>0</v>
      </c>
      <c r="K184" s="408"/>
      <c r="L184" s="230">
        <f t="shared" si="32"/>
        <v>0</v>
      </c>
      <c r="M184" s="464"/>
      <c r="N184" s="118"/>
      <c r="O184" s="230">
        <f t="shared" si="33"/>
        <v>0</v>
      </c>
      <c r="P184" s="387"/>
    </row>
    <row r="185" spans="1:16" ht="72" hidden="1" x14ac:dyDescent="0.25">
      <c r="A185" s="64">
        <v>3293</v>
      </c>
      <c r="B185" s="111" t="s">
        <v>200</v>
      </c>
      <c r="C185" s="227">
        <f t="shared" si="26"/>
        <v>0</v>
      </c>
      <c r="D185" s="116"/>
      <c r="E185" s="118"/>
      <c r="F185" s="229">
        <f t="shared" si="30"/>
        <v>0</v>
      </c>
      <c r="G185" s="116"/>
      <c r="H185" s="408"/>
      <c r="I185" s="230">
        <f t="shared" si="31"/>
        <v>0</v>
      </c>
      <c r="J185" s="116">
        <v>0</v>
      </c>
      <c r="K185" s="408"/>
      <c r="L185" s="230">
        <f t="shared" si="32"/>
        <v>0</v>
      </c>
      <c r="M185" s="464"/>
      <c r="N185" s="118"/>
      <c r="O185" s="230">
        <f t="shared" si="33"/>
        <v>0</v>
      </c>
      <c r="P185" s="387"/>
    </row>
    <row r="186" spans="1:16" ht="60" hidden="1" x14ac:dyDescent="0.25">
      <c r="A186" s="256">
        <v>3294</v>
      </c>
      <c r="B186" s="111" t="s">
        <v>201</v>
      </c>
      <c r="C186" s="618">
        <f t="shared" si="26"/>
        <v>0</v>
      </c>
      <c r="D186" s="257"/>
      <c r="E186" s="260"/>
      <c r="F186" s="482">
        <f t="shared" si="30"/>
        <v>0</v>
      </c>
      <c r="G186" s="257"/>
      <c r="H186" s="483"/>
      <c r="I186" s="479">
        <f t="shared" si="31"/>
        <v>0</v>
      </c>
      <c r="J186" s="257">
        <v>0</v>
      </c>
      <c r="K186" s="483"/>
      <c r="L186" s="479">
        <f t="shared" si="32"/>
        <v>0</v>
      </c>
      <c r="M186" s="484"/>
      <c r="N186" s="260"/>
      <c r="O186" s="479">
        <f t="shared" si="33"/>
        <v>0</v>
      </c>
      <c r="P186" s="480"/>
    </row>
    <row r="187" spans="1:16" ht="48" hidden="1" x14ac:dyDescent="0.25">
      <c r="A187" s="137">
        <v>3300</v>
      </c>
      <c r="B187" s="253" t="s">
        <v>202</v>
      </c>
      <c r="C187" s="26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row>
    <row r="188" spans="1:16" ht="48" hidden="1" x14ac:dyDescent="0.25">
      <c r="A188" s="155">
        <v>3310</v>
      </c>
      <c r="B188" s="156" t="s">
        <v>203</v>
      </c>
      <c r="C188" s="216">
        <f t="shared" si="26"/>
        <v>0</v>
      </c>
      <c r="D188" s="231"/>
      <c r="E188" s="234"/>
      <c r="F188" s="218">
        <f t="shared" si="30"/>
        <v>0</v>
      </c>
      <c r="G188" s="231"/>
      <c r="H188" s="467"/>
      <c r="I188" s="219">
        <f t="shared" si="31"/>
        <v>0</v>
      </c>
      <c r="J188" s="231">
        <v>0</v>
      </c>
      <c r="K188" s="467"/>
      <c r="L188" s="219">
        <f t="shared" si="32"/>
        <v>0</v>
      </c>
      <c r="M188" s="468"/>
      <c r="N188" s="234"/>
      <c r="O188" s="219">
        <f t="shared" si="33"/>
        <v>0</v>
      </c>
      <c r="P188" s="434"/>
    </row>
    <row r="189" spans="1:16" ht="60" hidden="1" x14ac:dyDescent="0.25">
      <c r="A189" s="55">
        <v>3320</v>
      </c>
      <c r="B189" s="101" t="s">
        <v>204</v>
      </c>
      <c r="C189" s="240">
        <f t="shared" si="26"/>
        <v>0</v>
      </c>
      <c r="D189" s="106"/>
      <c r="E189" s="108"/>
      <c r="F189" s="242">
        <f t="shared" si="30"/>
        <v>0</v>
      </c>
      <c r="G189" s="106"/>
      <c r="H189" s="403"/>
      <c r="I189" s="243">
        <f t="shared" si="31"/>
        <v>0</v>
      </c>
      <c r="J189" s="106">
        <v>0</v>
      </c>
      <c r="K189" s="403"/>
      <c r="L189" s="243">
        <f t="shared" si="32"/>
        <v>0</v>
      </c>
      <c r="M189" s="463"/>
      <c r="N189" s="108"/>
      <c r="O189" s="243">
        <f t="shared" si="33"/>
        <v>0</v>
      </c>
      <c r="P189" s="382"/>
    </row>
    <row r="190" spans="1:16" hidden="1" x14ac:dyDescent="0.25">
      <c r="A190" s="269">
        <v>4000</v>
      </c>
      <c r="B190" s="200" t="s">
        <v>205</v>
      </c>
      <c r="C190" s="608">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row>
    <row r="191" spans="1:16" ht="24" hidden="1" x14ac:dyDescent="0.25">
      <c r="A191" s="270">
        <v>4200</v>
      </c>
      <c r="B191" s="210" t="s">
        <v>206</v>
      </c>
      <c r="C191" s="97">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row>
    <row r="192" spans="1:16" ht="36" hidden="1" x14ac:dyDescent="0.25">
      <c r="A192" s="350">
        <v>4240</v>
      </c>
      <c r="B192" s="101" t="s">
        <v>207</v>
      </c>
      <c r="C192" s="240">
        <f t="shared" si="26"/>
        <v>0</v>
      </c>
      <c r="D192" s="106"/>
      <c r="E192" s="108"/>
      <c r="F192" s="242">
        <f t="shared" si="30"/>
        <v>0</v>
      </c>
      <c r="G192" s="106"/>
      <c r="H192" s="403"/>
      <c r="I192" s="243">
        <f t="shared" si="31"/>
        <v>0</v>
      </c>
      <c r="J192" s="106">
        <v>0</v>
      </c>
      <c r="K192" s="403"/>
      <c r="L192" s="243">
        <f t="shared" si="32"/>
        <v>0</v>
      </c>
      <c r="M192" s="463"/>
      <c r="N192" s="108"/>
      <c r="O192" s="243">
        <f t="shared" si="33"/>
        <v>0</v>
      </c>
      <c r="P192" s="382"/>
    </row>
    <row r="193" spans="1:16" ht="24" hidden="1" x14ac:dyDescent="0.25">
      <c r="A193" s="224">
        <v>4250</v>
      </c>
      <c r="B193" s="111" t="s">
        <v>208</v>
      </c>
      <c r="C193" s="227">
        <f t="shared" si="26"/>
        <v>0</v>
      </c>
      <c r="D193" s="116"/>
      <c r="E193" s="118"/>
      <c r="F193" s="229">
        <f t="shared" si="30"/>
        <v>0</v>
      </c>
      <c r="G193" s="116"/>
      <c r="H193" s="408"/>
      <c r="I193" s="230">
        <f t="shared" si="31"/>
        <v>0</v>
      </c>
      <c r="J193" s="116">
        <v>0</v>
      </c>
      <c r="K193" s="408"/>
      <c r="L193" s="230">
        <f t="shared" si="32"/>
        <v>0</v>
      </c>
      <c r="M193" s="464"/>
      <c r="N193" s="118"/>
      <c r="O193" s="230">
        <f t="shared" si="33"/>
        <v>0</v>
      </c>
      <c r="P193" s="387"/>
    </row>
    <row r="194" spans="1:16" hidden="1" x14ac:dyDescent="0.25">
      <c r="A194" s="85">
        <v>4300</v>
      </c>
      <c r="B194" s="210" t="s">
        <v>209</v>
      </c>
      <c r="C194" s="97">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row>
    <row r="195" spans="1:16" ht="24" hidden="1" x14ac:dyDescent="0.25">
      <c r="A195" s="350">
        <v>4310</v>
      </c>
      <c r="B195" s="101" t="s">
        <v>210</v>
      </c>
      <c r="C195" s="24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row>
    <row r="196" spans="1:16" ht="36" hidden="1" x14ac:dyDescent="0.25">
      <c r="A196" s="64">
        <v>4311</v>
      </c>
      <c r="B196" s="111" t="s">
        <v>211</v>
      </c>
      <c r="C196" s="227">
        <f t="shared" si="26"/>
        <v>0</v>
      </c>
      <c r="D196" s="116"/>
      <c r="E196" s="118"/>
      <c r="F196" s="229">
        <f t="shared" si="30"/>
        <v>0</v>
      </c>
      <c r="G196" s="116"/>
      <c r="H196" s="408"/>
      <c r="I196" s="230">
        <f t="shared" si="31"/>
        <v>0</v>
      </c>
      <c r="J196" s="116">
        <v>0</v>
      </c>
      <c r="K196" s="408"/>
      <c r="L196" s="230">
        <f t="shared" si="32"/>
        <v>0</v>
      </c>
      <c r="M196" s="464"/>
      <c r="N196" s="118"/>
      <c r="O196" s="230">
        <f t="shared" si="33"/>
        <v>0</v>
      </c>
      <c r="P196" s="387"/>
    </row>
    <row r="197" spans="1:16" s="37" customFormat="1" ht="24" hidden="1" x14ac:dyDescent="0.25">
      <c r="A197" s="271"/>
      <c r="B197" s="29" t="s">
        <v>212</v>
      </c>
      <c r="C197" s="175">
        <f t="shared" si="26"/>
        <v>0</v>
      </c>
      <c r="D197" s="173">
        <f>SUM(D198,D233,D271)</f>
        <v>0</v>
      </c>
      <c r="E197" s="176">
        <f>SUM(E198,E233,E271)</f>
        <v>0</v>
      </c>
      <c r="F197" s="198">
        <f t="shared" si="30"/>
        <v>0</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row>
    <row r="198" spans="1:16" hidden="1" x14ac:dyDescent="0.25">
      <c r="A198" s="200">
        <v>5000</v>
      </c>
      <c r="B198" s="200" t="s">
        <v>213</v>
      </c>
      <c r="C198" s="608">
        <f>F198+I198+L198+O198</f>
        <v>0</v>
      </c>
      <c r="D198" s="206">
        <f>D199+D207</f>
        <v>0</v>
      </c>
      <c r="E198" s="207">
        <f>E199+E207</f>
        <v>0</v>
      </c>
      <c r="F198" s="208">
        <f t="shared" si="30"/>
        <v>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row>
    <row r="199" spans="1:16" hidden="1" x14ac:dyDescent="0.25">
      <c r="A199" s="85">
        <v>5100</v>
      </c>
      <c r="B199" s="210" t="s">
        <v>214</v>
      </c>
      <c r="C199" s="97">
        <f t="shared" si="26"/>
        <v>0</v>
      </c>
      <c r="D199" s="95">
        <f>D200+D201+D204+D205+D206</f>
        <v>0</v>
      </c>
      <c r="E199" s="98">
        <f>E200+E201+E204+E205+E206</f>
        <v>0</v>
      </c>
      <c r="F199" s="212">
        <f t="shared" si="30"/>
        <v>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row>
    <row r="200" spans="1:16" hidden="1" x14ac:dyDescent="0.25">
      <c r="A200" s="350">
        <v>5110</v>
      </c>
      <c r="B200" s="101" t="s">
        <v>215</v>
      </c>
      <c r="C200" s="240">
        <f t="shared" si="26"/>
        <v>0</v>
      </c>
      <c r="D200" s="106"/>
      <c r="E200" s="108"/>
      <c r="F200" s="242">
        <f t="shared" si="30"/>
        <v>0</v>
      </c>
      <c r="G200" s="106"/>
      <c r="H200" s="403"/>
      <c r="I200" s="243">
        <f t="shared" si="31"/>
        <v>0</v>
      </c>
      <c r="J200" s="106">
        <v>0</v>
      </c>
      <c r="K200" s="403"/>
      <c r="L200" s="243">
        <f t="shared" si="32"/>
        <v>0</v>
      </c>
      <c r="M200" s="463"/>
      <c r="N200" s="108"/>
      <c r="O200" s="243">
        <f t="shared" si="33"/>
        <v>0</v>
      </c>
      <c r="P200" s="382"/>
    </row>
    <row r="201" spans="1:16" ht="24" hidden="1" x14ac:dyDescent="0.25">
      <c r="A201" s="224">
        <v>5120</v>
      </c>
      <c r="B201" s="111" t="s">
        <v>216</v>
      </c>
      <c r="C201" s="227">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row>
    <row r="202" spans="1:16" hidden="1" x14ac:dyDescent="0.25">
      <c r="A202" s="64">
        <v>5121</v>
      </c>
      <c r="B202" s="111" t="s">
        <v>217</v>
      </c>
      <c r="C202" s="227">
        <f t="shared" si="26"/>
        <v>0</v>
      </c>
      <c r="D202" s="116"/>
      <c r="E202" s="118"/>
      <c r="F202" s="229">
        <f t="shared" si="30"/>
        <v>0</v>
      </c>
      <c r="G202" s="116"/>
      <c r="H202" s="408"/>
      <c r="I202" s="230">
        <f t="shared" si="31"/>
        <v>0</v>
      </c>
      <c r="J202" s="116">
        <v>0</v>
      </c>
      <c r="K202" s="408"/>
      <c r="L202" s="230">
        <f t="shared" si="32"/>
        <v>0</v>
      </c>
      <c r="M202" s="464"/>
      <c r="N202" s="118"/>
      <c r="O202" s="230">
        <f t="shared" si="33"/>
        <v>0</v>
      </c>
      <c r="P202" s="387"/>
    </row>
    <row r="203" spans="1:16" ht="24" hidden="1" x14ac:dyDescent="0.25">
      <c r="A203" s="64">
        <v>5129</v>
      </c>
      <c r="B203" s="111" t="s">
        <v>218</v>
      </c>
      <c r="C203" s="227">
        <f t="shared" si="26"/>
        <v>0</v>
      </c>
      <c r="D203" s="116"/>
      <c r="E203" s="118"/>
      <c r="F203" s="229">
        <f t="shared" si="30"/>
        <v>0</v>
      </c>
      <c r="G203" s="116"/>
      <c r="H203" s="408"/>
      <c r="I203" s="230">
        <f t="shared" si="31"/>
        <v>0</v>
      </c>
      <c r="J203" s="116">
        <v>0</v>
      </c>
      <c r="K203" s="408"/>
      <c r="L203" s="230">
        <f t="shared" si="32"/>
        <v>0</v>
      </c>
      <c r="M203" s="464"/>
      <c r="N203" s="118"/>
      <c r="O203" s="230">
        <f t="shared" si="33"/>
        <v>0</v>
      </c>
      <c r="P203" s="387"/>
    </row>
    <row r="204" spans="1:16" hidden="1" x14ac:dyDescent="0.25">
      <c r="A204" s="224">
        <v>5130</v>
      </c>
      <c r="B204" s="111" t="s">
        <v>219</v>
      </c>
      <c r="C204" s="227">
        <f t="shared" si="26"/>
        <v>0</v>
      </c>
      <c r="D204" s="116"/>
      <c r="E204" s="118"/>
      <c r="F204" s="229">
        <f t="shared" si="30"/>
        <v>0</v>
      </c>
      <c r="G204" s="116"/>
      <c r="H204" s="408"/>
      <c r="I204" s="230">
        <f t="shared" si="31"/>
        <v>0</v>
      </c>
      <c r="J204" s="116">
        <v>0</v>
      </c>
      <c r="K204" s="408"/>
      <c r="L204" s="230">
        <f t="shared" si="32"/>
        <v>0</v>
      </c>
      <c r="M204" s="464"/>
      <c r="N204" s="118"/>
      <c r="O204" s="230">
        <f t="shared" si="33"/>
        <v>0</v>
      </c>
      <c r="P204" s="387"/>
    </row>
    <row r="205" spans="1:16" hidden="1" x14ac:dyDescent="0.25">
      <c r="A205" s="224">
        <v>5140</v>
      </c>
      <c r="B205" s="111" t="s">
        <v>220</v>
      </c>
      <c r="C205" s="227">
        <f t="shared" si="26"/>
        <v>0</v>
      </c>
      <c r="D205" s="116"/>
      <c r="E205" s="118"/>
      <c r="F205" s="229">
        <f t="shared" si="30"/>
        <v>0</v>
      </c>
      <c r="G205" s="116"/>
      <c r="H205" s="408"/>
      <c r="I205" s="230">
        <f t="shared" si="31"/>
        <v>0</v>
      </c>
      <c r="J205" s="116">
        <v>0</v>
      </c>
      <c r="K205" s="408"/>
      <c r="L205" s="230">
        <f t="shared" si="32"/>
        <v>0</v>
      </c>
      <c r="M205" s="464"/>
      <c r="N205" s="118"/>
      <c r="O205" s="230">
        <f t="shared" si="33"/>
        <v>0</v>
      </c>
      <c r="P205" s="387"/>
    </row>
    <row r="206" spans="1:16" ht="24" hidden="1" x14ac:dyDescent="0.25">
      <c r="A206" s="224">
        <v>5170</v>
      </c>
      <c r="B206" s="111" t="s">
        <v>221</v>
      </c>
      <c r="C206" s="227">
        <f t="shared" si="26"/>
        <v>0</v>
      </c>
      <c r="D206" s="116"/>
      <c r="E206" s="118"/>
      <c r="F206" s="229">
        <f t="shared" si="30"/>
        <v>0</v>
      </c>
      <c r="G206" s="116"/>
      <c r="H206" s="408"/>
      <c r="I206" s="230">
        <f t="shared" si="31"/>
        <v>0</v>
      </c>
      <c r="J206" s="116">
        <v>0</v>
      </c>
      <c r="K206" s="408"/>
      <c r="L206" s="230">
        <f t="shared" si="32"/>
        <v>0</v>
      </c>
      <c r="M206" s="464"/>
      <c r="N206" s="118"/>
      <c r="O206" s="230">
        <f t="shared" si="33"/>
        <v>0</v>
      </c>
      <c r="P206" s="387"/>
    </row>
    <row r="207" spans="1:16" hidden="1" x14ac:dyDescent="0.25">
      <c r="A207" s="85">
        <v>5200</v>
      </c>
      <c r="B207" s="210" t="s">
        <v>222</v>
      </c>
      <c r="C207" s="97">
        <f t="shared" si="26"/>
        <v>0</v>
      </c>
      <c r="D207" s="95">
        <f>D208+D218+D219+D228+D229+D230+D232</f>
        <v>0</v>
      </c>
      <c r="E207" s="98">
        <f>E208+E218+E219+E228+E229+E230+E232</f>
        <v>0</v>
      </c>
      <c r="F207" s="212">
        <f t="shared" si="30"/>
        <v>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row>
    <row r="208" spans="1:16" hidden="1" x14ac:dyDescent="0.25">
      <c r="A208" s="213">
        <v>5210</v>
      </c>
      <c r="B208" s="156" t="s">
        <v>223</v>
      </c>
      <c r="C208" s="216">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row>
    <row r="209" spans="1:16" hidden="1" x14ac:dyDescent="0.25">
      <c r="A209" s="55">
        <v>5211</v>
      </c>
      <c r="B209" s="101" t="s">
        <v>224</v>
      </c>
      <c r="C209" s="227">
        <f t="shared" si="26"/>
        <v>0</v>
      </c>
      <c r="D209" s="106"/>
      <c r="E209" s="108"/>
      <c r="F209" s="242">
        <f t="shared" si="30"/>
        <v>0</v>
      </c>
      <c r="G209" s="106"/>
      <c r="H209" s="403"/>
      <c r="I209" s="243">
        <f t="shared" si="31"/>
        <v>0</v>
      </c>
      <c r="J209" s="106">
        <v>0</v>
      </c>
      <c r="K209" s="403"/>
      <c r="L209" s="243">
        <f t="shared" si="32"/>
        <v>0</v>
      </c>
      <c r="M209" s="463"/>
      <c r="N209" s="108"/>
      <c r="O209" s="243">
        <f t="shared" si="33"/>
        <v>0</v>
      </c>
      <c r="P209" s="382"/>
    </row>
    <row r="210" spans="1:16" hidden="1" x14ac:dyDescent="0.25">
      <c r="A210" s="64">
        <v>5212</v>
      </c>
      <c r="B210" s="111" t="s">
        <v>225</v>
      </c>
      <c r="C210" s="227">
        <f t="shared" si="26"/>
        <v>0</v>
      </c>
      <c r="D210" s="116"/>
      <c r="E210" s="118"/>
      <c r="F210" s="229">
        <f t="shared" si="30"/>
        <v>0</v>
      </c>
      <c r="G210" s="116"/>
      <c r="H210" s="408"/>
      <c r="I210" s="230">
        <f t="shared" si="31"/>
        <v>0</v>
      </c>
      <c r="J210" s="116">
        <v>0</v>
      </c>
      <c r="K210" s="408"/>
      <c r="L210" s="230">
        <f t="shared" si="32"/>
        <v>0</v>
      </c>
      <c r="M210" s="464"/>
      <c r="N210" s="118"/>
      <c r="O210" s="230">
        <f t="shared" si="33"/>
        <v>0</v>
      </c>
      <c r="P210" s="387"/>
    </row>
    <row r="211" spans="1:16" hidden="1" x14ac:dyDescent="0.25">
      <c r="A211" s="64">
        <v>5213</v>
      </c>
      <c r="B211" s="111" t="s">
        <v>226</v>
      </c>
      <c r="C211" s="227">
        <f t="shared" si="26"/>
        <v>0</v>
      </c>
      <c r="D211" s="116"/>
      <c r="E211" s="118"/>
      <c r="F211" s="229">
        <f t="shared" si="30"/>
        <v>0</v>
      </c>
      <c r="G211" s="116"/>
      <c r="H211" s="408"/>
      <c r="I211" s="230">
        <f t="shared" si="31"/>
        <v>0</v>
      </c>
      <c r="J211" s="116">
        <v>0</v>
      </c>
      <c r="K211" s="408"/>
      <c r="L211" s="230">
        <f t="shared" si="32"/>
        <v>0</v>
      </c>
      <c r="M211" s="464"/>
      <c r="N211" s="118"/>
      <c r="O211" s="230">
        <f t="shared" si="33"/>
        <v>0</v>
      </c>
      <c r="P211" s="387"/>
    </row>
    <row r="212" spans="1:16" hidden="1" x14ac:dyDescent="0.25">
      <c r="A212" s="64">
        <v>5214</v>
      </c>
      <c r="B212" s="111" t="s">
        <v>227</v>
      </c>
      <c r="C212" s="227">
        <f t="shared" si="26"/>
        <v>0</v>
      </c>
      <c r="D212" s="116"/>
      <c r="E212" s="118"/>
      <c r="F212" s="229">
        <f t="shared" si="30"/>
        <v>0</v>
      </c>
      <c r="G212" s="116"/>
      <c r="H212" s="408"/>
      <c r="I212" s="230">
        <f t="shared" si="31"/>
        <v>0</v>
      </c>
      <c r="J212" s="116">
        <v>0</v>
      </c>
      <c r="K212" s="408"/>
      <c r="L212" s="230">
        <f t="shared" si="32"/>
        <v>0</v>
      </c>
      <c r="M212" s="464"/>
      <c r="N212" s="118"/>
      <c r="O212" s="230">
        <f t="shared" si="33"/>
        <v>0</v>
      </c>
      <c r="P212" s="387"/>
    </row>
    <row r="213" spans="1:16" hidden="1" x14ac:dyDescent="0.25">
      <c r="A213" s="64">
        <v>5215</v>
      </c>
      <c r="B213" s="111" t="s">
        <v>228</v>
      </c>
      <c r="C213" s="227">
        <f t="shared" si="26"/>
        <v>0</v>
      </c>
      <c r="D213" s="116"/>
      <c r="E213" s="118"/>
      <c r="F213" s="229">
        <f t="shared" si="30"/>
        <v>0</v>
      </c>
      <c r="G213" s="116"/>
      <c r="H213" s="408"/>
      <c r="I213" s="230">
        <f t="shared" si="31"/>
        <v>0</v>
      </c>
      <c r="J213" s="116">
        <v>0</v>
      </c>
      <c r="K213" s="408"/>
      <c r="L213" s="230">
        <f t="shared" si="32"/>
        <v>0</v>
      </c>
      <c r="M213" s="464"/>
      <c r="N213" s="118"/>
      <c r="O213" s="230">
        <f t="shared" si="33"/>
        <v>0</v>
      </c>
      <c r="P213" s="387"/>
    </row>
    <row r="214" spans="1:16" ht="24" hidden="1" x14ac:dyDescent="0.25">
      <c r="A214" s="64">
        <v>5216</v>
      </c>
      <c r="B214" s="111" t="s">
        <v>229</v>
      </c>
      <c r="C214" s="227">
        <f t="shared" si="26"/>
        <v>0</v>
      </c>
      <c r="D214" s="116"/>
      <c r="E214" s="118"/>
      <c r="F214" s="229">
        <f t="shared" si="30"/>
        <v>0</v>
      </c>
      <c r="G214" s="116"/>
      <c r="H214" s="408"/>
      <c r="I214" s="230">
        <f t="shared" si="31"/>
        <v>0</v>
      </c>
      <c r="J214" s="116">
        <v>0</v>
      </c>
      <c r="K214" s="408"/>
      <c r="L214" s="230">
        <f t="shared" si="32"/>
        <v>0</v>
      </c>
      <c r="M214" s="464"/>
      <c r="N214" s="118"/>
      <c r="O214" s="230">
        <f t="shared" si="33"/>
        <v>0</v>
      </c>
      <c r="P214" s="387"/>
    </row>
    <row r="215" spans="1:16" hidden="1" x14ac:dyDescent="0.25">
      <c r="A215" s="64">
        <v>5217</v>
      </c>
      <c r="B215" s="111" t="s">
        <v>230</v>
      </c>
      <c r="C215" s="227">
        <f t="shared" si="26"/>
        <v>0</v>
      </c>
      <c r="D215" s="116"/>
      <c r="E215" s="118"/>
      <c r="F215" s="229">
        <f t="shared" si="30"/>
        <v>0</v>
      </c>
      <c r="G215" s="116"/>
      <c r="H215" s="408"/>
      <c r="I215" s="230">
        <f t="shared" si="31"/>
        <v>0</v>
      </c>
      <c r="J215" s="116">
        <v>0</v>
      </c>
      <c r="K215" s="408"/>
      <c r="L215" s="230">
        <f t="shared" si="32"/>
        <v>0</v>
      </c>
      <c r="M215" s="464"/>
      <c r="N215" s="118"/>
      <c r="O215" s="230">
        <f t="shared" si="33"/>
        <v>0</v>
      </c>
      <c r="P215" s="387"/>
    </row>
    <row r="216" spans="1:16" hidden="1" x14ac:dyDescent="0.25">
      <c r="A216" s="64">
        <v>5218</v>
      </c>
      <c r="B216" s="111" t="s">
        <v>231</v>
      </c>
      <c r="C216" s="227">
        <f t="shared" si="26"/>
        <v>0</v>
      </c>
      <c r="D216" s="116"/>
      <c r="E216" s="118"/>
      <c r="F216" s="229">
        <f t="shared" si="30"/>
        <v>0</v>
      </c>
      <c r="G216" s="116"/>
      <c r="H216" s="408"/>
      <c r="I216" s="230">
        <f t="shared" si="31"/>
        <v>0</v>
      </c>
      <c r="J216" s="116">
        <v>0</v>
      </c>
      <c r="K216" s="408"/>
      <c r="L216" s="230">
        <f t="shared" si="32"/>
        <v>0</v>
      </c>
      <c r="M216" s="464"/>
      <c r="N216" s="118"/>
      <c r="O216" s="230">
        <f t="shared" si="33"/>
        <v>0</v>
      </c>
      <c r="P216" s="387"/>
    </row>
    <row r="217" spans="1:16" hidden="1" x14ac:dyDescent="0.25">
      <c r="A217" s="64">
        <v>5219</v>
      </c>
      <c r="B217" s="111" t="s">
        <v>232</v>
      </c>
      <c r="C217" s="227">
        <f t="shared" si="26"/>
        <v>0</v>
      </c>
      <c r="D217" s="116"/>
      <c r="E217" s="118"/>
      <c r="F217" s="229">
        <f t="shared" si="30"/>
        <v>0</v>
      </c>
      <c r="G217" s="116"/>
      <c r="H217" s="408"/>
      <c r="I217" s="230">
        <f t="shared" si="31"/>
        <v>0</v>
      </c>
      <c r="J217" s="116">
        <v>0</v>
      </c>
      <c r="K217" s="408"/>
      <c r="L217" s="230">
        <f t="shared" si="32"/>
        <v>0</v>
      </c>
      <c r="M217" s="464"/>
      <c r="N217" s="118"/>
      <c r="O217" s="230">
        <f t="shared" si="33"/>
        <v>0</v>
      </c>
      <c r="P217" s="387"/>
    </row>
    <row r="218" spans="1:16" hidden="1" x14ac:dyDescent="0.25">
      <c r="A218" s="224">
        <v>5220</v>
      </c>
      <c r="B218" s="111" t="s">
        <v>233</v>
      </c>
      <c r="C218" s="227">
        <f t="shared" si="26"/>
        <v>0</v>
      </c>
      <c r="D218" s="116"/>
      <c r="E218" s="118"/>
      <c r="F218" s="229">
        <f t="shared" si="30"/>
        <v>0</v>
      </c>
      <c r="G218" s="116"/>
      <c r="H218" s="408"/>
      <c r="I218" s="230">
        <f t="shared" si="31"/>
        <v>0</v>
      </c>
      <c r="J218" s="116">
        <v>0</v>
      </c>
      <c r="K218" s="408"/>
      <c r="L218" s="230">
        <f t="shared" si="32"/>
        <v>0</v>
      </c>
      <c r="M218" s="464"/>
      <c r="N218" s="118"/>
      <c r="O218" s="230">
        <f t="shared" si="33"/>
        <v>0</v>
      </c>
      <c r="P218" s="387"/>
    </row>
    <row r="219" spans="1:16" hidden="1" x14ac:dyDescent="0.25">
      <c r="A219" s="224">
        <v>5230</v>
      </c>
      <c r="B219" s="111" t="s">
        <v>234</v>
      </c>
      <c r="C219" s="227">
        <f t="shared" si="26"/>
        <v>0</v>
      </c>
      <c r="D219" s="225">
        <f>SUM(D220:D227)</f>
        <v>0</v>
      </c>
      <c r="E219" s="228">
        <f>SUM(E220:E227)</f>
        <v>0</v>
      </c>
      <c r="F219" s="229">
        <f t="shared" si="30"/>
        <v>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row>
    <row r="220" spans="1:16" hidden="1" x14ac:dyDescent="0.25">
      <c r="A220" s="64">
        <v>5231</v>
      </c>
      <c r="B220" s="111" t="s">
        <v>235</v>
      </c>
      <c r="C220" s="227">
        <f t="shared" si="26"/>
        <v>0</v>
      </c>
      <c r="D220" s="116"/>
      <c r="E220" s="118"/>
      <c r="F220" s="229">
        <f t="shared" si="30"/>
        <v>0</v>
      </c>
      <c r="G220" s="116"/>
      <c r="H220" s="408"/>
      <c r="I220" s="230">
        <f t="shared" si="31"/>
        <v>0</v>
      </c>
      <c r="J220" s="116">
        <v>0</v>
      </c>
      <c r="K220" s="408"/>
      <c r="L220" s="230">
        <f t="shared" si="32"/>
        <v>0</v>
      </c>
      <c r="M220" s="464"/>
      <c r="N220" s="118"/>
      <c r="O220" s="230">
        <f t="shared" si="33"/>
        <v>0</v>
      </c>
      <c r="P220" s="387"/>
    </row>
    <row r="221" spans="1:16" hidden="1" x14ac:dyDescent="0.25">
      <c r="A221" s="64">
        <v>5232</v>
      </c>
      <c r="B221" s="111" t="s">
        <v>236</v>
      </c>
      <c r="C221" s="227">
        <f t="shared" si="26"/>
        <v>0</v>
      </c>
      <c r="D221" s="116"/>
      <c r="E221" s="118"/>
      <c r="F221" s="229">
        <f t="shared" si="30"/>
        <v>0</v>
      </c>
      <c r="G221" s="116"/>
      <c r="H221" s="408"/>
      <c r="I221" s="230">
        <f t="shared" si="31"/>
        <v>0</v>
      </c>
      <c r="J221" s="116">
        <v>0</v>
      </c>
      <c r="K221" s="408"/>
      <c r="L221" s="230">
        <f t="shared" si="32"/>
        <v>0</v>
      </c>
      <c r="M221" s="464"/>
      <c r="N221" s="118"/>
      <c r="O221" s="230">
        <f t="shared" si="33"/>
        <v>0</v>
      </c>
      <c r="P221" s="387"/>
    </row>
    <row r="222" spans="1:16" hidden="1" x14ac:dyDescent="0.25">
      <c r="A222" s="64">
        <v>5233</v>
      </c>
      <c r="B222" s="111" t="s">
        <v>237</v>
      </c>
      <c r="C222" s="227">
        <f t="shared" si="26"/>
        <v>0</v>
      </c>
      <c r="D222" s="116"/>
      <c r="E222" s="118"/>
      <c r="F222" s="229">
        <f t="shared" si="30"/>
        <v>0</v>
      </c>
      <c r="G222" s="116"/>
      <c r="H222" s="408"/>
      <c r="I222" s="230">
        <f t="shared" si="31"/>
        <v>0</v>
      </c>
      <c r="J222" s="116">
        <v>0</v>
      </c>
      <c r="K222" s="408"/>
      <c r="L222" s="230">
        <f t="shared" si="32"/>
        <v>0</v>
      </c>
      <c r="M222" s="464"/>
      <c r="N222" s="118"/>
      <c r="O222" s="230">
        <f t="shared" si="33"/>
        <v>0</v>
      </c>
      <c r="P222" s="387"/>
    </row>
    <row r="223" spans="1:16" ht="24" hidden="1" x14ac:dyDescent="0.25">
      <c r="A223" s="64">
        <v>5234</v>
      </c>
      <c r="B223" s="111" t="s">
        <v>238</v>
      </c>
      <c r="C223" s="227">
        <f t="shared" si="26"/>
        <v>0</v>
      </c>
      <c r="D223" s="116"/>
      <c r="E223" s="118"/>
      <c r="F223" s="229">
        <f t="shared" si="30"/>
        <v>0</v>
      </c>
      <c r="G223" s="116"/>
      <c r="H223" s="408"/>
      <c r="I223" s="230">
        <f t="shared" si="31"/>
        <v>0</v>
      </c>
      <c r="J223" s="116">
        <v>0</v>
      </c>
      <c r="K223" s="408"/>
      <c r="L223" s="230">
        <f t="shared" si="32"/>
        <v>0</v>
      </c>
      <c r="M223" s="464"/>
      <c r="N223" s="118"/>
      <c r="O223" s="230">
        <f t="shared" si="33"/>
        <v>0</v>
      </c>
      <c r="P223" s="387"/>
    </row>
    <row r="224" spans="1:16" hidden="1" x14ac:dyDescent="0.25">
      <c r="A224" s="64">
        <v>5236</v>
      </c>
      <c r="B224" s="111" t="s">
        <v>239</v>
      </c>
      <c r="C224" s="227">
        <f t="shared" si="26"/>
        <v>0</v>
      </c>
      <c r="D224" s="116"/>
      <c r="E224" s="118"/>
      <c r="F224" s="229">
        <f t="shared" si="30"/>
        <v>0</v>
      </c>
      <c r="G224" s="116"/>
      <c r="H224" s="408"/>
      <c r="I224" s="230">
        <f t="shared" si="31"/>
        <v>0</v>
      </c>
      <c r="J224" s="116">
        <v>0</v>
      </c>
      <c r="K224" s="408"/>
      <c r="L224" s="230">
        <f t="shared" si="32"/>
        <v>0</v>
      </c>
      <c r="M224" s="464"/>
      <c r="N224" s="118"/>
      <c r="O224" s="230">
        <f t="shared" si="33"/>
        <v>0</v>
      </c>
      <c r="P224" s="387"/>
    </row>
    <row r="225" spans="1:16" hidden="1" x14ac:dyDescent="0.25">
      <c r="A225" s="64">
        <v>5237</v>
      </c>
      <c r="B225" s="111" t="s">
        <v>240</v>
      </c>
      <c r="C225" s="227">
        <f t="shared" si="26"/>
        <v>0</v>
      </c>
      <c r="D225" s="116"/>
      <c r="E225" s="118"/>
      <c r="F225" s="229">
        <f t="shared" si="30"/>
        <v>0</v>
      </c>
      <c r="G225" s="116"/>
      <c r="H225" s="408"/>
      <c r="I225" s="230">
        <f t="shared" si="31"/>
        <v>0</v>
      </c>
      <c r="J225" s="116">
        <v>0</v>
      </c>
      <c r="K225" s="408"/>
      <c r="L225" s="230">
        <f t="shared" si="32"/>
        <v>0</v>
      </c>
      <c r="M225" s="464"/>
      <c r="N225" s="118"/>
      <c r="O225" s="230">
        <f t="shared" si="33"/>
        <v>0</v>
      </c>
      <c r="P225" s="387"/>
    </row>
    <row r="226" spans="1:16" ht="24" hidden="1" x14ac:dyDescent="0.25">
      <c r="A226" s="64">
        <v>5238</v>
      </c>
      <c r="B226" s="111" t="s">
        <v>241</v>
      </c>
      <c r="C226" s="227">
        <f t="shared" si="26"/>
        <v>0</v>
      </c>
      <c r="D226" s="116"/>
      <c r="E226" s="118"/>
      <c r="F226" s="229">
        <f t="shared" si="30"/>
        <v>0</v>
      </c>
      <c r="G226" s="116"/>
      <c r="H226" s="408"/>
      <c r="I226" s="230">
        <f t="shared" si="31"/>
        <v>0</v>
      </c>
      <c r="J226" s="116">
        <v>0</v>
      </c>
      <c r="K226" s="408"/>
      <c r="L226" s="230">
        <f t="shared" si="32"/>
        <v>0</v>
      </c>
      <c r="M226" s="464"/>
      <c r="N226" s="118"/>
      <c r="O226" s="230">
        <f t="shared" si="33"/>
        <v>0</v>
      </c>
      <c r="P226" s="387"/>
    </row>
    <row r="227" spans="1:16" ht="24" hidden="1" x14ac:dyDescent="0.25">
      <c r="A227" s="64">
        <v>5239</v>
      </c>
      <c r="B227" s="111" t="s">
        <v>242</v>
      </c>
      <c r="C227" s="227">
        <f t="shared" si="26"/>
        <v>0</v>
      </c>
      <c r="D227" s="116"/>
      <c r="E227" s="118"/>
      <c r="F227" s="229">
        <f t="shared" si="30"/>
        <v>0</v>
      </c>
      <c r="G227" s="116"/>
      <c r="H227" s="408"/>
      <c r="I227" s="230">
        <f t="shared" si="31"/>
        <v>0</v>
      </c>
      <c r="J227" s="116">
        <v>0</v>
      </c>
      <c r="K227" s="408"/>
      <c r="L227" s="230">
        <f t="shared" si="32"/>
        <v>0</v>
      </c>
      <c r="M227" s="464"/>
      <c r="N227" s="118"/>
      <c r="O227" s="230">
        <f t="shared" si="33"/>
        <v>0</v>
      </c>
      <c r="P227" s="387"/>
    </row>
    <row r="228" spans="1:16" ht="24" hidden="1" x14ac:dyDescent="0.25">
      <c r="A228" s="224">
        <v>5240</v>
      </c>
      <c r="B228" s="111" t="s">
        <v>243</v>
      </c>
      <c r="C228" s="227">
        <f t="shared" si="26"/>
        <v>0</v>
      </c>
      <c r="D228" s="116"/>
      <c r="E228" s="118"/>
      <c r="F228" s="229">
        <f t="shared" si="30"/>
        <v>0</v>
      </c>
      <c r="G228" s="116"/>
      <c r="H228" s="408"/>
      <c r="I228" s="230">
        <f t="shared" si="31"/>
        <v>0</v>
      </c>
      <c r="J228" s="116">
        <v>0</v>
      </c>
      <c r="K228" s="408"/>
      <c r="L228" s="230">
        <f t="shared" si="32"/>
        <v>0</v>
      </c>
      <c r="M228" s="464"/>
      <c r="N228" s="118"/>
      <c r="O228" s="230">
        <f t="shared" si="33"/>
        <v>0</v>
      </c>
      <c r="P228" s="387"/>
    </row>
    <row r="229" spans="1:16" hidden="1" x14ac:dyDescent="0.25">
      <c r="A229" s="224">
        <v>5250</v>
      </c>
      <c r="B229" s="111" t="s">
        <v>244</v>
      </c>
      <c r="C229" s="227">
        <f t="shared" si="26"/>
        <v>0</v>
      </c>
      <c r="D229" s="116"/>
      <c r="E229" s="118"/>
      <c r="F229" s="229">
        <f t="shared" si="30"/>
        <v>0</v>
      </c>
      <c r="G229" s="116"/>
      <c r="H229" s="408"/>
      <c r="I229" s="230">
        <f t="shared" si="31"/>
        <v>0</v>
      </c>
      <c r="J229" s="116">
        <v>0</v>
      </c>
      <c r="K229" s="408"/>
      <c r="L229" s="230">
        <f t="shared" si="32"/>
        <v>0</v>
      </c>
      <c r="M229" s="464"/>
      <c r="N229" s="118"/>
      <c r="O229" s="230">
        <f t="shared" si="33"/>
        <v>0</v>
      </c>
      <c r="P229" s="387"/>
    </row>
    <row r="230" spans="1:16"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row>
    <row r="231" spans="1:16" ht="24" hidden="1" x14ac:dyDescent="0.25">
      <c r="A231" s="64">
        <v>5269</v>
      </c>
      <c r="B231" s="111" t="s">
        <v>246</v>
      </c>
      <c r="C231" s="227">
        <f t="shared" si="26"/>
        <v>0</v>
      </c>
      <c r="D231" s="116"/>
      <c r="E231" s="118"/>
      <c r="F231" s="229">
        <f t="shared" si="30"/>
        <v>0</v>
      </c>
      <c r="G231" s="116"/>
      <c r="H231" s="408"/>
      <c r="I231" s="230">
        <f t="shared" si="31"/>
        <v>0</v>
      </c>
      <c r="J231" s="116">
        <v>0</v>
      </c>
      <c r="K231" s="408"/>
      <c r="L231" s="230">
        <f t="shared" si="32"/>
        <v>0</v>
      </c>
      <c r="M231" s="464"/>
      <c r="N231" s="118"/>
      <c r="O231" s="230">
        <f t="shared" si="33"/>
        <v>0</v>
      </c>
      <c r="P231" s="387"/>
    </row>
    <row r="232" spans="1:16" ht="24" hidden="1" x14ac:dyDescent="0.25">
      <c r="A232" s="213">
        <v>5270</v>
      </c>
      <c r="B232" s="156" t="s">
        <v>247</v>
      </c>
      <c r="C232" s="290">
        <f t="shared" si="26"/>
        <v>0</v>
      </c>
      <c r="D232" s="231"/>
      <c r="E232" s="234"/>
      <c r="F232" s="218">
        <f t="shared" si="30"/>
        <v>0</v>
      </c>
      <c r="G232" s="231"/>
      <c r="H232" s="467"/>
      <c r="I232" s="219">
        <f t="shared" si="31"/>
        <v>0</v>
      </c>
      <c r="J232" s="231">
        <v>0</v>
      </c>
      <c r="K232" s="467"/>
      <c r="L232" s="219">
        <f t="shared" si="32"/>
        <v>0</v>
      </c>
      <c r="M232" s="468"/>
      <c r="N232" s="234"/>
      <c r="O232" s="219">
        <f t="shared" si="33"/>
        <v>0</v>
      </c>
      <c r="P232" s="434"/>
    </row>
    <row r="233" spans="1:16" hidden="1" x14ac:dyDescent="0.25">
      <c r="A233" s="200">
        <v>6000</v>
      </c>
      <c r="B233" s="200" t="s">
        <v>248</v>
      </c>
      <c r="C233" s="608">
        <f t="shared" si="26"/>
        <v>0</v>
      </c>
      <c r="D233" s="206">
        <f>D234+D254+D261</f>
        <v>0</v>
      </c>
      <c r="E233" s="207">
        <f>E234+E254+E261</f>
        <v>0</v>
      </c>
      <c r="F233" s="208">
        <f t="shared" si="30"/>
        <v>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row>
    <row r="234" spans="1:16" hidden="1" x14ac:dyDescent="0.25">
      <c r="A234" s="137">
        <v>6200</v>
      </c>
      <c r="B234" s="253" t="s">
        <v>249</v>
      </c>
      <c r="C234" s="26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row>
    <row r="235" spans="1:16" ht="24" hidden="1" x14ac:dyDescent="0.25">
      <c r="A235" s="350">
        <v>6220</v>
      </c>
      <c r="B235" s="101" t="s">
        <v>250</v>
      </c>
      <c r="C235" s="240">
        <f t="shared" si="26"/>
        <v>0</v>
      </c>
      <c r="D235" s="106"/>
      <c r="E235" s="108"/>
      <c r="F235" s="242">
        <f t="shared" si="30"/>
        <v>0</v>
      </c>
      <c r="G235" s="106"/>
      <c r="H235" s="403"/>
      <c r="I235" s="243">
        <f t="shared" si="31"/>
        <v>0</v>
      </c>
      <c r="J235" s="106">
        <v>0</v>
      </c>
      <c r="K235" s="403"/>
      <c r="L235" s="243">
        <f t="shared" si="32"/>
        <v>0</v>
      </c>
      <c r="M235" s="463"/>
      <c r="N235" s="108"/>
      <c r="O235" s="243">
        <f t="shared" si="33"/>
        <v>0</v>
      </c>
      <c r="P235" s="382"/>
    </row>
    <row r="236" spans="1:16" hidden="1" x14ac:dyDescent="0.25">
      <c r="A236" s="224">
        <v>6230</v>
      </c>
      <c r="B236" s="111" t="s">
        <v>251</v>
      </c>
      <c r="C236" s="227">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row>
    <row r="237" spans="1:16" ht="24" hidden="1" x14ac:dyDescent="0.25">
      <c r="A237" s="64">
        <v>6239</v>
      </c>
      <c r="B237" s="101" t="s">
        <v>252</v>
      </c>
      <c r="C237" s="227">
        <f t="shared" si="26"/>
        <v>0</v>
      </c>
      <c r="D237" s="116"/>
      <c r="E237" s="118"/>
      <c r="F237" s="229">
        <f t="shared" si="30"/>
        <v>0</v>
      </c>
      <c r="G237" s="116"/>
      <c r="H237" s="408"/>
      <c r="I237" s="230">
        <f t="shared" si="31"/>
        <v>0</v>
      </c>
      <c r="J237" s="116">
        <v>0</v>
      </c>
      <c r="K237" s="408"/>
      <c r="L237" s="230">
        <f t="shared" si="32"/>
        <v>0</v>
      </c>
      <c r="M237" s="464"/>
      <c r="N237" s="118"/>
      <c r="O237" s="230">
        <f t="shared" si="33"/>
        <v>0</v>
      </c>
      <c r="P237" s="387"/>
    </row>
    <row r="238" spans="1:16" ht="24" hidden="1" x14ac:dyDescent="0.25">
      <c r="A238" s="224">
        <v>6240</v>
      </c>
      <c r="B238" s="111" t="s">
        <v>253</v>
      </c>
      <c r="C238" s="227">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row>
    <row r="239" spans="1:16" hidden="1" x14ac:dyDescent="0.25">
      <c r="A239" s="64">
        <v>6241</v>
      </c>
      <c r="B239" s="111" t="s">
        <v>254</v>
      </c>
      <c r="C239" s="227">
        <f t="shared" si="26"/>
        <v>0</v>
      </c>
      <c r="D239" s="116"/>
      <c r="E239" s="118"/>
      <c r="F239" s="229">
        <f t="shared" si="30"/>
        <v>0</v>
      </c>
      <c r="G239" s="116"/>
      <c r="H239" s="408"/>
      <c r="I239" s="230">
        <f t="shared" si="31"/>
        <v>0</v>
      </c>
      <c r="J239" s="116">
        <v>0</v>
      </c>
      <c r="K239" s="408"/>
      <c r="L239" s="230">
        <f t="shared" si="32"/>
        <v>0</v>
      </c>
      <c r="M239" s="464"/>
      <c r="N239" s="118"/>
      <c r="O239" s="230">
        <f t="shared" si="33"/>
        <v>0</v>
      </c>
      <c r="P239" s="387"/>
    </row>
    <row r="240" spans="1:16" hidden="1" x14ac:dyDescent="0.25">
      <c r="A240" s="64">
        <v>6242</v>
      </c>
      <c r="B240" s="111" t="s">
        <v>255</v>
      </c>
      <c r="C240" s="227">
        <f t="shared" si="26"/>
        <v>0</v>
      </c>
      <c r="D240" s="116"/>
      <c r="E240" s="118"/>
      <c r="F240" s="229">
        <f t="shared" si="30"/>
        <v>0</v>
      </c>
      <c r="G240" s="116"/>
      <c r="H240" s="408"/>
      <c r="I240" s="230">
        <f t="shared" si="31"/>
        <v>0</v>
      </c>
      <c r="J240" s="116">
        <v>0</v>
      </c>
      <c r="K240" s="408"/>
      <c r="L240" s="230">
        <f t="shared" si="32"/>
        <v>0</v>
      </c>
      <c r="M240" s="464"/>
      <c r="N240" s="118"/>
      <c r="O240" s="230">
        <f t="shared" si="33"/>
        <v>0</v>
      </c>
      <c r="P240" s="387"/>
    </row>
    <row r="241" spans="1:16" ht="24" hidden="1" x14ac:dyDescent="0.25">
      <c r="A241" s="224">
        <v>6250</v>
      </c>
      <c r="B241" s="111" t="s">
        <v>256</v>
      </c>
      <c r="C241" s="227">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row>
    <row r="242" spans="1:16" hidden="1" x14ac:dyDescent="0.25">
      <c r="A242" s="64">
        <v>6252</v>
      </c>
      <c r="B242" s="111" t="s">
        <v>257</v>
      </c>
      <c r="C242" s="227">
        <f t="shared" si="26"/>
        <v>0</v>
      </c>
      <c r="D242" s="116"/>
      <c r="E242" s="118"/>
      <c r="F242" s="229">
        <f t="shared" si="30"/>
        <v>0</v>
      </c>
      <c r="G242" s="116"/>
      <c r="H242" s="408"/>
      <c r="I242" s="230">
        <f t="shared" si="31"/>
        <v>0</v>
      </c>
      <c r="J242" s="116">
        <v>0</v>
      </c>
      <c r="K242" s="408"/>
      <c r="L242" s="230">
        <f t="shared" si="32"/>
        <v>0</v>
      </c>
      <c r="M242" s="464"/>
      <c r="N242" s="118"/>
      <c r="O242" s="230">
        <f t="shared" si="33"/>
        <v>0</v>
      </c>
      <c r="P242" s="387"/>
    </row>
    <row r="243" spans="1:16" hidden="1" x14ac:dyDescent="0.25">
      <c r="A243" s="64">
        <v>6253</v>
      </c>
      <c r="B243" s="111" t="s">
        <v>258</v>
      </c>
      <c r="C243" s="227">
        <f t="shared" si="26"/>
        <v>0</v>
      </c>
      <c r="D243" s="116"/>
      <c r="E243" s="118"/>
      <c r="F243" s="229">
        <f t="shared" si="30"/>
        <v>0</v>
      </c>
      <c r="G243" s="116"/>
      <c r="H243" s="408"/>
      <c r="I243" s="230">
        <f t="shared" si="31"/>
        <v>0</v>
      </c>
      <c r="J243" s="116">
        <v>0</v>
      </c>
      <c r="K243" s="408"/>
      <c r="L243" s="230">
        <f t="shared" si="32"/>
        <v>0</v>
      </c>
      <c r="M243" s="464"/>
      <c r="N243" s="118"/>
      <c r="O243" s="230">
        <f t="shared" si="33"/>
        <v>0</v>
      </c>
      <c r="P243" s="387"/>
    </row>
    <row r="244" spans="1:16" ht="24" hidden="1" x14ac:dyDescent="0.25">
      <c r="A244" s="64">
        <v>6254</v>
      </c>
      <c r="B244" s="111" t="s">
        <v>259</v>
      </c>
      <c r="C244" s="227">
        <f t="shared" si="26"/>
        <v>0</v>
      </c>
      <c r="D244" s="116"/>
      <c r="E244" s="118"/>
      <c r="F244" s="229">
        <f t="shared" si="30"/>
        <v>0</v>
      </c>
      <c r="G244" s="116"/>
      <c r="H244" s="408"/>
      <c r="I244" s="230">
        <f t="shared" si="31"/>
        <v>0</v>
      </c>
      <c r="J244" s="116">
        <v>0</v>
      </c>
      <c r="K244" s="408"/>
      <c r="L244" s="230">
        <f t="shared" si="32"/>
        <v>0</v>
      </c>
      <c r="M244" s="464"/>
      <c r="N244" s="118"/>
      <c r="O244" s="230">
        <f t="shared" si="33"/>
        <v>0</v>
      </c>
      <c r="P244" s="387"/>
    </row>
    <row r="245" spans="1:16" ht="24" hidden="1" x14ac:dyDescent="0.25">
      <c r="A245" s="64">
        <v>6255</v>
      </c>
      <c r="B245" s="111" t="s">
        <v>260</v>
      </c>
      <c r="C245" s="227">
        <f t="shared" si="26"/>
        <v>0</v>
      </c>
      <c r="D245" s="116"/>
      <c r="E245" s="118"/>
      <c r="F245" s="229">
        <f t="shared" si="30"/>
        <v>0</v>
      </c>
      <c r="G245" s="116"/>
      <c r="H245" s="408"/>
      <c r="I245" s="230">
        <f t="shared" si="31"/>
        <v>0</v>
      </c>
      <c r="J245" s="116">
        <v>0</v>
      </c>
      <c r="K245" s="408"/>
      <c r="L245" s="230">
        <f t="shared" si="32"/>
        <v>0</v>
      </c>
      <c r="M245" s="464"/>
      <c r="N245" s="118"/>
      <c r="O245" s="230">
        <f t="shared" si="33"/>
        <v>0</v>
      </c>
      <c r="P245" s="387"/>
    </row>
    <row r="246" spans="1:16" hidden="1" x14ac:dyDescent="0.25">
      <c r="A246" s="64">
        <v>6259</v>
      </c>
      <c r="B246" s="111" t="s">
        <v>261</v>
      </c>
      <c r="C246" s="227">
        <f t="shared" si="26"/>
        <v>0</v>
      </c>
      <c r="D246" s="116"/>
      <c r="E246" s="118"/>
      <c r="F246" s="229">
        <f t="shared" si="30"/>
        <v>0</v>
      </c>
      <c r="G246" s="116"/>
      <c r="H246" s="408"/>
      <c r="I246" s="230">
        <f t="shared" si="31"/>
        <v>0</v>
      </c>
      <c r="J246" s="116">
        <v>0</v>
      </c>
      <c r="K246" s="408"/>
      <c r="L246" s="230">
        <f t="shared" si="32"/>
        <v>0</v>
      </c>
      <c r="M246" s="464"/>
      <c r="N246" s="118"/>
      <c r="O246" s="230">
        <f t="shared" si="33"/>
        <v>0</v>
      </c>
      <c r="P246" s="387"/>
    </row>
    <row r="247" spans="1:16" ht="24" hidden="1" x14ac:dyDescent="0.25">
      <c r="A247" s="224">
        <v>6260</v>
      </c>
      <c r="B247" s="111" t="s">
        <v>262</v>
      </c>
      <c r="C247" s="227">
        <f t="shared" si="26"/>
        <v>0</v>
      </c>
      <c r="D247" s="116"/>
      <c r="E247" s="118"/>
      <c r="F247" s="229">
        <f t="shared" ref="F247:F299" si="37">D247+E247</f>
        <v>0</v>
      </c>
      <c r="G247" s="116"/>
      <c r="H247" s="408"/>
      <c r="I247" s="230">
        <f t="shared" ref="I247:I299" si="38">G247+H247</f>
        <v>0</v>
      </c>
      <c r="J247" s="116">
        <v>0</v>
      </c>
      <c r="K247" s="408"/>
      <c r="L247" s="230">
        <f t="shared" ref="L247:L299" si="39">J247+K247</f>
        <v>0</v>
      </c>
      <c r="M247" s="464"/>
      <c r="N247" s="118"/>
      <c r="O247" s="230">
        <f t="shared" ref="O247:O276" si="40">M247+N247</f>
        <v>0</v>
      </c>
      <c r="P247" s="387"/>
    </row>
    <row r="248" spans="1:16" hidden="1" x14ac:dyDescent="0.25">
      <c r="A248" s="224">
        <v>6270</v>
      </c>
      <c r="B248" s="111" t="s">
        <v>263</v>
      </c>
      <c r="C248" s="227">
        <f t="shared" si="26"/>
        <v>0</v>
      </c>
      <c r="D248" s="116"/>
      <c r="E248" s="118"/>
      <c r="F248" s="229">
        <f t="shared" si="37"/>
        <v>0</v>
      </c>
      <c r="G248" s="116"/>
      <c r="H248" s="408"/>
      <c r="I248" s="230">
        <f t="shared" si="38"/>
        <v>0</v>
      </c>
      <c r="J248" s="116">
        <v>0</v>
      </c>
      <c r="K248" s="408"/>
      <c r="L248" s="230">
        <f t="shared" si="39"/>
        <v>0</v>
      </c>
      <c r="M248" s="464"/>
      <c r="N248" s="118"/>
      <c r="O248" s="230">
        <f t="shared" si="40"/>
        <v>0</v>
      </c>
      <c r="P248" s="387"/>
    </row>
    <row r="249" spans="1:16" ht="24" hidden="1" x14ac:dyDescent="0.25">
      <c r="A249" s="350">
        <v>6290</v>
      </c>
      <c r="B249" s="101" t="s">
        <v>264</v>
      </c>
      <c r="C249" s="227">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row>
    <row r="250" spans="1:16" hidden="1" x14ac:dyDescent="0.25">
      <c r="A250" s="64">
        <v>6291</v>
      </c>
      <c r="B250" s="111" t="s">
        <v>265</v>
      </c>
      <c r="C250" s="227">
        <f t="shared" si="26"/>
        <v>0</v>
      </c>
      <c r="D250" s="116"/>
      <c r="E250" s="118"/>
      <c r="F250" s="229">
        <f t="shared" si="37"/>
        <v>0</v>
      </c>
      <c r="G250" s="116"/>
      <c r="H250" s="408"/>
      <c r="I250" s="230">
        <f t="shared" si="38"/>
        <v>0</v>
      </c>
      <c r="J250" s="116">
        <v>0</v>
      </c>
      <c r="K250" s="408"/>
      <c r="L250" s="230">
        <f t="shared" si="39"/>
        <v>0</v>
      </c>
      <c r="M250" s="464"/>
      <c r="N250" s="118"/>
      <c r="O250" s="230">
        <f t="shared" si="40"/>
        <v>0</v>
      </c>
      <c r="P250" s="387"/>
    </row>
    <row r="251" spans="1:16" hidden="1" x14ac:dyDescent="0.25">
      <c r="A251" s="64">
        <v>6292</v>
      </c>
      <c r="B251" s="111" t="s">
        <v>266</v>
      </c>
      <c r="C251" s="227">
        <f t="shared" si="26"/>
        <v>0</v>
      </c>
      <c r="D251" s="116"/>
      <c r="E251" s="118"/>
      <c r="F251" s="229">
        <f t="shared" si="37"/>
        <v>0</v>
      </c>
      <c r="G251" s="116"/>
      <c r="H251" s="408"/>
      <c r="I251" s="230">
        <f t="shared" si="38"/>
        <v>0</v>
      </c>
      <c r="J251" s="116">
        <v>0</v>
      </c>
      <c r="K251" s="408"/>
      <c r="L251" s="230">
        <f t="shared" si="39"/>
        <v>0</v>
      </c>
      <c r="M251" s="464"/>
      <c r="N251" s="118"/>
      <c r="O251" s="230">
        <f t="shared" si="40"/>
        <v>0</v>
      </c>
      <c r="P251" s="387"/>
    </row>
    <row r="252" spans="1:16" ht="72" hidden="1" x14ac:dyDescent="0.25">
      <c r="A252" s="64">
        <v>6296</v>
      </c>
      <c r="B252" s="111" t="s">
        <v>267</v>
      </c>
      <c r="C252" s="227">
        <f t="shared" si="26"/>
        <v>0</v>
      </c>
      <c r="D252" s="116"/>
      <c r="E252" s="118"/>
      <c r="F252" s="229">
        <f t="shared" si="37"/>
        <v>0</v>
      </c>
      <c r="G252" s="116"/>
      <c r="H252" s="408"/>
      <c r="I252" s="230">
        <f t="shared" si="38"/>
        <v>0</v>
      </c>
      <c r="J252" s="116">
        <v>0</v>
      </c>
      <c r="K252" s="408"/>
      <c r="L252" s="230">
        <f t="shared" si="39"/>
        <v>0</v>
      </c>
      <c r="M252" s="464"/>
      <c r="N252" s="118"/>
      <c r="O252" s="230">
        <f t="shared" si="40"/>
        <v>0</v>
      </c>
      <c r="P252" s="387"/>
    </row>
    <row r="253" spans="1:16" ht="36" hidden="1" x14ac:dyDescent="0.25">
      <c r="A253" s="64">
        <v>6299</v>
      </c>
      <c r="B253" s="111" t="s">
        <v>268</v>
      </c>
      <c r="C253" s="227">
        <f t="shared" si="26"/>
        <v>0</v>
      </c>
      <c r="D253" s="116"/>
      <c r="E253" s="118"/>
      <c r="F253" s="229">
        <f t="shared" si="37"/>
        <v>0</v>
      </c>
      <c r="G253" s="116"/>
      <c r="H253" s="408"/>
      <c r="I253" s="230">
        <f t="shared" si="38"/>
        <v>0</v>
      </c>
      <c r="J253" s="116">
        <v>0</v>
      </c>
      <c r="K253" s="408"/>
      <c r="L253" s="230">
        <f t="shared" si="39"/>
        <v>0</v>
      </c>
      <c r="M253" s="464"/>
      <c r="N253" s="118"/>
      <c r="O253" s="230">
        <f t="shared" si="40"/>
        <v>0</v>
      </c>
      <c r="P253" s="387"/>
    </row>
    <row r="254" spans="1:16" hidden="1" x14ac:dyDescent="0.25">
      <c r="A254" s="85">
        <v>6300</v>
      </c>
      <c r="B254" s="210" t="s">
        <v>269</v>
      </c>
      <c r="C254" s="97">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row>
    <row r="255" spans="1:16" ht="24" hidden="1" x14ac:dyDescent="0.25">
      <c r="A255" s="350">
        <v>6320</v>
      </c>
      <c r="B255" s="101" t="s">
        <v>270</v>
      </c>
      <c r="C255" s="618">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row>
    <row r="256" spans="1:16" hidden="1" x14ac:dyDescent="0.25">
      <c r="A256" s="64">
        <v>6322</v>
      </c>
      <c r="B256" s="111" t="s">
        <v>271</v>
      </c>
      <c r="C256" s="227">
        <f t="shared" si="26"/>
        <v>0</v>
      </c>
      <c r="D256" s="116"/>
      <c r="E256" s="118"/>
      <c r="F256" s="229">
        <f t="shared" si="37"/>
        <v>0</v>
      </c>
      <c r="G256" s="116"/>
      <c r="H256" s="408"/>
      <c r="I256" s="230">
        <f t="shared" si="38"/>
        <v>0</v>
      </c>
      <c r="J256" s="116">
        <v>0</v>
      </c>
      <c r="K256" s="408"/>
      <c r="L256" s="230">
        <f t="shared" si="39"/>
        <v>0</v>
      </c>
      <c r="M256" s="464"/>
      <c r="N256" s="118"/>
      <c r="O256" s="230">
        <f t="shared" si="40"/>
        <v>0</v>
      </c>
      <c r="P256" s="387"/>
    </row>
    <row r="257" spans="1:16" ht="24" hidden="1" x14ac:dyDescent="0.25">
      <c r="A257" s="64">
        <v>6323</v>
      </c>
      <c r="B257" s="111" t="s">
        <v>272</v>
      </c>
      <c r="C257" s="227">
        <f t="shared" si="26"/>
        <v>0</v>
      </c>
      <c r="D257" s="116"/>
      <c r="E257" s="118"/>
      <c r="F257" s="229">
        <f t="shared" si="37"/>
        <v>0</v>
      </c>
      <c r="G257" s="116"/>
      <c r="H257" s="408"/>
      <c r="I257" s="230">
        <f t="shared" si="38"/>
        <v>0</v>
      </c>
      <c r="J257" s="116">
        <v>0</v>
      </c>
      <c r="K257" s="408"/>
      <c r="L257" s="230">
        <f t="shared" si="39"/>
        <v>0</v>
      </c>
      <c r="M257" s="464"/>
      <c r="N257" s="118"/>
      <c r="O257" s="230">
        <f t="shared" si="40"/>
        <v>0</v>
      </c>
      <c r="P257" s="387"/>
    </row>
    <row r="258" spans="1:16" ht="24" hidden="1" x14ac:dyDescent="0.25">
      <c r="A258" s="55">
        <v>6324</v>
      </c>
      <c r="B258" s="101" t="s">
        <v>273</v>
      </c>
      <c r="C258" s="227">
        <f t="shared" si="26"/>
        <v>0</v>
      </c>
      <c r="D258" s="106"/>
      <c r="E258" s="108"/>
      <c r="F258" s="242">
        <f t="shared" si="37"/>
        <v>0</v>
      </c>
      <c r="G258" s="106"/>
      <c r="H258" s="403"/>
      <c r="I258" s="243">
        <f t="shared" si="38"/>
        <v>0</v>
      </c>
      <c r="J258" s="106">
        <v>0</v>
      </c>
      <c r="K258" s="403"/>
      <c r="L258" s="243">
        <f t="shared" si="39"/>
        <v>0</v>
      </c>
      <c r="M258" s="463"/>
      <c r="N258" s="108"/>
      <c r="O258" s="243">
        <f t="shared" si="40"/>
        <v>0</v>
      </c>
      <c r="P258" s="382"/>
    </row>
    <row r="259" spans="1:16" ht="24" hidden="1" x14ac:dyDescent="0.25">
      <c r="A259" s="273">
        <v>6330</v>
      </c>
      <c r="B259" s="274" t="s">
        <v>274</v>
      </c>
      <c r="C259" s="227">
        <f t="shared" ref="C259:C286" si="50">F259+I259+L259+O259</f>
        <v>0</v>
      </c>
      <c r="D259" s="257"/>
      <c r="E259" s="260"/>
      <c r="F259" s="482">
        <f t="shared" si="37"/>
        <v>0</v>
      </c>
      <c r="G259" s="257"/>
      <c r="H259" s="483"/>
      <c r="I259" s="479">
        <f t="shared" si="38"/>
        <v>0</v>
      </c>
      <c r="J259" s="257">
        <v>0</v>
      </c>
      <c r="K259" s="483"/>
      <c r="L259" s="479">
        <f t="shared" si="39"/>
        <v>0</v>
      </c>
      <c r="M259" s="484"/>
      <c r="N259" s="260"/>
      <c r="O259" s="479">
        <f t="shared" si="40"/>
        <v>0</v>
      </c>
      <c r="P259" s="480"/>
    </row>
    <row r="260" spans="1:16" hidden="1" x14ac:dyDescent="0.25">
      <c r="A260" s="224">
        <v>6360</v>
      </c>
      <c r="B260" s="111" t="s">
        <v>275</v>
      </c>
      <c r="C260" s="227">
        <f t="shared" si="50"/>
        <v>0</v>
      </c>
      <c r="D260" s="116"/>
      <c r="E260" s="118"/>
      <c r="F260" s="229">
        <f t="shared" si="37"/>
        <v>0</v>
      </c>
      <c r="G260" s="116"/>
      <c r="H260" s="408"/>
      <c r="I260" s="230">
        <f t="shared" si="38"/>
        <v>0</v>
      </c>
      <c r="J260" s="116">
        <v>0</v>
      </c>
      <c r="K260" s="408"/>
      <c r="L260" s="230">
        <f t="shared" si="39"/>
        <v>0</v>
      </c>
      <c r="M260" s="464"/>
      <c r="N260" s="118"/>
      <c r="O260" s="230">
        <f t="shared" si="40"/>
        <v>0</v>
      </c>
      <c r="P260" s="387"/>
    </row>
    <row r="261" spans="1:16" ht="36" hidden="1" x14ac:dyDescent="0.25">
      <c r="A261" s="85">
        <v>6400</v>
      </c>
      <c r="B261" s="210" t="s">
        <v>276</v>
      </c>
      <c r="C261" s="97">
        <f t="shared" si="50"/>
        <v>0</v>
      </c>
      <c r="D261" s="95">
        <f>SUM(D262,D266)</f>
        <v>0</v>
      </c>
      <c r="E261" s="98">
        <f>SUM(E262,E266)</f>
        <v>0</v>
      </c>
      <c r="F261" s="212">
        <f t="shared" si="37"/>
        <v>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row>
    <row r="262" spans="1:16" ht="24" hidden="1" x14ac:dyDescent="0.25">
      <c r="A262" s="350">
        <v>6410</v>
      </c>
      <c r="B262" s="101" t="s">
        <v>277</v>
      </c>
      <c r="C262" s="240">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row>
    <row r="263" spans="1:16" hidden="1" x14ac:dyDescent="0.25">
      <c r="A263" s="64">
        <v>6411</v>
      </c>
      <c r="B263" s="275" t="s">
        <v>278</v>
      </c>
      <c r="C263" s="227">
        <f t="shared" si="50"/>
        <v>0</v>
      </c>
      <c r="D263" s="116"/>
      <c r="E263" s="118"/>
      <c r="F263" s="229">
        <f t="shared" si="37"/>
        <v>0</v>
      </c>
      <c r="G263" s="116"/>
      <c r="H263" s="408"/>
      <c r="I263" s="230">
        <f t="shared" si="38"/>
        <v>0</v>
      </c>
      <c r="J263" s="116">
        <v>0</v>
      </c>
      <c r="K263" s="408"/>
      <c r="L263" s="230">
        <f t="shared" si="39"/>
        <v>0</v>
      </c>
      <c r="M263" s="464"/>
      <c r="N263" s="118"/>
      <c r="O263" s="230">
        <f t="shared" si="40"/>
        <v>0</v>
      </c>
      <c r="P263" s="387"/>
    </row>
    <row r="264" spans="1:16" ht="36" hidden="1" x14ac:dyDescent="0.25">
      <c r="A264" s="64">
        <v>6412</v>
      </c>
      <c r="B264" s="111" t="s">
        <v>279</v>
      </c>
      <c r="C264" s="227">
        <f t="shared" si="50"/>
        <v>0</v>
      </c>
      <c r="D264" s="116"/>
      <c r="E264" s="118"/>
      <c r="F264" s="229">
        <f t="shared" si="37"/>
        <v>0</v>
      </c>
      <c r="G264" s="116"/>
      <c r="H264" s="408"/>
      <c r="I264" s="230">
        <f t="shared" si="38"/>
        <v>0</v>
      </c>
      <c r="J264" s="116">
        <v>0</v>
      </c>
      <c r="K264" s="408"/>
      <c r="L264" s="230">
        <f t="shared" si="39"/>
        <v>0</v>
      </c>
      <c r="M264" s="464"/>
      <c r="N264" s="118"/>
      <c r="O264" s="230">
        <f t="shared" si="40"/>
        <v>0</v>
      </c>
      <c r="P264" s="387"/>
    </row>
    <row r="265" spans="1:16" ht="36" hidden="1" x14ac:dyDescent="0.25">
      <c r="A265" s="64">
        <v>6419</v>
      </c>
      <c r="B265" s="111" t="s">
        <v>280</v>
      </c>
      <c r="C265" s="227">
        <f t="shared" si="50"/>
        <v>0</v>
      </c>
      <c r="D265" s="116"/>
      <c r="E265" s="118"/>
      <c r="F265" s="229">
        <f t="shared" si="37"/>
        <v>0</v>
      </c>
      <c r="G265" s="116"/>
      <c r="H265" s="408"/>
      <c r="I265" s="230">
        <f t="shared" si="38"/>
        <v>0</v>
      </c>
      <c r="J265" s="116">
        <v>0</v>
      </c>
      <c r="K265" s="408"/>
      <c r="L265" s="230">
        <f t="shared" si="39"/>
        <v>0</v>
      </c>
      <c r="M265" s="464"/>
      <c r="N265" s="118"/>
      <c r="O265" s="230">
        <f t="shared" si="40"/>
        <v>0</v>
      </c>
      <c r="P265" s="387"/>
    </row>
    <row r="266" spans="1:16" ht="36" hidden="1" x14ac:dyDescent="0.25">
      <c r="A266" s="224">
        <v>6420</v>
      </c>
      <c r="B266" s="111" t="s">
        <v>281</v>
      </c>
      <c r="C266" s="227">
        <f t="shared" si="50"/>
        <v>0</v>
      </c>
      <c r="D266" s="225">
        <f>SUM(D267:D270)</f>
        <v>0</v>
      </c>
      <c r="E266" s="228">
        <f>SUM(E267:E270)</f>
        <v>0</v>
      </c>
      <c r="F266" s="229">
        <f t="shared" si="37"/>
        <v>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row>
    <row r="267" spans="1:16" hidden="1" x14ac:dyDescent="0.25">
      <c r="A267" s="64">
        <v>6421</v>
      </c>
      <c r="B267" s="111" t="s">
        <v>282</v>
      </c>
      <c r="C267" s="227">
        <f t="shared" si="50"/>
        <v>0</v>
      </c>
      <c r="D267" s="116"/>
      <c r="E267" s="118"/>
      <c r="F267" s="229">
        <f t="shared" si="37"/>
        <v>0</v>
      </c>
      <c r="G267" s="116"/>
      <c r="H267" s="408"/>
      <c r="I267" s="230">
        <f t="shared" si="38"/>
        <v>0</v>
      </c>
      <c r="J267" s="116">
        <v>0</v>
      </c>
      <c r="K267" s="408"/>
      <c r="L267" s="230">
        <f t="shared" si="39"/>
        <v>0</v>
      </c>
      <c r="M267" s="464"/>
      <c r="N267" s="118"/>
      <c r="O267" s="230">
        <f t="shared" si="40"/>
        <v>0</v>
      </c>
      <c r="P267" s="387"/>
    </row>
    <row r="268" spans="1:16" hidden="1" x14ac:dyDescent="0.25">
      <c r="A268" s="64">
        <v>6422</v>
      </c>
      <c r="B268" s="111" t="s">
        <v>283</v>
      </c>
      <c r="C268" s="227">
        <f t="shared" si="50"/>
        <v>0</v>
      </c>
      <c r="D268" s="116"/>
      <c r="E268" s="118"/>
      <c r="F268" s="229">
        <f t="shared" si="37"/>
        <v>0</v>
      </c>
      <c r="G268" s="116"/>
      <c r="H268" s="408"/>
      <c r="I268" s="230">
        <f t="shared" si="38"/>
        <v>0</v>
      </c>
      <c r="J268" s="116">
        <v>0</v>
      </c>
      <c r="K268" s="408"/>
      <c r="L268" s="230">
        <f t="shared" si="39"/>
        <v>0</v>
      </c>
      <c r="M268" s="464"/>
      <c r="N268" s="118"/>
      <c r="O268" s="230">
        <f t="shared" si="40"/>
        <v>0</v>
      </c>
      <c r="P268" s="387"/>
    </row>
    <row r="269" spans="1:16" ht="24" hidden="1" x14ac:dyDescent="0.25">
      <c r="A269" s="64">
        <v>6423</v>
      </c>
      <c r="B269" s="111" t="s">
        <v>284</v>
      </c>
      <c r="C269" s="227">
        <f t="shared" si="50"/>
        <v>0</v>
      </c>
      <c r="D269" s="116"/>
      <c r="E269" s="118"/>
      <c r="F269" s="229">
        <f t="shared" si="37"/>
        <v>0</v>
      </c>
      <c r="G269" s="116"/>
      <c r="H269" s="408"/>
      <c r="I269" s="230">
        <f t="shared" si="38"/>
        <v>0</v>
      </c>
      <c r="J269" s="116">
        <v>0</v>
      </c>
      <c r="K269" s="408"/>
      <c r="L269" s="230">
        <f t="shared" si="39"/>
        <v>0</v>
      </c>
      <c r="M269" s="464"/>
      <c r="N269" s="118"/>
      <c r="O269" s="230">
        <f t="shared" si="40"/>
        <v>0</v>
      </c>
      <c r="P269" s="387"/>
    </row>
    <row r="270" spans="1:16" ht="36" hidden="1" x14ac:dyDescent="0.25">
      <c r="A270" s="64">
        <v>6424</v>
      </c>
      <c r="B270" s="111" t="s">
        <v>285</v>
      </c>
      <c r="C270" s="227">
        <f t="shared" si="50"/>
        <v>0</v>
      </c>
      <c r="D270" s="116"/>
      <c r="E270" s="118"/>
      <c r="F270" s="229">
        <f t="shared" si="37"/>
        <v>0</v>
      </c>
      <c r="G270" s="116"/>
      <c r="H270" s="408"/>
      <c r="I270" s="230">
        <f t="shared" si="38"/>
        <v>0</v>
      </c>
      <c r="J270" s="116">
        <v>0</v>
      </c>
      <c r="K270" s="408"/>
      <c r="L270" s="230">
        <f t="shared" si="39"/>
        <v>0</v>
      </c>
      <c r="M270" s="464"/>
      <c r="N270" s="118"/>
      <c r="O270" s="230">
        <f t="shared" si="40"/>
        <v>0</v>
      </c>
      <c r="P270" s="387"/>
    </row>
    <row r="271" spans="1:16" ht="36" hidden="1" x14ac:dyDescent="0.25">
      <c r="A271" s="276">
        <v>7000</v>
      </c>
      <c r="B271" s="276" t="s">
        <v>286</v>
      </c>
      <c r="C271" s="619">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row>
    <row r="272" spans="1:16" ht="24" hidden="1" x14ac:dyDescent="0.25">
      <c r="A272" s="85">
        <v>7200</v>
      </c>
      <c r="B272" s="210" t="s">
        <v>287</v>
      </c>
      <c r="C272" s="97">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row>
    <row r="273" spans="1:16" ht="24" hidden="1" x14ac:dyDescent="0.25">
      <c r="A273" s="350">
        <v>7210</v>
      </c>
      <c r="B273" s="101" t="s">
        <v>288</v>
      </c>
      <c r="C273" s="240">
        <f t="shared" si="50"/>
        <v>0</v>
      </c>
      <c r="D273" s="106"/>
      <c r="E273" s="108"/>
      <c r="F273" s="242">
        <f t="shared" si="37"/>
        <v>0</v>
      </c>
      <c r="G273" s="106"/>
      <c r="H273" s="403"/>
      <c r="I273" s="243">
        <f t="shared" si="38"/>
        <v>0</v>
      </c>
      <c r="J273" s="106">
        <v>0</v>
      </c>
      <c r="K273" s="403"/>
      <c r="L273" s="243">
        <f t="shared" si="39"/>
        <v>0</v>
      </c>
      <c r="M273" s="463"/>
      <c r="N273" s="108"/>
      <c r="O273" s="243">
        <f t="shared" si="40"/>
        <v>0</v>
      </c>
      <c r="P273" s="382"/>
    </row>
    <row r="274" spans="1:16" s="286" customFormat="1" ht="36" hidden="1" x14ac:dyDescent="0.25">
      <c r="A274" s="224">
        <v>7220</v>
      </c>
      <c r="B274" s="111" t="s">
        <v>289</v>
      </c>
      <c r="C274" s="227">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row>
    <row r="275" spans="1:16" s="286" customFormat="1" ht="36" hidden="1" x14ac:dyDescent="0.25">
      <c r="A275" s="64">
        <v>7221</v>
      </c>
      <c r="B275" s="111" t="s">
        <v>290</v>
      </c>
      <c r="C275" s="227">
        <f t="shared" si="50"/>
        <v>0</v>
      </c>
      <c r="D275" s="116"/>
      <c r="E275" s="118"/>
      <c r="F275" s="229">
        <f t="shared" si="37"/>
        <v>0</v>
      </c>
      <c r="G275" s="116"/>
      <c r="H275" s="408"/>
      <c r="I275" s="230">
        <f t="shared" si="38"/>
        <v>0</v>
      </c>
      <c r="J275" s="116">
        <v>0</v>
      </c>
      <c r="K275" s="408"/>
      <c r="L275" s="230">
        <f t="shared" si="39"/>
        <v>0</v>
      </c>
      <c r="M275" s="464"/>
      <c r="N275" s="118"/>
      <c r="O275" s="230">
        <f t="shared" si="40"/>
        <v>0</v>
      </c>
      <c r="P275" s="387"/>
    </row>
    <row r="276" spans="1:16" s="286" customFormat="1" ht="36" hidden="1" x14ac:dyDescent="0.25">
      <c r="A276" s="64">
        <v>7222</v>
      </c>
      <c r="B276" s="111" t="s">
        <v>291</v>
      </c>
      <c r="C276" s="227">
        <f t="shared" si="50"/>
        <v>0</v>
      </c>
      <c r="D276" s="116"/>
      <c r="E276" s="118"/>
      <c r="F276" s="229">
        <f t="shared" si="37"/>
        <v>0</v>
      </c>
      <c r="G276" s="116"/>
      <c r="H276" s="408"/>
      <c r="I276" s="230">
        <f t="shared" si="38"/>
        <v>0</v>
      </c>
      <c r="J276" s="116">
        <v>0</v>
      </c>
      <c r="K276" s="408"/>
      <c r="L276" s="230">
        <f t="shared" si="39"/>
        <v>0</v>
      </c>
      <c r="M276" s="464"/>
      <c r="N276" s="118"/>
      <c r="O276" s="230">
        <f t="shared" si="40"/>
        <v>0</v>
      </c>
      <c r="P276" s="387"/>
    </row>
    <row r="277" spans="1:16" s="286" customFormat="1" ht="24" hidden="1" x14ac:dyDescent="0.25">
      <c r="A277" s="224">
        <v>7230</v>
      </c>
      <c r="B277" s="111" t="s">
        <v>292</v>
      </c>
      <c r="C277" s="227">
        <f t="shared" si="50"/>
        <v>0</v>
      </c>
      <c r="D277" s="116"/>
      <c r="E277" s="118"/>
      <c r="F277" s="229">
        <f t="shared" si="37"/>
        <v>0</v>
      </c>
      <c r="G277" s="116"/>
      <c r="H277" s="408"/>
      <c r="I277" s="230">
        <f t="shared" si="38"/>
        <v>0</v>
      </c>
      <c r="J277" s="116">
        <v>0</v>
      </c>
      <c r="K277" s="408"/>
      <c r="L277" s="230">
        <f t="shared" si="39"/>
        <v>0</v>
      </c>
      <c r="M277" s="464"/>
      <c r="N277" s="118"/>
      <c r="O277" s="230">
        <f>M277+N277</f>
        <v>0</v>
      </c>
      <c r="P277" s="387"/>
    </row>
    <row r="278" spans="1:16" ht="24" hidden="1" x14ac:dyDescent="0.25">
      <c r="A278" s="224">
        <v>7240</v>
      </c>
      <c r="B278" s="111" t="s">
        <v>293</v>
      </c>
      <c r="C278" s="227">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row>
    <row r="279" spans="1:16" ht="48" hidden="1" x14ac:dyDescent="0.25">
      <c r="A279" s="64">
        <v>7245</v>
      </c>
      <c r="B279" s="111" t="s">
        <v>294</v>
      </c>
      <c r="C279" s="227">
        <f t="shared" si="50"/>
        <v>0</v>
      </c>
      <c r="D279" s="116"/>
      <c r="E279" s="118"/>
      <c r="F279" s="229">
        <f t="shared" si="37"/>
        <v>0</v>
      </c>
      <c r="G279" s="116"/>
      <c r="H279" s="408"/>
      <c r="I279" s="230">
        <f t="shared" si="38"/>
        <v>0</v>
      </c>
      <c r="J279" s="116">
        <v>0</v>
      </c>
      <c r="K279" s="408"/>
      <c r="L279" s="230">
        <f t="shared" si="39"/>
        <v>0</v>
      </c>
      <c r="M279" s="464"/>
      <c r="N279" s="118"/>
      <c r="O279" s="230">
        <f t="shared" ref="O279:O282" si="57">M279+N279</f>
        <v>0</v>
      </c>
      <c r="P279" s="387"/>
    </row>
    <row r="280" spans="1:16" ht="96" hidden="1" x14ac:dyDescent="0.25">
      <c r="A280" s="64">
        <v>7246</v>
      </c>
      <c r="B280" s="111" t="s">
        <v>295</v>
      </c>
      <c r="C280" s="227">
        <f t="shared" si="50"/>
        <v>0</v>
      </c>
      <c r="D280" s="116"/>
      <c r="E280" s="118"/>
      <c r="F280" s="229">
        <f t="shared" si="37"/>
        <v>0</v>
      </c>
      <c r="G280" s="116"/>
      <c r="H280" s="408"/>
      <c r="I280" s="230">
        <f t="shared" si="38"/>
        <v>0</v>
      </c>
      <c r="J280" s="116">
        <v>0</v>
      </c>
      <c r="K280" s="408"/>
      <c r="L280" s="230">
        <f t="shared" si="39"/>
        <v>0</v>
      </c>
      <c r="M280" s="464"/>
      <c r="N280" s="118"/>
      <c r="O280" s="230">
        <f t="shared" si="57"/>
        <v>0</v>
      </c>
      <c r="P280" s="387"/>
    </row>
    <row r="281" spans="1:16" ht="24" hidden="1" x14ac:dyDescent="0.25">
      <c r="A281" s="224">
        <v>7260</v>
      </c>
      <c r="B281" s="111" t="s">
        <v>296</v>
      </c>
      <c r="C281" s="227">
        <f t="shared" si="50"/>
        <v>0</v>
      </c>
      <c r="D281" s="106"/>
      <c r="E281" s="108"/>
      <c r="F281" s="242">
        <f t="shared" si="37"/>
        <v>0</v>
      </c>
      <c r="G281" s="106"/>
      <c r="H281" s="403"/>
      <c r="I281" s="243">
        <f t="shared" si="38"/>
        <v>0</v>
      </c>
      <c r="J281" s="106">
        <v>0</v>
      </c>
      <c r="K281" s="403"/>
      <c r="L281" s="243">
        <f t="shared" si="39"/>
        <v>0</v>
      </c>
      <c r="M281" s="463"/>
      <c r="N281" s="108"/>
      <c r="O281" s="243">
        <f t="shared" si="57"/>
        <v>0</v>
      </c>
      <c r="P281" s="382"/>
    </row>
    <row r="282" spans="1:16" hidden="1" x14ac:dyDescent="0.25">
      <c r="A282" s="85">
        <v>7700</v>
      </c>
      <c r="B282" s="210" t="s">
        <v>297</v>
      </c>
      <c r="C282" s="290">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row>
    <row r="283" spans="1:16" hidden="1" x14ac:dyDescent="0.25">
      <c r="A283" s="121">
        <v>7720</v>
      </c>
      <c r="B283" s="122" t="s">
        <v>298</v>
      </c>
      <c r="C283" s="500">
        <f t="shared" si="50"/>
        <v>0</v>
      </c>
      <c r="D283" s="128"/>
      <c r="E283" s="131"/>
      <c r="F283" s="501">
        <f t="shared" si="37"/>
        <v>0</v>
      </c>
      <c r="G283" s="128"/>
      <c r="H283" s="413"/>
      <c r="I283" s="414">
        <f t="shared" si="38"/>
        <v>0</v>
      </c>
      <c r="J283" s="128">
        <v>0</v>
      </c>
      <c r="K283" s="413"/>
      <c r="L283" s="414">
        <f t="shared" si="39"/>
        <v>0</v>
      </c>
      <c r="M283" s="502"/>
      <c r="N283" s="131"/>
      <c r="O283" s="414">
        <f>M283+N283</f>
        <v>0</v>
      </c>
      <c r="P283" s="416"/>
    </row>
    <row r="284" spans="1:16" hidden="1" x14ac:dyDescent="0.25">
      <c r="A284" s="320"/>
      <c r="B284" s="156" t="s">
        <v>299</v>
      </c>
      <c r="C284" s="24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row>
    <row r="285" spans="1:16" hidden="1" x14ac:dyDescent="0.25">
      <c r="A285" s="275" t="s">
        <v>300</v>
      </c>
      <c r="B285" s="64" t="s">
        <v>301</v>
      </c>
      <c r="C285" s="227">
        <f t="shared" si="50"/>
        <v>0</v>
      </c>
      <c r="D285" s="116"/>
      <c r="E285" s="118"/>
      <c r="F285" s="229">
        <f t="shared" si="37"/>
        <v>0</v>
      </c>
      <c r="G285" s="116"/>
      <c r="H285" s="408"/>
      <c r="I285" s="230">
        <f t="shared" si="38"/>
        <v>0</v>
      </c>
      <c r="J285" s="116">
        <f>25-25</f>
        <v>0</v>
      </c>
      <c r="K285" s="408"/>
      <c r="L285" s="230">
        <f t="shared" si="39"/>
        <v>0</v>
      </c>
      <c r="M285" s="464"/>
      <c r="N285" s="118"/>
      <c r="O285" s="230">
        <f t="shared" si="58"/>
        <v>0</v>
      </c>
      <c r="P285" s="387"/>
    </row>
    <row r="286" spans="1:16" ht="24" hidden="1" x14ac:dyDescent="0.25">
      <c r="A286" s="275" t="s">
        <v>302</v>
      </c>
      <c r="B286" s="296" t="s">
        <v>303</v>
      </c>
      <c r="C286" s="240">
        <f t="shared" si="50"/>
        <v>0</v>
      </c>
      <c r="D286" s="106"/>
      <c r="E286" s="108"/>
      <c r="F286" s="242">
        <f t="shared" si="37"/>
        <v>0</v>
      </c>
      <c r="G286" s="106"/>
      <c r="H286" s="403"/>
      <c r="I286" s="243">
        <f t="shared" si="38"/>
        <v>0</v>
      </c>
      <c r="J286" s="106"/>
      <c r="K286" s="403"/>
      <c r="L286" s="243">
        <f t="shared" si="39"/>
        <v>0</v>
      </c>
      <c r="M286" s="463"/>
      <c r="N286" s="108"/>
      <c r="O286" s="243">
        <f t="shared" si="58"/>
        <v>0</v>
      </c>
      <c r="P286" s="382"/>
    </row>
    <row r="287" spans="1:16" x14ac:dyDescent="0.25">
      <c r="A287" s="503"/>
      <c r="B287" s="504" t="s">
        <v>304</v>
      </c>
      <c r="C287" s="609">
        <f>SUM(C284,C271,C233,C198,C190,C176,C78,C56)</f>
        <v>336107</v>
      </c>
      <c r="D287" s="506">
        <f>SUM(D284,D271,D233,D198,D190,D176,D78,D56)</f>
        <v>354274</v>
      </c>
      <c r="E287" s="620">
        <f>SUM(E284,E271,E233,E198,E190,E176,E78,E56)</f>
        <v>-18167</v>
      </c>
      <c r="F287" s="621">
        <f t="shared" si="37"/>
        <v>336107</v>
      </c>
      <c r="G287" s="506">
        <f>SUM(G284,G271,G233,G198,G190,G176,G78,G56)</f>
        <v>0</v>
      </c>
      <c r="H287" s="507">
        <f>SUM(H284,H271,H233,H198,H190,H176,H78,H56)</f>
        <v>0</v>
      </c>
      <c r="I287" s="508">
        <f t="shared" si="38"/>
        <v>0</v>
      </c>
      <c r="J287" s="506">
        <f t="shared" ref="J287" si="59">SUM(J284,J271,J233,J198,J190,J176,J78,J56)</f>
        <v>0</v>
      </c>
      <c r="K287" s="507">
        <f>SUM(K284,K271,K233,K198,K190,K176,K78,K56)</f>
        <v>0</v>
      </c>
      <c r="L287" s="508">
        <f t="shared" si="39"/>
        <v>0</v>
      </c>
      <c r="M287" s="459">
        <f>SUM(M284,M271,M233,M198,M190,M176,M78,M56)</f>
        <v>0</v>
      </c>
      <c r="N287" s="266">
        <f>SUM(N284,N271,N233,N198,N190,N176,N78,N56)</f>
        <v>0</v>
      </c>
      <c r="O287" s="268">
        <f t="shared" si="58"/>
        <v>0</v>
      </c>
      <c r="P287" s="460"/>
    </row>
    <row r="288" spans="1:16" hidden="1" x14ac:dyDescent="0.25">
      <c r="A288" s="509" t="s">
        <v>305</v>
      </c>
      <c r="B288" s="510"/>
      <c r="C288" s="622">
        <f t="shared" ref="C288" si="60">F288+I288+L288+O288</f>
        <v>0</v>
      </c>
      <c r="D288" s="512">
        <f>SUM(D28,D29,D45)-D54</f>
        <v>0</v>
      </c>
      <c r="E288" s="513">
        <f>SUM(E28,E29,E45)-E54</f>
        <v>0</v>
      </c>
      <c r="F288" s="514">
        <f t="shared" si="37"/>
        <v>0</v>
      </c>
      <c r="G288" s="512">
        <f>SUM(G28,G29,G45)-G54</f>
        <v>0</v>
      </c>
      <c r="H288" s="515">
        <f>SUM(H28,H29,H45)-H54</f>
        <v>0</v>
      </c>
      <c r="I288" s="516">
        <f t="shared" si="38"/>
        <v>0</v>
      </c>
      <c r="J288" s="512">
        <f>(J30+J46)-J54</f>
        <v>0</v>
      </c>
      <c r="K288" s="515">
        <f>(K30+K46)-K54</f>
        <v>0</v>
      </c>
      <c r="L288" s="516">
        <f t="shared" si="39"/>
        <v>0</v>
      </c>
      <c r="M288" s="511">
        <f>M48-M54</f>
        <v>0</v>
      </c>
      <c r="N288" s="513">
        <f>N48-N54</f>
        <v>0</v>
      </c>
      <c r="O288" s="516">
        <f t="shared" si="58"/>
        <v>0</v>
      </c>
      <c r="P288" s="517"/>
    </row>
    <row r="289" spans="1:17" s="37" customFormat="1" hidden="1" x14ac:dyDescent="0.25">
      <c r="A289" s="509" t="s">
        <v>306</v>
      </c>
      <c r="B289" s="510"/>
      <c r="C289" s="622">
        <f>SUM(C290,C291)-C298+C299</f>
        <v>0</v>
      </c>
      <c r="D289" s="512">
        <f>SUM(D290,D291)-D298+D299</f>
        <v>0</v>
      </c>
      <c r="E289" s="513">
        <f>SUM(E290,E291)-E298+E299</f>
        <v>0</v>
      </c>
      <c r="F289" s="514">
        <f t="shared" si="37"/>
        <v>0</v>
      </c>
      <c r="G289" s="512">
        <f>SUM(G290,G291)-G298+G299</f>
        <v>0</v>
      </c>
      <c r="H289" s="515">
        <f>SUM(H290,H291)-H298+H299</f>
        <v>0</v>
      </c>
      <c r="I289" s="516">
        <f t="shared" si="38"/>
        <v>0</v>
      </c>
      <c r="J289" s="512">
        <f t="shared" ref="J289" si="61">SUM(J290,J291)-J298+J299</f>
        <v>0</v>
      </c>
      <c r="K289" s="515">
        <f>SUM(K290,K291)-K298+K299</f>
        <v>0</v>
      </c>
      <c r="L289" s="516">
        <f t="shared" si="39"/>
        <v>0</v>
      </c>
      <c r="M289" s="511">
        <f>SUM(M290,M291)-M298+M299</f>
        <v>0</v>
      </c>
      <c r="N289" s="513">
        <f>SUM(N290,N291)-N298+N299</f>
        <v>0</v>
      </c>
      <c r="O289" s="516">
        <f t="shared" si="58"/>
        <v>0</v>
      </c>
      <c r="P289" s="517"/>
    </row>
    <row r="290" spans="1:17" s="37" customFormat="1" hidden="1" x14ac:dyDescent="0.25">
      <c r="A290" s="519" t="s">
        <v>307</v>
      </c>
      <c r="B290" s="519" t="s">
        <v>308</v>
      </c>
      <c r="C290" s="622">
        <f>C25-C284</f>
        <v>0</v>
      </c>
      <c r="D290" s="512">
        <f>D25-D284</f>
        <v>0</v>
      </c>
      <c r="E290" s="513">
        <f>E25-E284</f>
        <v>0</v>
      </c>
      <c r="F290" s="514">
        <f t="shared" si="37"/>
        <v>0</v>
      </c>
      <c r="G290" s="512">
        <f>G25-G284</f>
        <v>0</v>
      </c>
      <c r="H290" s="515">
        <f>H25-H284</f>
        <v>0</v>
      </c>
      <c r="I290" s="516">
        <f t="shared" si="38"/>
        <v>0</v>
      </c>
      <c r="J290" s="512">
        <f t="shared" ref="J290" si="62">J25-J284</f>
        <v>0</v>
      </c>
      <c r="K290" s="515">
        <f>K25-K284</f>
        <v>0</v>
      </c>
      <c r="L290" s="516">
        <f t="shared" si="39"/>
        <v>0</v>
      </c>
      <c r="M290" s="511">
        <f>M25-M284</f>
        <v>0</v>
      </c>
      <c r="N290" s="513">
        <f>N25-N284</f>
        <v>0</v>
      </c>
      <c r="O290" s="516">
        <f t="shared" si="58"/>
        <v>0</v>
      </c>
      <c r="P290" s="517"/>
    </row>
    <row r="291" spans="1:17" s="37" customFormat="1" hidden="1" x14ac:dyDescent="0.25">
      <c r="A291" s="520" t="s">
        <v>309</v>
      </c>
      <c r="B291" s="520" t="s">
        <v>310</v>
      </c>
      <c r="C291" s="622">
        <f>SUM(C292,C294,C296)-SUM(C293,C295,C297)</f>
        <v>0</v>
      </c>
      <c r="D291" s="512">
        <f>SUM(D292,D294,D296)-SUM(D293,D295,D297)</f>
        <v>0</v>
      </c>
      <c r="E291" s="513">
        <f t="shared" ref="E291" si="63">SUM(E292,E294,E296)-SUM(E293,E295,E297)</f>
        <v>0</v>
      </c>
      <c r="F291" s="514">
        <f t="shared" si="37"/>
        <v>0</v>
      </c>
      <c r="G291" s="512">
        <f t="shared" ref="G291:H291" si="64">SUM(G292,G294,G296)-SUM(G293,G295,G297)</f>
        <v>0</v>
      </c>
      <c r="H291" s="515">
        <f t="shared" si="64"/>
        <v>0</v>
      </c>
      <c r="I291" s="516">
        <f t="shared" si="38"/>
        <v>0</v>
      </c>
      <c r="J291" s="512">
        <f t="shared" ref="J291:K291" si="65">SUM(J292,J294,J296)-SUM(J293,J295,J297)</f>
        <v>0</v>
      </c>
      <c r="K291" s="515">
        <f t="shared" si="65"/>
        <v>0</v>
      </c>
      <c r="L291" s="516">
        <f t="shared" si="39"/>
        <v>0</v>
      </c>
      <c r="M291" s="511">
        <f t="shared" ref="M291:N291" si="66">SUM(M292,M294,M296)-SUM(M293,M295,M297)</f>
        <v>0</v>
      </c>
      <c r="N291" s="513">
        <f t="shared" si="66"/>
        <v>0</v>
      </c>
      <c r="O291" s="516">
        <f t="shared" si="58"/>
        <v>0</v>
      </c>
      <c r="P291" s="517"/>
    </row>
    <row r="292" spans="1:17" s="37" customFormat="1" hidden="1" x14ac:dyDescent="0.25">
      <c r="A292" s="320" t="s">
        <v>311</v>
      </c>
      <c r="B292" s="164" t="s">
        <v>312</v>
      </c>
      <c r="C292" s="500">
        <f t="shared" ref="C292:C299" si="67">F292+I292+L292+O292</f>
        <v>0</v>
      </c>
      <c r="D292" s="128"/>
      <c r="E292" s="131"/>
      <c r="F292" s="501">
        <f t="shared" si="37"/>
        <v>0</v>
      </c>
      <c r="G292" s="128"/>
      <c r="H292" s="413"/>
      <c r="I292" s="414">
        <f t="shared" si="38"/>
        <v>0</v>
      </c>
      <c r="J292" s="128"/>
      <c r="K292" s="413"/>
      <c r="L292" s="414">
        <f t="shared" si="39"/>
        <v>0</v>
      </c>
      <c r="M292" s="502"/>
      <c r="N292" s="131"/>
      <c r="O292" s="414">
        <f t="shared" si="58"/>
        <v>0</v>
      </c>
      <c r="P292" s="416"/>
    </row>
    <row r="293" spans="1:17" ht="24" hidden="1" x14ac:dyDescent="0.25">
      <c r="A293" s="275" t="s">
        <v>313</v>
      </c>
      <c r="B293" s="63" t="s">
        <v>314</v>
      </c>
      <c r="C293" s="227">
        <f t="shared" si="67"/>
        <v>0</v>
      </c>
      <c r="D293" s="116"/>
      <c r="E293" s="118"/>
      <c r="F293" s="229">
        <f t="shared" si="37"/>
        <v>0</v>
      </c>
      <c r="G293" s="116"/>
      <c r="H293" s="408"/>
      <c r="I293" s="230">
        <f t="shared" si="38"/>
        <v>0</v>
      </c>
      <c r="J293" s="116"/>
      <c r="K293" s="408"/>
      <c r="L293" s="230">
        <f t="shared" si="39"/>
        <v>0</v>
      </c>
      <c r="M293" s="464"/>
      <c r="N293" s="118"/>
      <c r="O293" s="230">
        <f t="shared" si="58"/>
        <v>0</v>
      </c>
      <c r="P293" s="387"/>
    </row>
    <row r="294" spans="1:17" hidden="1" x14ac:dyDescent="0.25">
      <c r="A294" s="275" t="s">
        <v>315</v>
      </c>
      <c r="B294" s="63" t="s">
        <v>316</v>
      </c>
      <c r="C294" s="227">
        <f t="shared" si="67"/>
        <v>0</v>
      </c>
      <c r="D294" s="116"/>
      <c r="E294" s="118"/>
      <c r="F294" s="229">
        <f t="shared" si="37"/>
        <v>0</v>
      </c>
      <c r="G294" s="116"/>
      <c r="H294" s="408"/>
      <c r="I294" s="230">
        <f t="shared" si="38"/>
        <v>0</v>
      </c>
      <c r="J294" s="116"/>
      <c r="K294" s="408"/>
      <c r="L294" s="230">
        <f t="shared" si="39"/>
        <v>0</v>
      </c>
      <c r="M294" s="464"/>
      <c r="N294" s="118"/>
      <c r="O294" s="230">
        <f t="shared" si="58"/>
        <v>0</v>
      </c>
      <c r="P294" s="387"/>
    </row>
    <row r="295" spans="1:17" ht="24" hidden="1" x14ac:dyDescent="0.25">
      <c r="A295" s="275" t="s">
        <v>317</v>
      </c>
      <c r="B295" s="63" t="s">
        <v>318</v>
      </c>
      <c r="C295" s="227">
        <f t="shared" si="67"/>
        <v>0</v>
      </c>
      <c r="D295" s="116"/>
      <c r="E295" s="118"/>
      <c r="F295" s="229">
        <f t="shared" si="37"/>
        <v>0</v>
      </c>
      <c r="G295" s="116"/>
      <c r="H295" s="408"/>
      <c r="I295" s="230">
        <f t="shared" si="38"/>
        <v>0</v>
      </c>
      <c r="J295" s="116"/>
      <c r="K295" s="408"/>
      <c r="L295" s="230">
        <f t="shared" si="39"/>
        <v>0</v>
      </c>
      <c r="M295" s="464"/>
      <c r="N295" s="118"/>
      <c r="O295" s="230">
        <f t="shared" si="58"/>
        <v>0</v>
      </c>
      <c r="P295" s="387"/>
    </row>
    <row r="296" spans="1:17" hidden="1" x14ac:dyDescent="0.25">
      <c r="A296" s="275" t="s">
        <v>319</v>
      </c>
      <c r="B296" s="63" t="s">
        <v>320</v>
      </c>
      <c r="C296" s="227">
        <f t="shared" si="67"/>
        <v>0</v>
      </c>
      <c r="D296" s="116"/>
      <c r="E296" s="118"/>
      <c r="F296" s="229">
        <f t="shared" si="37"/>
        <v>0</v>
      </c>
      <c r="G296" s="116"/>
      <c r="H296" s="408"/>
      <c r="I296" s="230">
        <f t="shared" si="38"/>
        <v>0</v>
      </c>
      <c r="J296" s="116"/>
      <c r="K296" s="408"/>
      <c r="L296" s="230">
        <f t="shared" si="39"/>
        <v>0</v>
      </c>
      <c r="M296" s="464"/>
      <c r="N296" s="118"/>
      <c r="O296" s="230">
        <f t="shared" si="58"/>
        <v>0</v>
      </c>
      <c r="P296" s="387"/>
    </row>
    <row r="297" spans="1:17" ht="24" hidden="1" x14ac:dyDescent="0.25">
      <c r="A297" s="321" t="s">
        <v>321</v>
      </c>
      <c r="B297" s="322" t="s">
        <v>322</v>
      </c>
      <c r="C297" s="618">
        <f t="shared" si="67"/>
        <v>0</v>
      </c>
      <c r="D297" s="257"/>
      <c r="E297" s="260"/>
      <c r="F297" s="482">
        <f t="shared" si="37"/>
        <v>0</v>
      </c>
      <c r="G297" s="257"/>
      <c r="H297" s="483"/>
      <c r="I297" s="479">
        <f t="shared" si="38"/>
        <v>0</v>
      </c>
      <c r="J297" s="257"/>
      <c r="K297" s="483"/>
      <c r="L297" s="479">
        <f t="shared" si="39"/>
        <v>0</v>
      </c>
      <c r="M297" s="484"/>
      <c r="N297" s="260"/>
      <c r="O297" s="479">
        <f t="shared" si="58"/>
        <v>0</v>
      </c>
      <c r="P297" s="480"/>
    </row>
    <row r="298" spans="1:17" hidden="1" x14ac:dyDescent="0.25">
      <c r="A298" s="520" t="s">
        <v>323</v>
      </c>
      <c r="B298" s="520" t="s">
        <v>324</v>
      </c>
      <c r="C298" s="622">
        <f t="shared" si="67"/>
        <v>0</v>
      </c>
      <c r="D298" s="522"/>
      <c r="E298" s="523"/>
      <c r="F298" s="514">
        <f t="shared" si="37"/>
        <v>0</v>
      </c>
      <c r="G298" s="522"/>
      <c r="H298" s="524"/>
      <c r="I298" s="516">
        <f t="shared" si="38"/>
        <v>0</v>
      </c>
      <c r="J298" s="522"/>
      <c r="K298" s="524"/>
      <c r="L298" s="516">
        <f t="shared" si="39"/>
        <v>0</v>
      </c>
      <c r="M298" s="525"/>
      <c r="N298" s="523"/>
      <c r="O298" s="516">
        <f t="shared" si="58"/>
        <v>0</v>
      </c>
      <c r="P298" s="517"/>
    </row>
    <row r="299" spans="1:17" s="37" customFormat="1" ht="48" hidden="1" x14ac:dyDescent="0.25">
      <c r="A299" s="520" t="s">
        <v>325</v>
      </c>
      <c r="B299" s="330" t="s">
        <v>326</v>
      </c>
      <c r="C299" s="315">
        <f t="shared" si="67"/>
        <v>0</v>
      </c>
      <c r="D299" s="527"/>
      <c r="E299" s="528"/>
      <c r="F299" s="317">
        <f t="shared" si="37"/>
        <v>0</v>
      </c>
      <c r="G299" s="522"/>
      <c r="H299" s="524"/>
      <c r="I299" s="516">
        <f t="shared" si="38"/>
        <v>0</v>
      </c>
      <c r="J299" s="522"/>
      <c r="K299" s="524"/>
      <c r="L299" s="516">
        <f t="shared" si="39"/>
        <v>0</v>
      </c>
      <c r="M299" s="525"/>
      <c r="N299" s="523"/>
      <c r="O299" s="516">
        <f t="shared" si="58"/>
        <v>0</v>
      </c>
      <c r="P299" s="517"/>
    </row>
    <row r="300" spans="1:17"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7" ht="12.75" thickBot="1" x14ac:dyDescent="0.3">
      <c r="A301" s="530"/>
      <c r="B301" s="531"/>
      <c r="C301" s="531"/>
      <c r="D301" s="531"/>
      <c r="E301" s="531"/>
      <c r="F301" s="531"/>
      <c r="G301" s="531"/>
      <c r="H301" s="531"/>
      <c r="I301" s="531"/>
      <c r="J301" s="531"/>
      <c r="K301" s="531"/>
      <c r="L301" s="531"/>
      <c r="M301" s="531"/>
      <c r="N301" s="531"/>
      <c r="O301" s="531"/>
      <c r="P301" s="532"/>
      <c r="Q301" s="9"/>
    </row>
    <row r="302" spans="1:17" x14ac:dyDescent="0.25">
      <c r="A302" s="4"/>
      <c r="B302" s="4"/>
      <c r="C302" s="4"/>
      <c r="D302" s="4"/>
      <c r="E302" s="4"/>
      <c r="F302" s="4"/>
      <c r="G302" s="4"/>
      <c r="H302" s="4"/>
      <c r="I302" s="4"/>
      <c r="J302" s="4"/>
      <c r="K302" s="4"/>
      <c r="L302" s="4"/>
      <c r="M302" s="4"/>
      <c r="N302" s="4"/>
      <c r="O302" s="4"/>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CY5oT/khHqsb9CqewFlSPBJ+4BtjTBiVq4qqjZmSh0hutjbQQWVZGdhGHWbmrlyA04DHagtOxRXBgeYHYCTmWQ==" saltValue="nHBxWAyadUpKMjh4qEebwg==" spinCount="100000" sheet="1" objects="1" scenarios="1" formatCells="0" formatColumns="0" formatRows="0"/>
  <autoFilter ref="A22:P300">
    <filterColumn colId="2">
      <filters>
        <filter val="354 274"/>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2016.gada 19.maija saistošajiem noteikumiem Nr.13
(protokols Nr.6, 8.punkts)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Q12" sqref="Q12"/>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856</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336</v>
      </c>
      <c r="D9" s="1044"/>
      <c r="E9" s="1044"/>
      <c r="F9" s="1044"/>
      <c r="G9" s="1044"/>
      <c r="H9" s="1044"/>
      <c r="I9" s="1044"/>
      <c r="J9" s="1044"/>
      <c r="K9" s="1044"/>
      <c r="L9" s="1044"/>
      <c r="M9" s="1044"/>
      <c r="N9" s="1044"/>
      <c r="O9" s="1044"/>
      <c r="P9" s="1045"/>
      <c r="Q9" s="9"/>
    </row>
    <row r="10" spans="1:17" x14ac:dyDescent="0.25">
      <c r="A10" s="14" t="s">
        <v>10</v>
      </c>
      <c r="B10" s="15"/>
      <c r="C10" s="1049" t="s">
        <v>680</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681</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t="s">
        <v>685</v>
      </c>
      <c r="D16" s="1044"/>
      <c r="E16" s="1044"/>
      <c r="F16" s="1044"/>
      <c r="G16" s="1044"/>
      <c r="H16" s="1044"/>
      <c r="I16" s="1044"/>
      <c r="J16" s="1044"/>
      <c r="K16" s="1044"/>
      <c r="L16" s="1044"/>
      <c r="M16" s="1044"/>
      <c r="N16" s="1044"/>
      <c r="O16" s="1044"/>
      <c r="P16" s="1045"/>
      <c r="Q16" s="9"/>
    </row>
    <row r="17" spans="1:19" x14ac:dyDescent="0.25">
      <c r="A17" s="14"/>
      <c r="B17" s="15" t="s">
        <v>22</v>
      </c>
      <c r="C17" s="1044"/>
      <c r="D17" s="1044"/>
      <c r="E17" s="1044"/>
      <c r="F17" s="1044"/>
      <c r="G17" s="1044"/>
      <c r="H17" s="1044"/>
      <c r="I17" s="1044"/>
      <c r="J17" s="1044"/>
      <c r="K17" s="1044"/>
      <c r="L17" s="1044"/>
      <c r="M17" s="1044"/>
      <c r="N17" s="1044"/>
      <c r="O17" s="1044"/>
      <c r="P17" s="1045"/>
      <c r="Q17" s="9"/>
    </row>
    <row r="18" spans="1:19" x14ac:dyDescent="0.25">
      <c r="A18" s="17"/>
      <c r="B18" s="18"/>
      <c r="C18" s="1025"/>
      <c r="D18" s="1025"/>
      <c r="E18" s="1025"/>
      <c r="F18" s="1025"/>
      <c r="G18" s="1025"/>
      <c r="H18" s="1025"/>
      <c r="I18" s="1025"/>
      <c r="J18" s="1025"/>
      <c r="K18" s="1025"/>
      <c r="L18" s="1025"/>
      <c r="M18" s="1025"/>
      <c r="N18" s="1025"/>
      <c r="O18" s="1025"/>
      <c r="P18" s="1026"/>
      <c r="Q18" s="9"/>
    </row>
    <row r="19" spans="1:19"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9" s="20" customFormat="1" x14ac:dyDescent="0.25">
      <c r="A20" s="1028"/>
      <c r="B20" s="1031"/>
      <c r="C20" s="1036" t="s">
        <v>27</v>
      </c>
      <c r="D20" s="1023" t="s">
        <v>28</v>
      </c>
      <c r="E20" s="1038" t="s">
        <v>29</v>
      </c>
      <c r="F20" s="1040" t="s">
        <v>30</v>
      </c>
      <c r="G20" s="1023" t="s">
        <v>31</v>
      </c>
      <c r="H20" s="1042" t="s">
        <v>32</v>
      </c>
      <c r="I20" s="1021" t="s">
        <v>33</v>
      </c>
      <c r="J20" s="1023" t="s">
        <v>34</v>
      </c>
      <c r="K20" s="1042" t="s">
        <v>35</v>
      </c>
      <c r="L20" s="1021" t="s">
        <v>36</v>
      </c>
      <c r="M20" s="1023" t="s">
        <v>37</v>
      </c>
      <c r="N20" s="1042" t="s">
        <v>38</v>
      </c>
      <c r="O20" s="1021" t="s">
        <v>39</v>
      </c>
      <c r="P20" s="1031"/>
    </row>
    <row r="21" spans="1:19" s="21" customFormat="1" ht="57" customHeight="1" thickBot="1" x14ac:dyDescent="0.3">
      <c r="A21" s="1029"/>
      <c r="B21" s="1032"/>
      <c r="C21" s="1037"/>
      <c r="D21" s="1024"/>
      <c r="E21" s="1039"/>
      <c r="F21" s="1041"/>
      <c r="G21" s="1024"/>
      <c r="H21" s="1043"/>
      <c r="I21" s="1022"/>
      <c r="J21" s="1024"/>
      <c r="K21" s="1043"/>
      <c r="L21" s="1022"/>
      <c r="M21" s="1024"/>
      <c r="N21" s="1043"/>
      <c r="O21" s="1022"/>
      <c r="P21" s="1032"/>
    </row>
    <row r="22" spans="1:19"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9" s="37" customFormat="1" x14ac:dyDescent="0.25">
      <c r="A23" s="28"/>
      <c r="B23" s="29" t="s">
        <v>40</v>
      </c>
      <c r="C23" s="332"/>
      <c r="D23" s="31"/>
      <c r="E23" s="32"/>
      <c r="F23" s="197"/>
      <c r="G23" s="31"/>
      <c r="H23" s="366"/>
      <c r="I23" s="367"/>
      <c r="J23" s="31"/>
      <c r="K23" s="368"/>
      <c r="L23" s="367"/>
      <c r="M23" s="368"/>
      <c r="N23" s="34"/>
      <c r="O23" s="367"/>
      <c r="P23" s="369"/>
    </row>
    <row r="24" spans="1:19" s="37" customFormat="1" ht="12.75" thickBot="1" x14ac:dyDescent="0.3">
      <c r="A24" s="38"/>
      <c r="B24" s="39" t="s">
        <v>41</v>
      </c>
      <c r="C24" s="370">
        <f>F24+I24+L24+O24</f>
        <v>2579773</v>
      </c>
      <c r="D24" s="41">
        <f>SUM(D25,D28,D29,D45,D46)</f>
        <v>2347799</v>
      </c>
      <c r="E24" s="42">
        <f>SUM(E25,E28,E29,E45,E46)</f>
        <v>-36254</v>
      </c>
      <c r="F24" s="43">
        <f t="shared" ref="F24:F29" si="0">D24+E24</f>
        <v>2311545</v>
      </c>
      <c r="G24" s="41">
        <f>SUM(G25,G28,G46)</f>
        <v>0</v>
      </c>
      <c r="H24" s="371">
        <f>SUM(H25,H28,H46)</f>
        <v>0</v>
      </c>
      <c r="I24" s="45">
        <f>G24+H24</f>
        <v>0</v>
      </c>
      <c r="J24" s="41">
        <f>SUM(J25,J30,J46)</f>
        <v>268228</v>
      </c>
      <c r="K24" s="371">
        <f>SUM(K25,K30,K46)</f>
        <v>0</v>
      </c>
      <c r="L24" s="45">
        <f>J24+K24</f>
        <v>268228</v>
      </c>
      <c r="M24" s="372">
        <f>SUM(M25,M48)</f>
        <v>0</v>
      </c>
      <c r="N24" s="44">
        <f>SUM(N25,N48)</f>
        <v>0</v>
      </c>
      <c r="O24" s="45">
        <f>M24+N24</f>
        <v>0</v>
      </c>
      <c r="P24" s="373"/>
      <c r="R24" s="346"/>
      <c r="S24" s="346"/>
    </row>
    <row r="25" spans="1:19" ht="12.75" thickTop="1" x14ac:dyDescent="0.25">
      <c r="A25" s="46"/>
      <c r="B25" s="47" t="s">
        <v>42</v>
      </c>
      <c r="C25" s="374">
        <f>F25+I25+L25+O25</f>
        <v>57370</v>
      </c>
      <c r="D25" s="49">
        <f>SUM(D26:D27)</f>
        <v>0</v>
      </c>
      <c r="E25" s="50">
        <f>SUM(E26:E27)</f>
        <v>0</v>
      </c>
      <c r="F25" s="51">
        <f t="shared" si="0"/>
        <v>0</v>
      </c>
      <c r="G25" s="49">
        <f>SUM(G26:G27)</f>
        <v>0</v>
      </c>
      <c r="H25" s="375">
        <f>SUM(H26:H27)</f>
        <v>0</v>
      </c>
      <c r="I25" s="53">
        <f>G25+H25</f>
        <v>0</v>
      </c>
      <c r="J25" s="49">
        <f>SUM(J26:J27)</f>
        <v>57370</v>
      </c>
      <c r="K25" s="375">
        <f>SUM(K26:K27)</f>
        <v>0</v>
      </c>
      <c r="L25" s="53">
        <f>J25+K25</f>
        <v>57370</v>
      </c>
      <c r="M25" s="376">
        <f>SUM(M26:M27)</f>
        <v>0</v>
      </c>
      <c r="N25" s="52">
        <f>SUM(N26:N27)</f>
        <v>0</v>
      </c>
      <c r="O25" s="53">
        <f>M25+N25</f>
        <v>0</v>
      </c>
      <c r="P25" s="377"/>
      <c r="R25" s="346"/>
      <c r="S25" s="346"/>
    </row>
    <row r="26" spans="1:19" hidden="1" x14ac:dyDescent="0.25">
      <c r="A26" s="54"/>
      <c r="B26" s="55" t="s">
        <v>43</v>
      </c>
      <c r="C26" s="378">
        <f>F26+I26+L26+O26</f>
        <v>0</v>
      </c>
      <c r="D26" s="57"/>
      <c r="E26" s="58"/>
      <c r="F26" s="610">
        <f t="shared" si="0"/>
        <v>0</v>
      </c>
      <c r="G26" s="57"/>
      <c r="H26" s="379"/>
      <c r="I26" s="380">
        <f>G26+H26</f>
        <v>0</v>
      </c>
      <c r="J26" s="57"/>
      <c r="K26" s="379"/>
      <c r="L26" s="380">
        <f>J26+K26</f>
        <v>0</v>
      </c>
      <c r="M26" s="381"/>
      <c r="N26" s="60"/>
      <c r="O26" s="380">
        <f>M26+N26</f>
        <v>0</v>
      </c>
      <c r="P26" s="382"/>
      <c r="R26" s="346"/>
      <c r="S26" s="346"/>
    </row>
    <row r="27" spans="1:19" x14ac:dyDescent="0.25">
      <c r="A27" s="63"/>
      <c r="B27" s="64" t="s">
        <v>44</v>
      </c>
      <c r="C27" s="383">
        <f>F27+I27+L27+O27</f>
        <v>57370</v>
      </c>
      <c r="D27" s="66"/>
      <c r="E27" s="67"/>
      <c r="F27" s="611">
        <f t="shared" si="0"/>
        <v>0</v>
      </c>
      <c r="G27" s="66"/>
      <c r="H27" s="384"/>
      <c r="I27" s="385">
        <f>G27+H27</f>
        <v>0</v>
      </c>
      <c r="J27" s="66">
        <f>56141+1229</f>
        <v>57370</v>
      </c>
      <c r="K27" s="384"/>
      <c r="L27" s="385">
        <f>J27+K27</f>
        <v>57370</v>
      </c>
      <c r="M27" s="386"/>
      <c r="N27" s="69"/>
      <c r="O27" s="385">
        <f>M27+N27</f>
        <v>0</v>
      </c>
      <c r="P27" s="387"/>
      <c r="R27" s="346"/>
      <c r="S27" s="346"/>
    </row>
    <row r="28" spans="1:19" s="37" customFormat="1" ht="24.75" thickBot="1" x14ac:dyDescent="0.3">
      <c r="A28" s="73">
        <v>19300</v>
      </c>
      <c r="B28" s="73" t="s">
        <v>45</v>
      </c>
      <c r="C28" s="388">
        <f>SUM(F28,I28)</f>
        <v>2311545</v>
      </c>
      <c r="D28" s="75">
        <f>D54</f>
        <v>2347799</v>
      </c>
      <c r="E28" s="76">
        <v>-36254</v>
      </c>
      <c r="F28" s="606">
        <f t="shared" si="0"/>
        <v>2311545</v>
      </c>
      <c r="G28" s="75"/>
      <c r="H28" s="389"/>
      <c r="I28" s="390">
        <f>G28+H28</f>
        <v>0</v>
      </c>
      <c r="J28" s="80" t="s">
        <v>46</v>
      </c>
      <c r="K28" s="391" t="s">
        <v>46</v>
      </c>
      <c r="L28" s="84" t="s">
        <v>46</v>
      </c>
      <c r="M28" s="613" t="s">
        <v>46</v>
      </c>
      <c r="N28" s="83" t="s">
        <v>46</v>
      </c>
      <c r="O28" s="84" t="s">
        <v>46</v>
      </c>
      <c r="P28" s="392"/>
      <c r="R28" s="346"/>
      <c r="S28" s="346"/>
    </row>
    <row r="29" spans="1:19" s="37" customFormat="1" ht="32.25" hidden="1" customHeight="1" thickTop="1" x14ac:dyDescent="0.25">
      <c r="A29" s="85"/>
      <c r="B29" s="85" t="s">
        <v>47</v>
      </c>
      <c r="C29" s="393">
        <f>F29</f>
        <v>0</v>
      </c>
      <c r="D29" s="87"/>
      <c r="E29" s="88"/>
      <c r="F29" s="143">
        <f t="shared" si="0"/>
        <v>0</v>
      </c>
      <c r="G29" s="90" t="s">
        <v>46</v>
      </c>
      <c r="H29" s="395" t="s">
        <v>46</v>
      </c>
      <c r="I29" s="94" t="s">
        <v>46</v>
      </c>
      <c r="J29" s="90" t="s">
        <v>46</v>
      </c>
      <c r="K29" s="395" t="s">
        <v>46</v>
      </c>
      <c r="L29" s="94" t="s">
        <v>46</v>
      </c>
      <c r="M29" s="396" t="s">
        <v>46</v>
      </c>
      <c r="N29" s="91" t="s">
        <v>46</v>
      </c>
      <c r="O29" s="94" t="s">
        <v>46</v>
      </c>
      <c r="P29" s="397"/>
      <c r="R29" s="346"/>
      <c r="S29" s="346"/>
    </row>
    <row r="30" spans="1:19" s="37" customFormat="1" ht="25.5" customHeight="1" thickTop="1" x14ac:dyDescent="0.25">
      <c r="A30" s="85">
        <v>21300</v>
      </c>
      <c r="B30" s="85" t="s">
        <v>48</v>
      </c>
      <c r="C30" s="393">
        <f t="shared" ref="C30:C44" si="1">L30</f>
        <v>210858</v>
      </c>
      <c r="D30" s="90" t="s">
        <v>46</v>
      </c>
      <c r="E30" s="92" t="s">
        <v>46</v>
      </c>
      <c r="F30" s="93" t="s">
        <v>46</v>
      </c>
      <c r="G30" s="90" t="s">
        <v>46</v>
      </c>
      <c r="H30" s="395" t="s">
        <v>46</v>
      </c>
      <c r="I30" s="94" t="s">
        <v>46</v>
      </c>
      <c r="J30" s="95">
        <f>SUM(J31,J35,J37,J40)</f>
        <v>210858</v>
      </c>
      <c r="K30" s="399">
        <f>SUM(K31,K35,K37,K40)</f>
        <v>0</v>
      </c>
      <c r="L30" s="99">
        <f t="shared" ref="L30:L44" si="2">J30+K30</f>
        <v>210858</v>
      </c>
      <c r="M30" s="396" t="s">
        <v>46</v>
      </c>
      <c r="N30" s="91" t="s">
        <v>46</v>
      </c>
      <c r="O30" s="94" t="s">
        <v>46</v>
      </c>
      <c r="P30" s="397"/>
      <c r="R30" s="346"/>
      <c r="S30" s="346"/>
    </row>
    <row r="31" spans="1:19" s="37" customFormat="1" ht="24" hidden="1" x14ac:dyDescent="0.25">
      <c r="A31" s="100">
        <v>21350</v>
      </c>
      <c r="B31" s="85" t="s">
        <v>49</v>
      </c>
      <c r="C31" s="393">
        <f t="shared" si="1"/>
        <v>0</v>
      </c>
      <c r="D31" s="90" t="s">
        <v>46</v>
      </c>
      <c r="E31" s="92" t="s">
        <v>46</v>
      </c>
      <c r="F31" s="93" t="s">
        <v>46</v>
      </c>
      <c r="G31" s="90" t="s">
        <v>46</v>
      </c>
      <c r="H31" s="395" t="s">
        <v>46</v>
      </c>
      <c r="I31" s="94" t="s">
        <v>46</v>
      </c>
      <c r="J31" s="95">
        <f>SUM(J32:J34)</f>
        <v>0</v>
      </c>
      <c r="K31" s="399">
        <f>SUM(K32:K34)</f>
        <v>0</v>
      </c>
      <c r="L31" s="99">
        <f t="shared" si="2"/>
        <v>0</v>
      </c>
      <c r="M31" s="396" t="s">
        <v>46</v>
      </c>
      <c r="N31" s="91" t="s">
        <v>46</v>
      </c>
      <c r="O31" s="94" t="s">
        <v>46</v>
      </c>
      <c r="P31" s="397"/>
      <c r="R31" s="346"/>
      <c r="S31" s="346"/>
    </row>
    <row r="32" spans="1:19" hidden="1" x14ac:dyDescent="0.25">
      <c r="A32" s="54">
        <v>21351</v>
      </c>
      <c r="B32" s="101" t="s">
        <v>50</v>
      </c>
      <c r="C32" s="400">
        <f t="shared" si="1"/>
        <v>0</v>
      </c>
      <c r="D32" s="102" t="s">
        <v>46</v>
      </c>
      <c r="E32" s="103" t="s">
        <v>46</v>
      </c>
      <c r="F32" s="104" t="s">
        <v>46</v>
      </c>
      <c r="G32" s="102" t="s">
        <v>46</v>
      </c>
      <c r="H32" s="402" t="s">
        <v>46</v>
      </c>
      <c r="I32" s="109" t="s">
        <v>46</v>
      </c>
      <c r="J32" s="106"/>
      <c r="K32" s="403"/>
      <c r="L32" s="243">
        <f t="shared" si="2"/>
        <v>0</v>
      </c>
      <c r="M32" s="404" t="s">
        <v>46</v>
      </c>
      <c r="N32" s="105" t="s">
        <v>46</v>
      </c>
      <c r="O32" s="109" t="s">
        <v>46</v>
      </c>
      <c r="P32" s="382"/>
      <c r="R32" s="346"/>
      <c r="S32" s="346"/>
    </row>
    <row r="33" spans="1:19" hidden="1" x14ac:dyDescent="0.25">
      <c r="A33" s="63">
        <v>21352</v>
      </c>
      <c r="B33" s="111" t="s">
        <v>51</v>
      </c>
      <c r="C33" s="405">
        <f t="shared" si="1"/>
        <v>0</v>
      </c>
      <c r="D33" s="112" t="s">
        <v>46</v>
      </c>
      <c r="E33" s="113" t="s">
        <v>46</v>
      </c>
      <c r="F33" s="114" t="s">
        <v>46</v>
      </c>
      <c r="G33" s="112" t="s">
        <v>46</v>
      </c>
      <c r="H33" s="407" t="s">
        <v>46</v>
      </c>
      <c r="I33" s="119" t="s">
        <v>46</v>
      </c>
      <c r="J33" s="116"/>
      <c r="K33" s="408"/>
      <c r="L33" s="230">
        <f t="shared" si="2"/>
        <v>0</v>
      </c>
      <c r="M33" s="409" t="s">
        <v>46</v>
      </c>
      <c r="N33" s="115" t="s">
        <v>46</v>
      </c>
      <c r="O33" s="119" t="s">
        <v>46</v>
      </c>
      <c r="P33" s="387"/>
      <c r="R33" s="346"/>
      <c r="S33" s="346"/>
    </row>
    <row r="34" spans="1:19" ht="24" hidden="1" x14ac:dyDescent="0.25">
      <c r="A34" s="63">
        <v>21359</v>
      </c>
      <c r="B34" s="111" t="s">
        <v>52</v>
      </c>
      <c r="C34" s="405">
        <f t="shared" si="1"/>
        <v>0</v>
      </c>
      <c r="D34" s="112" t="s">
        <v>46</v>
      </c>
      <c r="E34" s="113" t="s">
        <v>46</v>
      </c>
      <c r="F34" s="114" t="s">
        <v>46</v>
      </c>
      <c r="G34" s="112" t="s">
        <v>46</v>
      </c>
      <c r="H34" s="407" t="s">
        <v>46</v>
      </c>
      <c r="I34" s="119" t="s">
        <v>46</v>
      </c>
      <c r="J34" s="116"/>
      <c r="K34" s="408"/>
      <c r="L34" s="230">
        <f t="shared" si="2"/>
        <v>0</v>
      </c>
      <c r="M34" s="409" t="s">
        <v>46</v>
      </c>
      <c r="N34" s="115" t="s">
        <v>46</v>
      </c>
      <c r="O34" s="119" t="s">
        <v>46</v>
      </c>
      <c r="P34" s="387"/>
      <c r="R34" s="346"/>
      <c r="S34" s="346"/>
    </row>
    <row r="35" spans="1:19" s="37" customFormat="1" ht="36" x14ac:dyDescent="0.25">
      <c r="A35" s="100">
        <v>21370</v>
      </c>
      <c r="B35" s="85" t="s">
        <v>53</v>
      </c>
      <c r="C35" s="393">
        <f t="shared" si="1"/>
        <v>65901</v>
      </c>
      <c r="D35" s="90" t="s">
        <v>46</v>
      </c>
      <c r="E35" s="92" t="s">
        <v>46</v>
      </c>
      <c r="F35" s="93" t="s">
        <v>46</v>
      </c>
      <c r="G35" s="90" t="s">
        <v>46</v>
      </c>
      <c r="H35" s="395" t="s">
        <v>46</v>
      </c>
      <c r="I35" s="94" t="s">
        <v>46</v>
      </c>
      <c r="J35" s="95">
        <f>SUM(J36)</f>
        <v>65901</v>
      </c>
      <c r="K35" s="399">
        <f>SUM(K36)</f>
        <v>0</v>
      </c>
      <c r="L35" s="99">
        <f t="shared" si="2"/>
        <v>65901</v>
      </c>
      <c r="M35" s="396" t="s">
        <v>46</v>
      </c>
      <c r="N35" s="91" t="s">
        <v>46</v>
      </c>
      <c r="O35" s="94" t="s">
        <v>46</v>
      </c>
      <c r="P35" s="397"/>
      <c r="R35" s="346"/>
      <c r="S35" s="346"/>
    </row>
    <row r="36" spans="1:19" ht="36" x14ac:dyDescent="0.25">
      <c r="A36" s="121">
        <v>21379</v>
      </c>
      <c r="B36" s="122" t="s">
        <v>54</v>
      </c>
      <c r="C36" s="410">
        <f t="shared" si="1"/>
        <v>65901</v>
      </c>
      <c r="D36" s="124" t="s">
        <v>46</v>
      </c>
      <c r="E36" s="125" t="s">
        <v>46</v>
      </c>
      <c r="F36" s="126" t="s">
        <v>46</v>
      </c>
      <c r="G36" s="124" t="s">
        <v>46</v>
      </c>
      <c r="H36" s="412" t="s">
        <v>46</v>
      </c>
      <c r="I36" s="132" t="s">
        <v>46</v>
      </c>
      <c r="J36" s="128">
        <v>65901</v>
      </c>
      <c r="K36" s="413"/>
      <c r="L36" s="414">
        <f t="shared" si="2"/>
        <v>65901</v>
      </c>
      <c r="M36" s="415" t="s">
        <v>46</v>
      </c>
      <c r="N36" s="127" t="s">
        <v>46</v>
      </c>
      <c r="O36" s="132" t="s">
        <v>46</v>
      </c>
      <c r="P36" s="416"/>
      <c r="R36" s="346"/>
      <c r="S36" s="346"/>
    </row>
    <row r="37" spans="1:19" s="37" customFormat="1" hidden="1" x14ac:dyDescent="0.25">
      <c r="A37" s="100">
        <v>21380</v>
      </c>
      <c r="B37" s="85" t="s">
        <v>55</v>
      </c>
      <c r="C37" s="393">
        <f t="shared" si="1"/>
        <v>0</v>
      </c>
      <c r="D37" s="90" t="s">
        <v>46</v>
      </c>
      <c r="E37" s="92" t="s">
        <v>46</v>
      </c>
      <c r="F37" s="93" t="s">
        <v>46</v>
      </c>
      <c r="G37" s="90" t="s">
        <v>46</v>
      </c>
      <c r="H37" s="395" t="s">
        <v>46</v>
      </c>
      <c r="I37" s="94" t="s">
        <v>46</v>
      </c>
      <c r="J37" s="95">
        <f>SUM(J38:J39)</f>
        <v>0</v>
      </c>
      <c r="K37" s="399">
        <f>SUM(K38:K39)</f>
        <v>0</v>
      </c>
      <c r="L37" s="99">
        <f t="shared" si="2"/>
        <v>0</v>
      </c>
      <c r="M37" s="396" t="s">
        <v>46</v>
      </c>
      <c r="N37" s="91" t="s">
        <v>46</v>
      </c>
      <c r="O37" s="94" t="s">
        <v>46</v>
      </c>
      <c r="P37" s="397"/>
      <c r="R37" s="346"/>
      <c r="S37" s="346"/>
    </row>
    <row r="38" spans="1:19" hidden="1" x14ac:dyDescent="0.25">
      <c r="A38" s="55">
        <v>21381</v>
      </c>
      <c r="B38" s="101" t="s">
        <v>56</v>
      </c>
      <c r="C38" s="400">
        <f t="shared" si="1"/>
        <v>0</v>
      </c>
      <c r="D38" s="102" t="s">
        <v>46</v>
      </c>
      <c r="E38" s="103" t="s">
        <v>46</v>
      </c>
      <c r="F38" s="104" t="s">
        <v>46</v>
      </c>
      <c r="G38" s="102" t="s">
        <v>46</v>
      </c>
      <c r="H38" s="402" t="s">
        <v>46</v>
      </c>
      <c r="I38" s="109" t="s">
        <v>46</v>
      </c>
      <c r="J38" s="106"/>
      <c r="K38" s="403"/>
      <c r="L38" s="243">
        <f t="shared" si="2"/>
        <v>0</v>
      </c>
      <c r="M38" s="404" t="s">
        <v>46</v>
      </c>
      <c r="N38" s="105" t="s">
        <v>46</v>
      </c>
      <c r="O38" s="109" t="s">
        <v>46</v>
      </c>
      <c r="P38" s="382"/>
      <c r="R38" s="346"/>
      <c r="S38" s="346"/>
    </row>
    <row r="39" spans="1:19" ht="24" hidden="1" x14ac:dyDescent="0.25">
      <c r="A39" s="64">
        <v>21383</v>
      </c>
      <c r="B39" s="111" t="s">
        <v>57</v>
      </c>
      <c r="C39" s="405">
        <f t="shared" si="1"/>
        <v>0</v>
      </c>
      <c r="D39" s="112" t="s">
        <v>46</v>
      </c>
      <c r="E39" s="113" t="s">
        <v>46</v>
      </c>
      <c r="F39" s="114" t="s">
        <v>46</v>
      </c>
      <c r="G39" s="112" t="s">
        <v>46</v>
      </c>
      <c r="H39" s="407" t="s">
        <v>46</v>
      </c>
      <c r="I39" s="119" t="s">
        <v>46</v>
      </c>
      <c r="J39" s="116"/>
      <c r="K39" s="408"/>
      <c r="L39" s="230">
        <f t="shared" si="2"/>
        <v>0</v>
      </c>
      <c r="M39" s="409" t="s">
        <v>46</v>
      </c>
      <c r="N39" s="115" t="s">
        <v>46</v>
      </c>
      <c r="O39" s="119" t="s">
        <v>46</v>
      </c>
      <c r="P39" s="387"/>
      <c r="R39" s="346"/>
      <c r="S39" s="346"/>
    </row>
    <row r="40" spans="1:19" s="37" customFormat="1" ht="24" x14ac:dyDescent="0.25">
      <c r="A40" s="100">
        <v>21390</v>
      </c>
      <c r="B40" s="85" t="s">
        <v>58</v>
      </c>
      <c r="C40" s="393">
        <f t="shared" si="1"/>
        <v>144957</v>
      </c>
      <c r="D40" s="90" t="s">
        <v>46</v>
      </c>
      <c r="E40" s="92" t="s">
        <v>46</v>
      </c>
      <c r="F40" s="93" t="s">
        <v>46</v>
      </c>
      <c r="G40" s="90" t="s">
        <v>46</v>
      </c>
      <c r="H40" s="395" t="s">
        <v>46</v>
      </c>
      <c r="I40" s="94" t="s">
        <v>46</v>
      </c>
      <c r="J40" s="95">
        <f>SUM(J41:J44)</f>
        <v>144957</v>
      </c>
      <c r="K40" s="399">
        <f>SUM(K41:K44)</f>
        <v>0</v>
      </c>
      <c r="L40" s="99">
        <f t="shared" si="2"/>
        <v>144957</v>
      </c>
      <c r="M40" s="396" t="s">
        <v>46</v>
      </c>
      <c r="N40" s="91" t="s">
        <v>46</v>
      </c>
      <c r="O40" s="94" t="s">
        <v>46</v>
      </c>
      <c r="P40" s="397"/>
      <c r="R40" s="346"/>
      <c r="S40" s="346"/>
    </row>
    <row r="41" spans="1:19" ht="24" hidden="1" x14ac:dyDescent="0.25">
      <c r="A41" s="55">
        <v>21391</v>
      </c>
      <c r="B41" s="101" t="s">
        <v>59</v>
      </c>
      <c r="C41" s="400">
        <f t="shared" si="1"/>
        <v>0</v>
      </c>
      <c r="D41" s="102" t="s">
        <v>46</v>
      </c>
      <c r="E41" s="103" t="s">
        <v>46</v>
      </c>
      <c r="F41" s="104" t="s">
        <v>46</v>
      </c>
      <c r="G41" s="102" t="s">
        <v>46</v>
      </c>
      <c r="H41" s="402" t="s">
        <v>46</v>
      </c>
      <c r="I41" s="109" t="s">
        <v>46</v>
      </c>
      <c r="J41" s="106"/>
      <c r="K41" s="403"/>
      <c r="L41" s="243">
        <f t="shared" si="2"/>
        <v>0</v>
      </c>
      <c r="M41" s="404" t="s">
        <v>46</v>
      </c>
      <c r="N41" s="105" t="s">
        <v>46</v>
      </c>
      <c r="O41" s="109" t="s">
        <v>46</v>
      </c>
      <c r="P41" s="382"/>
      <c r="R41" s="346"/>
      <c r="S41" s="346"/>
    </row>
    <row r="42" spans="1:19" hidden="1" x14ac:dyDescent="0.25">
      <c r="A42" s="64">
        <v>21393</v>
      </c>
      <c r="B42" s="111" t="s">
        <v>60</v>
      </c>
      <c r="C42" s="405">
        <f t="shared" si="1"/>
        <v>0</v>
      </c>
      <c r="D42" s="112" t="s">
        <v>46</v>
      </c>
      <c r="E42" s="113" t="s">
        <v>46</v>
      </c>
      <c r="F42" s="114" t="s">
        <v>46</v>
      </c>
      <c r="G42" s="112" t="s">
        <v>46</v>
      </c>
      <c r="H42" s="407" t="s">
        <v>46</v>
      </c>
      <c r="I42" s="119" t="s">
        <v>46</v>
      </c>
      <c r="J42" s="116"/>
      <c r="K42" s="408"/>
      <c r="L42" s="230">
        <f t="shared" si="2"/>
        <v>0</v>
      </c>
      <c r="M42" s="409" t="s">
        <v>46</v>
      </c>
      <c r="N42" s="115" t="s">
        <v>46</v>
      </c>
      <c r="O42" s="119" t="s">
        <v>46</v>
      </c>
      <c r="P42" s="387"/>
      <c r="R42" s="346"/>
      <c r="S42" s="346"/>
    </row>
    <row r="43" spans="1:19" hidden="1" x14ac:dyDescent="0.25">
      <c r="A43" s="64">
        <v>21395</v>
      </c>
      <c r="B43" s="111" t="s">
        <v>61</v>
      </c>
      <c r="C43" s="405">
        <f t="shared" si="1"/>
        <v>0</v>
      </c>
      <c r="D43" s="112" t="s">
        <v>46</v>
      </c>
      <c r="E43" s="113" t="s">
        <v>46</v>
      </c>
      <c r="F43" s="114" t="s">
        <v>46</v>
      </c>
      <c r="G43" s="112" t="s">
        <v>46</v>
      </c>
      <c r="H43" s="407" t="s">
        <v>46</v>
      </c>
      <c r="I43" s="119" t="s">
        <v>46</v>
      </c>
      <c r="J43" s="116"/>
      <c r="K43" s="408"/>
      <c r="L43" s="230">
        <f t="shared" si="2"/>
        <v>0</v>
      </c>
      <c r="M43" s="409" t="s">
        <v>46</v>
      </c>
      <c r="N43" s="115" t="s">
        <v>46</v>
      </c>
      <c r="O43" s="119" t="s">
        <v>46</v>
      </c>
      <c r="P43" s="387"/>
      <c r="R43" s="346"/>
      <c r="S43" s="346"/>
    </row>
    <row r="44" spans="1:19" ht="24" x14ac:dyDescent="0.25">
      <c r="A44" s="64">
        <v>21399</v>
      </c>
      <c r="B44" s="111" t="s">
        <v>62</v>
      </c>
      <c r="C44" s="405">
        <f t="shared" si="1"/>
        <v>144957</v>
      </c>
      <c r="D44" s="112" t="s">
        <v>46</v>
      </c>
      <c r="E44" s="113" t="s">
        <v>46</v>
      </c>
      <c r="F44" s="114" t="s">
        <v>46</v>
      </c>
      <c r="G44" s="112" t="s">
        <v>46</v>
      </c>
      <c r="H44" s="407" t="s">
        <v>46</v>
      </c>
      <c r="I44" s="119" t="s">
        <v>46</v>
      </c>
      <c r="J44" s="116">
        <f>129957+15000</f>
        <v>144957</v>
      </c>
      <c r="K44" s="408"/>
      <c r="L44" s="230">
        <f t="shared" si="2"/>
        <v>144957</v>
      </c>
      <c r="M44" s="409" t="s">
        <v>46</v>
      </c>
      <c r="N44" s="115" t="s">
        <v>46</v>
      </c>
      <c r="O44" s="119" t="s">
        <v>46</v>
      </c>
      <c r="P44" s="387"/>
      <c r="R44" s="346"/>
      <c r="S44" s="346"/>
    </row>
    <row r="45" spans="1:19" s="37" customFormat="1" ht="32.25" hidden="1" customHeight="1" x14ac:dyDescent="0.25">
      <c r="A45" s="100">
        <v>21420</v>
      </c>
      <c r="B45" s="85" t="s">
        <v>63</v>
      </c>
      <c r="C45" s="417">
        <f>F45</f>
        <v>0</v>
      </c>
      <c r="D45" s="134"/>
      <c r="E45" s="135"/>
      <c r="F45" s="143">
        <f>D45+E45</f>
        <v>0</v>
      </c>
      <c r="G45" s="90" t="s">
        <v>46</v>
      </c>
      <c r="H45" s="395" t="s">
        <v>46</v>
      </c>
      <c r="I45" s="94" t="s">
        <v>46</v>
      </c>
      <c r="J45" s="90" t="s">
        <v>46</v>
      </c>
      <c r="K45" s="395" t="s">
        <v>46</v>
      </c>
      <c r="L45" s="94" t="s">
        <v>46</v>
      </c>
      <c r="M45" s="396" t="s">
        <v>46</v>
      </c>
      <c r="N45" s="91" t="s">
        <v>46</v>
      </c>
      <c r="O45" s="94" t="s">
        <v>46</v>
      </c>
      <c r="P45" s="397"/>
      <c r="R45" s="346"/>
      <c r="S45" s="346"/>
    </row>
    <row r="46" spans="1:19" s="37" customFormat="1" ht="24" hidden="1" x14ac:dyDescent="0.25">
      <c r="A46" s="136">
        <v>21490</v>
      </c>
      <c r="B46" s="137" t="s">
        <v>64</v>
      </c>
      <c r="C46" s="417">
        <f>F46+I46+L46</f>
        <v>0</v>
      </c>
      <c r="D46" s="138">
        <f>D47</f>
        <v>0</v>
      </c>
      <c r="E46" s="139">
        <f>E47</f>
        <v>0</v>
      </c>
      <c r="F46" s="140">
        <f>D46+E46</f>
        <v>0</v>
      </c>
      <c r="G46" s="138">
        <f>G47</f>
        <v>0</v>
      </c>
      <c r="H46" s="419">
        <f t="shared" ref="H46:K46" si="3">H47</f>
        <v>0</v>
      </c>
      <c r="I46" s="420">
        <f>G46+H46</f>
        <v>0</v>
      </c>
      <c r="J46" s="138">
        <f>J47</f>
        <v>0</v>
      </c>
      <c r="K46" s="419">
        <f t="shared" si="3"/>
        <v>0</v>
      </c>
      <c r="L46" s="420">
        <f>J46+K46</f>
        <v>0</v>
      </c>
      <c r="M46" s="396" t="s">
        <v>46</v>
      </c>
      <c r="N46" s="91" t="s">
        <v>46</v>
      </c>
      <c r="O46" s="94" t="s">
        <v>46</v>
      </c>
      <c r="P46" s="397"/>
      <c r="R46" s="346"/>
      <c r="S46" s="346"/>
    </row>
    <row r="47" spans="1:19" s="37" customFormat="1" ht="24" hidden="1" x14ac:dyDescent="0.25">
      <c r="A47" s="64">
        <v>21499</v>
      </c>
      <c r="B47" s="111" t="s">
        <v>65</v>
      </c>
      <c r="C47" s="421">
        <f>F47+I47+L47</f>
        <v>0</v>
      </c>
      <c r="D47" s="57"/>
      <c r="E47" s="58"/>
      <c r="F47" s="610">
        <f>D47+E47</f>
        <v>0</v>
      </c>
      <c r="G47" s="422"/>
      <c r="H47" s="379"/>
      <c r="I47" s="380">
        <f>G47+H47</f>
        <v>0</v>
      </c>
      <c r="J47" s="57"/>
      <c r="K47" s="379"/>
      <c r="L47" s="380">
        <f>J47+K47</f>
        <v>0</v>
      </c>
      <c r="M47" s="415" t="s">
        <v>46</v>
      </c>
      <c r="N47" s="127" t="s">
        <v>46</v>
      </c>
      <c r="O47" s="132" t="s">
        <v>46</v>
      </c>
      <c r="P47" s="416"/>
      <c r="R47" s="346"/>
      <c r="S47" s="346"/>
    </row>
    <row r="48" spans="1:19" ht="24" hidden="1" x14ac:dyDescent="0.25">
      <c r="A48" s="152">
        <v>23000</v>
      </c>
      <c r="B48" s="153" t="s">
        <v>66</v>
      </c>
      <c r="C48" s="417">
        <f>O48</f>
        <v>0</v>
      </c>
      <c r="D48" s="423" t="s">
        <v>46</v>
      </c>
      <c r="E48" s="631" t="s">
        <v>46</v>
      </c>
      <c r="F48" s="632" t="s">
        <v>46</v>
      </c>
      <c r="G48" s="423" t="s">
        <v>46</v>
      </c>
      <c r="H48" s="426" t="s">
        <v>46</v>
      </c>
      <c r="I48" s="427" t="s">
        <v>46</v>
      </c>
      <c r="J48" s="423" t="s">
        <v>46</v>
      </c>
      <c r="K48" s="426" t="s">
        <v>46</v>
      </c>
      <c r="L48" s="427" t="s">
        <v>46</v>
      </c>
      <c r="M48" s="428">
        <f>SUM(M49:M50)</f>
        <v>0</v>
      </c>
      <c r="N48" s="144">
        <f>SUM(N49:N50)</f>
        <v>0</v>
      </c>
      <c r="O48" s="145">
        <f>M48+N48</f>
        <v>0</v>
      </c>
      <c r="P48" s="397"/>
      <c r="R48" s="346"/>
      <c r="S48" s="346"/>
    </row>
    <row r="49" spans="1:19" ht="24" hidden="1" x14ac:dyDescent="0.25">
      <c r="A49" s="155">
        <v>23410</v>
      </c>
      <c r="B49" s="156" t="s">
        <v>67</v>
      </c>
      <c r="C49" s="429">
        <f>O49</f>
        <v>0</v>
      </c>
      <c r="D49" s="158" t="s">
        <v>46</v>
      </c>
      <c r="E49" s="159" t="s">
        <v>46</v>
      </c>
      <c r="F49" s="160" t="s">
        <v>46</v>
      </c>
      <c r="G49" s="158" t="s">
        <v>46</v>
      </c>
      <c r="H49" s="431" t="s">
        <v>46</v>
      </c>
      <c r="I49" s="163" t="s">
        <v>46</v>
      </c>
      <c r="J49" s="158" t="s">
        <v>46</v>
      </c>
      <c r="K49" s="431" t="s">
        <v>46</v>
      </c>
      <c r="L49" s="163" t="s">
        <v>46</v>
      </c>
      <c r="M49" s="432"/>
      <c r="N49" s="433"/>
      <c r="O49" s="169">
        <f>M49+N49</f>
        <v>0</v>
      </c>
      <c r="P49" s="434"/>
      <c r="R49" s="346"/>
      <c r="S49" s="346"/>
    </row>
    <row r="50" spans="1:19" ht="24" hidden="1" x14ac:dyDescent="0.25">
      <c r="A50" s="155">
        <v>23510</v>
      </c>
      <c r="B50" s="156" t="s">
        <v>68</v>
      </c>
      <c r="C50" s="429">
        <f>O50</f>
        <v>0</v>
      </c>
      <c r="D50" s="158" t="s">
        <v>46</v>
      </c>
      <c r="E50" s="159" t="s">
        <v>46</v>
      </c>
      <c r="F50" s="160" t="s">
        <v>46</v>
      </c>
      <c r="G50" s="158" t="s">
        <v>46</v>
      </c>
      <c r="H50" s="431" t="s">
        <v>46</v>
      </c>
      <c r="I50" s="163" t="s">
        <v>46</v>
      </c>
      <c r="J50" s="158" t="s">
        <v>46</v>
      </c>
      <c r="K50" s="431" t="s">
        <v>46</v>
      </c>
      <c r="L50" s="163" t="s">
        <v>46</v>
      </c>
      <c r="M50" s="432"/>
      <c r="N50" s="433"/>
      <c r="O50" s="169">
        <f>M50+N50</f>
        <v>0</v>
      </c>
      <c r="P50" s="434"/>
      <c r="R50" s="346"/>
      <c r="S50" s="346"/>
    </row>
    <row r="51" spans="1:19" x14ac:dyDescent="0.25">
      <c r="A51" s="164"/>
      <c r="B51" s="156"/>
      <c r="C51" s="435"/>
      <c r="D51" s="436"/>
      <c r="E51" s="602"/>
      <c r="F51" s="167"/>
      <c r="G51" s="436"/>
      <c r="H51" s="437"/>
      <c r="I51" s="163"/>
      <c r="J51" s="162"/>
      <c r="K51" s="438"/>
      <c r="L51" s="169"/>
      <c r="M51" s="432"/>
      <c r="N51" s="433"/>
      <c r="O51" s="169"/>
      <c r="P51" s="434"/>
      <c r="R51" s="346"/>
      <c r="S51" s="346"/>
    </row>
    <row r="52" spans="1:19" s="37" customFormat="1" x14ac:dyDescent="0.25">
      <c r="A52" s="170"/>
      <c r="B52" s="171" t="s">
        <v>69</v>
      </c>
      <c r="C52" s="439"/>
      <c r="D52" s="440"/>
      <c r="E52" s="603"/>
      <c r="F52" s="607"/>
      <c r="G52" s="440"/>
      <c r="H52" s="442"/>
      <c r="I52" s="180"/>
      <c r="J52" s="440"/>
      <c r="K52" s="442"/>
      <c r="L52" s="180"/>
      <c r="M52" s="443"/>
      <c r="N52" s="441"/>
      <c r="O52" s="180"/>
      <c r="P52" s="444"/>
      <c r="R52" s="346"/>
      <c r="S52" s="346"/>
    </row>
    <row r="53" spans="1:19" s="37" customFormat="1" ht="12.75" thickBot="1" x14ac:dyDescent="0.3">
      <c r="A53" s="181"/>
      <c r="B53" s="38" t="s">
        <v>70</v>
      </c>
      <c r="C53" s="445">
        <f t="shared" ref="C53:C116" si="4">F53+I53+L53+O53</f>
        <v>2579773</v>
      </c>
      <c r="D53" s="182">
        <f>SUM(D54,D284)</f>
        <v>2347799</v>
      </c>
      <c r="E53" s="183">
        <f>SUM(E54,E284)</f>
        <v>-36254</v>
      </c>
      <c r="F53" s="184">
        <f t="shared" ref="F53:F117" si="5">D53+E53</f>
        <v>2311545</v>
      </c>
      <c r="G53" s="182">
        <f>SUM(G54,G284)</f>
        <v>0</v>
      </c>
      <c r="H53" s="446">
        <f>SUM(H54,H284)</f>
        <v>0</v>
      </c>
      <c r="I53" s="187">
        <f t="shared" ref="I53:I117" si="6">G53+H53</f>
        <v>0</v>
      </c>
      <c r="J53" s="182">
        <f>SUM(J54,J284)</f>
        <v>268228</v>
      </c>
      <c r="K53" s="446">
        <f>SUM(K54,K284)</f>
        <v>0</v>
      </c>
      <c r="L53" s="187">
        <f t="shared" ref="L53:L117" si="7">J53+K53</f>
        <v>268228</v>
      </c>
      <c r="M53" s="447">
        <f>SUM(M54,M284)</f>
        <v>0</v>
      </c>
      <c r="N53" s="185">
        <f>SUM(N54,N284)</f>
        <v>0</v>
      </c>
      <c r="O53" s="187">
        <f t="shared" ref="O53:O117" si="8">M53+N53</f>
        <v>0</v>
      </c>
      <c r="P53" s="373"/>
      <c r="R53" s="346"/>
      <c r="S53" s="346"/>
    </row>
    <row r="54" spans="1:19" s="37" customFormat="1" ht="36.75" thickTop="1" x14ac:dyDescent="0.25">
      <c r="A54" s="188"/>
      <c r="B54" s="189" t="s">
        <v>71</v>
      </c>
      <c r="C54" s="448">
        <f t="shared" si="4"/>
        <v>2577693</v>
      </c>
      <c r="D54" s="191">
        <f>SUM(D55,D197)</f>
        <v>2347799</v>
      </c>
      <c r="E54" s="192">
        <f>SUM(E55,E197)</f>
        <v>-36254</v>
      </c>
      <c r="F54" s="193">
        <f t="shared" si="5"/>
        <v>2311545</v>
      </c>
      <c r="G54" s="191">
        <f>SUM(G55,G197)</f>
        <v>0</v>
      </c>
      <c r="H54" s="449">
        <f>SUM(H55,H197)</f>
        <v>0</v>
      </c>
      <c r="I54" s="196">
        <f t="shared" si="6"/>
        <v>0</v>
      </c>
      <c r="J54" s="191">
        <f>SUM(J55,J197)</f>
        <v>266148</v>
      </c>
      <c r="K54" s="449">
        <f>SUM(K55,K197)</f>
        <v>0</v>
      </c>
      <c r="L54" s="196">
        <f t="shared" si="7"/>
        <v>266148</v>
      </c>
      <c r="M54" s="450">
        <f>SUM(M55,M197)</f>
        <v>0</v>
      </c>
      <c r="N54" s="194">
        <f>SUM(N55,N197)</f>
        <v>0</v>
      </c>
      <c r="O54" s="196">
        <f t="shared" si="8"/>
        <v>0</v>
      </c>
      <c r="P54" s="451"/>
      <c r="R54" s="346"/>
      <c r="S54" s="346"/>
    </row>
    <row r="55" spans="1:19" s="37" customFormat="1" ht="24" x14ac:dyDescent="0.25">
      <c r="A55" s="197"/>
      <c r="B55" s="28" t="s">
        <v>72</v>
      </c>
      <c r="C55" s="452">
        <f t="shared" si="4"/>
        <v>2516625</v>
      </c>
      <c r="D55" s="173">
        <f>SUM(D56,D78,D176,D190)</f>
        <v>2301731</v>
      </c>
      <c r="E55" s="174">
        <f>SUM(E56,E78,E176,E190)</f>
        <v>-36254</v>
      </c>
      <c r="F55" s="175">
        <f t="shared" si="5"/>
        <v>2265477</v>
      </c>
      <c r="G55" s="173">
        <f>SUM(G56,G78,G176,G190)</f>
        <v>0</v>
      </c>
      <c r="H55" s="453">
        <f>SUM(H56,H78,H176,H190)</f>
        <v>0</v>
      </c>
      <c r="I55" s="199">
        <f t="shared" si="6"/>
        <v>0</v>
      </c>
      <c r="J55" s="173">
        <f>SUM(J56,J78,J176,J190)</f>
        <v>251148</v>
      </c>
      <c r="K55" s="453">
        <f>SUM(K56,K78,K176,K190)</f>
        <v>0</v>
      </c>
      <c r="L55" s="199">
        <f t="shared" si="7"/>
        <v>251148</v>
      </c>
      <c r="M55" s="346">
        <f>SUM(M56,M78,M176,M190)</f>
        <v>0</v>
      </c>
      <c r="N55" s="176">
        <f>SUM(N56,N78,N176,N190)</f>
        <v>0</v>
      </c>
      <c r="O55" s="199">
        <f t="shared" si="8"/>
        <v>0</v>
      </c>
      <c r="P55" s="454"/>
      <c r="R55" s="346"/>
      <c r="S55" s="346"/>
    </row>
    <row r="56" spans="1:19" s="37" customFormat="1" x14ac:dyDescent="0.25">
      <c r="A56" s="200">
        <v>1000</v>
      </c>
      <c r="B56" s="200" t="s">
        <v>73</v>
      </c>
      <c r="C56" s="455">
        <f t="shared" si="4"/>
        <v>2114872</v>
      </c>
      <c r="D56" s="206">
        <f>SUM(D57,D70)</f>
        <v>2151126</v>
      </c>
      <c r="E56" s="604">
        <f>SUM(E57,E70)</f>
        <v>-36254</v>
      </c>
      <c r="F56" s="608">
        <f t="shared" si="5"/>
        <v>2114872</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c r="R56" s="346"/>
      <c r="S56" s="346"/>
    </row>
    <row r="57" spans="1:19" x14ac:dyDescent="0.25">
      <c r="A57" s="85">
        <v>1100</v>
      </c>
      <c r="B57" s="210" t="s">
        <v>74</v>
      </c>
      <c r="C57" s="393">
        <f t="shared" si="4"/>
        <v>1624785</v>
      </c>
      <c r="D57" s="95">
        <f>SUM(D58,D61,D69)</f>
        <v>1661039</v>
      </c>
      <c r="E57" s="96">
        <f>SUM(E58,E61,E69)</f>
        <v>-36254</v>
      </c>
      <c r="F57" s="97">
        <f t="shared" si="5"/>
        <v>1624785</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c r="R57" s="346"/>
      <c r="S57" s="346"/>
    </row>
    <row r="58" spans="1:19" x14ac:dyDescent="0.25">
      <c r="A58" s="213">
        <v>1110</v>
      </c>
      <c r="B58" s="156" t="s">
        <v>75</v>
      </c>
      <c r="C58" s="435">
        <f t="shared" si="4"/>
        <v>1168032</v>
      </c>
      <c r="D58" s="214">
        <f>SUM(D59:D60)</f>
        <v>1168032</v>
      </c>
      <c r="E58" s="215">
        <f>SUM(E59:E60)</f>
        <v>0</v>
      </c>
      <c r="F58" s="216">
        <f t="shared" si="5"/>
        <v>1168032</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c r="R58" s="346"/>
      <c r="S58" s="346"/>
    </row>
    <row r="59" spans="1:19" hidden="1" x14ac:dyDescent="0.25">
      <c r="A59" s="55">
        <v>1111</v>
      </c>
      <c r="B59" s="101" t="s">
        <v>76</v>
      </c>
      <c r="C59" s="400">
        <f t="shared" si="4"/>
        <v>0</v>
      </c>
      <c r="D59" s="106">
        <v>0</v>
      </c>
      <c r="E59" s="107"/>
      <c r="F59" s="240">
        <f t="shared" si="5"/>
        <v>0</v>
      </c>
      <c r="G59" s="106"/>
      <c r="H59" s="403"/>
      <c r="I59" s="243">
        <f t="shared" si="6"/>
        <v>0</v>
      </c>
      <c r="J59" s="106">
        <v>0</v>
      </c>
      <c r="K59" s="403"/>
      <c r="L59" s="243">
        <f t="shared" si="7"/>
        <v>0</v>
      </c>
      <c r="M59" s="463"/>
      <c r="N59" s="108"/>
      <c r="O59" s="243">
        <f t="shared" si="8"/>
        <v>0</v>
      </c>
      <c r="P59" s="382"/>
      <c r="R59" s="346"/>
      <c r="S59" s="346"/>
    </row>
    <row r="60" spans="1:19" ht="24" x14ac:dyDescent="0.25">
      <c r="A60" s="64">
        <v>1119</v>
      </c>
      <c r="B60" s="111" t="s">
        <v>77</v>
      </c>
      <c r="C60" s="405">
        <f t="shared" si="4"/>
        <v>1168032</v>
      </c>
      <c r="D60" s="116">
        <v>1168032</v>
      </c>
      <c r="E60" s="117"/>
      <c r="F60" s="227">
        <f t="shared" si="5"/>
        <v>1168032</v>
      </c>
      <c r="G60" s="116"/>
      <c r="H60" s="408"/>
      <c r="I60" s="230">
        <f t="shared" si="6"/>
        <v>0</v>
      </c>
      <c r="J60" s="116">
        <v>0</v>
      </c>
      <c r="K60" s="408"/>
      <c r="L60" s="230">
        <f t="shared" si="7"/>
        <v>0</v>
      </c>
      <c r="M60" s="464"/>
      <c r="N60" s="118"/>
      <c r="O60" s="230">
        <f t="shared" si="8"/>
        <v>0</v>
      </c>
      <c r="P60" s="387"/>
      <c r="R60" s="346"/>
      <c r="S60" s="346"/>
    </row>
    <row r="61" spans="1:19" ht="24" x14ac:dyDescent="0.25">
      <c r="A61" s="224">
        <v>1140</v>
      </c>
      <c r="B61" s="111" t="s">
        <v>78</v>
      </c>
      <c r="C61" s="405">
        <f t="shared" si="4"/>
        <v>370079</v>
      </c>
      <c r="D61" s="225">
        <f>SUM(D62:D68)</f>
        <v>370079</v>
      </c>
      <c r="E61" s="226">
        <f>SUM(E62:E68)</f>
        <v>0</v>
      </c>
      <c r="F61" s="227">
        <f>D61+E61</f>
        <v>370079</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c r="R61" s="346"/>
      <c r="S61" s="346"/>
    </row>
    <row r="62" spans="1:19" x14ac:dyDescent="0.25">
      <c r="A62" s="64">
        <v>1141</v>
      </c>
      <c r="B62" s="111" t="s">
        <v>79</v>
      </c>
      <c r="C62" s="405">
        <f t="shared" si="4"/>
        <v>4827</v>
      </c>
      <c r="D62" s="116">
        <v>4827</v>
      </c>
      <c r="E62" s="117"/>
      <c r="F62" s="227">
        <f t="shared" si="5"/>
        <v>4827</v>
      </c>
      <c r="G62" s="116"/>
      <c r="H62" s="408"/>
      <c r="I62" s="230">
        <f t="shared" si="6"/>
        <v>0</v>
      </c>
      <c r="J62" s="116">
        <v>0</v>
      </c>
      <c r="K62" s="408"/>
      <c r="L62" s="230">
        <f t="shared" si="7"/>
        <v>0</v>
      </c>
      <c r="M62" s="464"/>
      <c r="N62" s="118"/>
      <c r="O62" s="230">
        <f t="shared" si="8"/>
        <v>0</v>
      </c>
      <c r="P62" s="387"/>
      <c r="R62" s="346"/>
      <c r="S62" s="346"/>
    </row>
    <row r="63" spans="1:19" ht="24" x14ac:dyDescent="0.25">
      <c r="A63" s="64">
        <v>1142</v>
      </c>
      <c r="B63" s="111" t="s">
        <v>80</v>
      </c>
      <c r="C63" s="405">
        <f t="shared" si="4"/>
        <v>22007</v>
      </c>
      <c r="D63" s="116">
        <v>22007</v>
      </c>
      <c r="E63" s="117"/>
      <c r="F63" s="227">
        <f t="shared" si="5"/>
        <v>22007</v>
      </c>
      <c r="G63" s="116"/>
      <c r="H63" s="408"/>
      <c r="I63" s="230">
        <f t="shared" si="6"/>
        <v>0</v>
      </c>
      <c r="J63" s="116">
        <v>0</v>
      </c>
      <c r="K63" s="408"/>
      <c r="L63" s="230">
        <f t="shared" si="7"/>
        <v>0</v>
      </c>
      <c r="M63" s="464"/>
      <c r="N63" s="118"/>
      <c r="O63" s="230">
        <f t="shared" si="8"/>
        <v>0</v>
      </c>
      <c r="P63" s="387"/>
      <c r="R63" s="346"/>
      <c r="S63" s="346"/>
    </row>
    <row r="64" spans="1:19" ht="24" hidden="1" x14ac:dyDescent="0.25">
      <c r="A64" s="64">
        <v>1145</v>
      </c>
      <c r="B64" s="111" t="s">
        <v>81</v>
      </c>
      <c r="C64" s="405">
        <f t="shared" si="4"/>
        <v>0</v>
      </c>
      <c r="D64" s="116">
        <v>0</v>
      </c>
      <c r="E64" s="117"/>
      <c r="F64" s="227">
        <f t="shared" si="5"/>
        <v>0</v>
      </c>
      <c r="G64" s="116"/>
      <c r="H64" s="408"/>
      <c r="I64" s="230">
        <f t="shared" si="6"/>
        <v>0</v>
      </c>
      <c r="J64" s="116">
        <v>0</v>
      </c>
      <c r="K64" s="408"/>
      <c r="L64" s="230">
        <f t="shared" si="7"/>
        <v>0</v>
      </c>
      <c r="M64" s="464"/>
      <c r="N64" s="118"/>
      <c r="O64" s="230">
        <f t="shared" si="8"/>
        <v>0</v>
      </c>
      <c r="P64" s="387"/>
      <c r="R64" s="346"/>
      <c r="S64" s="346"/>
    </row>
    <row r="65" spans="1:19" ht="24" x14ac:dyDescent="0.25">
      <c r="A65" s="64">
        <v>1146</v>
      </c>
      <c r="B65" s="111" t="s">
        <v>82</v>
      </c>
      <c r="C65" s="405">
        <f t="shared" si="4"/>
        <v>204866</v>
      </c>
      <c r="D65" s="116">
        <v>204866</v>
      </c>
      <c r="E65" s="117"/>
      <c r="F65" s="227">
        <f t="shared" si="5"/>
        <v>204866</v>
      </c>
      <c r="G65" s="116"/>
      <c r="H65" s="408"/>
      <c r="I65" s="230">
        <f t="shared" si="6"/>
        <v>0</v>
      </c>
      <c r="J65" s="116">
        <v>0</v>
      </c>
      <c r="K65" s="408"/>
      <c r="L65" s="230">
        <f t="shared" si="7"/>
        <v>0</v>
      </c>
      <c r="M65" s="464"/>
      <c r="N65" s="118"/>
      <c r="O65" s="230">
        <f t="shared" si="8"/>
        <v>0</v>
      </c>
      <c r="P65" s="387"/>
      <c r="R65" s="346"/>
      <c r="S65" s="346"/>
    </row>
    <row r="66" spans="1:19" x14ac:dyDescent="0.25">
      <c r="A66" s="64">
        <v>1147</v>
      </c>
      <c r="B66" s="111" t="s">
        <v>83</v>
      </c>
      <c r="C66" s="405">
        <f t="shared" si="4"/>
        <v>54763</v>
      </c>
      <c r="D66" s="116">
        <v>54763</v>
      </c>
      <c r="E66" s="117"/>
      <c r="F66" s="227">
        <f t="shared" si="5"/>
        <v>54763</v>
      </c>
      <c r="G66" s="116"/>
      <c r="H66" s="408"/>
      <c r="I66" s="230">
        <f t="shared" si="6"/>
        <v>0</v>
      </c>
      <c r="J66" s="116">
        <v>0</v>
      </c>
      <c r="K66" s="408"/>
      <c r="L66" s="230">
        <f t="shared" si="7"/>
        <v>0</v>
      </c>
      <c r="M66" s="464"/>
      <c r="N66" s="118"/>
      <c r="O66" s="230">
        <f t="shared" si="8"/>
        <v>0</v>
      </c>
      <c r="P66" s="387"/>
      <c r="R66" s="346"/>
      <c r="S66" s="346"/>
    </row>
    <row r="67" spans="1:19" x14ac:dyDescent="0.25">
      <c r="A67" s="64">
        <v>1148</v>
      </c>
      <c r="B67" s="111" t="s">
        <v>84</v>
      </c>
      <c r="C67" s="405">
        <f t="shared" si="4"/>
        <v>83616</v>
      </c>
      <c r="D67" s="116">
        <v>83616</v>
      </c>
      <c r="E67" s="117"/>
      <c r="F67" s="227">
        <f t="shared" si="5"/>
        <v>83616</v>
      </c>
      <c r="G67" s="116"/>
      <c r="H67" s="408"/>
      <c r="I67" s="230">
        <f t="shared" si="6"/>
        <v>0</v>
      </c>
      <c r="J67" s="116">
        <v>0</v>
      </c>
      <c r="K67" s="408"/>
      <c r="L67" s="230">
        <f t="shared" si="7"/>
        <v>0</v>
      </c>
      <c r="M67" s="464"/>
      <c r="N67" s="118"/>
      <c r="O67" s="230">
        <f t="shared" si="8"/>
        <v>0</v>
      </c>
      <c r="P67" s="387"/>
      <c r="R67" s="346"/>
      <c r="S67" s="346"/>
    </row>
    <row r="68" spans="1:19" ht="36" hidden="1" x14ac:dyDescent="0.25">
      <c r="A68" s="64">
        <v>1149</v>
      </c>
      <c r="B68" s="111" t="s">
        <v>85</v>
      </c>
      <c r="C68" s="405">
        <f t="shared" si="4"/>
        <v>0</v>
      </c>
      <c r="D68" s="116">
        <v>0</v>
      </c>
      <c r="E68" s="117"/>
      <c r="F68" s="227">
        <f t="shared" si="5"/>
        <v>0</v>
      </c>
      <c r="G68" s="116"/>
      <c r="H68" s="408"/>
      <c r="I68" s="230">
        <f t="shared" si="6"/>
        <v>0</v>
      </c>
      <c r="J68" s="116">
        <v>0</v>
      </c>
      <c r="K68" s="408"/>
      <c r="L68" s="230">
        <f t="shared" si="7"/>
        <v>0</v>
      </c>
      <c r="M68" s="464"/>
      <c r="N68" s="118"/>
      <c r="O68" s="230">
        <f t="shared" si="8"/>
        <v>0</v>
      </c>
      <c r="P68" s="387"/>
      <c r="R68" s="346"/>
      <c r="S68" s="346"/>
    </row>
    <row r="69" spans="1:19" ht="36" x14ac:dyDescent="0.25">
      <c r="A69" s="213">
        <v>1150</v>
      </c>
      <c r="B69" s="156" t="s">
        <v>86</v>
      </c>
      <c r="C69" s="405">
        <f t="shared" si="4"/>
        <v>86674</v>
      </c>
      <c r="D69" s="231">
        <v>122928</v>
      </c>
      <c r="E69" s="232">
        <v>-36254</v>
      </c>
      <c r="F69" s="216">
        <f t="shared" si="5"/>
        <v>86674</v>
      </c>
      <c r="G69" s="231"/>
      <c r="H69" s="467"/>
      <c r="I69" s="219">
        <f t="shared" si="6"/>
        <v>0</v>
      </c>
      <c r="J69" s="231">
        <v>0</v>
      </c>
      <c r="K69" s="467"/>
      <c r="L69" s="219">
        <f t="shared" si="7"/>
        <v>0</v>
      </c>
      <c r="M69" s="468"/>
      <c r="N69" s="234"/>
      <c r="O69" s="219">
        <f t="shared" si="8"/>
        <v>0</v>
      </c>
      <c r="P69" s="434"/>
      <c r="R69" s="346"/>
      <c r="S69" s="346"/>
    </row>
    <row r="70" spans="1:19" ht="36" x14ac:dyDescent="0.25">
      <c r="A70" s="85">
        <v>1200</v>
      </c>
      <c r="B70" s="210" t="s">
        <v>87</v>
      </c>
      <c r="C70" s="393">
        <f t="shared" si="4"/>
        <v>490087</v>
      </c>
      <c r="D70" s="95">
        <f>SUM(D71:D72)</f>
        <v>490087</v>
      </c>
      <c r="E70" s="96">
        <f>SUM(E71:E72)</f>
        <v>0</v>
      </c>
      <c r="F70" s="97">
        <f>D70+E70</f>
        <v>490087</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c r="R70" s="346"/>
      <c r="S70" s="346"/>
    </row>
    <row r="71" spans="1:19" ht="24" x14ac:dyDescent="0.25">
      <c r="A71" s="350">
        <v>1210</v>
      </c>
      <c r="B71" s="101" t="s">
        <v>88</v>
      </c>
      <c r="C71" s="400">
        <f t="shared" si="4"/>
        <v>400148</v>
      </c>
      <c r="D71" s="106">
        <f>407048-6900</f>
        <v>400148</v>
      </c>
      <c r="E71" s="107"/>
      <c r="F71" s="240">
        <f t="shared" si="5"/>
        <v>400148</v>
      </c>
      <c r="G71" s="106"/>
      <c r="H71" s="403"/>
      <c r="I71" s="243">
        <f t="shared" si="6"/>
        <v>0</v>
      </c>
      <c r="J71" s="106">
        <v>0</v>
      </c>
      <c r="K71" s="403"/>
      <c r="L71" s="243">
        <f t="shared" si="7"/>
        <v>0</v>
      </c>
      <c r="M71" s="463"/>
      <c r="N71" s="108"/>
      <c r="O71" s="243">
        <f t="shared" si="8"/>
        <v>0</v>
      </c>
      <c r="P71" s="382"/>
      <c r="R71" s="346"/>
      <c r="S71" s="346"/>
    </row>
    <row r="72" spans="1:19" ht="24" x14ac:dyDescent="0.25">
      <c r="A72" s="224">
        <v>1220</v>
      </c>
      <c r="B72" s="111" t="s">
        <v>89</v>
      </c>
      <c r="C72" s="405">
        <f t="shared" si="4"/>
        <v>89939</v>
      </c>
      <c r="D72" s="225">
        <f>SUM(D73:D77)</f>
        <v>89939</v>
      </c>
      <c r="E72" s="226">
        <f>SUM(E73:E77)</f>
        <v>0</v>
      </c>
      <c r="F72" s="227">
        <f t="shared" si="5"/>
        <v>89939</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c r="R72" s="346"/>
      <c r="S72" s="346"/>
    </row>
    <row r="73" spans="1:19" ht="60" x14ac:dyDescent="0.25">
      <c r="A73" s="64">
        <v>1221</v>
      </c>
      <c r="B73" s="111" t="s">
        <v>90</v>
      </c>
      <c r="C73" s="405">
        <f t="shared" si="4"/>
        <v>62970</v>
      </c>
      <c r="D73" s="116">
        <v>62970</v>
      </c>
      <c r="E73" s="117"/>
      <c r="F73" s="227">
        <f t="shared" si="5"/>
        <v>62970</v>
      </c>
      <c r="G73" s="116"/>
      <c r="H73" s="408"/>
      <c r="I73" s="230">
        <f t="shared" si="6"/>
        <v>0</v>
      </c>
      <c r="J73" s="116">
        <v>0</v>
      </c>
      <c r="K73" s="408"/>
      <c r="L73" s="230">
        <f t="shared" si="7"/>
        <v>0</v>
      </c>
      <c r="M73" s="464"/>
      <c r="N73" s="118"/>
      <c r="O73" s="230">
        <f t="shared" si="8"/>
        <v>0</v>
      </c>
      <c r="P73" s="387"/>
      <c r="R73" s="346"/>
      <c r="S73" s="346"/>
    </row>
    <row r="74" spans="1:19" x14ac:dyDescent="0.25">
      <c r="A74" s="64">
        <v>1223</v>
      </c>
      <c r="B74" s="111" t="s">
        <v>91</v>
      </c>
      <c r="C74" s="405">
        <f t="shared" si="4"/>
        <v>1500</v>
      </c>
      <c r="D74" s="116">
        <v>1500</v>
      </c>
      <c r="E74" s="117"/>
      <c r="F74" s="227">
        <f t="shared" si="5"/>
        <v>1500</v>
      </c>
      <c r="G74" s="116"/>
      <c r="H74" s="408"/>
      <c r="I74" s="230">
        <f t="shared" si="6"/>
        <v>0</v>
      </c>
      <c r="J74" s="116">
        <v>0</v>
      </c>
      <c r="K74" s="408"/>
      <c r="L74" s="230">
        <f t="shared" si="7"/>
        <v>0</v>
      </c>
      <c r="M74" s="464"/>
      <c r="N74" s="118"/>
      <c r="O74" s="230">
        <f t="shared" si="8"/>
        <v>0</v>
      </c>
      <c r="P74" s="387"/>
      <c r="R74" s="346"/>
      <c r="S74" s="346"/>
    </row>
    <row r="75" spans="1:19" hidden="1" x14ac:dyDescent="0.25">
      <c r="A75" s="64">
        <v>1225</v>
      </c>
      <c r="B75" s="111" t="s">
        <v>92</v>
      </c>
      <c r="C75" s="405">
        <f t="shared" si="4"/>
        <v>0</v>
      </c>
      <c r="D75" s="116">
        <v>0</v>
      </c>
      <c r="E75" s="117"/>
      <c r="F75" s="227">
        <f t="shared" si="5"/>
        <v>0</v>
      </c>
      <c r="G75" s="116"/>
      <c r="H75" s="408"/>
      <c r="I75" s="230">
        <f t="shared" si="6"/>
        <v>0</v>
      </c>
      <c r="J75" s="116">
        <v>0</v>
      </c>
      <c r="K75" s="408"/>
      <c r="L75" s="230">
        <f t="shared" si="7"/>
        <v>0</v>
      </c>
      <c r="M75" s="464"/>
      <c r="N75" s="118"/>
      <c r="O75" s="230">
        <f t="shared" si="8"/>
        <v>0</v>
      </c>
      <c r="P75" s="387"/>
      <c r="R75" s="346"/>
      <c r="S75" s="346"/>
    </row>
    <row r="76" spans="1:19" ht="36" x14ac:dyDescent="0.25">
      <c r="A76" s="64">
        <v>1227</v>
      </c>
      <c r="B76" s="111" t="s">
        <v>93</v>
      </c>
      <c r="C76" s="405">
        <f t="shared" si="4"/>
        <v>18569</v>
      </c>
      <c r="D76" s="116">
        <v>18569</v>
      </c>
      <c r="E76" s="117"/>
      <c r="F76" s="227">
        <f t="shared" si="5"/>
        <v>18569</v>
      </c>
      <c r="G76" s="116"/>
      <c r="H76" s="408"/>
      <c r="I76" s="230">
        <f t="shared" si="6"/>
        <v>0</v>
      </c>
      <c r="J76" s="116">
        <v>0</v>
      </c>
      <c r="K76" s="408"/>
      <c r="L76" s="230">
        <f t="shared" si="7"/>
        <v>0</v>
      </c>
      <c r="M76" s="464"/>
      <c r="N76" s="118"/>
      <c r="O76" s="230">
        <f t="shared" si="8"/>
        <v>0</v>
      </c>
      <c r="P76" s="387"/>
      <c r="R76" s="346"/>
      <c r="S76" s="346"/>
    </row>
    <row r="77" spans="1:19" ht="60" x14ac:dyDescent="0.25">
      <c r="A77" s="64">
        <v>1228</v>
      </c>
      <c r="B77" s="111" t="s">
        <v>94</v>
      </c>
      <c r="C77" s="405">
        <f t="shared" si="4"/>
        <v>6900</v>
      </c>
      <c r="D77" s="116">
        <v>6900</v>
      </c>
      <c r="E77" s="117"/>
      <c r="F77" s="227">
        <f t="shared" si="5"/>
        <v>6900</v>
      </c>
      <c r="G77" s="116"/>
      <c r="H77" s="408"/>
      <c r="I77" s="230">
        <f t="shared" si="6"/>
        <v>0</v>
      </c>
      <c r="J77" s="116">
        <v>0</v>
      </c>
      <c r="K77" s="408"/>
      <c r="L77" s="230">
        <f t="shared" si="7"/>
        <v>0</v>
      </c>
      <c r="M77" s="464"/>
      <c r="N77" s="118"/>
      <c r="O77" s="230">
        <f t="shared" si="8"/>
        <v>0</v>
      </c>
      <c r="P77" s="387"/>
      <c r="R77" s="346"/>
      <c r="S77" s="346"/>
    </row>
    <row r="78" spans="1:19" x14ac:dyDescent="0.25">
      <c r="A78" s="200">
        <v>2000</v>
      </c>
      <c r="B78" s="200" t="s">
        <v>95</v>
      </c>
      <c r="C78" s="455">
        <f t="shared" si="4"/>
        <v>401753</v>
      </c>
      <c r="D78" s="206">
        <f>SUM(D79,D86,D133,D167,D168,D175)</f>
        <v>150605</v>
      </c>
      <c r="E78" s="604">
        <f>SUM(E79,E86,E133,E167,E168,E175)</f>
        <v>0</v>
      </c>
      <c r="F78" s="608">
        <f t="shared" si="5"/>
        <v>150605</v>
      </c>
      <c r="G78" s="206">
        <f>SUM(G79,G86,G133,G167,G168,G175)</f>
        <v>0</v>
      </c>
      <c r="H78" s="456">
        <f>SUM(H79,H86,H133,H167,H168,H175)</f>
        <v>0</v>
      </c>
      <c r="I78" s="209">
        <f t="shared" si="6"/>
        <v>0</v>
      </c>
      <c r="J78" s="206">
        <f>SUM(J79,J86,J133,J167,J168,J175)</f>
        <v>251148</v>
      </c>
      <c r="K78" s="456">
        <f>SUM(K79,K86,K133,K167,K168,K175)</f>
        <v>0</v>
      </c>
      <c r="L78" s="209">
        <f t="shared" si="7"/>
        <v>251148</v>
      </c>
      <c r="M78" s="457">
        <f>SUM(M79,M86,M133,M167,M168,M175)</f>
        <v>0</v>
      </c>
      <c r="N78" s="207">
        <f>SUM(N79,N86,N133,N167,N168,N175)</f>
        <v>0</v>
      </c>
      <c r="O78" s="209">
        <f t="shared" si="8"/>
        <v>0</v>
      </c>
      <c r="P78" s="458"/>
      <c r="R78" s="346"/>
      <c r="S78" s="346"/>
    </row>
    <row r="79" spans="1:19" ht="24" hidden="1" x14ac:dyDescent="0.25">
      <c r="A79" s="85">
        <v>2100</v>
      </c>
      <c r="B79" s="210" t="s">
        <v>96</v>
      </c>
      <c r="C79" s="393">
        <f t="shared" si="4"/>
        <v>0</v>
      </c>
      <c r="D79" s="95">
        <f>SUM(D80,D83)</f>
        <v>0</v>
      </c>
      <c r="E79" s="96">
        <f>SUM(E80,E83)</f>
        <v>0</v>
      </c>
      <c r="F79" s="97">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c r="R79" s="346"/>
      <c r="S79" s="346"/>
    </row>
    <row r="80" spans="1:19" ht="24" hidden="1" x14ac:dyDescent="0.25">
      <c r="A80" s="350">
        <v>2110</v>
      </c>
      <c r="B80" s="101" t="s">
        <v>97</v>
      </c>
      <c r="C80" s="400">
        <f t="shared" si="4"/>
        <v>0</v>
      </c>
      <c r="D80" s="238">
        <f>SUM(D81:D82)</f>
        <v>0</v>
      </c>
      <c r="E80" s="239">
        <f>SUM(E81:E82)</f>
        <v>0</v>
      </c>
      <c r="F80" s="240">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c r="R80" s="346"/>
      <c r="S80" s="346"/>
    </row>
    <row r="81" spans="1:19" hidden="1" x14ac:dyDescent="0.25">
      <c r="A81" s="64">
        <v>2111</v>
      </c>
      <c r="B81" s="111" t="s">
        <v>98</v>
      </c>
      <c r="C81" s="405">
        <f t="shared" si="4"/>
        <v>0</v>
      </c>
      <c r="D81" s="116">
        <v>0</v>
      </c>
      <c r="E81" s="117"/>
      <c r="F81" s="227">
        <f t="shared" si="5"/>
        <v>0</v>
      </c>
      <c r="G81" s="116"/>
      <c r="H81" s="408"/>
      <c r="I81" s="230">
        <f t="shared" si="6"/>
        <v>0</v>
      </c>
      <c r="J81" s="116">
        <v>0</v>
      </c>
      <c r="K81" s="408"/>
      <c r="L81" s="230">
        <f t="shared" si="7"/>
        <v>0</v>
      </c>
      <c r="M81" s="464"/>
      <c r="N81" s="118"/>
      <c r="O81" s="230">
        <f t="shared" si="8"/>
        <v>0</v>
      </c>
      <c r="P81" s="387"/>
      <c r="R81" s="346"/>
      <c r="S81" s="346"/>
    </row>
    <row r="82" spans="1:19" ht="24" hidden="1" x14ac:dyDescent="0.25">
      <c r="A82" s="64">
        <v>2112</v>
      </c>
      <c r="B82" s="111" t="s">
        <v>99</v>
      </c>
      <c r="C82" s="405">
        <f t="shared" si="4"/>
        <v>0</v>
      </c>
      <c r="D82" s="116">
        <v>0</v>
      </c>
      <c r="E82" s="117"/>
      <c r="F82" s="227">
        <f t="shared" si="5"/>
        <v>0</v>
      </c>
      <c r="G82" s="116"/>
      <c r="H82" s="408"/>
      <c r="I82" s="230">
        <f t="shared" si="6"/>
        <v>0</v>
      </c>
      <c r="J82" s="116">
        <v>0</v>
      </c>
      <c r="K82" s="408"/>
      <c r="L82" s="230">
        <f t="shared" si="7"/>
        <v>0</v>
      </c>
      <c r="M82" s="464"/>
      <c r="N82" s="118"/>
      <c r="O82" s="230">
        <f t="shared" si="8"/>
        <v>0</v>
      </c>
      <c r="P82" s="387"/>
      <c r="R82" s="346"/>
      <c r="S82" s="346"/>
    </row>
    <row r="83" spans="1:19" ht="24" hidden="1" x14ac:dyDescent="0.25">
      <c r="A83" s="224">
        <v>2120</v>
      </c>
      <c r="B83" s="111" t="s">
        <v>100</v>
      </c>
      <c r="C83" s="405">
        <f t="shared" si="4"/>
        <v>0</v>
      </c>
      <c r="D83" s="225">
        <f>SUM(D84:D85)</f>
        <v>0</v>
      </c>
      <c r="E83" s="226">
        <f>SUM(E84:E85)</f>
        <v>0</v>
      </c>
      <c r="F83" s="227">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c r="R83" s="346"/>
      <c r="S83" s="346"/>
    </row>
    <row r="84" spans="1:19" hidden="1" x14ac:dyDescent="0.25">
      <c r="A84" s="64">
        <v>2121</v>
      </c>
      <c r="B84" s="111" t="s">
        <v>98</v>
      </c>
      <c r="C84" s="405">
        <f t="shared" si="4"/>
        <v>0</v>
      </c>
      <c r="D84" s="116">
        <v>0</v>
      </c>
      <c r="E84" s="117"/>
      <c r="F84" s="227">
        <f t="shared" si="5"/>
        <v>0</v>
      </c>
      <c r="G84" s="116"/>
      <c r="H84" s="408"/>
      <c r="I84" s="230">
        <f t="shared" si="6"/>
        <v>0</v>
      </c>
      <c r="J84" s="116">
        <v>0</v>
      </c>
      <c r="K84" s="408"/>
      <c r="L84" s="230">
        <f t="shared" si="7"/>
        <v>0</v>
      </c>
      <c r="M84" s="464"/>
      <c r="N84" s="118"/>
      <c r="O84" s="230">
        <f t="shared" si="8"/>
        <v>0</v>
      </c>
      <c r="P84" s="387"/>
      <c r="R84" s="346"/>
      <c r="S84" s="346"/>
    </row>
    <row r="85" spans="1:19" ht="24" hidden="1" x14ac:dyDescent="0.25">
      <c r="A85" s="64">
        <v>2122</v>
      </c>
      <c r="B85" s="111" t="s">
        <v>99</v>
      </c>
      <c r="C85" s="405">
        <f t="shared" si="4"/>
        <v>0</v>
      </c>
      <c r="D85" s="116">
        <v>0</v>
      </c>
      <c r="E85" s="117"/>
      <c r="F85" s="227">
        <f t="shared" si="5"/>
        <v>0</v>
      </c>
      <c r="G85" s="116"/>
      <c r="H85" s="408"/>
      <c r="I85" s="230">
        <f t="shared" si="6"/>
        <v>0</v>
      </c>
      <c r="J85" s="116">
        <v>0</v>
      </c>
      <c r="K85" s="408"/>
      <c r="L85" s="230">
        <f t="shared" si="7"/>
        <v>0</v>
      </c>
      <c r="M85" s="464"/>
      <c r="N85" s="118"/>
      <c r="O85" s="230">
        <f t="shared" si="8"/>
        <v>0</v>
      </c>
      <c r="P85" s="387"/>
      <c r="R85" s="346"/>
      <c r="S85" s="346"/>
    </row>
    <row r="86" spans="1:19" x14ac:dyDescent="0.25">
      <c r="A86" s="85">
        <v>2200</v>
      </c>
      <c r="B86" s="210" t="s">
        <v>101</v>
      </c>
      <c r="C86" s="290">
        <f t="shared" si="4"/>
        <v>244135</v>
      </c>
      <c r="D86" s="95">
        <f>SUM(D87,D92,D98,D106,D115,D119,D125,D131)</f>
        <v>85217</v>
      </c>
      <c r="E86" s="96">
        <f>SUM(E87,E92,E98,E106,E115,E119,E125,E131)</f>
        <v>0</v>
      </c>
      <c r="F86" s="97">
        <f t="shared" si="5"/>
        <v>85217</v>
      </c>
      <c r="G86" s="95">
        <f>SUM(G87,G92,G98,G106,G115,G119,G125,G131)</f>
        <v>0</v>
      </c>
      <c r="H86" s="399">
        <f>SUM(H87,H92,H98,H106,H115,H119,H125,H131)</f>
        <v>0</v>
      </c>
      <c r="I86" s="99">
        <f t="shared" si="6"/>
        <v>0</v>
      </c>
      <c r="J86" s="95">
        <f>SUM(J87,J92,J98,J106,J115,J119,J125,J131)</f>
        <v>158918</v>
      </c>
      <c r="K86" s="399">
        <f>SUM(K87,K92,K98,K106,K115,K119,K125,K131)</f>
        <v>0</v>
      </c>
      <c r="L86" s="99">
        <f t="shared" si="7"/>
        <v>158918</v>
      </c>
      <c r="M86" s="472">
        <f>SUM(M87,M92,M98,M106,M115,M119,M125,M131)</f>
        <v>0</v>
      </c>
      <c r="N86" s="291">
        <f>SUM(N87,N92,N98,N106,N115,N119,N125,N131)</f>
        <v>0</v>
      </c>
      <c r="O86" s="293">
        <f t="shared" si="8"/>
        <v>0</v>
      </c>
      <c r="P86" s="473"/>
      <c r="R86" s="346"/>
      <c r="S86" s="346"/>
    </row>
    <row r="87" spans="1:19" ht="24" x14ac:dyDescent="0.25">
      <c r="A87" s="213">
        <v>2210</v>
      </c>
      <c r="B87" s="156" t="s">
        <v>102</v>
      </c>
      <c r="C87" s="435">
        <f t="shared" si="4"/>
        <v>46900</v>
      </c>
      <c r="D87" s="214">
        <f>SUM(D88:D91)</f>
        <v>16000</v>
      </c>
      <c r="E87" s="215">
        <f>SUM(E88:E91)</f>
        <v>0</v>
      </c>
      <c r="F87" s="216">
        <f t="shared" si="5"/>
        <v>16000</v>
      </c>
      <c r="G87" s="214">
        <f>SUM(G88:G91)</f>
        <v>0</v>
      </c>
      <c r="H87" s="461">
        <f>SUM(H88:H91)</f>
        <v>0</v>
      </c>
      <c r="I87" s="219">
        <f t="shared" si="6"/>
        <v>0</v>
      </c>
      <c r="J87" s="214">
        <f>SUM(J88:J91)</f>
        <v>30900</v>
      </c>
      <c r="K87" s="461">
        <f>SUM(K88:K91)</f>
        <v>0</v>
      </c>
      <c r="L87" s="219">
        <f t="shared" si="7"/>
        <v>30900</v>
      </c>
      <c r="M87" s="462">
        <f>SUM(M88:M91)</f>
        <v>0</v>
      </c>
      <c r="N87" s="217">
        <f>SUM(N88:N91)</f>
        <v>0</v>
      </c>
      <c r="O87" s="219">
        <f t="shared" si="8"/>
        <v>0</v>
      </c>
      <c r="P87" s="434"/>
      <c r="R87" s="346"/>
      <c r="S87" s="346"/>
    </row>
    <row r="88" spans="1:19" ht="24" hidden="1" x14ac:dyDescent="0.25">
      <c r="A88" s="55">
        <v>2211</v>
      </c>
      <c r="B88" s="101" t="s">
        <v>103</v>
      </c>
      <c r="C88" s="405">
        <f t="shared" si="4"/>
        <v>0</v>
      </c>
      <c r="D88" s="106">
        <v>0</v>
      </c>
      <c r="E88" s="107"/>
      <c r="F88" s="240">
        <f t="shared" si="5"/>
        <v>0</v>
      </c>
      <c r="G88" s="106"/>
      <c r="H88" s="403"/>
      <c r="I88" s="243">
        <f t="shared" si="6"/>
        <v>0</v>
      </c>
      <c r="J88" s="106">
        <v>0</v>
      </c>
      <c r="K88" s="403"/>
      <c r="L88" s="243">
        <f t="shared" si="7"/>
        <v>0</v>
      </c>
      <c r="M88" s="463"/>
      <c r="N88" s="108"/>
      <c r="O88" s="243">
        <f t="shared" si="8"/>
        <v>0</v>
      </c>
      <c r="P88" s="382"/>
      <c r="R88" s="346"/>
      <c r="S88" s="346"/>
    </row>
    <row r="89" spans="1:19" ht="36" x14ac:dyDescent="0.25">
      <c r="A89" s="64">
        <v>2212</v>
      </c>
      <c r="B89" s="111" t="s">
        <v>104</v>
      </c>
      <c r="C89" s="405">
        <f t="shared" si="4"/>
        <v>15900</v>
      </c>
      <c r="D89" s="116">
        <v>4403</v>
      </c>
      <c r="E89" s="117"/>
      <c r="F89" s="227">
        <f t="shared" si="5"/>
        <v>4403</v>
      </c>
      <c r="G89" s="116"/>
      <c r="H89" s="408"/>
      <c r="I89" s="230">
        <f t="shared" si="6"/>
        <v>0</v>
      </c>
      <c r="J89" s="116">
        <v>11497</v>
      </c>
      <c r="K89" s="408"/>
      <c r="L89" s="230">
        <f t="shared" si="7"/>
        <v>11497</v>
      </c>
      <c r="M89" s="464"/>
      <c r="N89" s="118"/>
      <c r="O89" s="230">
        <f t="shared" si="8"/>
        <v>0</v>
      </c>
      <c r="P89" s="387"/>
      <c r="R89" s="346"/>
      <c r="S89" s="346"/>
    </row>
    <row r="90" spans="1:19" ht="24" x14ac:dyDescent="0.25">
      <c r="A90" s="64">
        <v>2214</v>
      </c>
      <c r="B90" s="111" t="s">
        <v>105</v>
      </c>
      <c r="C90" s="405">
        <f t="shared" si="4"/>
        <v>31000</v>
      </c>
      <c r="D90" s="116">
        <v>11597</v>
      </c>
      <c r="E90" s="117"/>
      <c r="F90" s="227">
        <f t="shared" si="5"/>
        <v>11597</v>
      </c>
      <c r="G90" s="116"/>
      <c r="H90" s="408"/>
      <c r="I90" s="230">
        <f t="shared" si="6"/>
        <v>0</v>
      </c>
      <c r="J90" s="116">
        <v>19403</v>
      </c>
      <c r="K90" s="408"/>
      <c r="L90" s="230">
        <f t="shared" si="7"/>
        <v>19403</v>
      </c>
      <c r="M90" s="464"/>
      <c r="N90" s="118"/>
      <c r="O90" s="230">
        <f t="shared" si="8"/>
        <v>0</v>
      </c>
      <c r="P90" s="387"/>
      <c r="R90" s="346"/>
      <c r="S90" s="346"/>
    </row>
    <row r="91" spans="1:19" hidden="1" x14ac:dyDescent="0.25">
      <c r="A91" s="64">
        <v>2219</v>
      </c>
      <c r="B91" s="111" t="s">
        <v>106</v>
      </c>
      <c r="C91" s="405">
        <f t="shared" si="4"/>
        <v>0</v>
      </c>
      <c r="D91" s="116">
        <v>0</v>
      </c>
      <c r="E91" s="117"/>
      <c r="F91" s="227">
        <f t="shared" si="5"/>
        <v>0</v>
      </c>
      <c r="G91" s="116"/>
      <c r="H91" s="408"/>
      <c r="I91" s="230">
        <f t="shared" si="6"/>
        <v>0</v>
      </c>
      <c r="J91" s="116">
        <v>0</v>
      </c>
      <c r="K91" s="408"/>
      <c r="L91" s="230">
        <f t="shared" si="7"/>
        <v>0</v>
      </c>
      <c r="M91" s="464"/>
      <c r="N91" s="118"/>
      <c r="O91" s="230">
        <f t="shared" si="8"/>
        <v>0</v>
      </c>
      <c r="P91" s="387"/>
      <c r="R91" s="346"/>
      <c r="S91" s="346"/>
    </row>
    <row r="92" spans="1:19" ht="24" x14ac:dyDescent="0.25">
      <c r="A92" s="224">
        <v>2220</v>
      </c>
      <c r="B92" s="111" t="s">
        <v>107</v>
      </c>
      <c r="C92" s="405">
        <f t="shared" si="4"/>
        <v>160562</v>
      </c>
      <c r="D92" s="225">
        <f>SUM(D93:D97)</f>
        <v>41371</v>
      </c>
      <c r="E92" s="226">
        <f>SUM(E93:E97)</f>
        <v>0</v>
      </c>
      <c r="F92" s="227">
        <f t="shared" si="5"/>
        <v>41371</v>
      </c>
      <c r="G92" s="225">
        <f>SUM(G93:G97)</f>
        <v>0</v>
      </c>
      <c r="H92" s="465">
        <f>SUM(H93:H97)</f>
        <v>0</v>
      </c>
      <c r="I92" s="230">
        <f t="shared" si="6"/>
        <v>0</v>
      </c>
      <c r="J92" s="225">
        <f>SUM(J93:J97)</f>
        <v>119191</v>
      </c>
      <c r="K92" s="465">
        <f>SUM(K93:K97)</f>
        <v>0</v>
      </c>
      <c r="L92" s="230">
        <f t="shared" si="7"/>
        <v>119191</v>
      </c>
      <c r="M92" s="466">
        <f>SUM(M93:M97)</f>
        <v>0</v>
      </c>
      <c r="N92" s="228">
        <f>SUM(N93:N97)</f>
        <v>0</v>
      </c>
      <c r="O92" s="230">
        <f t="shared" si="8"/>
        <v>0</v>
      </c>
      <c r="P92" s="387"/>
      <c r="R92" s="346"/>
      <c r="S92" s="346"/>
    </row>
    <row r="93" spans="1:19" x14ac:dyDescent="0.25">
      <c r="A93" s="64">
        <v>2221</v>
      </c>
      <c r="B93" s="111" t="s">
        <v>108</v>
      </c>
      <c r="C93" s="405">
        <f t="shared" si="4"/>
        <v>69040</v>
      </c>
      <c r="D93" s="116">
        <v>21215</v>
      </c>
      <c r="E93" s="117"/>
      <c r="F93" s="227">
        <f t="shared" si="5"/>
        <v>21215</v>
      </c>
      <c r="G93" s="116"/>
      <c r="H93" s="408"/>
      <c r="I93" s="230">
        <f t="shared" si="6"/>
        <v>0</v>
      </c>
      <c r="J93" s="116">
        <v>47825</v>
      </c>
      <c r="K93" s="408"/>
      <c r="L93" s="230">
        <f t="shared" si="7"/>
        <v>47825</v>
      </c>
      <c r="M93" s="464"/>
      <c r="N93" s="118"/>
      <c r="O93" s="230">
        <f t="shared" si="8"/>
        <v>0</v>
      </c>
      <c r="P93" s="387"/>
      <c r="R93" s="346"/>
      <c r="S93" s="346"/>
    </row>
    <row r="94" spans="1:19" x14ac:dyDescent="0.25">
      <c r="A94" s="64">
        <v>2222</v>
      </c>
      <c r="B94" s="111" t="s">
        <v>109</v>
      </c>
      <c r="C94" s="405">
        <f t="shared" si="4"/>
        <v>7000</v>
      </c>
      <c r="D94" s="116">
        <v>1593</v>
      </c>
      <c r="E94" s="117"/>
      <c r="F94" s="227">
        <f t="shared" si="5"/>
        <v>1593</v>
      </c>
      <c r="G94" s="116"/>
      <c r="H94" s="408"/>
      <c r="I94" s="230">
        <f t="shared" si="6"/>
        <v>0</v>
      </c>
      <c r="J94" s="116">
        <v>5407</v>
      </c>
      <c r="K94" s="408"/>
      <c r="L94" s="230">
        <f t="shared" si="7"/>
        <v>5407</v>
      </c>
      <c r="M94" s="464"/>
      <c r="N94" s="118"/>
      <c r="O94" s="230">
        <f t="shared" si="8"/>
        <v>0</v>
      </c>
      <c r="P94" s="387"/>
      <c r="R94" s="346"/>
      <c r="S94" s="346"/>
    </row>
    <row r="95" spans="1:19" x14ac:dyDescent="0.25">
      <c r="A95" s="64">
        <v>2223</v>
      </c>
      <c r="B95" s="111" t="s">
        <v>110</v>
      </c>
      <c r="C95" s="405">
        <f t="shared" si="4"/>
        <v>79890</v>
      </c>
      <c r="D95" s="116">
        <v>17065</v>
      </c>
      <c r="E95" s="117"/>
      <c r="F95" s="227">
        <f t="shared" si="5"/>
        <v>17065</v>
      </c>
      <c r="G95" s="116"/>
      <c r="H95" s="408"/>
      <c r="I95" s="230">
        <f t="shared" si="6"/>
        <v>0</v>
      </c>
      <c r="J95" s="116">
        <f>47825+15000</f>
        <v>62825</v>
      </c>
      <c r="K95" s="408"/>
      <c r="L95" s="230">
        <f t="shared" si="7"/>
        <v>62825</v>
      </c>
      <c r="M95" s="464"/>
      <c r="N95" s="118"/>
      <c r="O95" s="230">
        <f t="shared" si="8"/>
        <v>0</v>
      </c>
      <c r="P95" s="832"/>
      <c r="R95" s="346"/>
      <c r="S95" s="346"/>
    </row>
    <row r="96" spans="1:19" ht="48" x14ac:dyDescent="0.25">
      <c r="A96" s="64">
        <v>2224</v>
      </c>
      <c r="B96" s="111" t="s">
        <v>111</v>
      </c>
      <c r="C96" s="405">
        <f t="shared" si="4"/>
        <v>4632</v>
      </c>
      <c r="D96" s="116">
        <v>1498</v>
      </c>
      <c r="E96" s="117"/>
      <c r="F96" s="227">
        <f t="shared" si="5"/>
        <v>1498</v>
      </c>
      <c r="G96" s="116"/>
      <c r="H96" s="408"/>
      <c r="I96" s="230">
        <f t="shared" si="6"/>
        <v>0</v>
      </c>
      <c r="J96" s="116">
        <v>3134</v>
      </c>
      <c r="K96" s="408"/>
      <c r="L96" s="230">
        <f t="shared" si="7"/>
        <v>3134</v>
      </c>
      <c r="M96" s="464"/>
      <c r="N96" s="118"/>
      <c r="O96" s="230">
        <f t="shared" si="8"/>
        <v>0</v>
      </c>
      <c r="P96" s="387"/>
      <c r="R96" s="346"/>
      <c r="S96" s="346"/>
    </row>
    <row r="97" spans="1:19" ht="24" hidden="1" x14ac:dyDescent="0.25">
      <c r="A97" s="64">
        <v>2229</v>
      </c>
      <c r="B97" s="111" t="s">
        <v>112</v>
      </c>
      <c r="C97" s="405">
        <f t="shared" si="4"/>
        <v>0</v>
      </c>
      <c r="D97" s="116">
        <v>0</v>
      </c>
      <c r="E97" s="117"/>
      <c r="F97" s="227">
        <f t="shared" si="5"/>
        <v>0</v>
      </c>
      <c r="G97" s="116"/>
      <c r="H97" s="408"/>
      <c r="I97" s="230">
        <f t="shared" si="6"/>
        <v>0</v>
      </c>
      <c r="J97" s="116">
        <v>0</v>
      </c>
      <c r="K97" s="408"/>
      <c r="L97" s="230">
        <f t="shared" si="7"/>
        <v>0</v>
      </c>
      <c r="M97" s="464"/>
      <c r="N97" s="118"/>
      <c r="O97" s="230">
        <f t="shared" si="8"/>
        <v>0</v>
      </c>
      <c r="P97" s="387"/>
      <c r="R97" s="346"/>
      <c r="S97" s="346"/>
    </row>
    <row r="98" spans="1:19" ht="36" x14ac:dyDescent="0.25">
      <c r="A98" s="224">
        <v>2230</v>
      </c>
      <c r="B98" s="111" t="s">
        <v>113</v>
      </c>
      <c r="C98" s="405">
        <f t="shared" si="4"/>
        <v>420</v>
      </c>
      <c r="D98" s="225">
        <f>SUM(D99:D105)</f>
        <v>420</v>
      </c>
      <c r="E98" s="226">
        <f>SUM(E99:E105)</f>
        <v>0</v>
      </c>
      <c r="F98" s="227">
        <f t="shared" si="5"/>
        <v>420</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c r="R98" s="346"/>
      <c r="S98" s="346"/>
    </row>
    <row r="99" spans="1:19" ht="24" hidden="1" x14ac:dyDescent="0.25">
      <c r="A99" s="64">
        <v>2231</v>
      </c>
      <c r="B99" s="111" t="s">
        <v>114</v>
      </c>
      <c r="C99" s="405">
        <f t="shared" si="4"/>
        <v>0</v>
      </c>
      <c r="D99" s="116">
        <v>0</v>
      </c>
      <c r="E99" s="117"/>
      <c r="F99" s="227">
        <f t="shared" si="5"/>
        <v>0</v>
      </c>
      <c r="G99" s="116"/>
      <c r="H99" s="408"/>
      <c r="I99" s="230">
        <f t="shared" si="6"/>
        <v>0</v>
      </c>
      <c r="J99" s="116">
        <v>0</v>
      </c>
      <c r="K99" s="408"/>
      <c r="L99" s="230">
        <f t="shared" si="7"/>
        <v>0</v>
      </c>
      <c r="M99" s="464"/>
      <c r="N99" s="118"/>
      <c r="O99" s="230">
        <f t="shared" si="8"/>
        <v>0</v>
      </c>
      <c r="P99" s="387"/>
      <c r="R99" s="346"/>
      <c r="S99" s="346"/>
    </row>
    <row r="100" spans="1:19" ht="36" hidden="1" x14ac:dyDescent="0.25">
      <c r="A100" s="64">
        <v>2232</v>
      </c>
      <c r="B100" s="111" t="s">
        <v>115</v>
      </c>
      <c r="C100" s="405">
        <f t="shared" si="4"/>
        <v>0</v>
      </c>
      <c r="D100" s="116">
        <v>0</v>
      </c>
      <c r="E100" s="117"/>
      <c r="F100" s="227">
        <f t="shared" si="5"/>
        <v>0</v>
      </c>
      <c r="G100" s="116"/>
      <c r="H100" s="408"/>
      <c r="I100" s="230">
        <f t="shared" si="6"/>
        <v>0</v>
      </c>
      <c r="J100" s="116">
        <v>0</v>
      </c>
      <c r="K100" s="408"/>
      <c r="L100" s="230">
        <f t="shared" si="7"/>
        <v>0</v>
      </c>
      <c r="M100" s="464"/>
      <c r="N100" s="118"/>
      <c r="O100" s="230">
        <f t="shared" si="8"/>
        <v>0</v>
      </c>
      <c r="P100" s="387"/>
      <c r="R100" s="346"/>
      <c r="S100" s="346"/>
    </row>
    <row r="101" spans="1:19" ht="24" hidden="1" x14ac:dyDescent="0.25">
      <c r="A101" s="55">
        <v>2233</v>
      </c>
      <c r="B101" s="101" t="s">
        <v>116</v>
      </c>
      <c r="C101" s="405">
        <f t="shared" si="4"/>
        <v>0</v>
      </c>
      <c r="D101" s="106">
        <v>0</v>
      </c>
      <c r="E101" s="107"/>
      <c r="F101" s="240">
        <f t="shared" si="5"/>
        <v>0</v>
      </c>
      <c r="G101" s="106"/>
      <c r="H101" s="403"/>
      <c r="I101" s="243">
        <f t="shared" si="6"/>
        <v>0</v>
      </c>
      <c r="J101" s="106">
        <v>0</v>
      </c>
      <c r="K101" s="403"/>
      <c r="L101" s="243">
        <f t="shared" si="7"/>
        <v>0</v>
      </c>
      <c r="M101" s="463"/>
      <c r="N101" s="108"/>
      <c r="O101" s="243">
        <f t="shared" si="8"/>
        <v>0</v>
      </c>
      <c r="P101" s="382"/>
      <c r="R101" s="346"/>
      <c r="S101" s="346"/>
    </row>
    <row r="102" spans="1:19" ht="36" x14ac:dyDescent="0.25">
      <c r="A102" s="64">
        <v>2234</v>
      </c>
      <c r="B102" s="111" t="s">
        <v>117</v>
      </c>
      <c r="C102" s="405">
        <f t="shared" si="4"/>
        <v>50</v>
      </c>
      <c r="D102" s="116">
        <v>50</v>
      </c>
      <c r="E102" s="117"/>
      <c r="F102" s="227">
        <f t="shared" si="5"/>
        <v>50</v>
      </c>
      <c r="G102" s="116"/>
      <c r="H102" s="408"/>
      <c r="I102" s="230">
        <f t="shared" si="6"/>
        <v>0</v>
      </c>
      <c r="J102" s="116">
        <v>0</v>
      </c>
      <c r="K102" s="408"/>
      <c r="L102" s="230">
        <f t="shared" si="7"/>
        <v>0</v>
      </c>
      <c r="M102" s="464"/>
      <c r="N102" s="118"/>
      <c r="O102" s="230">
        <f t="shared" si="8"/>
        <v>0</v>
      </c>
      <c r="P102" s="387"/>
      <c r="R102" s="346"/>
      <c r="S102" s="346"/>
    </row>
    <row r="103" spans="1:19" ht="24" x14ac:dyDescent="0.25">
      <c r="A103" s="64">
        <v>2235</v>
      </c>
      <c r="B103" s="111" t="s">
        <v>118</v>
      </c>
      <c r="C103" s="405">
        <f t="shared" si="4"/>
        <v>70</v>
      </c>
      <c r="D103" s="116">
        <v>70</v>
      </c>
      <c r="E103" s="117"/>
      <c r="F103" s="227">
        <f t="shared" si="5"/>
        <v>70</v>
      </c>
      <c r="G103" s="116"/>
      <c r="H103" s="408"/>
      <c r="I103" s="230">
        <f t="shared" si="6"/>
        <v>0</v>
      </c>
      <c r="J103" s="116">
        <v>0</v>
      </c>
      <c r="K103" s="408"/>
      <c r="L103" s="230">
        <f t="shared" si="7"/>
        <v>0</v>
      </c>
      <c r="M103" s="464"/>
      <c r="N103" s="118"/>
      <c r="O103" s="230">
        <f t="shared" si="8"/>
        <v>0</v>
      </c>
      <c r="P103" s="387"/>
      <c r="R103" s="346"/>
      <c r="S103" s="346"/>
    </row>
    <row r="104" spans="1:19" hidden="1" x14ac:dyDescent="0.25">
      <c r="A104" s="64">
        <v>2236</v>
      </c>
      <c r="B104" s="111" t="s">
        <v>119</v>
      </c>
      <c r="C104" s="405">
        <f t="shared" si="4"/>
        <v>0</v>
      </c>
      <c r="D104" s="116">
        <v>0</v>
      </c>
      <c r="E104" s="117"/>
      <c r="F104" s="227">
        <f t="shared" si="5"/>
        <v>0</v>
      </c>
      <c r="G104" s="116"/>
      <c r="H104" s="408"/>
      <c r="I104" s="230">
        <f t="shared" si="6"/>
        <v>0</v>
      </c>
      <c r="J104" s="116">
        <v>0</v>
      </c>
      <c r="K104" s="408"/>
      <c r="L104" s="230">
        <f t="shared" si="7"/>
        <v>0</v>
      </c>
      <c r="M104" s="464"/>
      <c r="N104" s="118"/>
      <c r="O104" s="230">
        <f t="shared" si="8"/>
        <v>0</v>
      </c>
      <c r="P104" s="387"/>
      <c r="R104" s="346"/>
      <c r="S104" s="346"/>
    </row>
    <row r="105" spans="1:19" ht="24" x14ac:dyDescent="0.25">
      <c r="A105" s="64">
        <v>2239</v>
      </c>
      <c r="B105" s="111" t="s">
        <v>120</v>
      </c>
      <c r="C105" s="405">
        <f t="shared" si="4"/>
        <v>300</v>
      </c>
      <c r="D105" s="116">
        <v>300</v>
      </c>
      <c r="E105" s="117"/>
      <c r="F105" s="227">
        <f t="shared" si="5"/>
        <v>300</v>
      </c>
      <c r="G105" s="116"/>
      <c r="H105" s="408"/>
      <c r="I105" s="230">
        <f t="shared" si="6"/>
        <v>0</v>
      </c>
      <c r="J105" s="116">
        <v>0</v>
      </c>
      <c r="K105" s="408"/>
      <c r="L105" s="230">
        <f t="shared" si="7"/>
        <v>0</v>
      </c>
      <c r="M105" s="464"/>
      <c r="N105" s="118"/>
      <c r="O105" s="230">
        <f t="shared" si="8"/>
        <v>0</v>
      </c>
      <c r="P105" s="387"/>
      <c r="R105" s="346"/>
      <c r="S105" s="346"/>
    </row>
    <row r="106" spans="1:19" ht="36" x14ac:dyDescent="0.25">
      <c r="A106" s="224">
        <v>2240</v>
      </c>
      <c r="B106" s="111" t="s">
        <v>121</v>
      </c>
      <c r="C106" s="405">
        <f t="shared" si="4"/>
        <v>32653</v>
      </c>
      <c r="D106" s="225">
        <f>SUM(D107:D114)</f>
        <v>23926</v>
      </c>
      <c r="E106" s="226">
        <f>SUM(E107:E114)</f>
        <v>0</v>
      </c>
      <c r="F106" s="227">
        <f t="shared" si="5"/>
        <v>23926</v>
      </c>
      <c r="G106" s="225">
        <f>SUM(G107:G114)</f>
        <v>0</v>
      </c>
      <c r="H106" s="465">
        <f>SUM(H107:H114)</f>
        <v>0</v>
      </c>
      <c r="I106" s="230">
        <f t="shared" si="6"/>
        <v>0</v>
      </c>
      <c r="J106" s="225">
        <f>SUM(J107:J114)</f>
        <v>8727</v>
      </c>
      <c r="K106" s="465">
        <f>SUM(K107:K114)</f>
        <v>0</v>
      </c>
      <c r="L106" s="230">
        <f t="shared" si="7"/>
        <v>8727</v>
      </c>
      <c r="M106" s="466">
        <f>SUM(M107:M114)</f>
        <v>0</v>
      </c>
      <c r="N106" s="228">
        <f>SUM(N107:N114)</f>
        <v>0</v>
      </c>
      <c r="O106" s="230">
        <f t="shared" si="8"/>
        <v>0</v>
      </c>
      <c r="P106" s="387"/>
      <c r="R106" s="346"/>
      <c r="S106" s="346"/>
    </row>
    <row r="107" spans="1:19" hidden="1" x14ac:dyDescent="0.25">
      <c r="A107" s="64">
        <v>2241</v>
      </c>
      <c r="B107" s="111" t="s">
        <v>122</v>
      </c>
      <c r="C107" s="405">
        <f t="shared" si="4"/>
        <v>0</v>
      </c>
      <c r="D107" s="116">
        <v>0</v>
      </c>
      <c r="E107" s="117"/>
      <c r="F107" s="227">
        <f t="shared" si="5"/>
        <v>0</v>
      </c>
      <c r="G107" s="116"/>
      <c r="H107" s="408"/>
      <c r="I107" s="230">
        <f t="shared" si="6"/>
        <v>0</v>
      </c>
      <c r="J107" s="116">
        <v>0</v>
      </c>
      <c r="K107" s="408"/>
      <c r="L107" s="230">
        <f t="shared" si="7"/>
        <v>0</v>
      </c>
      <c r="M107" s="464"/>
      <c r="N107" s="118"/>
      <c r="O107" s="230">
        <f t="shared" si="8"/>
        <v>0</v>
      </c>
      <c r="P107" s="387"/>
      <c r="R107" s="346"/>
      <c r="S107" s="346"/>
    </row>
    <row r="108" spans="1:19" ht="24" x14ac:dyDescent="0.25">
      <c r="A108" s="64">
        <v>2242</v>
      </c>
      <c r="B108" s="111" t="s">
        <v>123</v>
      </c>
      <c r="C108" s="405">
        <f t="shared" si="4"/>
        <v>7940</v>
      </c>
      <c r="D108" s="116">
        <v>7940</v>
      </c>
      <c r="E108" s="117"/>
      <c r="F108" s="227">
        <f t="shared" si="5"/>
        <v>7940</v>
      </c>
      <c r="G108" s="116"/>
      <c r="H108" s="408"/>
      <c r="I108" s="230">
        <f t="shared" si="6"/>
        <v>0</v>
      </c>
      <c r="J108" s="116">
        <v>0</v>
      </c>
      <c r="K108" s="408"/>
      <c r="L108" s="230">
        <f t="shared" si="7"/>
        <v>0</v>
      </c>
      <c r="M108" s="464"/>
      <c r="N108" s="118"/>
      <c r="O108" s="230">
        <f t="shared" si="8"/>
        <v>0</v>
      </c>
      <c r="P108" s="387"/>
      <c r="R108" s="346"/>
      <c r="S108" s="346"/>
    </row>
    <row r="109" spans="1:19" ht="24" x14ac:dyDescent="0.25">
      <c r="A109" s="64">
        <v>2243</v>
      </c>
      <c r="B109" s="111" t="s">
        <v>124</v>
      </c>
      <c r="C109" s="405">
        <f t="shared" si="4"/>
        <v>7000</v>
      </c>
      <c r="D109" s="116">
        <v>6000</v>
      </c>
      <c r="E109" s="117"/>
      <c r="F109" s="227">
        <f t="shared" si="5"/>
        <v>6000</v>
      </c>
      <c r="G109" s="116"/>
      <c r="H109" s="408"/>
      <c r="I109" s="230">
        <f t="shared" si="6"/>
        <v>0</v>
      </c>
      <c r="J109" s="116">
        <v>1000</v>
      </c>
      <c r="K109" s="408"/>
      <c r="L109" s="230">
        <f t="shared" si="7"/>
        <v>1000</v>
      </c>
      <c r="M109" s="464"/>
      <c r="N109" s="118"/>
      <c r="O109" s="230">
        <f t="shared" si="8"/>
        <v>0</v>
      </c>
      <c r="P109" s="387"/>
      <c r="R109" s="346"/>
      <c r="S109" s="346"/>
    </row>
    <row r="110" spans="1:19" x14ac:dyDescent="0.25">
      <c r="A110" s="64">
        <v>2244</v>
      </c>
      <c r="B110" s="111" t="s">
        <v>125</v>
      </c>
      <c r="C110" s="405">
        <f t="shared" si="4"/>
        <v>13363</v>
      </c>
      <c r="D110" s="116">
        <f>5936-300</f>
        <v>5636</v>
      </c>
      <c r="E110" s="117"/>
      <c r="F110" s="227">
        <f t="shared" si="5"/>
        <v>5636</v>
      </c>
      <c r="G110" s="116"/>
      <c r="H110" s="408"/>
      <c r="I110" s="230">
        <f t="shared" si="6"/>
        <v>0</v>
      </c>
      <c r="J110" s="116">
        <v>7727</v>
      </c>
      <c r="K110" s="408"/>
      <c r="L110" s="230">
        <f t="shared" si="7"/>
        <v>7727</v>
      </c>
      <c r="M110" s="464"/>
      <c r="N110" s="118"/>
      <c r="O110" s="230">
        <f t="shared" si="8"/>
        <v>0</v>
      </c>
      <c r="P110" s="387"/>
      <c r="R110" s="346"/>
      <c r="S110" s="346"/>
    </row>
    <row r="111" spans="1:19" ht="24" hidden="1" x14ac:dyDescent="0.25">
      <c r="A111" s="64">
        <v>2246</v>
      </c>
      <c r="B111" s="111" t="s">
        <v>126</v>
      </c>
      <c r="C111" s="405">
        <f t="shared" si="4"/>
        <v>0</v>
      </c>
      <c r="D111" s="116">
        <v>0</v>
      </c>
      <c r="E111" s="117"/>
      <c r="F111" s="227">
        <f t="shared" si="5"/>
        <v>0</v>
      </c>
      <c r="G111" s="116"/>
      <c r="H111" s="408"/>
      <c r="I111" s="230">
        <f t="shared" si="6"/>
        <v>0</v>
      </c>
      <c r="J111" s="116">
        <v>0</v>
      </c>
      <c r="K111" s="408"/>
      <c r="L111" s="230">
        <f t="shared" si="7"/>
        <v>0</v>
      </c>
      <c r="M111" s="464"/>
      <c r="N111" s="118"/>
      <c r="O111" s="230">
        <f t="shared" si="8"/>
        <v>0</v>
      </c>
      <c r="P111" s="387"/>
      <c r="R111" s="346"/>
      <c r="S111" s="346"/>
    </row>
    <row r="112" spans="1:19" ht="24" customHeight="1" x14ac:dyDescent="0.25">
      <c r="A112" s="64">
        <v>2247</v>
      </c>
      <c r="B112" s="111" t="s">
        <v>127</v>
      </c>
      <c r="C112" s="405">
        <f t="shared" si="4"/>
        <v>4300</v>
      </c>
      <c r="D112" s="116">
        <f>4000+300</f>
        <v>4300</v>
      </c>
      <c r="E112" s="117"/>
      <c r="F112" s="227">
        <f t="shared" si="5"/>
        <v>4300</v>
      </c>
      <c r="G112" s="116"/>
      <c r="H112" s="408"/>
      <c r="I112" s="230">
        <f t="shared" si="6"/>
        <v>0</v>
      </c>
      <c r="J112" s="116">
        <v>0</v>
      </c>
      <c r="K112" s="408"/>
      <c r="L112" s="230">
        <f t="shared" si="7"/>
        <v>0</v>
      </c>
      <c r="M112" s="464"/>
      <c r="N112" s="118"/>
      <c r="O112" s="230">
        <f t="shared" si="8"/>
        <v>0</v>
      </c>
      <c r="P112" s="387"/>
      <c r="R112" s="346"/>
      <c r="S112" s="346"/>
    </row>
    <row r="113" spans="1:19" ht="24" hidden="1" x14ac:dyDescent="0.25">
      <c r="A113" s="64">
        <v>2248</v>
      </c>
      <c r="B113" s="111" t="s">
        <v>128</v>
      </c>
      <c r="C113" s="405">
        <f t="shared" si="4"/>
        <v>0</v>
      </c>
      <c r="D113" s="116">
        <v>0</v>
      </c>
      <c r="E113" s="117"/>
      <c r="F113" s="227">
        <f t="shared" si="5"/>
        <v>0</v>
      </c>
      <c r="G113" s="116"/>
      <c r="H113" s="408"/>
      <c r="I113" s="230">
        <f t="shared" si="6"/>
        <v>0</v>
      </c>
      <c r="J113" s="116">
        <v>0</v>
      </c>
      <c r="K113" s="408"/>
      <c r="L113" s="230">
        <f t="shared" si="7"/>
        <v>0</v>
      </c>
      <c r="M113" s="464"/>
      <c r="N113" s="118"/>
      <c r="O113" s="230">
        <f t="shared" si="8"/>
        <v>0</v>
      </c>
      <c r="P113" s="387"/>
      <c r="R113" s="346"/>
      <c r="S113" s="346"/>
    </row>
    <row r="114" spans="1:19" ht="24" x14ac:dyDescent="0.25">
      <c r="A114" s="64">
        <v>2249</v>
      </c>
      <c r="B114" s="111" t="s">
        <v>129</v>
      </c>
      <c r="C114" s="405">
        <f t="shared" si="4"/>
        <v>50</v>
      </c>
      <c r="D114" s="116">
        <v>50</v>
      </c>
      <c r="E114" s="117"/>
      <c r="F114" s="227">
        <f t="shared" si="5"/>
        <v>50</v>
      </c>
      <c r="G114" s="116"/>
      <c r="H114" s="408"/>
      <c r="I114" s="230">
        <f t="shared" si="6"/>
        <v>0</v>
      </c>
      <c r="J114" s="116">
        <v>0</v>
      </c>
      <c r="K114" s="408"/>
      <c r="L114" s="230">
        <f t="shared" si="7"/>
        <v>0</v>
      </c>
      <c r="M114" s="464"/>
      <c r="N114" s="118"/>
      <c r="O114" s="230">
        <f t="shared" si="8"/>
        <v>0</v>
      </c>
      <c r="P114" s="387"/>
      <c r="R114" s="346"/>
      <c r="S114" s="346"/>
    </row>
    <row r="115" spans="1:19" hidden="1" x14ac:dyDescent="0.25">
      <c r="A115" s="224">
        <v>2250</v>
      </c>
      <c r="B115" s="111" t="s">
        <v>130</v>
      </c>
      <c r="C115" s="405">
        <f t="shared" si="4"/>
        <v>0</v>
      </c>
      <c r="D115" s="225">
        <f>SUM(D116:D118)</f>
        <v>0</v>
      </c>
      <c r="E115" s="226">
        <f>SUM(E116:E118)</f>
        <v>0</v>
      </c>
      <c r="F115" s="227">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c r="R115" s="346"/>
      <c r="S115" s="346"/>
    </row>
    <row r="116" spans="1:19" hidden="1" x14ac:dyDescent="0.25">
      <c r="A116" s="64">
        <v>2251</v>
      </c>
      <c r="B116" s="111" t="s">
        <v>131</v>
      </c>
      <c r="C116" s="405">
        <f t="shared" si="4"/>
        <v>0</v>
      </c>
      <c r="D116" s="116">
        <v>0</v>
      </c>
      <c r="E116" s="117"/>
      <c r="F116" s="227">
        <f t="shared" si="5"/>
        <v>0</v>
      </c>
      <c r="G116" s="116"/>
      <c r="H116" s="408"/>
      <c r="I116" s="230">
        <f t="shared" si="6"/>
        <v>0</v>
      </c>
      <c r="J116" s="116">
        <v>0</v>
      </c>
      <c r="K116" s="408"/>
      <c r="L116" s="230">
        <f t="shared" si="7"/>
        <v>0</v>
      </c>
      <c r="M116" s="464"/>
      <c r="N116" s="118"/>
      <c r="O116" s="230">
        <f t="shared" si="8"/>
        <v>0</v>
      </c>
      <c r="P116" s="387"/>
      <c r="R116" s="346"/>
      <c r="S116" s="346"/>
    </row>
    <row r="117" spans="1:19" ht="24" hidden="1" x14ac:dyDescent="0.25">
      <c r="A117" s="64">
        <v>2252</v>
      </c>
      <c r="B117" s="111" t="s">
        <v>132</v>
      </c>
      <c r="C117" s="405">
        <f t="shared" ref="C117:C181" si="9">F117+I117+L117+O117</f>
        <v>0</v>
      </c>
      <c r="D117" s="116">
        <v>0</v>
      </c>
      <c r="E117" s="117"/>
      <c r="F117" s="227">
        <f t="shared" si="5"/>
        <v>0</v>
      </c>
      <c r="G117" s="116"/>
      <c r="H117" s="408"/>
      <c r="I117" s="230">
        <f t="shared" si="6"/>
        <v>0</v>
      </c>
      <c r="J117" s="116">
        <v>0</v>
      </c>
      <c r="K117" s="408"/>
      <c r="L117" s="230">
        <f t="shared" si="7"/>
        <v>0</v>
      </c>
      <c r="M117" s="464"/>
      <c r="N117" s="118"/>
      <c r="O117" s="230">
        <f t="shared" si="8"/>
        <v>0</v>
      </c>
      <c r="P117" s="387"/>
      <c r="R117" s="346"/>
      <c r="S117" s="346"/>
    </row>
    <row r="118" spans="1:19" ht="24" hidden="1" x14ac:dyDescent="0.25">
      <c r="A118" s="64">
        <v>2259</v>
      </c>
      <c r="B118" s="111" t="s">
        <v>133</v>
      </c>
      <c r="C118" s="405">
        <f t="shared" si="9"/>
        <v>0</v>
      </c>
      <c r="D118" s="116">
        <v>0</v>
      </c>
      <c r="E118" s="117"/>
      <c r="F118" s="227">
        <f t="shared" ref="F118:F182" si="10">D118+E118</f>
        <v>0</v>
      </c>
      <c r="G118" s="116"/>
      <c r="H118" s="408"/>
      <c r="I118" s="230">
        <f t="shared" ref="I118:I182" si="11">G118+H118</f>
        <v>0</v>
      </c>
      <c r="J118" s="116">
        <v>0</v>
      </c>
      <c r="K118" s="408"/>
      <c r="L118" s="230">
        <f t="shared" ref="L118:L182" si="12">J118+K118</f>
        <v>0</v>
      </c>
      <c r="M118" s="464"/>
      <c r="N118" s="118"/>
      <c r="O118" s="230">
        <f t="shared" ref="O118:O182" si="13">M118+N118</f>
        <v>0</v>
      </c>
      <c r="P118" s="387"/>
      <c r="R118" s="346"/>
      <c r="S118" s="346"/>
    </row>
    <row r="119" spans="1:19" x14ac:dyDescent="0.25">
      <c r="A119" s="224">
        <v>2260</v>
      </c>
      <c r="B119" s="111" t="s">
        <v>134</v>
      </c>
      <c r="C119" s="405">
        <f t="shared" si="9"/>
        <v>100</v>
      </c>
      <c r="D119" s="225">
        <f>SUM(D120:D124)</f>
        <v>0</v>
      </c>
      <c r="E119" s="226">
        <f>SUM(E120:E124)</f>
        <v>0</v>
      </c>
      <c r="F119" s="227">
        <f t="shared" si="10"/>
        <v>0</v>
      </c>
      <c r="G119" s="225">
        <f>SUM(G120:G124)</f>
        <v>0</v>
      </c>
      <c r="H119" s="465">
        <f>SUM(H120:H124)</f>
        <v>0</v>
      </c>
      <c r="I119" s="230">
        <f t="shared" si="11"/>
        <v>0</v>
      </c>
      <c r="J119" s="225">
        <f>SUM(J120:J124)</f>
        <v>100</v>
      </c>
      <c r="K119" s="465">
        <f>SUM(K120:K124)</f>
        <v>0</v>
      </c>
      <c r="L119" s="230">
        <f t="shared" si="12"/>
        <v>100</v>
      </c>
      <c r="M119" s="466">
        <f>SUM(M120:M124)</f>
        <v>0</v>
      </c>
      <c r="N119" s="228">
        <f>SUM(N120:N124)</f>
        <v>0</v>
      </c>
      <c r="O119" s="230">
        <f t="shared" si="13"/>
        <v>0</v>
      </c>
      <c r="P119" s="387"/>
      <c r="R119" s="346"/>
      <c r="S119" s="346"/>
    </row>
    <row r="120" spans="1:19" hidden="1" x14ac:dyDescent="0.25">
      <c r="A120" s="64">
        <v>2261</v>
      </c>
      <c r="B120" s="111" t="s">
        <v>135</v>
      </c>
      <c r="C120" s="405">
        <f t="shared" si="9"/>
        <v>0</v>
      </c>
      <c r="D120" s="116">
        <v>0</v>
      </c>
      <c r="E120" s="117"/>
      <c r="F120" s="227">
        <f t="shared" si="10"/>
        <v>0</v>
      </c>
      <c r="G120" s="116"/>
      <c r="H120" s="408"/>
      <c r="I120" s="230">
        <f t="shared" si="11"/>
        <v>0</v>
      </c>
      <c r="J120" s="116">
        <v>0</v>
      </c>
      <c r="K120" s="408"/>
      <c r="L120" s="230">
        <f t="shared" si="12"/>
        <v>0</v>
      </c>
      <c r="M120" s="464"/>
      <c r="N120" s="118"/>
      <c r="O120" s="230">
        <f t="shared" si="13"/>
        <v>0</v>
      </c>
      <c r="P120" s="387"/>
      <c r="R120" s="346"/>
      <c r="S120" s="346"/>
    </row>
    <row r="121" spans="1:19" hidden="1" x14ac:dyDescent="0.25">
      <c r="A121" s="64">
        <v>2262</v>
      </c>
      <c r="B121" s="111" t="s">
        <v>136</v>
      </c>
      <c r="C121" s="405">
        <f t="shared" si="9"/>
        <v>0</v>
      </c>
      <c r="D121" s="116">
        <v>0</v>
      </c>
      <c r="E121" s="117"/>
      <c r="F121" s="227">
        <f t="shared" si="10"/>
        <v>0</v>
      </c>
      <c r="G121" s="116"/>
      <c r="H121" s="408"/>
      <c r="I121" s="230">
        <f t="shared" si="11"/>
        <v>0</v>
      </c>
      <c r="J121" s="116">
        <v>0</v>
      </c>
      <c r="K121" s="408"/>
      <c r="L121" s="230">
        <f t="shared" si="12"/>
        <v>0</v>
      </c>
      <c r="M121" s="464"/>
      <c r="N121" s="118"/>
      <c r="O121" s="230">
        <f t="shared" si="13"/>
        <v>0</v>
      </c>
      <c r="P121" s="387"/>
      <c r="R121" s="346"/>
      <c r="S121" s="346"/>
    </row>
    <row r="122" spans="1:19" hidden="1" x14ac:dyDescent="0.25">
      <c r="A122" s="64">
        <v>2263</v>
      </c>
      <c r="B122" s="111" t="s">
        <v>137</v>
      </c>
      <c r="C122" s="405">
        <f t="shared" si="9"/>
        <v>0</v>
      </c>
      <c r="D122" s="116">
        <v>0</v>
      </c>
      <c r="E122" s="117"/>
      <c r="F122" s="227">
        <f t="shared" si="10"/>
        <v>0</v>
      </c>
      <c r="G122" s="116"/>
      <c r="H122" s="408"/>
      <c r="I122" s="230">
        <f t="shared" si="11"/>
        <v>0</v>
      </c>
      <c r="J122" s="116">
        <v>0</v>
      </c>
      <c r="K122" s="408"/>
      <c r="L122" s="230">
        <f t="shared" si="12"/>
        <v>0</v>
      </c>
      <c r="M122" s="464"/>
      <c r="N122" s="118"/>
      <c r="O122" s="230">
        <f t="shared" si="13"/>
        <v>0</v>
      </c>
      <c r="P122" s="387"/>
      <c r="R122" s="346"/>
      <c r="S122" s="346"/>
    </row>
    <row r="123" spans="1:19" ht="24" hidden="1" x14ac:dyDescent="0.25">
      <c r="A123" s="64">
        <v>2264</v>
      </c>
      <c r="B123" s="111" t="s">
        <v>138</v>
      </c>
      <c r="C123" s="405">
        <f t="shared" si="9"/>
        <v>0</v>
      </c>
      <c r="D123" s="116">
        <v>0</v>
      </c>
      <c r="E123" s="117"/>
      <c r="F123" s="227">
        <f t="shared" si="10"/>
        <v>0</v>
      </c>
      <c r="G123" s="116"/>
      <c r="H123" s="408"/>
      <c r="I123" s="230">
        <f t="shared" si="11"/>
        <v>0</v>
      </c>
      <c r="J123" s="116">
        <v>0</v>
      </c>
      <c r="K123" s="408"/>
      <c r="L123" s="230">
        <f t="shared" si="12"/>
        <v>0</v>
      </c>
      <c r="M123" s="464"/>
      <c r="N123" s="118"/>
      <c r="O123" s="230">
        <f t="shared" si="13"/>
        <v>0</v>
      </c>
      <c r="P123" s="387"/>
      <c r="R123" s="346"/>
      <c r="S123" s="346"/>
    </row>
    <row r="124" spans="1:19" x14ac:dyDescent="0.25">
      <c r="A124" s="64">
        <v>2269</v>
      </c>
      <c r="B124" s="111" t="s">
        <v>139</v>
      </c>
      <c r="C124" s="405">
        <f t="shared" si="9"/>
        <v>100</v>
      </c>
      <c r="D124" s="116">
        <v>0</v>
      </c>
      <c r="E124" s="117"/>
      <c r="F124" s="227">
        <f t="shared" si="10"/>
        <v>0</v>
      </c>
      <c r="G124" s="116"/>
      <c r="H124" s="408"/>
      <c r="I124" s="230">
        <f t="shared" si="11"/>
        <v>0</v>
      </c>
      <c r="J124" s="116">
        <v>100</v>
      </c>
      <c r="K124" s="408"/>
      <c r="L124" s="230">
        <f t="shared" si="12"/>
        <v>100</v>
      </c>
      <c r="M124" s="464"/>
      <c r="N124" s="118"/>
      <c r="O124" s="230">
        <f t="shared" si="13"/>
        <v>0</v>
      </c>
      <c r="P124" s="387"/>
      <c r="R124" s="346"/>
      <c r="S124" s="346"/>
    </row>
    <row r="125" spans="1:19" x14ac:dyDescent="0.25">
      <c r="A125" s="224">
        <v>2270</v>
      </c>
      <c r="B125" s="111" t="s">
        <v>140</v>
      </c>
      <c r="C125" s="405">
        <f t="shared" si="9"/>
        <v>3500</v>
      </c>
      <c r="D125" s="225">
        <f>SUM(D126:D130)</f>
        <v>3500</v>
      </c>
      <c r="E125" s="226">
        <f>SUM(E126:E130)</f>
        <v>0</v>
      </c>
      <c r="F125" s="227">
        <f t="shared" si="10"/>
        <v>3500</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c r="R125" s="346"/>
      <c r="S125" s="346"/>
    </row>
    <row r="126" spans="1:19" hidden="1" x14ac:dyDescent="0.25">
      <c r="A126" s="64">
        <v>2272</v>
      </c>
      <c r="B126" s="4" t="s">
        <v>141</v>
      </c>
      <c r="C126" s="405">
        <f t="shared" si="9"/>
        <v>0</v>
      </c>
      <c r="D126" s="116">
        <v>0</v>
      </c>
      <c r="E126" s="117"/>
      <c r="F126" s="227">
        <f t="shared" si="10"/>
        <v>0</v>
      </c>
      <c r="G126" s="116"/>
      <c r="H126" s="408"/>
      <c r="I126" s="230">
        <f t="shared" si="11"/>
        <v>0</v>
      </c>
      <c r="J126" s="116">
        <v>0</v>
      </c>
      <c r="K126" s="408"/>
      <c r="L126" s="230">
        <f t="shared" si="12"/>
        <v>0</v>
      </c>
      <c r="M126" s="464"/>
      <c r="N126" s="118"/>
      <c r="O126" s="230">
        <f t="shared" si="13"/>
        <v>0</v>
      </c>
      <c r="P126" s="387"/>
      <c r="R126" s="346"/>
      <c r="S126" s="346"/>
    </row>
    <row r="127" spans="1:19" ht="24" hidden="1" x14ac:dyDescent="0.25">
      <c r="A127" s="64">
        <v>2275</v>
      </c>
      <c r="B127" s="111" t="s">
        <v>142</v>
      </c>
      <c r="C127" s="405">
        <f t="shared" si="9"/>
        <v>0</v>
      </c>
      <c r="D127" s="116">
        <v>0</v>
      </c>
      <c r="E127" s="117"/>
      <c r="F127" s="227">
        <f t="shared" si="10"/>
        <v>0</v>
      </c>
      <c r="G127" s="116"/>
      <c r="H127" s="408"/>
      <c r="I127" s="230">
        <f t="shared" si="11"/>
        <v>0</v>
      </c>
      <c r="J127" s="116">
        <v>0</v>
      </c>
      <c r="K127" s="408"/>
      <c r="L127" s="230">
        <f t="shared" si="12"/>
        <v>0</v>
      </c>
      <c r="M127" s="464"/>
      <c r="N127" s="118"/>
      <c r="O127" s="230">
        <f t="shared" si="13"/>
        <v>0</v>
      </c>
      <c r="P127" s="387"/>
      <c r="R127" s="346"/>
      <c r="S127" s="346"/>
    </row>
    <row r="128" spans="1:19" ht="36" hidden="1" x14ac:dyDescent="0.25">
      <c r="A128" s="64">
        <v>2276</v>
      </c>
      <c r="B128" s="111" t="s">
        <v>143</v>
      </c>
      <c r="C128" s="405">
        <f t="shared" si="9"/>
        <v>0</v>
      </c>
      <c r="D128" s="116">
        <v>0</v>
      </c>
      <c r="E128" s="117"/>
      <c r="F128" s="227">
        <f t="shared" si="10"/>
        <v>0</v>
      </c>
      <c r="G128" s="116"/>
      <c r="H128" s="408"/>
      <c r="I128" s="230">
        <f t="shared" si="11"/>
        <v>0</v>
      </c>
      <c r="J128" s="116">
        <v>0</v>
      </c>
      <c r="K128" s="408"/>
      <c r="L128" s="230">
        <f t="shared" si="12"/>
        <v>0</v>
      </c>
      <c r="M128" s="464"/>
      <c r="N128" s="118"/>
      <c r="O128" s="230">
        <f t="shared" si="13"/>
        <v>0</v>
      </c>
      <c r="P128" s="387"/>
      <c r="R128" s="346"/>
      <c r="S128" s="346"/>
    </row>
    <row r="129" spans="1:19" ht="24" hidden="1" x14ac:dyDescent="0.25">
      <c r="A129" s="64">
        <v>2278</v>
      </c>
      <c r="B129" s="111" t="s">
        <v>144</v>
      </c>
      <c r="C129" s="405">
        <f t="shared" si="9"/>
        <v>0</v>
      </c>
      <c r="D129" s="116">
        <v>0</v>
      </c>
      <c r="E129" s="117"/>
      <c r="F129" s="227">
        <f t="shared" si="10"/>
        <v>0</v>
      </c>
      <c r="G129" s="116"/>
      <c r="H129" s="408"/>
      <c r="I129" s="230">
        <f t="shared" si="11"/>
        <v>0</v>
      </c>
      <c r="J129" s="116">
        <v>0</v>
      </c>
      <c r="K129" s="408"/>
      <c r="L129" s="230">
        <f t="shared" si="12"/>
        <v>0</v>
      </c>
      <c r="M129" s="464"/>
      <c r="N129" s="118"/>
      <c r="O129" s="230">
        <f t="shared" si="13"/>
        <v>0</v>
      </c>
      <c r="P129" s="387"/>
      <c r="R129" s="346"/>
      <c r="S129" s="346"/>
    </row>
    <row r="130" spans="1:19" ht="24" x14ac:dyDescent="0.25">
      <c r="A130" s="64">
        <v>2279</v>
      </c>
      <c r="B130" s="111" t="s">
        <v>145</v>
      </c>
      <c r="C130" s="405">
        <f t="shared" si="9"/>
        <v>3500</v>
      </c>
      <c r="D130" s="116">
        <v>3500</v>
      </c>
      <c r="E130" s="117"/>
      <c r="F130" s="227">
        <f t="shared" si="10"/>
        <v>3500</v>
      </c>
      <c r="G130" s="116"/>
      <c r="H130" s="408"/>
      <c r="I130" s="230">
        <f t="shared" si="11"/>
        <v>0</v>
      </c>
      <c r="J130" s="116">
        <v>0</v>
      </c>
      <c r="K130" s="408"/>
      <c r="L130" s="230">
        <f t="shared" si="12"/>
        <v>0</v>
      </c>
      <c r="M130" s="464"/>
      <c r="N130" s="118"/>
      <c r="O130" s="230">
        <f t="shared" si="13"/>
        <v>0</v>
      </c>
      <c r="P130" s="387"/>
      <c r="R130" s="346"/>
      <c r="S130" s="346"/>
    </row>
    <row r="131" spans="1:19" ht="24" hidden="1" x14ac:dyDescent="0.25">
      <c r="A131" s="350">
        <v>2280</v>
      </c>
      <c r="B131" s="101" t="s">
        <v>146</v>
      </c>
      <c r="C131" s="405">
        <f t="shared" si="9"/>
        <v>0</v>
      </c>
      <c r="D131" s="238">
        <f>SUM(D132)</f>
        <v>0</v>
      </c>
      <c r="E131" s="239">
        <f t="shared" ref="E131:N131" si="14">SUM(E132)</f>
        <v>0</v>
      </c>
      <c r="F131" s="240">
        <f t="shared" si="10"/>
        <v>0</v>
      </c>
      <c r="G131" s="238">
        <f t="shared" ref="G131" si="15">SUM(G132)</f>
        <v>0</v>
      </c>
      <c r="H131" s="470">
        <f t="shared" si="14"/>
        <v>0</v>
      </c>
      <c r="I131" s="243">
        <f t="shared" si="11"/>
        <v>0</v>
      </c>
      <c r="J131" s="238">
        <f>SUM(J132)</f>
        <v>0</v>
      </c>
      <c r="K131" s="470">
        <f t="shared" si="14"/>
        <v>0</v>
      </c>
      <c r="L131" s="243">
        <f t="shared" si="12"/>
        <v>0</v>
      </c>
      <c r="M131" s="466">
        <f t="shared" si="14"/>
        <v>0</v>
      </c>
      <c r="N131" s="228">
        <f t="shared" si="14"/>
        <v>0</v>
      </c>
      <c r="O131" s="230">
        <f t="shared" si="13"/>
        <v>0</v>
      </c>
      <c r="P131" s="387"/>
      <c r="R131" s="346"/>
      <c r="S131" s="346"/>
    </row>
    <row r="132" spans="1:19" ht="24" hidden="1" x14ac:dyDescent="0.25">
      <c r="A132" s="64">
        <v>2283</v>
      </c>
      <c r="B132" s="111" t="s">
        <v>147</v>
      </c>
      <c r="C132" s="405">
        <f t="shared" si="9"/>
        <v>0</v>
      </c>
      <c r="D132" s="116">
        <v>0</v>
      </c>
      <c r="E132" s="117"/>
      <c r="F132" s="227">
        <f t="shared" si="10"/>
        <v>0</v>
      </c>
      <c r="G132" s="116"/>
      <c r="H132" s="408"/>
      <c r="I132" s="230">
        <f t="shared" si="11"/>
        <v>0</v>
      </c>
      <c r="J132" s="116">
        <v>0</v>
      </c>
      <c r="K132" s="408"/>
      <c r="L132" s="230">
        <f t="shared" si="12"/>
        <v>0</v>
      </c>
      <c r="M132" s="464"/>
      <c r="N132" s="118"/>
      <c r="O132" s="230">
        <f t="shared" si="13"/>
        <v>0</v>
      </c>
      <c r="P132" s="387"/>
      <c r="R132" s="346"/>
      <c r="S132" s="346"/>
    </row>
    <row r="133" spans="1:19" ht="36" x14ac:dyDescent="0.25">
      <c r="A133" s="85">
        <v>2300</v>
      </c>
      <c r="B133" s="210" t="s">
        <v>148</v>
      </c>
      <c r="C133" s="393">
        <f t="shared" si="9"/>
        <v>119688</v>
      </c>
      <c r="D133" s="95">
        <f>SUM(D134,D139,D143,D144,D147,D154,D162,D163,D166)</f>
        <v>62608</v>
      </c>
      <c r="E133" s="96">
        <f>SUM(E134,E139,E143,E144,E147,E154,E162,E163,E166)</f>
        <v>0</v>
      </c>
      <c r="F133" s="97">
        <f t="shared" si="10"/>
        <v>62608</v>
      </c>
      <c r="G133" s="95">
        <f>SUM(G134,G139,G143,G144,G147,G154,G162,G163,G166)</f>
        <v>0</v>
      </c>
      <c r="H133" s="399">
        <f>SUM(H134,H139,H143,H144,H147,H154,H162,H163,H166)</f>
        <v>0</v>
      </c>
      <c r="I133" s="99">
        <f t="shared" si="11"/>
        <v>0</v>
      </c>
      <c r="J133" s="95">
        <f>SUM(J134,J139,J143,J144,J147,J154,J162,J163,J166)</f>
        <v>57080</v>
      </c>
      <c r="K133" s="399">
        <f>SUM(K134,K139,K143,K144,K147,K154,K162,K163,K166)</f>
        <v>0</v>
      </c>
      <c r="L133" s="99">
        <f t="shared" si="12"/>
        <v>57080</v>
      </c>
      <c r="M133" s="469">
        <f>SUM(M134,M139,M143,M144,M147,M154,M162,M163,M166)</f>
        <v>0</v>
      </c>
      <c r="N133" s="98">
        <f>SUM(N134,N139,N143,N144,N147,N154,N162,N163,N166)</f>
        <v>0</v>
      </c>
      <c r="O133" s="99">
        <f t="shared" si="13"/>
        <v>0</v>
      </c>
      <c r="P133" s="397"/>
      <c r="R133" s="346"/>
      <c r="S133" s="346"/>
    </row>
    <row r="134" spans="1:19" ht="24" x14ac:dyDescent="0.25">
      <c r="A134" s="350">
        <v>2310</v>
      </c>
      <c r="B134" s="101" t="s">
        <v>149</v>
      </c>
      <c r="C134" s="400">
        <f t="shared" si="9"/>
        <v>31375</v>
      </c>
      <c r="D134" s="251">
        <f>SUM(D135:D138)</f>
        <v>9281</v>
      </c>
      <c r="E134" s="471">
        <f>SUM(E135:E138)</f>
        <v>0</v>
      </c>
      <c r="F134" s="240">
        <f t="shared" si="10"/>
        <v>9281</v>
      </c>
      <c r="G134" s="238">
        <f>SUM(G135:G138)</f>
        <v>0</v>
      </c>
      <c r="H134" s="470">
        <f>SUM(H135:H138)</f>
        <v>0</v>
      </c>
      <c r="I134" s="243">
        <f t="shared" si="11"/>
        <v>0</v>
      </c>
      <c r="J134" s="238">
        <f>SUM(J135:J138)</f>
        <v>22094</v>
      </c>
      <c r="K134" s="470">
        <f>SUM(K135:K138)</f>
        <v>0</v>
      </c>
      <c r="L134" s="243">
        <f t="shared" si="12"/>
        <v>22094</v>
      </c>
      <c r="M134" s="471">
        <f>SUM(M135:M138)</f>
        <v>0</v>
      </c>
      <c r="N134" s="241">
        <f>SUM(N135:N138)</f>
        <v>0</v>
      </c>
      <c r="O134" s="243">
        <f t="shared" si="13"/>
        <v>0</v>
      </c>
      <c r="P134" s="382"/>
      <c r="R134" s="346"/>
      <c r="S134" s="346"/>
    </row>
    <row r="135" spans="1:19" x14ac:dyDescent="0.25">
      <c r="A135" s="64">
        <v>2311</v>
      </c>
      <c r="B135" s="111" t="s">
        <v>150</v>
      </c>
      <c r="C135" s="405">
        <f t="shared" si="9"/>
        <v>23017</v>
      </c>
      <c r="D135" s="116">
        <v>7110</v>
      </c>
      <c r="E135" s="117"/>
      <c r="F135" s="227">
        <f t="shared" si="10"/>
        <v>7110</v>
      </c>
      <c r="G135" s="116"/>
      <c r="H135" s="408"/>
      <c r="I135" s="230">
        <f t="shared" si="11"/>
        <v>0</v>
      </c>
      <c r="J135" s="116">
        <v>15907</v>
      </c>
      <c r="K135" s="408"/>
      <c r="L135" s="230">
        <f t="shared" si="12"/>
        <v>15907</v>
      </c>
      <c r="M135" s="464"/>
      <c r="N135" s="118"/>
      <c r="O135" s="230">
        <f t="shared" si="13"/>
        <v>0</v>
      </c>
      <c r="P135" s="387"/>
      <c r="R135" s="346"/>
      <c r="S135" s="346"/>
    </row>
    <row r="136" spans="1:19" x14ac:dyDescent="0.25">
      <c r="A136" s="64">
        <v>2312</v>
      </c>
      <c r="B136" s="111" t="s">
        <v>151</v>
      </c>
      <c r="C136" s="405">
        <f t="shared" si="9"/>
        <v>8358</v>
      </c>
      <c r="D136" s="116">
        <v>2171</v>
      </c>
      <c r="E136" s="117"/>
      <c r="F136" s="227">
        <f t="shared" si="10"/>
        <v>2171</v>
      </c>
      <c r="G136" s="116"/>
      <c r="H136" s="408"/>
      <c r="I136" s="230">
        <f t="shared" si="11"/>
        <v>0</v>
      </c>
      <c r="J136" s="116">
        <v>6187</v>
      </c>
      <c r="K136" s="408"/>
      <c r="L136" s="230">
        <f t="shared" si="12"/>
        <v>6187</v>
      </c>
      <c r="M136" s="464"/>
      <c r="N136" s="118"/>
      <c r="O136" s="230">
        <f t="shared" si="13"/>
        <v>0</v>
      </c>
      <c r="P136" s="387"/>
      <c r="R136" s="346"/>
      <c r="S136" s="346"/>
    </row>
    <row r="137" spans="1:19" hidden="1" x14ac:dyDescent="0.25">
      <c r="A137" s="64">
        <v>2313</v>
      </c>
      <c r="B137" s="111" t="s">
        <v>152</v>
      </c>
      <c r="C137" s="405">
        <f t="shared" si="9"/>
        <v>0</v>
      </c>
      <c r="D137" s="116">
        <v>0</v>
      </c>
      <c r="E137" s="117"/>
      <c r="F137" s="227">
        <f t="shared" si="10"/>
        <v>0</v>
      </c>
      <c r="G137" s="116"/>
      <c r="H137" s="408"/>
      <c r="I137" s="230">
        <f t="shared" si="11"/>
        <v>0</v>
      </c>
      <c r="J137" s="116">
        <v>0</v>
      </c>
      <c r="K137" s="408"/>
      <c r="L137" s="230">
        <f t="shared" si="12"/>
        <v>0</v>
      </c>
      <c r="M137" s="464"/>
      <c r="N137" s="118"/>
      <c r="O137" s="230">
        <f t="shared" si="13"/>
        <v>0</v>
      </c>
      <c r="P137" s="387"/>
      <c r="R137" s="346"/>
      <c r="S137" s="346"/>
    </row>
    <row r="138" spans="1:19" ht="36" hidden="1" x14ac:dyDescent="0.25">
      <c r="A138" s="64">
        <v>2314</v>
      </c>
      <c r="B138" s="111" t="s">
        <v>153</v>
      </c>
      <c r="C138" s="405">
        <f t="shared" si="9"/>
        <v>0</v>
      </c>
      <c r="D138" s="116">
        <v>0</v>
      </c>
      <c r="E138" s="117"/>
      <c r="F138" s="227">
        <f t="shared" si="10"/>
        <v>0</v>
      </c>
      <c r="G138" s="116"/>
      <c r="H138" s="408"/>
      <c r="I138" s="230">
        <f t="shared" si="11"/>
        <v>0</v>
      </c>
      <c r="J138" s="116">
        <v>0</v>
      </c>
      <c r="K138" s="408"/>
      <c r="L138" s="230">
        <f t="shared" si="12"/>
        <v>0</v>
      </c>
      <c r="M138" s="464"/>
      <c r="N138" s="118"/>
      <c r="O138" s="230">
        <f t="shared" si="13"/>
        <v>0</v>
      </c>
      <c r="P138" s="387"/>
      <c r="R138" s="346"/>
      <c r="S138" s="346"/>
    </row>
    <row r="139" spans="1:19" x14ac:dyDescent="0.25">
      <c r="A139" s="224">
        <v>2320</v>
      </c>
      <c r="B139" s="111" t="s">
        <v>154</v>
      </c>
      <c r="C139" s="405">
        <f t="shared" si="9"/>
        <v>68151</v>
      </c>
      <c r="D139" s="225">
        <f>SUM(D140:D142)</f>
        <v>41711</v>
      </c>
      <c r="E139" s="226">
        <f>SUM(E140:E142)</f>
        <v>0</v>
      </c>
      <c r="F139" s="227">
        <f t="shared" si="10"/>
        <v>41711</v>
      </c>
      <c r="G139" s="225">
        <f>SUM(G140:G142)</f>
        <v>0</v>
      </c>
      <c r="H139" s="465">
        <f>SUM(H140:H142)</f>
        <v>0</v>
      </c>
      <c r="I139" s="230">
        <f t="shared" si="11"/>
        <v>0</v>
      </c>
      <c r="J139" s="225">
        <f>SUM(J140:J142)</f>
        <v>26440</v>
      </c>
      <c r="K139" s="465">
        <f>SUM(K140:K142)</f>
        <v>0</v>
      </c>
      <c r="L139" s="230">
        <f t="shared" si="12"/>
        <v>26440</v>
      </c>
      <c r="M139" s="466">
        <f>SUM(M140:M142)</f>
        <v>0</v>
      </c>
      <c r="N139" s="228">
        <f>SUM(N140:N142)</f>
        <v>0</v>
      </c>
      <c r="O139" s="230">
        <f t="shared" si="13"/>
        <v>0</v>
      </c>
      <c r="P139" s="387"/>
      <c r="R139" s="346"/>
      <c r="S139" s="346"/>
    </row>
    <row r="140" spans="1:19" hidden="1" x14ac:dyDescent="0.25">
      <c r="A140" s="64">
        <v>2321</v>
      </c>
      <c r="B140" s="111" t="s">
        <v>155</v>
      </c>
      <c r="C140" s="405">
        <f t="shared" si="9"/>
        <v>0</v>
      </c>
      <c r="D140" s="116">
        <v>0</v>
      </c>
      <c r="E140" s="117"/>
      <c r="F140" s="227">
        <f t="shared" si="10"/>
        <v>0</v>
      </c>
      <c r="G140" s="116"/>
      <c r="H140" s="408"/>
      <c r="I140" s="230">
        <f t="shared" si="11"/>
        <v>0</v>
      </c>
      <c r="J140" s="116">
        <v>0</v>
      </c>
      <c r="K140" s="408"/>
      <c r="L140" s="230">
        <f t="shared" si="12"/>
        <v>0</v>
      </c>
      <c r="M140" s="464"/>
      <c r="N140" s="118"/>
      <c r="O140" s="230">
        <f t="shared" si="13"/>
        <v>0</v>
      </c>
      <c r="P140" s="387"/>
      <c r="R140" s="346"/>
      <c r="S140" s="346"/>
    </row>
    <row r="141" spans="1:19" x14ac:dyDescent="0.25">
      <c r="A141" s="64">
        <v>2322</v>
      </c>
      <c r="B141" s="111" t="s">
        <v>156</v>
      </c>
      <c r="C141" s="405">
        <f t="shared" si="9"/>
        <v>68151</v>
      </c>
      <c r="D141" s="116">
        <f>42940-1229</f>
        <v>41711</v>
      </c>
      <c r="E141" s="117"/>
      <c r="F141" s="227">
        <f t="shared" si="10"/>
        <v>41711</v>
      </c>
      <c r="G141" s="116"/>
      <c r="H141" s="408"/>
      <c r="I141" s="230">
        <f t="shared" si="11"/>
        <v>0</v>
      </c>
      <c r="J141" s="116">
        <f>25211+1229</f>
        <v>26440</v>
      </c>
      <c r="K141" s="408"/>
      <c r="L141" s="230">
        <f t="shared" si="12"/>
        <v>26440</v>
      </c>
      <c r="M141" s="464"/>
      <c r="N141" s="118"/>
      <c r="O141" s="230">
        <f t="shared" si="13"/>
        <v>0</v>
      </c>
      <c r="P141" s="387"/>
      <c r="R141" s="346"/>
      <c r="S141" s="346"/>
    </row>
    <row r="142" spans="1:19" hidden="1" x14ac:dyDescent="0.25">
      <c r="A142" s="64">
        <v>2329</v>
      </c>
      <c r="B142" s="111" t="s">
        <v>157</v>
      </c>
      <c r="C142" s="405">
        <f t="shared" si="9"/>
        <v>0</v>
      </c>
      <c r="D142" s="116">
        <v>0</v>
      </c>
      <c r="E142" s="117"/>
      <c r="F142" s="227">
        <f t="shared" si="10"/>
        <v>0</v>
      </c>
      <c r="G142" s="116"/>
      <c r="H142" s="408"/>
      <c r="I142" s="230">
        <f t="shared" si="11"/>
        <v>0</v>
      </c>
      <c r="J142" s="116">
        <v>0</v>
      </c>
      <c r="K142" s="408"/>
      <c r="L142" s="230">
        <f t="shared" si="12"/>
        <v>0</v>
      </c>
      <c r="M142" s="464"/>
      <c r="N142" s="118"/>
      <c r="O142" s="230">
        <f t="shared" si="13"/>
        <v>0</v>
      </c>
      <c r="P142" s="387"/>
      <c r="R142" s="346"/>
      <c r="S142" s="346"/>
    </row>
    <row r="143" spans="1:19" hidden="1" x14ac:dyDescent="0.25">
      <c r="A143" s="224">
        <v>2330</v>
      </c>
      <c r="B143" s="111" t="s">
        <v>158</v>
      </c>
      <c r="C143" s="405">
        <f t="shared" si="9"/>
        <v>0</v>
      </c>
      <c r="D143" s="116">
        <v>0</v>
      </c>
      <c r="E143" s="117"/>
      <c r="F143" s="227">
        <f t="shared" si="10"/>
        <v>0</v>
      </c>
      <c r="G143" s="116"/>
      <c r="H143" s="408"/>
      <c r="I143" s="230">
        <f t="shared" si="11"/>
        <v>0</v>
      </c>
      <c r="J143" s="116">
        <v>0</v>
      </c>
      <c r="K143" s="408"/>
      <c r="L143" s="230">
        <f t="shared" si="12"/>
        <v>0</v>
      </c>
      <c r="M143" s="464"/>
      <c r="N143" s="118"/>
      <c r="O143" s="230">
        <f t="shared" si="13"/>
        <v>0</v>
      </c>
      <c r="P143" s="387"/>
      <c r="R143" s="346"/>
      <c r="S143" s="346"/>
    </row>
    <row r="144" spans="1:19" ht="37.5" customHeight="1" x14ac:dyDescent="0.25">
      <c r="A144" s="224">
        <v>2340</v>
      </c>
      <c r="B144" s="111" t="s">
        <v>159</v>
      </c>
      <c r="C144" s="405">
        <f t="shared" si="9"/>
        <v>50</v>
      </c>
      <c r="D144" s="225">
        <f>SUM(D145:D146)</f>
        <v>0</v>
      </c>
      <c r="E144" s="226">
        <f>SUM(E145:E146)</f>
        <v>0</v>
      </c>
      <c r="F144" s="227">
        <f t="shared" si="10"/>
        <v>0</v>
      </c>
      <c r="G144" s="225">
        <f>SUM(G145:G146)</f>
        <v>0</v>
      </c>
      <c r="H144" s="465">
        <f>SUM(H145:H146)</f>
        <v>0</v>
      </c>
      <c r="I144" s="230">
        <f t="shared" si="11"/>
        <v>0</v>
      </c>
      <c r="J144" s="225">
        <f>SUM(J145:J146)</f>
        <v>50</v>
      </c>
      <c r="K144" s="465">
        <f>SUM(K145:K146)</f>
        <v>0</v>
      </c>
      <c r="L144" s="230">
        <f t="shared" si="12"/>
        <v>50</v>
      </c>
      <c r="M144" s="466">
        <f>SUM(M145:M146)</f>
        <v>0</v>
      </c>
      <c r="N144" s="228">
        <f>SUM(N145:N146)</f>
        <v>0</v>
      </c>
      <c r="O144" s="230">
        <f t="shared" si="13"/>
        <v>0</v>
      </c>
      <c r="P144" s="387"/>
      <c r="R144" s="346"/>
      <c r="S144" s="346"/>
    </row>
    <row r="145" spans="1:19" x14ac:dyDescent="0.25">
      <c r="A145" s="64">
        <v>2341</v>
      </c>
      <c r="B145" s="111" t="s">
        <v>160</v>
      </c>
      <c r="C145" s="405">
        <f t="shared" si="9"/>
        <v>50</v>
      </c>
      <c r="D145" s="116">
        <v>0</v>
      </c>
      <c r="E145" s="117"/>
      <c r="F145" s="227">
        <f t="shared" si="10"/>
        <v>0</v>
      </c>
      <c r="G145" s="116"/>
      <c r="H145" s="408"/>
      <c r="I145" s="230">
        <f t="shared" si="11"/>
        <v>0</v>
      </c>
      <c r="J145" s="116">
        <v>50</v>
      </c>
      <c r="K145" s="408"/>
      <c r="L145" s="230">
        <f t="shared" si="12"/>
        <v>50</v>
      </c>
      <c r="M145" s="464"/>
      <c r="N145" s="118"/>
      <c r="O145" s="230">
        <f t="shared" si="13"/>
        <v>0</v>
      </c>
      <c r="P145" s="387"/>
      <c r="R145" s="346"/>
      <c r="S145" s="346"/>
    </row>
    <row r="146" spans="1:19" ht="24" hidden="1" x14ac:dyDescent="0.25">
      <c r="A146" s="64">
        <v>2344</v>
      </c>
      <c r="B146" s="111" t="s">
        <v>161</v>
      </c>
      <c r="C146" s="405">
        <f t="shared" si="9"/>
        <v>0</v>
      </c>
      <c r="D146" s="116">
        <v>0</v>
      </c>
      <c r="E146" s="117"/>
      <c r="F146" s="227">
        <f t="shared" si="10"/>
        <v>0</v>
      </c>
      <c r="G146" s="116"/>
      <c r="H146" s="408"/>
      <c r="I146" s="230">
        <f t="shared" si="11"/>
        <v>0</v>
      </c>
      <c r="J146" s="116">
        <v>0</v>
      </c>
      <c r="K146" s="408"/>
      <c r="L146" s="230">
        <f t="shared" si="12"/>
        <v>0</v>
      </c>
      <c r="M146" s="464"/>
      <c r="N146" s="118"/>
      <c r="O146" s="230">
        <f t="shared" si="13"/>
        <v>0</v>
      </c>
      <c r="P146" s="387"/>
      <c r="R146" s="346"/>
      <c r="S146" s="346"/>
    </row>
    <row r="147" spans="1:19" ht="24" x14ac:dyDescent="0.25">
      <c r="A147" s="213">
        <v>2350</v>
      </c>
      <c r="B147" s="156" t="s">
        <v>162</v>
      </c>
      <c r="C147" s="405">
        <f t="shared" si="9"/>
        <v>15450</v>
      </c>
      <c r="D147" s="214">
        <f>SUM(D148:D153)</f>
        <v>7097</v>
      </c>
      <c r="E147" s="215">
        <f>SUM(E148:E153)</f>
        <v>0</v>
      </c>
      <c r="F147" s="216">
        <f t="shared" si="10"/>
        <v>7097</v>
      </c>
      <c r="G147" s="214">
        <f>SUM(G148:G153)</f>
        <v>0</v>
      </c>
      <c r="H147" s="461">
        <f>SUM(H148:H153)</f>
        <v>0</v>
      </c>
      <c r="I147" s="219">
        <f t="shared" si="11"/>
        <v>0</v>
      </c>
      <c r="J147" s="214">
        <f>SUM(J148:J153)</f>
        <v>8353</v>
      </c>
      <c r="K147" s="461">
        <f>SUM(K148:K153)</f>
        <v>0</v>
      </c>
      <c r="L147" s="219">
        <f t="shared" si="12"/>
        <v>8353</v>
      </c>
      <c r="M147" s="462">
        <f>SUM(M148:M153)</f>
        <v>0</v>
      </c>
      <c r="N147" s="217">
        <f>SUM(N148:N153)</f>
        <v>0</v>
      </c>
      <c r="O147" s="219">
        <f t="shared" si="13"/>
        <v>0</v>
      </c>
      <c r="P147" s="434"/>
      <c r="R147" s="346"/>
      <c r="S147" s="346"/>
    </row>
    <row r="148" spans="1:19" x14ac:dyDescent="0.25">
      <c r="A148" s="55">
        <v>2351</v>
      </c>
      <c r="B148" s="101" t="s">
        <v>163</v>
      </c>
      <c r="C148" s="405">
        <f t="shared" si="9"/>
        <v>3000</v>
      </c>
      <c r="D148" s="106">
        <v>1471</v>
      </c>
      <c r="E148" s="107"/>
      <c r="F148" s="240">
        <f t="shared" si="10"/>
        <v>1471</v>
      </c>
      <c r="G148" s="106"/>
      <c r="H148" s="403"/>
      <c r="I148" s="243">
        <f t="shared" si="11"/>
        <v>0</v>
      </c>
      <c r="J148" s="106">
        <v>1529</v>
      </c>
      <c r="K148" s="403"/>
      <c r="L148" s="243">
        <f t="shared" si="12"/>
        <v>1529</v>
      </c>
      <c r="M148" s="463"/>
      <c r="N148" s="108"/>
      <c r="O148" s="243">
        <f t="shared" si="13"/>
        <v>0</v>
      </c>
      <c r="P148" s="382"/>
      <c r="R148" s="346"/>
      <c r="S148" s="346"/>
    </row>
    <row r="149" spans="1:19" x14ac:dyDescent="0.25">
      <c r="A149" s="64">
        <v>2352</v>
      </c>
      <c r="B149" s="111" t="s">
        <v>164</v>
      </c>
      <c r="C149" s="405">
        <f t="shared" si="9"/>
        <v>9100</v>
      </c>
      <c r="D149" s="116">
        <v>4600</v>
      </c>
      <c r="E149" s="117"/>
      <c r="F149" s="227">
        <f t="shared" si="10"/>
        <v>4600</v>
      </c>
      <c r="G149" s="116"/>
      <c r="H149" s="408"/>
      <c r="I149" s="230">
        <f t="shared" si="11"/>
        <v>0</v>
      </c>
      <c r="J149" s="116">
        <v>4500</v>
      </c>
      <c r="K149" s="408"/>
      <c r="L149" s="230">
        <f t="shared" si="12"/>
        <v>4500</v>
      </c>
      <c r="M149" s="464"/>
      <c r="N149" s="118"/>
      <c r="O149" s="230">
        <f t="shared" si="13"/>
        <v>0</v>
      </c>
      <c r="P149" s="387"/>
      <c r="R149" s="346"/>
      <c r="S149" s="346"/>
    </row>
    <row r="150" spans="1:19" ht="24" x14ac:dyDescent="0.25">
      <c r="A150" s="64">
        <v>2353</v>
      </c>
      <c r="B150" s="111" t="s">
        <v>165</v>
      </c>
      <c r="C150" s="405">
        <f t="shared" si="9"/>
        <v>150</v>
      </c>
      <c r="D150" s="116">
        <v>150</v>
      </c>
      <c r="E150" s="117"/>
      <c r="F150" s="227">
        <f t="shared" si="10"/>
        <v>150</v>
      </c>
      <c r="G150" s="116"/>
      <c r="H150" s="408"/>
      <c r="I150" s="230">
        <f t="shared" si="11"/>
        <v>0</v>
      </c>
      <c r="J150" s="116">
        <v>0</v>
      </c>
      <c r="K150" s="408"/>
      <c r="L150" s="230">
        <f t="shared" si="12"/>
        <v>0</v>
      </c>
      <c r="M150" s="464"/>
      <c r="N150" s="118"/>
      <c r="O150" s="230">
        <f t="shared" si="13"/>
        <v>0</v>
      </c>
      <c r="P150" s="387"/>
      <c r="R150" s="346"/>
      <c r="S150" s="346"/>
    </row>
    <row r="151" spans="1:19" ht="24" x14ac:dyDescent="0.25">
      <c r="A151" s="64">
        <v>2354</v>
      </c>
      <c r="B151" s="111" t="s">
        <v>166</v>
      </c>
      <c r="C151" s="405">
        <f t="shared" si="9"/>
        <v>3200</v>
      </c>
      <c r="D151" s="116">
        <v>876</v>
      </c>
      <c r="E151" s="117"/>
      <c r="F151" s="227">
        <f t="shared" si="10"/>
        <v>876</v>
      </c>
      <c r="G151" s="116"/>
      <c r="H151" s="408"/>
      <c r="I151" s="230">
        <f t="shared" si="11"/>
        <v>0</v>
      </c>
      <c r="J151" s="116">
        <v>2324</v>
      </c>
      <c r="K151" s="408"/>
      <c r="L151" s="230">
        <f t="shared" si="12"/>
        <v>2324</v>
      </c>
      <c r="M151" s="464"/>
      <c r="N151" s="118"/>
      <c r="O151" s="230">
        <f t="shared" si="13"/>
        <v>0</v>
      </c>
      <c r="P151" s="387"/>
      <c r="R151" s="346"/>
      <c r="S151" s="346"/>
    </row>
    <row r="152" spans="1:19" ht="24" hidden="1" x14ac:dyDescent="0.25">
      <c r="A152" s="64">
        <v>2355</v>
      </c>
      <c r="B152" s="111" t="s">
        <v>167</v>
      </c>
      <c r="C152" s="405">
        <f t="shared" si="9"/>
        <v>0</v>
      </c>
      <c r="D152" s="116">
        <v>0</v>
      </c>
      <c r="E152" s="117"/>
      <c r="F152" s="227">
        <f t="shared" si="10"/>
        <v>0</v>
      </c>
      <c r="G152" s="116"/>
      <c r="H152" s="408"/>
      <c r="I152" s="230">
        <f t="shared" si="11"/>
        <v>0</v>
      </c>
      <c r="J152" s="116">
        <v>0</v>
      </c>
      <c r="K152" s="408"/>
      <c r="L152" s="230">
        <f t="shared" si="12"/>
        <v>0</v>
      </c>
      <c r="M152" s="464"/>
      <c r="N152" s="118"/>
      <c r="O152" s="230">
        <f t="shared" si="13"/>
        <v>0</v>
      </c>
      <c r="P152" s="387"/>
      <c r="R152" s="346"/>
      <c r="S152" s="346"/>
    </row>
    <row r="153" spans="1:19" ht="24" hidden="1" x14ac:dyDescent="0.25">
      <c r="A153" s="64">
        <v>2359</v>
      </c>
      <c r="B153" s="111" t="s">
        <v>168</v>
      </c>
      <c r="C153" s="405">
        <f t="shared" si="9"/>
        <v>0</v>
      </c>
      <c r="D153" s="116">
        <v>0</v>
      </c>
      <c r="E153" s="117"/>
      <c r="F153" s="227">
        <f t="shared" si="10"/>
        <v>0</v>
      </c>
      <c r="G153" s="116"/>
      <c r="H153" s="408"/>
      <c r="I153" s="230">
        <f t="shared" si="11"/>
        <v>0</v>
      </c>
      <c r="J153" s="116">
        <v>0</v>
      </c>
      <c r="K153" s="408"/>
      <c r="L153" s="230">
        <f t="shared" si="12"/>
        <v>0</v>
      </c>
      <c r="M153" s="464"/>
      <c r="N153" s="118"/>
      <c r="O153" s="230">
        <f t="shared" si="13"/>
        <v>0</v>
      </c>
      <c r="P153" s="387"/>
      <c r="R153" s="346"/>
      <c r="S153" s="346"/>
    </row>
    <row r="154" spans="1:19" ht="24" x14ac:dyDescent="0.25">
      <c r="A154" s="224">
        <v>2360</v>
      </c>
      <c r="B154" s="111" t="s">
        <v>169</v>
      </c>
      <c r="C154" s="405">
        <f t="shared" si="9"/>
        <v>4362</v>
      </c>
      <c r="D154" s="225">
        <f>SUM(D155:D161)</f>
        <v>4362</v>
      </c>
      <c r="E154" s="226">
        <f>SUM(E155:E161)</f>
        <v>0</v>
      </c>
      <c r="F154" s="227">
        <f t="shared" si="10"/>
        <v>4362</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c r="R154" s="346"/>
      <c r="S154" s="346"/>
    </row>
    <row r="155" spans="1:19" hidden="1" x14ac:dyDescent="0.25">
      <c r="A155" s="63">
        <v>2361</v>
      </c>
      <c r="B155" s="111" t="s">
        <v>170</v>
      </c>
      <c r="C155" s="405">
        <f t="shared" si="9"/>
        <v>0</v>
      </c>
      <c r="D155" s="116">
        <v>0</v>
      </c>
      <c r="E155" s="117"/>
      <c r="F155" s="227">
        <f t="shared" si="10"/>
        <v>0</v>
      </c>
      <c r="G155" s="116"/>
      <c r="H155" s="408"/>
      <c r="I155" s="230">
        <f t="shared" si="11"/>
        <v>0</v>
      </c>
      <c r="J155" s="116">
        <v>0</v>
      </c>
      <c r="K155" s="408"/>
      <c r="L155" s="230">
        <f t="shared" si="12"/>
        <v>0</v>
      </c>
      <c r="M155" s="464"/>
      <c r="N155" s="118"/>
      <c r="O155" s="230">
        <f t="shared" si="13"/>
        <v>0</v>
      </c>
      <c r="P155" s="387"/>
      <c r="R155" s="346"/>
      <c r="S155" s="346"/>
    </row>
    <row r="156" spans="1:19" ht="24" hidden="1" x14ac:dyDescent="0.25">
      <c r="A156" s="63">
        <v>2362</v>
      </c>
      <c r="B156" s="111" t="s">
        <v>171</v>
      </c>
      <c r="C156" s="405">
        <f t="shared" si="9"/>
        <v>0</v>
      </c>
      <c r="D156" s="116">
        <v>0</v>
      </c>
      <c r="E156" s="117"/>
      <c r="F156" s="227">
        <f t="shared" si="10"/>
        <v>0</v>
      </c>
      <c r="G156" s="116"/>
      <c r="H156" s="408"/>
      <c r="I156" s="230">
        <f t="shared" si="11"/>
        <v>0</v>
      </c>
      <c r="J156" s="116">
        <v>0</v>
      </c>
      <c r="K156" s="408"/>
      <c r="L156" s="230">
        <f t="shared" si="12"/>
        <v>0</v>
      </c>
      <c r="M156" s="464"/>
      <c r="N156" s="118"/>
      <c r="O156" s="230">
        <f t="shared" si="13"/>
        <v>0</v>
      </c>
      <c r="P156" s="387"/>
      <c r="R156" s="346"/>
      <c r="S156" s="346"/>
    </row>
    <row r="157" spans="1:19" hidden="1" x14ac:dyDescent="0.25">
      <c r="A157" s="63">
        <v>2363</v>
      </c>
      <c r="B157" s="111" t="s">
        <v>172</v>
      </c>
      <c r="C157" s="405">
        <f t="shared" si="9"/>
        <v>0</v>
      </c>
      <c r="D157" s="116">
        <v>0</v>
      </c>
      <c r="E157" s="117"/>
      <c r="F157" s="227">
        <f t="shared" si="10"/>
        <v>0</v>
      </c>
      <c r="G157" s="116"/>
      <c r="H157" s="408"/>
      <c r="I157" s="230">
        <f t="shared" si="11"/>
        <v>0</v>
      </c>
      <c r="J157" s="116">
        <v>0</v>
      </c>
      <c r="K157" s="408"/>
      <c r="L157" s="230">
        <f t="shared" si="12"/>
        <v>0</v>
      </c>
      <c r="M157" s="464"/>
      <c r="N157" s="118"/>
      <c r="O157" s="230">
        <f t="shared" si="13"/>
        <v>0</v>
      </c>
      <c r="P157" s="387"/>
      <c r="R157" s="346"/>
      <c r="S157" s="346"/>
    </row>
    <row r="158" spans="1:19" x14ac:dyDescent="0.25">
      <c r="A158" s="63">
        <v>2364</v>
      </c>
      <c r="B158" s="111" t="s">
        <v>173</v>
      </c>
      <c r="C158" s="405">
        <f t="shared" si="9"/>
        <v>4362</v>
      </c>
      <c r="D158" s="116">
        <v>4362</v>
      </c>
      <c r="E158" s="117"/>
      <c r="F158" s="227">
        <f t="shared" si="10"/>
        <v>4362</v>
      </c>
      <c r="G158" s="116"/>
      <c r="H158" s="408"/>
      <c r="I158" s="230">
        <f t="shared" si="11"/>
        <v>0</v>
      </c>
      <c r="J158" s="116">
        <v>0</v>
      </c>
      <c r="K158" s="408"/>
      <c r="L158" s="230">
        <f t="shared" si="12"/>
        <v>0</v>
      </c>
      <c r="M158" s="464"/>
      <c r="N158" s="118"/>
      <c r="O158" s="230">
        <f t="shared" si="13"/>
        <v>0</v>
      </c>
      <c r="P158" s="387"/>
      <c r="R158" s="346"/>
      <c r="S158" s="346"/>
    </row>
    <row r="159" spans="1:19" hidden="1" x14ac:dyDescent="0.25">
      <c r="A159" s="63">
        <v>2365</v>
      </c>
      <c r="B159" s="111" t="s">
        <v>174</v>
      </c>
      <c r="C159" s="405">
        <f t="shared" si="9"/>
        <v>0</v>
      </c>
      <c r="D159" s="116">
        <v>0</v>
      </c>
      <c r="E159" s="117"/>
      <c r="F159" s="227">
        <f t="shared" si="10"/>
        <v>0</v>
      </c>
      <c r="G159" s="116"/>
      <c r="H159" s="408"/>
      <c r="I159" s="230">
        <f t="shared" si="11"/>
        <v>0</v>
      </c>
      <c r="J159" s="116">
        <v>0</v>
      </c>
      <c r="K159" s="408"/>
      <c r="L159" s="230">
        <f t="shared" si="12"/>
        <v>0</v>
      </c>
      <c r="M159" s="464"/>
      <c r="N159" s="118"/>
      <c r="O159" s="230">
        <f t="shared" si="13"/>
        <v>0</v>
      </c>
      <c r="P159" s="387"/>
      <c r="R159" s="346"/>
      <c r="S159" s="346"/>
    </row>
    <row r="160" spans="1:19" ht="36" hidden="1" x14ac:dyDescent="0.25">
      <c r="A160" s="63">
        <v>2366</v>
      </c>
      <c r="B160" s="111" t="s">
        <v>175</v>
      </c>
      <c r="C160" s="405">
        <f t="shared" si="9"/>
        <v>0</v>
      </c>
      <c r="D160" s="116">
        <v>0</v>
      </c>
      <c r="E160" s="117"/>
      <c r="F160" s="227">
        <f t="shared" si="10"/>
        <v>0</v>
      </c>
      <c r="G160" s="116"/>
      <c r="H160" s="408"/>
      <c r="I160" s="230">
        <f t="shared" si="11"/>
        <v>0</v>
      </c>
      <c r="J160" s="116">
        <v>0</v>
      </c>
      <c r="K160" s="408"/>
      <c r="L160" s="230">
        <f t="shared" si="12"/>
        <v>0</v>
      </c>
      <c r="M160" s="464"/>
      <c r="N160" s="118"/>
      <c r="O160" s="230">
        <f t="shared" si="13"/>
        <v>0</v>
      </c>
      <c r="P160" s="387"/>
      <c r="R160" s="346"/>
      <c r="S160" s="346"/>
    </row>
    <row r="161" spans="1:19" ht="48" hidden="1" x14ac:dyDescent="0.25">
      <c r="A161" s="63">
        <v>2369</v>
      </c>
      <c r="B161" s="111" t="s">
        <v>176</v>
      </c>
      <c r="C161" s="405">
        <f t="shared" si="9"/>
        <v>0</v>
      </c>
      <c r="D161" s="116">
        <v>0</v>
      </c>
      <c r="E161" s="117"/>
      <c r="F161" s="227">
        <f t="shared" si="10"/>
        <v>0</v>
      </c>
      <c r="G161" s="116"/>
      <c r="H161" s="408"/>
      <c r="I161" s="230">
        <f t="shared" si="11"/>
        <v>0</v>
      </c>
      <c r="J161" s="116">
        <v>0</v>
      </c>
      <c r="K161" s="408"/>
      <c r="L161" s="230">
        <f t="shared" si="12"/>
        <v>0</v>
      </c>
      <c r="M161" s="464"/>
      <c r="N161" s="118"/>
      <c r="O161" s="230">
        <f t="shared" si="13"/>
        <v>0</v>
      </c>
      <c r="P161" s="387"/>
      <c r="R161" s="346"/>
      <c r="S161" s="346"/>
    </row>
    <row r="162" spans="1:19" hidden="1" x14ac:dyDescent="0.25">
      <c r="A162" s="213">
        <v>2370</v>
      </c>
      <c r="B162" s="156" t="s">
        <v>177</v>
      </c>
      <c r="C162" s="405">
        <f t="shared" si="9"/>
        <v>0</v>
      </c>
      <c r="D162" s="231">
        <v>0</v>
      </c>
      <c r="E162" s="232"/>
      <c r="F162" s="216">
        <f t="shared" si="10"/>
        <v>0</v>
      </c>
      <c r="G162" s="231"/>
      <c r="H162" s="467"/>
      <c r="I162" s="219">
        <f t="shared" si="11"/>
        <v>0</v>
      </c>
      <c r="J162" s="231">
        <v>0</v>
      </c>
      <c r="K162" s="467"/>
      <c r="L162" s="219">
        <f t="shared" si="12"/>
        <v>0</v>
      </c>
      <c r="M162" s="468"/>
      <c r="N162" s="234"/>
      <c r="O162" s="219">
        <f t="shared" si="13"/>
        <v>0</v>
      </c>
      <c r="P162" s="434"/>
      <c r="R162" s="346"/>
      <c r="S162" s="346"/>
    </row>
    <row r="163" spans="1:19" hidden="1" x14ac:dyDescent="0.25">
      <c r="A163" s="213">
        <v>2380</v>
      </c>
      <c r="B163" s="156" t="s">
        <v>178</v>
      </c>
      <c r="C163" s="405">
        <f t="shared" si="9"/>
        <v>0</v>
      </c>
      <c r="D163" s="214">
        <f>SUM(D164:D165)</f>
        <v>0</v>
      </c>
      <c r="E163" s="215">
        <f>SUM(E164:E165)</f>
        <v>0</v>
      </c>
      <c r="F163" s="216">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c r="R163" s="346"/>
      <c r="S163" s="346"/>
    </row>
    <row r="164" spans="1:19" hidden="1" x14ac:dyDescent="0.25">
      <c r="A164" s="54">
        <v>2381</v>
      </c>
      <c r="B164" s="101" t="s">
        <v>179</v>
      </c>
      <c r="C164" s="405">
        <f t="shared" si="9"/>
        <v>0</v>
      </c>
      <c r="D164" s="106">
        <v>0</v>
      </c>
      <c r="E164" s="107"/>
      <c r="F164" s="240">
        <f t="shared" si="10"/>
        <v>0</v>
      </c>
      <c r="G164" s="106"/>
      <c r="H164" s="403"/>
      <c r="I164" s="243">
        <f t="shared" si="11"/>
        <v>0</v>
      </c>
      <c r="J164" s="106">
        <v>0</v>
      </c>
      <c r="K164" s="403"/>
      <c r="L164" s="243">
        <f t="shared" si="12"/>
        <v>0</v>
      </c>
      <c r="M164" s="463"/>
      <c r="N164" s="108"/>
      <c r="O164" s="243">
        <f t="shared" si="13"/>
        <v>0</v>
      </c>
      <c r="P164" s="382"/>
      <c r="R164" s="346"/>
      <c r="S164" s="346"/>
    </row>
    <row r="165" spans="1:19" ht="24" hidden="1" x14ac:dyDescent="0.25">
      <c r="A165" s="63">
        <v>2389</v>
      </c>
      <c r="B165" s="111" t="s">
        <v>180</v>
      </c>
      <c r="C165" s="405">
        <f t="shared" si="9"/>
        <v>0</v>
      </c>
      <c r="D165" s="116">
        <v>0</v>
      </c>
      <c r="E165" s="117"/>
      <c r="F165" s="227">
        <f t="shared" si="10"/>
        <v>0</v>
      </c>
      <c r="G165" s="116"/>
      <c r="H165" s="408"/>
      <c r="I165" s="230">
        <f t="shared" si="11"/>
        <v>0</v>
      </c>
      <c r="J165" s="116">
        <v>0</v>
      </c>
      <c r="K165" s="408"/>
      <c r="L165" s="230">
        <f t="shared" si="12"/>
        <v>0</v>
      </c>
      <c r="M165" s="464"/>
      <c r="N165" s="118"/>
      <c r="O165" s="230">
        <f t="shared" si="13"/>
        <v>0</v>
      </c>
      <c r="P165" s="387"/>
      <c r="R165" s="346"/>
      <c r="S165" s="346"/>
    </row>
    <row r="166" spans="1:19" x14ac:dyDescent="0.25">
      <c r="A166" s="213">
        <v>2390</v>
      </c>
      <c r="B166" s="156" t="s">
        <v>181</v>
      </c>
      <c r="C166" s="405">
        <f t="shared" si="9"/>
        <v>300</v>
      </c>
      <c r="D166" s="231">
        <v>157</v>
      </c>
      <c r="E166" s="232"/>
      <c r="F166" s="216">
        <f t="shared" si="10"/>
        <v>157</v>
      </c>
      <c r="G166" s="231"/>
      <c r="H166" s="467"/>
      <c r="I166" s="219">
        <f t="shared" si="11"/>
        <v>0</v>
      </c>
      <c r="J166" s="231">
        <v>143</v>
      </c>
      <c r="K166" s="467"/>
      <c r="L166" s="219">
        <f t="shared" si="12"/>
        <v>143</v>
      </c>
      <c r="M166" s="468"/>
      <c r="N166" s="234"/>
      <c r="O166" s="219">
        <f t="shared" si="13"/>
        <v>0</v>
      </c>
      <c r="P166" s="434"/>
      <c r="R166" s="346"/>
      <c r="S166" s="346"/>
    </row>
    <row r="167" spans="1:19" hidden="1" x14ac:dyDescent="0.25">
      <c r="A167" s="85">
        <v>2400</v>
      </c>
      <c r="B167" s="210" t="s">
        <v>182</v>
      </c>
      <c r="C167" s="393">
        <f t="shared" si="9"/>
        <v>0</v>
      </c>
      <c r="D167" s="245">
        <v>0</v>
      </c>
      <c r="E167" s="246"/>
      <c r="F167" s="97">
        <f t="shared" si="10"/>
        <v>0</v>
      </c>
      <c r="G167" s="245"/>
      <c r="H167" s="474"/>
      <c r="I167" s="99">
        <f t="shared" si="11"/>
        <v>0</v>
      </c>
      <c r="J167" s="245">
        <v>0</v>
      </c>
      <c r="K167" s="474"/>
      <c r="L167" s="99">
        <f t="shared" si="12"/>
        <v>0</v>
      </c>
      <c r="M167" s="331"/>
      <c r="N167" s="248"/>
      <c r="O167" s="99">
        <f t="shared" si="13"/>
        <v>0</v>
      </c>
      <c r="P167" s="397"/>
      <c r="R167" s="346"/>
      <c r="S167" s="346"/>
    </row>
    <row r="168" spans="1:19" ht="24" x14ac:dyDescent="0.25">
      <c r="A168" s="85">
        <v>2500</v>
      </c>
      <c r="B168" s="210" t="s">
        <v>183</v>
      </c>
      <c r="C168" s="393">
        <f t="shared" si="9"/>
        <v>37930</v>
      </c>
      <c r="D168" s="95">
        <f>SUM(D169,D174)</f>
        <v>2780</v>
      </c>
      <c r="E168" s="96">
        <f>SUM(E169,E174)</f>
        <v>0</v>
      </c>
      <c r="F168" s="97">
        <f t="shared" si="10"/>
        <v>2780</v>
      </c>
      <c r="G168" s="95">
        <f>SUM(G169,G174)</f>
        <v>0</v>
      </c>
      <c r="H168" s="399">
        <f t="shared" ref="H168" si="16">SUM(H169,H174)</f>
        <v>0</v>
      </c>
      <c r="I168" s="99">
        <f t="shared" si="11"/>
        <v>0</v>
      </c>
      <c r="J168" s="95">
        <f>SUM(J169,J174)</f>
        <v>35150</v>
      </c>
      <c r="K168" s="399">
        <f t="shared" ref="K168" si="17">SUM(K169,K174)</f>
        <v>0</v>
      </c>
      <c r="L168" s="99">
        <f t="shared" si="12"/>
        <v>35150</v>
      </c>
      <c r="M168" s="459">
        <f t="shared" ref="M168:N168" si="18">SUM(M169,M174)</f>
        <v>0</v>
      </c>
      <c r="N168" s="266">
        <f t="shared" si="18"/>
        <v>0</v>
      </c>
      <c r="O168" s="268">
        <f t="shared" si="13"/>
        <v>0</v>
      </c>
      <c r="P168" s="460"/>
      <c r="R168" s="346"/>
      <c r="S168" s="346"/>
    </row>
    <row r="169" spans="1:19" x14ac:dyDescent="0.25">
      <c r="A169" s="350">
        <v>2510</v>
      </c>
      <c r="B169" s="101" t="s">
        <v>184</v>
      </c>
      <c r="C169" s="400">
        <f t="shared" si="9"/>
        <v>37830</v>
      </c>
      <c r="D169" s="238">
        <f>SUM(D170:D173)</f>
        <v>2680</v>
      </c>
      <c r="E169" s="239">
        <f>SUM(E170:E173)</f>
        <v>0</v>
      </c>
      <c r="F169" s="240">
        <f t="shared" si="10"/>
        <v>2680</v>
      </c>
      <c r="G169" s="238">
        <f>SUM(G170:G173)</f>
        <v>0</v>
      </c>
      <c r="H169" s="470">
        <f t="shared" ref="H169" si="19">SUM(H170:H173)</f>
        <v>0</v>
      </c>
      <c r="I169" s="243">
        <f t="shared" si="11"/>
        <v>0</v>
      </c>
      <c r="J169" s="238">
        <f>SUM(J170:J173)</f>
        <v>35150</v>
      </c>
      <c r="K169" s="470">
        <f t="shared" ref="K169" si="20">SUM(K170:K173)</f>
        <v>0</v>
      </c>
      <c r="L169" s="243">
        <f t="shared" si="12"/>
        <v>35150</v>
      </c>
      <c r="M169" s="475">
        <f t="shared" ref="M169:N169" si="21">SUM(M170:M173)</f>
        <v>0</v>
      </c>
      <c r="N169" s="476">
        <f t="shared" si="21"/>
        <v>0</v>
      </c>
      <c r="O169" s="414">
        <f t="shared" si="13"/>
        <v>0</v>
      </c>
      <c r="P169" s="416"/>
      <c r="R169" s="346"/>
      <c r="S169" s="346"/>
    </row>
    <row r="170" spans="1:19" ht="24" x14ac:dyDescent="0.25">
      <c r="A170" s="64">
        <v>2512</v>
      </c>
      <c r="B170" s="111" t="s">
        <v>185</v>
      </c>
      <c r="C170" s="405">
        <f t="shared" si="9"/>
        <v>35150</v>
      </c>
      <c r="D170" s="116">
        <v>0</v>
      </c>
      <c r="E170" s="117"/>
      <c r="F170" s="227">
        <f t="shared" si="10"/>
        <v>0</v>
      </c>
      <c r="G170" s="116"/>
      <c r="H170" s="408"/>
      <c r="I170" s="230">
        <f t="shared" si="11"/>
        <v>0</v>
      </c>
      <c r="J170" s="116">
        <v>35150</v>
      </c>
      <c r="K170" s="408"/>
      <c r="L170" s="230">
        <f t="shared" si="12"/>
        <v>35150</v>
      </c>
      <c r="M170" s="464"/>
      <c r="N170" s="118"/>
      <c r="O170" s="230">
        <f t="shared" si="13"/>
        <v>0</v>
      </c>
      <c r="P170" s="387"/>
      <c r="R170" s="346"/>
      <c r="S170" s="346"/>
    </row>
    <row r="171" spans="1:19" ht="36" hidden="1" x14ac:dyDescent="0.25">
      <c r="A171" s="64">
        <v>2513</v>
      </c>
      <c r="B171" s="111" t="s">
        <v>186</v>
      </c>
      <c r="C171" s="405">
        <f t="shared" si="9"/>
        <v>0</v>
      </c>
      <c r="D171" s="116">
        <v>0</v>
      </c>
      <c r="E171" s="117"/>
      <c r="F171" s="227">
        <f t="shared" si="10"/>
        <v>0</v>
      </c>
      <c r="G171" s="116"/>
      <c r="H171" s="408"/>
      <c r="I171" s="230">
        <f t="shared" si="11"/>
        <v>0</v>
      </c>
      <c r="J171" s="116">
        <v>0</v>
      </c>
      <c r="K171" s="408"/>
      <c r="L171" s="230">
        <f t="shared" si="12"/>
        <v>0</v>
      </c>
      <c r="M171" s="464"/>
      <c r="N171" s="118"/>
      <c r="O171" s="230">
        <f t="shared" si="13"/>
        <v>0</v>
      </c>
      <c r="P171" s="387"/>
      <c r="R171" s="346"/>
      <c r="S171" s="346"/>
    </row>
    <row r="172" spans="1:19" ht="24" hidden="1" x14ac:dyDescent="0.25">
      <c r="A172" s="64">
        <v>2515</v>
      </c>
      <c r="B172" s="111" t="s">
        <v>187</v>
      </c>
      <c r="C172" s="405">
        <f t="shared" si="9"/>
        <v>0</v>
      </c>
      <c r="D172" s="116">
        <v>0</v>
      </c>
      <c r="E172" s="117"/>
      <c r="F172" s="227">
        <f t="shared" si="10"/>
        <v>0</v>
      </c>
      <c r="G172" s="116"/>
      <c r="H172" s="408"/>
      <c r="I172" s="230">
        <f t="shared" si="11"/>
        <v>0</v>
      </c>
      <c r="J172" s="116">
        <v>0</v>
      </c>
      <c r="K172" s="408"/>
      <c r="L172" s="230">
        <f t="shared" si="12"/>
        <v>0</v>
      </c>
      <c r="M172" s="464"/>
      <c r="N172" s="118"/>
      <c r="O172" s="230">
        <f t="shared" si="13"/>
        <v>0</v>
      </c>
      <c r="P172" s="387"/>
      <c r="R172" s="346"/>
      <c r="S172" s="346"/>
    </row>
    <row r="173" spans="1:19" ht="24" x14ac:dyDescent="0.25">
      <c r="A173" s="64">
        <v>2519</v>
      </c>
      <c r="B173" s="111" t="s">
        <v>188</v>
      </c>
      <c r="C173" s="405">
        <f t="shared" si="9"/>
        <v>2680</v>
      </c>
      <c r="D173" s="116">
        <v>2680</v>
      </c>
      <c r="E173" s="117"/>
      <c r="F173" s="227">
        <f t="shared" si="10"/>
        <v>2680</v>
      </c>
      <c r="G173" s="116"/>
      <c r="H173" s="408"/>
      <c r="I173" s="230">
        <f t="shared" si="11"/>
        <v>0</v>
      </c>
      <c r="J173" s="116">
        <v>0</v>
      </c>
      <c r="K173" s="408"/>
      <c r="L173" s="230">
        <f t="shared" si="12"/>
        <v>0</v>
      </c>
      <c r="M173" s="464"/>
      <c r="N173" s="118"/>
      <c r="O173" s="230">
        <f t="shared" si="13"/>
        <v>0</v>
      </c>
      <c r="P173" s="387"/>
      <c r="R173" s="346"/>
      <c r="S173" s="346"/>
    </row>
    <row r="174" spans="1:19" ht="24" x14ac:dyDescent="0.25">
      <c r="A174" s="224">
        <v>2520</v>
      </c>
      <c r="B174" s="111" t="s">
        <v>189</v>
      </c>
      <c r="C174" s="405">
        <f t="shared" si="9"/>
        <v>100</v>
      </c>
      <c r="D174" s="116">
        <v>100</v>
      </c>
      <c r="E174" s="117"/>
      <c r="F174" s="227">
        <f t="shared" si="10"/>
        <v>100</v>
      </c>
      <c r="G174" s="116"/>
      <c r="H174" s="408"/>
      <c r="I174" s="230">
        <f t="shared" si="11"/>
        <v>0</v>
      </c>
      <c r="J174" s="116">
        <v>0</v>
      </c>
      <c r="K174" s="408"/>
      <c r="L174" s="230">
        <f t="shared" si="12"/>
        <v>0</v>
      </c>
      <c r="M174" s="464"/>
      <c r="N174" s="118"/>
      <c r="O174" s="230">
        <f t="shared" si="13"/>
        <v>0</v>
      </c>
      <c r="P174" s="387"/>
      <c r="R174" s="346"/>
      <c r="S174" s="346"/>
    </row>
    <row r="175" spans="1:19" s="252" customFormat="1" ht="48" hidden="1" x14ac:dyDescent="0.25">
      <c r="A175" s="29">
        <v>2800</v>
      </c>
      <c r="B175" s="101" t="s">
        <v>190</v>
      </c>
      <c r="C175" s="400">
        <f t="shared" si="9"/>
        <v>0</v>
      </c>
      <c r="D175" s="57">
        <v>0</v>
      </c>
      <c r="E175" s="58"/>
      <c r="F175" s="610">
        <f t="shared" si="10"/>
        <v>0</v>
      </c>
      <c r="G175" s="57"/>
      <c r="H175" s="379"/>
      <c r="I175" s="380">
        <f t="shared" si="11"/>
        <v>0</v>
      </c>
      <c r="J175" s="57">
        <v>0</v>
      </c>
      <c r="K175" s="379"/>
      <c r="L175" s="380">
        <f t="shared" si="12"/>
        <v>0</v>
      </c>
      <c r="M175" s="381"/>
      <c r="N175" s="60"/>
      <c r="O175" s="380">
        <f t="shared" si="13"/>
        <v>0</v>
      </c>
      <c r="P175" s="382"/>
      <c r="R175" s="346"/>
      <c r="S175" s="346"/>
    </row>
    <row r="176" spans="1:19" hidden="1" x14ac:dyDescent="0.25">
      <c r="A176" s="200">
        <v>3000</v>
      </c>
      <c r="B176" s="200" t="s">
        <v>191</v>
      </c>
      <c r="C176" s="455">
        <f t="shared" si="9"/>
        <v>0</v>
      </c>
      <c r="D176" s="206">
        <f>SUM(D177,D187)</f>
        <v>0</v>
      </c>
      <c r="E176" s="604">
        <f>SUM(E177,E187)</f>
        <v>0</v>
      </c>
      <c r="F176" s="6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c r="R176" s="346"/>
      <c r="S176" s="346"/>
    </row>
    <row r="177" spans="1:19" ht="24" hidden="1" x14ac:dyDescent="0.25">
      <c r="A177" s="85">
        <v>3200</v>
      </c>
      <c r="B177" s="253" t="s">
        <v>192</v>
      </c>
      <c r="C177" s="393">
        <f t="shared" si="9"/>
        <v>0</v>
      </c>
      <c r="D177" s="95">
        <f>SUM(D178,D182)</f>
        <v>0</v>
      </c>
      <c r="E177" s="96">
        <f>SUM(E178,E182)</f>
        <v>0</v>
      </c>
      <c r="F177" s="97">
        <f t="shared" si="10"/>
        <v>0</v>
      </c>
      <c r="G177" s="95">
        <f>SUM(G178,G182)</f>
        <v>0</v>
      </c>
      <c r="H177" s="399">
        <f t="shared" ref="H177" si="22">SUM(H178,H182)</f>
        <v>0</v>
      </c>
      <c r="I177" s="99">
        <f t="shared" si="11"/>
        <v>0</v>
      </c>
      <c r="J177" s="95">
        <f>SUM(J178,J182)</f>
        <v>0</v>
      </c>
      <c r="K177" s="399">
        <f t="shared" ref="K177" si="23">SUM(K178,K182)</f>
        <v>0</v>
      </c>
      <c r="L177" s="99">
        <f t="shared" si="12"/>
        <v>0</v>
      </c>
      <c r="M177" s="459">
        <f t="shared" ref="M177:N177" si="24">SUM(M178,M182)</f>
        <v>0</v>
      </c>
      <c r="N177" s="266">
        <f t="shared" si="24"/>
        <v>0</v>
      </c>
      <c r="O177" s="268">
        <f t="shared" si="13"/>
        <v>0</v>
      </c>
      <c r="P177" s="460"/>
      <c r="R177" s="346"/>
      <c r="S177" s="346"/>
    </row>
    <row r="178" spans="1:19" ht="36" hidden="1" x14ac:dyDescent="0.25">
      <c r="A178" s="350">
        <v>3260</v>
      </c>
      <c r="B178" s="101" t="s">
        <v>193</v>
      </c>
      <c r="C178" s="400">
        <f t="shared" si="9"/>
        <v>0</v>
      </c>
      <c r="D178" s="238">
        <f>SUM(D179:D181)</f>
        <v>0</v>
      </c>
      <c r="E178" s="239">
        <f>SUM(E179:E181)</f>
        <v>0</v>
      </c>
      <c r="F178" s="240">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c r="R178" s="346"/>
      <c r="S178" s="346"/>
    </row>
    <row r="179" spans="1:19" ht="24" hidden="1" x14ac:dyDescent="0.25">
      <c r="A179" s="64">
        <v>3261</v>
      </c>
      <c r="B179" s="111" t="s">
        <v>194</v>
      </c>
      <c r="C179" s="405">
        <f t="shared" si="9"/>
        <v>0</v>
      </c>
      <c r="D179" s="116">
        <v>0</v>
      </c>
      <c r="E179" s="117"/>
      <c r="F179" s="227">
        <f t="shared" si="10"/>
        <v>0</v>
      </c>
      <c r="G179" s="116"/>
      <c r="H179" s="408"/>
      <c r="I179" s="230">
        <f t="shared" si="11"/>
        <v>0</v>
      </c>
      <c r="J179" s="116">
        <v>0</v>
      </c>
      <c r="K179" s="408"/>
      <c r="L179" s="230">
        <f t="shared" si="12"/>
        <v>0</v>
      </c>
      <c r="M179" s="464"/>
      <c r="N179" s="118"/>
      <c r="O179" s="230">
        <f t="shared" si="13"/>
        <v>0</v>
      </c>
      <c r="P179" s="387"/>
      <c r="R179" s="346"/>
      <c r="S179" s="346"/>
    </row>
    <row r="180" spans="1:19" ht="36" hidden="1" x14ac:dyDescent="0.25">
      <c r="A180" s="64">
        <v>3262</v>
      </c>
      <c r="B180" s="111" t="s">
        <v>195</v>
      </c>
      <c r="C180" s="405">
        <f t="shared" si="9"/>
        <v>0</v>
      </c>
      <c r="D180" s="116">
        <v>0</v>
      </c>
      <c r="E180" s="117"/>
      <c r="F180" s="227">
        <f t="shared" si="10"/>
        <v>0</v>
      </c>
      <c r="G180" s="116"/>
      <c r="H180" s="408"/>
      <c r="I180" s="230">
        <f t="shared" si="11"/>
        <v>0</v>
      </c>
      <c r="J180" s="116">
        <v>0</v>
      </c>
      <c r="K180" s="408"/>
      <c r="L180" s="230">
        <f t="shared" si="12"/>
        <v>0</v>
      </c>
      <c r="M180" s="464"/>
      <c r="N180" s="118"/>
      <c r="O180" s="230">
        <f t="shared" si="13"/>
        <v>0</v>
      </c>
      <c r="P180" s="387"/>
      <c r="R180" s="346"/>
      <c r="S180" s="346"/>
    </row>
    <row r="181" spans="1:19" ht="24" hidden="1" x14ac:dyDescent="0.25">
      <c r="A181" s="64">
        <v>3263</v>
      </c>
      <c r="B181" s="111" t="s">
        <v>196</v>
      </c>
      <c r="C181" s="405">
        <f t="shared" si="9"/>
        <v>0</v>
      </c>
      <c r="D181" s="116">
        <v>0</v>
      </c>
      <c r="E181" s="117"/>
      <c r="F181" s="227">
        <f t="shared" si="10"/>
        <v>0</v>
      </c>
      <c r="G181" s="116"/>
      <c r="H181" s="408"/>
      <c r="I181" s="230">
        <f t="shared" si="11"/>
        <v>0</v>
      </c>
      <c r="J181" s="116">
        <v>0</v>
      </c>
      <c r="K181" s="408"/>
      <c r="L181" s="230">
        <f t="shared" si="12"/>
        <v>0</v>
      </c>
      <c r="M181" s="464"/>
      <c r="N181" s="118"/>
      <c r="O181" s="230">
        <f t="shared" si="13"/>
        <v>0</v>
      </c>
      <c r="P181" s="387"/>
      <c r="R181" s="346"/>
      <c r="S181" s="346"/>
    </row>
    <row r="182" spans="1:19" ht="84" hidden="1" x14ac:dyDescent="0.25">
      <c r="A182" s="350">
        <v>3290</v>
      </c>
      <c r="B182" s="101" t="s">
        <v>341</v>
      </c>
      <c r="C182" s="405">
        <f t="shared" ref="C182:C258" si="25">F182+I182+L182+O182</f>
        <v>0</v>
      </c>
      <c r="D182" s="238">
        <f>SUM(D183:D186)</f>
        <v>0</v>
      </c>
      <c r="E182" s="239">
        <f>SUM(E183:E186)</f>
        <v>0</v>
      </c>
      <c r="F182" s="240">
        <f t="shared" si="10"/>
        <v>0</v>
      </c>
      <c r="G182" s="238">
        <f>SUM(G183:G186)</f>
        <v>0</v>
      </c>
      <c r="H182" s="470">
        <f t="shared" ref="H182" si="26">SUM(H183:H186)</f>
        <v>0</v>
      </c>
      <c r="I182" s="243">
        <f t="shared" si="11"/>
        <v>0</v>
      </c>
      <c r="J182" s="238">
        <f>SUM(J183:J186)</f>
        <v>0</v>
      </c>
      <c r="K182" s="470">
        <f t="shared" ref="K182" si="27">SUM(K183:K186)</f>
        <v>0</v>
      </c>
      <c r="L182" s="243">
        <f t="shared" si="12"/>
        <v>0</v>
      </c>
      <c r="M182" s="477">
        <f t="shared" ref="M182:N182" si="28">SUM(M183:M186)</f>
        <v>0</v>
      </c>
      <c r="N182" s="478">
        <f t="shared" si="28"/>
        <v>0</v>
      </c>
      <c r="O182" s="479">
        <f t="shared" si="13"/>
        <v>0</v>
      </c>
      <c r="P182" s="480"/>
      <c r="R182" s="346"/>
      <c r="S182" s="346"/>
    </row>
    <row r="183" spans="1:19" ht="72" hidden="1" x14ac:dyDescent="0.25">
      <c r="A183" s="64">
        <v>3291</v>
      </c>
      <c r="B183" s="111" t="s">
        <v>198</v>
      </c>
      <c r="C183" s="405">
        <f t="shared" si="25"/>
        <v>0</v>
      </c>
      <c r="D183" s="116">
        <v>0</v>
      </c>
      <c r="E183" s="117"/>
      <c r="F183" s="227">
        <f t="shared" ref="F183:F246" si="29">D183+E183</f>
        <v>0</v>
      </c>
      <c r="G183" s="116"/>
      <c r="H183" s="408"/>
      <c r="I183" s="230">
        <f t="shared" ref="I183:I246" si="30">G183+H183</f>
        <v>0</v>
      </c>
      <c r="J183" s="116">
        <v>0</v>
      </c>
      <c r="K183" s="408"/>
      <c r="L183" s="230">
        <f t="shared" ref="L183:L246" si="31">J183+K183</f>
        <v>0</v>
      </c>
      <c r="M183" s="464"/>
      <c r="N183" s="118"/>
      <c r="O183" s="230">
        <f t="shared" ref="O183:O246" si="32">M183+N183</f>
        <v>0</v>
      </c>
      <c r="P183" s="387"/>
      <c r="R183" s="346"/>
      <c r="S183" s="346"/>
    </row>
    <row r="184" spans="1:19" ht="72" hidden="1" x14ac:dyDescent="0.25">
      <c r="A184" s="64">
        <v>3292</v>
      </c>
      <c r="B184" s="111" t="s">
        <v>199</v>
      </c>
      <c r="C184" s="405">
        <f t="shared" si="25"/>
        <v>0</v>
      </c>
      <c r="D184" s="116">
        <v>0</v>
      </c>
      <c r="E184" s="117"/>
      <c r="F184" s="227">
        <f t="shared" si="29"/>
        <v>0</v>
      </c>
      <c r="G184" s="116"/>
      <c r="H184" s="408"/>
      <c r="I184" s="230">
        <f t="shared" si="30"/>
        <v>0</v>
      </c>
      <c r="J184" s="116">
        <v>0</v>
      </c>
      <c r="K184" s="408"/>
      <c r="L184" s="230">
        <f t="shared" si="31"/>
        <v>0</v>
      </c>
      <c r="M184" s="464"/>
      <c r="N184" s="118"/>
      <c r="O184" s="230">
        <f t="shared" si="32"/>
        <v>0</v>
      </c>
      <c r="P184" s="387"/>
      <c r="R184" s="346"/>
      <c r="S184" s="346"/>
    </row>
    <row r="185" spans="1:19" ht="72" hidden="1" x14ac:dyDescent="0.25">
      <c r="A185" s="64">
        <v>3293</v>
      </c>
      <c r="B185" s="111" t="s">
        <v>200</v>
      </c>
      <c r="C185" s="405">
        <f t="shared" si="25"/>
        <v>0</v>
      </c>
      <c r="D185" s="116">
        <v>0</v>
      </c>
      <c r="E185" s="117"/>
      <c r="F185" s="227">
        <f t="shared" si="29"/>
        <v>0</v>
      </c>
      <c r="G185" s="116"/>
      <c r="H185" s="408"/>
      <c r="I185" s="230">
        <f t="shared" si="30"/>
        <v>0</v>
      </c>
      <c r="J185" s="116">
        <v>0</v>
      </c>
      <c r="K185" s="408"/>
      <c r="L185" s="230">
        <f t="shared" si="31"/>
        <v>0</v>
      </c>
      <c r="M185" s="464"/>
      <c r="N185" s="118"/>
      <c r="O185" s="230">
        <f t="shared" si="32"/>
        <v>0</v>
      </c>
      <c r="P185" s="387"/>
      <c r="R185" s="346"/>
      <c r="S185" s="346"/>
    </row>
    <row r="186" spans="1:19" ht="60" hidden="1" x14ac:dyDescent="0.25">
      <c r="A186" s="256">
        <v>3294</v>
      </c>
      <c r="B186" s="111" t="s">
        <v>201</v>
      </c>
      <c r="C186" s="481">
        <f t="shared" si="25"/>
        <v>0</v>
      </c>
      <c r="D186" s="257">
        <v>0</v>
      </c>
      <c r="E186" s="258"/>
      <c r="F186" s="618">
        <f t="shared" si="29"/>
        <v>0</v>
      </c>
      <c r="G186" s="257"/>
      <c r="H186" s="483"/>
      <c r="I186" s="479">
        <f t="shared" si="30"/>
        <v>0</v>
      </c>
      <c r="J186" s="257">
        <v>0</v>
      </c>
      <c r="K186" s="483"/>
      <c r="L186" s="479">
        <f t="shared" si="31"/>
        <v>0</v>
      </c>
      <c r="M186" s="484"/>
      <c r="N186" s="260"/>
      <c r="O186" s="479">
        <f t="shared" si="32"/>
        <v>0</v>
      </c>
      <c r="P186" s="480"/>
      <c r="R186" s="346"/>
      <c r="S186" s="346"/>
    </row>
    <row r="187" spans="1:19" ht="48" hidden="1" x14ac:dyDescent="0.25">
      <c r="A187" s="137">
        <v>3300</v>
      </c>
      <c r="B187" s="253" t="s">
        <v>202</v>
      </c>
      <c r="C187" s="485">
        <f t="shared" si="25"/>
        <v>0</v>
      </c>
      <c r="D187" s="211">
        <f>SUM(D188:D189)</f>
        <v>0</v>
      </c>
      <c r="E187" s="264">
        <f>SUM(E188:E189)</f>
        <v>0</v>
      </c>
      <c r="F187" s="265">
        <f t="shared" si="29"/>
        <v>0</v>
      </c>
      <c r="G187" s="211">
        <f>SUM(G188:G189)</f>
        <v>0</v>
      </c>
      <c r="H187" s="486">
        <f t="shared" ref="H187" si="33">SUM(H188:H189)</f>
        <v>0</v>
      </c>
      <c r="I187" s="268">
        <f t="shared" si="30"/>
        <v>0</v>
      </c>
      <c r="J187" s="211">
        <f>SUM(J188:J189)</f>
        <v>0</v>
      </c>
      <c r="K187" s="486">
        <f t="shared" ref="K187" si="34">SUM(K188:K189)</f>
        <v>0</v>
      </c>
      <c r="L187" s="268">
        <f t="shared" si="31"/>
        <v>0</v>
      </c>
      <c r="M187" s="459">
        <f t="shared" ref="M187:N187" si="35">SUM(M188:M189)</f>
        <v>0</v>
      </c>
      <c r="N187" s="266">
        <f t="shared" si="35"/>
        <v>0</v>
      </c>
      <c r="O187" s="268">
        <f t="shared" si="32"/>
        <v>0</v>
      </c>
      <c r="P187" s="460"/>
      <c r="R187" s="346"/>
      <c r="S187" s="346"/>
    </row>
    <row r="188" spans="1:19" ht="48" hidden="1" x14ac:dyDescent="0.25">
      <c r="A188" s="155">
        <v>3310</v>
      </c>
      <c r="B188" s="156" t="s">
        <v>203</v>
      </c>
      <c r="C188" s="435">
        <f t="shared" si="25"/>
        <v>0</v>
      </c>
      <c r="D188" s="231">
        <v>0</v>
      </c>
      <c r="E188" s="232"/>
      <c r="F188" s="216">
        <f t="shared" si="29"/>
        <v>0</v>
      </c>
      <c r="G188" s="231"/>
      <c r="H188" s="467"/>
      <c r="I188" s="219">
        <f t="shared" si="30"/>
        <v>0</v>
      </c>
      <c r="J188" s="231">
        <v>0</v>
      </c>
      <c r="K188" s="467"/>
      <c r="L188" s="219">
        <f t="shared" si="31"/>
        <v>0</v>
      </c>
      <c r="M188" s="468"/>
      <c r="N188" s="234"/>
      <c r="O188" s="219">
        <f t="shared" si="32"/>
        <v>0</v>
      </c>
      <c r="P188" s="434"/>
      <c r="R188" s="346"/>
      <c r="S188" s="346"/>
    </row>
    <row r="189" spans="1:19" ht="60" hidden="1" x14ac:dyDescent="0.25">
      <c r="A189" s="55">
        <v>3320</v>
      </c>
      <c r="B189" s="101" t="s">
        <v>204</v>
      </c>
      <c r="C189" s="400">
        <f t="shared" si="25"/>
        <v>0</v>
      </c>
      <c r="D189" s="106">
        <v>0</v>
      </c>
      <c r="E189" s="107"/>
      <c r="F189" s="240">
        <f t="shared" si="29"/>
        <v>0</v>
      </c>
      <c r="G189" s="106"/>
      <c r="H189" s="403"/>
      <c r="I189" s="243">
        <f t="shared" si="30"/>
        <v>0</v>
      </c>
      <c r="J189" s="106">
        <v>0</v>
      </c>
      <c r="K189" s="403"/>
      <c r="L189" s="243">
        <f t="shared" si="31"/>
        <v>0</v>
      </c>
      <c r="M189" s="463"/>
      <c r="N189" s="108"/>
      <c r="O189" s="243">
        <f t="shared" si="32"/>
        <v>0</v>
      </c>
      <c r="P189" s="382"/>
      <c r="R189" s="346"/>
      <c r="S189" s="346"/>
    </row>
    <row r="190" spans="1:19" hidden="1" x14ac:dyDescent="0.25">
      <c r="A190" s="269">
        <v>4000</v>
      </c>
      <c r="B190" s="200" t="s">
        <v>205</v>
      </c>
      <c r="C190" s="455">
        <f t="shared" si="25"/>
        <v>0</v>
      </c>
      <c r="D190" s="206">
        <f>SUM(D191,D194)</f>
        <v>0</v>
      </c>
      <c r="E190" s="604">
        <f>SUM(E191,E194)</f>
        <v>0</v>
      </c>
      <c r="F190" s="608">
        <f t="shared" si="29"/>
        <v>0</v>
      </c>
      <c r="G190" s="206">
        <f>SUM(G191,G194)</f>
        <v>0</v>
      </c>
      <c r="H190" s="456">
        <f>SUM(H191,H194)</f>
        <v>0</v>
      </c>
      <c r="I190" s="209">
        <f t="shared" si="30"/>
        <v>0</v>
      </c>
      <c r="J190" s="206">
        <f>SUM(J191,J194)</f>
        <v>0</v>
      </c>
      <c r="K190" s="456">
        <f>SUM(K191,K194)</f>
        <v>0</v>
      </c>
      <c r="L190" s="209">
        <f t="shared" si="31"/>
        <v>0</v>
      </c>
      <c r="M190" s="457">
        <f>SUM(M191,M194)</f>
        <v>0</v>
      </c>
      <c r="N190" s="207">
        <f>SUM(N191,N194)</f>
        <v>0</v>
      </c>
      <c r="O190" s="209">
        <f t="shared" si="32"/>
        <v>0</v>
      </c>
      <c r="P190" s="458"/>
      <c r="R190" s="346"/>
      <c r="S190" s="346"/>
    </row>
    <row r="191" spans="1:19" ht="24" hidden="1" x14ac:dyDescent="0.25">
      <c r="A191" s="270">
        <v>4200</v>
      </c>
      <c r="B191" s="210" t="s">
        <v>206</v>
      </c>
      <c r="C191" s="393">
        <f t="shared" si="25"/>
        <v>0</v>
      </c>
      <c r="D191" s="95">
        <f>SUM(D192,D193)</f>
        <v>0</v>
      </c>
      <c r="E191" s="96">
        <f>SUM(E192,E193)</f>
        <v>0</v>
      </c>
      <c r="F191" s="97">
        <f t="shared" si="29"/>
        <v>0</v>
      </c>
      <c r="G191" s="95">
        <f>SUM(G192,G193)</f>
        <v>0</v>
      </c>
      <c r="H191" s="399">
        <f>SUM(H192,H193)</f>
        <v>0</v>
      </c>
      <c r="I191" s="99">
        <f t="shared" si="30"/>
        <v>0</v>
      </c>
      <c r="J191" s="95">
        <f>SUM(J192,J193)</f>
        <v>0</v>
      </c>
      <c r="K191" s="399">
        <f>SUM(K192,K193)</f>
        <v>0</v>
      </c>
      <c r="L191" s="99">
        <f t="shared" si="31"/>
        <v>0</v>
      </c>
      <c r="M191" s="469">
        <f>SUM(M192,M193)</f>
        <v>0</v>
      </c>
      <c r="N191" s="98">
        <f>SUM(N192,N193)</f>
        <v>0</v>
      </c>
      <c r="O191" s="99">
        <f t="shared" si="32"/>
        <v>0</v>
      </c>
      <c r="P191" s="397"/>
      <c r="R191" s="346"/>
      <c r="S191" s="346"/>
    </row>
    <row r="192" spans="1:19" ht="36" hidden="1" x14ac:dyDescent="0.25">
      <c r="A192" s="350">
        <v>4240</v>
      </c>
      <c r="B192" s="101" t="s">
        <v>207</v>
      </c>
      <c r="C192" s="400">
        <f t="shared" si="25"/>
        <v>0</v>
      </c>
      <c r="D192" s="106">
        <v>0</v>
      </c>
      <c r="E192" s="107"/>
      <c r="F192" s="240">
        <f t="shared" si="29"/>
        <v>0</v>
      </c>
      <c r="G192" s="106"/>
      <c r="H192" s="403"/>
      <c r="I192" s="243">
        <f t="shared" si="30"/>
        <v>0</v>
      </c>
      <c r="J192" s="106">
        <v>0</v>
      </c>
      <c r="K192" s="403"/>
      <c r="L192" s="243">
        <f t="shared" si="31"/>
        <v>0</v>
      </c>
      <c r="M192" s="463"/>
      <c r="N192" s="108"/>
      <c r="O192" s="243">
        <f t="shared" si="32"/>
        <v>0</v>
      </c>
      <c r="P192" s="382"/>
      <c r="R192" s="346"/>
      <c r="S192" s="346"/>
    </row>
    <row r="193" spans="1:19" ht="24" hidden="1" x14ac:dyDescent="0.25">
      <c r="A193" s="224">
        <v>4250</v>
      </c>
      <c r="B193" s="111" t="s">
        <v>208</v>
      </c>
      <c r="C193" s="405">
        <f t="shared" si="25"/>
        <v>0</v>
      </c>
      <c r="D193" s="116">
        <v>0</v>
      </c>
      <c r="E193" s="117"/>
      <c r="F193" s="227">
        <f t="shared" si="29"/>
        <v>0</v>
      </c>
      <c r="G193" s="116"/>
      <c r="H193" s="408"/>
      <c r="I193" s="230">
        <f t="shared" si="30"/>
        <v>0</v>
      </c>
      <c r="J193" s="116">
        <v>0</v>
      </c>
      <c r="K193" s="408"/>
      <c r="L193" s="230">
        <f t="shared" si="31"/>
        <v>0</v>
      </c>
      <c r="M193" s="464"/>
      <c r="N193" s="118"/>
      <c r="O193" s="230">
        <f t="shared" si="32"/>
        <v>0</v>
      </c>
      <c r="P193" s="387"/>
      <c r="R193" s="346"/>
      <c r="S193" s="346"/>
    </row>
    <row r="194" spans="1:19" hidden="1" x14ac:dyDescent="0.25">
      <c r="A194" s="85">
        <v>4300</v>
      </c>
      <c r="B194" s="210" t="s">
        <v>209</v>
      </c>
      <c r="C194" s="393">
        <f t="shared" si="25"/>
        <v>0</v>
      </c>
      <c r="D194" s="95">
        <f>SUM(D195)</f>
        <v>0</v>
      </c>
      <c r="E194" s="96">
        <f>SUM(E195)</f>
        <v>0</v>
      </c>
      <c r="F194" s="97">
        <f t="shared" si="29"/>
        <v>0</v>
      </c>
      <c r="G194" s="95">
        <f>SUM(G195)</f>
        <v>0</v>
      </c>
      <c r="H194" s="399">
        <f>SUM(H195)</f>
        <v>0</v>
      </c>
      <c r="I194" s="99">
        <f t="shared" si="30"/>
        <v>0</v>
      </c>
      <c r="J194" s="95">
        <f>SUM(J195)</f>
        <v>0</v>
      </c>
      <c r="K194" s="399">
        <f>SUM(K195)</f>
        <v>0</v>
      </c>
      <c r="L194" s="99">
        <f t="shared" si="31"/>
        <v>0</v>
      </c>
      <c r="M194" s="469">
        <f>SUM(M195)</f>
        <v>0</v>
      </c>
      <c r="N194" s="98">
        <f>SUM(N195)</f>
        <v>0</v>
      </c>
      <c r="O194" s="99">
        <f t="shared" si="32"/>
        <v>0</v>
      </c>
      <c r="P194" s="397"/>
      <c r="R194" s="346"/>
      <c r="S194" s="346"/>
    </row>
    <row r="195" spans="1:19" ht="24" hidden="1" x14ac:dyDescent="0.25">
      <c r="A195" s="350">
        <v>4310</v>
      </c>
      <c r="B195" s="101" t="s">
        <v>210</v>
      </c>
      <c r="C195" s="400">
        <f t="shared" si="25"/>
        <v>0</v>
      </c>
      <c r="D195" s="238">
        <f>SUM(D196:D196)</f>
        <v>0</v>
      </c>
      <c r="E195" s="239">
        <f>SUM(E196:E196)</f>
        <v>0</v>
      </c>
      <c r="F195" s="240">
        <f t="shared" si="29"/>
        <v>0</v>
      </c>
      <c r="G195" s="238">
        <f>SUM(G196:G196)</f>
        <v>0</v>
      </c>
      <c r="H195" s="470">
        <f>SUM(H196:H196)</f>
        <v>0</v>
      </c>
      <c r="I195" s="243">
        <f t="shared" si="30"/>
        <v>0</v>
      </c>
      <c r="J195" s="238">
        <f>SUM(J196:J196)</f>
        <v>0</v>
      </c>
      <c r="K195" s="470">
        <f>SUM(K196:K196)</f>
        <v>0</v>
      </c>
      <c r="L195" s="243">
        <f t="shared" si="31"/>
        <v>0</v>
      </c>
      <c r="M195" s="471">
        <f>SUM(M196:M196)</f>
        <v>0</v>
      </c>
      <c r="N195" s="241">
        <f>SUM(N196:N196)</f>
        <v>0</v>
      </c>
      <c r="O195" s="243">
        <f t="shared" si="32"/>
        <v>0</v>
      </c>
      <c r="P195" s="382"/>
      <c r="R195" s="346"/>
      <c r="S195" s="346"/>
    </row>
    <row r="196" spans="1:19" ht="36" hidden="1" x14ac:dyDescent="0.25">
      <c r="A196" s="64">
        <v>4311</v>
      </c>
      <c r="B196" s="111" t="s">
        <v>211</v>
      </c>
      <c r="C196" s="405">
        <f t="shared" si="25"/>
        <v>0</v>
      </c>
      <c r="D196" s="116">
        <v>0</v>
      </c>
      <c r="E196" s="117"/>
      <c r="F196" s="227">
        <f t="shared" si="29"/>
        <v>0</v>
      </c>
      <c r="G196" s="116"/>
      <c r="H196" s="408"/>
      <c r="I196" s="230">
        <f t="shared" si="30"/>
        <v>0</v>
      </c>
      <c r="J196" s="116">
        <v>0</v>
      </c>
      <c r="K196" s="408"/>
      <c r="L196" s="230">
        <f t="shared" si="31"/>
        <v>0</v>
      </c>
      <c r="M196" s="464"/>
      <c r="N196" s="118"/>
      <c r="O196" s="230">
        <f t="shared" si="32"/>
        <v>0</v>
      </c>
      <c r="P196" s="387"/>
      <c r="R196" s="346"/>
      <c r="S196" s="346"/>
    </row>
    <row r="197" spans="1:19" s="37" customFormat="1" ht="24" x14ac:dyDescent="0.25">
      <c r="A197" s="271"/>
      <c r="B197" s="29" t="s">
        <v>212</v>
      </c>
      <c r="C197" s="452">
        <f t="shared" si="25"/>
        <v>61068</v>
      </c>
      <c r="D197" s="173">
        <f>SUM(D198,D233,D271)</f>
        <v>46068</v>
      </c>
      <c r="E197" s="174">
        <f>SUM(E198,E233,E271)</f>
        <v>0</v>
      </c>
      <c r="F197" s="175">
        <f t="shared" si="29"/>
        <v>46068</v>
      </c>
      <c r="G197" s="173">
        <f>SUM(G198,G233,G271)</f>
        <v>0</v>
      </c>
      <c r="H197" s="453">
        <f>SUM(H198,H233,H271)</f>
        <v>0</v>
      </c>
      <c r="I197" s="199">
        <f t="shared" si="30"/>
        <v>0</v>
      </c>
      <c r="J197" s="173">
        <f>SUM(J198,J233,J271)</f>
        <v>15000</v>
      </c>
      <c r="K197" s="453">
        <f>SUM(K198,K233,K271)</f>
        <v>0</v>
      </c>
      <c r="L197" s="199">
        <f t="shared" si="31"/>
        <v>15000</v>
      </c>
      <c r="M197" s="487">
        <f>SUM(M198,M233,M271)</f>
        <v>0</v>
      </c>
      <c r="N197" s="488">
        <f>SUM(N198,N233,N271)</f>
        <v>0</v>
      </c>
      <c r="O197" s="489">
        <f t="shared" si="32"/>
        <v>0</v>
      </c>
      <c r="P197" s="490"/>
      <c r="R197" s="346"/>
      <c r="S197" s="346"/>
    </row>
    <row r="198" spans="1:19" x14ac:dyDescent="0.25">
      <c r="A198" s="200">
        <v>5000</v>
      </c>
      <c r="B198" s="200" t="s">
        <v>213</v>
      </c>
      <c r="C198" s="455">
        <f>F198+I198+L198+O198</f>
        <v>61068</v>
      </c>
      <c r="D198" s="206">
        <f>D199+D207</f>
        <v>46068</v>
      </c>
      <c r="E198" s="604">
        <f>E199+E207</f>
        <v>0</v>
      </c>
      <c r="F198" s="608">
        <f t="shared" si="29"/>
        <v>46068</v>
      </c>
      <c r="G198" s="206">
        <f>G199+G207</f>
        <v>0</v>
      </c>
      <c r="H198" s="456">
        <f>H199+H207</f>
        <v>0</v>
      </c>
      <c r="I198" s="209">
        <f t="shared" si="30"/>
        <v>0</v>
      </c>
      <c r="J198" s="206">
        <f>J199+J207</f>
        <v>15000</v>
      </c>
      <c r="K198" s="456">
        <f>K199+K207</f>
        <v>0</v>
      </c>
      <c r="L198" s="209">
        <f t="shared" si="31"/>
        <v>15000</v>
      </c>
      <c r="M198" s="457">
        <f>M199+M207</f>
        <v>0</v>
      </c>
      <c r="N198" s="207">
        <f>N199+N207</f>
        <v>0</v>
      </c>
      <c r="O198" s="209">
        <f t="shared" si="32"/>
        <v>0</v>
      </c>
      <c r="P198" s="458"/>
      <c r="R198" s="346"/>
      <c r="S198" s="346"/>
    </row>
    <row r="199" spans="1:19" hidden="1" x14ac:dyDescent="0.25">
      <c r="A199" s="85">
        <v>5100</v>
      </c>
      <c r="B199" s="210" t="s">
        <v>214</v>
      </c>
      <c r="C199" s="393">
        <f t="shared" si="25"/>
        <v>0</v>
      </c>
      <c r="D199" s="95">
        <f>D200+D201+D204+D205+D206</f>
        <v>0</v>
      </c>
      <c r="E199" s="96">
        <f>E200+E201+E204+E205+E206</f>
        <v>0</v>
      </c>
      <c r="F199" s="97">
        <f t="shared" si="29"/>
        <v>0</v>
      </c>
      <c r="G199" s="95">
        <f>G200+G201+G204+G205+G206</f>
        <v>0</v>
      </c>
      <c r="H199" s="399">
        <f>H200+H201+H204+H205+H206</f>
        <v>0</v>
      </c>
      <c r="I199" s="99">
        <f t="shared" si="30"/>
        <v>0</v>
      </c>
      <c r="J199" s="95">
        <f>J200+J201+J204+J205+J206</f>
        <v>0</v>
      </c>
      <c r="K199" s="399">
        <f>K200+K201+K204+K205+K206</f>
        <v>0</v>
      </c>
      <c r="L199" s="99">
        <f t="shared" si="31"/>
        <v>0</v>
      </c>
      <c r="M199" s="469">
        <f>M200+M201+M204+M205+M206</f>
        <v>0</v>
      </c>
      <c r="N199" s="98">
        <f>N200+N201+N204+N205+N206</f>
        <v>0</v>
      </c>
      <c r="O199" s="99">
        <f t="shared" si="32"/>
        <v>0</v>
      </c>
      <c r="P199" s="397"/>
      <c r="R199" s="346"/>
      <c r="S199" s="346"/>
    </row>
    <row r="200" spans="1:19" hidden="1" x14ac:dyDescent="0.25">
      <c r="A200" s="350">
        <v>5110</v>
      </c>
      <c r="B200" s="101" t="s">
        <v>215</v>
      </c>
      <c r="C200" s="400">
        <f t="shared" si="25"/>
        <v>0</v>
      </c>
      <c r="D200" s="106">
        <v>0</v>
      </c>
      <c r="E200" s="107"/>
      <c r="F200" s="240">
        <f t="shared" si="29"/>
        <v>0</v>
      </c>
      <c r="G200" s="106"/>
      <c r="H200" s="403"/>
      <c r="I200" s="243">
        <f t="shared" si="30"/>
        <v>0</v>
      </c>
      <c r="J200" s="106">
        <v>0</v>
      </c>
      <c r="K200" s="403"/>
      <c r="L200" s="243">
        <f t="shared" si="31"/>
        <v>0</v>
      </c>
      <c r="M200" s="463"/>
      <c r="N200" s="108"/>
      <c r="O200" s="243">
        <f t="shared" si="32"/>
        <v>0</v>
      </c>
      <c r="P200" s="382"/>
      <c r="R200" s="346"/>
      <c r="S200" s="346"/>
    </row>
    <row r="201" spans="1:19" ht="24" hidden="1" x14ac:dyDescent="0.25">
      <c r="A201" s="224">
        <v>5120</v>
      </c>
      <c r="B201" s="111" t="s">
        <v>216</v>
      </c>
      <c r="C201" s="405">
        <f t="shared" si="25"/>
        <v>0</v>
      </c>
      <c r="D201" s="225">
        <f>D202+D203</f>
        <v>0</v>
      </c>
      <c r="E201" s="226">
        <f>E202+E203</f>
        <v>0</v>
      </c>
      <c r="F201" s="227">
        <f t="shared" si="29"/>
        <v>0</v>
      </c>
      <c r="G201" s="225">
        <f>G202+G203</f>
        <v>0</v>
      </c>
      <c r="H201" s="465">
        <f>H202+H203</f>
        <v>0</v>
      </c>
      <c r="I201" s="230">
        <f t="shared" si="30"/>
        <v>0</v>
      </c>
      <c r="J201" s="225">
        <f>J202+J203</f>
        <v>0</v>
      </c>
      <c r="K201" s="465">
        <f>K202+K203</f>
        <v>0</v>
      </c>
      <c r="L201" s="230">
        <f t="shared" si="31"/>
        <v>0</v>
      </c>
      <c r="M201" s="466">
        <f>M202+M203</f>
        <v>0</v>
      </c>
      <c r="N201" s="228">
        <f>N202+N203</f>
        <v>0</v>
      </c>
      <c r="O201" s="230">
        <f t="shared" si="32"/>
        <v>0</v>
      </c>
      <c r="P201" s="387"/>
      <c r="R201" s="346"/>
      <c r="S201" s="346"/>
    </row>
    <row r="202" spans="1:19" hidden="1" x14ac:dyDescent="0.25">
      <c r="A202" s="64">
        <v>5121</v>
      </c>
      <c r="B202" s="111" t="s">
        <v>217</v>
      </c>
      <c r="C202" s="405">
        <f t="shared" si="25"/>
        <v>0</v>
      </c>
      <c r="D202" s="116">
        <v>0</v>
      </c>
      <c r="E202" s="117"/>
      <c r="F202" s="227">
        <f t="shared" si="29"/>
        <v>0</v>
      </c>
      <c r="G202" s="116"/>
      <c r="H202" s="408"/>
      <c r="I202" s="230">
        <f t="shared" si="30"/>
        <v>0</v>
      </c>
      <c r="J202" s="116">
        <v>0</v>
      </c>
      <c r="K202" s="408"/>
      <c r="L202" s="230">
        <f t="shared" si="31"/>
        <v>0</v>
      </c>
      <c r="M202" s="464"/>
      <c r="N202" s="118"/>
      <c r="O202" s="230">
        <f t="shared" si="32"/>
        <v>0</v>
      </c>
      <c r="P202" s="387"/>
      <c r="R202" s="346"/>
      <c r="S202" s="346"/>
    </row>
    <row r="203" spans="1:19" ht="24" hidden="1" x14ac:dyDescent="0.25">
      <c r="A203" s="64">
        <v>5129</v>
      </c>
      <c r="B203" s="111" t="s">
        <v>218</v>
      </c>
      <c r="C203" s="405">
        <f t="shared" si="25"/>
        <v>0</v>
      </c>
      <c r="D203" s="116">
        <v>0</v>
      </c>
      <c r="E203" s="117"/>
      <c r="F203" s="227">
        <f t="shared" si="29"/>
        <v>0</v>
      </c>
      <c r="G203" s="116"/>
      <c r="H203" s="408"/>
      <c r="I203" s="230">
        <f t="shared" si="30"/>
        <v>0</v>
      </c>
      <c r="J203" s="116">
        <v>0</v>
      </c>
      <c r="K203" s="408"/>
      <c r="L203" s="230">
        <f t="shared" si="31"/>
        <v>0</v>
      </c>
      <c r="M203" s="464"/>
      <c r="N203" s="118"/>
      <c r="O203" s="230">
        <f t="shared" si="32"/>
        <v>0</v>
      </c>
      <c r="P203" s="387"/>
      <c r="R203" s="346"/>
      <c r="S203" s="346"/>
    </row>
    <row r="204" spans="1:19" hidden="1" x14ac:dyDescent="0.25">
      <c r="A204" s="224">
        <v>5130</v>
      </c>
      <c r="B204" s="111" t="s">
        <v>219</v>
      </c>
      <c r="C204" s="405">
        <f t="shared" si="25"/>
        <v>0</v>
      </c>
      <c r="D204" s="116">
        <v>0</v>
      </c>
      <c r="E204" s="117"/>
      <c r="F204" s="227">
        <f t="shared" si="29"/>
        <v>0</v>
      </c>
      <c r="G204" s="116"/>
      <c r="H204" s="408"/>
      <c r="I204" s="230">
        <f t="shared" si="30"/>
        <v>0</v>
      </c>
      <c r="J204" s="116">
        <v>0</v>
      </c>
      <c r="K204" s="408"/>
      <c r="L204" s="230">
        <f t="shared" si="31"/>
        <v>0</v>
      </c>
      <c r="M204" s="464"/>
      <c r="N204" s="118"/>
      <c r="O204" s="230">
        <f t="shared" si="32"/>
        <v>0</v>
      </c>
      <c r="P204" s="387"/>
      <c r="R204" s="346"/>
      <c r="S204" s="346"/>
    </row>
    <row r="205" spans="1:19" hidden="1" x14ac:dyDescent="0.25">
      <c r="A205" s="224">
        <v>5140</v>
      </c>
      <c r="B205" s="111" t="s">
        <v>220</v>
      </c>
      <c r="C205" s="405">
        <f t="shared" si="25"/>
        <v>0</v>
      </c>
      <c r="D205" s="116">
        <v>0</v>
      </c>
      <c r="E205" s="117"/>
      <c r="F205" s="227">
        <f t="shared" si="29"/>
        <v>0</v>
      </c>
      <c r="G205" s="116"/>
      <c r="H205" s="408"/>
      <c r="I205" s="230">
        <f t="shared" si="30"/>
        <v>0</v>
      </c>
      <c r="J205" s="116">
        <v>0</v>
      </c>
      <c r="K205" s="408"/>
      <c r="L205" s="230">
        <f t="shared" si="31"/>
        <v>0</v>
      </c>
      <c r="M205" s="464"/>
      <c r="N205" s="118"/>
      <c r="O205" s="230">
        <f t="shared" si="32"/>
        <v>0</v>
      </c>
      <c r="P205" s="387"/>
      <c r="R205" s="346"/>
      <c r="S205" s="346"/>
    </row>
    <row r="206" spans="1:19" ht="24" hidden="1" x14ac:dyDescent="0.25">
      <c r="A206" s="224">
        <v>5170</v>
      </c>
      <c r="B206" s="111" t="s">
        <v>221</v>
      </c>
      <c r="C206" s="405">
        <f t="shared" si="25"/>
        <v>0</v>
      </c>
      <c r="D206" s="116">
        <v>0</v>
      </c>
      <c r="E206" s="117"/>
      <c r="F206" s="227">
        <f t="shared" si="29"/>
        <v>0</v>
      </c>
      <c r="G206" s="116"/>
      <c r="H206" s="408"/>
      <c r="I206" s="230">
        <f t="shared" si="30"/>
        <v>0</v>
      </c>
      <c r="J206" s="116">
        <v>0</v>
      </c>
      <c r="K206" s="408"/>
      <c r="L206" s="230">
        <f t="shared" si="31"/>
        <v>0</v>
      </c>
      <c r="M206" s="464"/>
      <c r="N206" s="118"/>
      <c r="O206" s="230">
        <f t="shared" si="32"/>
        <v>0</v>
      </c>
      <c r="P206" s="387"/>
      <c r="R206" s="346"/>
      <c r="S206" s="346"/>
    </row>
    <row r="207" spans="1:19" x14ac:dyDescent="0.25">
      <c r="A207" s="85">
        <v>5200</v>
      </c>
      <c r="B207" s="210" t="s">
        <v>222</v>
      </c>
      <c r="C207" s="393">
        <f t="shared" si="25"/>
        <v>61068</v>
      </c>
      <c r="D207" s="95">
        <f>D208+D218+D219+D228+D229+D230+D232</f>
        <v>46068</v>
      </c>
      <c r="E207" s="96">
        <f>E208+E218+E219+E228+E229+E230+E232</f>
        <v>0</v>
      </c>
      <c r="F207" s="97">
        <f t="shared" si="29"/>
        <v>46068</v>
      </c>
      <c r="G207" s="95">
        <f>G208+G218+G219+G228+G229+G230+G232</f>
        <v>0</v>
      </c>
      <c r="H207" s="399">
        <f>H208+H218+H219+H228+H229+H230+H232</f>
        <v>0</v>
      </c>
      <c r="I207" s="99">
        <f t="shared" si="30"/>
        <v>0</v>
      </c>
      <c r="J207" s="95">
        <f>J208+J218+J219+J228+J229+J230+J232</f>
        <v>15000</v>
      </c>
      <c r="K207" s="399">
        <f>K208+K218+K219+K228+K229+K230+K232</f>
        <v>0</v>
      </c>
      <c r="L207" s="99">
        <f t="shared" si="31"/>
        <v>15000</v>
      </c>
      <c r="M207" s="469">
        <f>M208+M218+M219+M228+M229+M230+M232</f>
        <v>0</v>
      </c>
      <c r="N207" s="98">
        <f>N208+N218+N219+N228+N229+N230+N232</f>
        <v>0</v>
      </c>
      <c r="O207" s="99">
        <f t="shared" si="32"/>
        <v>0</v>
      </c>
      <c r="P207" s="397"/>
      <c r="R207" s="346"/>
      <c r="S207" s="346"/>
    </row>
    <row r="208" spans="1:19" hidden="1" x14ac:dyDescent="0.25">
      <c r="A208" s="213">
        <v>5210</v>
      </c>
      <c r="B208" s="156" t="s">
        <v>223</v>
      </c>
      <c r="C208" s="435">
        <f t="shared" si="25"/>
        <v>0</v>
      </c>
      <c r="D208" s="214">
        <f>SUM(D209:D217)</f>
        <v>0</v>
      </c>
      <c r="E208" s="215">
        <f>SUM(E209:E217)</f>
        <v>0</v>
      </c>
      <c r="F208" s="216">
        <f t="shared" si="29"/>
        <v>0</v>
      </c>
      <c r="G208" s="214">
        <f>SUM(G209:G217)</f>
        <v>0</v>
      </c>
      <c r="H208" s="461">
        <f>SUM(H209:H217)</f>
        <v>0</v>
      </c>
      <c r="I208" s="219">
        <f t="shared" si="30"/>
        <v>0</v>
      </c>
      <c r="J208" s="214">
        <f>SUM(J209:J217)</f>
        <v>0</v>
      </c>
      <c r="K208" s="461">
        <f>SUM(K209:K217)</f>
        <v>0</v>
      </c>
      <c r="L208" s="219">
        <f t="shared" si="31"/>
        <v>0</v>
      </c>
      <c r="M208" s="462">
        <f>SUM(M209:M217)</f>
        <v>0</v>
      </c>
      <c r="N208" s="217">
        <f>SUM(N209:N217)</f>
        <v>0</v>
      </c>
      <c r="O208" s="219">
        <f t="shared" si="32"/>
        <v>0</v>
      </c>
      <c r="P208" s="434"/>
      <c r="R208" s="346"/>
      <c r="S208" s="346"/>
    </row>
    <row r="209" spans="1:19" hidden="1" x14ac:dyDescent="0.25">
      <c r="A209" s="55">
        <v>5211</v>
      </c>
      <c r="B209" s="101" t="s">
        <v>224</v>
      </c>
      <c r="C209" s="227">
        <f t="shared" si="25"/>
        <v>0</v>
      </c>
      <c r="D209" s="106">
        <v>0</v>
      </c>
      <c r="E209" s="107"/>
      <c r="F209" s="240">
        <f t="shared" si="29"/>
        <v>0</v>
      </c>
      <c r="G209" s="106"/>
      <c r="H209" s="403"/>
      <c r="I209" s="243">
        <f t="shared" si="30"/>
        <v>0</v>
      </c>
      <c r="J209" s="106">
        <v>0</v>
      </c>
      <c r="K209" s="403"/>
      <c r="L209" s="243">
        <f t="shared" si="31"/>
        <v>0</v>
      </c>
      <c r="M209" s="463"/>
      <c r="N209" s="108"/>
      <c r="O209" s="243">
        <f t="shared" si="32"/>
        <v>0</v>
      </c>
      <c r="P209" s="382"/>
      <c r="R209" s="346"/>
      <c r="S209" s="346"/>
    </row>
    <row r="210" spans="1:19" hidden="1" x14ac:dyDescent="0.25">
      <c r="A210" s="64">
        <v>5212</v>
      </c>
      <c r="B210" s="111" t="s">
        <v>225</v>
      </c>
      <c r="C210" s="227">
        <f t="shared" si="25"/>
        <v>0</v>
      </c>
      <c r="D210" s="116">
        <v>0</v>
      </c>
      <c r="E210" s="117"/>
      <c r="F210" s="227">
        <f t="shared" si="29"/>
        <v>0</v>
      </c>
      <c r="G210" s="116"/>
      <c r="H210" s="408"/>
      <c r="I210" s="230">
        <f t="shared" si="30"/>
        <v>0</v>
      </c>
      <c r="J210" s="116">
        <v>0</v>
      </c>
      <c r="K210" s="408"/>
      <c r="L210" s="230">
        <f t="shared" si="31"/>
        <v>0</v>
      </c>
      <c r="M210" s="464"/>
      <c r="N210" s="118"/>
      <c r="O210" s="230">
        <f t="shared" si="32"/>
        <v>0</v>
      </c>
      <c r="P210" s="387"/>
      <c r="R210" s="346"/>
      <c r="S210" s="346"/>
    </row>
    <row r="211" spans="1:19" hidden="1" x14ac:dyDescent="0.25">
      <c r="A211" s="64">
        <v>5213</v>
      </c>
      <c r="B211" s="111" t="s">
        <v>226</v>
      </c>
      <c r="C211" s="227">
        <f t="shared" si="25"/>
        <v>0</v>
      </c>
      <c r="D211" s="116">
        <v>0</v>
      </c>
      <c r="E211" s="117"/>
      <c r="F211" s="227">
        <f t="shared" si="29"/>
        <v>0</v>
      </c>
      <c r="G211" s="116"/>
      <c r="H211" s="408"/>
      <c r="I211" s="230">
        <f t="shared" si="30"/>
        <v>0</v>
      </c>
      <c r="J211" s="116">
        <v>0</v>
      </c>
      <c r="K211" s="408"/>
      <c r="L211" s="230">
        <f t="shared" si="31"/>
        <v>0</v>
      </c>
      <c r="M211" s="464"/>
      <c r="N211" s="118"/>
      <c r="O211" s="230">
        <f t="shared" si="32"/>
        <v>0</v>
      </c>
      <c r="P211" s="387"/>
      <c r="R211" s="346"/>
      <c r="S211" s="346"/>
    </row>
    <row r="212" spans="1:19" hidden="1" x14ac:dyDescent="0.25">
      <c r="A212" s="64">
        <v>5214</v>
      </c>
      <c r="B212" s="111" t="s">
        <v>227</v>
      </c>
      <c r="C212" s="227">
        <f t="shared" si="25"/>
        <v>0</v>
      </c>
      <c r="D212" s="116">
        <v>0</v>
      </c>
      <c r="E212" s="117"/>
      <c r="F212" s="227">
        <f t="shared" si="29"/>
        <v>0</v>
      </c>
      <c r="G212" s="116"/>
      <c r="H212" s="408"/>
      <c r="I212" s="230">
        <f t="shared" si="30"/>
        <v>0</v>
      </c>
      <c r="J212" s="116">
        <v>0</v>
      </c>
      <c r="K212" s="408"/>
      <c r="L212" s="230">
        <f t="shared" si="31"/>
        <v>0</v>
      </c>
      <c r="M212" s="464"/>
      <c r="N212" s="118"/>
      <c r="O212" s="230">
        <f t="shared" si="32"/>
        <v>0</v>
      </c>
      <c r="P212" s="387"/>
      <c r="R212" s="346"/>
      <c r="S212" s="346"/>
    </row>
    <row r="213" spans="1:19" hidden="1" x14ac:dyDescent="0.25">
      <c r="A213" s="64">
        <v>5215</v>
      </c>
      <c r="B213" s="111" t="s">
        <v>228</v>
      </c>
      <c r="C213" s="227">
        <f t="shared" si="25"/>
        <v>0</v>
      </c>
      <c r="D213" s="116">
        <v>0</v>
      </c>
      <c r="E213" s="117"/>
      <c r="F213" s="227">
        <f t="shared" si="29"/>
        <v>0</v>
      </c>
      <c r="G213" s="116"/>
      <c r="H213" s="408"/>
      <c r="I213" s="230">
        <f t="shared" si="30"/>
        <v>0</v>
      </c>
      <c r="J213" s="116">
        <v>0</v>
      </c>
      <c r="K213" s="408"/>
      <c r="L213" s="230">
        <f t="shared" si="31"/>
        <v>0</v>
      </c>
      <c r="M213" s="464"/>
      <c r="N213" s="118"/>
      <c r="O213" s="230">
        <f t="shared" si="32"/>
        <v>0</v>
      </c>
      <c r="P213" s="387"/>
      <c r="R213" s="346"/>
      <c r="S213" s="346"/>
    </row>
    <row r="214" spans="1:19" ht="24" hidden="1" x14ac:dyDescent="0.25">
      <c r="A214" s="64">
        <v>5216</v>
      </c>
      <c r="B214" s="111" t="s">
        <v>229</v>
      </c>
      <c r="C214" s="227">
        <f t="shared" si="25"/>
        <v>0</v>
      </c>
      <c r="D214" s="116">
        <v>0</v>
      </c>
      <c r="E214" s="117"/>
      <c r="F214" s="227">
        <f t="shared" si="29"/>
        <v>0</v>
      </c>
      <c r="G214" s="116"/>
      <c r="H214" s="408"/>
      <c r="I214" s="230">
        <f t="shared" si="30"/>
        <v>0</v>
      </c>
      <c r="J214" s="116">
        <v>0</v>
      </c>
      <c r="K214" s="408"/>
      <c r="L214" s="230">
        <f t="shared" si="31"/>
        <v>0</v>
      </c>
      <c r="M214" s="464"/>
      <c r="N214" s="118"/>
      <c r="O214" s="230">
        <f t="shared" si="32"/>
        <v>0</v>
      </c>
      <c r="P214" s="387"/>
      <c r="R214" s="346"/>
      <c r="S214" s="346"/>
    </row>
    <row r="215" spans="1:19" hidden="1" x14ac:dyDescent="0.25">
      <c r="A215" s="64">
        <v>5217</v>
      </c>
      <c r="B215" s="111" t="s">
        <v>230</v>
      </c>
      <c r="C215" s="227">
        <f t="shared" si="25"/>
        <v>0</v>
      </c>
      <c r="D215" s="116">
        <v>0</v>
      </c>
      <c r="E215" s="117"/>
      <c r="F215" s="227">
        <f t="shared" si="29"/>
        <v>0</v>
      </c>
      <c r="G215" s="116"/>
      <c r="H215" s="408"/>
      <c r="I215" s="230">
        <f t="shared" si="30"/>
        <v>0</v>
      </c>
      <c r="J215" s="116">
        <v>0</v>
      </c>
      <c r="K215" s="408"/>
      <c r="L215" s="230">
        <f t="shared" si="31"/>
        <v>0</v>
      </c>
      <c r="M215" s="464"/>
      <c r="N215" s="118"/>
      <c r="O215" s="230">
        <f t="shared" si="32"/>
        <v>0</v>
      </c>
      <c r="P215" s="387"/>
      <c r="R215" s="346"/>
      <c r="S215" s="346"/>
    </row>
    <row r="216" spans="1:19" hidden="1" x14ac:dyDescent="0.25">
      <c r="A216" s="64">
        <v>5218</v>
      </c>
      <c r="B216" s="111" t="s">
        <v>231</v>
      </c>
      <c r="C216" s="227">
        <f t="shared" si="25"/>
        <v>0</v>
      </c>
      <c r="D216" s="116">
        <v>0</v>
      </c>
      <c r="E216" s="117"/>
      <c r="F216" s="227">
        <f t="shared" si="29"/>
        <v>0</v>
      </c>
      <c r="G216" s="116"/>
      <c r="H216" s="408"/>
      <c r="I216" s="230">
        <f t="shared" si="30"/>
        <v>0</v>
      </c>
      <c r="J216" s="116">
        <v>0</v>
      </c>
      <c r="K216" s="408"/>
      <c r="L216" s="230">
        <f t="shared" si="31"/>
        <v>0</v>
      </c>
      <c r="M216" s="464"/>
      <c r="N216" s="118"/>
      <c r="O216" s="230">
        <f t="shared" si="32"/>
        <v>0</v>
      </c>
      <c r="P216" s="387"/>
      <c r="R216" s="346"/>
      <c r="S216" s="346"/>
    </row>
    <row r="217" spans="1:19" hidden="1" x14ac:dyDescent="0.25">
      <c r="A217" s="64">
        <v>5219</v>
      </c>
      <c r="B217" s="111" t="s">
        <v>232</v>
      </c>
      <c r="C217" s="227">
        <f t="shared" si="25"/>
        <v>0</v>
      </c>
      <c r="D217" s="116">
        <v>0</v>
      </c>
      <c r="E217" s="117"/>
      <c r="F217" s="227">
        <f t="shared" si="29"/>
        <v>0</v>
      </c>
      <c r="G217" s="116"/>
      <c r="H217" s="408"/>
      <c r="I217" s="230">
        <f t="shared" si="30"/>
        <v>0</v>
      </c>
      <c r="J217" s="116">
        <v>0</v>
      </c>
      <c r="K217" s="408"/>
      <c r="L217" s="230">
        <f t="shared" si="31"/>
        <v>0</v>
      </c>
      <c r="M217" s="464"/>
      <c r="N217" s="118"/>
      <c r="O217" s="230">
        <f t="shared" si="32"/>
        <v>0</v>
      </c>
      <c r="P217" s="387"/>
      <c r="R217" s="346"/>
      <c r="S217" s="346"/>
    </row>
    <row r="218" spans="1:19" hidden="1" x14ac:dyDescent="0.25">
      <c r="A218" s="224">
        <v>5220</v>
      </c>
      <c r="B218" s="111" t="s">
        <v>233</v>
      </c>
      <c r="C218" s="227">
        <f t="shared" si="25"/>
        <v>0</v>
      </c>
      <c r="D218" s="116">
        <v>0</v>
      </c>
      <c r="E218" s="117"/>
      <c r="F218" s="227">
        <f t="shared" si="29"/>
        <v>0</v>
      </c>
      <c r="G218" s="116"/>
      <c r="H218" s="408"/>
      <c r="I218" s="230">
        <f t="shared" si="30"/>
        <v>0</v>
      </c>
      <c r="J218" s="116">
        <v>0</v>
      </c>
      <c r="K218" s="408"/>
      <c r="L218" s="230">
        <f t="shared" si="31"/>
        <v>0</v>
      </c>
      <c r="M218" s="464"/>
      <c r="N218" s="118"/>
      <c r="O218" s="230">
        <f t="shared" si="32"/>
        <v>0</v>
      </c>
      <c r="P218" s="387"/>
      <c r="R218" s="346"/>
      <c r="S218" s="346"/>
    </row>
    <row r="219" spans="1:19" x14ac:dyDescent="0.25">
      <c r="A219" s="224">
        <v>5230</v>
      </c>
      <c r="B219" s="111" t="s">
        <v>234</v>
      </c>
      <c r="C219" s="227">
        <f t="shared" si="25"/>
        <v>61068</v>
      </c>
      <c r="D219" s="225">
        <f>SUM(D220:D227)</f>
        <v>46068</v>
      </c>
      <c r="E219" s="226">
        <f>SUM(E220:E227)</f>
        <v>0</v>
      </c>
      <c r="F219" s="227">
        <f t="shared" si="29"/>
        <v>46068</v>
      </c>
      <c r="G219" s="225">
        <f>SUM(G220:G227)</f>
        <v>0</v>
      </c>
      <c r="H219" s="465">
        <f>SUM(H220:H227)</f>
        <v>0</v>
      </c>
      <c r="I219" s="230">
        <f t="shared" si="30"/>
        <v>0</v>
      </c>
      <c r="J219" s="225">
        <f>SUM(J220:J227)</f>
        <v>15000</v>
      </c>
      <c r="K219" s="465">
        <f>SUM(K220:K227)</f>
        <v>0</v>
      </c>
      <c r="L219" s="230">
        <f t="shared" si="31"/>
        <v>15000</v>
      </c>
      <c r="M219" s="466">
        <f>SUM(M220:M227)</f>
        <v>0</v>
      </c>
      <c r="N219" s="228">
        <f>SUM(N220:N227)</f>
        <v>0</v>
      </c>
      <c r="O219" s="230">
        <f t="shared" si="32"/>
        <v>0</v>
      </c>
      <c r="P219" s="387"/>
      <c r="R219" s="346"/>
      <c r="S219" s="346"/>
    </row>
    <row r="220" spans="1:19" x14ac:dyDescent="0.25">
      <c r="A220" s="64">
        <v>5231</v>
      </c>
      <c r="B220" s="111" t="s">
        <v>235</v>
      </c>
      <c r="C220" s="227">
        <f t="shared" si="25"/>
        <v>40000</v>
      </c>
      <c r="D220" s="116">
        <v>25000</v>
      </c>
      <c r="E220" s="117"/>
      <c r="F220" s="227">
        <f t="shared" si="29"/>
        <v>25000</v>
      </c>
      <c r="G220" s="116"/>
      <c r="H220" s="408"/>
      <c r="I220" s="230">
        <f t="shared" si="30"/>
        <v>0</v>
      </c>
      <c r="J220" s="116">
        <v>15000</v>
      </c>
      <c r="K220" s="408"/>
      <c r="L220" s="230">
        <f t="shared" si="31"/>
        <v>15000</v>
      </c>
      <c r="M220" s="464"/>
      <c r="N220" s="118"/>
      <c r="O220" s="230">
        <f t="shared" si="32"/>
        <v>0</v>
      </c>
      <c r="P220" s="387"/>
      <c r="R220" s="346"/>
      <c r="S220" s="346"/>
    </row>
    <row r="221" spans="1:19" x14ac:dyDescent="0.25">
      <c r="A221" s="64">
        <v>5232</v>
      </c>
      <c r="B221" s="111" t="s">
        <v>236</v>
      </c>
      <c r="C221" s="227">
        <f t="shared" si="25"/>
        <v>7590</v>
      </c>
      <c r="D221" s="116">
        <v>7590</v>
      </c>
      <c r="E221" s="117"/>
      <c r="F221" s="227">
        <f t="shared" si="29"/>
        <v>7590</v>
      </c>
      <c r="G221" s="116"/>
      <c r="H221" s="408"/>
      <c r="I221" s="230">
        <f t="shared" si="30"/>
        <v>0</v>
      </c>
      <c r="J221" s="116">
        <v>0</v>
      </c>
      <c r="K221" s="408"/>
      <c r="L221" s="230">
        <f t="shared" si="31"/>
        <v>0</v>
      </c>
      <c r="M221" s="464"/>
      <c r="N221" s="118"/>
      <c r="O221" s="230">
        <f t="shared" si="32"/>
        <v>0</v>
      </c>
      <c r="P221" s="387"/>
      <c r="R221" s="346"/>
      <c r="S221" s="346"/>
    </row>
    <row r="222" spans="1:19" hidden="1" x14ac:dyDescent="0.25">
      <c r="A222" s="64">
        <v>5233</v>
      </c>
      <c r="B222" s="111" t="s">
        <v>237</v>
      </c>
      <c r="C222" s="227">
        <f t="shared" si="25"/>
        <v>0</v>
      </c>
      <c r="D222" s="116">
        <v>0</v>
      </c>
      <c r="E222" s="117"/>
      <c r="F222" s="227">
        <f t="shared" si="29"/>
        <v>0</v>
      </c>
      <c r="G222" s="116"/>
      <c r="H222" s="408"/>
      <c r="I222" s="230">
        <f t="shared" si="30"/>
        <v>0</v>
      </c>
      <c r="J222" s="116">
        <v>0</v>
      </c>
      <c r="K222" s="408"/>
      <c r="L222" s="230">
        <f t="shared" si="31"/>
        <v>0</v>
      </c>
      <c r="M222" s="464"/>
      <c r="N222" s="118"/>
      <c r="O222" s="230">
        <f t="shared" si="32"/>
        <v>0</v>
      </c>
      <c r="P222" s="387"/>
      <c r="R222" s="346"/>
      <c r="S222" s="346"/>
    </row>
    <row r="223" spans="1:19" ht="24" hidden="1" x14ac:dyDescent="0.25">
      <c r="A223" s="64">
        <v>5234</v>
      </c>
      <c r="B223" s="111" t="s">
        <v>238</v>
      </c>
      <c r="C223" s="227">
        <f t="shared" si="25"/>
        <v>0</v>
      </c>
      <c r="D223" s="116">
        <v>0</v>
      </c>
      <c r="E223" s="117"/>
      <c r="F223" s="227">
        <f t="shared" si="29"/>
        <v>0</v>
      </c>
      <c r="G223" s="116"/>
      <c r="H223" s="408"/>
      <c r="I223" s="230">
        <f t="shared" si="30"/>
        <v>0</v>
      </c>
      <c r="J223" s="116">
        <v>0</v>
      </c>
      <c r="K223" s="408"/>
      <c r="L223" s="230">
        <f t="shared" si="31"/>
        <v>0</v>
      </c>
      <c r="M223" s="464"/>
      <c r="N223" s="118"/>
      <c r="O223" s="230">
        <f t="shared" si="32"/>
        <v>0</v>
      </c>
      <c r="P223" s="387"/>
      <c r="R223" s="346"/>
      <c r="S223" s="346"/>
    </row>
    <row r="224" spans="1:19" hidden="1" x14ac:dyDescent="0.25">
      <c r="A224" s="64">
        <v>5236</v>
      </c>
      <c r="B224" s="111" t="s">
        <v>239</v>
      </c>
      <c r="C224" s="227">
        <f t="shared" si="25"/>
        <v>0</v>
      </c>
      <c r="D224" s="116">
        <v>0</v>
      </c>
      <c r="E224" s="117"/>
      <c r="F224" s="227">
        <f t="shared" si="29"/>
        <v>0</v>
      </c>
      <c r="G224" s="116"/>
      <c r="H224" s="408"/>
      <c r="I224" s="230">
        <f t="shared" si="30"/>
        <v>0</v>
      </c>
      <c r="J224" s="116">
        <v>0</v>
      </c>
      <c r="K224" s="408"/>
      <c r="L224" s="230">
        <f t="shared" si="31"/>
        <v>0</v>
      </c>
      <c r="M224" s="464"/>
      <c r="N224" s="118"/>
      <c r="O224" s="230">
        <f t="shared" si="32"/>
        <v>0</v>
      </c>
      <c r="P224" s="387"/>
      <c r="R224" s="346"/>
      <c r="S224" s="346"/>
    </row>
    <row r="225" spans="1:19" hidden="1" x14ac:dyDescent="0.25">
      <c r="A225" s="64">
        <v>5237</v>
      </c>
      <c r="B225" s="111" t="s">
        <v>240</v>
      </c>
      <c r="C225" s="227">
        <f t="shared" si="25"/>
        <v>0</v>
      </c>
      <c r="D225" s="116">
        <v>0</v>
      </c>
      <c r="E225" s="117"/>
      <c r="F225" s="227">
        <f t="shared" si="29"/>
        <v>0</v>
      </c>
      <c r="G225" s="116"/>
      <c r="H225" s="408"/>
      <c r="I225" s="230">
        <f t="shared" si="30"/>
        <v>0</v>
      </c>
      <c r="J225" s="116">
        <v>0</v>
      </c>
      <c r="K225" s="408"/>
      <c r="L225" s="230">
        <f t="shared" si="31"/>
        <v>0</v>
      </c>
      <c r="M225" s="464"/>
      <c r="N225" s="118"/>
      <c r="O225" s="230">
        <f t="shared" si="32"/>
        <v>0</v>
      </c>
      <c r="P225" s="387"/>
      <c r="R225" s="346"/>
      <c r="S225" s="346"/>
    </row>
    <row r="226" spans="1:19" ht="24" hidden="1" x14ac:dyDescent="0.25">
      <c r="A226" s="64">
        <v>5238</v>
      </c>
      <c r="B226" s="111" t="s">
        <v>241</v>
      </c>
      <c r="C226" s="227">
        <f t="shared" si="25"/>
        <v>0</v>
      </c>
      <c r="D226" s="116">
        <v>0</v>
      </c>
      <c r="E226" s="117"/>
      <c r="F226" s="227">
        <f t="shared" si="29"/>
        <v>0</v>
      </c>
      <c r="G226" s="116"/>
      <c r="H226" s="408"/>
      <c r="I226" s="230">
        <f t="shared" si="30"/>
        <v>0</v>
      </c>
      <c r="J226" s="116">
        <v>0</v>
      </c>
      <c r="K226" s="408"/>
      <c r="L226" s="230">
        <f t="shared" si="31"/>
        <v>0</v>
      </c>
      <c r="M226" s="464"/>
      <c r="N226" s="118"/>
      <c r="O226" s="230">
        <f t="shared" si="32"/>
        <v>0</v>
      </c>
      <c r="P226" s="387"/>
      <c r="R226" s="346"/>
      <c r="S226" s="346"/>
    </row>
    <row r="227" spans="1:19" ht="24" x14ac:dyDescent="0.25">
      <c r="A227" s="64">
        <v>5239</v>
      </c>
      <c r="B227" s="111" t="s">
        <v>242</v>
      </c>
      <c r="C227" s="227">
        <f t="shared" si="25"/>
        <v>13478</v>
      </c>
      <c r="D227" s="116">
        <v>13478</v>
      </c>
      <c r="E227" s="117"/>
      <c r="F227" s="227">
        <f t="shared" si="29"/>
        <v>13478</v>
      </c>
      <c r="G227" s="116"/>
      <c r="H227" s="408"/>
      <c r="I227" s="230">
        <f t="shared" si="30"/>
        <v>0</v>
      </c>
      <c r="J227" s="116">
        <v>0</v>
      </c>
      <c r="K227" s="408"/>
      <c r="L227" s="230">
        <f t="shared" si="31"/>
        <v>0</v>
      </c>
      <c r="M227" s="464"/>
      <c r="N227" s="118"/>
      <c r="O227" s="230">
        <f t="shared" si="32"/>
        <v>0</v>
      </c>
      <c r="P227" s="387"/>
      <c r="R227" s="346"/>
      <c r="S227" s="346"/>
    </row>
    <row r="228" spans="1:19" ht="24" hidden="1" x14ac:dyDescent="0.25">
      <c r="A228" s="224">
        <v>5240</v>
      </c>
      <c r="B228" s="111" t="s">
        <v>243</v>
      </c>
      <c r="C228" s="227">
        <f t="shared" si="25"/>
        <v>0</v>
      </c>
      <c r="D228" s="116">
        <v>0</v>
      </c>
      <c r="E228" s="117"/>
      <c r="F228" s="227">
        <f t="shared" si="29"/>
        <v>0</v>
      </c>
      <c r="G228" s="116"/>
      <c r="H228" s="408"/>
      <c r="I228" s="230">
        <f t="shared" si="30"/>
        <v>0</v>
      </c>
      <c r="J228" s="116">
        <v>0</v>
      </c>
      <c r="K228" s="408"/>
      <c r="L228" s="230">
        <f t="shared" si="31"/>
        <v>0</v>
      </c>
      <c r="M228" s="464"/>
      <c r="N228" s="118"/>
      <c r="O228" s="230">
        <f t="shared" si="32"/>
        <v>0</v>
      </c>
      <c r="P228" s="387"/>
      <c r="R228" s="346"/>
      <c r="S228" s="346"/>
    </row>
    <row r="229" spans="1:19" hidden="1" x14ac:dyDescent="0.25">
      <c r="A229" s="224">
        <v>5250</v>
      </c>
      <c r="B229" s="111" t="s">
        <v>244</v>
      </c>
      <c r="C229" s="227">
        <f t="shared" si="25"/>
        <v>0</v>
      </c>
      <c r="D229" s="116">
        <v>0</v>
      </c>
      <c r="E229" s="117"/>
      <c r="F229" s="227">
        <f t="shared" si="29"/>
        <v>0</v>
      </c>
      <c r="G229" s="116"/>
      <c r="H229" s="408"/>
      <c r="I229" s="230">
        <f t="shared" si="30"/>
        <v>0</v>
      </c>
      <c r="J229" s="116">
        <v>0</v>
      </c>
      <c r="K229" s="408"/>
      <c r="L229" s="230">
        <f t="shared" si="31"/>
        <v>0</v>
      </c>
      <c r="M229" s="464"/>
      <c r="N229" s="118"/>
      <c r="O229" s="230">
        <f t="shared" si="32"/>
        <v>0</v>
      </c>
      <c r="P229" s="387"/>
      <c r="R229" s="346"/>
      <c r="S229" s="346"/>
    </row>
    <row r="230" spans="1:19" hidden="1" x14ac:dyDescent="0.25">
      <c r="A230" s="224">
        <v>5260</v>
      </c>
      <c r="B230" s="111" t="s">
        <v>245</v>
      </c>
      <c r="C230" s="227">
        <f t="shared" si="25"/>
        <v>0</v>
      </c>
      <c r="D230" s="225">
        <f>SUM(D231)</f>
        <v>0</v>
      </c>
      <c r="E230" s="226">
        <f>SUM(E231)</f>
        <v>0</v>
      </c>
      <c r="F230" s="227">
        <f t="shared" si="29"/>
        <v>0</v>
      </c>
      <c r="G230" s="225">
        <f>SUM(G231)</f>
        <v>0</v>
      </c>
      <c r="H230" s="465">
        <f>SUM(H231)</f>
        <v>0</v>
      </c>
      <c r="I230" s="230">
        <f t="shared" si="30"/>
        <v>0</v>
      </c>
      <c r="J230" s="225">
        <f>SUM(J231)</f>
        <v>0</v>
      </c>
      <c r="K230" s="465">
        <f>SUM(K231)</f>
        <v>0</v>
      </c>
      <c r="L230" s="230">
        <f t="shared" si="31"/>
        <v>0</v>
      </c>
      <c r="M230" s="466">
        <f>SUM(M231)</f>
        <v>0</v>
      </c>
      <c r="N230" s="228">
        <f>SUM(N231)</f>
        <v>0</v>
      </c>
      <c r="O230" s="230">
        <f t="shared" si="32"/>
        <v>0</v>
      </c>
      <c r="P230" s="387"/>
      <c r="R230" s="346"/>
      <c r="S230" s="346"/>
    </row>
    <row r="231" spans="1:19" ht="24" hidden="1" x14ac:dyDescent="0.25">
      <c r="A231" s="64">
        <v>5269</v>
      </c>
      <c r="B231" s="111" t="s">
        <v>246</v>
      </c>
      <c r="C231" s="227">
        <f t="shared" si="25"/>
        <v>0</v>
      </c>
      <c r="D231" s="116">
        <v>0</v>
      </c>
      <c r="E231" s="117"/>
      <c r="F231" s="227">
        <f t="shared" si="29"/>
        <v>0</v>
      </c>
      <c r="G231" s="116"/>
      <c r="H231" s="408"/>
      <c r="I231" s="230">
        <f t="shared" si="30"/>
        <v>0</v>
      </c>
      <c r="J231" s="116">
        <v>0</v>
      </c>
      <c r="K231" s="408"/>
      <c r="L231" s="230">
        <f t="shared" si="31"/>
        <v>0</v>
      </c>
      <c r="M231" s="464"/>
      <c r="N231" s="118"/>
      <c r="O231" s="230">
        <f t="shared" si="32"/>
        <v>0</v>
      </c>
      <c r="P231" s="387"/>
      <c r="R231" s="346"/>
      <c r="S231" s="346"/>
    </row>
    <row r="232" spans="1:19" ht="24" hidden="1" x14ac:dyDescent="0.25">
      <c r="A232" s="213">
        <v>5270</v>
      </c>
      <c r="B232" s="156" t="s">
        <v>247</v>
      </c>
      <c r="C232" s="290">
        <f t="shared" si="25"/>
        <v>0</v>
      </c>
      <c r="D232" s="231">
        <v>0</v>
      </c>
      <c r="E232" s="232"/>
      <c r="F232" s="216">
        <f t="shared" si="29"/>
        <v>0</v>
      </c>
      <c r="G232" s="231"/>
      <c r="H232" s="467"/>
      <c r="I232" s="219">
        <f t="shared" si="30"/>
        <v>0</v>
      </c>
      <c r="J232" s="231">
        <v>0</v>
      </c>
      <c r="K232" s="467"/>
      <c r="L232" s="219">
        <f t="shared" si="31"/>
        <v>0</v>
      </c>
      <c r="M232" s="468"/>
      <c r="N232" s="234"/>
      <c r="O232" s="219">
        <f t="shared" si="32"/>
        <v>0</v>
      </c>
      <c r="P232" s="434"/>
      <c r="R232" s="346"/>
      <c r="S232" s="346"/>
    </row>
    <row r="233" spans="1:19" hidden="1" x14ac:dyDescent="0.25">
      <c r="A233" s="200">
        <v>6000</v>
      </c>
      <c r="B233" s="200" t="s">
        <v>248</v>
      </c>
      <c r="C233" s="455">
        <f t="shared" si="25"/>
        <v>0</v>
      </c>
      <c r="D233" s="206">
        <f>D234+D254+D261</f>
        <v>0</v>
      </c>
      <c r="E233" s="604">
        <f>E234+E254+E261</f>
        <v>0</v>
      </c>
      <c r="F233" s="608">
        <f t="shared" si="29"/>
        <v>0</v>
      </c>
      <c r="G233" s="206">
        <f>G234+G254+G261</f>
        <v>0</v>
      </c>
      <c r="H233" s="456">
        <f>H234+H254+H261</f>
        <v>0</v>
      </c>
      <c r="I233" s="209">
        <f t="shared" si="30"/>
        <v>0</v>
      </c>
      <c r="J233" s="206">
        <f>J234+J254+J261</f>
        <v>0</v>
      </c>
      <c r="K233" s="456">
        <f>K234+K254+K261</f>
        <v>0</v>
      </c>
      <c r="L233" s="209">
        <f t="shared" si="31"/>
        <v>0</v>
      </c>
      <c r="M233" s="457">
        <f>M234+M254+M261</f>
        <v>0</v>
      </c>
      <c r="N233" s="207">
        <f>N234+N254+N261</f>
        <v>0</v>
      </c>
      <c r="O233" s="209">
        <f t="shared" si="32"/>
        <v>0</v>
      </c>
      <c r="P233" s="458"/>
      <c r="R233" s="346"/>
      <c r="S233" s="346"/>
    </row>
    <row r="234" spans="1:19" hidden="1" x14ac:dyDescent="0.25">
      <c r="A234" s="137">
        <v>6200</v>
      </c>
      <c r="B234" s="253" t="s">
        <v>249</v>
      </c>
      <c r="C234" s="485">
        <f>F234+I234+L234+O234</f>
        <v>0</v>
      </c>
      <c r="D234" s="211">
        <f>SUM(D235,D236,D238,D241,D247,D248,D249)</f>
        <v>0</v>
      </c>
      <c r="E234" s="264">
        <f>SUM(E235,E236,E238,E241,E247,E248,E249)</f>
        <v>0</v>
      </c>
      <c r="F234" s="265">
        <f>D234+E234</f>
        <v>0</v>
      </c>
      <c r="G234" s="211">
        <f>SUM(G235,G236,G238,G241,G247,G248,G249)</f>
        <v>0</v>
      </c>
      <c r="H234" s="486">
        <f>SUM(H235,H236,H238,H241,H247,H248,H249)</f>
        <v>0</v>
      </c>
      <c r="I234" s="268">
        <f t="shared" si="30"/>
        <v>0</v>
      </c>
      <c r="J234" s="211">
        <f>SUM(J235,J236,J238,J241,J247,J248,J249)</f>
        <v>0</v>
      </c>
      <c r="K234" s="486">
        <f>SUM(K235,K236,K238,K241,K247,K248,K249)</f>
        <v>0</v>
      </c>
      <c r="L234" s="268">
        <f t="shared" si="31"/>
        <v>0</v>
      </c>
      <c r="M234" s="459">
        <f>SUM(M235,M236,M238,M241,M247,M248,M249)</f>
        <v>0</v>
      </c>
      <c r="N234" s="266">
        <f>SUM(N235,N236,N238,N241,N247,N248,N249)</f>
        <v>0</v>
      </c>
      <c r="O234" s="268">
        <f t="shared" si="32"/>
        <v>0</v>
      </c>
      <c r="P234" s="460"/>
      <c r="R234" s="346"/>
      <c r="S234" s="346"/>
    </row>
    <row r="235" spans="1:19" ht="24" hidden="1" x14ac:dyDescent="0.25">
      <c r="A235" s="350">
        <v>6220</v>
      </c>
      <c r="B235" s="101" t="s">
        <v>250</v>
      </c>
      <c r="C235" s="239">
        <f t="shared" si="25"/>
        <v>0</v>
      </c>
      <c r="D235" s="106">
        <v>0</v>
      </c>
      <c r="E235" s="107"/>
      <c r="F235" s="240">
        <f t="shared" si="29"/>
        <v>0</v>
      </c>
      <c r="G235" s="106"/>
      <c r="H235" s="403"/>
      <c r="I235" s="243">
        <f t="shared" si="30"/>
        <v>0</v>
      </c>
      <c r="J235" s="106">
        <v>0</v>
      </c>
      <c r="K235" s="403"/>
      <c r="L235" s="243">
        <f t="shared" si="31"/>
        <v>0</v>
      </c>
      <c r="M235" s="463"/>
      <c r="N235" s="108"/>
      <c r="O235" s="243">
        <f t="shared" si="32"/>
        <v>0</v>
      </c>
      <c r="P235" s="382"/>
      <c r="R235" s="346"/>
      <c r="S235" s="346"/>
    </row>
    <row r="236" spans="1:19" hidden="1" x14ac:dyDescent="0.25">
      <c r="A236" s="224">
        <v>6230</v>
      </c>
      <c r="B236" s="111" t="s">
        <v>251</v>
      </c>
      <c r="C236" s="226">
        <f t="shared" si="25"/>
        <v>0</v>
      </c>
      <c r="D236" s="225">
        <f>SUM(D237)</f>
        <v>0</v>
      </c>
      <c r="E236" s="466">
        <f>SUM(E237)</f>
        <v>0</v>
      </c>
      <c r="F236" s="227">
        <f t="shared" si="29"/>
        <v>0</v>
      </c>
      <c r="G236" s="225">
        <f>SUM(G237)</f>
        <v>0</v>
      </c>
      <c r="H236" s="465">
        <f>SUM(H237)</f>
        <v>0</v>
      </c>
      <c r="I236" s="230">
        <f t="shared" si="30"/>
        <v>0</v>
      </c>
      <c r="J236" s="225">
        <f>SUM(J237)</f>
        <v>0</v>
      </c>
      <c r="K236" s="465">
        <f>SUM(K237)</f>
        <v>0</v>
      </c>
      <c r="L236" s="230">
        <f t="shared" si="31"/>
        <v>0</v>
      </c>
      <c r="M236" s="225">
        <f>SUM(M237)</f>
        <v>0</v>
      </c>
      <c r="N236" s="465">
        <f>SUM(N237)</f>
        <v>0</v>
      </c>
      <c r="O236" s="230">
        <f t="shared" si="32"/>
        <v>0</v>
      </c>
      <c r="P236" s="387"/>
      <c r="R236" s="346"/>
      <c r="S236" s="346"/>
    </row>
    <row r="237" spans="1:19" ht="24" hidden="1" x14ac:dyDescent="0.25">
      <c r="A237" s="64">
        <v>6239</v>
      </c>
      <c r="B237" s="101" t="s">
        <v>252</v>
      </c>
      <c r="C237" s="226">
        <f t="shared" si="25"/>
        <v>0</v>
      </c>
      <c r="D237" s="116">
        <v>0</v>
      </c>
      <c r="E237" s="117"/>
      <c r="F237" s="227">
        <f t="shared" si="29"/>
        <v>0</v>
      </c>
      <c r="G237" s="116"/>
      <c r="H237" s="408"/>
      <c r="I237" s="230">
        <f t="shared" si="30"/>
        <v>0</v>
      </c>
      <c r="J237" s="116">
        <v>0</v>
      </c>
      <c r="K237" s="408"/>
      <c r="L237" s="230">
        <f t="shared" si="31"/>
        <v>0</v>
      </c>
      <c r="M237" s="464"/>
      <c r="N237" s="118"/>
      <c r="O237" s="230">
        <f t="shared" si="32"/>
        <v>0</v>
      </c>
      <c r="P237" s="387"/>
      <c r="R237" s="346"/>
      <c r="S237" s="346"/>
    </row>
    <row r="238" spans="1:19" ht="24" hidden="1" x14ac:dyDescent="0.25">
      <c r="A238" s="224">
        <v>6240</v>
      </c>
      <c r="B238" s="111" t="s">
        <v>253</v>
      </c>
      <c r="C238" s="226">
        <f t="shared" si="25"/>
        <v>0</v>
      </c>
      <c r="D238" s="225">
        <f>SUM(D239:D240)</f>
        <v>0</v>
      </c>
      <c r="E238" s="226">
        <f>SUM(E239:E240)</f>
        <v>0</v>
      </c>
      <c r="F238" s="227">
        <f t="shared" si="29"/>
        <v>0</v>
      </c>
      <c r="G238" s="225">
        <f>SUM(G239:G240)</f>
        <v>0</v>
      </c>
      <c r="H238" s="465">
        <f>SUM(H239:H240)</f>
        <v>0</v>
      </c>
      <c r="I238" s="230">
        <f t="shared" si="30"/>
        <v>0</v>
      </c>
      <c r="J238" s="225">
        <f>SUM(J239:J240)</f>
        <v>0</v>
      </c>
      <c r="K238" s="465">
        <f>SUM(K239:K240)</f>
        <v>0</v>
      </c>
      <c r="L238" s="230">
        <f t="shared" si="31"/>
        <v>0</v>
      </c>
      <c r="M238" s="466">
        <f>SUM(M239:M240)</f>
        <v>0</v>
      </c>
      <c r="N238" s="228">
        <f>SUM(N239:N240)</f>
        <v>0</v>
      </c>
      <c r="O238" s="230">
        <f t="shared" si="32"/>
        <v>0</v>
      </c>
      <c r="P238" s="387"/>
      <c r="R238" s="346"/>
      <c r="S238" s="346"/>
    </row>
    <row r="239" spans="1:19" hidden="1" x14ac:dyDescent="0.25">
      <c r="A239" s="64">
        <v>6241</v>
      </c>
      <c r="B239" s="111" t="s">
        <v>254</v>
      </c>
      <c r="C239" s="226">
        <f t="shared" si="25"/>
        <v>0</v>
      </c>
      <c r="D239" s="116">
        <v>0</v>
      </c>
      <c r="E239" s="117"/>
      <c r="F239" s="227">
        <f t="shared" si="29"/>
        <v>0</v>
      </c>
      <c r="G239" s="116"/>
      <c r="H239" s="408"/>
      <c r="I239" s="230">
        <f t="shared" si="30"/>
        <v>0</v>
      </c>
      <c r="J239" s="116">
        <v>0</v>
      </c>
      <c r="K239" s="408"/>
      <c r="L239" s="230">
        <f t="shared" si="31"/>
        <v>0</v>
      </c>
      <c r="M239" s="464"/>
      <c r="N239" s="118"/>
      <c r="O239" s="230">
        <f t="shared" si="32"/>
        <v>0</v>
      </c>
      <c r="P239" s="387"/>
      <c r="R239" s="346"/>
      <c r="S239" s="346"/>
    </row>
    <row r="240" spans="1:19" hidden="1" x14ac:dyDescent="0.25">
      <c r="A240" s="64">
        <v>6242</v>
      </c>
      <c r="B240" s="111" t="s">
        <v>255</v>
      </c>
      <c r="C240" s="226">
        <f t="shared" si="25"/>
        <v>0</v>
      </c>
      <c r="D240" s="116">
        <v>0</v>
      </c>
      <c r="E240" s="117"/>
      <c r="F240" s="227">
        <f t="shared" si="29"/>
        <v>0</v>
      </c>
      <c r="G240" s="116"/>
      <c r="H240" s="408"/>
      <c r="I240" s="230">
        <f t="shared" si="30"/>
        <v>0</v>
      </c>
      <c r="J240" s="116">
        <v>0</v>
      </c>
      <c r="K240" s="408"/>
      <c r="L240" s="230">
        <f t="shared" si="31"/>
        <v>0</v>
      </c>
      <c r="M240" s="464"/>
      <c r="N240" s="118"/>
      <c r="O240" s="230">
        <f t="shared" si="32"/>
        <v>0</v>
      </c>
      <c r="P240" s="387"/>
      <c r="R240" s="346"/>
      <c r="S240" s="346"/>
    </row>
    <row r="241" spans="1:19" ht="24" hidden="1" x14ac:dyDescent="0.25">
      <c r="A241" s="224">
        <v>6250</v>
      </c>
      <c r="B241" s="111" t="s">
        <v>256</v>
      </c>
      <c r="C241" s="226">
        <f t="shared" si="25"/>
        <v>0</v>
      </c>
      <c r="D241" s="225">
        <f>SUM(D242:D246)</f>
        <v>0</v>
      </c>
      <c r="E241" s="226">
        <f>SUM(E242:E246)</f>
        <v>0</v>
      </c>
      <c r="F241" s="227">
        <f t="shared" si="29"/>
        <v>0</v>
      </c>
      <c r="G241" s="225">
        <f>SUM(G242:G246)</f>
        <v>0</v>
      </c>
      <c r="H241" s="465">
        <f>SUM(H242:H246)</f>
        <v>0</v>
      </c>
      <c r="I241" s="230">
        <f t="shared" si="30"/>
        <v>0</v>
      </c>
      <c r="J241" s="225">
        <f>SUM(J242:J246)</f>
        <v>0</v>
      </c>
      <c r="K241" s="465">
        <f>SUM(K242:K246)</f>
        <v>0</v>
      </c>
      <c r="L241" s="230">
        <f t="shared" si="31"/>
        <v>0</v>
      </c>
      <c r="M241" s="466">
        <f>SUM(M242:M246)</f>
        <v>0</v>
      </c>
      <c r="N241" s="228">
        <f>SUM(N242:N246)</f>
        <v>0</v>
      </c>
      <c r="O241" s="230">
        <f t="shared" si="32"/>
        <v>0</v>
      </c>
      <c r="P241" s="387"/>
      <c r="R241" s="346"/>
      <c r="S241" s="346"/>
    </row>
    <row r="242" spans="1:19" hidden="1" x14ac:dyDescent="0.25">
      <c r="A242" s="64">
        <v>6252</v>
      </c>
      <c r="B242" s="111" t="s">
        <v>257</v>
      </c>
      <c r="C242" s="226">
        <f t="shared" si="25"/>
        <v>0</v>
      </c>
      <c r="D242" s="116">
        <v>0</v>
      </c>
      <c r="E242" s="117"/>
      <c r="F242" s="227">
        <f t="shared" si="29"/>
        <v>0</v>
      </c>
      <c r="G242" s="116"/>
      <c r="H242" s="408"/>
      <c r="I242" s="230">
        <f t="shared" si="30"/>
        <v>0</v>
      </c>
      <c r="J242" s="116">
        <v>0</v>
      </c>
      <c r="K242" s="408"/>
      <c r="L242" s="230">
        <f t="shared" si="31"/>
        <v>0</v>
      </c>
      <c r="M242" s="464"/>
      <c r="N242" s="118"/>
      <c r="O242" s="230">
        <f t="shared" si="32"/>
        <v>0</v>
      </c>
      <c r="P242" s="387"/>
      <c r="R242" s="346"/>
      <c r="S242" s="346"/>
    </row>
    <row r="243" spans="1:19" hidden="1" x14ac:dyDescent="0.25">
      <c r="A243" s="64">
        <v>6253</v>
      </c>
      <c r="B243" s="111" t="s">
        <v>258</v>
      </c>
      <c r="C243" s="226">
        <f t="shared" si="25"/>
        <v>0</v>
      </c>
      <c r="D243" s="116">
        <v>0</v>
      </c>
      <c r="E243" s="117"/>
      <c r="F243" s="227">
        <f t="shared" si="29"/>
        <v>0</v>
      </c>
      <c r="G243" s="116"/>
      <c r="H243" s="408"/>
      <c r="I243" s="230">
        <f t="shared" si="30"/>
        <v>0</v>
      </c>
      <c r="J243" s="116">
        <v>0</v>
      </c>
      <c r="K243" s="408"/>
      <c r="L243" s="230">
        <f t="shared" si="31"/>
        <v>0</v>
      </c>
      <c r="M243" s="464"/>
      <c r="N243" s="118"/>
      <c r="O243" s="230">
        <f t="shared" si="32"/>
        <v>0</v>
      </c>
      <c r="P243" s="387"/>
      <c r="R243" s="346"/>
      <c r="S243" s="346"/>
    </row>
    <row r="244" spans="1:19" ht="24" hidden="1" x14ac:dyDescent="0.25">
      <c r="A244" s="64">
        <v>6254</v>
      </c>
      <c r="B244" s="111" t="s">
        <v>259</v>
      </c>
      <c r="C244" s="226">
        <f t="shared" si="25"/>
        <v>0</v>
      </c>
      <c r="D244" s="116">
        <v>0</v>
      </c>
      <c r="E244" s="117"/>
      <c r="F244" s="227">
        <f t="shared" si="29"/>
        <v>0</v>
      </c>
      <c r="G244" s="116"/>
      <c r="H244" s="408"/>
      <c r="I244" s="230">
        <f t="shared" si="30"/>
        <v>0</v>
      </c>
      <c r="J244" s="116">
        <v>0</v>
      </c>
      <c r="K244" s="408"/>
      <c r="L244" s="230">
        <f t="shared" si="31"/>
        <v>0</v>
      </c>
      <c r="M244" s="464"/>
      <c r="N244" s="118"/>
      <c r="O244" s="230">
        <f t="shared" si="32"/>
        <v>0</v>
      </c>
      <c r="P244" s="387"/>
      <c r="R244" s="346"/>
      <c r="S244" s="346"/>
    </row>
    <row r="245" spans="1:19" ht="24" hidden="1" x14ac:dyDescent="0.25">
      <c r="A245" s="64">
        <v>6255</v>
      </c>
      <c r="B245" s="111" t="s">
        <v>260</v>
      </c>
      <c r="C245" s="226">
        <f t="shared" si="25"/>
        <v>0</v>
      </c>
      <c r="D245" s="116">
        <v>0</v>
      </c>
      <c r="E245" s="117"/>
      <c r="F245" s="227">
        <f t="shared" si="29"/>
        <v>0</v>
      </c>
      <c r="G245" s="116"/>
      <c r="H245" s="408"/>
      <c r="I245" s="230">
        <f t="shared" si="30"/>
        <v>0</v>
      </c>
      <c r="J245" s="116">
        <v>0</v>
      </c>
      <c r="K245" s="408"/>
      <c r="L245" s="230">
        <f t="shared" si="31"/>
        <v>0</v>
      </c>
      <c r="M245" s="464"/>
      <c r="N245" s="118"/>
      <c r="O245" s="230">
        <f t="shared" si="32"/>
        <v>0</v>
      </c>
      <c r="P245" s="387"/>
      <c r="R245" s="346"/>
      <c r="S245" s="346"/>
    </row>
    <row r="246" spans="1:19" hidden="1" x14ac:dyDescent="0.25">
      <c r="A246" s="64">
        <v>6259</v>
      </c>
      <c r="B246" s="111" t="s">
        <v>261</v>
      </c>
      <c r="C246" s="226">
        <f t="shared" si="25"/>
        <v>0</v>
      </c>
      <c r="D246" s="116">
        <v>0</v>
      </c>
      <c r="E246" s="117"/>
      <c r="F246" s="227">
        <f t="shared" si="29"/>
        <v>0</v>
      </c>
      <c r="G246" s="116"/>
      <c r="H246" s="408"/>
      <c r="I246" s="230">
        <f t="shared" si="30"/>
        <v>0</v>
      </c>
      <c r="J246" s="116">
        <v>0</v>
      </c>
      <c r="K246" s="408"/>
      <c r="L246" s="230">
        <f t="shared" si="31"/>
        <v>0</v>
      </c>
      <c r="M246" s="464"/>
      <c r="N246" s="118"/>
      <c r="O246" s="230">
        <f t="shared" si="32"/>
        <v>0</v>
      </c>
      <c r="P246" s="387"/>
      <c r="R246" s="346"/>
      <c r="S246" s="346"/>
    </row>
    <row r="247" spans="1:19" ht="24" hidden="1" x14ac:dyDescent="0.25">
      <c r="A247" s="224">
        <v>6260</v>
      </c>
      <c r="B247" s="111" t="s">
        <v>262</v>
      </c>
      <c r="C247" s="226">
        <f t="shared" si="25"/>
        <v>0</v>
      </c>
      <c r="D247" s="116">
        <v>0</v>
      </c>
      <c r="E247" s="117"/>
      <c r="F247" s="227">
        <f t="shared" ref="F247:F299" si="36">D247+E247</f>
        <v>0</v>
      </c>
      <c r="G247" s="116"/>
      <c r="H247" s="408"/>
      <c r="I247" s="230">
        <f t="shared" ref="I247:I299" si="37">G247+H247</f>
        <v>0</v>
      </c>
      <c r="J247" s="116">
        <v>0</v>
      </c>
      <c r="K247" s="408"/>
      <c r="L247" s="230">
        <f t="shared" ref="L247:L299" si="38">J247+K247</f>
        <v>0</v>
      </c>
      <c r="M247" s="464"/>
      <c r="N247" s="118"/>
      <c r="O247" s="230">
        <f t="shared" ref="O247:O276" si="39">M247+N247</f>
        <v>0</v>
      </c>
      <c r="P247" s="387"/>
      <c r="R247" s="346"/>
      <c r="S247" s="346"/>
    </row>
    <row r="248" spans="1:19" hidden="1" x14ac:dyDescent="0.25">
      <c r="A248" s="224">
        <v>6270</v>
      </c>
      <c r="B248" s="111" t="s">
        <v>263</v>
      </c>
      <c r="C248" s="226">
        <f t="shared" si="25"/>
        <v>0</v>
      </c>
      <c r="D248" s="116">
        <v>0</v>
      </c>
      <c r="E248" s="117"/>
      <c r="F248" s="227">
        <f t="shared" si="36"/>
        <v>0</v>
      </c>
      <c r="G248" s="116"/>
      <c r="H248" s="408"/>
      <c r="I248" s="230">
        <f t="shared" si="37"/>
        <v>0</v>
      </c>
      <c r="J248" s="116">
        <v>0</v>
      </c>
      <c r="K248" s="408"/>
      <c r="L248" s="230">
        <f t="shared" si="38"/>
        <v>0</v>
      </c>
      <c r="M248" s="464"/>
      <c r="N248" s="118"/>
      <c r="O248" s="230">
        <f t="shared" si="39"/>
        <v>0</v>
      </c>
      <c r="P248" s="387"/>
      <c r="R248" s="346"/>
      <c r="S248" s="346"/>
    </row>
    <row r="249" spans="1:19" ht="24" hidden="1" x14ac:dyDescent="0.25">
      <c r="A249" s="350">
        <v>6290</v>
      </c>
      <c r="B249" s="101" t="s">
        <v>264</v>
      </c>
      <c r="C249" s="226">
        <f t="shared" si="25"/>
        <v>0</v>
      </c>
      <c r="D249" s="238">
        <f>SUM(D250:D253)</f>
        <v>0</v>
      </c>
      <c r="E249" s="239">
        <f>SUM(E250:E253)</f>
        <v>0</v>
      </c>
      <c r="F249" s="240">
        <f t="shared" si="36"/>
        <v>0</v>
      </c>
      <c r="G249" s="238">
        <f>SUM(G250:G253)</f>
        <v>0</v>
      </c>
      <c r="H249" s="470">
        <f t="shared" ref="H249" si="40">SUM(H250:H253)</f>
        <v>0</v>
      </c>
      <c r="I249" s="243">
        <f t="shared" si="37"/>
        <v>0</v>
      </c>
      <c r="J249" s="238">
        <f>SUM(J250:J253)</f>
        <v>0</v>
      </c>
      <c r="K249" s="470">
        <f t="shared" ref="K249" si="41">SUM(K250:K253)</f>
        <v>0</v>
      </c>
      <c r="L249" s="243">
        <f t="shared" si="38"/>
        <v>0</v>
      </c>
      <c r="M249" s="477">
        <f t="shared" ref="M249:N249" si="42">SUM(M250:M253)</f>
        <v>0</v>
      </c>
      <c r="N249" s="478">
        <f t="shared" si="42"/>
        <v>0</v>
      </c>
      <c r="O249" s="479">
        <f t="shared" si="39"/>
        <v>0</v>
      </c>
      <c r="P249" s="480"/>
      <c r="R249" s="346"/>
      <c r="S249" s="346"/>
    </row>
    <row r="250" spans="1:19" hidden="1" x14ac:dyDescent="0.25">
      <c r="A250" s="64">
        <v>6291</v>
      </c>
      <c r="B250" s="111" t="s">
        <v>265</v>
      </c>
      <c r="C250" s="226">
        <f t="shared" si="25"/>
        <v>0</v>
      </c>
      <c r="D250" s="116">
        <v>0</v>
      </c>
      <c r="E250" s="117"/>
      <c r="F250" s="227">
        <f t="shared" si="36"/>
        <v>0</v>
      </c>
      <c r="G250" s="116"/>
      <c r="H250" s="408"/>
      <c r="I250" s="230">
        <f t="shared" si="37"/>
        <v>0</v>
      </c>
      <c r="J250" s="116">
        <v>0</v>
      </c>
      <c r="K250" s="408"/>
      <c r="L250" s="230">
        <f t="shared" si="38"/>
        <v>0</v>
      </c>
      <c r="M250" s="464"/>
      <c r="N250" s="118"/>
      <c r="O250" s="230">
        <f t="shared" si="39"/>
        <v>0</v>
      </c>
      <c r="P250" s="387"/>
      <c r="R250" s="346"/>
      <c r="S250" s="346"/>
    </row>
    <row r="251" spans="1:19" hidden="1" x14ac:dyDescent="0.25">
      <c r="A251" s="64">
        <v>6292</v>
      </c>
      <c r="B251" s="111" t="s">
        <v>266</v>
      </c>
      <c r="C251" s="226">
        <f t="shared" si="25"/>
        <v>0</v>
      </c>
      <c r="D251" s="116">
        <v>0</v>
      </c>
      <c r="E251" s="117"/>
      <c r="F251" s="227">
        <f t="shared" si="36"/>
        <v>0</v>
      </c>
      <c r="G251" s="116"/>
      <c r="H251" s="408"/>
      <c r="I251" s="230">
        <f t="shared" si="37"/>
        <v>0</v>
      </c>
      <c r="J251" s="116">
        <v>0</v>
      </c>
      <c r="K251" s="408"/>
      <c r="L251" s="230">
        <f t="shared" si="38"/>
        <v>0</v>
      </c>
      <c r="M251" s="464"/>
      <c r="N251" s="118"/>
      <c r="O251" s="230">
        <f t="shared" si="39"/>
        <v>0</v>
      </c>
      <c r="P251" s="387"/>
      <c r="R251" s="346"/>
      <c r="S251" s="346"/>
    </row>
    <row r="252" spans="1:19" ht="72" hidden="1" x14ac:dyDescent="0.25">
      <c r="A252" s="64">
        <v>6296</v>
      </c>
      <c r="B252" s="111" t="s">
        <v>267</v>
      </c>
      <c r="C252" s="226">
        <f t="shared" si="25"/>
        <v>0</v>
      </c>
      <c r="D252" s="116">
        <v>0</v>
      </c>
      <c r="E252" s="117"/>
      <c r="F252" s="227">
        <f t="shared" si="36"/>
        <v>0</v>
      </c>
      <c r="G252" s="116"/>
      <c r="H252" s="408"/>
      <c r="I252" s="230">
        <f t="shared" si="37"/>
        <v>0</v>
      </c>
      <c r="J252" s="116">
        <v>0</v>
      </c>
      <c r="K252" s="408"/>
      <c r="L252" s="230">
        <f t="shared" si="38"/>
        <v>0</v>
      </c>
      <c r="M252" s="464"/>
      <c r="N252" s="118"/>
      <c r="O252" s="230">
        <f t="shared" si="39"/>
        <v>0</v>
      </c>
      <c r="P252" s="387"/>
      <c r="R252" s="346"/>
      <c r="S252" s="346"/>
    </row>
    <row r="253" spans="1:19" ht="36" hidden="1" x14ac:dyDescent="0.25">
      <c r="A253" s="64">
        <v>6299</v>
      </c>
      <c r="B253" s="111" t="s">
        <v>268</v>
      </c>
      <c r="C253" s="226">
        <f t="shared" si="25"/>
        <v>0</v>
      </c>
      <c r="D253" s="116">
        <v>0</v>
      </c>
      <c r="E253" s="117"/>
      <c r="F253" s="227">
        <f t="shared" si="36"/>
        <v>0</v>
      </c>
      <c r="G253" s="116"/>
      <c r="H253" s="408"/>
      <c r="I253" s="230">
        <f t="shared" si="37"/>
        <v>0</v>
      </c>
      <c r="J253" s="116">
        <v>0</v>
      </c>
      <c r="K253" s="408"/>
      <c r="L253" s="230">
        <f t="shared" si="38"/>
        <v>0</v>
      </c>
      <c r="M253" s="464"/>
      <c r="N253" s="118"/>
      <c r="O253" s="230">
        <f t="shared" si="39"/>
        <v>0</v>
      </c>
      <c r="P253" s="387"/>
      <c r="R253" s="346"/>
      <c r="S253" s="346"/>
    </row>
    <row r="254" spans="1:19" hidden="1" x14ac:dyDescent="0.25">
      <c r="A254" s="85">
        <v>6300</v>
      </c>
      <c r="B254" s="210" t="s">
        <v>269</v>
      </c>
      <c r="C254" s="393">
        <f t="shared" si="25"/>
        <v>0</v>
      </c>
      <c r="D254" s="95">
        <f>SUM(D255,D259,D260)</f>
        <v>0</v>
      </c>
      <c r="E254" s="96">
        <f>SUM(E255,E259,E260)</f>
        <v>0</v>
      </c>
      <c r="F254" s="97">
        <f t="shared" si="36"/>
        <v>0</v>
      </c>
      <c r="G254" s="95">
        <f>SUM(G255,G259,G260)</f>
        <v>0</v>
      </c>
      <c r="H254" s="399">
        <f t="shared" ref="H254" si="43">SUM(H255,H259,H260)</f>
        <v>0</v>
      </c>
      <c r="I254" s="99">
        <f t="shared" si="37"/>
        <v>0</v>
      </c>
      <c r="J254" s="95">
        <f>SUM(J255,J259,J260)</f>
        <v>0</v>
      </c>
      <c r="K254" s="399">
        <f t="shared" ref="K254" si="44">SUM(K255,K259,K260)</f>
        <v>0</v>
      </c>
      <c r="L254" s="99">
        <f t="shared" si="38"/>
        <v>0</v>
      </c>
      <c r="M254" s="472">
        <f t="shared" ref="M254:N254" si="45">SUM(M255,M259,M260)</f>
        <v>0</v>
      </c>
      <c r="N254" s="291">
        <f t="shared" si="45"/>
        <v>0</v>
      </c>
      <c r="O254" s="293">
        <f t="shared" si="39"/>
        <v>0</v>
      </c>
      <c r="P254" s="473"/>
      <c r="R254" s="346"/>
      <c r="S254" s="346"/>
    </row>
    <row r="255" spans="1:19" ht="24" hidden="1" x14ac:dyDescent="0.25">
      <c r="A255" s="350">
        <v>6320</v>
      </c>
      <c r="B255" s="101" t="s">
        <v>270</v>
      </c>
      <c r="C255" s="477">
        <f t="shared" si="25"/>
        <v>0</v>
      </c>
      <c r="D255" s="238">
        <f>SUM(D256:D258)</f>
        <v>0</v>
      </c>
      <c r="E255" s="239">
        <f>SUM(E256:E258)</f>
        <v>0</v>
      </c>
      <c r="F255" s="240">
        <f t="shared" si="36"/>
        <v>0</v>
      </c>
      <c r="G255" s="238">
        <f>SUM(G256:G258)</f>
        <v>0</v>
      </c>
      <c r="H255" s="470">
        <f t="shared" ref="H255" si="46">SUM(H256:H258)</f>
        <v>0</v>
      </c>
      <c r="I255" s="243">
        <f t="shared" si="37"/>
        <v>0</v>
      </c>
      <c r="J255" s="238">
        <f>SUM(J256:J258)</f>
        <v>0</v>
      </c>
      <c r="K255" s="470">
        <f t="shared" ref="K255" si="47">SUM(K256:K258)</f>
        <v>0</v>
      </c>
      <c r="L255" s="243">
        <f t="shared" si="38"/>
        <v>0</v>
      </c>
      <c r="M255" s="471">
        <f t="shared" ref="M255:N255" si="48">SUM(M256:M258)</f>
        <v>0</v>
      </c>
      <c r="N255" s="241">
        <f t="shared" si="48"/>
        <v>0</v>
      </c>
      <c r="O255" s="243">
        <f t="shared" si="39"/>
        <v>0</v>
      </c>
      <c r="P255" s="382"/>
      <c r="R255" s="346"/>
      <c r="S255" s="346"/>
    </row>
    <row r="256" spans="1:19" hidden="1" x14ac:dyDescent="0.25">
      <c r="A256" s="64">
        <v>6322</v>
      </c>
      <c r="B256" s="111" t="s">
        <v>271</v>
      </c>
      <c r="C256" s="466">
        <f t="shared" si="25"/>
        <v>0</v>
      </c>
      <c r="D256" s="116">
        <v>0</v>
      </c>
      <c r="E256" s="117"/>
      <c r="F256" s="227">
        <f t="shared" si="36"/>
        <v>0</v>
      </c>
      <c r="G256" s="116"/>
      <c r="H256" s="408"/>
      <c r="I256" s="230">
        <f t="shared" si="37"/>
        <v>0</v>
      </c>
      <c r="J256" s="116">
        <v>0</v>
      </c>
      <c r="K256" s="408"/>
      <c r="L256" s="230">
        <f t="shared" si="38"/>
        <v>0</v>
      </c>
      <c r="M256" s="464"/>
      <c r="N256" s="118"/>
      <c r="O256" s="230">
        <f t="shared" si="39"/>
        <v>0</v>
      </c>
      <c r="P256" s="387"/>
      <c r="R256" s="346"/>
      <c r="S256" s="346"/>
    </row>
    <row r="257" spans="1:19" ht="24" hidden="1" x14ac:dyDescent="0.25">
      <c r="A257" s="64">
        <v>6323</v>
      </c>
      <c r="B257" s="111" t="s">
        <v>272</v>
      </c>
      <c r="C257" s="466">
        <f t="shared" si="25"/>
        <v>0</v>
      </c>
      <c r="D257" s="116">
        <v>0</v>
      </c>
      <c r="E257" s="117"/>
      <c r="F257" s="227">
        <f t="shared" si="36"/>
        <v>0</v>
      </c>
      <c r="G257" s="116"/>
      <c r="H257" s="408"/>
      <c r="I257" s="230">
        <f t="shared" si="37"/>
        <v>0</v>
      </c>
      <c r="J257" s="116">
        <v>0</v>
      </c>
      <c r="K257" s="408"/>
      <c r="L257" s="230">
        <f t="shared" si="38"/>
        <v>0</v>
      </c>
      <c r="M257" s="464"/>
      <c r="N257" s="118"/>
      <c r="O257" s="230">
        <f t="shared" si="39"/>
        <v>0</v>
      </c>
      <c r="P257" s="387"/>
      <c r="R257" s="346"/>
      <c r="S257" s="346"/>
    </row>
    <row r="258" spans="1:19" ht="24" hidden="1" x14ac:dyDescent="0.25">
      <c r="A258" s="55">
        <v>6324</v>
      </c>
      <c r="B258" s="101" t="s">
        <v>273</v>
      </c>
      <c r="C258" s="466">
        <f t="shared" si="25"/>
        <v>0</v>
      </c>
      <c r="D258" s="106">
        <v>0</v>
      </c>
      <c r="E258" s="107"/>
      <c r="F258" s="240">
        <f t="shared" si="36"/>
        <v>0</v>
      </c>
      <c r="G258" s="106"/>
      <c r="H258" s="403"/>
      <c r="I258" s="243">
        <f t="shared" si="37"/>
        <v>0</v>
      </c>
      <c r="J258" s="106">
        <v>0</v>
      </c>
      <c r="K258" s="403"/>
      <c r="L258" s="243">
        <f t="shared" si="38"/>
        <v>0</v>
      </c>
      <c r="M258" s="463"/>
      <c r="N258" s="108"/>
      <c r="O258" s="243">
        <f t="shared" si="39"/>
        <v>0</v>
      </c>
      <c r="P258" s="382"/>
      <c r="R258" s="346"/>
      <c r="S258" s="346"/>
    </row>
    <row r="259" spans="1:19" ht="24" hidden="1" x14ac:dyDescent="0.25">
      <c r="A259" s="273">
        <v>6330</v>
      </c>
      <c r="B259" s="274" t="s">
        <v>274</v>
      </c>
      <c r="C259" s="466">
        <f t="shared" ref="C259:C286" si="49">F259+I259+L259+O259</f>
        <v>0</v>
      </c>
      <c r="D259" s="257">
        <v>0</v>
      </c>
      <c r="E259" s="258"/>
      <c r="F259" s="618">
        <f t="shared" si="36"/>
        <v>0</v>
      </c>
      <c r="G259" s="257"/>
      <c r="H259" s="483"/>
      <c r="I259" s="479">
        <f t="shared" si="37"/>
        <v>0</v>
      </c>
      <c r="J259" s="257">
        <v>0</v>
      </c>
      <c r="K259" s="483"/>
      <c r="L259" s="479">
        <f t="shared" si="38"/>
        <v>0</v>
      </c>
      <c r="M259" s="484"/>
      <c r="N259" s="260"/>
      <c r="O259" s="479">
        <f t="shared" si="39"/>
        <v>0</v>
      </c>
      <c r="P259" s="480"/>
      <c r="R259" s="346"/>
      <c r="S259" s="346"/>
    </row>
    <row r="260" spans="1:19" hidden="1" x14ac:dyDescent="0.25">
      <c r="A260" s="224">
        <v>6360</v>
      </c>
      <c r="B260" s="111" t="s">
        <v>275</v>
      </c>
      <c r="C260" s="466">
        <f t="shared" si="49"/>
        <v>0</v>
      </c>
      <c r="D260" s="116">
        <v>0</v>
      </c>
      <c r="E260" s="117"/>
      <c r="F260" s="227">
        <f t="shared" si="36"/>
        <v>0</v>
      </c>
      <c r="G260" s="116"/>
      <c r="H260" s="408"/>
      <c r="I260" s="230">
        <f t="shared" si="37"/>
        <v>0</v>
      </c>
      <c r="J260" s="116">
        <v>0</v>
      </c>
      <c r="K260" s="408"/>
      <c r="L260" s="230">
        <f t="shared" si="38"/>
        <v>0</v>
      </c>
      <c r="M260" s="464"/>
      <c r="N260" s="118"/>
      <c r="O260" s="230">
        <f t="shared" si="39"/>
        <v>0</v>
      </c>
      <c r="P260" s="387"/>
      <c r="R260" s="346"/>
      <c r="S260" s="346"/>
    </row>
    <row r="261" spans="1:19" ht="36" hidden="1" x14ac:dyDescent="0.25">
      <c r="A261" s="85">
        <v>6400</v>
      </c>
      <c r="B261" s="210" t="s">
        <v>276</v>
      </c>
      <c r="C261" s="393">
        <f t="shared" si="49"/>
        <v>0</v>
      </c>
      <c r="D261" s="95">
        <f>SUM(D262,D266)</f>
        <v>0</v>
      </c>
      <c r="E261" s="96">
        <f>SUM(E262,E266)</f>
        <v>0</v>
      </c>
      <c r="F261" s="97">
        <f t="shared" si="36"/>
        <v>0</v>
      </c>
      <c r="G261" s="95">
        <f>SUM(G262,G266)</f>
        <v>0</v>
      </c>
      <c r="H261" s="399">
        <f t="shared" ref="H261" si="50">SUM(H262,H266)</f>
        <v>0</v>
      </c>
      <c r="I261" s="99">
        <f t="shared" si="37"/>
        <v>0</v>
      </c>
      <c r="J261" s="95">
        <f>SUM(J262,J266)</f>
        <v>0</v>
      </c>
      <c r="K261" s="399">
        <f t="shared" ref="K261" si="51">SUM(K262,K266)</f>
        <v>0</v>
      </c>
      <c r="L261" s="99">
        <f t="shared" si="38"/>
        <v>0</v>
      </c>
      <c r="M261" s="472">
        <f t="shared" ref="M261:N261" si="52">SUM(M262,M266)</f>
        <v>0</v>
      </c>
      <c r="N261" s="291">
        <f t="shared" si="52"/>
        <v>0</v>
      </c>
      <c r="O261" s="293">
        <f t="shared" si="39"/>
        <v>0</v>
      </c>
      <c r="P261" s="473"/>
      <c r="R261" s="346"/>
      <c r="S261" s="346"/>
    </row>
    <row r="262" spans="1:19" ht="24" hidden="1" x14ac:dyDescent="0.25">
      <c r="A262" s="350">
        <v>6410</v>
      </c>
      <c r="B262" s="101" t="s">
        <v>277</v>
      </c>
      <c r="C262" s="471">
        <f t="shared" si="49"/>
        <v>0</v>
      </c>
      <c r="D262" s="238">
        <f>SUM(D263:D265)</f>
        <v>0</v>
      </c>
      <c r="E262" s="239">
        <f>SUM(E263:E265)</f>
        <v>0</v>
      </c>
      <c r="F262" s="240">
        <f t="shared" si="36"/>
        <v>0</v>
      </c>
      <c r="G262" s="238">
        <f>SUM(G263:G265)</f>
        <v>0</v>
      </c>
      <c r="H262" s="470">
        <f t="shared" ref="H262" si="53">SUM(H263:H265)</f>
        <v>0</v>
      </c>
      <c r="I262" s="243">
        <f t="shared" si="37"/>
        <v>0</v>
      </c>
      <c r="J262" s="238">
        <f>SUM(J263:J265)</f>
        <v>0</v>
      </c>
      <c r="K262" s="470">
        <f t="shared" ref="K262" si="54">SUM(K263:K265)</f>
        <v>0</v>
      </c>
      <c r="L262" s="243">
        <f t="shared" si="38"/>
        <v>0</v>
      </c>
      <c r="M262" s="475">
        <f t="shared" ref="M262:N262" si="55">SUM(M263:M265)</f>
        <v>0</v>
      </c>
      <c r="N262" s="476">
        <f t="shared" si="55"/>
        <v>0</v>
      </c>
      <c r="O262" s="414">
        <f t="shared" si="39"/>
        <v>0</v>
      </c>
      <c r="P262" s="416"/>
      <c r="R262" s="346"/>
      <c r="S262" s="346"/>
    </row>
    <row r="263" spans="1:19" hidden="1" x14ac:dyDescent="0.25">
      <c r="A263" s="64">
        <v>6411</v>
      </c>
      <c r="B263" s="275" t="s">
        <v>278</v>
      </c>
      <c r="C263" s="226">
        <f t="shared" si="49"/>
        <v>0</v>
      </c>
      <c r="D263" s="116">
        <v>0</v>
      </c>
      <c r="E263" s="117"/>
      <c r="F263" s="227">
        <f t="shared" si="36"/>
        <v>0</v>
      </c>
      <c r="G263" s="116"/>
      <c r="H263" s="408"/>
      <c r="I263" s="230">
        <f t="shared" si="37"/>
        <v>0</v>
      </c>
      <c r="J263" s="116">
        <v>0</v>
      </c>
      <c r="K263" s="408"/>
      <c r="L263" s="230">
        <f t="shared" si="38"/>
        <v>0</v>
      </c>
      <c r="M263" s="464"/>
      <c r="N263" s="118"/>
      <c r="O263" s="230">
        <f t="shared" si="39"/>
        <v>0</v>
      </c>
      <c r="P263" s="387"/>
      <c r="R263" s="346"/>
      <c r="S263" s="346"/>
    </row>
    <row r="264" spans="1:19" ht="36" hidden="1" x14ac:dyDescent="0.25">
      <c r="A264" s="64">
        <v>6412</v>
      </c>
      <c r="B264" s="111" t="s">
        <v>279</v>
      </c>
      <c r="C264" s="226">
        <f t="shared" si="49"/>
        <v>0</v>
      </c>
      <c r="D264" s="116">
        <v>0</v>
      </c>
      <c r="E264" s="117"/>
      <c r="F264" s="227">
        <f t="shared" si="36"/>
        <v>0</v>
      </c>
      <c r="G264" s="116"/>
      <c r="H264" s="408"/>
      <c r="I264" s="230">
        <f t="shared" si="37"/>
        <v>0</v>
      </c>
      <c r="J264" s="116">
        <v>0</v>
      </c>
      <c r="K264" s="408"/>
      <c r="L264" s="230">
        <f t="shared" si="38"/>
        <v>0</v>
      </c>
      <c r="M264" s="464"/>
      <c r="N264" s="118"/>
      <c r="O264" s="230">
        <f t="shared" si="39"/>
        <v>0</v>
      </c>
      <c r="P264" s="387"/>
      <c r="R264" s="346"/>
      <c r="S264" s="346"/>
    </row>
    <row r="265" spans="1:19" ht="36" hidden="1" x14ac:dyDescent="0.25">
      <c r="A265" s="64">
        <v>6419</v>
      </c>
      <c r="B265" s="111" t="s">
        <v>280</v>
      </c>
      <c r="C265" s="226">
        <f t="shared" si="49"/>
        <v>0</v>
      </c>
      <c r="D265" s="116">
        <v>0</v>
      </c>
      <c r="E265" s="117"/>
      <c r="F265" s="227">
        <f t="shared" si="36"/>
        <v>0</v>
      </c>
      <c r="G265" s="116"/>
      <c r="H265" s="408"/>
      <c r="I265" s="230">
        <f t="shared" si="37"/>
        <v>0</v>
      </c>
      <c r="J265" s="116">
        <v>0</v>
      </c>
      <c r="K265" s="408"/>
      <c r="L265" s="230">
        <f t="shared" si="38"/>
        <v>0</v>
      </c>
      <c r="M265" s="464"/>
      <c r="N265" s="118"/>
      <c r="O265" s="230">
        <f t="shared" si="39"/>
        <v>0</v>
      </c>
      <c r="P265" s="387"/>
      <c r="R265" s="346"/>
      <c r="S265" s="346"/>
    </row>
    <row r="266" spans="1:19" ht="36" hidden="1" x14ac:dyDescent="0.25">
      <c r="A266" s="224">
        <v>6420</v>
      </c>
      <c r="B266" s="111" t="s">
        <v>281</v>
      </c>
      <c r="C266" s="226">
        <f t="shared" si="49"/>
        <v>0</v>
      </c>
      <c r="D266" s="225">
        <f>SUM(D267:D270)</f>
        <v>0</v>
      </c>
      <c r="E266" s="226">
        <f>SUM(E267:E270)</f>
        <v>0</v>
      </c>
      <c r="F266" s="227">
        <f t="shared" si="36"/>
        <v>0</v>
      </c>
      <c r="G266" s="225">
        <f>SUM(G267:G270)</f>
        <v>0</v>
      </c>
      <c r="H266" s="465">
        <f>SUM(H267:H270)</f>
        <v>0</v>
      </c>
      <c r="I266" s="230">
        <f t="shared" si="37"/>
        <v>0</v>
      </c>
      <c r="J266" s="225">
        <f>SUM(J267:J270)</f>
        <v>0</v>
      </c>
      <c r="K266" s="465">
        <f>SUM(K267:K270)</f>
        <v>0</v>
      </c>
      <c r="L266" s="230">
        <f t="shared" si="38"/>
        <v>0</v>
      </c>
      <c r="M266" s="466">
        <f>SUM(M267:M270)</f>
        <v>0</v>
      </c>
      <c r="N266" s="228">
        <f>SUM(N267:N270)</f>
        <v>0</v>
      </c>
      <c r="O266" s="230">
        <f t="shared" si="39"/>
        <v>0</v>
      </c>
      <c r="P266" s="387"/>
      <c r="R266" s="346"/>
      <c r="S266" s="346"/>
    </row>
    <row r="267" spans="1:19" hidden="1" x14ac:dyDescent="0.25">
      <c r="A267" s="64">
        <v>6421</v>
      </c>
      <c r="B267" s="111" t="s">
        <v>282</v>
      </c>
      <c r="C267" s="226">
        <f t="shared" si="49"/>
        <v>0</v>
      </c>
      <c r="D267" s="116">
        <v>0</v>
      </c>
      <c r="E267" s="117"/>
      <c r="F267" s="227">
        <f t="shared" si="36"/>
        <v>0</v>
      </c>
      <c r="G267" s="116"/>
      <c r="H267" s="408"/>
      <c r="I267" s="230">
        <f t="shared" si="37"/>
        <v>0</v>
      </c>
      <c r="J267" s="116">
        <v>0</v>
      </c>
      <c r="K267" s="408"/>
      <c r="L267" s="230">
        <f t="shared" si="38"/>
        <v>0</v>
      </c>
      <c r="M267" s="464"/>
      <c r="N267" s="118"/>
      <c r="O267" s="230">
        <f t="shared" si="39"/>
        <v>0</v>
      </c>
      <c r="P267" s="387"/>
      <c r="R267" s="346"/>
      <c r="S267" s="346"/>
    </row>
    <row r="268" spans="1:19" hidden="1" x14ac:dyDescent="0.25">
      <c r="A268" s="64">
        <v>6422</v>
      </c>
      <c r="B268" s="111" t="s">
        <v>283</v>
      </c>
      <c r="C268" s="226">
        <f t="shared" si="49"/>
        <v>0</v>
      </c>
      <c r="D268" s="116">
        <v>0</v>
      </c>
      <c r="E268" s="117"/>
      <c r="F268" s="227">
        <f t="shared" si="36"/>
        <v>0</v>
      </c>
      <c r="G268" s="116"/>
      <c r="H268" s="408"/>
      <c r="I268" s="230">
        <f t="shared" si="37"/>
        <v>0</v>
      </c>
      <c r="J268" s="116">
        <v>0</v>
      </c>
      <c r="K268" s="408"/>
      <c r="L268" s="230">
        <f t="shared" si="38"/>
        <v>0</v>
      </c>
      <c r="M268" s="464"/>
      <c r="N268" s="118"/>
      <c r="O268" s="230">
        <f t="shared" si="39"/>
        <v>0</v>
      </c>
      <c r="P268" s="387"/>
      <c r="R268" s="346"/>
      <c r="S268" s="346"/>
    </row>
    <row r="269" spans="1:19" ht="24" hidden="1" x14ac:dyDescent="0.25">
      <c r="A269" s="64">
        <v>6423</v>
      </c>
      <c r="B269" s="111" t="s">
        <v>284</v>
      </c>
      <c r="C269" s="226">
        <f t="shared" si="49"/>
        <v>0</v>
      </c>
      <c r="D269" s="116">
        <v>0</v>
      </c>
      <c r="E269" s="117"/>
      <c r="F269" s="227">
        <f t="shared" si="36"/>
        <v>0</v>
      </c>
      <c r="G269" s="116"/>
      <c r="H269" s="408"/>
      <c r="I269" s="230">
        <f t="shared" si="37"/>
        <v>0</v>
      </c>
      <c r="J269" s="116">
        <v>0</v>
      </c>
      <c r="K269" s="408"/>
      <c r="L269" s="230">
        <f t="shared" si="38"/>
        <v>0</v>
      </c>
      <c r="M269" s="464"/>
      <c r="N269" s="118"/>
      <c r="O269" s="230">
        <f t="shared" si="39"/>
        <v>0</v>
      </c>
      <c r="P269" s="387"/>
      <c r="R269" s="346"/>
      <c r="S269" s="346"/>
    </row>
    <row r="270" spans="1:19" ht="36" hidden="1" x14ac:dyDescent="0.25">
      <c r="A270" s="64">
        <v>6424</v>
      </c>
      <c r="B270" s="111" t="s">
        <v>285</v>
      </c>
      <c r="C270" s="226">
        <f t="shared" si="49"/>
        <v>0</v>
      </c>
      <c r="D270" s="116">
        <v>0</v>
      </c>
      <c r="E270" s="117"/>
      <c r="F270" s="227">
        <f t="shared" si="36"/>
        <v>0</v>
      </c>
      <c r="G270" s="116"/>
      <c r="H270" s="408"/>
      <c r="I270" s="230">
        <f t="shared" si="37"/>
        <v>0</v>
      </c>
      <c r="J270" s="116">
        <v>0</v>
      </c>
      <c r="K270" s="408"/>
      <c r="L270" s="230">
        <f t="shared" si="38"/>
        <v>0</v>
      </c>
      <c r="M270" s="464"/>
      <c r="N270" s="118"/>
      <c r="O270" s="230">
        <f t="shared" si="39"/>
        <v>0</v>
      </c>
      <c r="P270" s="387"/>
      <c r="R270" s="346"/>
      <c r="S270" s="346"/>
    </row>
    <row r="271" spans="1:19" ht="36" hidden="1" x14ac:dyDescent="0.25">
      <c r="A271" s="276">
        <v>7000</v>
      </c>
      <c r="B271" s="276" t="s">
        <v>286</v>
      </c>
      <c r="C271" s="491">
        <f t="shared" si="49"/>
        <v>0</v>
      </c>
      <c r="D271" s="492">
        <f>SUM(D272,D282)</f>
        <v>0</v>
      </c>
      <c r="E271" s="633">
        <f>SUM(E272,E282)</f>
        <v>0</v>
      </c>
      <c r="F271" s="619">
        <f t="shared" si="36"/>
        <v>0</v>
      </c>
      <c r="G271" s="492">
        <f>SUM(G272,G282)</f>
        <v>0</v>
      </c>
      <c r="H271" s="493">
        <f>SUM(H272,H282)</f>
        <v>0</v>
      </c>
      <c r="I271" s="285">
        <f t="shared" si="37"/>
        <v>0</v>
      </c>
      <c r="J271" s="492">
        <f>SUM(J272,J282)</f>
        <v>0</v>
      </c>
      <c r="K271" s="493">
        <f>SUM(K272,K282)</f>
        <v>0</v>
      </c>
      <c r="L271" s="285">
        <f t="shared" si="38"/>
        <v>0</v>
      </c>
      <c r="M271" s="494">
        <f>SUM(M272,M282)</f>
        <v>0</v>
      </c>
      <c r="N271" s="495">
        <f>SUM(N272,N282)</f>
        <v>0</v>
      </c>
      <c r="O271" s="496">
        <f t="shared" si="39"/>
        <v>0</v>
      </c>
      <c r="P271" s="497"/>
      <c r="R271" s="346"/>
      <c r="S271" s="346"/>
    </row>
    <row r="272" spans="1:19" ht="24" hidden="1" x14ac:dyDescent="0.25">
      <c r="A272" s="85">
        <v>7200</v>
      </c>
      <c r="B272" s="210" t="s">
        <v>287</v>
      </c>
      <c r="C272" s="393">
        <f t="shared" si="49"/>
        <v>0</v>
      </c>
      <c r="D272" s="95">
        <f>SUM(D273,D274,D277,D278,D281)</f>
        <v>0</v>
      </c>
      <c r="E272" s="96">
        <f>SUM(E273,E274,E277,E278,E281)</f>
        <v>0</v>
      </c>
      <c r="F272" s="97">
        <f t="shared" si="36"/>
        <v>0</v>
      </c>
      <c r="G272" s="95">
        <f>SUM(G273,G274,G277,G278,G281)</f>
        <v>0</v>
      </c>
      <c r="H272" s="399">
        <f>SUM(H273,H274,H277,H278,H281)</f>
        <v>0</v>
      </c>
      <c r="I272" s="99">
        <f t="shared" si="37"/>
        <v>0</v>
      </c>
      <c r="J272" s="95">
        <f>SUM(J273,J274,J277,J278,J281)</f>
        <v>0</v>
      </c>
      <c r="K272" s="399">
        <f>SUM(K273,K274,K277,K278,K281)</f>
        <v>0</v>
      </c>
      <c r="L272" s="99">
        <f t="shared" si="38"/>
        <v>0</v>
      </c>
      <c r="M272" s="459">
        <f>SUM(M273,M274,M277,M278,M281)</f>
        <v>0</v>
      </c>
      <c r="N272" s="266">
        <f>SUM(N273,N274,N277,N278,N281)</f>
        <v>0</v>
      </c>
      <c r="O272" s="268">
        <f t="shared" si="39"/>
        <v>0</v>
      </c>
      <c r="P272" s="460"/>
      <c r="R272" s="346"/>
      <c r="S272" s="346"/>
    </row>
    <row r="273" spans="1:19" ht="24" hidden="1" x14ac:dyDescent="0.25">
      <c r="A273" s="350">
        <v>7210</v>
      </c>
      <c r="B273" s="101" t="s">
        <v>288</v>
      </c>
      <c r="C273" s="400">
        <f t="shared" si="49"/>
        <v>0</v>
      </c>
      <c r="D273" s="106">
        <v>0</v>
      </c>
      <c r="E273" s="107"/>
      <c r="F273" s="240">
        <f t="shared" si="36"/>
        <v>0</v>
      </c>
      <c r="G273" s="106"/>
      <c r="H273" s="403"/>
      <c r="I273" s="243">
        <f t="shared" si="37"/>
        <v>0</v>
      </c>
      <c r="J273" s="106">
        <v>0</v>
      </c>
      <c r="K273" s="403"/>
      <c r="L273" s="243">
        <f t="shared" si="38"/>
        <v>0</v>
      </c>
      <c r="M273" s="463"/>
      <c r="N273" s="108"/>
      <c r="O273" s="243">
        <f t="shared" si="39"/>
        <v>0</v>
      </c>
      <c r="P273" s="382"/>
      <c r="R273" s="346"/>
      <c r="S273" s="346"/>
    </row>
    <row r="274" spans="1:19" s="286" customFormat="1" ht="36" hidden="1" x14ac:dyDescent="0.25">
      <c r="A274" s="224">
        <v>7220</v>
      </c>
      <c r="B274" s="111" t="s">
        <v>289</v>
      </c>
      <c r="C274" s="405">
        <f t="shared" si="49"/>
        <v>0</v>
      </c>
      <c r="D274" s="225">
        <f>SUM(D275:D276)</f>
        <v>0</v>
      </c>
      <c r="E274" s="226">
        <f>SUM(E275:E276)</f>
        <v>0</v>
      </c>
      <c r="F274" s="227">
        <f t="shared" si="36"/>
        <v>0</v>
      </c>
      <c r="G274" s="225">
        <f>SUM(G275:G276)</f>
        <v>0</v>
      </c>
      <c r="H274" s="465">
        <f>SUM(H275:H276)</f>
        <v>0</v>
      </c>
      <c r="I274" s="230">
        <f t="shared" si="37"/>
        <v>0</v>
      </c>
      <c r="J274" s="225">
        <f>SUM(J275:J276)</f>
        <v>0</v>
      </c>
      <c r="K274" s="465">
        <f>SUM(K275:K276)</f>
        <v>0</v>
      </c>
      <c r="L274" s="230">
        <f t="shared" si="38"/>
        <v>0</v>
      </c>
      <c r="M274" s="466">
        <f>SUM(M275:M276)</f>
        <v>0</v>
      </c>
      <c r="N274" s="228">
        <f>SUM(N275:N276)</f>
        <v>0</v>
      </c>
      <c r="O274" s="230">
        <f t="shared" si="39"/>
        <v>0</v>
      </c>
      <c r="P274" s="387"/>
      <c r="R274" s="346"/>
      <c r="S274" s="346"/>
    </row>
    <row r="275" spans="1:19" s="286" customFormat="1" ht="36" hidden="1" x14ac:dyDescent="0.25">
      <c r="A275" s="64">
        <v>7221</v>
      </c>
      <c r="B275" s="111" t="s">
        <v>290</v>
      </c>
      <c r="C275" s="405">
        <f t="shared" si="49"/>
        <v>0</v>
      </c>
      <c r="D275" s="116">
        <v>0</v>
      </c>
      <c r="E275" s="117"/>
      <c r="F275" s="227">
        <f t="shared" si="36"/>
        <v>0</v>
      </c>
      <c r="G275" s="116"/>
      <c r="H275" s="408"/>
      <c r="I275" s="230">
        <f t="shared" si="37"/>
        <v>0</v>
      </c>
      <c r="J275" s="116">
        <v>0</v>
      </c>
      <c r="K275" s="408"/>
      <c r="L275" s="230">
        <f t="shared" si="38"/>
        <v>0</v>
      </c>
      <c r="M275" s="464"/>
      <c r="N275" s="118"/>
      <c r="O275" s="230">
        <f t="shared" si="39"/>
        <v>0</v>
      </c>
      <c r="P275" s="387"/>
      <c r="R275" s="346"/>
      <c r="S275" s="346"/>
    </row>
    <row r="276" spans="1:19" s="286" customFormat="1" ht="36" hidden="1" x14ac:dyDescent="0.25">
      <c r="A276" s="64">
        <v>7222</v>
      </c>
      <c r="B276" s="111" t="s">
        <v>291</v>
      </c>
      <c r="C276" s="405">
        <f t="shared" si="49"/>
        <v>0</v>
      </c>
      <c r="D276" s="116">
        <v>0</v>
      </c>
      <c r="E276" s="117"/>
      <c r="F276" s="227">
        <f t="shared" si="36"/>
        <v>0</v>
      </c>
      <c r="G276" s="116"/>
      <c r="H276" s="408"/>
      <c r="I276" s="230">
        <f t="shared" si="37"/>
        <v>0</v>
      </c>
      <c r="J276" s="116">
        <v>0</v>
      </c>
      <c r="K276" s="408"/>
      <c r="L276" s="230">
        <f t="shared" si="38"/>
        <v>0</v>
      </c>
      <c r="M276" s="464"/>
      <c r="N276" s="118"/>
      <c r="O276" s="230">
        <f t="shared" si="39"/>
        <v>0</v>
      </c>
      <c r="P276" s="387"/>
      <c r="R276" s="346"/>
      <c r="S276" s="346"/>
    </row>
    <row r="277" spans="1:19" s="286" customFormat="1" ht="24" hidden="1" x14ac:dyDescent="0.25">
      <c r="A277" s="224">
        <v>7230</v>
      </c>
      <c r="B277" s="111" t="s">
        <v>292</v>
      </c>
      <c r="C277" s="405">
        <f t="shared" si="49"/>
        <v>0</v>
      </c>
      <c r="D277" s="116">
        <v>0</v>
      </c>
      <c r="E277" s="117"/>
      <c r="F277" s="227">
        <f t="shared" si="36"/>
        <v>0</v>
      </c>
      <c r="G277" s="116"/>
      <c r="H277" s="408"/>
      <c r="I277" s="230">
        <f t="shared" si="37"/>
        <v>0</v>
      </c>
      <c r="J277" s="116">
        <v>0</v>
      </c>
      <c r="K277" s="408"/>
      <c r="L277" s="230">
        <f t="shared" si="38"/>
        <v>0</v>
      </c>
      <c r="M277" s="464"/>
      <c r="N277" s="118"/>
      <c r="O277" s="230">
        <f>M277+N277</f>
        <v>0</v>
      </c>
      <c r="P277" s="387"/>
      <c r="R277" s="346"/>
      <c r="S277" s="346"/>
    </row>
    <row r="278" spans="1:19" ht="24" hidden="1" x14ac:dyDescent="0.25">
      <c r="A278" s="224">
        <v>7240</v>
      </c>
      <c r="B278" s="111" t="s">
        <v>293</v>
      </c>
      <c r="C278" s="405">
        <f t="shared" si="49"/>
        <v>0</v>
      </c>
      <c r="D278" s="225">
        <f>SUM(D279:D280)</f>
        <v>0</v>
      </c>
      <c r="E278" s="226">
        <f>SUM(E279:E280)</f>
        <v>0</v>
      </c>
      <c r="F278" s="227">
        <f t="shared" si="36"/>
        <v>0</v>
      </c>
      <c r="G278" s="225">
        <f>SUM(G279:G280)</f>
        <v>0</v>
      </c>
      <c r="H278" s="465">
        <f>SUM(H279:H280)</f>
        <v>0</v>
      </c>
      <c r="I278" s="230">
        <f t="shared" si="37"/>
        <v>0</v>
      </c>
      <c r="J278" s="225">
        <f>SUM(J279:J280)</f>
        <v>0</v>
      </c>
      <c r="K278" s="465">
        <f>SUM(K279:K280)</f>
        <v>0</v>
      </c>
      <c r="L278" s="230">
        <f t="shared" si="38"/>
        <v>0</v>
      </c>
      <c r="M278" s="466">
        <f>SUM(M279:M280)</f>
        <v>0</v>
      </c>
      <c r="N278" s="228">
        <f>SUM(N279:N280)</f>
        <v>0</v>
      </c>
      <c r="O278" s="230">
        <f>SUM(O279:O280)</f>
        <v>0</v>
      </c>
      <c r="P278" s="387"/>
      <c r="R278" s="346"/>
      <c r="S278" s="346"/>
    </row>
    <row r="279" spans="1:19" ht="48" hidden="1" x14ac:dyDescent="0.25">
      <c r="A279" s="64">
        <v>7245</v>
      </c>
      <c r="B279" s="111" t="s">
        <v>294</v>
      </c>
      <c r="C279" s="405">
        <f t="shared" si="49"/>
        <v>0</v>
      </c>
      <c r="D279" s="116">
        <v>0</v>
      </c>
      <c r="E279" s="117"/>
      <c r="F279" s="227">
        <f t="shared" si="36"/>
        <v>0</v>
      </c>
      <c r="G279" s="116"/>
      <c r="H279" s="408"/>
      <c r="I279" s="230">
        <f t="shared" si="37"/>
        <v>0</v>
      </c>
      <c r="J279" s="116">
        <v>0</v>
      </c>
      <c r="K279" s="408"/>
      <c r="L279" s="230">
        <f t="shared" si="38"/>
        <v>0</v>
      </c>
      <c r="M279" s="464"/>
      <c r="N279" s="118"/>
      <c r="O279" s="230">
        <f t="shared" ref="O279:O282" si="56">M279+N279</f>
        <v>0</v>
      </c>
      <c r="P279" s="387"/>
      <c r="R279" s="346"/>
      <c r="S279" s="346"/>
    </row>
    <row r="280" spans="1:19" ht="96" hidden="1" x14ac:dyDescent="0.25">
      <c r="A280" s="64">
        <v>7246</v>
      </c>
      <c r="B280" s="111" t="s">
        <v>295</v>
      </c>
      <c r="C280" s="405">
        <f t="shared" si="49"/>
        <v>0</v>
      </c>
      <c r="D280" s="116">
        <v>0</v>
      </c>
      <c r="E280" s="117"/>
      <c r="F280" s="227">
        <f t="shared" si="36"/>
        <v>0</v>
      </c>
      <c r="G280" s="116"/>
      <c r="H280" s="408"/>
      <c r="I280" s="230">
        <f t="shared" si="37"/>
        <v>0</v>
      </c>
      <c r="J280" s="116">
        <v>0</v>
      </c>
      <c r="K280" s="408"/>
      <c r="L280" s="230">
        <f t="shared" si="38"/>
        <v>0</v>
      </c>
      <c r="M280" s="464"/>
      <c r="N280" s="118"/>
      <c r="O280" s="230">
        <f t="shared" si="56"/>
        <v>0</v>
      </c>
      <c r="P280" s="387"/>
      <c r="R280" s="346"/>
      <c r="S280" s="346"/>
    </row>
    <row r="281" spans="1:19" ht="24" hidden="1" x14ac:dyDescent="0.25">
      <c r="A281" s="224">
        <v>7260</v>
      </c>
      <c r="B281" s="111" t="s">
        <v>296</v>
      </c>
      <c r="C281" s="405">
        <f t="shared" si="49"/>
        <v>0</v>
      </c>
      <c r="D281" s="106">
        <v>0</v>
      </c>
      <c r="E281" s="107"/>
      <c r="F281" s="240">
        <f t="shared" si="36"/>
        <v>0</v>
      </c>
      <c r="G281" s="106"/>
      <c r="H281" s="403"/>
      <c r="I281" s="243">
        <f t="shared" si="37"/>
        <v>0</v>
      </c>
      <c r="J281" s="106">
        <v>0</v>
      </c>
      <c r="K281" s="403"/>
      <c r="L281" s="243">
        <f t="shared" si="38"/>
        <v>0</v>
      </c>
      <c r="M281" s="463"/>
      <c r="N281" s="108"/>
      <c r="O281" s="243">
        <f t="shared" si="56"/>
        <v>0</v>
      </c>
      <c r="P281" s="382"/>
      <c r="R281" s="346"/>
      <c r="S281" s="346"/>
    </row>
    <row r="282" spans="1:19" hidden="1" x14ac:dyDescent="0.25">
      <c r="A282" s="85">
        <v>7700</v>
      </c>
      <c r="B282" s="210" t="s">
        <v>297</v>
      </c>
      <c r="C282" s="498">
        <f t="shared" si="49"/>
        <v>0</v>
      </c>
      <c r="D282" s="244">
        <f>D283</f>
        <v>0</v>
      </c>
      <c r="E282" s="289">
        <f>SUM(E283)</f>
        <v>0</v>
      </c>
      <c r="F282" s="290">
        <f t="shared" si="36"/>
        <v>0</v>
      </c>
      <c r="G282" s="244">
        <f>G283</f>
        <v>0</v>
      </c>
      <c r="H282" s="499">
        <f>SUM(H283)</f>
        <v>0</v>
      </c>
      <c r="I282" s="293">
        <f t="shared" si="37"/>
        <v>0</v>
      </c>
      <c r="J282" s="244">
        <f>J283</f>
        <v>0</v>
      </c>
      <c r="K282" s="499">
        <f>SUM(K283)</f>
        <v>0</v>
      </c>
      <c r="L282" s="293">
        <f t="shared" si="38"/>
        <v>0</v>
      </c>
      <c r="M282" s="472">
        <f>SUM(M283)</f>
        <v>0</v>
      </c>
      <c r="N282" s="291">
        <f>SUM(N283)</f>
        <v>0</v>
      </c>
      <c r="O282" s="293">
        <f t="shared" si="56"/>
        <v>0</v>
      </c>
      <c r="P282" s="473"/>
      <c r="R282" s="346"/>
      <c r="S282" s="346"/>
    </row>
    <row r="283" spans="1:19" hidden="1" x14ac:dyDescent="0.25">
      <c r="A283" s="121">
        <v>7720</v>
      </c>
      <c r="B283" s="122" t="s">
        <v>298</v>
      </c>
      <c r="C283" s="500">
        <f t="shared" si="49"/>
        <v>0</v>
      </c>
      <c r="D283" s="128">
        <v>0</v>
      </c>
      <c r="E283" s="129"/>
      <c r="F283" s="500">
        <f t="shared" si="36"/>
        <v>0</v>
      </c>
      <c r="G283" s="128"/>
      <c r="H283" s="413"/>
      <c r="I283" s="414">
        <f t="shared" si="37"/>
        <v>0</v>
      </c>
      <c r="J283" s="128">
        <v>0</v>
      </c>
      <c r="K283" s="413"/>
      <c r="L283" s="414">
        <f t="shared" si="38"/>
        <v>0</v>
      </c>
      <c r="M283" s="502"/>
      <c r="N283" s="131"/>
      <c r="O283" s="414">
        <f>M283+N283</f>
        <v>0</v>
      </c>
      <c r="P283" s="416"/>
      <c r="R283" s="346"/>
      <c r="S283" s="346"/>
    </row>
    <row r="284" spans="1:19" x14ac:dyDescent="0.25">
      <c r="A284" s="320"/>
      <c r="B284" s="156" t="s">
        <v>299</v>
      </c>
      <c r="C284" s="400">
        <f t="shared" si="49"/>
        <v>2080</v>
      </c>
      <c r="D284" s="214">
        <f>SUM(D285:D286)</f>
        <v>0</v>
      </c>
      <c r="E284" s="215">
        <f>SUM(E285:E286)</f>
        <v>0</v>
      </c>
      <c r="F284" s="216">
        <f t="shared" si="36"/>
        <v>0</v>
      </c>
      <c r="G284" s="214">
        <f>SUM(G285:G286)</f>
        <v>0</v>
      </c>
      <c r="H284" s="461">
        <f>SUM(H285:H286)</f>
        <v>0</v>
      </c>
      <c r="I284" s="219">
        <f t="shared" si="37"/>
        <v>0</v>
      </c>
      <c r="J284" s="214">
        <f>SUM(J285:J286)</f>
        <v>2080</v>
      </c>
      <c r="K284" s="461">
        <f>SUM(K285:K286)</f>
        <v>0</v>
      </c>
      <c r="L284" s="219">
        <f t="shared" si="38"/>
        <v>2080</v>
      </c>
      <c r="M284" s="462">
        <f>SUM(M285:M286)</f>
        <v>0</v>
      </c>
      <c r="N284" s="217">
        <f>SUM(N285:N286)</f>
        <v>0</v>
      </c>
      <c r="O284" s="219">
        <f t="shared" ref="O284:O299" si="57">M284+N284</f>
        <v>0</v>
      </c>
      <c r="P284" s="434"/>
      <c r="R284" s="346"/>
      <c r="S284" s="346"/>
    </row>
    <row r="285" spans="1:19" x14ac:dyDescent="0.25">
      <c r="A285" s="275" t="s">
        <v>300</v>
      </c>
      <c r="B285" s="64" t="s">
        <v>301</v>
      </c>
      <c r="C285" s="227">
        <f t="shared" si="49"/>
        <v>2080</v>
      </c>
      <c r="D285" s="116"/>
      <c r="E285" s="117"/>
      <c r="F285" s="227">
        <f t="shared" si="36"/>
        <v>0</v>
      </c>
      <c r="G285" s="116"/>
      <c r="H285" s="408"/>
      <c r="I285" s="230">
        <f t="shared" si="37"/>
        <v>0</v>
      </c>
      <c r="J285" s="116">
        <v>2080</v>
      </c>
      <c r="K285" s="408"/>
      <c r="L285" s="230">
        <f t="shared" si="38"/>
        <v>2080</v>
      </c>
      <c r="M285" s="464"/>
      <c r="N285" s="118"/>
      <c r="O285" s="230">
        <f t="shared" si="57"/>
        <v>0</v>
      </c>
      <c r="P285" s="387"/>
      <c r="R285" s="346"/>
      <c r="S285" s="346"/>
    </row>
    <row r="286" spans="1:19" ht="24" hidden="1" x14ac:dyDescent="0.25">
      <c r="A286" s="275" t="s">
        <v>302</v>
      </c>
      <c r="B286" s="296" t="s">
        <v>303</v>
      </c>
      <c r="C286" s="400">
        <f t="shared" si="49"/>
        <v>0</v>
      </c>
      <c r="D286" s="106"/>
      <c r="E286" s="107"/>
      <c r="F286" s="240">
        <f t="shared" si="36"/>
        <v>0</v>
      </c>
      <c r="G286" s="106"/>
      <c r="H286" s="403"/>
      <c r="I286" s="243">
        <f t="shared" si="37"/>
        <v>0</v>
      </c>
      <c r="J286" s="106"/>
      <c r="K286" s="403"/>
      <c r="L286" s="243">
        <f t="shared" si="38"/>
        <v>0</v>
      </c>
      <c r="M286" s="463"/>
      <c r="N286" s="108"/>
      <c r="O286" s="243">
        <f t="shared" si="57"/>
        <v>0</v>
      </c>
      <c r="P286" s="382"/>
      <c r="R286" s="346"/>
      <c r="S286" s="346"/>
    </row>
    <row r="287" spans="1:19" x14ac:dyDescent="0.25">
      <c r="A287" s="503"/>
      <c r="B287" s="504" t="s">
        <v>304</v>
      </c>
      <c r="C287" s="505">
        <f>SUM(C284,C271,C233,C198,C190,C176,C78,C56)</f>
        <v>2579773</v>
      </c>
      <c r="D287" s="506">
        <f>SUM(D284,D271,D233,D198,D190,D176,D78,D56)</f>
        <v>2347799</v>
      </c>
      <c r="E287" s="605">
        <f>SUM(E284,E271,E233,E198,E190,E176,E78,E56)</f>
        <v>-36254</v>
      </c>
      <c r="F287" s="609">
        <f t="shared" si="36"/>
        <v>2311545</v>
      </c>
      <c r="G287" s="506">
        <f>SUM(G284,G271,G233,G198,G190,G176,G78,G56)</f>
        <v>0</v>
      </c>
      <c r="H287" s="507">
        <f>SUM(H284,H271,H233,H198,H190,H176,H78,H56)</f>
        <v>0</v>
      </c>
      <c r="I287" s="508">
        <f t="shared" si="37"/>
        <v>0</v>
      </c>
      <c r="J287" s="506">
        <f>SUM(J284,J271,J233,J198,J190,J176,J78,J56)</f>
        <v>268228</v>
      </c>
      <c r="K287" s="507">
        <f>SUM(K284,K271,K233,K198,K190,K176,K78,K56)</f>
        <v>0</v>
      </c>
      <c r="L287" s="508">
        <f t="shared" si="38"/>
        <v>268228</v>
      </c>
      <c r="M287" s="459">
        <f>SUM(M284,M271,M233,M198,M190,M176,M78,M56)</f>
        <v>0</v>
      </c>
      <c r="N287" s="266">
        <f>SUM(N284,N271,N233,N198,N190,N176,N78,N56)</f>
        <v>0</v>
      </c>
      <c r="O287" s="268">
        <f t="shared" si="57"/>
        <v>0</v>
      </c>
      <c r="P287" s="460"/>
      <c r="R287" s="346"/>
      <c r="S287" s="346"/>
    </row>
    <row r="288" spans="1:19" x14ac:dyDescent="0.25">
      <c r="A288" s="509" t="s">
        <v>305</v>
      </c>
      <c r="B288" s="510"/>
      <c r="C288" s="511">
        <f t="shared" ref="C288" si="58">F288+I288+L288+O288</f>
        <v>-55290</v>
      </c>
      <c r="D288" s="512">
        <f>SUM(D28,D29,D45)-D54</f>
        <v>0</v>
      </c>
      <c r="E288" s="518">
        <f>SUM(E28,E29,E45)-E54</f>
        <v>0</v>
      </c>
      <c r="F288" s="622">
        <f t="shared" si="36"/>
        <v>0</v>
      </c>
      <c r="G288" s="512">
        <f>SUM(G28,G29,G45)-G54</f>
        <v>0</v>
      </c>
      <c r="H288" s="515">
        <f>SUM(H28,H29,H45)-H54</f>
        <v>0</v>
      </c>
      <c r="I288" s="516">
        <f t="shared" si="37"/>
        <v>0</v>
      </c>
      <c r="J288" s="512">
        <f>(J30+J46)-J54</f>
        <v>-55290</v>
      </c>
      <c r="K288" s="515">
        <f>(K30+K46)-K54</f>
        <v>0</v>
      </c>
      <c r="L288" s="516">
        <f t="shared" si="38"/>
        <v>-55290</v>
      </c>
      <c r="M288" s="511">
        <f>M48-M54</f>
        <v>0</v>
      </c>
      <c r="N288" s="513">
        <f>N48-N54</f>
        <v>0</v>
      </c>
      <c r="O288" s="516">
        <f t="shared" si="57"/>
        <v>0</v>
      </c>
      <c r="P288" s="517"/>
      <c r="R288" s="346"/>
      <c r="S288" s="346"/>
    </row>
    <row r="289" spans="1:19" s="37" customFormat="1" x14ac:dyDescent="0.25">
      <c r="A289" s="509" t="s">
        <v>306</v>
      </c>
      <c r="B289" s="510"/>
      <c r="C289" s="518">
        <f>SUM(C290,C291)-C298+C299</f>
        <v>55290</v>
      </c>
      <c r="D289" s="512">
        <f>SUM(D290,D291)-D298+D299</f>
        <v>0</v>
      </c>
      <c r="E289" s="518">
        <f>SUM(E290,E291)-E298+E299</f>
        <v>0</v>
      </c>
      <c r="F289" s="622">
        <f t="shared" si="36"/>
        <v>0</v>
      </c>
      <c r="G289" s="512">
        <f>SUM(G290,G291)-G298+G299</f>
        <v>0</v>
      </c>
      <c r="H289" s="515">
        <f>SUM(H290,H291)-H298+H299</f>
        <v>0</v>
      </c>
      <c r="I289" s="516">
        <f t="shared" si="37"/>
        <v>0</v>
      </c>
      <c r="J289" s="512">
        <f>SUM(J290,J291)-J298+J299</f>
        <v>55290</v>
      </c>
      <c r="K289" s="515">
        <f>SUM(K290,K291)-K298+K299</f>
        <v>0</v>
      </c>
      <c r="L289" s="516">
        <f t="shared" si="38"/>
        <v>55290</v>
      </c>
      <c r="M289" s="511">
        <f>SUM(M290,M291)-M298+M299</f>
        <v>0</v>
      </c>
      <c r="N289" s="513">
        <f>SUM(N290,N291)-N298+N299</f>
        <v>0</v>
      </c>
      <c r="O289" s="516">
        <f t="shared" si="57"/>
        <v>0</v>
      </c>
      <c r="P289" s="517"/>
      <c r="R289" s="346"/>
      <c r="S289" s="346"/>
    </row>
    <row r="290" spans="1:19" s="37" customFormat="1" x14ac:dyDescent="0.25">
      <c r="A290" s="519" t="s">
        <v>307</v>
      </c>
      <c r="B290" s="519" t="s">
        <v>308</v>
      </c>
      <c r="C290" s="518">
        <f>C25-C284</f>
        <v>55290</v>
      </c>
      <c r="D290" s="512">
        <f>D25-D284</f>
        <v>0</v>
      </c>
      <c r="E290" s="518">
        <f>E25-E284</f>
        <v>0</v>
      </c>
      <c r="F290" s="622">
        <f t="shared" si="36"/>
        <v>0</v>
      </c>
      <c r="G290" s="512">
        <f>G25-G284</f>
        <v>0</v>
      </c>
      <c r="H290" s="515">
        <f>H25-H284</f>
        <v>0</v>
      </c>
      <c r="I290" s="516">
        <f t="shared" si="37"/>
        <v>0</v>
      </c>
      <c r="J290" s="512">
        <f>J25-J284</f>
        <v>55290</v>
      </c>
      <c r="K290" s="515">
        <f>K25-K284</f>
        <v>0</v>
      </c>
      <c r="L290" s="516">
        <f t="shared" si="38"/>
        <v>55290</v>
      </c>
      <c r="M290" s="511">
        <f>M25-M284</f>
        <v>0</v>
      </c>
      <c r="N290" s="513">
        <f>N25-N284</f>
        <v>0</v>
      </c>
      <c r="O290" s="516">
        <f t="shared" si="57"/>
        <v>0</v>
      </c>
      <c r="P290" s="517"/>
      <c r="R290" s="346"/>
      <c r="S290" s="346"/>
    </row>
    <row r="291" spans="1:19" s="37" customFormat="1" hidden="1" x14ac:dyDescent="0.25">
      <c r="A291" s="520" t="s">
        <v>309</v>
      </c>
      <c r="B291" s="520" t="s">
        <v>310</v>
      </c>
      <c r="C291" s="518">
        <f>SUM(C292,C294,C296)-SUM(C293,C295,C297)</f>
        <v>0</v>
      </c>
      <c r="D291" s="512">
        <f>SUM(D292,D294,D296)-SUM(D293,D295,D297)</f>
        <v>0</v>
      </c>
      <c r="E291" s="518">
        <f t="shared" ref="E291" si="59">SUM(E292,E294,E296)-SUM(E293,E295,E297)</f>
        <v>0</v>
      </c>
      <c r="F291" s="622">
        <f t="shared" si="36"/>
        <v>0</v>
      </c>
      <c r="G291" s="512">
        <f t="shared" ref="G291:H291" si="60">SUM(G292,G294,G296)-SUM(G293,G295,G297)</f>
        <v>0</v>
      </c>
      <c r="H291" s="515">
        <f t="shared" si="60"/>
        <v>0</v>
      </c>
      <c r="I291" s="516">
        <f t="shared" si="37"/>
        <v>0</v>
      </c>
      <c r="J291" s="512">
        <f>SUM(J292,J294,J296)-SUM(J293,J295,J297)</f>
        <v>0</v>
      </c>
      <c r="K291" s="515">
        <f t="shared" ref="K291" si="61">SUM(K292,K294,K296)-SUM(K293,K295,K297)</f>
        <v>0</v>
      </c>
      <c r="L291" s="516">
        <f t="shared" si="38"/>
        <v>0</v>
      </c>
      <c r="M291" s="511">
        <f t="shared" ref="M291:N291" si="62">SUM(M292,M294,M296)-SUM(M293,M295,M297)</f>
        <v>0</v>
      </c>
      <c r="N291" s="513">
        <f t="shared" si="62"/>
        <v>0</v>
      </c>
      <c r="O291" s="516">
        <f t="shared" si="57"/>
        <v>0</v>
      </c>
      <c r="P291" s="517"/>
      <c r="R291" s="346"/>
      <c r="S291" s="346"/>
    </row>
    <row r="292" spans="1:19" s="37" customFormat="1" hidden="1" x14ac:dyDescent="0.25">
      <c r="A292" s="320" t="s">
        <v>311</v>
      </c>
      <c r="B292" s="164" t="s">
        <v>312</v>
      </c>
      <c r="C292" s="410">
        <f t="shared" ref="C292:C299" si="63">F292+I292+L292+O292</f>
        <v>0</v>
      </c>
      <c r="D292" s="128"/>
      <c r="E292" s="129"/>
      <c r="F292" s="500">
        <f t="shared" si="36"/>
        <v>0</v>
      </c>
      <c r="G292" s="128"/>
      <c r="H292" s="413"/>
      <c r="I292" s="414">
        <f t="shared" si="37"/>
        <v>0</v>
      </c>
      <c r="J292" s="128"/>
      <c r="K292" s="413"/>
      <c r="L292" s="414">
        <f t="shared" si="38"/>
        <v>0</v>
      </c>
      <c r="M292" s="502"/>
      <c r="N292" s="131"/>
      <c r="O292" s="414">
        <f t="shared" si="57"/>
        <v>0</v>
      </c>
      <c r="P292" s="416"/>
      <c r="R292" s="346"/>
      <c r="S292" s="346"/>
    </row>
    <row r="293" spans="1:19" ht="24" hidden="1" x14ac:dyDescent="0.25">
      <c r="A293" s="275" t="s">
        <v>313</v>
      </c>
      <c r="B293" s="63" t="s">
        <v>314</v>
      </c>
      <c r="C293" s="405">
        <f t="shared" si="63"/>
        <v>0</v>
      </c>
      <c r="D293" s="116"/>
      <c r="E293" s="117"/>
      <c r="F293" s="227">
        <f t="shared" si="36"/>
        <v>0</v>
      </c>
      <c r="G293" s="116"/>
      <c r="H293" s="408"/>
      <c r="I293" s="230">
        <f t="shared" si="37"/>
        <v>0</v>
      </c>
      <c r="J293" s="116"/>
      <c r="K293" s="408"/>
      <c r="L293" s="230">
        <f t="shared" si="38"/>
        <v>0</v>
      </c>
      <c r="M293" s="464"/>
      <c r="N293" s="118"/>
      <c r="O293" s="230">
        <f t="shared" si="57"/>
        <v>0</v>
      </c>
      <c r="P293" s="387"/>
      <c r="R293" s="346"/>
      <c r="S293" s="346"/>
    </row>
    <row r="294" spans="1:19" hidden="1" x14ac:dyDescent="0.25">
      <c r="A294" s="275" t="s">
        <v>315</v>
      </c>
      <c r="B294" s="63" t="s">
        <v>316</v>
      </c>
      <c r="C294" s="405">
        <f t="shared" si="63"/>
        <v>0</v>
      </c>
      <c r="D294" s="116"/>
      <c r="E294" s="117"/>
      <c r="F294" s="227">
        <f t="shared" si="36"/>
        <v>0</v>
      </c>
      <c r="G294" s="116"/>
      <c r="H294" s="408"/>
      <c r="I294" s="230">
        <f t="shared" si="37"/>
        <v>0</v>
      </c>
      <c r="J294" s="116"/>
      <c r="K294" s="408"/>
      <c r="L294" s="230">
        <f t="shared" si="38"/>
        <v>0</v>
      </c>
      <c r="M294" s="464"/>
      <c r="N294" s="118"/>
      <c r="O294" s="230">
        <f t="shared" si="57"/>
        <v>0</v>
      </c>
      <c r="P294" s="387"/>
      <c r="R294" s="346"/>
      <c r="S294" s="346"/>
    </row>
    <row r="295" spans="1:19" ht="24" hidden="1" x14ac:dyDescent="0.25">
      <c r="A295" s="275" t="s">
        <v>317</v>
      </c>
      <c r="B295" s="63" t="s">
        <v>318</v>
      </c>
      <c r="C295" s="405">
        <f t="shared" si="63"/>
        <v>0</v>
      </c>
      <c r="D295" s="116"/>
      <c r="E295" s="117"/>
      <c r="F295" s="227">
        <f t="shared" si="36"/>
        <v>0</v>
      </c>
      <c r="G295" s="116"/>
      <c r="H295" s="408"/>
      <c r="I295" s="230">
        <f t="shared" si="37"/>
        <v>0</v>
      </c>
      <c r="J295" s="116"/>
      <c r="K295" s="408"/>
      <c r="L295" s="230">
        <f t="shared" si="38"/>
        <v>0</v>
      </c>
      <c r="M295" s="464"/>
      <c r="N295" s="118"/>
      <c r="O295" s="230">
        <f t="shared" si="57"/>
        <v>0</v>
      </c>
      <c r="P295" s="387"/>
      <c r="R295" s="346"/>
      <c r="S295" s="346"/>
    </row>
    <row r="296" spans="1:19" hidden="1" x14ac:dyDescent="0.25">
      <c r="A296" s="275" t="s">
        <v>319</v>
      </c>
      <c r="B296" s="63" t="s">
        <v>320</v>
      </c>
      <c r="C296" s="405">
        <f t="shared" si="63"/>
        <v>0</v>
      </c>
      <c r="D296" s="116"/>
      <c r="E296" s="117"/>
      <c r="F296" s="227">
        <f t="shared" si="36"/>
        <v>0</v>
      </c>
      <c r="G296" s="116"/>
      <c r="H296" s="408"/>
      <c r="I296" s="230">
        <f t="shared" si="37"/>
        <v>0</v>
      </c>
      <c r="J296" s="116"/>
      <c r="K296" s="408"/>
      <c r="L296" s="230">
        <f t="shared" si="38"/>
        <v>0</v>
      </c>
      <c r="M296" s="464"/>
      <c r="N296" s="118"/>
      <c r="O296" s="230">
        <f t="shared" si="57"/>
        <v>0</v>
      </c>
      <c r="P296" s="387"/>
      <c r="R296" s="346"/>
      <c r="S296" s="346"/>
    </row>
    <row r="297" spans="1:19" ht="24" hidden="1" x14ac:dyDescent="0.25">
      <c r="A297" s="321" t="s">
        <v>321</v>
      </c>
      <c r="B297" s="322" t="s">
        <v>322</v>
      </c>
      <c r="C297" s="481">
        <f t="shared" si="63"/>
        <v>0</v>
      </c>
      <c r="D297" s="257"/>
      <c r="E297" s="258"/>
      <c r="F297" s="618">
        <f t="shared" si="36"/>
        <v>0</v>
      </c>
      <c r="G297" s="257"/>
      <c r="H297" s="483"/>
      <c r="I297" s="479">
        <f t="shared" si="37"/>
        <v>0</v>
      </c>
      <c r="J297" s="257"/>
      <c r="K297" s="483"/>
      <c r="L297" s="479">
        <f t="shared" si="38"/>
        <v>0</v>
      </c>
      <c r="M297" s="484"/>
      <c r="N297" s="260"/>
      <c r="O297" s="479">
        <f t="shared" si="57"/>
        <v>0</v>
      </c>
      <c r="P297" s="480"/>
      <c r="R297" s="346"/>
      <c r="S297" s="346"/>
    </row>
    <row r="298" spans="1:19" hidden="1" x14ac:dyDescent="0.25">
      <c r="A298" s="520" t="s">
        <v>323</v>
      </c>
      <c r="B298" s="520" t="s">
        <v>324</v>
      </c>
      <c r="C298" s="521">
        <f t="shared" si="63"/>
        <v>0</v>
      </c>
      <c r="D298" s="522"/>
      <c r="E298" s="634"/>
      <c r="F298" s="622">
        <f t="shared" si="36"/>
        <v>0</v>
      </c>
      <c r="G298" s="522"/>
      <c r="H298" s="524"/>
      <c r="I298" s="516">
        <f t="shared" si="37"/>
        <v>0</v>
      </c>
      <c r="J298" s="522"/>
      <c r="K298" s="524"/>
      <c r="L298" s="516">
        <f t="shared" si="38"/>
        <v>0</v>
      </c>
      <c r="M298" s="525"/>
      <c r="N298" s="523"/>
      <c r="O298" s="516">
        <f t="shared" si="57"/>
        <v>0</v>
      </c>
      <c r="P298" s="517"/>
      <c r="R298" s="346"/>
      <c r="S298" s="346"/>
    </row>
    <row r="299" spans="1:19" s="37" customFormat="1" ht="48" hidden="1" x14ac:dyDescent="0.25">
      <c r="A299" s="520" t="s">
        <v>325</v>
      </c>
      <c r="B299" s="330" t="s">
        <v>326</v>
      </c>
      <c r="C299" s="526">
        <f t="shared" si="63"/>
        <v>0</v>
      </c>
      <c r="D299" s="527"/>
      <c r="E299" s="635"/>
      <c r="F299" s="315">
        <f t="shared" si="36"/>
        <v>0</v>
      </c>
      <c r="G299" s="522"/>
      <c r="H299" s="524"/>
      <c r="I299" s="516">
        <f t="shared" si="37"/>
        <v>0</v>
      </c>
      <c r="J299" s="522"/>
      <c r="K299" s="524"/>
      <c r="L299" s="516">
        <f t="shared" si="38"/>
        <v>0</v>
      </c>
      <c r="M299" s="525"/>
      <c r="N299" s="523"/>
      <c r="O299" s="516">
        <f t="shared" si="57"/>
        <v>0</v>
      </c>
      <c r="P299" s="636"/>
      <c r="Q299" s="332"/>
      <c r="R299" s="346"/>
      <c r="S299" s="346"/>
    </row>
    <row r="300" spans="1:19" s="37" customFormat="1" x14ac:dyDescent="0.25">
      <c r="A300" s="529" t="s">
        <v>327</v>
      </c>
      <c r="B300" s="334"/>
      <c r="C300" s="334"/>
      <c r="D300" s="334"/>
      <c r="E300" s="334"/>
      <c r="F300" s="334"/>
      <c r="G300" s="334"/>
      <c r="H300" s="334"/>
      <c r="I300" s="334"/>
      <c r="J300" s="334"/>
      <c r="K300" s="334"/>
      <c r="L300" s="334"/>
      <c r="M300" s="334"/>
      <c r="N300" s="334"/>
      <c r="O300" s="334"/>
      <c r="P300" s="334"/>
      <c r="Q300" s="332"/>
    </row>
    <row r="301" spans="1:19" ht="12.75" thickBot="1" x14ac:dyDescent="0.3">
      <c r="A301" s="530"/>
      <c r="B301" s="531"/>
      <c r="C301" s="531"/>
      <c r="D301" s="531"/>
      <c r="E301" s="531"/>
      <c r="F301" s="531"/>
      <c r="G301" s="531"/>
      <c r="H301" s="531"/>
      <c r="I301" s="531"/>
      <c r="J301" s="531"/>
      <c r="K301" s="531"/>
      <c r="L301" s="531"/>
      <c r="M301" s="531"/>
      <c r="N301" s="531"/>
      <c r="O301" s="531"/>
      <c r="P301" s="531"/>
      <c r="Q301" s="9"/>
    </row>
    <row r="302" spans="1:19" x14ac:dyDescent="0.25">
      <c r="A302" s="4"/>
      <c r="B302" s="4"/>
      <c r="C302" s="4"/>
      <c r="D302" s="4"/>
      <c r="E302" s="4"/>
      <c r="F302" s="4"/>
      <c r="G302" s="4"/>
      <c r="H302" s="4"/>
      <c r="I302" s="4"/>
      <c r="J302" s="4"/>
      <c r="K302" s="4"/>
      <c r="L302" s="4"/>
      <c r="M302" s="4"/>
      <c r="N302" s="4"/>
      <c r="O302" s="4"/>
    </row>
    <row r="303" spans="1:19" x14ac:dyDescent="0.25">
      <c r="A303" s="4"/>
      <c r="B303" s="4"/>
      <c r="C303" s="4"/>
      <c r="D303" s="4"/>
      <c r="E303" s="4"/>
      <c r="F303" s="4"/>
      <c r="G303" s="4"/>
      <c r="H303" s="4"/>
      <c r="I303" s="4"/>
      <c r="J303" s="4"/>
      <c r="K303" s="4"/>
      <c r="L303" s="4"/>
      <c r="M303" s="4"/>
      <c r="N303" s="4"/>
      <c r="O303" s="4"/>
    </row>
    <row r="304" spans="1:19"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n9mK3QJVasxmUpqxMKUewAMcyx27DVDEiTdrudZYZ6wSHz/5PSt75QoZ6+aPBtwIUJL4/uxFGoavjSa0w2jDvg==" saltValue="g0LluzK3BYe7IpFfmP8nXQ==" spinCount="100000" sheet="1" objects="1" scenarios="1" formatCells="0" formatColumns="0" formatRows="0"/>
  <autoFilter ref="A22:P300">
    <filterColumn colId="2">
      <filters blank="1">
        <filter val="1 168 032"/>
        <filter val="1 500"/>
        <filter val="1 624 785"/>
        <filter val="100"/>
        <filter val="119 688"/>
        <filter val="13 363"/>
        <filter val="13 478"/>
        <filter val="144 957"/>
        <filter val="15 450"/>
        <filter val="15 900"/>
        <filter val="150"/>
        <filter val="160 562"/>
        <filter val="18 569"/>
        <filter val="2 080"/>
        <filter val="2 114 872"/>
        <filter val="2 311 545"/>
        <filter val="2 516 625"/>
        <filter val="2 577 693"/>
        <filter val="2 579 773"/>
        <filter val="2 680"/>
        <filter val="204 866"/>
        <filter val="210 858"/>
        <filter val="22 007"/>
        <filter val="23 017"/>
        <filter val="244 135"/>
        <filter val="3 000"/>
        <filter val="3 200"/>
        <filter val="3 500"/>
        <filter val="300"/>
        <filter val="31 000"/>
        <filter val="31 375"/>
        <filter val="32 653"/>
        <filter val="35 150"/>
        <filter val="37 830"/>
        <filter val="37 930"/>
        <filter val="370 079"/>
        <filter val="4 300"/>
        <filter val="4 362"/>
        <filter val="4 632"/>
        <filter val="4 827"/>
        <filter val="40 000"/>
        <filter val="400 148"/>
        <filter val="401 753"/>
        <filter val="420"/>
        <filter val="46 900"/>
        <filter val="490 087"/>
        <filter val="50"/>
        <filter val="54 763"/>
        <filter val="55 290"/>
        <filter val="-55 290"/>
        <filter val="57 370"/>
        <filter val="6 900"/>
        <filter val="61 068"/>
        <filter val="62 970"/>
        <filter val="65 901"/>
        <filter val="68 151"/>
        <filter val="69 040"/>
        <filter val="7 000"/>
        <filter val="7 590"/>
        <filter val="7 940"/>
        <filter val="70"/>
        <filter val="79 890"/>
        <filter val="8 358"/>
        <filter val="83 616"/>
        <filter val="86 674"/>
        <filter val="89 939"/>
        <filter val="9 10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33.pielikums Jūrmalas pilsētas domes
2016.gada 19.maija saistošajiem noteikumiem Nr.13
(protokols Nr.6, 8.punkts)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T7" sqref="T7"/>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479</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480</v>
      </c>
      <c r="D9" s="1044"/>
      <c r="E9" s="1044"/>
      <c r="F9" s="1044"/>
      <c r="G9" s="1044"/>
      <c r="H9" s="1044"/>
      <c r="I9" s="1044"/>
      <c r="J9" s="1044"/>
      <c r="K9" s="1044"/>
      <c r="L9" s="1044"/>
      <c r="M9" s="1044"/>
      <c r="N9" s="1044"/>
      <c r="O9" s="1044"/>
      <c r="P9" s="1045"/>
      <c r="Q9" s="9"/>
    </row>
    <row r="10" spans="1:17" x14ac:dyDescent="0.25">
      <c r="A10" s="14" t="s">
        <v>10</v>
      </c>
      <c r="B10" s="15"/>
      <c r="C10" s="1049" t="s">
        <v>481</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338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7" s="21" customFormat="1" ht="9" thickTop="1" x14ac:dyDescent="0.25">
      <c r="A22" s="22" t="s">
        <v>339</v>
      </c>
      <c r="B22" s="22">
        <v>2</v>
      </c>
      <c r="C22" s="22">
        <v>3</v>
      </c>
      <c r="D22" s="24">
        <v>4</v>
      </c>
      <c r="E22" s="26">
        <v>5</v>
      </c>
      <c r="F22" s="23">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197"/>
      <c r="D23" s="31"/>
      <c r="E23" s="34"/>
      <c r="F23" s="30"/>
      <c r="G23" s="31"/>
      <c r="H23" s="366"/>
      <c r="I23" s="367"/>
      <c r="J23" s="31"/>
      <c r="K23" s="368"/>
      <c r="L23" s="367"/>
      <c r="M23" s="368"/>
      <c r="N23" s="34"/>
      <c r="O23" s="367"/>
      <c r="P23" s="369"/>
    </row>
    <row r="24" spans="1:17" s="37" customFormat="1" ht="12.75" thickBot="1" x14ac:dyDescent="0.3">
      <c r="A24" s="38"/>
      <c r="B24" s="39" t="s">
        <v>41</v>
      </c>
      <c r="C24" s="43">
        <f>F24+I24+L24+O24</f>
        <v>137248</v>
      </c>
      <c r="D24" s="41">
        <f>SUM(D25,D28,D29,D45,D46)</f>
        <v>137248</v>
      </c>
      <c r="E24" s="44">
        <f>SUM(E25,E28,E29,E45,E46)</f>
        <v>0</v>
      </c>
      <c r="F24" s="40">
        <f t="shared" ref="F24:F29" si="0">D24+E24</f>
        <v>137248</v>
      </c>
      <c r="G24" s="41">
        <f>SUM(G25,G28,G46)</f>
        <v>0</v>
      </c>
      <c r="H24" s="371">
        <f>SUM(H25,H28,H46)</f>
        <v>0</v>
      </c>
      <c r="I24" s="45">
        <f>G24+H24</f>
        <v>0</v>
      </c>
      <c r="J24" s="41">
        <f>SUM(J25,J30,J46)</f>
        <v>0</v>
      </c>
      <c r="K24" s="371">
        <f>SUM(K25,K30,K46)</f>
        <v>0</v>
      </c>
      <c r="L24" s="45">
        <f>J24+K24</f>
        <v>0</v>
      </c>
      <c r="M24" s="372">
        <f>SUM(M25,M48)</f>
        <v>0</v>
      </c>
      <c r="N24" s="44">
        <f>SUM(N25,N48)</f>
        <v>0</v>
      </c>
      <c r="O24" s="45">
        <f>M24+N24</f>
        <v>0</v>
      </c>
      <c r="P24" s="373"/>
    </row>
    <row r="25" spans="1:17" ht="12.75" hidden="1" thickTop="1" x14ac:dyDescent="0.25">
      <c r="A25" s="46"/>
      <c r="B25" s="47" t="s">
        <v>42</v>
      </c>
      <c r="C25" s="51">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row>
    <row r="26" spans="1:17" ht="12.75" hidden="1" thickTop="1" x14ac:dyDescent="0.25">
      <c r="A26" s="54"/>
      <c r="B26" s="55" t="s">
        <v>43</v>
      </c>
      <c r="C26" s="610">
        <f>F26+I26+L26+O26</f>
        <v>0</v>
      </c>
      <c r="D26" s="57"/>
      <c r="E26" s="60"/>
      <c r="F26" s="56">
        <f t="shared" si="0"/>
        <v>0</v>
      </c>
      <c r="G26" s="57"/>
      <c r="H26" s="379"/>
      <c r="I26" s="380">
        <f>G26+H26</f>
        <v>0</v>
      </c>
      <c r="J26" s="57"/>
      <c r="K26" s="379"/>
      <c r="L26" s="380">
        <f>J26+K26</f>
        <v>0</v>
      </c>
      <c r="M26" s="381"/>
      <c r="N26" s="60"/>
      <c r="O26" s="380">
        <f>M26+N26</f>
        <v>0</v>
      </c>
      <c r="P26" s="382"/>
    </row>
    <row r="27" spans="1:17" ht="12.75" hidden="1" thickTop="1" x14ac:dyDescent="0.25">
      <c r="A27" s="63"/>
      <c r="B27" s="64" t="s">
        <v>44</v>
      </c>
      <c r="C27" s="611">
        <f>F27+I27+L27+O27</f>
        <v>0</v>
      </c>
      <c r="D27" s="66"/>
      <c r="E27" s="69"/>
      <c r="F27" s="65">
        <f t="shared" si="0"/>
        <v>0</v>
      </c>
      <c r="G27" s="66"/>
      <c r="H27" s="384"/>
      <c r="I27" s="385">
        <f>G27+H27</f>
        <v>0</v>
      </c>
      <c r="J27" s="66">
        <f>11641-11641</f>
        <v>0</v>
      </c>
      <c r="K27" s="384"/>
      <c r="L27" s="385">
        <f>J27+K27</f>
        <v>0</v>
      </c>
      <c r="M27" s="386"/>
      <c r="N27" s="69"/>
      <c r="O27" s="385">
        <f>M27+N27</f>
        <v>0</v>
      </c>
      <c r="P27" s="387"/>
    </row>
    <row r="28" spans="1:17" s="37" customFormat="1" ht="25.5" thickTop="1" thickBot="1" x14ac:dyDescent="0.3">
      <c r="A28" s="73">
        <v>19300</v>
      </c>
      <c r="B28" s="73" t="s">
        <v>45</v>
      </c>
      <c r="C28" s="606">
        <f>SUM(F28,I28)</f>
        <v>137248</v>
      </c>
      <c r="D28" s="75">
        <f>D54</f>
        <v>137248</v>
      </c>
      <c r="E28" s="78"/>
      <c r="F28" s="612">
        <f t="shared" si="0"/>
        <v>137248</v>
      </c>
      <c r="G28" s="75"/>
      <c r="H28" s="389"/>
      <c r="I28" s="390">
        <f>G28+H28</f>
        <v>0</v>
      </c>
      <c r="J28" s="80" t="s">
        <v>46</v>
      </c>
      <c r="K28" s="391" t="s">
        <v>46</v>
      </c>
      <c r="L28" s="84" t="s">
        <v>46</v>
      </c>
      <c r="M28" s="613" t="s">
        <v>46</v>
      </c>
      <c r="N28" s="83" t="s">
        <v>46</v>
      </c>
      <c r="O28" s="84" t="s">
        <v>46</v>
      </c>
      <c r="P28" s="392"/>
    </row>
    <row r="29" spans="1:17" s="37" customFormat="1" ht="31.5" hidden="1" customHeight="1" thickTop="1" x14ac:dyDescent="0.25">
      <c r="A29" s="85"/>
      <c r="B29" s="85" t="s">
        <v>47</v>
      </c>
      <c r="C29" s="97">
        <f>F29</f>
        <v>0</v>
      </c>
      <c r="D29" s="87"/>
      <c r="E29" s="394"/>
      <c r="F29" s="86">
        <f t="shared" si="0"/>
        <v>0</v>
      </c>
      <c r="G29" s="90" t="s">
        <v>46</v>
      </c>
      <c r="H29" s="395" t="s">
        <v>46</v>
      </c>
      <c r="I29" s="94" t="s">
        <v>46</v>
      </c>
      <c r="J29" s="90" t="s">
        <v>46</v>
      </c>
      <c r="K29" s="395" t="s">
        <v>46</v>
      </c>
      <c r="L29" s="94" t="s">
        <v>46</v>
      </c>
      <c r="M29" s="396" t="s">
        <v>46</v>
      </c>
      <c r="N29" s="91" t="s">
        <v>46</v>
      </c>
      <c r="O29" s="94" t="s">
        <v>46</v>
      </c>
      <c r="P29" s="397"/>
    </row>
    <row r="30" spans="1:17" s="37" customFormat="1" ht="36.75" hidden="1" thickTop="1" x14ac:dyDescent="0.25">
      <c r="A30" s="85">
        <v>21300</v>
      </c>
      <c r="B30" s="85" t="s">
        <v>48</v>
      </c>
      <c r="C30" s="97">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row>
    <row r="31" spans="1:17" s="37" customFormat="1" ht="24.75" hidden="1" thickTop="1" x14ac:dyDescent="0.25">
      <c r="A31" s="100">
        <v>21350</v>
      </c>
      <c r="B31" s="85" t="s">
        <v>49</v>
      </c>
      <c r="C31" s="97">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row>
    <row r="32" spans="1:17" ht="12.75" hidden="1" thickTop="1" x14ac:dyDescent="0.25">
      <c r="A32" s="54">
        <v>21351</v>
      </c>
      <c r="B32" s="101" t="s">
        <v>50</v>
      </c>
      <c r="C32" s="24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row>
    <row r="33" spans="1:16" ht="12.75" hidden="1" thickTop="1" x14ac:dyDescent="0.25">
      <c r="A33" s="63">
        <v>21352</v>
      </c>
      <c r="B33" s="111" t="s">
        <v>51</v>
      </c>
      <c r="C33" s="227">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row>
    <row r="34" spans="1:16" ht="24.75" hidden="1" thickTop="1" x14ac:dyDescent="0.25">
      <c r="A34" s="63">
        <v>21359</v>
      </c>
      <c r="B34" s="111" t="s">
        <v>52</v>
      </c>
      <c r="C34" s="227">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row>
    <row r="35" spans="1:16" s="37" customFormat="1" ht="36.75" hidden="1" thickTop="1" x14ac:dyDescent="0.25">
      <c r="A35" s="100">
        <v>21370</v>
      </c>
      <c r="B35" s="85" t="s">
        <v>53</v>
      </c>
      <c r="C35" s="97">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row>
    <row r="36" spans="1:16" ht="36.75" hidden="1" thickTop="1" x14ac:dyDescent="0.25">
      <c r="A36" s="121">
        <v>21379</v>
      </c>
      <c r="B36" s="122" t="s">
        <v>54</v>
      </c>
      <c r="C36" s="50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row>
    <row r="37" spans="1:16" s="37" customFormat="1" ht="12.75" hidden="1" thickTop="1" x14ac:dyDescent="0.25">
      <c r="A37" s="100">
        <v>21380</v>
      </c>
      <c r="B37" s="85" t="s">
        <v>55</v>
      </c>
      <c r="C37" s="97">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row>
    <row r="38" spans="1:16" ht="12.75" hidden="1" thickTop="1" x14ac:dyDescent="0.25">
      <c r="A38" s="55">
        <v>21381</v>
      </c>
      <c r="B38" s="101" t="s">
        <v>56</v>
      </c>
      <c r="C38" s="24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row>
    <row r="39" spans="1:16" ht="24.75" hidden="1" thickTop="1" x14ac:dyDescent="0.25">
      <c r="A39" s="64">
        <v>21383</v>
      </c>
      <c r="B39" s="111" t="s">
        <v>57</v>
      </c>
      <c r="C39" s="227">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row>
    <row r="40" spans="1:16" s="37" customFormat="1" ht="24.75" hidden="1" thickTop="1" x14ac:dyDescent="0.25">
      <c r="A40" s="100">
        <v>21390</v>
      </c>
      <c r="B40" s="85" t="s">
        <v>58</v>
      </c>
      <c r="C40" s="97">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row>
    <row r="41" spans="1:16" ht="24.75" hidden="1" thickTop="1" x14ac:dyDescent="0.25">
      <c r="A41" s="55">
        <v>21391</v>
      </c>
      <c r="B41" s="101" t="s">
        <v>59</v>
      </c>
      <c r="C41" s="24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row>
    <row r="42" spans="1:16" ht="12.75" hidden="1" thickTop="1" x14ac:dyDescent="0.25">
      <c r="A42" s="64">
        <v>21393</v>
      </c>
      <c r="B42" s="111" t="s">
        <v>60</v>
      </c>
      <c r="C42" s="227">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row>
    <row r="43" spans="1:16" ht="12.75" hidden="1" thickTop="1" x14ac:dyDescent="0.25">
      <c r="A43" s="64">
        <v>21395</v>
      </c>
      <c r="B43" s="111" t="s">
        <v>61</v>
      </c>
      <c r="C43" s="227">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row>
    <row r="44" spans="1:16" ht="24.75" hidden="1" thickTop="1" x14ac:dyDescent="0.25">
      <c r="A44" s="64">
        <v>21399</v>
      </c>
      <c r="B44" s="111" t="s">
        <v>62</v>
      </c>
      <c r="C44" s="227">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row>
    <row r="45" spans="1:16" s="37" customFormat="1" ht="34.5" hidden="1" customHeight="1" x14ac:dyDescent="0.25">
      <c r="A45" s="100">
        <v>21420</v>
      </c>
      <c r="B45" s="85" t="s">
        <v>63</v>
      </c>
      <c r="C45" s="143">
        <f>F45</f>
        <v>0</v>
      </c>
      <c r="D45" s="134"/>
      <c r="E45" s="418"/>
      <c r="F45" s="86">
        <f>D45+E45</f>
        <v>0</v>
      </c>
      <c r="G45" s="90" t="s">
        <v>46</v>
      </c>
      <c r="H45" s="395" t="s">
        <v>46</v>
      </c>
      <c r="I45" s="94" t="s">
        <v>46</v>
      </c>
      <c r="J45" s="90" t="s">
        <v>46</v>
      </c>
      <c r="K45" s="395" t="s">
        <v>46</v>
      </c>
      <c r="L45" s="94" t="s">
        <v>46</v>
      </c>
      <c r="M45" s="396" t="s">
        <v>46</v>
      </c>
      <c r="N45" s="91" t="s">
        <v>46</v>
      </c>
      <c r="O45" s="94" t="s">
        <v>46</v>
      </c>
      <c r="P45" s="397"/>
    </row>
    <row r="46" spans="1:16" s="37" customFormat="1" ht="24.75" hidden="1" thickTop="1" x14ac:dyDescent="0.25">
      <c r="A46" s="136">
        <v>21490</v>
      </c>
      <c r="B46" s="137" t="s">
        <v>64</v>
      </c>
      <c r="C46" s="143">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75" hidden="1" thickTop="1" x14ac:dyDescent="0.25">
      <c r="A47" s="64">
        <v>21499</v>
      </c>
      <c r="B47" s="111" t="s">
        <v>65</v>
      </c>
      <c r="C47" s="614">
        <f>F47+I47+L47</f>
        <v>0</v>
      </c>
      <c r="D47" s="57"/>
      <c r="E47" s="60"/>
      <c r="F47" s="56">
        <f>D47+E47</f>
        <v>0</v>
      </c>
      <c r="G47" s="422"/>
      <c r="H47" s="379"/>
      <c r="I47" s="380">
        <f>G47+H47</f>
        <v>0</v>
      </c>
      <c r="J47" s="57"/>
      <c r="K47" s="379"/>
      <c r="L47" s="380">
        <f>J47+K47</f>
        <v>0</v>
      </c>
      <c r="M47" s="415" t="s">
        <v>46</v>
      </c>
      <c r="N47" s="127" t="s">
        <v>46</v>
      </c>
      <c r="O47" s="132" t="s">
        <v>46</v>
      </c>
      <c r="P47" s="416"/>
    </row>
    <row r="48" spans="1:16" ht="24.75" hidden="1" thickTop="1" x14ac:dyDescent="0.25">
      <c r="A48" s="152">
        <v>23000</v>
      </c>
      <c r="B48" s="153" t="s">
        <v>66</v>
      </c>
      <c r="C48" s="143">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row>
    <row r="49" spans="1:16" ht="24.75" hidden="1" thickTop="1" x14ac:dyDescent="0.25">
      <c r="A49" s="155">
        <v>23410</v>
      </c>
      <c r="B49" s="156" t="s">
        <v>67</v>
      </c>
      <c r="C49" s="167">
        <f>O49</f>
        <v>0</v>
      </c>
      <c r="D49" s="158" t="s">
        <v>46</v>
      </c>
      <c r="E49" s="161" t="s">
        <v>46</v>
      </c>
      <c r="F49" s="430" t="s">
        <v>46</v>
      </c>
      <c r="G49" s="158" t="s">
        <v>46</v>
      </c>
      <c r="H49" s="431" t="s">
        <v>46</v>
      </c>
      <c r="I49" s="163" t="s">
        <v>46</v>
      </c>
      <c r="J49" s="158" t="s">
        <v>46</v>
      </c>
      <c r="K49" s="431" t="s">
        <v>46</v>
      </c>
      <c r="L49" s="163" t="s">
        <v>46</v>
      </c>
      <c r="M49" s="432"/>
      <c r="N49" s="433"/>
      <c r="O49" s="169">
        <f>M49+N49</f>
        <v>0</v>
      </c>
      <c r="P49" s="434"/>
    </row>
    <row r="50" spans="1:16" ht="24.75" hidden="1" thickTop="1" x14ac:dyDescent="0.25">
      <c r="A50" s="155">
        <v>23510</v>
      </c>
      <c r="B50" s="156" t="s">
        <v>68</v>
      </c>
      <c r="C50" s="167">
        <f>O50</f>
        <v>0</v>
      </c>
      <c r="D50" s="158" t="s">
        <v>46</v>
      </c>
      <c r="E50" s="161" t="s">
        <v>46</v>
      </c>
      <c r="F50" s="430" t="s">
        <v>46</v>
      </c>
      <c r="G50" s="158" t="s">
        <v>46</v>
      </c>
      <c r="H50" s="431" t="s">
        <v>46</v>
      </c>
      <c r="I50" s="163" t="s">
        <v>46</v>
      </c>
      <c r="J50" s="158" t="s">
        <v>46</v>
      </c>
      <c r="K50" s="431" t="s">
        <v>46</v>
      </c>
      <c r="L50" s="163" t="s">
        <v>46</v>
      </c>
      <c r="M50" s="432"/>
      <c r="N50" s="433"/>
      <c r="O50" s="169">
        <f>M50+N50</f>
        <v>0</v>
      </c>
      <c r="P50" s="434"/>
    </row>
    <row r="51" spans="1:16" ht="12.75" thickTop="1" x14ac:dyDescent="0.25">
      <c r="A51" s="164"/>
      <c r="B51" s="156"/>
      <c r="C51" s="216"/>
      <c r="D51" s="436"/>
      <c r="E51" s="615"/>
      <c r="F51" s="157"/>
      <c r="G51" s="436"/>
      <c r="H51" s="437"/>
      <c r="I51" s="163"/>
      <c r="J51" s="162"/>
      <c r="K51" s="438"/>
      <c r="L51" s="169"/>
      <c r="M51" s="432"/>
      <c r="N51" s="433"/>
      <c r="O51" s="169"/>
      <c r="P51" s="434"/>
    </row>
    <row r="52" spans="1:16" s="37" customFormat="1" x14ac:dyDescent="0.25">
      <c r="A52" s="170"/>
      <c r="B52" s="171" t="s">
        <v>69</v>
      </c>
      <c r="C52" s="616"/>
      <c r="D52" s="440"/>
      <c r="E52" s="441"/>
      <c r="F52" s="617"/>
      <c r="G52" s="440"/>
      <c r="H52" s="442"/>
      <c r="I52" s="180"/>
      <c r="J52" s="440"/>
      <c r="K52" s="442"/>
      <c r="L52" s="180"/>
      <c r="M52" s="443"/>
      <c r="N52" s="441"/>
      <c r="O52" s="180"/>
      <c r="P52" s="444"/>
    </row>
    <row r="53" spans="1:16" s="37" customFormat="1" ht="12.75" thickBot="1" x14ac:dyDescent="0.3">
      <c r="A53" s="181"/>
      <c r="B53" s="38" t="s">
        <v>70</v>
      </c>
      <c r="C53" s="184">
        <f t="shared" ref="C53:C116" si="4">F53+I53+L53+O53</f>
        <v>137248</v>
      </c>
      <c r="D53" s="182">
        <f>SUM(D54,D284)</f>
        <v>137248</v>
      </c>
      <c r="E53" s="185">
        <f>SUM(E54,E284)</f>
        <v>0</v>
      </c>
      <c r="F53" s="186">
        <f t="shared" ref="F53:F117" si="5">D53+E53</f>
        <v>137248</v>
      </c>
      <c r="G53" s="182">
        <f>SUM(G54,G284)</f>
        <v>0</v>
      </c>
      <c r="H53" s="446">
        <f>SUM(H54,H284)</f>
        <v>0</v>
      </c>
      <c r="I53" s="187">
        <f t="shared" ref="I53:I117" si="6">G53+H53</f>
        <v>0</v>
      </c>
      <c r="J53" s="182">
        <f>SUM(J54,J284)</f>
        <v>0</v>
      </c>
      <c r="K53" s="446">
        <f>SUM(K54,K284)</f>
        <v>0</v>
      </c>
      <c r="L53" s="187">
        <f t="shared" ref="L53:L117" si="7">J53+K53</f>
        <v>0</v>
      </c>
      <c r="M53" s="447">
        <f>SUM(M54,M284)</f>
        <v>0</v>
      </c>
      <c r="N53" s="185">
        <f>SUM(N54,N284)</f>
        <v>0</v>
      </c>
      <c r="O53" s="187">
        <f t="shared" ref="O53:O117" si="8">M53+N53</f>
        <v>0</v>
      </c>
      <c r="P53" s="373"/>
    </row>
    <row r="54" spans="1:16" s="37" customFormat="1" ht="36.75" thickTop="1" x14ac:dyDescent="0.25">
      <c r="A54" s="188"/>
      <c r="B54" s="189" t="s">
        <v>71</v>
      </c>
      <c r="C54" s="193">
        <f t="shared" si="4"/>
        <v>137248</v>
      </c>
      <c r="D54" s="191">
        <f>SUM(D55,D197)</f>
        <v>137248</v>
      </c>
      <c r="E54" s="194">
        <f>SUM(E55,E197)</f>
        <v>0</v>
      </c>
      <c r="F54" s="195">
        <f t="shared" si="5"/>
        <v>137248</v>
      </c>
      <c r="G54" s="191">
        <f>SUM(G55,G197)</f>
        <v>0</v>
      </c>
      <c r="H54" s="449">
        <f>SUM(H55,H197)</f>
        <v>0</v>
      </c>
      <c r="I54" s="196">
        <f t="shared" si="6"/>
        <v>0</v>
      </c>
      <c r="J54" s="191">
        <f>SUM(J55,J197)</f>
        <v>0</v>
      </c>
      <c r="K54" s="449">
        <f>SUM(K55,K197)</f>
        <v>0</v>
      </c>
      <c r="L54" s="196">
        <f t="shared" si="7"/>
        <v>0</v>
      </c>
      <c r="M54" s="450">
        <f>SUM(M55,M197)</f>
        <v>0</v>
      </c>
      <c r="N54" s="194">
        <f>SUM(N55,N197)</f>
        <v>0</v>
      </c>
      <c r="O54" s="196">
        <f t="shared" si="8"/>
        <v>0</v>
      </c>
      <c r="P54" s="451"/>
    </row>
    <row r="55" spans="1:16" s="37" customFormat="1" ht="24" x14ac:dyDescent="0.25">
      <c r="A55" s="197"/>
      <c r="B55" s="28" t="s">
        <v>72</v>
      </c>
      <c r="C55" s="175">
        <f t="shared" si="4"/>
        <v>60648</v>
      </c>
      <c r="D55" s="173">
        <f>SUM(D56,D78,D176,D190)</f>
        <v>60648</v>
      </c>
      <c r="E55" s="176">
        <f>SUM(E56,E78,E176,E190)</f>
        <v>0</v>
      </c>
      <c r="F55" s="198">
        <f t="shared" si="5"/>
        <v>60648</v>
      </c>
      <c r="G55" s="173">
        <f>SUM(G56,G78,G176,G190)</f>
        <v>0</v>
      </c>
      <c r="H55" s="453">
        <f>SUM(H56,H78,H176,H190)</f>
        <v>0</v>
      </c>
      <c r="I55" s="199">
        <f t="shared" si="6"/>
        <v>0</v>
      </c>
      <c r="J55" s="173">
        <f>SUM(J56,J78,J176,J190)</f>
        <v>0</v>
      </c>
      <c r="K55" s="453">
        <f>SUM(K56,K78,K176,K190)</f>
        <v>0</v>
      </c>
      <c r="L55" s="199">
        <f t="shared" si="7"/>
        <v>0</v>
      </c>
      <c r="M55" s="346">
        <f>SUM(M56,M78,M176,M190)</f>
        <v>0</v>
      </c>
      <c r="N55" s="176">
        <f>SUM(N56,N78,N176,N190)</f>
        <v>0</v>
      </c>
      <c r="O55" s="199">
        <f t="shared" si="8"/>
        <v>0</v>
      </c>
      <c r="P55" s="454"/>
    </row>
    <row r="56" spans="1:16" s="37" customFormat="1" hidden="1" x14ac:dyDescent="0.25">
      <c r="A56" s="200">
        <v>1000</v>
      </c>
      <c r="B56" s="200" t="s">
        <v>73</v>
      </c>
      <c r="C56" s="608">
        <f t="shared" si="4"/>
        <v>0</v>
      </c>
      <c r="D56" s="206">
        <f>SUM(D57,D70)</f>
        <v>0</v>
      </c>
      <c r="E56" s="207">
        <f>SUM(E57,E70)</f>
        <v>0</v>
      </c>
      <c r="F56" s="208">
        <f t="shared" si="5"/>
        <v>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row>
    <row r="57" spans="1:16" hidden="1" x14ac:dyDescent="0.25">
      <c r="A57" s="85">
        <v>1100</v>
      </c>
      <c r="B57" s="210" t="s">
        <v>74</v>
      </c>
      <c r="C57" s="97">
        <f t="shared" si="4"/>
        <v>0</v>
      </c>
      <c r="D57" s="95">
        <f>SUM(D58,D61,D69)</f>
        <v>0</v>
      </c>
      <c r="E57" s="98">
        <f>SUM(E58,E61,E69)</f>
        <v>0</v>
      </c>
      <c r="F57" s="212">
        <f t="shared" si="5"/>
        <v>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row>
    <row r="58" spans="1:16" hidden="1" x14ac:dyDescent="0.25">
      <c r="A58" s="213">
        <v>1110</v>
      </c>
      <c r="B58" s="156" t="s">
        <v>75</v>
      </c>
      <c r="C58" s="216">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240">
        <f t="shared" si="4"/>
        <v>0</v>
      </c>
      <c r="D59" s="106">
        <v>0</v>
      </c>
      <c r="E59" s="108"/>
      <c r="F59" s="242">
        <f t="shared" si="5"/>
        <v>0</v>
      </c>
      <c r="G59" s="106"/>
      <c r="H59" s="403"/>
      <c r="I59" s="243">
        <f t="shared" si="6"/>
        <v>0</v>
      </c>
      <c r="J59" s="106">
        <v>0</v>
      </c>
      <c r="K59" s="403"/>
      <c r="L59" s="243">
        <f t="shared" si="7"/>
        <v>0</v>
      </c>
      <c r="M59" s="463"/>
      <c r="N59" s="108"/>
      <c r="O59" s="243">
        <f t="shared" si="8"/>
        <v>0</v>
      </c>
      <c r="P59" s="382"/>
    </row>
    <row r="60" spans="1:16" ht="24" hidden="1" x14ac:dyDescent="0.25">
      <c r="A60" s="64">
        <v>1119</v>
      </c>
      <c r="B60" s="111" t="s">
        <v>77</v>
      </c>
      <c r="C60" s="227">
        <f t="shared" si="4"/>
        <v>0</v>
      </c>
      <c r="D60" s="116">
        <v>0</v>
      </c>
      <c r="E60" s="118"/>
      <c r="F60" s="229">
        <f t="shared" si="5"/>
        <v>0</v>
      </c>
      <c r="G60" s="116"/>
      <c r="H60" s="408"/>
      <c r="I60" s="230">
        <f t="shared" si="6"/>
        <v>0</v>
      </c>
      <c r="J60" s="116">
        <v>0</v>
      </c>
      <c r="K60" s="408"/>
      <c r="L60" s="230">
        <f t="shared" si="7"/>
        <v>0</v>
      </c>
      <c r="M60" s="464"/>
      <c r="N60" s="118"/>
      <c r="O60" s="230">
        <f t="shared" si="8"/>
        <v>0</v>
      </c>
      <c r="P60" s="387"/>
    </row>
    <row r="61" spans="1:16" ht="24" hidden="1" x14ac:dyDescent="0.25">
      <c r="A61" s="224">
        <v>1140</v>
      </c>
      <c r="B61" s="111" t="s">
        <v>78</v>
      </c>
      <c r="C61" s="227">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227">
        <f t="shared" si="4"/>
        <v>0</v>
      </c>
      <c r="D62" s="116">
        <v>0</v>
      </c>
      <c r="E62" s="118"/>
      <c r="F62" s="229">
        <f t="shared" si="5"/>
        <v>0</v>
      </c>
      <c r="G62" s="116"/>
      <c r="H62" s="408"/>
      <c r="I62" s="230">
        <f t="shared" si="6"/>
        <v>0</v>
      </c>
      <c r="J62" s="116">
        <v>0</v>
      </c>
      <c r="K62" s="408"/>
      <c r="L62" s="230">
        <f t="shared" si="7"/>
        <v>0</v>
      </c>
      <c r="M62" s="464"/>
      <c r="N62" s="118"/>
      <c r="O62" s="230">
        <f t="shared" si="8"/>
        <v>0</v>
      </c>
      <c r="P62" s="387"/>
    </row>
    <row r="63" spans="1:16" ht="24" hidden="1" x14ac:dyDescent="0.25">
      <c r="A63" s="64">
        <v>1142</v>
      </c>
      <c r="B63" s="111" t="s">
        <v>80</v>
      </c>
      <c r="C63" s="227">
        <f t="shared" si="4"/>
        <v>0</v>
      </c>
      <c r="D63" s="116">
        <v>0</v>
      </c>
      <c r="E63" s="118"/>
      <c r="F63" s="229">
        <f t="shared" si="5"/>
        <v>0</v>
      </c>
      <c r="G63" s="116"/>
      <c r="H63" s="408"/>
      <c r="I63" s="230">
        <f t="shared" si="6"/>
        <v>0</v>
      </c>
      <c r="J63" s="116">
        <v>0</v>
      </c>
      <c r="K63" s="408"/>
      <c r="L63" s="230">
        <f t="shared" si="7"/>
        <v>0</v>
      </c>
      <c r="M63" s="464"/>
      <c r="N63" s="118"/>
      <c r="O63" s="230">
        <f t="shared" si="8"/>
        <v>0</v>
      </c>
      <c r="P63" s="387"/>
    </row>
    <row r="64" spans="1:16" ht="24" hidden="1" x14ac:dyDescent="0.25">
      <c r="A64" s="64">
        <v>1145</v>
      </c>
      <c r="B64" s="111" t="s">
        <v>81</v>
      </c>
      <c r="C64" s="227">
        <f t="shared" si="4"/>
        <v>0</v>
      </c>
      <c r="D64" s="116">
        <v>0</v>
      </c>
      <c r="E64" s="118"/>
      <c r="F64" s="229">
        <f t="shared" si="5"/>
        <v>0</v>
      </c>
      <c r="G64" s="116"/>
      <c r="H64" s="408"/>
      <c r="I64" s="230">
        <f t="shared" si="6"/>
        <v>0</v>
      </c>
      <c r="J64" s="116">
        <v>0</v>
      </c>
      <c r="K64" s="408"/>
      <c r="L64" s="230">
        <f t="shared" si="7"/>
        <v>0</v>
      </c>
      <c r="M64" s="464"/>
      <c r="N64" s="118"/>
      <c r="O64" s="230">
        <f t="shared" si="8"/>
        <v>0</v>
      </c>
      <c r="P64" s="387"/>
    </row>
    <row r="65" spans="1:16" ht="24" hidden="1" x14ac:dyDescent="0.25">
      <c r="A65" s="64">
        <v>1146</v>
      </c>
      <c r="B65" s="111" t="s">
        <v>82</v>
      </c>
      <c r="C65" s="227">
        <f t="shared" si="4"/>
        <v>0</v>
      </c>
      <c r="D65" s="116">
        <v>0</v>
      </c>
      <c r="E65" s="118"/>
      <c r="F65" s="229">
        <f t="shared" si="5"/>
        <v>0</v>
      </c>
      <c r="G65" s="116"/>
      <c r="H65" s="408"/>
      <c r="I65" s="230">
        <f t="shared" si="6"/>
        <v>0</v>
      </c>
      <c r="J65" s="116">
        <v>0</v>
      </c>
      <c r="K65" s="408"/>
      <c r="L65" s="230">
        <f t="shared" si="7"/>
        <v>0</v>
      </c>
      <c r="M65" s="464"/>
      <c r="N65" s="118"/>
      <c r="O65" s="230">
        <f t="shared" si="8"/>
        <v>0</v>
      </c>
      <c r="P65" s="387"/>
    </row>
    <row r="66" spans="1:16" hidden="1" x14ac:dyDescent="0.25">
      <c r="A66" s="64">
        <v>1147</v>
      </c>
      <c r="B66" s="111" t="s">
        <v>83</v>
      </c>
      <c r="C66" s="227">
        <f t="shared" si="4"/>
        <v>0</v>
      </c>
      <c r="D66" s="116">
        <v>0</v>
      </c>
      <c r="E66" s="118"/>
      <c r="F66" s="229">
        <f t="shared" si="5"/>
        <v>0</v>
      </c>
      <c r="G66" s="116"/>
      <c r="H66" s="408"/>
      <c r="I66" s="230">
        <f t="shared" si="6"/>
        <v>0</v>
      </c>
      <c r="J66" s="116">
        <v>0</v>
      </c>
      <c r="K66" s="408"/>
      <c r="L66" s="230">
        <f t="shared" si="7"/>
        <v>0</v>
      </c>
      <c r="M66" s="464"/>
      <c r="N66" s="118"/>
      <c r="O66" s="230">
        <f t="shared" si="8"/>
        <v>0</v>
      </c>
      <c r="P66" s="387"/>
    </row>
    <row r="67" spans="1:16" hidden="1" x14ac:dyDescent="0.25">
      <c r="A67" s="64">
        <v>1148</v>
      </c>
      <c r="B67" s="111" t="s">
        <v>84</v>
      </c>
      <c r="C67" s="227">
        <f t="shared" si="4"/>
        <v>0</v>
      </c>
      <c r="D67" s="116">
        <v>0</v>
      </c>
      <c r="E67" s="118"/>
      <c r="F67" s="229">
        <f t="shared" si="5"/>
        <v>0</v>
      </c>
      <c r="G67" s="116"/>
      <c r="H67" s="408"/>
      <c r="I67" s="230">
        <f t="shared" si="6"/>
        <v>0</v>
      </c>
      <c r="J67" s="116">
        <v>0</v>
      </c>
      <c r="K67" s="408"/>
      <c r="L67" s="230">
        <f t="shared" si="7"/>
        <v>0</v>
      </c>
      <c r="M67" s="464"/>
      <c r="N67" s="118"/>
      <c r="O67" s="230">
        <f t="shared" si="8"/>
        <v>0</v>
      </c>
      <c r="P67" s="387"/>
    </row>
    <row r="68" spans="1:16" ht="36" hidden="1" x14ac:dyDescent="0.25">
      <c r="A68" s="64">
        <v>1149</v>
      </c>
      <c r="B68" s="111" t="s">
        <v>85</v>
      </c>
      <c r="C68" s="227">
        <f t="shared" si="4"/>
        <v>0</v>
      </c>
      <c r="D68" s="116">
        <v>0</v>
      </c>
      <c r="E68" s="118"/>
      <c r="F68" s="229">
        <f t="shared" si="5"/>
        <v>0</v>
      </c>
      <c r="G68" s="116"/>
      <c r="H68" s="408"/>
      <c r="I68" s="230">
        <f t="shared" si="6"/>
        <v>0</v>
      </c>
      <c r="J68" s="116">
        <v>0</v>
      </c>
      <c r="K68" s="408"/>
      <c r="L68" s="230">
        <f t="shared" si="7"/>
        <v>0</v>
      </c>
      <c r="M68" s="464"/>
      <c r="N68" s="118"/>
      <c r="O68" s="230">
        <f t="shared" si="8"/>
        <v>0</v>
      </c>
      <c r="P68" s="387"/>
    </row>
    <row r="69" spans="1:16" ht="36" hidden="1" x14ac:dyDescent="0.25">
      <c r="A69" s="213">
        <v>1150</v>
      </c>
      <c r="B69" s="156" t="s">
        <v>86</v>
      </c>
      <c r="C69" s="227">
        <f t="shared" si="4"/>
        <v>0</v>
      </c>
      <c r="D69" s="231">
        <v>0</v>
      </c>
      <c r="E69" s="234"/>
      <c r="F69" s="218">
        <f t="shared" si="5"/>
        <v>0</v>
      </c>
      <c r="G69" s="231"/>
      <c r="H69" s="467"/>
      <c r="I69" s="219">
        <f t="shared" si="6"/>
        <v>0</v>
      </c>
      <c r="J69" s="231">
        <v>0</v>
      </c>
      <c r="K69" s="467"/>
      <c r="L69" s="219">
        <f t="shared" si="7"/>
        <v>0</v>
      </c>
      <c r="M69" s="468"/>
      <c r="N69" s="234"/>
      <c r="O69" s="219">
        <f t="shared" si="8"/>
        <v>0</v>
      </c>
      <c r="P69" s="434"/>
    </row>
    <row r="70" spans="1:16" ht="36" hidden="1" x14ac:dyDescent="0.25">
      <c r="A70" s="85">
        <v>1200</v>
      </c>
      <c r="B70" s="210" t="s">
        <v>87</v>
      </c>
      <c r="C70" s="97">
        <f t="shared" si="4"/>
        <v>0</v>
      </c>
      <c r="D70" s="95">
        <f>SUM(D71:D72)</f>
        <v>0</v>
      </c>
      <c r="E70" s="98">
        <f>SUM(E71:E72)</f>
        <v>0</v>
      </c>
      <c r="F70" s="212">
        <f>D70+E70</f>
        <v>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hidden="1" x14ac:dyDescent="0.25">
      <c r="A71" s="350">
        <v>1210</v>
      </c>
      <c r="B71" s="101" t="s">
        <v>88</v>
      </c>
      <c r="C71" s="240">
        <f t="shared" si="4"/>
        <v>0</v>
      </c>
      <c r="D71" s="106">
        <v>0</v>
      </c>
      <c r="E71" s="108"/>
      <c r="F71" s="242">
        <f t="shared" si="5"/>
        <v>0</v>
      </c>
      <c r="G71" s="106"/>
      <c r="H71" s="403"/>
      <c r="I71" s="243">
        <f t="shared" si="6"/>
        <v>0</v>
      </c>
      <c r="J71" s="106">
        <v>0</v>
      </c>
      <c r="K71" s="403"/>
      <c r="L71" s="243">
        <f t="shared" si="7"/>
        <v>0</v>
      </c>
      <c r="M71" s="463"/>
      <c r="N71" s="108"/>
      <c r="O71" s="243">
        <f t="shared" si="8"/>
        <v>0</v>
      </c>
      <c r="P71" s="382"/>
    </row>
    <row r="72" spans="1:16" ht="24" hidden="1" x14ac:dyDescent="0.25">
      <c r="A72" s="224">
        <v>1220</v>
      </c>
      <c r="B72" s="111" t="s">
        <v>89</v>
      </c>
      <c r="C72" s="227">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227">
        <f t="shared" si="4"/>
        <v>0</v>
      </c>
      <c r="D73" s="116">
        <v>0</v>
      </c>
      <c r="E73" s="118"/>
      <c r="F73" s="229">
        <f t="shared" si="5"/>
        <v>0</v>
      </c>
      <c r="G73" s="116"/>
      <c r="H73" s="408"/>
      <c r="I73" s="230">
        <f t="shared" si="6"/>
        <v>0</v>
      </c>
      <c r="J73" s="116">
        <v>0</v>
      </c>
      <c r="K73" s="408"/>
      <c r="L73" s="230">
        <f t="shared" si="7"/>
        <v>0</v>
      </c>
      <c r="M73" s="464"/>
      <c r="N73" s="118"/>
      <c r="O73" s="230">
        <f t="shared" si="8"/>
        <v>0</v>
      </c>
      <c r="P73" s="387"/>
    </row>
    <row r="74" spans="1:16" hidden="1" x14ac:dyDescent="0.25">
      <c r="A74" s="64">
        <v>1223</v>
      </c>
      <c r="B74" s="111" t="s">
        <v>91</v>
      </c>
      <c r="C74" s="227">
        <f t="shared" si="4"/>
        <v>0</v>
      </c>
      <c r="D74" s="116">
        <v>0</v>
      </c>
      <c r="E74" s="118"/>
      <c r="F74" s="229">
        <f t="shared" si="5"/>
        <v>0</v>
      </c>
      <c r="G74" s="116"/>
      <c r="H74" s="408"/>
      <c r="I74" s="230">
        <f t="shared" si="6"/>
        <v>0</v>
      </c>
      <c r="J74" s="116">
        <v>0</v>
      </c>
      <c r="K74" s="408"/>
      <c r="L74" s="230">
        <f t="shared" si="7"/>
        <v>0</v>
      </c>
      <c r="M74" s="464"/>
      <c r="N74" s="118"/>
      <c r="O74" s="230">
        <f t="shared" si="8"/>
        <v>0</v>
      </c>
      <c r="P74" s="387"/>
    </row>
    <row r="75" spans="1:16" hidden="1" x14ac:dyDescent="0.25">
      <c r="A75" s="64">
        <v>1225</v>
      </c>
      <c r="B75" s="111" t="s">
        <v>92</v>
      </c>
      <c r="C75" s="227">
        <f t="shared" si="4"/>
        <v>0</v>
      </c>
      <c r="D75" s="116">
        <v>0</v>
      </c>
      <c r="E75" s="118"/>
      <c r="F75" s="229">
        <f t="shared" si="5"/>
        <v>0</v>
      </c>
      <c r="G75" s="116"/>
      <c r="H75" s="408"/>
      <c r="I75" s="230">
        <f t="shared" si="6"/>
        <v>0</v>
      </c>
      <c r="J75" s="116">
        <v>0</v>
      </c>
      <c r="K75" s="408"/>
      <c r="L75" s="230">
        <f t="shared" si="7"/>
        <v>0</v>
      </c>
      <c r="M75" s="464"/>
      <c r="N75" s="118"/>
      <c r="O75" s="230">
        <f t="shared" si="8"/>
        <v>0</v>
      </c>
      <c r="P75" s="387"/>
    </row>
    <row r="76" spans="1:16" ht="36" hidden="1" x14ac:dyDescent="0.25">
      <c r="A76" s="64">
        <v>1227</v>
      </c>
      <c r="B76" s="111" t="s">
        <v>93</v>
      </c>
      <c r="C76" s="227">
        <f t="shared" si="4"/>
        <v>0</v>
      </c>
      <c r="D76" s="116">
        <v>0</v>
      </c>
      <c r="E76" s="118"/>
      <c r="F76" s="229">
        <f t="shared" si="5"/>
        <v>0</v>
      </c>
      <c r="G76" s="116"/>
      <c r="H76" s="408"/>
      <c r="I76" s="230">
        <f t="shared" si="6"/>
        <v>0</v>
      </c>
      <c r="J76" s="116">
        <v>0</v>
      </c>
      <c r="K76" s="408"/>
      <c r="L76" s="230">
        <f t="shared" si="7"/>
        <v>0</v>
      </c>
      <c r="M76" s="464"/>
      <c r="N76" s="118"/>
      <c r="O76" s="230">
        <f t="shared" si="8"/>
        <v>0</v>
      </c>
      <c r="P76" s="387"/>
    </row>
    <row r="77" spans="1:16" ht="60" hidden="1" x14ac:dyDescent="0.25">
      <c r="A77" s="64">
        <v>1228</v>
      </c>
      <c r="B77" s="111" t="s">
        <v>94</v>
      </c>
      <c r="C77" s="227">
        <f t="shared" si="4"/>
        <v>0</v>
      </c>
      <c r="D77" s="116">
        <v>0</v>
      </c>
      <c r="E77" s="118"/>
      <c r="F77" s="229">
        <f t="shared" si="5"/>
        <v>0</v>
      </c>
      <c r="G77" s="116"/>
      <c r="H77" s="408"/>
      <c r="I77" s="230">
        <f t="shared" si="6"/>
        <v>0</v>
      </c>
      <c r="J77" s="116">
        <v>0</v>
      </c>
      <c r="K77" s="408"/>
      <c r="L77" s="230">
        <f t="shared" si="7"/>
        <v>0</v>
      </c>
      <c r="M77" s="464"/>
      <c r="N77" s="118"/>
      <c r="O77" s="230">
        <f t="shared" si="8"/>
        <v>0</v>
      </c>
      <c r="P77" s="387"/>
    </row>
    <row r="78" spans="1:16" x14ac:dyDescent="0.25">
      <c r="A78" s="200">
        <v>2000</v>
      </c>
      <c r="B78" s="200" t="s">
        <v>95</v>
      </c>
      <c r="C78" s="608">
        <f t="shared" si="4"/>
        <v>60648</v>
      </c>
      <c r="D78" s="206">
        <f>SUM(D79,D86,D133,D167,D168,D175)</f>
        <v>60648</v>
      </c>
      <c r="E78" s="207">
        <f>SUM(E79,E86,E133,E167,E168,E175)</f>
        <v>0</v>
      </c>
      <c r="F78" s="208">
        <f t="shared" si="5"/>
        <v>60648</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0</v>
      </c>
      <c r="N78" s="207">
        <f>SUM(N79,N86,N133,N167,N168,N175)</f>
        <v>0</v>
      </c>
      <c r="O78" s="209">
        <f t="shared" si="8"/>
        <v>0</v>
      </c>
      <c r="P78" s="458"/>
    </row>
    <row r="79" spans="1:16" ht="24" hidden="1" x14ac:dyDescent="0.25">
      <c r="A79" s="85">
        <v>2100</v>
      </c>
      <c r="B79" s="210" t="s">
        <v>96</v>
      </c>
      <c r="C79" s="97">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hidden="1" x14ac:dyDescent="0.25">
      <c r="A80" s="350">
        <v>2110</v>
      </c>
      <c r="B80" s="101" t="s">
        <v>97</v>
      </c>
      <c r="C80" s="24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hidden="1" x14ac:dyDescent="0.25">
      <c r="A81" s="64">
        <v>2111</v>
      </c>
      <c r="B81" s="111" t="s">
        <v>98</v>
      </c>
      <c r="C81" s="227">
        <f t="shared" si="4"/>
        <v>0</v>
      </c>
      <c r="D81" s="116">
        <v>0</v>
      </c>
      <c r="E81" s="118"/>
      <c r="F81" s="229">
        <f t="shared" si="5"/>
        <v>0</v>
      </c>
      <c r="G81" s="116"/>
      <c r="H81" s="408"/>
      <c r="I81" s="230">
        <f t="shared" si="6"/>
        <v>0</v>
      </c>
      <c r="J81" s="116">
        <v>0</v>
      </c>
      <c r="K81" s="408"/>
      <c r="L81" s="230">
        <f t="shared" si="7"/>
        <v>0</v>
      </c>
      <c r="M81" s="464"/>
      <c r="N81" s="118"/>
      <c r="O81" s="230">
        <f t="shared" si="8"/>
        <v>0</v>
      </c>
      <c r="P81" s="387"/>
    </row>
    <row r="82" spans="1:16" ht="24" hidden="1" x14ac:dyDescent="0.25">
      <c r="A82" s="64">
        <v>2112</v>
      </c>
      <c r="B82" s="111" t="s">
        <v>99</v>
      </c>
      <c r="C82" s="227">
        <f t="shared" si="4"/>
        <v>0</v>
      </c>
      <c r="D82" s="116">
        <v>0</v>
      </c>
      <c r="E82" s="118"/>
      <c r="F82" s="229">
        <f t="shared" si="5"/>
        <v>0</v>
      </c>
      <c r="G82" s="116"/>
      <c r="H82" s="408"/>
      <c r="I82" s="230">
        <f t="shared" si="6"/>
        <v>0</v>
      </c>
      <c r="J82" s="116">
        <v>0</v>
      </c>
      <c r="K82" s="408"/>
      <c r="L82" s="230">
        <f t="shared" si="7"/>
        <v>0</v>
      </c>
      <c r="M82" s="464"/>
      <c r="N82" s="118"/>
      <c r="O82" s="230">
        <f t="shared" si="8"/>
        <v>0</v>
      </c>
      <c r="P82" s="387"/>
    </row>
    <row r="83" spans="1:16" ht="24" hidden="1" x14ac:dyDescent="0.25">
      <c r="A83" s="224">
        <v>2120</v>
      </c>
      <c r="B83" s="111" t="s">
        <v>100</v>
      </c>
      <c r="C83" s="227">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227">
        <f t="shared" si="4"/>
        <v>0</v>
      </c>
      <c r="D84" s="116">
        <v>0</v>
      </c>
      <c r="E84" s="118"/>
      <c r="F84" s="229">
        <f t="shared" si="5"/>
        <v>0</v>
      </c>
      <c r="G84" s="116"/>
      <c r="H84" s="408"/>
      <c r="I84" s="230">
        <f t="shared" si="6"/>
        <v>0</v>
      </c>
      <c r="J84" s="116">
        <v>0</v>
      </c>
      <c r="K84" s="408"/>
      <c r="L84" s="230">
        <f t="shared" si="7"/>
        <v>0</v>
      </c>
      <c r="M84" s="464"/>
      <c r="N84" s="118"/>
      <c r="O84" s="230">
        <f t="shared" si="8"/>
        <v>0</v>
      </c>
      <c r="P84" s="387"/>
    </row>
    <row r="85" spans="1:16" ht="24" hidden="1" x14ac:dyDescent="0.25">
      <c r="A85" s="64">
        <v>2122</v>
      </c>
      <c r="B85" s="111" t="s">
        <v>99</v>
      </c>
      <c r="C85" s="227">
        <f t="shared" si="4"/>
        <v>0</v>
      </c>
      <c r="D85" s="116">
        <v>0</v>
      </c>
      <c r="E85" s="118"/>
      <c r="F85" s="229">
        <f t="shared" si="5"/>
        <v>0</v>
      </c>
      <c r="G85" s="116"/>
      <c r="H85" s="408"/>
      <c r="I85" s="230">
        <f t="shared" si="6"/>
        <v>0</v>
      </c>
      <c r="J85" s="116">
        <v>0</v>
      </c>
      <c r="K85" s="408"/>
      <c r="L85" s="230">
        <f t="shared" si="7"/>
        <v>0</v>
      </c>
      <c r="M85" s="464"/>
      <c r="N85" s="118"/>
      <c r="O85" s="230">
        <f t="shared" si="8"/>
        <v>0</v>
      </c>
      <c r="P85" s="387"/>
    </row>
    <row r="86" spans="1:16" x14ac:dyDescent="0.25">
      <c r="A86" s="85">
        <v>2200</v>
      </c>
      <c r="B86" s="210" t="s">
        <v>101</v>
      </c>
      <c r="C86" s="290">
        <f t="shared" si="4"/>
        <v>50066</v>
      </c>
      <c r="D86" s="95">
        <f>SUM(D87,D92,D98,D106,D115,D119,D125,D131)</f>
        <v>49400</v>
      </c>
      <c r="E86" s="98">
        <f>SUM(E87,E92,E98,E106,E115,E119,E125,E131)</f>
        <v>666</v>
      </c>
      <c r="F86" s="212">
        <f t="shared" si="5"/>
        <v>50066</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0</v>
      </c>
      <c r="N86" s="291">
        <f>SUM(N87,N92,N98,N106,N115,N119,N125,N131)</f>
        <v>0</v>
      </c>
      <c r="O86" s="293">
        <f t="shared" si="8"/>
        <v>0</v>
      </c>
      <c r="P86" s="473"/>
    </row>
    <row r="87" spans="1:16" ht="24" hidden="1" x14ac:dyDescent="0.25">
      <c r="A87" s="213">
        <v>2210</v>
      </c>
      <c r="B87" s="156" t="s">
        <v>102</v>
      </c>
      <c r="C87" s="216">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227">
        <f t="shared" si="4"/>
        <v>0</v>
      </c>
      <c r="D88" s="106">
        <v>0</v>
      </c>
      <c r="E88" s="108"/>
      <c r="F88" s="242">
        <f t="shared" si="5"/>
        <v>0</v>
      </c>
      <c r="G88" s="106"/>
      <c r="H88" s="403"/>
      <c r="I88" s="243">
        <f t="shared" si="6"/>
        <v>0</v>
      </c>
      <c r="J88" s="106">
        <v>0</v>
      </c>
      <c r="K88" s="403"/>
      <c r="L88" s="243">
        <f t="shared" si="7"/>
        <v>0</v>
      </c>
      <c r="M88" s="463"/>
      <c r="N88" s="108"/>
      <c r="O88" s="243">
        <f t="shared" si="8"/>
        <v>0</v>
      </c>
      <c r="P88" s="382"/>
    </row>
    <row r="89" spans="1:16" ht="36" hidden="1" x14ac:dyDescent="0.25">
      <c r="A89" s="64">
        <v>2212</v>
      </c>
      <c r="B89" s="111" t="s">
        <v>104</v>
      </c>
      <c r="C89" s="227">
        <f t="shared" si="4"/>
        <v>0</v>
      </c>
      <c r="D89" s="116">
        <v>0</v>
      </c>
      <c r="E89" s="118"/>
      <c r="F89" s="229">
        <f t="shared" si="5"/>
        <v>0</v>
      </c>
      <c r="G89" s="116"/>
      <c r="H89" s="408"/>
      <c r="I89" s="230">
        <f t="shared" si="6"/>
        <v>0</v>
      </c>
      <c r="J89" s="116">
        <v>0</v>
      </c>
      <c r="K89" s="408"/>
      <c r="L89" s="230">
        <f t="shared" si="7"/>
        <v>0</v>
      </c>
      <c r="M89" s="464"/>
      <c r="N89" s="118"/>
      <c r="O89" s="230">
        <f t="shared" si="8"/>
        <v>0</v>
      </c>
      <c r="P89" s="387"/>
    </row>
    <row r="90" spans="1:16" ht="24" hidden="1" x14ac:dyDescent="0.25">
      <c r="A90" s="64">
        <v>2214</v>
      </c>
      <c r="B90" s="111" t="s">
        <v>105</v>
      </c>
      <c r="C90" s="227">
        <f t="shared" si="4"/>
        <v>0</v>
      </c>
      <c r="D90" s="116">
        <v>0</v>
      </c>
      <c r="E90" s="118"/>
      <c r="F90" s="229">
        <f t="shared" si="5"/>
        <v>0</v>
      </c>
      <c r="G90" s="116"/>
      <c r="H90" s="408"/>
      <c r="I90" s="230">
        <f t="shared" si="6"/>
        <v>0</v>
      </c>
      <c r="J90" s="116">
        <v>0</v>
      </c>
      <c r="K90" s="408"/>
      <c r="L90" s="230">
        <f t="shared" si="7"/>
        <v>0</v>
      </c>
      <c r="M90" s="464"/>
      <c r="N90" s="118"/>
      <c r="O90" s="230">
        <f t="shared" si="8"/>
        <v>0</v>
      </c>
      <c r="P90" s="387"/>
    </row>
    <row r="91" spans="1:16" hidden="1" x14ac:dyDescent="0.25">
      <c r="A91" s="64">
        <v>2219</v>
      </c>
      <c r="B91" s="111" t="s">
        <v>106</v>
      </c>
      <c r="C91" s="227">
        <f t="shared" si="4"/>
        <v>0</v>
      </c>
      <c r="D91" s="116">
        <v>0</v>
      </c>
      <c r="E91" s="118"/>
      <c r="F91" s="229">
        <f t="shared" si="5"/>
        <v>0</v>
      </c>
      <c r="G91" s="116"/>
      <c r="H91" s="408"/>
      <c r="I91" s="230">
        <f t="shared" si="6"/>
        <v>0</v>
      </c>
      <c r="J91" s="116">
        <v>0</v>
      </c>
      <c r="K91" s="408"/>
      <c r="L91" s="230">
        <f t="shared" si="7"/>
        <v>0</v>
      </c>
      <c r="M91" s="464"/>
      <c r="N91" s="118"/>
      <c r="O91" s="230">
        <f t="shared" si="8"/>
        <v>0</v>
      </c>
      <c r="P91" s="387"/>
    </row>
    <row r="92" spans="1:16" ht="24" hidden="1" x14ac:dyDescent="0.25">
      <c r="A92" s="224">
        <v>2220</v>
      </c>
      <c r="B92" s="111" t="s">
        <v>107</v>
      </c>
      <c r="C92" s="227">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227">
        <f t="shared" si="4"/>
        <v>0</v>
      </c>
      <c r="D93" s="116">
        <v>0</v>
      </c>
      <c r="E93" s="118"/>
      <c r="F93" s="229">
        <f t="shared" si="5"/>
        <v>0</v>
      </c>
      <c r="G93" s="116"/>
      <c r="H93" s="408"/>
      <c r="I93" s="230">
        <f t="shared" si="6"/>
        <v>0</v>
      </c>
      <c r="J93" s="116">
        <v>0</v>
      </c>
      <c r="K93" s="408"/>
      <c r="L93" s="230">
        <f t="shared" si="7"/>
        <v>0</v>
      </c>
      <c r="M93" s="464"/>
      <c r="N93" s="118"/>
      <c r="O93" s="230">
        <f t="shared" si="8"/>
        <v>0</v>
      </c>
      <c r="P93" s="387"/>
    </row>
    <row r="94" spans="1:16" hidden="1" x14ac:dyDescent="0.25">
      <c r="A94" s="64">
        <v>2222</v>
      </c>
      <c r="B94" s="111" t="s">
        <v>109</v>
      </c>
      <c r="C94" s="227">
        <f t="shared" si="4"/>
        <v>0</v>
      </c>
      <c r="D94" s="116">
        <v>0</v>
      </c>
      <c r="E94" s="118"/>
      <c r="F94" s="229">
        <f t="shared" si="5"/>
        <v>0</v>
      </c>
      <c r="G94" s="116"/>
      <c r="H94" s="408"/>
      <c r="I94" s="230">
        <f t="shared" si="6"/>
        <v>0</v>
      </c>
      <c r="J94" s="116">
        <v>0</v>
      </c>
      <c r="K94" s="408"/>
      <c r="L94" s="230">
        <f t="shared" si="7"/>
        <v>0</v>
      </c>
      <c r="M94" s="464"/>
      <c r="N94" s="118"/>
      <c r="O94" s="230">
        <f t="shared" si="8"/>
        <v>0</v>
      </c>
      <c r="P94" s="387"/>
    </row>
    <row r="95" spans="1:16" hidden="1" x14ac:dyDescent="0.25">
      <c r="A95" s="64">
        <v>2223</v>
      </c>
      <c r="B95" s="111" t="s">
        <v>110</v>
      </c>
      <c r="C95" s="227">
        <f t="shared" si="4"/>
        <v>0</v>
      </c>
      <c r="D95" s="116">
        <v>0</v>
      </c>
      <c r="E95" s="118"/>
      <c r="F95" s="229">
        <f t="shared" si="5"/>
        <v>0</v>
      </c>
      <c r="G95" s="116"/>
      <c r="H95" s="408"/>
      <c r="I95" s="230">
        <f t="shared" si="6"/>
        <v>0</v>
      </c>
      <c r="J95" s="116">
        <v>0</v>
      </c>
      <c r="K95" s="408"/>
      <c r="L95" s="230">
        <f t="shared" si="7"/>
        <v>0</v>
      </c>
      <c r="M95" s="464"/>
      <c r="N95" s="118"/>
      <c r="O95" s="230">
        <f t="shared" si="8"/>
        <v>0</v>
      </c>
      <c r="P95" s="387"/>
    </row>
    <row r="96" spans="1:16" ht="48" hidden="1" x14ac:dyDescent="0.25">
      <c r="A96" s="64">
        <v>2224</v>
      </c>
      <c r="B96" s="111" t="s">
        <v>111</v>
      </c>
      <c r="C96" s="227">
        <f t="shared" si="4"/>
        <v>0</v>
      </c>
      <c r="D96" s="116">
        <v>0</v>
      </c>
      <c r="E96" s="118"/>
      <c r="F96" s="229">
        <f t="shared" si="5"/>
        <v>0</v>
      </c>
      <c r="G96" s="116"/>
      <c r="H96" s="408"/>
      <c r="I96" s="230">
        <f t="shared" si="6"/>
        <v>0</v>
      </c>
      <c r="J96" s="116">
        <v>0</v>
      </c>
      <c r="K96" s="408"/>
      <c r="L96" s="230">
        <f t="shared" si="7"/>
        <v>0</v>
      </c>
      <c r="M96" s="464"/>
      <c r="N96" s="118"/>
      <c r="O96" s="230">
        <f t="shared" si="8"/>
        <v>0</v>
      </c>
      <c r="P96" s="387"/>
    </row>
    <row r="97" spans="1:16" ht="24" hidden="1" x14ac:dyDescent="0.25">
      <c r="A97" s="64">
        <v>2229</v>
      </c>
      <c r="B97" s="111" t="s">
        <v>112</v>
      </c>
      <c r="C97" s="227">
        <f t="shared" si="4"/>
        <v>0</v>
      </c>
      <c r="D97" s="116">
        <v>0</v>
      </c>
      <c r="E97" s="118"/>
      <c r="F97" s="229">
        <f t="shared" si="5"/>
        <v>0</v>
      </c>
      <c r="G97" s="116"/>
      <c r="H97" s="408"/>
      <c r="I97" s="230">
        <f t="shared" si="6"/>
        <v>0</v>
      </c>
      <c r="J97" s="116">
        <v>0</v>
      </c>
      <c r="K97" s="408"/>
      <c r="L97" s="230">
        <f t="shared" si="7"/>
        <v>0</v>
      </c>
      <c r="M97" s="464"/>
      <c r="N97" s="118"/>
      <c r="O97" s="230">
        <f t="shared" si="8"/>
        <v>0</v>
      </c>
      <c r="P97" s="387"/>
    </row>
    <row r="98" spans="1:16" ht="36" hidden="1" x14ac:dyDescent="0.25">
      <c r="A98" s="224">
        <v>2230</v>
      </c>
      <c r="B98" s="111" t="s">
        <v>113</v>
      </c>
      <c r="C98" s="227">
        <f t="shared" si="4"/>
        <v>0</v>
      </c>
      <c r="D98" s="225">
        <f>SUM(D99:D105)</f>
        <v>0</v>
      </c>
      <c r="E98" s="228">
        <f>SUM(E99:E105)</f>
        <v>0</v>
      </c>
      <c r="F98" s="229">
        <f t="shared" si="5"/>
        <v>0</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hidden="1" x14ac:dyDescent="0.25">
      <c r="A99" s="64">
        <v>2231</v>
      </c>
      <c r="B99" s="111" t="s">
        <v>114</v>
      </c>
      <c r="C99" s="227">
        <f t="shared" si="4"/>
        <v>0</v>
      </c>
      <c r="D99" s="116">
        <v>0</v>
      </c>
      <c r="E99" s="118"/>
      <c r="F99" s="229">
        <f t="shared" si="5"/>
        <v>0</v>
      </c>
      <c r="G99" s="116"/>
      <c r="H99" s="408"/>
      <c r="I99" s="230">
        <f t="shared" si="6"/>
        <v>0</v>
      </c>
      <c r="J99" s="116">
        <v>0</v>
      </c>
      <c r="K99" s="408"/>
      <c r="L99" s="230">
        <f t="shared" si="7"/>
        <v>0</v>
      </c>
      <c r="M99" s="464"/>
      <c r="N99" s="118"/>
      <c r="O99" s="230">
        <f t="shared" si="8"/>
        <v>0</v>
      </c>
      <c r="P99" s="387"/>
    </row>
    <row r="100" spans="1:16" ht="36" hidden="1" x14ac:dyDescent="0.25">
      <c r="A100" s="64">
        <v>2232</v>
      </c>
      <c r="B100" s="111" t="s">
        <v>115</v>
      </c>
      <c r="C100" s="227">
        <f t="shared" si="4"/>
        <v>0</v>
      </c>
      <c r="D100" s="116">
        <v>0</v>
      </c>
      <c r="E100" s="118"/>
      <c r="F100" s="229">
        <f t="shared" si="5"/>
        <v>0</v>
      </c>
      <c r="G100" s="116"/>
      <c r="H100" s="408"/>
      <c r="I100" s="230">
        <f t="shared" si="6"/>
        <v>0</v>
      </c>
      <c r="J100" s="116">
        <v>0</v>
      </c>
      <c r="K100" s="408"/>
      <c r="L100" s="230">
        <f t="shared" si="7"/>
        <v>0</v>
      </c>
      <c r="M100" s="464"/>
      <c r="N100" s="118"/>
      <c r="O100" s="230">
        <f t="shared" si="8"/>
        <v>0</v>
      </c>
      <c r="P100" s="387"/>
    </row>
    <row r="101" spans="1:16" ht="24" hidden="1" x14ac:dyDescent="0.25">
      <c r="A101" s="55">
        <v>2233</v>
      </c>
      <c r="B101" s="101" t="s">
        <v>116</v>
      </c>
      <c r="C101" s="227">
        <f t="shared" si="4"/>
        <v>0</v>
      </c>
      <c r="D101" s="106">
        <v>0</v>
      </c>
      <c r="E101" s="108"/>
      <c r="F101" s="242">
        <f t="shared" si="5"/>
        <v>0</v>
      </c>
      <c r="G101" s="106"/>
      <c r="H101" s="403"/>
      <c r="I101" s="243">
        <f t="shared" si="6"/>
        <v>0</v>
      </c>
      <c r="J101" s="106">
        <v>0</v>
      </c>
      <c r="K101" s="403"/>
      <c r="L101" s="243">
        <f t="shared" si="7"/>
        <v>0</v>
      </c>
      <c r="M101" s="463"/>
      <c r="N101" s="108"/>
      <c r="O101" s="243">
        <f t="shared" si="8"/>
        <v>0</v>
      </c>
      <c r="P101" s="382"/>
    </row>
    <row r="102" spans="1:16" ht="36" hidden="1" x14ac:dyDescent="0.25">
      <c r="A102" s="64">
        <v>2234</v>
      </c>
      <c r="B102" s="111" t="s">
        <v>117</v>
      </c>
      <c r="C102" s="227">
        <f t="shared" si="4"/>
        <v>0</v>
      </c>
      <c r="D102" s="116">
        <v>0</v>
      </c>
      <c r="E102" s="118"/>
      <c r="F102" s="229">
        <f t="shared" si="5"/>
        <v>0</v>
      </c>
      <c r="G102" s="116"/>
      <c r="H102" s="408"/>
      <c r="I102" s="230">
        <f t="shared" si="6"/>
        <v>0</v>
      </c>
      <c r="J102" s="116">
        <v>0</v>
      </c>
      <c r="K102" s="408"/>
      <c r="L102" s="230">
        <f t="shared" si="7"/>
        <v>0</v>
      </c>
      <c r="M102" s="464"/>
      <c r="N102" s="118"/>
      <c r="O102" s="230">
        <f t="shared" si="8"/>
        <v>0</v>
      </c>
      <c r="P102" s="387"/>
    </row>
    <row r="103" spans="1:16" ht="24" hidden="1" x14ac:dyDescent="0.25">
      <c r="A103" s="64">
        <v>2235</v>
      </c>
      <c r="B103" s="111" t="s">
        <v>118</v>
      </c>
      <c r="C103" s="227">
        <f t="shared" si="4"/>
        <v>0</v>
      </c>
      <c r="D103" s="116">
        <v>0</v>
      </c>
      <c r="E103" s="118"/>
      <c r="F103" s="229">
        <f t="shared" si="5"/>
        <v>0</v>
      </c>
      <c r="G103" s="116"/>
      <c r="H103" s="408"/>
      <c r="I103" s="230">
        <f t="shared" si="6"/>
        <v>0</v>
      </c>
      <c r="J103" s="116">
        <v>0</v>
      </c>
      <c r="K103" s="408"/>
      <c r="L103" s="230">
        <f t="shared" si="7"/>
        <v>0</v>
      </c>
      <c r="M103" s="464"/>
      <c r="N103" s="118"/>
      <c r="O103" s="230">
        <f t="shared" si="8"/>
        <v>0</v>
      </c>
      <c r="P103" s="387"/>
    </row>
    <row r="104" spans="1:16" hidden="1" x14ac:dyDescent="0.25">
      <c r="A104" s="64">
        <v>2236</v>
      </c>
      <c r="B104" s="111" t="s">
        <v>119</v>
      </c>
      <c r="C104" s="227">
        <f t="shared" si="4"/>
        <v>0</v>
      </c>
      <c r="D104" s="116">
        <v>0</v>
      </c>
      <c r="E104" s="118"/>
      <c r="F104" s="229">
        <f t="shared" si="5"/>
        <v>0</v>
      </c>
      <c r="G104" s="116"/>
      <c r="H104" s="408"/>
      <c r="I104" s="230">
        <f t="shared" si="6"/>
        <v>0</v>
      </c>
      <c r="J104" s="116">
        <v>0</v>
      </c>
      <c r="K104" s="408"/>
      <c r="L104" s="230">
        <f t="shared" si="7"/>
        <v>0</v>
      </c>
      <c r="M104" s="464"/>
      <c r="N104" s="118"/>
      <c r="O104" s="230">
        <f t="shared" si="8"/>
        <v>0</v>
      </c>
      <c r="P104" s="387"/>
    </row>
    <row r="105" spans="1:16" ht="24" hidden="1" x14ac:dyDescent="0.25">
      <c r="A105" s="64">
        <v>2239</v>
      </c>
      <c r="B105" s="111" t="s">
        <v>120</v>
      </c>
      <c r="C105" s="227">
        <f t="shared" si="4"/>
        <v>0</v>
      </c>
      <c r="D105" s="116">
        <v>0</v>
      </c>
      <c r="E105" s="118"/>
      <c r="F105" s="229">
        <f t="shared" si="5"/>
        <v>0</v>
      </c>
      <c r="G105" s="116"/>
      <c r="H105" s="408"/>
      <c r="I105" s="230">
        <f t="shared" si="6"/>
        <v>0</v>
      </c>
      <c r="J105" s="116">
        <v>0</v>
      </c>
      <c r="K105" s="408"/>
      <c r="L105" s="230">
        <f t="shared" si="7"/>
        <v>0</v>
      </c>
      <c r="M105" s="464"/>
      <c r="N105" s="118"/>
      <c r="O105" s="230">
        <f t="shared" si="8"/>
        <v>0</v>
      </c>
      <c r="P105" s="387"/>
    </row>
    <row r="106" spans="1:16" ht="36" hidden="1" x14ac:dyDescent="0.25">
      <c r="A106" s="224">
        <v>2240</v>
      </c>
      <c r="B106" s="111" t="s">
        <v>121</v>
      </c>
      <c r="C106" s="227">
        <f t="shared" si="4"/>
        <v>0</v>
      </c>
      <c r="D106" s="225">
        <f>SUM(D107:D114)</f>
        <v>0</v>
      </c>
      <c r="E106" s="228">
        <f>SUM(E107:E114)</f>
        <v>0</v>
      </c>
      <c r="F106" s="229">
        <f t="shared" si="5"/>
        <v>0</v>
      </c>
      <c r="G106" s="225">
        <f>SUM(G107:G114)</f>
        <v>0</v>
      </c>
      <c r="H106" s="465">
        <f>SUM(H107:H114)</f>
        <v>0</v>
      </c>
      <c r="I106" s="230">
        <f t="shared" si="6"/>
        <v>0</v>
      </c>
      <c r="J106" s="225">
        <f>SUM(J107:J114)</f>
        <v>0</v>
      </c>
      <c r="K106" s="465">
        <f>SUM(K107:K114)</f>
        <v>0</v>
      </c>
      <c r="L106" s="230">
        <f t="shared" si="7"/>
        <v>0</v>
      </c>
      <c r="M106" s="466">
        <f>SUM(M107:M114)</f>
        <v>0</v>
      </c>
      <c r="N106" s="228">
        <f>SUM(N107:N114)</f>
        <v>0</v>
      </c>
      <c r="O106" s="230">
        <f t="shared" si="8"/>
        <v>0</v>
      </c>
      <c r="P106" s="387"/>
    </row>
    <row r="107" spans="1:16" hidden="1" x14ac:dyDescent="0.25">
      <c r="A107" s="64">
        <v>2241</v>
      </c>
      <c r="B107" s="111" t="s">
        <v>122</v>
      </c>
      <c r="C107" s="227">
        <f t="shared" si="4"/>
        <v>0</v>
      </c>
      <c r="D107" s="116">
        <v>0</v>
      </c>
      <c r="E107" s="118"/>
      <c r="F107" s="229">
        <f t="shared" si="5"/>
        <v>0</v>
      </c>
      <c r="G107" s="116"/>
      <c r="H107" s="408"/>
      <c r="I107" s="230">
        <f t="shared" si="6"/>
        <v>0</v>
      </c>
      <c r="J107" s="116">
        <v>0</v>
      </c>
      <c r="K107" s="408"/>
      <c r="L107" s="230">
        <f t="shared" si="7"/>
        <v>0</v>
      </c>
      <c r="M107" s="464"/>
      <c r="N107" s="118"/>
      <c r="O107" s="230">
        <f t="shared" si="8"/>
        <v>0</v>
      </c>
      <c r="P107" s="387"/>
    </row>
    <row r="108" spans="1:16" ht="24" hidden="1" x14ac:dyDescent="0.25">
      <c r="A108" s="64">
        <v>2242</v>
      </c>
      <c r="B108" s="111" t="s">
        <v>123</v>
      </c>
      <c r="C108" s="227">
        <f t="shared" si="4"/>
        <v>0</v>
      </c>
      <c r="D108" s="116">
        <v>0</v>
      </c>
      <c r="E108" s="118"/>
      <c r="F108" s="229">
        <f t="shared" si="5"/>
        <v>0</v>
      </c>
      <c r="G108" s="116"/>
      <c r="H108" s="408"/>
      <c r="I108" s="230">
        <f t="shared" si="6"/>
        <v>0</v>
      </c>
      <c r="J108" s="116">
        <v>0</v>
      </c>
      <c r="K108" s="408"/>
      <c r="L108" s="230">
        <f t="shared" si="7"/>
        <v>0</v>
      </c>
      <c r="M108" s="464"/>
      <c r="N108" s="118"/>
      <c r="O108" s="230">
        <f t="shared" si="8"/>
        <v>0</v>
      </c>
      <c r="P108" s="387"/>
    </row>
    <row r="109" spans="1:16" ht="24" hidden="1" x14ac:dyDescent="0.25">
      <c r="A109" s="64">
        <v>2243</v>
      </c>
      <c r="B109" s="111" t="s">
        <v>124</v>
      </c>
      <c r="C109" s="227">
        <f t="shared" si="4"/>
        <v>0</v>
      </c>
      <c r="D109" s="116">
        <v>0</v>
      </c>
      <c r="E109" s="118"/>
      <c r="F109" s="229">
        <f t="shared" si="5"/>
        <v>0</v>
      </c>
      <c r="G109" s="116"/>
      <c r="H109" s="408"/>
      <c r="I109" s="230">
        <f t="shared" si="6"/>
        <v>0</v>
      </c>
      <c r="J109" s="116">
        <v>0</v>
      </c>
      <c r="K109" s="408"/>
      <c r="L109" s="230">
        <f t="shared" si="7"/>
        <v>0</v>
      </c>
      <c r="M109" s="464"/>
      <c r="N109" s="118"/>
      <c r="O109" s="230">
        <f t="shared" si="8"/>
        <v>0</v>
      </c>
      <c r="P109" s="387"/>
    </row>
    <row r="110" spans="1:16" hidden="1" x14ac:dyDescent="0.25">
      <c r="A110" s="64">
        <v>2244</v>
      </c>
      <c r="B110" s="111" t="s">
        <v>125</v>
      </c>
      <c r="C110" s="227">
        <f t="shared" si="4"/>
        <v>0</v>
      </c>
      <c r="D110" s="116">
        <v>0</v>
      </c>
      <c r="E110" s="118"/>
      <c r="F110" s="229">
        <f t="shared" si="5"/>
        <v>0</v>
      </c>
      <c r="G110" s="116"/>
      <c r="H110" s="408"/>
      <c r="I110" s="230">
        <f t="shared" si="6"/>
        <v>0</v>
      </c>
      <c r="J110" s="116">
        <v>0</v>
      </c>
      <c r="K110" s="408"/>
      <c r="L110" s="230">
        <f t="shared" si="7"/>
        <v>0</v>
      </c>
      <c r="M110" s="464"/>
      <c r="N110" s="118"/>
      <c r="O110" s="230">
        <f t="shared" si="8"/>
        <v>0</v>
      </c>
      <c r="P110" s="387"/>
    </row>
    <row r="111" spans="1:16" ht="24" hidden="1" x14ac:dyDescent="0.25">
      <c r="A111" s="64">
        <v>2246</v>
      </c>
      <c r="B111" s="111" t="s">
        <v>126</v>
      </c>
      <c r="C111" s="227">
        <f t="shared" si="4"/>
        <v>0</v>
      </c>
      <c r="D111" s="116">
        <v>0</v>
      </c>
      <c r="E111" s="118"/>
      <c r="F111" s="229">
        <f t="shared" si="5"/>
        <v>0</v>
      </c>
      <c r="G111" s="116"/>
      <c r="H111" s="408"/>
      <c r="I111" s="230">
        <f t="shared" si="6"/>
        <v>0</v>
      </c>
      <c r="J111" s="116">
        <v>0</v>
      </c>
      <c r="K111" s="408"/>
      <c r="L111" s="230">
        <f t="shared" si="7"/>
        <v>0</v>
      </c>
      <c r="M111" s="464"/>
      <c r="N111" s="118"/>
      <c r="O111" s="230">
        <f t="shared" si="8"/>
        <v>0</v>
      </c>
      <c r="P111" s="387"/>
    </row>
    <row r="112" spans="1:16" hidden="1" x14ac:dyDescent="0.25">
      <c r="A112" s="64">
        <v>2247</v>
      </c>
      <c r="B112" s="111" t="s">
        <v>127</v>
      </c>
      <c r="C112" s="227">
        <f t="shared" si="4"/>
        <v>0</v>
      </c>
      <c r="D112" s="116">
        <v>0</v>
      </c>
      <c r="E112" s="118"/>
      <c r="F112" s="229">
        <f t="shared" si="5"/>
        <v>0</v>
      </c>
      <c r="G112" s="116"/>
      <c r="H112" s="408"/>
      <c r="I112" s="230">
        <f t="shared" si="6"/>
        <v>0</v>
      </c>
      <c r="J112" s="116">
        <v>0</v>
      </c>
      <c r="K112" s="408"/>
      <c r="L112" s="230">
        <f t="shared" si="7"/>
        <v>0</v>
      </c>
      <c r="M112" s="464"/>
      <c r="N112" s="118"/>
      <c r="O112" s="230">
        <f t="shared" si="8"/>
        <v>0</v>
      </c>
      <c r="P112" s="387"/>
    </row>
    <row r="113" spans="1:16" ht="24" hidden="1" x14ac:dyDescent="0.25">
      <c r="A113" s="64">
        <v>2248</v>
      </c>
      <c r="B113" s="111" t="s">
        <v>128</v>
      </c>
      <c r="C113" s="227">
        <f t="shared" si="4"/>
        <v>0</v>
      </c>
      <c r="D113" s="116">
        <v>0</v>
      </c>
      <c r="E113" s="118"/>
      <c r="F113" s="229">
        <f t="shared" si="5"/>
        <v>0</v>
      </c>
      <c r="G113" s="116"/>
      <c r="H113" s="408"/>
      <c r="I113" s="230">
        <f t="shared" si="6"/>
        <v>0</v>
      </c>
      <c r="J113" s="116">
        <v>0</v>
      </c>
      <c r="K113" s="408"/>
      <c r="L113" s="230">
        <f t="shared" si="7"/>
        <v>0</v>
      </c>
      <c r="M113" s="464"/>
      <c r="N113" s="118"/>
      <c r="O113" s="230">
        <f t="shared" si="8"/>
        <v>0</v>
      </c>
      <c r="P113" s="387"/>
    </row>
    <row r="114" spans="1:16" ht="24" hidden="1" x14ac:dyDescent="0.25">
      <c r="A114" s="64">
        <v>2249</v>
      </c>
      <c r="B114" s="111" t="s">
        <v>129</v>
      </c>
      <c r="C114" s="227">
        <f t="shared" si="4"/>
        <v>0</v>
      </c>
      <c r="D114" s="116">
        <v>0</v>
      </c>
      <c r="E114" s="118"/>
      <c r="F114" s="229">
        <f t="shared" si="5"/>
        <v>0</v>
      </c>
      <c r="G114" s="116"/>
      <c r="H114" s="408"/>
      <c r="I114" s="230">
        <f t="shared" si="6"/>
        <v>0</v>
      </c>
      <c r="J114" s="116">
        <v>0</v>
      </c>
      <c r="K114" s="408"/>
      <c r="L114" s="230">
        <f t="shared" si="7"/>
        <v>0</v>
      </c>
      <c r="M114" s="464"/>
      <c r="N114" s="118"/>
      <c r="O114" s="230">
        <f t="shared" si="8"/>
        <v>0</v>
      </c>
      <c r="P114" s="387"/>
    </row>
    <row r="115" spans="1:16" hidden="1" x14ac:dyDescent="0.25">
      <c r="A115" s="224">
        <v>2250</v>
      </c>
      <c r="B115" s="111" t="s">
        <v>130</v>
      </c>
      <c r="C115" s="227">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227">
        <f t="shared" si="4"/>
        <v>0</v>
      </c>
      <c r="D116" s="116">
        <v>0</v>
      </c>
      <c r="E116" s="118"/>
      <c r="F116" s="229">
        <f t="shared" si="5"/>
        <v>0</v>
      </c>
      <c r="G116" s="116"/>
      <c r="H116" s="408"/>
      <c r="I116" s="230">
        <f t="shared" si="6"/>
        <v>0</v>
      </c>
      <c r="J116" s="116">
        <v>0</v>
      </c>
      <c r="K116" s="408"/>
      <c r="L116" s="230">
        <f t="shared" si="7"/>
        <v>0</v>
      </c>
      <c r="M116" s="464"/>
      <c r="N116" s="118"/>
      <c r="O116" s="230">
        <f t="shared" si="8"/>
        <v>0</v>
      </c>
      <c r="P116" s="387"/>
    </row>
    <row r="117" spans="1:16" ht="24" hidden="1" x14ac:dyDescent="0.25">
      <c r="A117" s="64">
        <v>2252</v>
      </c>
      <c r="B117" s="111" t="s">
        <v>132</v>
      </c>
      <c r="C117" s="227">
        <f t="shared" ref="C117:C181" si="9">F117+I117+L117+O117</f>
        <v>0</v>
      </c>
      <c r="D117" s="116">
        <v>0</v>
      </c>
      <c r="E117" s="118"/>
      <c r="F117" s="229">
        <f t="shared" si="5"/>
        <v>0</v>
      </c>
      <c r="G117" s="116"/>
      <c r="H117" s="408"/>
      <c r="I117" s="230">
        <f t="shared" si="6"/>
        <v>0</v>
      </c>
      <c r="J117" s="116">
        <v>0</v>
      </c>
      <c r="K117" s="408"/>
      <c r="L117" s="230">
        <f t="shared" si="7"/>
        <v>0</v>
      </c>
      <c r="M117" s="464"/>
      <c r="N117" s="118"/>
      <c r="O117" s="230">
        <f t="shared" si="8"/>
        <v>0</v>
      </c>
      <c r="P117" s="387"/>
    </row>
    <row r="118" spans="1:16" ht="24" hidden="1" x14ac:dyDescent="0.25">
      <c r="A118" s="64">
        <v>2259</v>
      </c>
      <c r="B118" s="111" t="s">
        <v>133</v>
      </c>
      <c r="C118" s="227">
        <f t="shared" si="9"/>
        <v>0</v>
      </c>
      <c r="D118" s="116">
        <v>0</v>
      </c>
      <c r="E118" s="118"/>
      <c r="F118" s="229">
        <f t="shared" ref="F118:F182" si="10">D118+E118</f>
        <v>0</v>
      </c>
      <c r="G118" s="116"/>
      <c r="H118" s="408"/>
      <c r="I118" s="230">
        <f t="shared" ref="I118:I182" si="11">G118+H118</f>
        <v>0</v>
      </c>
      <c r="J118" s="116">
        <v>0</v>
      </c>
      <c r="K118" s="408"/>
      <c r="L118" s="230">
        <f t="shared" ref="L118:L182" si="12">J118+K118</f>
        <v>0</v>
      </c>
      <c r="M118" s="464"/>
      <c r="N118" s="118"/>
      <c r="O118" s="230">
        <f t="shared" ref="O118:O182" si="13">M118+N118</f>
        <v>0</v>
      </c>
      <c r="P118" s="387"/>
    </row>
    <row r="119" spans="1:16" hidden="1" x14ac:dyDescent="0.25">
      <c r="A119" s="224">
        <v>2260</v>
      </c>
      <c r="B119" s="111" t="s">
        <v>134</v>
      </c>
      <c r="C119" s="227">
        <f t="shared" si="9"/>
        <v>0</v>
      </c>
      <c r="D119" s="225">
        <f>SUM(D120:D124)</f>
        <v>0</v>
      </c>
      <c r="E119" s="228">
        <f>SUM(E120:E124)</f>
        <v>0</v>
      </c>
      <c r="F119" s="229">
        <f t="shared" si="10"/>
        <v>0</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row>
    <row r="120" spans="1:16" hidden="1" x14ac:dyDescent="0.25">
      <c r="A120" s="64">
        <v>2261</v>
      </c>
      <c r="B120" s="111" t="s">
        <v>135</v>
      </c>
      <c r="C120" s="227">
        <f t="shared" si="9"/>
        <v>0</v>
      </c>
      <c r="D120" s="116">
        <v>0</v>
      </c>
      <c r="E120" s="118"/>
      <c r="F120" s="229">
        <f t="shared" si="10"/>
        <v>0</v>
      </c>
      <c r="G120" s="116"/>
      <c r="H120" s="408"/>
      <c r="I120" s="230">
        <f t="shared" si="11"/>
        <v>0</v>
      </c>
      <c r="J120" s="116">
        <v>0</v>
      </c>
      <c r="K120" s="408"/>
      <c r="L120" s="230">
        <f t="shared" si="12"/>
        <v>0</v>
      </c>
      <c r="M120" s="464"/>
      <c r="N120" s="118"/>
      <c r="O120" s="230">
        <f t="shared" si="13"/>
        <v>0</v>
      </c>
      <c r="P120" s="387"/>
    </row>
    <row r="121" spans="1:16" hidden="1" x14ac:dyDescent="0.25">
      <c r="A121" s="64">
        <v>2262</v>
      </c>
      <c r="B121" s="111" t="s">
        <v>136</v>
      </c>
      <c r="C121" s="227">
        <f t="shared" si="9"/>
        <v>0</v>
      </c>
      <c r="D121" s="116">
        <v>0</v>
      </c>
      <c r="E121" s="118"/>
      <c r="F121" s="229">
        <f t="shared" si="10"/>
        <v>0</v>
      </c>
      <c r="G121" s="116"/>
      <c r="H121" s="408"/>
      <c r="I121" s="230">
        <f t="shared" si="11"/>
        <v>0</v>
      </c>
      <c r="J121" s="116">
        <v>0</v>
      </c>
      <c r="K121" s="408"/>
      <c r="L121" s="230">
        <f t="shared" si="12"/>
        <v>0</v>
      </c>
      <c r="M121" s="464"/>
      <c r="N121" s="118"/>
      <c r="O121" s="230">
        <f t="shared" si="13"/>
        <v>0</v>
      </c>
      <c r="P121" s="387"/>
    </row>
    <row r="122" spans="1:16" hidden="1" x14ac:dyDescent="0.25">
      <c r="A122" s="64">
        <v>2263</v>
      </c>
      <c r="B122" s="111" t="s">
        <v>137</v>
      </c>
      <c r="C122" s="227">
        <f t="shared" si="9"/>
        <v>0</v>
      </c>
      <c r="D122" s="116">
        <v>0</v>
      </c>
      <c r="E122" s="118"/>
      <c r="F122" s="229">
        <f t="shared" si="10"/>
        <v>0</v>
      </c>
      <c r="G122" s="116"/>
      <c r="H122" s="408"/>
      <c r="I122" s="230">
        <f t="shared" si="11"/>
        <v>0</v>
      </c>
      <c r="J122" s="116">
        <v>0</v>
      </c>
      <c r="K122" s="408"/>
      <c r="L122" s="230">
        <f t="shared" si="12"/>
        <v>0</v>
      </c>
      <c r="M122" s="464"/>
      <c r="N122" s="118"/>
      <c r="O122" s="230">
        <f t="shared" si="13"/>
        <v>0</v>
      </c>
      <c r="P122" s="387"/>
    </row>
    <row r="123" spans="1:16" ht="24" hidden="1" x14ac:dyDescent="0.25">
      <c r="A123" s="64">
        <v>2264</v>
      </c>
      <c r="B123" s="111" t="s">
        <v>138</v>
      </c>
      <c r="C123" s="227">
        <f t="shared" si="9"/>
        <v>0</v>
      </c>
      <c r="D123" s="116">
        <v>0</v>
      </c>
      <c r="E123" s="118"/>
      <c r="F123" s="229">
        <f t="shared" si="10"/>
        <v>0</v>
      </c>
      <c r="G123" s="116"/>
      <c r="H123" s="408"/>
      <c r="I123" s="230">
        <f t="shared" si="11"/>
        <v>0</v>
      </c>
      <c r="J123" s="116">
        <v>0</v>
      </c>
      <c r="K123" s="408"/>
      <c r="L123" s="230">
        <f t="shared" si="12"/>
        <v>0</v>
      </c>
      <c r="M123" s="464"/>
      <c r="N123" s="118"/>
      <c r="O123" s="230">
        <f t="shared" si="13"/>
        <v>0</v>
      </c>
      <c r="P123" s="387"/>
    </row>
    <row r="124" spans="1:16" hidden="1" x14ac:dyDescent="0.25">
      <c r="A124" s="64">
        <v>2269</v>
      </c>
      <c r="B124" s="111" t="s">
        <v>139</v>
      </c>
      <c r="C124" s="227">
        <f t="shared" si="9"/>
        <v>0</v>
      </c>
      <c r="D124" s="116">
        <v>0</v>
      </c>
      <c r="E124" s="118"/>
      <c r="F124" s="229">
        <f t="shared" si="10"/>
        <v>0</v>
      </c>
      <c r="G124" s="116"/>
      <c r="H124" s="408"/>
      <c r="I124" s="230">
        <f t="shared" si="11"/>
        <v>0</v>
      </c>
      <c r="J124" s="116">
        <v>0</v>
      </c>
      <c r="K124" s="408"/>
      <c r="L124" s="230">
        <f t="shared" si="12"/>
        <v>0</v>
      </c>
      <c r="M124" s="464"/>
      <c r="N124" s="118"/>
      <c r="O124" s="230">
        <f t="shared" si="13"/>
        <v>0</v>
      </c>
      <c r="P124" s="387"/>
    </row>
    <row r="125" spans="1:16" x14ac:dyDescent="0.25">
      <c r="A125" s="224">
        <v>2270</v>
      </c>
      <c r="B125" s="111" t="s">
        <v>140</v>
      </c>
      <c r="C125" s="227">
        <f t="shared" si="9"/>
        <v>50066</v>
      </c>
      <c r="D125" s="225">
        <f>SUM(D126:D130)</f>
        <v>49400</v>
      </c>
      <c r="E125" s="228">
        <f>SUM(E126:E130)</f>
        <v>666</v>
      </c>
      <c r="F125" s="229">
        <f t="shared" si="10"/>
        <v>50066</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row>
    <row r="126" spans="1:16" hidden="1" x14ac:dyDescent="0.25">
      <c r="A126" s="64">
        <v>2272</v>
      </c>
      <c r="B126" s="4" t="s">
        <v>141</v>
      </c>
      <c r="C126" s="227">
        <f t="shared" si="9"/>
        <v>0</v>
      </c>
      <c r="D126" s="116">
        <v>0</v>
      </c>
      <c r="E126" s="118"/>
      <c r="F126" s="229">
        <f t="shared" si="10"/>
        <v>0</v>
      </c>
      <c r="G126" s="116"/>
      <c r="H126" s="408"/>
      <c r="I126" s="230">
        <f t="shared" si="11"/>
        <v>0</v>
      </c>
      <c r="J126" s="116">
        <v>0</v>
      </c>
      <c r="K126" s="408"/>
      <c r="L126" s="230">
        <f t="shared" si="12"/>
        <v>0</v>
      </c>
      <c r="M126" s="464"/>
      <c r="N126" s="118"/>
      <c r="O126" s="230">
        <f t="shared" si="13"/>
        <v>0</v>
      </c>
      <c r="P126" s="387"/>
    </row>
    <row r="127" spans="1:16" ht="24" hidden="1" x14ac:dyDescent="0.25">
      <c r="A127" s="64">
        <v>2275</v>
      </c>
      <c r="B127" s="111" t="s">
        <v>142</v>
      </c>
      <c r="C127" s="227">
        <f t="shared" si="9"/>
        <v>0</v>
      </c>
      <c r="D127" s="116">
        <v>0</v>
      </c>
      <c r="E127" s="118"/>
      <c r="F127" s="229">
        <f t="shared" si="10"/>
        <v>0</v>
      </c>
      <c r="G127" s="116"/>
      <c r="H127" s="408"/>
      <c r="I127" s="230">
        <f t="shared" si="11"/>
        <v>0</v>
      </c>
      <c r="J127" s="116">
        <v>0</v>
      </c>
      <c r="K127" s="408"/>
      <c r="L127" s="230">
        <f t="shared" si="12"/>
        <v>0</v>
      </c>
      <c r="M127" s="464"/>
      <c r="N127" s="118"/>
      <c r="O127" s="230">
        <f t="shared" si="13"/>
        <v>0</v>
      </c>
      <c r="P127" s="387"/>
    </row>
    <row r="128" spans="1:16" ht="36" hidden="1" x14ac:dyDescent="0.25">
      <c r="A128" s="64">
        <v>2276</v>
      </c>
      <c r="B128" s="111" t="s">
        <v>143</v>
      </c>
      <c r="C128" s="227">
        <f t="shared" si="9"/>
        <v>0</v>
      </c>
      <c r="D128" s="116">
        <v>0</v>
      </c>
      <c r="E128" s="118"/>
      <c r="F128" s="229">
        <f t="shared" si="10"/>
        <v>0</v>
      </c>
      <c r="G128" s="116"/>
      <c r="H128" s="408"/>
      <c r="I128" s="230">
        <f t="shared" si="11"/>
        <v>0</v>
      </c>
      <c r="J128" s="116">
        <v>0</v>
      </c>
      <c r="K128" s="408"/>
      <c r="L128" s="230">
        <f t="shared" si="12"/>
        <v>0</v>
      </c>
      <c r="M128" s="464"/>
      <c r="N128" s="118"/>
      <c r="O128" s="230">
        <f t="shared" si="13"/>
        <v>0</v>
      </c>
      <c r="P128" s="387"/>
    </row>
    <row r="129" spans="1:16" ht="24" hidden="1" x14ac:dyDescent="0.25">
      <c r="A129" s="64">
        <v>2278</v>
      </c>
      <c r="B129" s="111" t="s">
        <v>144</v>
      </c>
      <c r="C129" s="227">
        <f t="shared" si="9"/>
        <v>0</v>
      </c>
      <c r="D129" s="116">
        <v>0</v>
      </c>
      <c r="E129" s="118"/>
      <c r="F129" s="229">
        <f t="shared" si="10"/>
        <v>0</v>
      </c>
      <c r="G129" s="116"/>
      <c r="H129" s="408"/>
      <c r="I129" s="230">
        <f t="shared" si="11"/>
        <v>0</v>
      </c>
      <c r="J129" s="116">
        <v>0</v>
      </c>
      <c r="K129" s="408"/>
      <c r="L129" s="230">
        <f t="shared" si="12"/>
        <v>0</v>
      </c>
      <c r="M129" s="464"/>
      <c r="N129" s="118"/>
      <c r="O129" s="230">
        <f t="shared" si="13"/>
        <v>0</v>
      </c>
      <c r="P129" s="387"/>
    </row>
    <row r="130" spans="1:16" ht="24" x14ac:dyDescent="0.25">
      <c r="A130" s="64">
        <v>2279</v>
      </c>
      <c r="B130" s="111" t="s">
        <v>145</v>
      </c>
      <c r="C130" s="227">
        <f t="shared" si="9"/>
        <v>50066</v>
      </c>
      <c r="D130" s="116">
        <v>49400</v>
      </c>
      <c r="E130" s="118">
        <f>666</f>
        <v>666</v>
      </c>
      <c r="F130" s="229">
        <f t="shared" si="10"/>
        <v>50066</v>
      </c>
      <c r="G130" s="116"/>
      <c r="H130" s="408"/>
      <c r="I130" s="230">
        <f t="shared" si="11"/>
        <v>0</v>
      </c>
      <c r="J130" s="116">
        <v>0</v>
      </c>
      <c r="K130" s="408"/>
      <c r="L130" s="230">
        <f t="shared" si="12"/>
        <v>0</v>
      </c>
      <c r="M130" s="464"/>
      <c r="N130" s="118"/>
      <c r="O130" s="230">
        <f t="shared" si="13"/>
        <v>0</v>
      </c>
      <c r="P130" s="387" t="s">
        <v>482</v>
      </c>
    </row>
    <row r="131" spans="1:16" ht="24" hidden="1" x14ac:dyDescent="0.25">
      <c r="A131" s="350">
        <v>2280</v>
      </c>
      <c r="B131" s="101" t="s">
        <v>146</v>
      </c>
      <c r="C131" s="227">
        <f t="shared" si="9"/>
        <v>0</v>
      </c>
      <c r="D131" s="238">
        <f>SUM(D132)</f>
        <v>0</v>
      </c>
      <c r="E131" s="241">
        <f t="shared" ref="E131:N131" si="14">SUM(E132)</f>
        <v>0</v>
      </c>
      <c r="F131" s="242">
        <f t="shared" si="10"/>
        <v>0</v>
      </c>
      <c r="G131" s="238">
        <f t="shared" ref="G131" si="15">SUM(G132)</f>
        <v>0</v>
      </c>
      <c r="H131" s="470">
        <f t="shared" si="14"/>
        <v>0</v>
      </c>
      <c r="I131" s="243">
        <f t="shared" si="11"/>
        <v>0</v>
      </c>
      <c r="J131" s="238">
        <f t="shared" ref="J131" si="16">SUM(J132)</f>
        <v>0</v>
      </c>
      <c r="K131" s="470">
        <f t="shared" si="14"/>
        <v>0</v>
      </c>
      <c r="L131" s="243">
        <f t="shared" si="12"/>
        <v>0</v>
      </c>
      <c r="M131" s="466">
        <f t="shared" si="14"/>
        <v>0</v>
      </c>
      <c r="N131" s="228">
        <f t="shared" si="14"/>
        <v>0</v>
      </c>
      <c r="O131" s="230">
        <f t="shared" si="13"/>
        <v>0</v>
      </c>
      <c r="P131" s="387"/>
    </row>
    <row r="132" spans="1:16" ht="24" hidden="1" x14ac:dyDescent="0.25">
      <c r="A132" s="64">
        <v>2283</v>
      </c>
      <c r="B132" s="111" t="s">
        <v>147</v>
      </c>
      <c r="C132" s="227">
        <f t="shared" si="9"/>
        <v>0</v>
      </c>
      <c r="D132" s="116">
        <v>0</v>
      </c>
      <c r="E132" s="118"/>
      <c r="F132" s="229">
        <f t="shared" si="10"/>
        <v>0</v>
      </c>
      <c r="G132" s="116"/>
      <c r="H132" s="408"/>
      <c r="I132" s="230">
        <f t="shared" si="11"/>
        <v>0</v>
      </c>
      <c r="J132" s="116">
        <v>0</v>
      </c>
      <c r="K132" s="408"/>
      <c r="L132" s="230">
        <f t="shared" si="12"/>
        <v>0</v>
      </c>
      <c r="M132" s="464"/>
      <c r="N132" s="118"/>
      <c r="O132" s="230">
        <f t="shared" si="13"/>
        <v>0</v>
      </c>
      <c r="P132" s="387"/>
    </row>
    <row r="133" spans="1:16" ht="36" x14ac:dyDescent="0.25">
      <c r="A133" s="85">
        <v>2300</v>
      </c>
      <c r="B133" s="210" t="s">
        <v>148</v>
      </c>
      <c r="C133" s="97">
        <f t="shared" si="9"/>
        <v>10582</v>
      </c>
      <c r="D133" s="95">
        <f>SUM(D134,D139,D143,D144,D147,D154,D162,D163,D166)</f>
        <v>11248</v>
      </c>
      <c r="E133" s="98">
        <f>SUM(E134,E139,E143,E144,E147,E154,E162,E163,E166)</f>
        <v>-666</v>
      </c>
      <c r="F133" s="212">
        <f t="shared" si="10"/>
        <v>10582</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row>
    <row r="134" spans="1:16" ht="24" x14ac:dyDescent="0.25">
      <c r="A134" s="350">
        <v>2310</v>
      </c>
      <c r="B134" s="101" t="s">
        <v>149</v>
      </c>
      <c r="C134" s="240">
        <f t="shared" si="9"/>
        <v>8582</v>
      </c>
      <c r="D134" s="251">
        <f>SUM(D135:D138)</f>
        <v>9248</v>
      </c>
      <c r="E134" s="470">
        <f>SUM(E135:E138)</f>
        <v>-666</v>
      </c>
      <c r="F134" s="242">
        <f t="shared" si="10"/>
        <v>8582</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row>
    <row r="135" spans="1:16" hidden="1" x14ac:dyDescent="0.25">
      <c r="A135" s="64">
        <v>2311</v>
      </c>
      <c r="B135" s="111" t="s">
        <v>150</v>
      </c>
      <c r="C135" s="227">
        <f t="shared" si="9"/>
        <v>0</v>
      </c>
      <c r="D135" s="116">
        <v>0</v>
      </c>
      <c r="E135" s="118"/>
      <c r="F135" s="229">
        <f t="shared" si="10"/>
        <v>0</v>
      </c>
      <c r="G135" s="116"/>
      <c r="H135" s="408"/>
      <c r="I135" s="230">
        <f t="shared" si="11"/>
        <v>0</v>
      </c>
      <c r="J135" s="116"/>
      <c r="K135" s="408"/>
      <c r="L135" s="230">
        <f t="shared" si="12"/>
        <v>0</v>
      </c>
      <c r="M135" s="464"/>
      <c r="N135" s="118"/>
      <c r="O135" s="230">
        <f t="shared" si="13"/>
        <v>0</v>
      </c>
      <c r="P135" s="387"/>
    </row>
    <row r="136" spans="1:16" x14ac:dyDescent="0.25">
      <c r="A136" s="64">
        <v>2312</v>
      </c>
      <c r="B136" s="111" t="s">
        <v>151</v>
      </c>
      <c r="C136" s="227">
        <f t="shared" si="9"/>
        <v>5000</v>
      </c>
      <c r="D136" s="116">
        <v>5000</v>
      </c>
      <c r="E136" s="118"/>
      <c r="F136" s="229">
        <f t="shared" si="10"/>
        <v>5000</v>
      </c>
      <c r="G136" s="116"/>
      <c r="H136" s="408"/>
      <c r="I136" s="230">
        <f t="shared" si="11"/>
        <v>0</v>
      </c>
      <c r="J136" s="116">
        <v>0</v>
      </c>
      <c r="K136" s="408"/>
      <c r="L136" s="230">
        <f t="shared" si="12"/>
        <v>0</v>
      </c>
      <c r="M136" s="464"/>
      <c r="N136" s="118"/>
      <c r="O136" s="230">
        <f t="shared" si="13"/>
        <v>0</v>
      </c>
      <c r="P136" s="387"/>
    </row>
    <row r="137" spans="1:16" hidden="1" x14ac:dyDescent="0.25">
      <c r="A137" s="64">
        <v>2313</v>
      </c>
      <c r="B137" s="111" t="s">
        <v>152</v>
      </c>
      <c r="C137" s="227">
        <f t="shared" si="9"/>
        <v>0</v>
      </c>
      <c r="D137" s="116">
        <v>0</v>
      </c>
      <c r="E137" s="118"/>
      <c r="F137" s="229">
        <f t="shared" si="10"/>
        <v>0</v>
      </c>
      <c r="G137" s="116"/>
      <c r="H137" s="408"/>
      <c r="I137" s="230">
        <f t="shared" si="11"/>
        <v>0</v>
      </c>
      <c r="J137" s="116">
        <v>0</v>
      </c>
      <c r="K137" s="408"/>
      <c r="L137" s="230">
        <f t="shared" si="12"/>
        <v>0</v>
      </c>
      <c r="M137" s="464"/>
      <c r="N137" s="118"/>
      <c r="O137" s="230">
        <f t="shared" si="13"/>
        <v>0</v>
      </c>
      <c r="P137" s="387"/>
    </row>
    <row r="138" spans="1:16" ht="36" x14ac:dyDescent="0.25">
      <c r="A138" s="64">
        <v>2314</v>
      </c>
      <c r="B138" s="111" t="s">
        <v>153</v>
      </c>
      <c r="C138" s="227">
        <f t="shared" si="9"/>
        <v>3582</v>
      </c>
      <c r="D138" s="116">
        <f>5000-752</f>
        <v>4248</v>
      </c>
      <c r="E138" s="118">
        <v>-666</v>
      </c>
      <c r="F138" s="229">
        <f t="shared" si="10"/>
        <v>3582</v>
      </c>
      <c r="G138" s="116"/>
      <c r="H138" s="408"/>
      <c r="I138" s="230">
        <f t="shared" si="11"/>
        <v>0</v>
      </c>
      <c r="J138" s="116"/>
      <c r="K138" s="408"/>
      <c r="L138" s="230">
        <f t="shared" si="12"/>
        <v>0</v>
      </c>
      <c r="M138" s="464"/>
      <c r="N138" s="118"/>
      <c r="O138" s="230">
        <f t="shared" si="13"/>
        <v>0</v>
      </c>
      <c r="P138" s="387"/>
    </row>
    <row r="139" spans="1:16" hidden="1" x14ac:dyDescent="0.25">
      <c r="A139" s="224">
        <v>2320</v>
      </c>
      <c r="B139" s="111" t="s">
        <v>154</v>
      </c>
      <c r="C139" s="227">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227">
        <f t="shared" si="9"/>
        <v>0</v>
      </c>
      <c r="D140" s="116">
        <v>0</v>
      </c>
      <c r="E140" s="118"/>
      <c r="F140" s="229">
        <f t="shared" si="10"/>
        <v>0</v>
      </c>
      <c r="G140" s="116"/>
      <c r="H140" s="408"/>
      <c r="I140" s="230">
        <f t="shared" si="11"/>
        <v>0</v>
      </c>
      <c r="J140" s="116">
        <v>0</v>
      </c>
      <c r="K140" s="408"/>
      <c r="L140" s="230">
        <f t="shared" si="12"/>
        <v>0</v>
      </c>
      <c r="M140" s="464"/>
      <c r="N140" s="118"/>
      <c r="O140" s="230">
        <f t="shared" si="13"/>
        <v>0</v>
      </c>
      <c r="P140" s="387"/>
    </row>
    <row r="141" spans="1:16" hidden="1" x14ac:dyDescent="0.25">
      <c r="A141" s="64">
        <v>2322</v>
      </c>
      <c r="B141" s="111" t="s">
        <v>156</v>
      </c>
      <c r="C141" s="227">
        <f t="shared" si="9"/>
        <v>0</v>
      </c>
      <c r="D141" s="116">
        <v>0</v>
      </c>
      <c r="E141" s="118"/>
      <c r="F141" s="229">
        <f t="shared" si="10"/>
        <v>0</v>
      </c>
      <c r="G141" s="116"/>
      <c r="H141" s="408"/>
      <c r="I141" s="230">
        <f t="shared" si="11"/>
        <v>0</v>
      </c>
      <c r="J141" s="116">
        <v>0</v>
      </c>
      <c r="K141" s="408"/>
      <c r="L141" s="230">
        <f t="shared" si="12"/>
        <v>0</v>
      </c>
      <c r="M141" s="464"/>
      <c r="N141" s="118"/>
      <c r="O141" s="230">
        <f t="shared" si="13"/>
        <v>0</v>
      </c>
      <c r="P141" s="387"/>
    </row>
    <row r="142" spans="1:16" hidden="1" x14ac:dyDescent="0.25">
      <c r="A142" s="64">
        <v>2329</v>
      </c>
      <c r="B142" s="111" t="s">
        <v>157</v>
      </c>
      <c r="C142" s="227">
        <f t="shared" si="9"/>
        <v>0</v>
      </c>
      <c r="D142" s="116">
        <v>0</v>
      </c>
      <c r="E142" s="118"/>
      <c r="F142" s="229">
        <f t="shared" si="10"/>
        <v>0</v>
      </c>
      <c r="G142" s="116"/>
      <c r="H142" s="408"/>
      <c r="I142" s="230">
        <f t="shared" si="11"/>
        <v>0</v>
      </c>
      <c r="J142" s="116">
        <v>0</v>
      </c>
      <c r="K142" s="408"/>
      <c r="L142" s="230">
        <f t="shared" si="12"/>
        <v>0</v>
      </c>
      <c r="M142" s="464"/>
      <c r="N142" s="118"/>
      <c r="O142" s="230">
        <f t="shared" si="13"/>
        <v>0</v>
      </c>
      <c r="P142" s="387"/>
    </row>
    <row r="143" spans="1:16" hidden="1" x14ac:dyDescent="0.25">
      <c r="A143" s="224">
        <v>2330</v>
      </c>
      <c r="B143" s="111" t="s">
        <v>158</v>
      </c>
      <c r="C143" s="227">
        <f t="shared" si="9"/>
        <v>0</v>
      </c>
      <c r="D143" s="116">
        <v>0</v>
      </c>
      <c r="E143" s="118"/>
      <c r="F143" s="229">
        <f t="shared" si="10"/>
        <v>0</v>
      </c>
      <c r="G143" s="116"/>
      <c r="H143" s="408"/>
      <c r="I143" s="230">
        <f t="shared" si="11"/>
        <v>0</v>
      </c>
      <c r="J143" s="116">
        <v>0</v>
      </c>
      <c r="K143" s="408"/>
      <c r="L143" s="230">
        <f t="shared" si="12"/>
        <v>0</v>
      </c>
      <c r="M143" s="464"/>
      <c r="N143" s="118"/>
      <c r="O143" s="230">
        <f t="shared" si="13"/>
        <v>0</v>
      </c>
      <c r="P143" s="387"/>
    </row>
    <row r="144" spans="1:16" ht="48" hidden="1" x14ac:dyDescent="0.25">
      <c r="A144" s="224">
        <v>2340</v>
      </c>
      <c r="B144" s="111" t="s">
        <v>159</v>
      </c>
      <c r="C144" s="227">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227">
        <f t="shared" si="9"/>
        <v>0</v>
      </c>
      <c r="D145" s="116">
        <v>0</v>
      </c>
      <c r="E145" s="118"/>
      <c r="F145" s="229">
        <f t="shared" si="10"/>
        <v>0</v>
      </c>
      <c r="G145" s="116"/>
      <c r="H145" s="408"/>
      <c r="I145" s="230">
        <f t="shared" si="11"/>
        <v>0</v>
      </c>
      <c r="J145" s="116">
        <v>0</v>
      </c>
      <c r="K145" s="408"/>
      <c r="L145" s="230">
        <f t="shared" si="12"/>
        <v>0</v>
      </c>
      <c r="M145" s="464"/>
      <c r="N145" s="118"/>
      <c r="O145" s="230">
        <f t="shared" si="13"/>
        <v>0</v>
      </c>
      <c r="P145" s="387"/>
    </row>
    <row r="146" spans="1:16" ht="24" hidden="1" x14ac:dyDescent="0.25">
      <c r="A146" s="64">
        <v>2344</v>
      </c>
      <c r="B146" s="111" t="s">
        <v>161</v>
      </c>
      <c r="C146" s="227">
        <f t="shared" si="9"/>
        <v>0</v>
      </c>
      <c r="D146" s="116">
        <v>0</v>
      </c>
      <c r="E146" s="118"/>
      <c r="F146" s="229">
        <f t="shared" si="10"/>
        <v>0</v>
      </c>
      <c r="G146" s="116"/>
      <c r="H146" s="408"/>
      <c r="I146" s="230">
        <f t="shared" si="11"/>
        <v>0</v>
      </c>
      <c r="J146" s="116">
        <v>0</v>
      </c>
      <c r="K146" s="408"/>
      <c r="L146" s="230">
        <f t="shared" si="12"/>
        <v>0</v>
      </c>
      <c r="M146" s="464"/>
      <c r="N146" s="118"/>
      <c r="O146" s="230">
        <f t="shared" si="13"/>
        <v>0</v>
      </c>
      <c r="P146" s="387"/>
    </row>
    <row r="147" spans="1:16" ht="24" hidden="1" x14ac:dyDescent="0.25">
      <c r="A147" s="213">
        <v>2350</v>
      </c>
      <c r="B147" s="156" t="s">
        <v>162</v>
      </c>
      <c r="C147" s="227">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227">
        <f t="shared" si="9"/>
        <v>0</v>
      </c>
      <c r="D148" s="106">
        <v>0</v>
      </c>
      <c r="E148" s="108"/>
      <c r="F148" s="242">
        <f t="shared" si="10"/>
        <v>0</v>
      </c>
      <c r="G148" s="106"/>
      <c r="H148" s="403"/>
      <c r="I148" s="243">
        <f t="shared" si="11"/>
        <v>0</v>
      </c>
      <c r="J148" s="106">
        <v>0</v>
      </c>
      <c r="K148" s="403"/>
      <c r="L148" s="243">
        <f t="shared" si="12"/>
        <v>0</v>
      </c>
      <c r="M148" s="463"/>
      <c r="N148" s="108"/>
      <c r="O148" s="243">
        <f t="shared" si="13"/>
        <v>0</v>
      </c>
      <c r="P148" s="382"/>
    </row>
    <row r="149" spans="1:16" hidden="1" x14ac:dyDescent="0.25">
      <c r="A149" s="64">
        <v>2352</v>
      </c>
      <c r="B149" s="111" t="s">
        <v>164</v>
      </c>
      <c r="C149" s="227">
        <f t="shared" si="9"/>
        <v>0</v>
      </c>
      <c r="D149" s="116">
        <v>0</v>
      </c>
      <c r="E149" s="118"/>
      <c r="F149" s="229">
        <f t="shared" si="10"/>
        <v>0</v>
      </c>
      <c r="G149" s="116"/>
      <c r="H149" s="408"/>
      <c r="I149" s="230">
        <f t="shared" si="11"/>
        <v>0</v>
      </c>
      <c r="J149" s="116">
        <v>0</v>
      </c>
      <c r="K149" s="408"/>
      <c r="L149" s="230">
        <f t="shared" si="12"/>
        <v>0</v>
      </c>
      <c r="M149" s="464"/>
      <c r="N149" s="118"/>
      <c r="O149" s="230">
        <f t="shared" si="13"/>
        <v>0</v>
      </c>
      <c r="P149" s="387"/>
    </row>
    <row r="150" spans="1:16" ht="24" hidden="1" x14ac:dyDescent="0.25">
      <c r="A150" s="64">
        <v>2353</v>
      </c>
      <c r="B150" s="111" t="s">
        <v>165</v>
      </c>
      <c r="C150" s="227">
        <f t="shared" si="9"/>
        <v>0</v>
      </c>
      <c r="D150" s="116">
        <v>0</v>
      </c>
      <c r="E150" s="118"/>
      <c r="F150" s="229">
        <f t="shared" si="10"/>
        <v>0</v>
      </c>
      <c r="G150" s="116"/>
      <c r="H150" s="408"/>
      <c r="I150" s="230">
        <f t="shared" si="11"/>
        <v>0</v>
      </c>
      <c r="J150" s="116">
        <v>0</v>
      </c>
      <c r="K150" s="408"/>
      <c r="L150" s="230">
        <f t="shared" si="12"/>
        <v>0</v>
      </c>
      <c r="M150" s="464"/>
      <c r="N150" s="118"/>
      <c r="O150" s="230">
        <f t="shared" si="13"/>
        <v>0</v>
      </c>
      <c r="P150" s="387"/>
    </row>
    <row r="151" spans="1:16" ht="24" hidden="1" x14ac:dyDescent="0.25">
      <c r="A151" s="64">
        <v>2354</v>
      </c>
      <c r="B151" s="111" t="s">
        <v>166</v>
      </c>
      <c r="C151" s="227">
        <f t="shared" si="9"/>
        <v>0</v>
      </c>
      <c r="D151" s="116">
        <v>0</v>
      </c>
      <c r="E151" s="118"/>
      <c r="F151" s="229">
        <f t="shared" si="10"/>
        <v>0</v>
      </c>
      <c r="G151" s="116"/>
      <c r="H151" s="408"/>
      <c r="I151" s="230">
        <f t="shared" si="11"/>
        <v>0</v>
      </c>
      <c r="J151" s="116">
        <v>0</v>
      </c>
      <c r="K151" s="408"/>
      <c r="L151" s="230">
        <f t="shared" si="12"/>
        <v>0</v>
      </c>
      <c r="M151" s="464"/>
      <c r="N151" s="118"/>
      <c r="O151" s="230">
        <f t="shared" si="13"/>
        <v>0</v>
      </c>
      <c r="P151" s="387"/>
    </row>
    <row r="152" spans="1:16" ht="24" hidden="1" x14ac:dyDescent="0.25">
      <c r="A152" s="64">
        <v>2355</v>
      </c>
      <c r="B152" s="111" t="s">
        <v>167</v>
      </c>
      <c r="C152" s="227">
        <f t="shared" si="9"/>
        <v>0</v>
      </c>
      <c r="D152" s="116">
        <v>0</v>
      </c>
      <c r="E152" s="118"/>
      <c r="F152" s="229">
        <f t="shared" si="10"/>
        <v>0</v>
      </c>
      <c r="G152" s="116"/>
      <c r="H152" s="408"/>
      <c r="I152" s="230">
        <f t="shared" si="11"/>
        <v>0</v>
      </c>
      <c r="J152" s="116">
        <v>0</v>
      </c>
      <c r="K152" s="408"/>
      <c r="L152" s="230">
        <f t="shared" si="12"/>
        <v>0</v>
      </c>
      <c r="M152" s="464"/>
      <c r="N152" s="118"/>
      <c r="O152" s="230">
        <f t="shared" si="13"/>
        <v>0</v>
      </c>
      <c r="P152" s="387"/>
    </row>
    <row r="153" spans="1:16" ht="24" hidden="1" x14ac:dyDescent="0.25">
      <c r="A153" s="64">
        <v>2359</v>
      </c>
      <c r="B153" s="111" t="s">
        <v>168</v>
      </c>
      <c r="C153" s="227">
        <f t="shared" si="9"/>
        <v>0</v>
      </c>
      <c r="D153" s="116">
        <v>0</v>
      </c>
      <c r="E153" s="118"/>
      <c r="F153" s="229">
        <f t="shared" si="10"/>
        <v>0</v>
      </c>
      <c r="G153" s="116"/>
      <c r="H153" s="408"/>
      <c r="I153" s="230">
        <f t="shared" si="11"/>
        <v>0</v>
      </c>
      <c r="J153" s="116">
        <v>0</v>
      </c>
      <c r="K153" s="408"/>
      <c r="L153" s="230">
        <f t="shared" si="12"/>
        <v>0</v>
      </c>
      <c r="M153" s="464"/>
      <c r="N153" s="118"/>
      <c r="O153" s="230">
        <f t="shared" si="13"/>
        <v>0</v>
      </c>
      <c r="P153" s="387"/>
    </row>
    <row r="154" spans="1:16" ht="24" hidden="1" x14ac:dyDescent="0.25">
      <c r="A154" s="224">
        <v>2360</v>
      </c>
      <c r="B154" s="111" t="s">
        <v>169</v>
      </c>
      <c r="C154" s="227">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227">
        <f t="shared" si="9"/>
        <v>0</v>
      </c>
      <c r="D155" s="116">
        <v>0</v>
      </c>
      <c r="E155" s="118"/>
      <c r="F155" s="229">
        <f t="shared" si="10"/>
        <v>0</v>
      </c>
      <c r="G155" s="116"/>
      <c r="H155" s="408"/>
      <c r="I155" s="230">
        <f t="shared" si="11"/>
        <v>0</v>
      </c>
      <c r="J155" s="116">
        <v>0</v>
      </c>
      <c r="K155" s="408"/>
      <c r="L155" s="230">
        <f t="shared" si="12"/>
        <v>0</v>
      </c>
      <c r="M155" s="464"/>
      <c r="N155" s="118"/>
      <c r="O155" s="230">
        <f t="shared" si="13"/>
        <v>0</v>
      </c>
      <c r="P155" s="387"/>
    </row>
    <row r="156" spans="1:16" ht="24" hidden="1" x14ac:dyDescent="0.25">
      <c r="A156" s="63">
        <v>2362</v>
      </c>
      <c r="B156" s="111" t="s">
        <v>171</v>
      </c>
      <c r="C156" s="227">
        <f t="shared" si="9"/>
        <v>0</v>
      </c>
      <c r="D156" s="116">
        <v>0</v>
      </c>
      <c r="E156" s="118"/>
      <c r="F156" s="229">
        <f t="shared" si="10"/>
        <v>0</v>
      </c>
      <c r="G156" s="116"/>
      <c r="H156" s="408"/>
      <c r="I156" s="230">
        <f t="shared" si="11"/>
        <v>0</v>
      </c>
      <c r="J156" s="116">
        <v>0</v>
      </c>
      <c r="K156" s="408"/>
      <c r="L156" s="230">
        <f t="shared" si="12"/>
        <v>0</v>
      </c>
      <c r="M156" s="464"/>
      <c r="N156" s="118"/>
      <c r="O156" s="230">
        <f t="shared" si="13"/>
        <v>0</v>
      </c>
      <c r="P156" s="387"/>
    </row>
    <row r="157" spans="1:16" hidden="1" x14ac:dyDescent="0.25">
      <c r="A157" s="63">
        <v>2363</v>
      </c>
      <c r="B157" s="111" t="s">
        <v>172</v>
      </c>
      <c r="C157" s="227">
        <f t="shared" si="9"/>
        <v>0</v>
      </c>
      <c r="D157" s="116">
        <v>0</v>
      </c>
      <c r="E157" s="118"/>
      <c r="F157" s="229">
        <f t="shared" si="10"/>
        <v>0</v>
      </c>
      <c r="G157" s="116"/>
      <c r="H157" s="408"/>
      <c r="I157" s="230">
        <f t="shared" si="11"/>
        <v>0</v>
      </c>
      <c r="J157" s="116">
        <v>0</v>
      </c>
      <c r="K157" s="408"/>
      <c r="L157" s="230">
        <f t="shared" si="12"/>
        <v>0</v>
      </c>
      <c r="M157" s="464"/>
      <c r="N157" s="118"/>
      <c r="O157" s="230">
        <f t="shared" si="13"/>
        <v>0</v>
      </c>
      <c r="P157" s="387"/>
    </row>
    <row r="158" spans="1:16" hidden="1" x14ac:dyDescent="0.25">
      <c r="A158" s="63">
        <v>2364</v>
      </c>
      <c r="B158" s="111" t="s">
        <v>173</v>
      </c>
      <c r="C158" s="227">
        <f t="shared" si="9"/>
        <v>0</v>
      </c>
      <c r="D158" s="116">
        <v>0</v>
      </c>
      <c r="E158" s="118"/>
      <c r="F158" s="229">
        <f t="shared" si="10"/>
        <v>0</v>
      </c>
      <c r="G158" s="116"/>
      <c r="H158" s="408"/>
      <c r="I158" s="230">
        <f t="shared" si="11"/>
        <v>0</v>
      </c>
      <c r="J158" s="116">
        <v>0</v>
      </c>
      <c r="K158" s="408"/>
      <c r="L158" s="230">
        <f t="shared" si="12"/>
        <v>0</v>
      </c>
      <c r="M158" s="464"/>
      <c r="N158" s="118"/>
      <c r="O158" s="230">
        <f t="shared" si="13"/>
        <v>0</v>
      </c>
      <c r="P158" s="387"/>
    </row>
    <row r="159" spans="1:16" hidden="1" x14ac:dyDescent="0.25">
      <c r="A159" s="63">
        <v>2365</v>
      </c>
      <c r="B159" s="111" t="s">
        <v>174</v>
      </c>
      <c r="C159" s="227">
        <f t="shared" si="9"/>
        <v>0</v>
      </c>
      <c r="D159" s="116">
        <v>0</v>
      </c>
      <c r="E159" s="118"/>
      <c r="F159" s="229">
        <f t="shared" si="10"/>
        <v>0</v>
      </c>
      <c r="G159" s="116"/>
      <c r="H159" s="408"/>
      <c r="I159" s="230">
        <f t="shared" si="11"/>
        <v>0</v>
      </c>
      <c r="J159" s="116">
        <v>0</v>
      </c>
      <c r="K159" s="408"/>
      <c r="L159" s="230">
        <f t="shared" si="12"/>
        <v>0</v>
      </c>
      <c r="M159" s="464"/>
      <c r="N159" s="118"/>
      <c r="O159" s="230">
        <f t="shared" si="13"/>
        <v>0</v>
      </c>
      <c r="P159" s="387"/>
    </row>
    <row r="160" spans="1:16" ht="36" hidden="1" x14ac:dyDescent="0.25">
      <c r="A160" s="63">
        <v>2366</v>
      </c>
      <c r="B160" s="111" t="s">
        <v>175</v>
      </c>
      <c r="C160" s="227">
        <f t="shared" si="9"/>
        <v>0</v>
      </c>
      <c r="D160" s="116">
        <v>0</v>
      </c>
      <c r="E160" s="118"/>
      <c r="F160" s="229">
        <f t="shared" si="10"/>
        <v>0</v>
      </c>
      <c r="G160" s="116"/>
      <c r="H160" s="408"/>
      <c r="I160" s="230">
        <f t="shared" si="11"/>
        <v>0</v>
      </c>
      <c r="J160" s="116">
        <v>0</v>
      </c>
      <c r="K160" s="408"/>
      <c r="L160" s="230">
        <f t="shared" si="12"/>
        <v>0</v>
      </c>
      <c r="M160" s="464"/>
      <c r="N160" s="118"/>
      <c r="O160" s="230">
        <f t="shared" si="13"/>
        <v>0</v>
      </c>
      <c r="P160" s="387"/>
    </row>
    <row r="161" spans="1:16" ht="48" hidden="1" x14ac:dyDescent="0.25">
      <c r="A161" s="63">
        <v>2369</v>
      </c>
      <c r="B161" s="111" t="s">
        <v>176</v>
      </c>
      <c r="C161" s="227">
        <f t="shared" si="9"/>
        <v>0</v>
      </c>
      <c r="D161" s="116">
        <v>0</v>
      </c>
      <c r="E161" s="118"/>
      <c r="F161" s="229">
        <f t="shared" si="10"/>
        <v>0</v>
      </c>
      <c r="G161" s="116"/>
      <c r="H161" s="408"/>
      <c r="I161" s="230">
        <f t="shared" si="11"/>
        <v>0</v>
      </c>
      <c r="J161" s="116">
        <v>0</v>
      </c>
      <c r="K161" s="408"/>
      <c r="L161" s="230">
        <f t="shared" si="12"/>
        <v>0</v>
      </c>
      <c r="M161" s="464"/>
      <c r="N161" s="118"/>
      <c r="O161" s="230">
        <f t="shared" si="13"/>
        <v>0</v>
      </c>
      <c r="P161" s="387"/>
    </row>
    <row r="162" spans="1:16" hidden="1" x14ac:dyDescent="0.25">
      <c r="A162" s="213">
        <v>2370</v>
      </c>
      <c r="B162" s="156" t="s">
        <v>177</v>
      </c>
      <c r="C162" s="227">
        <f t="shared" si="9"/>
        <v>0</v>
      </c>
      <c r="D162" s="231">
        <v>0</v>
      </c>
      <c r="E162" s="234"/>
      <c r="F162" s="218">
        <f t="shared" si="10"/>
        <v>0</v>
      </c>
      <c r="G162" s="231"/>
      <c r="H162" s="467"/>
      <c r="I162" s="219">
        <f t="shared" si="11"/>
        <v>0</v>
      </c>
      <c r="J162" s="231">
        <v>0</v>
      </c>
      <c r="K162" s="467"/>
      <c r="L162" s="219">
        <f t="shared" si="12"/>
        <v>0</v>
      </c>
      <c r="M162" s="468"/>
      <c r="N162" s="234"/>
      <c r="O162" s="219">
        <f t="shared" si="13"/>
        <v>0</v>
      </c>
      <c r="P162" s="434"/>
    </row>
    <row r="163" spans="1:16" hidden="1" x14ac:dyDescent="0.25">
      <c r="A163" s="213">
        <v>2380</v>
      </c>
      <c r="B163" s="156" t="s">
        <v>178</v>
      </c>
      <c r="C163" s="227">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227">
        <f t="shared" si="9"/>
        <v>0</v>
      </c>
      <c r="D164" s="106">
        <v>0</v>
      </c>
      <c r="E164" s="108"/>
      <c r="F164" s="242">
        <f t="shared" si="10"/>
        <v>0</v>
      </c>
      <c r="G164" s="106"/>
      <c r="H164" s="403"/>
      <c r="I164" s="243">
        <f t="shared" si="11"/>
        <v>0</v>
      </c>
      <c r="J164" s="106">
        <v>0</v>
      </c>
      <c r="K164" s="403"/>
      <c r="L164" s="243">
        <f t="shared" si="12"/>
        <v>0</v>
      </c>
      <c r="M164" s="463"/>
      <c r="N164" s="108"/>
      <c r="O164" s="243">
        <f t="shared" si="13"/>
        <v>0</v>
      </c>
      <c r="P164" s="382"/>
    </row>
    <row r="165" spans="1:16" ht="24" hidden="1" x14ac:dyDescent="0.25">
      <c r="A165" s="63">
        <v>2389</v>
      </c>
      <c r="B165" s="111" t="s">
        <v>180</v>
      </c>
      <c r="C165" s="227">
        <f t="shared" si="9"/>
        <v>0</v>
      </c>
      <c r="D165" s="116">
        <v>0</v>
      </c>
      <c r="E165" s="118"/>
      <c r="F165" s="229">
        <f t="shared" si="10"/>
        <v>0</v>
      </c>
      <c r="G165" s="116"/>
      <c r="H165" s="408"/>
      <c r="I165" s="230">
        <f t="shared" si="11"/>
        <v>0</v>
      </c>
      <c r="J165" s="116">
        <v>0</v>
      </c>
      <c r="K165" s="408"/>
      <c r="L165" s="230">
        <f t="shared" si="12"/>
        <v>0</v>
      </c>
      <c r="M165" s="464"/>
      <c r="N165" s="118"/>
      <c r="O165" s="230">
        <f t="shared" si="13"/>
        <v>0</v>
      </c>
      <c r="P165" s="387"/>
    </row>
    <row r="166" spans="1:16" x14ac:dyDescent="0.25">
      <c r="A166" s="213">
        <v>2390</v>
      </c>
      <c r="B166" s="156" t="s">
        <v>181</v>
      </c>
      <c r="C166" s="227">
        <f t="shared" si="9"/>
        <v>2000</v>
      </c>
      <c r="D166" s="231">
        <v>2000</v>
      </c>
      <c r="E166" s="234"/>
      <c r="F166" s="218">
        <f t="shared" si="10"/>
        <v>2000</v>
      </c>
      <c r="G166" s="231"/>
      <c r="H166" s="467"/>
      <c r="I166" s="219">
        <f t="shared" si="11"/>
        <v>0</v>
      </c>
      <c r="J166" s="231">
        <v>0</v>
      </c>
      <c r="K166" s="467"/>
      <c r="L166" s="219">
        <f t="shared" si="12"/>
        <v>0</v>
      </c>
      <c r="M166" s="468"/>
      <c r="N166" s="234"/>
      <c r="O166" s="219">
        <f t="shared" si="13"/>
        <v>0</v>
      </c>
      <c r="P166" s="434"/>
    </row>
    <row r="167" spans="1:16" hidden="1" x14ac:dyDescent="0.25">
      <c r="A167" s="85">
        <v>2400</v>
      </c>
      <c r="B167" s="210" t="s">
        <v>182</v>
      </c>
      <c r="C167" s="97">
        <f t="shared" si="9"/>
        <v>0</v>
      </c>
      <c r="D167" s="245">
        <v>0</v>
      </c>
      <c r="E167" s="248"/>
      <c r="F167" s="212">
        <f t="shared" si="10"/>
        <v>0</v>
      </c>
      <c r="G167" s="245"/>
      <c r="H167" s="474"/>
      <c r="I167" s="99">
        <f t="shared" si="11"/>
        <v>0</v>
      </c>
      <c r="J167" s="245">
        <v>0</v>
      </c>
      <c r="K167" s="474"/>
      <c r="L167" s="99">
        <f t="shared" si="12"/>
        <v>0</v>
      </c>
      <c r="M167" s="331"/>
      <c r="N167" s="248"/>
      <c r="O167" s="99">
        <f t="shared" si="13"/>
        <v>0</v>
      </c>
      <c r="P167" s="397"/>
    </row>
    <row r="168" spans="1:16" ht="24" hidden="1" x14ac:dyDescent="0.25">
      <c r="A168" s="85">
        <v>2500</v>
      </c>
      <c r="B168" s="210" t="s">
        <v>183</v>
      </c>
      <c r="C168" s="97">
        <f t="shared" si="9"/>
        <v>0</v>
      </c>
      <c r="D168" s="95">
        <f>SUM(D169,D174)</f>
        <v>0</v>
      </c>
      <c r="E168" s="98">
        <f>SUM(E169,E174)</f>
        <v>0</v>
      </c>
      <c r="F168" s="212">
        <f t="shared" si="10"/>
        <v>0</v>
      </c>
      <c r="G168" s="95">
        <f>SUM(G169,G174)</f>
        <v>0</v>
      </c>
      <c r="H168" s="399">
        <f t="shared" ref="H168" si="17">SUM(H169,H174)</f>
        <v>0</v>
      </c>
      <c r="I168" s="99">
        <f t="shared" si="11"/>
        <v>0</v>
      </c>
      <c r="J168" s="95">
        <f>SUM(J169,J174)</f>
        <v>0</v>
      </c>
      <c r="K168" s="399">
        <f t="shared" ref="K168" si="18">SUM(K169,K174)</f>
        <v>0</v>
      </c>
      <c r="L168" s="99">
        <f t="shared" si="12"/>
        <v>0</v>
      </c>
      <c r="M168" s="459">
        <f t="shared" ref="M168:N168" si="19">SUM(M169,M174)</f>
        <v>0</v>
      </c>
      <c r="N168" s="266">
        <f t="shared" si="19"/>
        <v>0</v>
      </c>
      <c r="O168" s="268">
        <f t="shared" si="13"/>
        <v>0</v>
      </c>
      <c r="P168" s="460"/>
    </row>
    <row r="169" spans="1:16" hidden="1" x14ac:dyDescent="0.25">
      <c r="A169" s="350">
        <v>2510</v>
      </c>
      <c r="B169" s="101" t="s">
        <v>184</v>
      </c>
      <c r="C169" s="240">
        <f t="shared" si="9"/>
        <v>0</v>
      </c>
      <c r="D169" s="238">
        <f>SUM(D170:D173)</f>
        <v>0</v>
      </c>
      <c r="E169" s="241">
        <f>SUM(E170:E173)</f>
        <v>0</v>
      </c>
      <c r="F169" s="242">
        <f t="shared" si="10"/>
        <v>0</v>
      </c>
      <c r="G169" s="238">
        <f>SUM(G170:G173)</f>
        <v>0</v>
      </c>
      <c r="H169" s="470">
        <f t="shared" ref="H169" si="20">SUM(H170:H173)</f>
        <v>0</v>
      </c>
      <c r="I169" s="243">
        <f t="shared" si="11"/>
        <v>0</v>
      </c>
      <c r="J169" s="238">
        <f>SUM(J170:J173)</f>
        <v>0</v>
      </c>
      <c r="K169" s="470">
        <f t="shared" ref="K169" si="21">SUM(K170:K173)</f>
        <v>0</v>
      </c>
      <c r="L169" s="243">
        <f t="shared" si="12"/>
        <v>0</v>
      </c>
      <c r="M169" s="475">
        <f t="shared" ref="M169:N169" si="22">SUM(M170:M173)</f>
        <v>0</v>
      </c>
      <c r="N169" s="476">
        <f t="shared" si="22"/>
        <v>0</v>
      </c>
      <c r="O169" s="414">
        <f t="shared" si="13"/>
        <v>0</v>
      </c>
      <c r="P169" s="416"/>
    </row>
    <row r="170" spans="1:16" ht="24" hidden="1" x14ac:dyDescent="0.25">
      <c r="A170" s="64">
        <v>2512</v>
      </c>
      <c r="B170" s="111" t="s">
        <v>185</v>
      </c>
      <c r="C170" s="227">
        <f t="shared" si="9"/>
        <v>0</v>
      </c>
      <c r="D170" s="116">
        <v>0</v>
      </c>
      <c r="E170" s="118"/>
      <c r="F170" s="229">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227">
        <f t="shared" si="9"/>
        <v>0</v>
      </c>
      <c r="D171" s="116">
        <v>0</v>
      </c>
      <c r="E171" s="118"/>
      <c r="F171" s="229">
        <f t="shared" si="10"/>
        <v>0</v>
      </c>
      <c r="G171" s="116"/>
      <c r="H171" s="408"/>
      <c r="I171" s="230">
        <f t="shared" si="11"/>
        <v>0</v>
      </c>
      <c r="J171" s="116">
        <v>0</v>
      </c>
      <c r="K171" s="408"/>
      <c r="L171" s="230">
        <f t="shared" si="12"/>
        <v>0</v>
      </c>
      <c r="M171" s="464"/>
      <c r="N171" s="118"/>
      <c r="O171" s="230">
        <f t="shared" si="13"/>
        <v>0</v>
      </c>
      <c r="P171" s="387"/>
    </row>
    <row r="172" spans="1:16" ht="24" hidden="1" x14ac:dyDescent="0.25">
      <c r="A172" s="64">
        <v>2515</v>
      </c>
      <c r="B172" s="111" t="s">
        <v>187</v>
      </c>
      <c r="C172" s="227">
        <f t="shared" si="9"/>
        <v>0</v>
      </c>
      <c r="D172" s="116">
        <v>0</v>
      </c>
      <c r="E172" s="118"/>
      <c r="F172" s="229">
        <f t="shared" si="10"/>
        <v>0</v>
      </c>
      <c r="G172" s="116"/>
      <c r="H172" s="408"/>
      <c r="I172" s="230">
        <f t="shared" si="11"/>
        <v>0</v>
      </c>
      <c r="J172" s="116">
        <v>0</v>
      </c>
      <c r="K172" s="408"/>
      <c r="L172" s="230">
        <f t="shared" si="12"/>
        <v>0</v>
      </c>
      <c r="M172" s="464"/>
      <c r="N172" s="118"/>
      <c r="O172" s="230">
        <f t="shared" si="13"/>
        <v>0</v>
      </c>
      <c r="P172" s="387"/>
    </row>
    <row r="173" spans="1:16" ht="24" hidden="1" x14ac:dyDescent="0.25">
      <c r="A173" s="64">
        <v>2519</v>
      </c>
      <c r="B173" s="111" t="s">
        <v>188</v>
      </c>
      <c r="C173" s="227">
        <f t="shared" si="9"/>
        <v>0</v>
      </c>
      <c r="D173" s="116">
        <v>0</v>
      </c>
      <c r="E173" s="118"/>
      <c r="F173" s="229">
        <f t="shared" si="10"/>
        <v>0</v>
      </c>
      <c r="G173" s="116"/>
      <c r="H173" s="408"/>
      <c r="I173" s="230">
        <f t="shared" si="11"/>
        <v>0</v>
      </c>
      <c r="J173" s="116">
        <v>0</v>
      </c>
      <c r="K173" s="408"/>
      <c r="L173" s="230">
        <f t="shared" si="12"/>
        <v>0</v>
      </c>
      <c r="M173" s="464"/>
      <c r="N173" s="118"/>
      <c r="O173" s="230">
        <f t="shared" si="13"/>
        <v>0</v>
      </c>
      <c r="P173" s="387"/>
    </row>
    <row r="174" spans="1:16" ht="24" hidden="1" x14ac:dyDescent="0.25">
      <c r="A174" s="224">
        <v>2520</v>
      </c>
      <c r="B174" s="111" t="s">
        <v>189</v>
      </c>
      <c r="C174" s="227">
        <f t="shared" si="9"/>
        <v>0</v>
      </c>
      <c r="D174" s="116">
        <v>0</v>
      </c>
      <c r="E174" s="118"/>
      <c r="F174" s="229">
        <f t="shared" si="10"/>
        <v>0</v>
      </c>
      <c r="G174" s="116"/>
      <c r="H174" s="408"/>
      <c r="I174" s="230">
        <f t="shared" si="11"/>
        <v>0</v>
      </c>
      <c r="J174" s="116">
        <v>0</v>
      </c>
      <c r="K174" s="408"/>
      <c r="L174" s="230">
        <f t="shared" si="12"/>
        <v>0</v>
      </c>
      <c r="M174" s="464"/>
      <c r="N174" s="118"/>
      <c r="O174" s="230">
        <f t="shared" si="13"/>
        <v>0</v>
      </c>
      <c r="P174" s="387"/>
    </row>
    <row r="175" spans="1:16" s="252" customFormat="1" ht="48" hidden="1" x14ac:dyDescent="0.25">
      <c r="A175" s="29">
        <v>2800</v>
      </c>
      <c r="B175" s="101" t="s">
        <v>190</v>
      </c>
      <c r="C175" s="240">
        <f t="shared" si="9"/>
        <v>0</v>
      </c>
      <c r="D175" s="57">
        <v>0</v>
      </c>
      <c r="E175" s="60"/>
      <c r="F175" s="56">
        <f t="shared" si="10"/>
        <v>0</v>
      </c>
      <c r="G175" s="57"/>
      <c r="H175" s="379"/>
      <c r="I175" s="380">
        <f t="shared" si="11"/>
        <v>0</v>
      </c>
      <c r="J175" s="57">
        <v>0</v>
      </c>
      <c r="K175" s="379"/>
      <c r="L175" s="380">
        <f t="shared" si="12"/>
        <v>0</v>
      </c>
      <c r="M175" s="381"/>
      <c r="N175" s="60"/>
      <c r="O175" s="380">
        <f t="shared" si="13"/>
        <v>0</v>
      </c>
      <c r="P175" s="382"/>
    </row>
    <row r="176" spans="1:16" hidden="1" x14ac:dyDescent="0.25">
      <c r="A176" s="200">
        <v>3000</v>
      </c>
      <c r="B176" s="200" t="s">
        <v>191</v>
      </c>
      <c r="C176" s="608">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97">
        <f t="shared" si="9"/>
        <v>0</v>
      </c>
      <c r="D177" s="95">
        <f>SUM(D178,D182)</f>
        <v>0</v>
      </c>
      <c r="E177" s="98">
        <f>SUM(E178,E182)</f>
        <v>0</v>
      </c>
      <c r="F177" s="212">
        <f t="shared" si="10"/>
        <v>0</v>
      </c>
      <c r="G177" s="95">
        <f>SUM(G178,G182)</f>
        <v>0</v>
      </c>
      <c r="H177" s="399">
        <f t="shared" ref="H177" si="23">SUM(H178,H182)</f>
        <v>0</v>
      </c>
      <c r="I177" s="99">
        <f t="shared" si="11"/>
        <v>0</v>
      </c>
      <c r="J177" s="95">
        <f>SUM(J178,J182)</f>
        <v>0</v>
      </c>
      <c r="K177" s="399">
        <f t="shared" ref="K177" si="24">SUM(K178,K182)</f>
        <v>0</v>
      </c>
      <c r="L177" s="99">
        <f t="shared" si="12"/>
        <v>0</v>
      </c>
      <c r="M177" s="459">
        <f t="shared" ref="M177:N177" si="25">SUM(M178,M182)</f>
        <v>0</v>
      </c>
      <c r="N177" s="266">
        <f t="shared" si="25"/>
        <v>0</v>
      </c>
      <c r="O177" s="268">
        <f t="shared" si="13"/>
        <v>0</v>
      </c>
      <c r="P177" s="460"/>
    </row>
    <row r="178" spans="1:16" ht="36" hidden="1" x14ac:dyDescent="0.25">
      <c r="A178" s="350">
        <v>3260</v>
      </c>
      <c r="B178" s="101" t="s">
        <v>193</v>
      </c>
      <c r="C178" s="24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227">
        <f t="shared" si="9"/>
        <v>0</v>
      </c>
      <c r="D179" s="116">
        <v>0</v>
      </c>
      <c r="E179" s="118"/>
      <c r="F179" s="229">
        <f t="shared" si="10"/>
        <v>0</v>
      </c>
      <c r="G179" s="116"/>
      <c r="H179" s="408"/>
      <c r="I179" s="230">
        <f t="shared" si="11"/>
        <v>0</v>
      </c>
      <c r="J179" s="116">
        <v>0</v>
      </c>
      <c r="K179" s="408"/>
      <c r="L179" s="230">
        <f t="shared" si="12"/>
        <v>0</v>
      </c>
      <c r="M179" s="464"/>
      <c r="N179" s="118"/>
      <c r="O179" s="230">
        <f t="shared" si="13"/>
        <v>0</v>
      </c>
      <c r="P179" s="387"/>
    </row>
    <row r="180" spans="1:16" ht="36" hidden="1" x14ac:dyDescent="0.25">
      <c r="A180" s="64">
        <v>3262</v>
      </c>
      <c r="B180" s="111" t="s">
        <v>195</v>
      </c>
      <c r="C180" s="227">
        <f t="shared" si="9"/>
        <v>0</v>
      </c>
      <c r="D180" s="116">
        <v>0</v>
      </c>
      <c r="E180" s="118"/>
      <c r="F180" s="229">
        <f t="shared" si="10"/>
        <v>0</v>
      </c>
      <c r="G180" s="116"/>
      <c r="H180" s="408"/>
      <c r="I180" s="230">
        <f t="shared" si="11"/>
        <v>0</v>
      </c>
      <c r="J180" s="116">
        <v>0</v>
      </c>
      <c r="K180" s="408"/>
      <c r="L180" s="230">
        <f t="shared" si="12"/>
        <v>0</v>
      </c>
      <c r="M180" s="464"/>
      <c r="N180" s="118"/>
      <c r="O180" s="230">
        <f t="shared" si="13"/>
        <v>0</v>
      </c>
      <c r="P180" s="387"/>
    </row>
    <row r="181" spans="1:16" ht="24" hidden="1" x14ac:dyDescent="0.25">
      <c r="A181" s="64">
        <v>3263</v>
      </c>
      <c r="B181" s="111" t="s">
        <v>196</v>
      </c>
      <c r="C181" s="227">
        <f t="shared" si="9"/>
        <v>0</v>
      </c>
      <c r="D181" s="116">
        <v>0</v>
      </c>
      <c r="E181" s="118"/>
      <c r="F181" s="229">
        <f t="shared" si="10"/>
        <v>0</v>
      </c>
      <c r="G181" s="116"/>
      <c r="H181" s="408"/>
      <c r="I181" s="230">
        <f t="shared" si="11"/>
        <v>0</v>
      </c>
      <c r="J181" s="116">
        <v>0</v>
      </c>
      <c r="K181" s="408"/>
      <c r="L181" s="230">
        <f t="shared" si="12"/>
        <v>0</v>
      </c>
      <c r="M181" s="464"/>
      <c r="N181" s="118"/>
      <c r="O181" s="230">
        <f t="shared" si="13"/>
        <v>0</v>
      </c>
      <c r="P181" s="387"/>
    </row>
    <row r="182" spans="1:16" ht="84" hidden="1" x14ac:dyDescent="0.25">
      <c r="A182" s="350">
        <v>3290</v>
      </c>
      <c r="B182" s="101" t="s">
        <v>341</v>
      </c>
      <c r="C182" s="227">
        <f t="shared" ref="C182:C258" si="26">F182+I182+L182+O182</f>
        <v>0</v>
      </c>
      <c r="D182" s="238">
        <f>SUM(D183:D186)</f>
        <v>0</v>
      </c>
      <c r="E182" s="241">
        <f>SUM(E183:E186)</f>
        <v>0</v>
      </c>
      <c r="F182" s="242">
        <f t="shared" si="10"/>
        <v>0</v>
      </c>
      <c r="G182" s="238">
        <f>SUM(G183:G186)</f>
        <v>0</v>
      </c>
      <c r="H182" s="470">
        <f t="shared" ref="H182" si="27">SUM(H183:H186)</f>
        <v>0</v>
      </c>
      <c r="I182" s="243">
        <f t="shared" si="11"/>
        <v>0</v>
      </c>
      <c r="J182" s="238">
        <f>SUM(J183:J186)</f>
        <v>0</v>
      </c>
      <c r="K182" s="470">
        <f t="shared" ref="K182" si="28">SUM(K183:K186)</f>
        <v>0</v>
      </c>
      <c r="L182" s="243">
        <f t="shared" si="12"/>
        <v>0</v>
      </c>
      <c r="M182" s="477">
        <f t="shared" ref="M182:N182" si="29">SUM(M183:M186)</f>
        <v>0</v>
      </c>
      <c r="N182" s="478">
        <f t="shared" si="29"/>
        <v>0</v>
      </c>
      <c r="O182" s="479">
        <f t="shared" si="13"/>
        <v>0</v>
      </c>
      <c r="P182" s="480"/>
    </row>
    <row r="183" spans="1:16" ht="72" hidden="1" x14ac:dyDescent="0.25">
      <c r="A183" s="64">
        <v>3291</v>
      </c>
      <c r="B183" s="111" t="s">
        <v>198</v>
      </c>
      <c r="C183" s="227">
        <f t="shared" si="26"/>
        <v>0</v>
      </c>
      <c r="D183" s="116">
        <v>0</v>
      </c>
      <c r="E183" s="118"/>
      <c r="F183" s="229">
        <f t="shared" ref="F183:F246" si="30">D183+E183</f>
        <v>0</v>
      </c>
      <c r="G183" s="116"/>
      <c r="H183" s="408"/>
      <c r="I183" s="230">
        <f t="shared" ref="I183:I246" si="31">G183+H183</f>
        <v>0</v>
      </c>
      <c r="J183" s="116">
        <v>0</v>
      </c>
      <c r="K183" s="408"/>
      <c r="L183" s="230">
        <f t="shared" ref="L183:L246" si="32">J183+K183</f>
        <v>0</v>
      </c>
      <c r="M183" s="464"/>
      <c r="N183" s="118"/>
      <c r="O183" s="230">
        <f t="shared" ref="O183:O246" si="33">M183+N183</f>
        <v>0</v>
      </c>
      <c r="P183" s="387"/>
    </row>
    <row r="184" spans="1:16" ht="72" hidden="1" x14ac:dyDescent="0.25">
      <c r="A184" s="64">
        <v>3292</v>
      </c>
      <c r="B184" s="111" t="s">
        <v>199</v>
      </c>
      <c r="C184" s="227">
        <f t="shared" si="26"/>
        <v>0</v>
      </c>
      <c r="D184" s="116">
        <v>0</v>
      </c>
      <c r="E184" s="118"/>
      <c r="F184" s="229">
        <f t="shared" si="30"/>
        <v>0</v>
      </c>
      <c r="G184" s="116"/>
      <c r="H184" s="408"/>
      <c r="I184" s="230">
        <f t="shared" si="31"/>
        <v>0</v>
      </c>
      <c r="J184" s="116">
        <v>0</v>
      </c>
      <c r="K184" s="408"/>
      <c r="L184" s="230">
        <f t="shared" si="32"/>
        <v>0</v>
      </c>
      <c r="M184" s="464"/>
      <c r="N184" s="118"/>
      <c r="O184" s="230">
        <f t="shared" si="33"/>
        <v>0</v>
      </c>
      <c r="P184" s="387"/>
    </row>
    <row r="185" spans="1:16" ht="72" hidden="1" x14ac:dyDescent="0.25">
      <c r="A185" s="64">
        <v>3293</v>
      </c>
      <c r="B185" s="111" t="s">
        <v>200</v>
      </c>
      <c r="C185" s="227">
        <f t="shared" si="26"/>
        <v>0</v>
      </c>
      <c r="D185" s="116">
        <v>0</v>
      </c>
      <c r="E185" s="118"/>
      <c r="F185" s="229">
        <f t="shared" si="30"/>
        <v>0</v>
      </c>
      <c r="G185" s="116"/>
      <c r="H185" s="408"/>
      <c r="I185" s="230">
        <f t="shared" si="31"/>
        <v>0</v>
      </c>
      <c r="J185" s="116">
        <v>0</v>
      </c>
      <c r="K185" s="408"/>
      <c r="L185" s="230">
        <f t="shared" si="32"/>
        <v>0</v>
      </c>
      <c r="M185" s="464"/>
      <c r="N185" s="118"/>
      <c r="O185" s="230">
        <f t="shared" si="33"/>
        <v>0</v>
      </c>
      <c r="P185" s="387"/>
    </row>
    <row r="186" spans="1:16" ht="60" hidden="1" x14ac:dyDescent="0.25">
      <c r="A186" s="256">
        <v>3294</v>
      </c>
      <c r="B186" s="111" t="s">
        <v>201</v>
      </c>
      <c r="C186" s="618">
        <f t="shared" si="26"/>
        <v>0</v>
      </c>
      <c r="D186" s="257">
        <v>0</v>
      </c>
      <c r="E186" s="260"/>
      <c r="F186" s="482">
        <f t="shared" si="30"/>
        <v>0</v>
      </c>
      <c r="G186" s="257"/>
      <c r="H186" s="483"/>
      <c r="I186" s="479">
        <f t="shared" si="31"/>
        <v>0</v>
      </c>
      <c r="J186" s="257">
        <v>0</v>
      </c>
      <c r="K186" s="483"/>
      <c r="L186" s="479">
        <f t="shared" si="32"/>
        <v>0</v>
      </c>
      <c r="M186" s="484"/>
      <c r="N186" s="260"/>
      <c r="O186" s="479">
        <f t="shared" si="33"/>
        <v>0</v>
      </c>
      <c r="P186" s="480"/>
    </row>
    <row r="187" spans="1:16" ht="48" hidden="1" x14ac:dyDescent="0.25">
      <c r="A187" s="137">
        <v>3300</v>
      </c>
      <c r="B187" s="253" t="s">
        <v>202</v>
      </c>
      <c r="C187" s="265">
        <f t="shared" si="26"/>
        <v>0</v>
      </c>
      <c r="D187" s="211">
        <f>SUM(D188:D189)</f>
        <v>0</v>
      </c>
      <c r="E187" s="266">
        <f>SUM(E188:E189)</f>
        <v>0</v>
      </c>
      <c r="F187" s="267">
        <f t="shared" si="30"/>
        <v>0</v>
      </c>
      <c r="G187" s="211">
        <f>SUM(G188:G189)</f>
        <v>0</v>
      </c>
      <c r="H187" s="486">
        <f t="shared" ref="H187" si="34">SUM(H188:H189)</f>
        <v>0</v>
      </c>
      <c r="I187" s="268">
        <f t="shared" si="31"/>
        <v>0</v>
      </c>
      <c r="J187" s="211">
        <f>SUM(J188:J189)</f>
        <v>0</v>
      </c>
      <c r="K187" s="486">
        <f t="shared" ref="K187" si="35">SUM(K188:K189)</f>
        <v>0</v>
      </c>
      <c r="L187" s="268">
        <f t="shared" si="32"/>
        <v>0</v>
      </c>
      <c r="M187" s="459">
        <f t="shared" ref="M187:N187" si="36">SUM(M188:M189)</f>
        <v>0</v>
      </c>
      <c r="N187" s="266">
        <f t="shared" si="36"/>
        <v>0</v>
      </c>
      <c r="O187" s="268">
        <f t="shared" si="33"/>
        <v>0</v>
      </c>
      <c r="P187" s="460"/>
    </row>
    <row r="188" spans="1:16" ht="48" hidden="1" x14ac:dyDescent="0.25">
      <c r="A188" s="155">
        <v>3310</v>
      </c>
      <c r="B188" s="156" t="s">
        <v>203</v>
      </c>
      <c r="C188" s="216">
        <f t="shared" si="26"/>
        <v>0</v>
      </c>
      <c r="D188" s="231">
        <v>0</v>
      </c>
      <c r="E188" s="234"/>
      <c r="F188" s="218">
        <f t="shared" si="30"/>
        <v>0</v>
      </c>
      <c r="G188" s="231"/>
      <c r="H188" s="467"/>
      <c r="I188" s="219">
        <f t="shared" si="31"/>
        <v>0</v>
      </c>
      <c r="J188" s="231">
        <v>0</v>
      </c>
      <c r="K188" s="467"/>
      <c r="L188" s="219">
        <f t="shared" si="32"/>
        <v>0</v>
      </c>
      <c r="M188" s="468"/>
      <c r="N188" s="234"/>
      <c r="O188" s="219">
        <f t="shared" si="33"/>
        <v>0</v>
      </c>
      <c r="P188" s="434"/>
    </row>
    <row r="189" spans="1:16" ht="60" hidden="1" x14ac:dyDescent="0.25">
      <c r="A189" s="55">
        <v>3320</v>
      </c>
      <c r="B189" s="101" t="s">
        <v>204</v>
      </c>
      <c r="C189" s="240">
        <f t="shared" si="26"/>
        <v>0</v>
      </c>
      <c r="D189" s="106">
        <v>0</v>
      </c>
      <c r="E189" s="108"/>
      <c r="F189" s="242">
        <f t="shared" si="30"/>
        <v>0</v>
      </c>
      <c r="G189" s="106"/>
      <c r="H189" s="403"/>
      <c r="I189" s="243">
        <f t="shared" si="31"/>
        <v>0</v>
      </c>
      <c r="J189" s="106">
        <v>0</v>
      </c>
      <c r="K189" s="403"/>
      <c r="L189" s="243">
        <f t="shared" si="32"/>
        <v>0</v>
      </c>
      <c r="M189" s="463"/>
      <c r="N189" s="108"/>
      <c r="O189" s="243">
        <f t="shared" si="33"/>
        <v>0</v>
      </c>
      <c r="P189" s="382"/>
    </row>
    <row r="190" spans="1:16" hidden="1" x14ac:dyDescent="0.25">
      <c r="A190" s="269">
        <v>4000</v>
      </c>
      <c r="B190" s="200" t="s">
        <v>205</v>
      </c>
      <c r="C190" s="608">
        <f t="shared" si="26"/>
        <v>0</v>
      </c>
      <c r="D190" s="206">
        <f>SUM(D191,D194)</f>
        <v>0</v>
      </c>
      <c r="E190" s="207">
        <f>SUM(E191,E194)</f>
        <v>0</v>
      </c>
      <c r="F190" s="208">
        <f t="shared" si="30"/>
        <v>0</v>
      </c>
      <c r="G190" s="206">
        <f>SUM(G191,G194)</f>
        <v>0</v>
      </c>
      <c r="H190" s="456">
        <f>SUM(H191,H194)</f>
        <v>0</v>
      </c>
      <c r="I190" s="209">
        <f t="shared" si="31"/>
        <v>0</v>
      </c>
      <c r="J190" s="206">
        <f>SUM(J191,J194)</f>
        <v>0</v>
      </c>
      <c r="K190" s="456">
        <f>SUM(K191,K194)</f>
        <v>0</v>
      </c>
      <c r="L190" s="209">
        <f t="shared" si="32"/>
        <v>0</v>
      </c>
      <c r="M190" s="457">
        <f>SUM(M191,M194)</f>
        <v>0</v>
      </c>
      <c r="N190" s="207">
        <f>SUM(N191,N194)</f>
        <v>0</v>
      </c>
      <c r="O190" s="209">
        <f t="shared" si="33"/>
        <v>0</v>
      </c>
      <c r="P190" s="458"/>
    </row>
    <row r="191" spans="1:16" ht="24" hidden="1" x14ac:dyDescent="0.25">
      <c r="A191" s="270">
        <v>4200</v>
      </c>
      <c r="B191" s="210" t="s">
        <v>206</v>
      </c>
      <c r="C191" s="97">
        <f t="shared" si="26"/>
        <v>0</v>
      </c>
      <c r="D191" s="95">
        <f>SUM(D192,D193)</f>
        <v>0</v>
      </c>
      <c r="E191" s="98">
        <f>SUM(E192,E193)</f>
        <v>0</v>
      </c>
      <c r="F191" s="212">
        <f t="shared" si="30"/>
        <v>0</v>
      </c>
      <c r="G191" s="95">
        <f>SUM(G192,G193)</f>
        <v>0</v>
      </c>
      <c r="H191" s="399">
        <f>SUM(H192,H193)</f>
        <v>0</v>
      </c>
      <c r="I191" s="99">
        <f t="shared" si="31"/>
        <v>0</v>
      </c>
      <c r="J191" s="95">
        <f>SUM(J192,J193)</f>
        <v>0</v>
      </c>
      <c r="K191" s="399">
        <f>SUM(K192,K193)</f>
        <v>0</v>
      </c>
      <c r="L191" s="99">
        <f t="shared" si="32"/>
        <v>0</v>
      </c>
      <c r="M191" s="469">
        <f>SUM(M192,M193)</f>
        <v>0</v>
      </c>
      <c r="N191" s="98">
        <f>SUM(N192,N193)</f>
        <v>0</v>
      </c>
      <c r="O191" s="99">
        <f t="shared" si="33"/>
        <v>0</v>
      </c>
      <c r="P191" s="397"/>
    </row>
    <row r="192" spans="1:16" ht="36" hidden="1" x14ac:dyDescent="0.25">
      <c r="A192" s="350">
        <v>4240</v>
      </c>
      <c r="B192" s="101" t="s">
        <v>207</v>
      </c>
      <c r="C192" s="240">
        <f t="shared" si="26"/>
        <v>0</v>
      </c>
      <c r="D192" s="106">
        <v>0</v>
      </c>
      <c r="E192" s="108"/>
      <c r="F192" s="242">
        <f t="shared" si="30"/>
        <v>0</v>
      </c>
      <c r="G192" s="106"/>
      <c r="H192" s="403"/>
      <c r="I192" s="243">
        <f t="shared" si="31"/>
        <v>0</v>
      </c>
      <c r="J192" s="106">
        <v>0</v>
      </c>
      <c r="K192" s="403"/>
      <c r="L192" s="243">
        <f t="shared" si="32"/>
        <v>0</v>
      </c>
      <c r="M192" s="463"/>
      <c r="N192" s="108"/>
      <c r="O192" s="243">
        <f t="shared" si="33"/>
        <v>0</v>
      </c>
      <c r="P192" s="382"/>
    </row>
    <row r="193" spans="1:16" ht="24" hidden="1" x14ac:dyDescent="0.25">
      <c r="A193" s="224">
        <v>4250</v>
      </c>
      <c r="B193" s="111" t="s">
        <v>208</v>
      </c>
      <c r="C193" s="227">
        <f t="shared" si="26"/>
        <v>0</v>
      </c>
      <c r="D193" s="116">
        <v>0</v>
      </c>
      <c r="E193" s="118"/>
      <c r="F193" s="229">
        <f t="shared" si="30"/>
        <v>0</v>
      </c>
      <c r="G193" s="116"/>
      <c r="H193" s="408"/>
      <c r="I193" s="230">
        <f t="shared" si="31"/>
        <v>0</v>
      </c>
      <c r="J193" s="116">
        <v>0</v>
      </c>
      <c r="K193" s="408"/>
      <c r="L193" s="230">
        <f t="shared" si="32"/>
        <v>0</v>
      </c>
      <c r="M193" s="464"/>
      <c r="N193" s="118"/>
      <c r="O193" s="230">
        <f t="shared" si="33"/>
        <v>0</v>
      </c>
      <c r="P193" s="387"/>
    </row>
    <row r="194" spans="1:16" hidden="1" x14ac:dyDescent="0.25">
      <c r="A194" s="85">
        <v>4300</v>
      </c>
      <c r="B194" s="210" t="s">
        <v>209</v>
      </c>
      <c r="C194" s="97">
        <f t="shared" si="26"/>
        <v>0</v>
      </c>
      <c r="D194" s="95">
        <f>SUM(D195)</f>
        <v>0</v>
      </c>
      <c r="E194" s="98">
        <f>SUM(E195)</f>
        <v>0</v>
      </c>
      <c r="F194" s="212">
        <f t="shared" si="30"/>
        <v>0</v>
      </c>
      <c r="G194" s="95">
        <f>SUM(G195)</f>
        <v>0</v>
      </c>
      <c r="H194" s="399">
        <f>SUM(H195)</f>
        <v>0</v>
      </c>
      <c r="I194" s="99">
        <f t="shared" si="31"/>
        <v>0</v>
      </c>
      <c r="J194" s="95">
        <f>SUM(J195)</f>
        <v>0</v>
      </c>
      <c r="K194" s="399">
        <f>SUM(K195)</f>
        <v>0</v>
      </c>
      <c r="L194" s="99">
        <f t="shared" si="32"/>
        <v>0</v>
      </c>
      <c r="M194" s="469">
        <f>SUM(M195)</f>
        <v>0</v>
      </c>
      <c r="N194" s="98">
        <f>SUM(N195)</f>
        <v>0</v>
      </c>
      <c r="O194" s="99">
        <f t="shared" si="33"/>
        <v>0</v>
      </c>
      <c r="P194" s="397"/>
    </row>
    <row r="195" spans="1:16" ht="24" hidden="1" x14ac:dyDescent="0.25">
      <c r="A195" s="350">
        <v>4310</v>
      </c>
      <c r="B195" s="101" t="s">
        <v>210</v>
      </c>
      <c r="C195" s="240">
        <f t="shared" si="26"/>
        <v>0</v>
      </c>
      <c r="D195" s="238">
        <f>SUM(D196:D196)</f>
        <v>0</v>
      </c>
      <c r="E195" s="241">
        <f>SUM(E196:E196)</f>
        <v>0</v>
      </c>
      <c r="F195" s="242">
        <f t="shared" si="30"/>
        <v>0</v>
      </c>
      <c r="G195" s="238">
        <f>SUM(G196:G196)</f>
        <v>0</v>
      </c>
      <c r="H195" s="470">
        <f>SUM(H196:H196)</f>
        <v>0</v>
      </c>
      <c r="I195" s="243">
        <f t="shared" si="31"/>
        <v>0</v>
      </c>
      <c r="J195" s="238">
        <f>SUM(J196:J196)</f>
        <v>0</v>
      </c>
      <c r="K195" s="470">
        <f>SUM(K196:K196)</f>
        <v>0</v>
      </c>
      <c r="L195" s="243">
        <f t="shared" si="32"/>
        <v>0</v>
      </c>
      <c r="M195" s="471">
        <f>SUM(M196:M196)</f>
        <v>0</v>
      </c>
      <c r="N195" s="241">
        <f>SUM(N196:N196)</f>
        <v>0</v>
      </c>
      <c r="O195" s="243">
        <f t="shared" si="33"/>
        <v>0</v>
      </c>
      <c r="P195" s="382"/>
    </row>
    <row r="196" spans="1:16" ht="36" hidden="1" x14ac:dyDescent="0.25">
      <c r="A196" s="64">
        <v>4311</v>
      </c>
      <c r="B196" s="111" t="s">
        <v>211</v>
      </c>
      <c r="C196" s="227">
        <f t="shared" si="26"/>
        <v>0</v>
      </c>
      <c r="D196" s="116">
        <v>0</v>
      </c>
      <c r="E196" s="118"/>
      <c r="F196" s="229">
        <f t="shared" si="30"/>
        <v>0</v>
      </c>
      <c r="G196" s="116"/>
      <c r="H196" s="408"/>
      <c r="I196" s="230">
        <f t="shared" si="31"/>
        <v>0</v>
      </c>
      <c r="J196" s="116">
        <v>0</v>
      </c>
      <c r="K196" s="408"/>
      <c r="L196" s="230">
        <f t="shared" si="32"/>
        <v>0</v>
      </c>
      <c r="M196" s="464"/>
      <c r="N196" s="118"/>
      <c r="O196" s="230">
        <f t="shared" si="33"/>
        <v>0</v>
      </c>
      <c r="P196" s="387"/>
    </row>
    <row r="197" spans="1:16" s="37" customFormat="1" ht="24" x14ac:dyDescent="0.25">
      <c r="A197" s="271"/>
      <c r="B197" s="29" t="s">
        <v>212</v>
      </c>
      <c r="C197" s="175">
        <f t="shared" si="26"/>
        <v>76600</v>
      </c>
      <c r="D197" s="173">
        <f>SUM(D198,D233,D271)</f>
        <v>76600</v>
      </c>
      <c r="E197" s="176">
        <f>SUM(E198,E233,E271)</f>
        <v>0</v>
      </c>
      <c r="F197" s="198">
        <f t="shared" si="30"/>
        <v>76600</v>
      </c>
      <c r="G197" s="173">
        <f>SUM(G198,G233,G271)</f>
        <v>0</v>
      </c>
      <c r="H197" s="453">
        <f>SUM(H198,H233,H271)</f>
        <v>0</v>
      </c>
      <c r="I197" s="199">
        <f t="shared" si="31"/>
        <v>0</v>
      </c>
      <c r="J197" s="173">
        <f>SUM(J198,J233,J271)</f>
        <v>0</v>
      </c>
      <c r="K197" s="453">
        <f>SUM(K198,K233,K271)</f>
        <v>0</v>
      </c>
      <c r="L197" s="199">
        <f t="shared" si="32"/>
        <v>0</v>
      </c>
      <c r="M197" s="487">
        <f>SUM(M198,M233,M271)</f>
        <v>0</v>
      </c>
      <c r="N197" s="488">
        <f>SUM(N198,N233,N271)</f>
        <v>0</v>
      </c>
      <c r="O197" s="489">
        <f t="shared" si="33"/>
        <v>0</v>
      </c>
      <c r="P197" s="490"/>
    </row>
    <row r="198" spans="1:16" x14ac:dyDescent="0.25">
      <c r="A198" s="200">
        <v>5000</v>
      </c>
      <c r="B198" s="200" t="s">
        <v>213</v>
      </c>
      <c r="C198" s="608">
        <f>F198+I198+L198+O198</f>
        <v>76600</v>
      </c>
      <c r="D198" s="206">
        <f>D199+D207</f>
        <v>76600</v>
      </c>
      <c r="E198" s="207">
        <f>E199+E207</f>
        <v>0</v>
      </c>
      <c r="F198" s="208">
        <f t="shared" si="30"/>
        <v>76600</v>
      </c>
      <c r="G198" s="206">
        <f>G199+G207</f>
        <v>0</v>
      </c>
      <c r="H198" s="456">
        <f>H199+H207</f>
        <v>0</v>
      </c>
      <c r="I198" s="209">
        <f t="shared" si="31"/>
        <v>0</v>
      </c>
      <c r="J198" s="206">
        <f>J199+J207</f>
        <v>0</v>
      </c>
      <c r="K198" s="456">
        <f>K199+K207</f>
        <v>0</v>
      </c>
      <c r="L198" s="209">
        <f t="shared" si="32"/>
        <v>0</v>
      </c>
      <c r="M198" s="457">
        <f>M199+M207</f>
        <v>0</v>
      </c>
      <c r="N198" s="207">
        <f>N199+N207</f>
        <v>0</v>
      </c>
      <c r="O198" s="209">
        <f t="shared" si="33"/>
        <v>0</v>
      </c>
      <c r="P198" s="458"/>
    </row>
    <row r="199" spans="1:16" x14ac:dyDescent="0.25">
      <c r="A199" s="85">
        <v>5100</v>
      </c>
      <c r="B199" s="210" t="s">
        <v>214</v>
      </c>
      <c r="C199" s="97">
        <f t="shared" si="26"/>
        <v>3600</v>
      </c>
      <c r="D199" s="95">
        <f>D200+D201+D204+D205+D206</f>
        <v>3600</v>
      </c>
      <c r="E199" s="98">
        <f>E200+E201+E204+E205+E206</f>
        <v>0</v>
      </c>
      <c r="F199" s="212">
        <f t="shared" si="30"/>
        <v>3600</v>
      </c>
      <c r="G199" s="95">
        <f>G200+G201+G204+G205+G206</f>
        <v>0</v>
      </c>
      <c r="H199" s="399">
        <f>H200+H201+H204+H205+H206</f>
        <v>0</v>
      </c>
      <c r="I199" s="99">
        <f t="shared" si="31"/>
        <v>0</v>
      </c>
      <c r="J199" s="95">
        <f>J200+J201+J204+J205+J206</f>
        <v>0</v>
      </c>
      <c r="K199" s="399">
        <f>K200+K201+K204+K205+K206</f>
        <v>0</v>
      </c>
      <c r="L199" s="99">
        <f t="shared" si="32"/>
        <v>0</v>
      </c>
      <c r="M199" s="469">
        <f>M200+M201+M204+M205+M206</f>
        <v>0</v>
      </c>
      <c r="N199" s="98">
        <f>N200+N201+N204+N205+N206</f>
        <v>0</v>
      </c>
      <c r="O199" s="99">
        <f t="shared" si="33"/>
        <v>0</v>
      </c>
      <c r="P199" s="397"/>
    </row>
    <row r="200" spans="1:16" x14ac:dyDescent="0.25">
      <c r="A200" s="350">
        <v>5110</v>
      </c>
      <c r="B200" s="101" t="s">
        <v>215</v>
      </c>
      <c r="C200" s="240">
        <f t="shared" si="26"/>
        <v>3600</v>
      </c>
      <c r="D200" s="106">
        <v>3600</v>
      </c>
      <c r="E200" s="108"/>
      <c r="F200" s="242">
        <f t="shared" si="30"/>
        <v>3600</v>
      </c>
      <c r="G200" s="106"/>
      <c r="H200" s="403"/>
      <c r="I200" s="243">
        <f t="shared" si="31"/>
        <v>0</v>
      </c>
      <c r="J200" s="106">
        <v>0</v>
      </c>
      <c r="K200" s="403"/>
      <c r="L200" s="243">
        <f t="shared" si="32"/>
        <v>0</v>
      </c>
      <c r="M200" s="463"/>
      <c r="N200" s="108"/>
      <c r="O200" s="243">
        <f t="shared" si="33"/>
        <v>0</v>
      </c>
      <c r="P200" s="382"/>
    </row>
    <row r="201" spans="1:16" ht="24" hidden="1" x14ac:dyDescent="0.25">
      <c r="A201" s="224">
        <v>5120</v>
      </c>
      <c r="B201" s="111" t="s">
        <v>216</v>
      </c>
      <c r="C201" s="227">
        <f t="shared" si="26"/>
        <v>0</v>
      </c>
      <c r="D201" s="225">
        <f>D202+D203</f>
        <v>0</v>
      </c>
      <c r="E201" s="228">
        <f>E202+E203</f>
        <v>0</v>
      </c>
      <c r="F201" s="229">
        <f t="shared" si="30"/>
        <v>0</v>
      </c>
      <c r="G201" s="225">
        <f>G202+G203</f>
        <v>0</v>
      </c>
      <c r="H201" s="465">
        <f>H202+H203</f>
        <v>0</v>
      </c>
      <c r="I201" s="230">
        <f t="shared" si="31"/>
        <v>0</v>
      </c>
      <c r="J201" s="225">
        <f>J202+J203</f>
        <v>0</v>
      </c>
      <c r="K201" s="465">
        <f>K202+K203</f>
        <v>0</v>
      </c>
      <c r="L201" s="230">
        <f t="shared" si="32"/>
        <v>0</v>
      </c>
      <c r="M201" s="466">
        <f>M202+M203</f>
        <v>0</v>
      </c>
      <c r="N201" s="228">
        <f>N202+N203</f>
        <v>0</v>
      </c>
      <c r="O201" s="230">
        <f t="shared" si="33"/>
        <v>0</v>
      </c>
      <c r="P201" s="387"/>
    </row>
    <row r="202" spans="1:16" hidden="1" x14ac:dyDescent="0.25">
      <c r="A202" s="64">
        <v>5121</v>
      </c>
      <c r="B202" s="111" t="s">
        <v>217</v>
      </c>
      <c r="C202" s="227">
        <f t="shared" si="26"/>
        <v>0</v>
      </c>
      <c r="D202" s="116">
        <v>0</v>
      </c>
      <c r="E202" s="118"/>
      <c r="F202" s="229">
        <f t="shared" si="30"/>
        <v>0</v>
      </c>
      <c r="G202" s="116"/>
      <c r="H202" s="408"/>
      <c r="I202" s="230">
        <f t="shared" si="31"/>
        <v>0</v>
      </c>
      <c r="J202" s="116">
        <v>0</v>
      </c>
      <c r="K202" s="408"/>
      <c r="L202" s="230">
        <f t="shared" si="32"/>
        <v>0</v>
      </c>
      <c r="M202" s="464"/>
      <c r="N202" s="118"/>
      <c r="O202" s="230">
        <f t="shared" si="33"/>
        <v>0</v>
      </c>
      <c r="P202" s="387"/>
    </row>
    <row r="203" spans="1:16" ht="24" hidden="1" x14ac:dyDescent="0.25">
      <c r="A203" s="64">
        <v>5129</v>
      </c>
      <c r="B203" s="111" t="s">
        <v>218</v>
      </c>
      <c r="C203" s="227">
        <f t="shared" si="26"/>
        <v>0</v>
      </c>
      <c r="D203" s="116">
        <v>0</v>
      </c>
      <c r="E203" s="118"/>
      <c r="F203" s="229">
        <f t="shared" si="30"/>
        <v>0</v>
      </c>
      <c r="G203" s="116"/>
      <c r="H203" s="408"/>
      <c r="I203" s="230">
        <f t="shared" si="31"/>
        <v>0</v>
      </c>
      <c r="J203" s="116">
        <v>0</v>
      </c>
      <c r="K203" s="408"/>
      <c r="L203" s="230">
        <f t="shared" si="32"/>
        <v>0</v>
      </c>
      <c r="M203" s="464"/>
      <c r="N203" s="118"/>
      <c r="O203" s="230">
        <f t="shared" si="33"/>
        <v>0</v>
      </c>
      <c r="P203" s="387"/>
    </row>
    <row r="204" spans="1:16" hidden="1" x14ac:dyDescent="0.25">
      <c r="A204" s="224">
        <v>5130</v>
      </c>
      <c r="B204" s="111" t="s">
        <v>219</v>
      </c>
      <c r="C204" s="227">
        <f t="shared" si="26"/>
        <v>0</v>
      </c>
      <c r="D204" s="116">
        <v>0</v>
      </c>
      <c r="E204" s="118"/>
      <c r="F204" s="229">
        <f t="shared" si="30"/>
        <v>0</v>
      </c>
      <c r="G204" s="116"/>
      <c r="H204" s="408"/>
      <c r="I204" s="230">
        <f t="shared" si="31"/>
        <v>0</v>
      </c>
      <c r="J204" s="116">
        <v>0</v>
      </c>
      <c r="K204" s="408"/>
      <c r="L204" s="230">
        <f t="shared" si="32"/>
        <v>0</v>
      </c>
      <c r="M204" s="464"/>
      <c r="N204" s="118"/>
      <c r="O204" s="230">
        <f t="shared" si="33"/>
        <v>0</v>
      </c>
      <c r="P204" s="387"/>
    </row>
    <row r="205" spans="1:16" hidden="1" x14ac:dyDescent="0.25">
      <c r="A205" s="224">
        <v>5140</v>
      </c>
      <c r="B205" s="111" t="s">
        <v>220</v>
      </c>
      <c r="C205" s="227">
        <f t="shared" si="26"/>
        <v>0</v>
      </c>
      <c r="D205" s="116">
        <v>0</v>
      </c>
      <c r="E205" s="118"/>
      <c r="F205" s="229">
        <f t="shared" si="30"/>
        <v>0</v>
      </c>
      <c r="G205" s="116"/>
      <c r="H205" s="408"/>
      <c r="I205" s="230">
        <f t="shared" si="31"/>
        <v>0</v>
      </c>
      <c r="J205" s="116">
        <v>0</v>
      </c>
      <c r="K205" s="408"/>
      <c r="L205" s="230">
        <f t="shared" si="32"/>
        <v>0</v>
      </c>
      <c r="M205" s="464"/>
      <c r="N205" s="118"/>
      <c r="O205" s="230">
        <f t="shared" si="33"/>
        <v>0</v>
      </c>
      <c r="P205" s="387"/>
    </row>
    <row r="206" spans="1:16" ht="24" hidden="1" x14ac:dyDescent="0.25">
      <c r="A206" s="224">
        <v>5170</v>
      </c>
      <c r="B206" s="111" t="s">
        <v>221</v>
      </c>
      <c r="C206" s="227">
        <f t="shared" si="26"/>
        <v>0</v>
      </c>
      <c r="D206" s="116">
        <v>0</v>
      </c>
      <c r="E206" s="118"/>
      <c r="F206" s="229">
        <f t="shared" si="30"/>
        <v>0</v>
      </c>
      <c r="G206" s="116"/>
      <c r="H206" s="408"/>
      <c r="I206" s="230">
        <f t="shared" si="31"/>
        <v>0</v>
      </c>
      <c r="J206" s="116">
        <v>0</v>
      </c>
      <c r="K206" s="408"/>
      <c r="L206" s="230">
        <f t="shared" si="32"/>
        <v>0</v>
      </c>
      <c r="M206" s="464"/>
      <c r="N206" s="118"/>
      <c r="O206" s="230">
        <f t="shared" si="33"/>
        <v>0</v>
      </c>
      <c r="P206" s="387"/>
    </row>
    <row r="207" spans="1:16" x14ac:dyDescent="0.25">
      <c r="A207" s="85">
        <v>5200</v>
      </c>
      <c r="B207" s="210" t="s">
        <v>222</v>
      </c>
      <c r="C207" s="97">
        <f t="shared" si="26"/>
        <v>73000</v>
      </c>
      <c r="D207" s="95">
        <f>D208+D218+D219+D228+D229+D230+D232</f>
        <v>73000</v>
      </c>
      <c r="E207" s="98">
        <f>E208+E218+E219+E228+E229+E230+E232</f>
        <v>0</v>
      </c>
      <c r="F207" s="212">
        <f t="shared" si="30"/>
        <v>73000</v>
      </c>
      <c r="G207" s="95">
        <f>G208+G218+G219+G228+G229+G230+G232</f>
        <v>0</v>
      </c>
      <c r="H207" s="399">
        <f>H208+H218+H219+H228+H229+H230+H232</f>
        <v>0</v>
      </c>
      <c r="I207" s="99">
        <f t="shared" si="31"/>
        <v>0</v>
      </c>
      <c r="J207" s="95">
        <f>J208+J218+J219+J228+J229+J230+J232</f>
        <v>0</v>
      </c>
      <c r="K207" s="399">
        <f>K208+K218+K219+K228+K229+K230+K232</f>
        <v>0</v>
      </c>
      <c r="L207" s="99">
        <f t="shared" si="32"/>
        <v>0</v>
      </c>
      <c r="M207" s="469">
        <f>M208+M218+M219+M228+M229+M230+M232</f>
        <v>0</v>
      </c>
      <c r="N207" s="98">
        <f>N208+N218+N219+N228+N229+N230+N232</f>
        <v>0</v>
      </c>
      <c r="O207" s="99">
        <f t="shared" si="33"/>
        <v>0</v>
      </c>
      <c r="P207" s="397"/>
    </row>
    <row r="208" spans="1:16" hidden="1" x14ac:dyDescent="0.25">
      <c r="A208" s="213">
        <v>5210</v>
      </c>
      <c r="B208" s="156" t="s">
        <v>223</v>
      </c>
      <c r="C208" s="216">
        <f t="shared" si="26"/>
        <v>0</v>
      </c>
      <c r="D208" s="214">
        <f>SUM(D209:D217)</f>
        <v>0</v>
      </c>
      <c r="E208" s="217">
        <f>SUM(E209:E217)</f>
        <v>0</v>
      </c>
      <c r="F208" s="218">
        <f t="shared" si="30"/>
        <v>0</v>
      </c>
      <c r="G208" s="214">
        <f>SUM(G209:G217)</f>
        <v>0</v>
      </c>
      <c r="H208" s="461">
        <f>SUM(H209:H217)</f>
        <v>0</v>
      </c>
      <c r="I208" s="219">
        <f t="shared" si="31"/>
        <v>0</v>
      </c>
      <c r="J208" s="214">
        <f>SUM(J209:J217)</f>
        <v>0</v>
      </c>
      <c r="K208" s="461">
        <f>SUM(K209:K217)</f>
        <v>0</v>
      </c>
      <c r="L208" s="219">
        <f t="shared" si="32"/>
        <v>0</v>
      </c>
      <c r="M208" s="462">
        <f>SUM(M209:M217)</f>
        <v>0</v>
      </c>
      <c r="N208" s="217">
        <f>SUM(N209:N217)</f>
        <v>0</v>
      </c>
      <c r="O208" s="219">
        <f t="shared" si="33"/>
        <v>0</v>
      </c>
      <c r="P208" s="434"/>
    </row>
    <row r="209" spans="1:16" hidden="1" x14ac:dyDescent="0.25">
      <c r="A209" s="55">
        <v>5211</v>
      </c>
      <c r="B209" s="101" t="s">
        <v>224</v>
      </c>
      <c r="C209" s="227">
        <f t="shared" si="26"/>
        <v>0</v>
      </c>
      <c r="D209" s="106">
        <v>0</v>
      </c>
      <c r="E209" s="108"/>
      <c r="F209" s="242">
        <f t="shared" si="30"/>
        <v>0</v>
      </c>
      <c r="G209" s="106"/>
      <c r="H209" s="403"/>
      <c r="I209" s="243">
        <f t="shared" si="31"/>
        <v>0</v>
      </c>
      <c r="J209" s="106">
        <v>0</v>
      </c>
      <c r="K209" s="403"/>
      <c r="L209" s="243">
        <f t="shared" si="32"/>
        <v>0</v>
      </c>
      <c r="M209" s="463"/>
      <c r="N209" s="108"/>
      <c r="O209" s="243">
        <f t="shared" si="33"/>
        <v>0</v>
      </c>
      <c r="P209" s="382"/>
    </row>
    <row r="210" spans="1:16" hidden="1" x14ac:dyDescent="0.25">
      <c r="A210" s="64">
        <v>5212</v>
      </c>
      <c r="B210" s="111" t="s">
        <v>225</v>
      </c>
      <c r="C210" s="227">
        <f t="shared" si="26"/>
        <v>0</v>
      </c>
      <c r="D210" s="116">
        <v>0</v>
      </c>
      <c r="E210" s="118"/>
      <c r="F210" s="229">
        <f t="shared" si="30"/>
        <v>0</v>
      </c>
      <c r="G210" s="116"/>
      <c r="H210" s="408"/>
      <c r="I210" s="230">
        <f t="shared" si="31"/>
        <v>0</v>
      </c>
      <c r="J210" s="116">
        <v>0</v>
      </c>
      <c r="K210" s="408"/>
      <c r="L210" s="230">
        <f t="shared" si="32"/>
        <v>0</v>
      </c>
      <c r="M210" s="464"/>
      <c r="N210" s="118"/>
      <c r="O210" s="230">
        <f t="shared" si="33"/>
        <v>0</v>
      </c>
      <c r="P210" s="387"/>
    </row>
    <row r="211" spans="1:16" hidden="1" x14ac:dyDescent="0.25">
      <c r="A211" s="64">
        <v>5213</v>
      </c>
      <c r="B211" s="111" t="s">
        <v>226</v>
      </c>
      <c r="C211" s="227">
        <f t="shared" si="26"/>
        <v>0</v>
      </c>
      <c r="D211" s="116">
        <v>0</v>
      </c>
      <c r="E211" s="118"/>
      <c r="F211" s="229">
        <f t="shared" si="30"/>
        <v>0</v>
      </c>
      <c r="G211" s="116"/>
      <c r="H211" s="408"/>
      <c r="I211" s="230">
        <f t="shared" si="31"/>
        <v>0</v>
      </c>
      <c r="J211" s="116">
        <v>0</v>
      </c>
      <c r="K211" s="408"/>
      <c r="L211" s="230">
        <f t="shared" si="32"/>
        <v>0</v>
      </c>
      <c r="M211" s="464"/>
      <c r="N211" s="118"/>
      <c r="O211" s="230">
        <f t="shared" si="33"/>
        <v>0</v>
      </c>
      <c r="P211" s="387"/>
    </row>
    <row r="212" spans="1:16" hidden="1" x14ac:dyDescent="0.25">
      <c r="A212" s="64">
        <v>5214</v>
      </c>
      <c r="B212" s="111" t="s">
        <v>227</v>
      </c>
      <c r="C212" s="227">
        <f t="shared" si="26"/>
        <v>0</v>
      </c>
      <c r="D212" s="116">
        <v>0</v>
      </c>
      <c r="E212" s="118"/>
      <c r="F212" s="229">
        <f t="shared" si="30"/>
        <v>0</v>
      </c>
      <c r="G212" s="116"/>
      <c r="H212" s="408"/>
      <c r="I212" s="230">
        <f t="shared" si="31"/>
        <v>0</v>
      </c>
      <c r="J212" s="116">
        <v>0</v>
      </c>
      <c r="K212" s="408"/>
      <c r="L212" s="230">
        <f t="shared" si="32"/>
        <v>0</v>
      </c>
      <c r="M212" s="464"/>
      <c r="N212" s="118"/>
      <c r="O212" s="230">
        <f t="shared" si="33"/>
        <v>0</v>
      </c>
      <c r="P212" s="387"/>
    </row>
    <row r="213" spans="1:16" hidden="1" x14ac:dyDescent="0.25">
      <c r="A213" s="64">
        <v>5215</v>
      </c>
      <c r="B213" s="111" t="s">
        <v>228</v>
      </c>
      <c r="C213" s="227">
        <f t="shared" si="26"/>
        <v>0</v>
      </c>
      <c r="D213" s="116">
        <v>0</v>
      </c>
      <c r="E213" s="118"/>
      <c r="F213" s="229">
        <f t="shared" si="30"/>
        <v>0</v>
      </c>
      <c r="G213" s="116"/>
      <c r="H213" s="408"/>
      <c r="I213" s="230">
        <f t="shared" si="31"/>
        <v>0</v>
      </c>
      <c r="J213" s="116">
        <v>0</v>
      </c>
      <c r="K213" s="408"/>
      <c r="L213" s="230">
        <f t="shared" si="32"/>
        <v>0</v>
      </c>
      <c r="M213" s="464"/>
      <c r="N213" s="118"/>
      <c r="O213" s="230">
        <f t="shared" si="33"/>
        <v>0</v>
      </c>
      <c r="P213" s="387"/>
    </row>
    <row r="214" spans="1:16" ht="24" hidden="1" x14ac:dyDescent="0.25">
      <c r="A214" s="64">
        <v>5216</v>
      </c>
      <c r="B214" s="111" t="s">
        <v>229</v>
      </c>
      <c r="C214" s="227">
        <f t="shared" si="26"/>
        <v>0</v>
      </c>
      <c r="D214" s="116">
        <v>0</v>
      </c>
      <c r="E214" s="118"/>
      <c r="F214" s="229">
        <f t="shared" si="30"/>
        <v>0</v>
      </c>
      <c r="G214" s="116"/>
      <c r="H214" s="408"/>
      <c r="I214" s="230">
        <f t="shared" si="31"/>
        <v>0</v>
      </c>
      <c r="J214" s="116">
        <v>0</v>
      </c>
      <c r="K214" s="408"/>
      <c r="L214" s="230">
        <f t="shared" si="32"/>
        <v>0</v>
      </c>
      <c r="M214" s="464"/>
      <c r="N214" s="118"/>
      <c r="O214" s="230">
        <f t="shared" si="33"/>
        <v>0</v>
      </c>
      <c r="P214" s="387"/>
    </row>
    <row r="215" spans="1:16" hidden="1" x14ac:dyDescent="0.25">
      <c r="A215" s="64">
        <v>5217</v>
      </c>
      <c r="B215" s="111" t="s">
        <v>230</v>
      </c>
      <c r="C215" s="227">
        <f t="shared" si="26"/>
        <v>0</v>
      </c>
      <c r="D215" s="116">
        <v>0</v>
      </c>
      <c r="E215" s="118"/>
      <c r="F215" s="229">
        <f t="shared" si="30"/>
        <v>0</v>
      </c>
      <c r="G215" s="116"/>
      <c r="H215" s="408"/>
      <c r="I215" s="230">
        <f t="shared" si="31"/>
        <v>0</v>
      </c>
      <c r="J215" s="116">
        <v>0</v>
      </c>
      <c r="K215" s="408"/>
      <c r="L215" s="230">
        <f t="shared" si="32"/>
        <v>0</v>
      </c>
      <c r="M215" s="464"/>
      <c r="N215" s="118"/>
      <c r="O215" s="230">
        <f t="shared" si="33"/>
        <v>0</v>
      </c>
      <c r="P215" s="387"/>
    </row>
    <row r="216" spans="1:16" hidden="1" x14ac:dyDescent="0.25">
      <c r="A216" s="64">
        <v>5218</v>
      </c>
      <c r="B216" s="111" t="s">
        <v>231</v>
      </c>
      <c r="C216" s="227">
        <f t="shared" si="26"/>
        <v>0</v>
      </c>
      <c r="D216" s="116">
        <v>0</v>
      </c>
      <c r="E216" s="118"/>
      <c r="F216" s="229">
        <f t="shared" si="30"/>
        <v>0</v>
      </c>
      <c r="G216" s="116"/>
      <c r="H216" s="408"/>
      <c r="I216" s="230">
        <f t="shared" si="31"/>
        <v>0</v>
      </c>
      <c r="J216" s="116">
        <v>0</v>
      </c>
      <c r="K216" s="408"/>
      <c r="L216" s="230">
        <f t="shared" si="32"/>
        <v>0</v>
      </c>
      <c r="M216" s="464"/>
      <c r="N216" s="118"/>
      <c r="O216" s="230">
        <f t="shared" si="33"/>
        <v>0</v>
      </c>
      <c r="P216" s="387"/>
    </row>
    <row r="217" spans="1:16" hidden="1" x14ac:dyDescent="0.25">
      <c r="A217" s="64">
        <v>5219</v>
      </c>
      <c r="B217" s="111" t="s">
        <v>232</v>
      </c>
      <c r="C217" s="227">
        <f t="shared" si="26"/>
        <v>0</v>
      </c>
      <c r="D217" s="116">
        <v>0</v>
      </c>
      <c r="E217" s="118"/>
      <c r="F217" s="229">
        <f t="shared" si="30"/>
        <v>0</v>
      </c>
      <c r="G217" s="116"/>
      <c r="H217" s="408"/>
      <c r="I217" s="230">
        <f t="shared" si="31"/>
        <v>0</v>
      </c>
      <c r="J217" s="116">
        <v>0</v>
      </c>
      <c r="K217" s="408"/>
      <c r="L217" s="230">
        <f t="shared" si="32"/>
        <v>0</v>
      </c>
      <c r="M217" s="464"/>
      <c r="N217" s="118"/>
      <c r="O217" s="230">
        <f t="shared" si="33"/>
        <v>0</v>
      </c>
      <c r="P217" s="387"/>
    </row>
    <row r="218" spans="1:16" hidden="1" x14ac:dyDescent="0.25">
      <c r="A218" s="224">
        <v>5220</v>
      </c>
      <c r="B218" s="111" t="s">
        <v>233</v>
      </c>
      <c r="C218" s="227">
        <f t="shared" si="26"/>
        <v>0</v>
      </c>
      <c r="D218" s="116">
        <v>0</v>
      </c>
      <c r="E218" s="118"/>
      <c r="F218" s="229">
        <f t="shared" si="30"/>
        <v>0</v>
      </c>
      <c r="G218" s="116"/>
      <c r="H218" s="408"/>
      <c r="I218" s="230">
        <f t="shared" si="31"/>
        <v>0</v>
      </c>
      <c r="J218" s="116">
        <v>0</v>
      </c>
      <c r="K218" s="408"/>
      <c r="L218" s="230">
        <f t="shared" si="32"/>
        <v>0</v>
      </c>
      <c r="M218" s="464"/>
      <c r="N218" s="118"/>
      <c r="O218" s="230">
        <f t="shared" si="33"/>
        <v>0</v>
      </c>
      <c r="P218" s="387"/>
    </row>
    <row r="219" spans="1:16" x14ac:dyDescent="0.25">
      <c r="A219" s="224">
        <v>5230</v>
      </c>
      <c r="B219" s="111" t="s">
        <v>234</v>
      </c>
      <c r="C219" s="227">
        <f t="shared" si="26"/>
        <v>49000</v>
      </c>
      <c r="D219" s="225">
        <f>SUM(D220:D227)</f>
        <v>49000</v>
      </c>
      <c r="E219" s="228">
        <f>SUM(E220:E227)</f>
        <v>0</v>
      </c>
      <c r="F219" s="229">
        <f t="shared" si="30"/>
        <v>49000</v>
      </c>
      <c r="G219" s="225">
        <f>SUM(G220:G227)</f>
        <v>0</v>
      </c>
      <c r="H219" s="465">
        <f>SUM(H220:H227)</f>
        <v>0</v>
      </c>
      <c r="I219" s="230">
        <f t="shared" si="31"/>
        <v>0</v>
      </c>
      <c r="J219" s="225">
        <f>SUM(J220:J227)</f>
        <v>0</v>
      </c>
      <c r="K219" s="465">
        <f>SUM(K220:K227)</f>
        <v>0</v>
      </c>
      <c r="L219" s="230">
        <f t="shared" si="32"/>
        <v>0</v>
      </c>
      <c r="M219" s="466">
        <f>SUM(M220:M227)</f>
        <v>0</v>
      </c>
      <c r="N219" s="228">
        <f>SUM(N220:N227)</f>
        <v>0</v>
      </c>
      <c r="O219" s="230">
        <f t="shared" si="33"/>
        <v>0</v>
      </c>
      <c r="P219" s="387"/>
    </row>
    <row r="220" spans="1:16" hidden="1" x14ac:dyDescent="0.25">
      <c r="A220" s="64">
        <v>5231</v>
      </c>
      <c r="B220" s="111" t="s">
        <v>235</v>
      </c>
      <c r="C220" s="227">
        <f t="shared" si="26"/>
        <v>0</v>
      </c>
      <c r="D220" s="116">
        <v>0</v>
      </c>
      <c r="E220" s="118"/>
      <c r="F220" s="229">
        <f t="shared" si="30"/>
        <v>0</v>
      </c>
      <c r="G220" s="116"/>
      <c r="H220" s="408"/>
      <c r="I220" s="230">
        <f t="shared" si="31"/>
        <v>0</v>
      </c>
      <c r="J220" s="116">
        <v>0</v>
      </c>
      <c r="K220" s="408"/>
      <c r="L220" s="230">
        <f t="shared" si="32"/>
        <v>0</v>
      </c>
      <c r="M220" s="464"/>
      <c r="N220" s="118"/>
      <c r="O220" s="230">
        <f t="shared" si="33"/>
        <v>0</v>
      </c>
      <c r="P220" s="387"/>
    </row>
    <row r="221" spans="1:16" hidden="1" x14ac:dyDescent="0.25">
      <c r="A221" s="64">
        <v>5232</v>
      </c>
      <c r="B221" s="111" t="s">
        <v>236</v>
      </c>
      <c r="C221" s="227">
        <f t="shared" si="26"/>
        <v>0</v>
      </c>
      <c r="D221" s="116">
        <v>0</v>
      </c>
      <c r="E221" s="118"/>
      <c r="F221" s="229">
        <f t="shared" si="30"/>
        <v>0</v>
      </c>
      <c r="G221" s="116"/>
      <c r="H221" s="408"/>
      <c r="I221" s="230">
        <f t="shared" si="31"/>
        <v>0</v>
      </c>
      <c r="J221" s="116">
        <v>0</v>
      </c>
      <c r="K221" s="408"/>
      <c r="L221" s="230">
        <f t="shared" si="32"/>
        <v>0</v>
      </c>
      <c r="M221" s="464"/>
      <c r="N221" s="118"/>
      <c r="O221" s="230">
        <f t="shared" si="33"/>
        <v>0</v>
      </c>
      <c r="P221" s="387"/>
    </row>
    <row r="222" spans="1:16" hidden="1" x14ac:dyDescent="0.25">
      <c r="A222" s="64">
        <v>5233</v>
      </c>
      <c r="B222" s="111" t="s">
        <v>237</v>
      </c>
      <c r="C222" s="227">
        <f t="shared" si="26"/>
        <v>0</v>
      </c>
      <c r="D222" s="116">
        <v>0</v>
      </c>
      <c r="E222" s="118"/>
      <c r="F222" s="229">
        <f t="shared" si="30"/>
        <v>0</v>
      </c>
      <c r="G222" s="116"/>
      <c r="H222" s="408"/>
      <c r="I222" s="230">
        <f t="shared" si="31"/>
        <v>0</v>
      </c>
      <c r="J222" s="116">
        <v>0</v>
      </c>
      <c r="K222" s="408"/>
      <c r="L222" s="230">
        <f t="shared" si="32"/>
        <v>0</v>
      </c>
      <c r="M222" s="464"/>
      <c r="N222" s="118"/>
      <c r="O222" s="230">
        <f t="shared" si="33"/>
        <v>0</v>
      </c>
      <c r="P222" s="387"/>
    </row>
    <row r="223" spans="1:16" ht="24" hidden="1" x14ac:dyDescent="0.25">
      <c r="A223" s="64">
        <v>5234</v>
      </c>
      <c r="B223" s="111" t="s">
        <v>238</v>
      </c>
      <c r="C223" s="227">
        <f t="shared" si="26"/>
        <v>0</v>
      </c>
      <c r="D223" s="116">
        <v>0</v>
      </c>
      <c r="E223" s="118"/>
      <c r="F223" s="229">
        <f t="shared" si="30"/>
        <v>0</v>
      </c>
      <c r="G223" s="116"/>
      <c r="H223" s="408"/>
      <c r="I223" s="230">
        <f t="shared" si="31"/>
        <v>0</v>
      </c>
      <c r="J223" s="116">
        <v>0</v>
      </c>
      <c r="K223" s="408"/>
      <c r="L223" s="230">
        <f t="shared" si="32"/>
        <v>0</v>
      </c>
      <c r="M223" s="464"/>
      <c r="N223" s="118"/>
      <c r="O223" s="230">
        <f t="shared" si="33"/>
        <v>0</v>
      </c>
      <c r="P223" s="387"/>
    </row>
    <row r="224" spans="1:16" hidden="1" x14ac:dyDescent="0.25">
      <c r="A224" s="64">
        <v>5236</v>
      </c>
      <c r="B224" s="111" t="s">
        <v>239</v>
      </c>
      <c r="C224" s="227">
        <f t="shared" si="26"/>
        <v>0</v>
      </c>
      <c r="D224" s="116">
        <v>0</v>
      </c>
      <c r="E224" s="118"/>
      <c r="F224" s="229">
        <f t="shared" si="30"/>
        <v>0</v>
      </c>
      <c r="G224" s="116"/>
      <c r="H224" s="408"/>
      <c r="I224" s="230">
        <f t="shared" si="31"/>
        <v>0</v>
      </c>
      <c r="J224" s="116">
        <v>0</v>
      </c>
      <c r="K224" s="408"/>
      <c r="L224" s="230">
        <f t="shared" si="32"/>
        <v>0</v>
      </c>
      <c r="M224" s="464"/>
      <c r="N224" s="118"/>
      <c r="O224" s="230">
        <f t="shared" si="33"/>
        <v>0</v>
      </c>
      <c r="P224" s="387"/>
    </row>
    <row r="225" spans="1:16" hidden="1" x14ac:dyDescent="0.25">
      <c r="A225" s="64">
        <v>5237</v>
      </c>
      <c r="B225" s="111" t="s">
        <v>240</v>
      </c>
      <c r="C225" s="227">
        <f t="shared" si="26"/>
        <v>0</v>
      </c>
      <c r="D225" s="116">
        <v>0</v>
      </c>
      <c r="E225" s="118"/>
      <c r="F225" s="229">
        <f t="shared" si="30"/>
        <v>0</v>
      </c>
      <c r="G225" s="116"/>
      <c r="H225" s="408"/>
      <c r="I225" s="230">
        <f t="shared" si="31"/>
        <v>0</v>
      </c>
      <c r="J225" s="116">
        <v>0</v>
      </c>
      <c r="K225" s="408"/>
      <c r="L225" s="230">
        <f t="shared" si="32"/>
        <v>0</v>
      </c>
      <c r="M225" s="464"/>
      <c r="N225" s="118"/>
      <c r="O225" s="230">
        <f t="shared" si="33"/>
        <v>0</v>
      </c>
      <c r="P225" s="387"/>
    </row>
    <row r="226" spans="1:16" ht="24" hidden="1" x14ac:dyDescent="0.25">
      <c r="A226" s="64">
        <v>5238</v>
      </c>
      <c r="B226" s="111" t="s">
        <v>241</v>
      </c>
      <c r="C226" s="227">
        <f t="shared" si="26"/>
        <v>0</v>
      </c>
      <c r="D226" s="116">
        <v>0</v>
      </c>
      <c r="E226" s="118"/>
      <c r="F226" s="229">
        <f t="shared" si="30"/>
        <v>0</v>
      </c>
      <c r="G226" s="116"/>
      <c r="H226" s="408"/>
      <c r="I226" s="230">
        <f t="shared" si="31"/>
        <v>0</v>
      </c>
      <c r="J226" s="116">
        <v>0</v>
      </c>
      <c r="K226" s="408"/>
      <c r="L226" s="230">
        <f t="shared" si="32"/>
        <v>0</v>
      </c>
      <c r="M226" s="464"/>
      <c r="N226" s="118"/>
      <c r="O226" s="230">
        <f t="shared" si="33"/>
        <v>0</v>
      </c>
      <c r="P226" s="387"/>
    </row>
    <row r="227" spans="1:16" ht="24" x14ac:dyDescent="0.25">
      <c r="A227" s="64">
        <v>5239</v>
      </c>
      <c r="B227" s="111" t="s">
        <v>242</v>
      </c>
      <c r="C227" s="227">
        <f t="shared" si="26"/>
        <v>49000</v>
      </c>
      <c r="D227" s="116">
        <v>49000</v>
      </c>
      <c r="E227" s="118"/>
      <c r="F227" s="229">
        <f t="shared" si="30"/>
        <v>49000</v>
      </c>
      <c r="G227" s="116"/>
      <c r="H227" s="408"/>
      <c r="I227" s="230">
        <f t="shared" si="31"/>
        <v>0</v>
      </c>
      <c r="J227" s="116">
        <v>0</v>
      </c>
      <c r="K227" s="408"/>
      <c r="L227" s="230">
        <f t="shared" si="32"/>
        <v>0</v>
      </c>
      <c r="M227" s="464"/>
      <c r="N227" s="118"/>
      <c r="O227" s="230">
        <f t="shared" si="33"/>
        <v>0</v>
      </c>
      <c r="P227" s="387"/>
    </row>
    <row r="228" spans="1:16" ht="24" x14ac:dyDescent="0.25">
      <c r="A228" s="224">
        <v>5240</v>
      </c>
      <c r="B228" s="111" t="s">
        <v>243</v>
      </c>
      <c r="C228" s="227">
        <f t="shared" si="26"/>
        <v>24000</v>
      </c>
      <c r="D228" s="116">
        <v>24000</v>
      </c>
      <c r="E228" s="118"/>
      <c r="F228" s="229">
        <f t="shared" si="30"/>
        <v>24000</v>
      </c>
      <c r="G228" s="116"/>
      <c r="H228" s="408"/>
      <c r="I228" s="230">
        <f t="shared" si="31"/>
        <v>0</v>
      </c>
      <c r="J228" s="116">
        <v>0</v>
      </c>
      <c r="K228" s="408"/>
      <c r="L228" s="230">
        <f t="shared" si="32"/>
        <v>0</v>
      </c>
      <c r="M228" s="464"/>
      <c r="N228" s="118"/>
      <c r="O228" s="230">
        <f t="shared" si="33"/>
        <v>0</v>
      </c>
      <c r="P228" s="387"/>
    </row>
    <row r="229" spans="1:16" hidden="1" x14ac:dyDescent="0.25">
      <c r="A229" s="224">
        <v>5250</v>
      </c>
      <c r="B229" s="111" t="s">
        <v>244</v>
      </c>
      <c r="C229" s="227">
        <f t="shared" si="26"/>
        <v>0</v>
      </c>
      <c r="D229" s="116">
        <v>0</v>
      </c>
      <c r="E229" s="118"/>
      <c r="F229" s="229">
        <f t="shared" si="30"/>
        <v>0</v>
      </c>
      <c r="G229" s="116"/>
      <c r="H229" s="408"/>
      <c r="I229" s="230">
        <f t="shared" si="31"/>
        <v>0</v>
      </c>
      <c r="J229" s="116">
        <v>0</v>
      </c>
      <c r="K229" s="408"/>
      <c r="L229" s="230">
        <f t="shared" si="32"/>
        <v>0</v>
      </c>
      <c r="M229" s="464"/>
      <c r="N229" s="118"/>
      <c r="O229" s="230">
        <f t="shared" si="33"/>
        <v>0</v>
      </c>
      <c r="P229" s="387"/>
    </row>
    <row r="230" spans="1:16" hidden="1" x14ac:dyDescent="0.25">
      <c r="A230" s="224">
        <v>5260</v>
      </c>
      <c r="B230" s="111" t="s">
        <v>245</v>
      </c>
      <c r="C230" s="227">
        <f t="shared" si="26"/>
        <v>0</v>
      </c>
      <c r="D230" s="225">
        <f>SUM(D231)</f>
        <v>0</v>
      </c>
      <c r="E230" s="228">
        <f>SUM(E231)</f>
        <v>0</v>
      </c>
      <c r="F230" s="229">
        <f t="shared" si="30"/>
        <v>0</v>
      </c>
      <c r="G230" s="225">
        <f>SUM(G231)</f>
        <v>0</v>
      </c>
      <c r="H230" s="465">
        <f>SUM(H231)</f>
        <v>0</v>
      </c>
      <c r="I230" s="230">
        <f t="shared" si="31"/>
        <v>0</v>
      </c>
      <c r="J230" s="225">
        <f>SUM(J231)</f>
        <v>0</v>
      </c>
      <c r="K230" s="465">
        <f>SUM(K231)</f>
        <v>0</v>
      </c>
      <c r="L230" s="230">
        <f t="shared" si="32"/>
        <v>0</v>
      </c>
      <c r="M230" s="466">
        <f>SUM(M231)</f>
        <v>0</v>
      </c>
      <c r="N230" s="228">
        <f>SUM(N231)</f>
        <v>0</v>
      </c>
      <c r="O230" s="230">
        <f t="shared" si="33"/>
        <v>0</v>
      </c>
      <c r="P230" s="387"/>
    </row>
    <row r="231" spans="1:16" ht="24" hidden="1" x14ac:dyDescent="0.25">
      <c r="A231" s="64">
        <v>5269</v>
      </c>
      <c r="B231" s="111" t="s">
        <v>246</v>
      </c>
      <c r="C231" s="227">
        <f t="shared" si="26"/>
        <v>0</v>
      </c>
      <c r="D231" s="116">
        <v>0</v>
      </c>
      <c r="E231" s="118"/>
      <c r="F231" s="229">
        <f t="shared" si="30"/>
        <v>0</v>
      </c>
      <c r="G231" s="116"/>
      <c r="H231" s="408"/>
      <c r="I231" s="230">
        <f t="shared" si="31"/>
        <v>0</v>
      </c>
      <c r="J231" s="116">
        <v>0</v>
      </c>
      <c r="K231" s="408"/>
      <c r="L231" s="230">
        <f t="shared" si="32"/>
        <v>0</v>
      </c>
      <c r="M231" s="464"/>
      <c r="N231" s="118"/>
      <c r="O231" s="230">
        <f t="shared" si="33"/>
        <v>0</v>
      </c>
      <c r="P231" s="387"/>
    </row>
    <row r="232" spans="1:16" ht="24" hidden="1" x14ac:dyDescent="0.25">
      <c r="A232" s="213">
        <v>5270</v>
      </c>
      <c r="B232" s="156" t="s">
        <v>247</v>
      </c>
      <c r="C232" s="290">
        <f t="shared" si="26"/>
        <v>0</v>
      </c>
      <c r="D232" s="231">
        <v>0</v>
      </c>
      <c r="E232" s="234"/>
      <c r="F232" s="218">
        <f t="shared" si="30"/>
        <v>0</v>
      </c>
      <c r="G232" s="231"/>
      <c r="H232" s="467"/>
      <c r="I232" s="219">
        <f t="shared" si="31"/>
        <v>0</v>
      </c>
      <c r="J232" s="231">
        <v>0</v>
      </c>
      <c r="K232" s="467"/>
      <c r="L232" s="219">
        <f t="shared" si="32"/>
        <v>0</v>
      </c>
      <c r="M232" s="468"/>
      <c r="N232" s="234"/>
      <c r="O232" s="219">
        <f t="shared" si="33"/>
        <v>0</v>
      </c>
      <c r="P232" s="434"/>
    </row>
    <row r="233" spans="1:16" hidden="1" x14ac:dyDescent="0.25">
      <c r="A233" s="200">
        <v>6000</v>
      </c>
      <c r="B233" s="200" t="s">
        <v>248</v>
      </c>
      <c r="C233" s="608">
        <f t="shared" si="26"/>
        <v>0</v>
      </c>
      <c r="D233" s="206">
        <f>D234+D254+D261</f>
        <v>0</v>
      </c>
      <c r="E233" s="207">
        <f>E234+E254+E261</f>
        <v>0</v>
      </c>
      <c r="F233" s="208">
        <f t="shared" si="30"/>
        <v>0</v>
      </c>
      <c r="G233" s="206">
        <f>G234+G254+G261</f>
        <v>0</v>
      </c>
      <c r="H233" s="456">
        <f>H234+H254+H261</f>
        <v>0</v>
      </c>
      <c r="I233" s="209">
        <f t="shared" si="31"/>
        <v>0</v>
      </c>
      <c r="J233" s="206">
        <f>J234+J254+J261</f>
        <v>0</v>
      </c>
      <c r="K233" s="456">
        <f>K234+K254+K261</f>
        <v>0</v>
      </c>
      <c r="L233" s="209">
        <f t="shared" si="32"/>
        <v>0</v>
      </c>
      <c r="M233" s="457">
        <f>M234+M254+M261</f>
        <v>0</v>
      </c>
      <c r="N233" s="207">
        <f>N234+N254+N261</f>
        <v>0</v>
      </c>
      <c r="O233" s="209">
        <f t="shared" si="33"/>
        <v>0</v>
      </c>
      <c r="P233" s="458"/>
    </row>
    <row r="234" spans="1:16" hidden="1" x14ac:dyDescent="0.25">
      <c r="A234" s="137">
        <v>6200</v>
      </c>
      <c r="B234" s="253" t="s">
        <v>249</v>
      </c>
      <c r="C234" s="26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1"/>
        <v>0</v>
      </c>
      <c r="J234" s="211">
        <f>SUM(J235,J236,J238,J241,J247,J248,J249)</f>
        <v>0</v>
      </c>
      <c r="K234" s="486">
        <f>SUM(K235,K236,K238,K241,K247,K248,K249)</f>
        <v>0</v>
      </c>
      <c r="L234" s="268">
        <f t="shared" si="32"/>
        <v>0</v>
      </c>
      <c r="M234" s="459">
        <f>SUM(M235,M236,M238,M241,M247,M248,M249)</f>
        <v>0</v>
      </c>
      <c r="N234" s="266">
        <f>SUM(N235,N236,N238,N241,N247,N248,N249)</f>
        <v>0</v>
      </c>
      <c r="O234" s="268">
        <f t="shared" si="33"/>
        <v>0</v>
      </c>
      <c r="P234" s="460"/>
    </row>
    <row r="235" spans="1:16" ht="24" hidden="1" x14ac:dyDescent="0.25">
      <c r="A235" s="350">
        <v>6220</v>
      </c>
      <c r="B235" s="101" t="s">
        <v>250</v>
      </c>
      <c r="C235" s="240">
        <f t="shared" si="26"/>
        <v>0</v>
      </c>
      <c r="D235" s="106">
        <v>0</v>
      </c>
      <c r="E235" s="108"/>
      <c r="F235" s="242">
        <f t="shared" si="30"/>
        <v>0</v>
      </c>
      <c r="G235" s="106"/>
      <c r="H235" s="403"/>
      <c r="I235" s="243">
        <f t="shared" si="31"/>
        <v>0</v>
      </c>
      <c r="J235" s="106">
        <v>0</v>
      </c>
      <c r="K235" s="403"/>
      <c r="L235" s="243">
        <f t="shared" si="32"/>
        <v>0</v>
      </c>
      <c r="M235" s="463"/>
      <c r="N235" s="108"/>
      <c r="O235" s="243">
        <f t="shared" si="33"/>
        <v>0</v>
      </c>
      <c r="P235" s="382"/>
    </row>
    <row r="236" spans="1:16" hidden="1" x14ac:dyDescent="0.25">
      <c r="A236" s="224">
        <v>6230</v>
      </c>
      <c r="B236" s="111" t="s">
        <v>251</v>
      </c>
      <c r="C236" s="227">
        <f t="shared" si="26"/>
        <v>0</v>
      </c>
      <c r="D236" s="225">
        <f>SUM(D237)</f>
        <v>0</v>
      </c>
      <c r="E236" s="465">
        <f>SUM(E237)</f>
        <v>0</v>
      </c>
      <c r="F236" s="229">
        <f t="shared" si="30"/>
        <v>0</v>
      </c>
      <c r="G236" s="225">
        <f>SUM(G237)</f>
        <v>0</v>
      </c>
      <c r="H236" s="465">
        <f>SUM(H237)</f>
        <v>0</v>
      </c>
      <c r="I236" s="230">
        <f t="shared" si="31"/>
        <v>0</v>
      </c>
      <c r="J236" s="225">
        <f>SUM(J237)</f>
        <v>0</v>
      </c>
      <c r="K236" s="465">
        <f>SUM(K237)</f>
        <v>0</v>
      </c>
      <c r="L236" s="230">
        <f t="shared" si="32"/>
        <v>0</v>
      </c>
      <c r="M236" s="225">
        <f>SUM(M237)</f>
        <v>0</v>
      </c>
      <c r="N236" s="465">
        <f>SUM(N237)</f>
        <v>0</v>
      </c>
      <c r="O236" s="230">
        <f t="shared" si="33"/>
        <v>0</v>
      </c>
      <c r="P236" s="387"/>
    </row>
    <row r="237" spans="1:16" ht="24" hidden="1" x14ac:dyDescent="0.25">
      <c r="A237" s="64">
        <v>6239</v>
      </c>
      <c r="B237" s="101" t="s">
        <v>252</v>
      </c>
      <c r="C237" s="227">
        <f t="shared" si="26"/>
        <v>0</v>
      </c>
      <c r="D237" s="116">
        <v>0</v>
      </c>
      <c r="E237" s="118"/>
      <c r="F237" s="229">
        <f t="shared" si="30"/>
        <v>0</v>
      </c>
      <c r="G237" s="116"/>
      <c r="H237" s="408"/>
      <c r="I237" s="230">
        <f t="shared" si="31"/>
        <v>0</v>
      </c>
      <c r="J237" s="116">
        <v>0</v>
      </c>
      <c r="K237" s="408"/>
      <c r="L237" s="230">
        <f t="shared" si="32"/>
        <v>0</v>
      </c>
      <c r="M237" s="464"/>
      <c r="N237" s="118"/>
      <c r="O237" s="230">
        <f t="shared" si="33"/>
        <v>0</v>
      </c>
      <c r="P237" s="387"/>
    </row>
    <row r="238" spans="1:16" ht="24" hidden="1" x14ac:dyDescent="0.25">
      <c r="A238" s="224">
        <v>6240</v>
      </c>
      <c r="B238" s="111" t="s">
        <v>253</v>
      </c>
      <c r="C238" s="227">
        <f t="shared" si="26"/>
        <v>0</v>
      </c>
      <c r="D238" s="225">
        <f>SUM(D239:D240)</f>
        <v>0</v>
      </c>
      <c r="E238" s="228">
        <f>SUM(E239:E240)</f>
        <v>0</v>
      </c>
      <c r="F238" s="229">
        <f t="shared" si="30"/>
        <v>0</v>
      </c>
      <c r="G238" s="225">
        <f>SUM(G239:G240)</f>
        <v>0</v>
      </c>
      <c r="H238" s="465">
        <f>SUM(H239:H240)</f>
        <v>0</v>
      </c>
      <c r="I238" s="230">
        <f t="shared" si="31"/>
        <v>0</v>
      </c>
      <c r="J238" s="225">
        <f>SUM(J239:J240)</f>
        <v>0</v>
      </c>
      <c r="K238" s="465">
        <f>SUM(K239:K240)</f>
        <v>0</v>
      </c>
      <c r="L238" s="230">
        <f t="shared" si="32"/>
        <v>0</v>
      </c>
      <c r="M238" s="466">
        <f>SUM(M239:M240)</f>
        <v>0</v>
      </c>
      <c r="N238" s="228">
        <f>SUM(N239:N240)</f>
        <v>0</v>
      </c>
      <c r="O238" s="230">
        <f t="shared" si="33"/>
        <v>0</v>
      </c>
      <c r="P238" s="387"/>
    </row>
    <row r="239" spans="1:16" hidden="1" x14ac:dyDescent="0.25">
      <c r="A239" s="64">
        <v>6241</v>
      </c>
      <c r="B239" s="111" t="s">
        <v>254</v>
      </c>
      <c r="C239" s="227">
        <f t="shared" si="26"/>
        <v>0</v>
      </c>
      <c r="D239" s="116">
        <v>0</v>
      </c>
      <c r="E239" s="118"/>
      <c r="F239" s="229">
        <f t="shared" si="30"/>
        <v>0</v>
      </c>
      <c r="G239" s="116"/>
      <c r="H239" s="408"/>
      <c r="I239" s="230">
        <f t="shared" si="31"/>
        <v>0</v>
      </c>
      <c r="J239" s="116">
        <v>0</v>
      </c>
      <c r="K239" s="408"/>
      <c r="L239" s="230">
        <f t="shared" si="32"/>
        <v>0</v>
      </c>
      <c r="M239" s="464"/>
      <c r="N239" s="118"/>
      <c r="O239" s="230">
        <f t="shared" si="33"/>
        <v>0</v>
      </c>
      <c r="P239" s="387"/>
    </row>
    <row r="240" spans="1:16" hidden="1" x14ac:dyDescent="0.25">
      <c r="A240" s="64">
        <v>6242</v>
      </c>
      <c r="B240" s="111" t="s">
        <v>255</v>
      </c>
      <c r="C240" s="227">
        <f t="shared" si="26"/>
        <v>0</v>
      </c>
      <c r="D240" s="116">
        <v>0</v>
      </c>
      <c r="E240" s="118"/>
      <c r="F240" s="229">
        <f t="shared" si="30"/>
        <v>0</v>
      </c>
      <c r="G240" s="116"/>
      <c r="H240" s="408"/>
      <c r="I240" s="230">
        <f t="shared" si="31"/>
        <v>0</v>
      </c>
      <c r="J240" s="116">
        <v>0</v>
      </c>
      <c r="K240" s="408"/>
      <c r="L240" s="230">
        <f t="shared" si="32"/>
        <v>0</v>
      </c>
      <c r="M240" s="464"/>
      <c r="N240" s="118"/>
      <c r="O240" s="230">
        <f t="shared" si="33"/>
        <v>0</v>
      </c>
      <c r="P240" s="387"/>
    </row>
    <row r="241" spans="1:16" ht="24" hidden="1" x14ac:dyDescent="0.25">
      <c r="A241" s="224">
        <v>6250</v>
      </c>
      <c r="B241" s="111" t="s">
        <v>256</v>
      </c>
      <c r="C241" s="227">
        <f t="shared" si="26"/>
        <v>0</v>
      </c>
      <c r="D241" s="225">
        <f>SUM(D242:D246)</f>
        <v>0</v>
      </c>
      <c r="E241" s="228">
        <f>SUM(E242:E246)</f>
        <v>0</v>
      </c>
      <c r="F241" s="229">
        <f t="shared" si="30"/>
        <v>0</v>
      </c>
      <c r="G241" s="225">
        <f>SUM(G242:G246)</f>
        <v>0</v>
      </c>
      <c r="H241" s="465">
        <f>SUM(H242:H246)</f>
        <v>0</v>
      </c>
      <c r="I241" s="230">
        <f t="shared" si="31"/>
        <v>0</v>
      </c>
      <c r="J241" s="225">
        <f>SUM(J242:J246)</f>
        <v>0</v>
      </c>
      <c r="K241" s="465">
        <f>SUM(K242:K246)</f>
        <v>0</v>
      </c>
      <c r="L241" s="230">
        <f t="shared" si="32"/>
        <v>0</v>
      </c>
      <c r="M241" s="466">
        <f>SUM(M242:M246)</f>
        <v>0</v>
      </c>
      <c r="N241" s="228">
        <f>SUM(N242:N246)</f>
        <v>0</v>
      </c>
      <c r="O241" s="230">
        <f t="shared" si="33"/>
        <v>0</v>
      </c>
      <c r="P241" s="387"/>
    </row>
    <row r="242" spans="1:16" hidden="1" x14ac:dyDescent="0.25">
      <c r="A242" s="64">
        <v>6252</v>
      </c>
      <c r="B242" s="111" t="s">
        <v>257</v>
      </c>
      <c r="C242" s="227">
        <f t="shared" si="26"/>
        <v>0</v>
      </c>
      <c r="D242" s="116">
        <v>0</v>
      </c>
      <c r="E242" s="118"/>
      <c r="F242" s="229">
        <f t="shared" si="30"/>
        <v>0</v>
      </c>
      <c r="G242" s="116"/>
      <c r="H242" s="408"/>
      <c r="I242" s="230">
        <f t="shared" si="31"/>
        <v>0</v>
      </c>
      <c r="J242" s="116">
        <v>0</v>
      </c>
      <c r="K242" s="408"/>
      <c r="L242" s="230">
        <f t="shared" si="32"/>
        <v>0</v>
      </c>
      <c r="M242" s="464"/>
      <c r="N242" s="118"/>
      <c r="O242" s="230">
        <f t="shared" si="33"/>
        <v>0</v>
      </c>
      <c r="P242" s="387"/>
    </row>
    <row r="243" spans="1:16" hidden="1" x14ac:dyDescent="0.25">
      <c r="A243" s="64">
        <v>6253</v>
      </c>
      <c r="B243" s="111" t="s">
        <v>258</v>
      </c>
      <c r="C243" s="227">
        <f t="shared" si="26"/>
        <v>0</v>
      </c>
      <c r="D243" s="116">
        <v>0</v>
      </c>
      <c r="E243" s="118"/>
      <c r="F243" s="229">
        <f t="shared" si="30"/>
        <v>0</v>
      </c>
      <c r="G243" s="116"/>
      <c r="H243" s="408"/>
      <c r="I243" s="230">
        <f t="shared" si="31"/>
        <v>0</v>
      </c>
      <c r="J243" s="116">
        <v>0</v>
      </c>
      <c r="K243" s="408"/>
      <c r="L243" s="230">
        <f t="shared" si="32"/>
        <v>0</v>
      </c>
      <c r="M243" s="464"/>
      <c r="N243" s="118"/>
      <c r="O243" s="230">
        <f t="shared" si="33"/>
        <v>0</v>
      </c>
      <c r="P243" s="387"/>
    </row>
    <row r="244" spans="1:16" ht="24" hidden="1" x14ac:dyDescent="0.25">
      <c r="A244" s="64">
        <v>6254</v>
      </c>
      <c r="B244" s="111" t="s">
        <v>259</v>
      </c>
      <c r="C244" s="227">
        <f t="shared" si="26"/>
        <v>0</v>
      </c>
      <c r="D244" s="116">
        <v>0</v>
      </c>
      <c r="E244" s="118"/>
      <c r="F244" s="229">
        <f t="shared" si="30"/>
        <v>0</v>
      </c>
      <c r="G244" s="116"/>
      <c r="H244" s="408"/>
      <c r="I244" s="230">
        <f t="shared" si="31"/>
        <v>0</v>
      </c>
      <c r="J244" s="116">
        <v>0</v>
      </c>
      <c r="K244" s="408"/>
      <c r="L244" s="230">
        <f t="shared" si="32"/>
        <v>0</v>
      </c>
      <c r="M244" s="464"/>
      <c r="N244" s="118"/>
      <c r="O244" s="230">
        <f t="shared" si="33"/>
        <v>0</v>
      </c>
      <c r="P244" s="387"/>
    </row>
    <row r="245" spans="1:16" ht="24" hidden="1" x14ac:dyDescent="0.25">
      <c r="A245" s="64">
        <v>6255</v>
      </c>
      <c r="B245" s="111" t="s">
        <v>260</v>
      </c>
      <c r="C245" s="227">
        <f t="shared" si="26"/>
        <v>0</v>
      </c>
      <c r="D245" s="116">
        <v>0</v>
      </c>
      <c r="E245" s="118"/>
      <c r="F245" s="229">
        <f t="shared" si="30"/>
        <v>0</v>
      </c>
      <c r="G245" s="116"/>
      <c r="H245" s="408"/>
      <c r="I245" s="230">
        <f t="shared" si="31"/>
        <v>0</v>
      </c>
      <c r="J245" s="116">
        <v>0</v>
      </c>
      <c r="K245" s="408"/>
      <c r="L245" s="230">
        <f t="shared" si="32"/>
        <v>0</v>
      </c>
      <c r="M245" s="464"/>
      <c r="N245" s="118"/>
      <c r="O245" s="230">
        <f t="shared" si="33"/>
        <v>0</v>
      </c>
      <c r="P245" s="387"/>
    </row>
    <row r="246" spans="1:16" hidden="1" x14ac:dyDescent="0.25">
      <c r="A246" s="64">
        <v>6259</v>
      </c>
      <c r="B246" s="111" t="s">
        <v>261</v>
      </c>
      <c r="C246" s="227">
        <f t="shared" si="26"/>
        <v>0</v>
      </c>
      <c r="D246" s="116">
        <v>0</v>
      </c>
      <c r="E246" s="118"/>
      <c r="F246" s="229">
        <f t="shared" si="30"/>
        <v>0</v>
      </c>
      <c r="G246" s="116"/>
      <c r="H246" s="408"/>
      <c r="I246" s="230">
        <f t="shared" si="31"/>
        <v>0</v>
      </c>
      <c r="J246" s="116">
        <v>0</v>
      </c>
      <c r="K246" s="408"/>
      <c r="L246" s="230">
        <f t="shared" si="32"/>
        <v>0</v>
      </c>
      <c r="M246" s="464"/>
      <c r="N246" s="118"/>
      <c r="O246" s="230">
        <f t="shared" si="33"/>
        <v>0</v>
      </c>
      <c r="P246" s="387"/>
    </row>
    <row r="247" spans="1:16" ht="31.5" hidden="1" customHeight="1" x14ac:dyDescent="0.25">
      <c r="A247" s="224">
        <v>6260</v>
      </c>
      <c r="B247" s="111" t="s">
        <v>262</v>
      </c>
      <c r="C247" s="227">
        <f t="shared" si="26"/>
        <v>0</v>
      </c>
      <c r="D247" s="116">
        <v>0</v>
      </c>
      <c r="E247" s="118"/>
      <c r="F247" s="229">
        <f t="shared" ref="F247:F299" si="37">D247+E247</f>
        <v>0</v>
      </c>
      <c r="G247" s="116"/>
      <c r="H247" s="408"/>
      <c r="I247" s="230">
        <f t="shared" ref="I247:I299" si="38">G247+H247</f>
        <v>0</v>
      </c>
      <c r="J247" s="116">
        <v>0</v>
      </c>
      <c r="K247" s="408"/>
      <c r="L247" s="230">
        <f t="shared" ref="L247:L299" si="39">J247+K247</f>
        <v>0</v>
      </c>
      <c r="M247" s="464"/>
      <c r="N247" s="118"/>
      <c r="O247" s="230">
        <f t="shared" ref="O247:O276" si="40">M247+N247</f>
        <v>0</v>
      </c>
      <c r="P247" s="387"/>
    </row>
    <row r="248" spans="1:16" hidden="1" x14ac:dyDescent="0.25">
      <c r="A248" s="224">
        <v>6270</v>
      </c>
      <c r="B248" s="111" t="s">
        <v>263</v>
      </c>
      <c r="C248" s="227">
        <f t="shared" si="26"/>
        <v>0</v>
      </c>
      <c r="D248" s="116">
        <v>0</v>
      </c>
      <c r="E248" s="118"/>
      <c r="F248" s="229">
        <f t="shared" si="37"/>
        <v>0</v>
      </c>
      <c r="G248" s="116"/>
      <c r="H248" s="408"/>
      <c r="I248" s="230">
        <f t="shared" si="38"/>
        <v>0</v>
      </c>
      <c r="J248" s="116">
        <v>0</v>
      </c>
      <c r="K248" s="408"/>
      <c r="L248" s="230">
        <f t="shared" si="39"/>
        <v>0</v>
      </c>
      <c r="M248" s="464"/>
      <c r="N248" s="118"/>
      <c r="O248" s="230">
        <f t="shared" si="40"/>
        <v>0</v>
      </c>
      <c r="P248" s="387"/>
    </row>
    <row r="249" spans="1:16" ht="24" hidden="1" x14ac:dyDescent="0.25">
      <c r="A249" s="350">
        <v>6290</v>
      </c>
      <c r="B249" s="101" t="s">
        <v>264</v>
      </c>
      <c r="C249" s="227">
        <f t="shared" si="26"/>
        <v>0</v>
      </c>
      <c r="D249" s="238">
        <f>SUM(D250:D253)</f>
        <v>0</v>
      </c>
      <c r="E249" s="241">
        <f>SUM(E250:E253)</f>
        <v>0</v>
      </c>
      <c r="F249" s="242">
        <f t="shared" si="37"/>
        <v>0</v>
      </c>
      <c r="G249" s="238">
        <f>SUM(G250:G253)</f>
        <v>0</v>
      </c>
      <c r="H249" s="470">
        <f t="shared" ref="H249" si="41">SUM(H250:H253)</f>
        <v>0</v>
      </c>
      <c r="I249" s="243">
        <f t="shared" si="38"/>
        <v>0</v>
      </c>
      <c r="J249" s="238">
        <f>SUM(J250:J253)</f>
        <v>0</v>
      </c>
      <c r="K249" s="470">
        <f t="shared" ref="K249" si="42">SUM(K250:K253)</f>
        <v>0</v>
      </c>
      <c r="L249" s="243">
        <f t="shared" si="39"/>
        <v>0</v>
      </c>
      <c r="M249" s="477">
        <f t="shared" ref="M249:N249" si="43">SUM(M250:M253)</f>
        <v>0</v>
      </c>
      <c r="N249" s="478">
        <f t="shared" si="43"/>
        <v>0</v>
      </c>
      <c r="O249" s="479">
        <f t="shared" si="40"/>
        <v>0</v>
      </c>
      <c r="P249" s="480"/>
    </row>
    <row r="250" spans="1:16" hidden="1" x14ac:dyDescent="0.25">
      <c r="A250" s="64">
        <v>6291</v>
      </c>
      <c r="B250" s="111" t="s">
        <v>265</v>
      </c>
      <c r="C250" s="227">
        <f t="shared" si="26"/>
        <v>0</v>
      </c>
      <c r="D250" s="116">
        <v>0</v>
      </c>
      <c r="E250" s="118"/>
      <c r="F250" s="229">
        <f t="shared" si="37"/>
        <v>0</v>
      </c>
      <c r="G250" s="116"/>
      <c r="H250" s="408"/>
      <c r="I250" s="230">
        <f t="shared" si="38"/>
        <v>0</v>
      </c>
      <c r="J250" s="116">
        <v>0</v>
      </c>
      <c r="K250" s="408"/>
      <c r="L250" s="230">
        <f t="shared" si="39"/>
        <v>0</v>
      </c>
      <c r="M250" s="464"/>
      <c r="N250" s="118"/>
      <c r="O250" s="230">
        <f t="shared" si="40"/>
        <v>0</v>
      </c>
      <c r="P250" s="387"/>
    </row>
    <row r="251" spans="1:16" hidden="1" x14ac:dyDescent="0.25">
      <c r="A251" s="64">
        <v>6292</v>
      </c>
      <c r="B251" s="111" t="s">
        <v>266</v>
      </c>
      <c r="C251" s="227">
        <f t="shared" si="26"/>
        <v>0</v>
      </c>
      <c r="D251" s="116">
        <v>0</v>
      </c>
      <c r="E251" s="118"/>
      <c r="F251" s="229">
        <f t="shared" si="37"/>
        <v>0</v>
      </c>
      <c r="G251" s="116"/>
      <c r="H251" s="408"/>
      <c r="I251" s="230">
        <f t="shared" si="38"/>
        <v>0</v>
      </c>
      <c r="J251" s="116">
        <v>0</v>
      </c>
      <c r="K251" s="408"/>
      <c r="L251" s="230">
        <f t="shared" si="39"/>
        <v>0</v>
      </c>
      <c r="M251" s="464"/>
      <c r="N251" s="118"/>
      <c r="O251" s="230">
        <f t="shared" si="40"/>
        <v>0</v>
      </c>
      <c r="P251" s="387"/>
    </row>
    <row r="252" spans="1:16" ht="81" hidden="1" customHeight="1" x14ac:dyDescent="0.25">
      <c r="A252" s="64">
        <v>6296</v>
      </c>
      <c r="B252" s="111" t="s">
        <v>267</v>
      </c>
      <c r="C252" s="227">
        <f t="shared" si="26"/>
        <v>0</v>
      </c>
      <c r="D252" s="116">
        <v>0</v>
      </c>
      <c r="E252" s="118"/>
      <c r="F252" s="229">
        <f t="shared" si="37"/>
        <v>0</v>
      </c>
      <c r="G252" s="116"/>
      <c r="H252" s="408"/>
      <c r="I252" s="230">
        <f t="shared" si="38"/>
        <v>0</v>
      </c>
      <c r="J252" s="116">
        <v>0</v>
      </c>
      <c r="K252" s="408"/>
      <c r="L252" s="230">
        <f t="shared" si="39"/>
        <v>0</v>
      </c>
      <c r="M252" s="464"/>
      <c r="N252" s="118"/>
      <c r="O252" s="230">
        <f t="shared" si="40"/>
        <v>0</v>
      </c>
      <c r="P252" s="387"/>
    </row>
    <row r="253" spans="1:16" ht="36" hidden="1" x14ac:dyDescent="0.25">
      <c r="A253" s="64">
        <v>6299</v>
      </c>
      <c r="B253" s="111" t="s">
        <v>268</v>
      </c>
      <c r="C253" s="227">
        <f t="shared" si="26"/>
        <v>0</v>
      </c>
      <c r="D253" s="116">
        <v>0</v>
      </c>
      <c r="E253" s="118"/>
      <c r="F253" s="229">
        <f t="shared" si="37"/>
        <v>0</v>
      </c>
      <c r="G253" s="116"/>
      <c r="H253" s="408"/>
      <c r="I253" s="230">
        <f t="shared" si="38"/>
        <v>0</v>
      </c>
      <c r="J253" s="116">
        <v>0</v>
      </c>
      <c r="K253" s="408"/>
      <c r="L253" s="230">
        <f t="shared" si="39"/>
        <v>0</v>
      </c>
      <c r="M253" s="464"/>
      <c r="N253" s="118"/>
      <c r="O253" s="230">
        <f t="shared" si="40"/>
        <v>0</v>
      </c>
      <c r="P253" s="387"/>
    </row>
    <row r="254" spans="1:16" hidden="1" x14ac:dyDescent="0.25">
      <c r="A254" s="85">
        <v>6300</v>
      </c>
      <c r="B254" s="210" t="s">
        <v>269</v>
      </c>
      <c r="C254" s="97">
        <f t="shared" si="26"/>
        <v>0</v>
      </c>
      <c r="D254" s="95">
        <f>SUM(D255,D259,D260)</f>
        <v>0</v>
      </c>
      <c r="E254" s="98">
        <f>SUM(E255,E259,E260)</f>
        <v>0</v>
      </c>
      <c r="F254" s="212">
        <f t="shared" si="37"/>
        <v>0</v>
      </c>
      <c r="G254" s="95">
        <f>SUM(G255,G259,G260)</f>
        <v>0</v>
      </c>
      <c r="H254" s="399">
        <f t="shared" ref="H254" si="44">SUM(H255,H259,H260)</f>
        <v>0</v>
      </c>
      <c r="I254" s="99">
        <f t="shared" si="38"/>
        <v>0</v>
      </c>
      <c r="J254" s="95">
        <f>SUM(J255,J259,J260)</f>
        <v>0</v>
      </c>
      <c r="K254" s="399">
        <f t="shared" ref="K254" si="45">SUM(K255,K259,K260)</f>
        <v>0</v>
      </c>
      <c r="L254" s="99">
        <f t="shared" si="39"/>
        <v>0</v>
      </c>
      <c r="M254" s="472">
        <f t="shared" ref="M254:N254" si="46">SUM(M255,M259,M260)</f>
        <v>0</v>
      </c>
      <c r="N254" s="291">
        <f t="shared" si="46"/>
        <v>0</v>
      </c>
      <c r="O254" s="293">
        <f t="shared" si="40"/>
        <v>0</v>
      </c>
      <c r="P254" s="473"/>
    </row>
    <row r="255" spans="1:16" ht="24" hidden="1" x14ac:dyDescent="0.25">
      <c r="A255" s="350">
        <v>6320</v>
      </c>
      <c r="B255" s="101" t="s">
        <v>270</v>
      </c>
      <c r="C255" s="618">
        <f t="shared" si="26"/>
        <v>0</v>
      </c>
      <c r="D255" s="238">
        <f>SUM(D256:D258)</f>
        <v>0</v>
      </c>
      <c r="E255" s="241">
        <f>SUM(E256:E258)</f>
        <v>0</v>
      </c>
      <c r="F255" s="242">
        <f t="shared" si="37"/>
        <v>0</v>
      </c>
      <c r="G255" s="238">
        <f>SUM(G256:G258)</f>
        <v>0</v>
      </c>
      <c r="H255" s="470">
        <f t="shared" ref="H255" si="47">SUM(H256:H258)</f>
        <v>0</v>
      </c>
      <c r="I255" s="243">
        <f t="shared" si="38"/>
        <v>0</v>
      </c>
      <c r="J255" s="238">
        <f>SUM(J256:J258)</f>
        <v>0</v>
      </c>
      <c r="K255" s="470">
        <f t="shared" ref="K255" si="48">SUM(K256:K258)</f>
        <v>0</v>
      </c>
      <c r="L255" s="243">
        <f t="shared" si="39"/>
        <v>0</v>
      </c>
      <c r="M255" s="471">
        <f t="shared" ref="M255:N255" si="49">SUM(M256:M258)</f>
        <v>0</v>
      </c>
      <c r="N255" s="241">
        <f t="shared" si="49"/>
        <v>0</v>
      </c>
      <c r="O255" s="243">
        <f t="shared" si="40"/>
        <v>0</v>
      </c>
      <c r="P255" s="382"/>
    </row>
    <row r="256" spans="1:16" hidden="1" x14ac:dyDescent="0.25">
      <c r="A256" s="64">
        <v>6322</v>
      </c>
      <c r="B256" s="111" t="s">
        <v>271</v>
      </c>
      <c r="C256" s="227">
        <f t="shared" si="26"/>
        <v>0</v>
      </c>
      <c r="D256" s="116">
        <v>0</v>
      </c>
      <c r="E256" s="118"/>
      <c r="F256" s="229">
        <f t="shared" si="37"/>
        <v>0</v>
      </c>
      <c r="G256" s="116"/>
      <c r="H256" s="408"/>
      <c r="I256" s="230">
        <f t="shared" si="38"/>
        <v>0</v>
      </c>
      <c r="J256" s="116">
        <v>0</v>
      </c>
      <c r="K256" s="408"/>
      <c r="L256" s="230">
        <f t="shared" si="39"/>
        <v>0</v>
      </c>
      <c r="M256" s="464"/>
      <c r="N256" s="118"/>
      <c r="O256" s="230">
        <f t="shared" si="40"/>
        <v>0</v>
      </c>
      <c r="P256" s="387"/>
    </row>
    <row r="257" spans="1:16" ht="24" hidden="1" x14ac:dyDescent="0.25">
      <c r="A257" s="64">
        <v>6323</v>
      </c>
      <c r="B257" s="111" t="s">
        <v>272</v>
      </c>
      <c r="C257" s="227">
        <f t="shared" si="26"/>
        <v>0</v>
      </c>
      <c r="D257" s="116">
        <v>0</v>
      </c>
      <c r="E257" s="118"/>
      <c r="F257" s="229">
        <f t="shared" si="37"/>
        <v>0</v>
      </c>
      <c r="G257" s="116"/>
      <c r="H257" s="408"/>
      <c r="I257" s="230">
        <f t="shared" si="38"/>
        <v>0</v>
      </c>
      <c r="J257" s="116">
        <v>0</v>
      </c>
      <c r="K257" s="408"/>
      <c r="L257" s="230">
        <f t="shared" si="39"/>
        <v>0</v>
      </c>
      <c r="M257" s="464"/>
      <c r="N257" s="118"/>
      <c r="O257" s="230">
        <f t="shared" si="40"/>
        <v>0</v>
      </c>
      <c r="P257" s="387"/>
    </row>
    <row r="258" spans="1:16" ht="24" hidden="1" x14ac:dyDescent="0.25">
      <c r="A258" s="55">
        <v>6324</v>
      </c>
      <c r="B258" s="101" t="s">
        <v>273</v>
      </c>
      <c r="C258" s="227">
        <f t="shared" si="26"/>
        <v>0</v>
      </c>
      <c r="D258" s="106">
        <v>0</v>
      </c>
      <c r="E258" s="108"/>
      <c r="F258" s="242">
        <f t="shared" si="37"/>
        <v>0</v>
      </c>
      <c r="G258" s="106"/>
      <c r="H258" s="403"/>
      <c r="I258" s="243">
        <f t="shared" si="38"/>
        <v>0</v>
      </c>
      <c r="J258" s="106">
        <v>0</v>
      </c>
      <c r="K258" s="403"/>
      <c r="L258" s="243">
        <f t="shared" si="39"/>
        <v>0</v>
      </c>
      <c r="M258" s="463"/>
      <c r="N258" s="108"/>
      <c r="O258" s="243">
        <f t="shared" si="40"/>
        <v>0</v>
      </c>
      <c r="P258" s="382"/>
    </row>
    <row r="259" spans="1:16" ht="24" hidden="1" x14ac:dyDescent="0.25">
      <c r="A259" s="273">
        <v>6330</v>
      </c>
      <c r="B259" s="274" t="s">
        <v>274</v>
      </c>
      <c r="C259" s="227">
        <f t="shared" ref="C259:C286" si="50">F259+I259+L259+O259</f>
        <v>0</v>
      </c>
      <c r="D259" s="257">
        <v>0</v>
      </c>
      <c r="E259" s="260"/>
      <c r="F259" s="482">
        <f t="shared" si="37"/>
        <v>0</v>
      </c>
      <c r="G259" s="257"/>
      <c r="H259" s="483"/>
      <c r="I259" s="479">
        <f t="shared" si="38"/>
        <v>0</v>
      </c>
      <c r="J259" s="257">
        <v>0</v>
      </c>
      <c r="K259" s="483"/>
      <c r="L259" s="479">
        <f t="shared" si="39"/>
        <v>0</v>
      </c>
      <c r="M259" s="484"/>
      <c r="N259" s="260"/>
      <c r="O259" s="479">
        <f t="shared" si="40"/>
        <v>0</v>
      </c>
      <c r="P259" s="480"/>
    </row>
    <row r="260" spans="1:16" hidden="1" x14ac:dyDescent="0.25">
      <c r="A260" s="224">
        <v>6360</v>
      </c>
      <c r="B260" s="111" t="s">
        <v>275</v>
      </c>
      <c r="C260" s="227">
        <f t="shared" si="50"/>
        <v>0</v>
      </c>
      <c r="D260" s="116">
        <v>0</v>
      </c>
      <c r="E260" s="118"/>
      <c r="F260" s="229">
        <f t="shared" si="37"/>
        <v>0</v>
      </c>
      <c r="G260" s="116"/>
      <c r="H260" s="408"/>
      <c r="I260" s="230">
        <f t="shared" si="38"/>
        <v>0</v>
      </c>
      <c r="J260" s="116">
        <v>0</v>
      </c>
      <c r="K260" s="408"/>
      <c r="L260" s="230">
        <f t="shared" si="39"/>
        <v>0</v>
      </c>
      <c r="M260" s="464"/>
      <c r="N260" s="118"/>
      <c r="O260" s="230">
        <f t="shared" si="40"/>
        <v>0</v>
      </c>
      <c r="P260" s="387"/>
    </row>
    <row r="261" spans="1:16" ht="36" hidden="1" x14ac:dyDescent="0.25">
      <c r="A261" s="85">
        <v>6400</v>
      </c>
      <c r="B261" s="210" t="s">
        <v>276</v>
      </c>
      <c r="C261" s="97">
        <f t="shared" si="50"/>
        <v>0</v>
      </c>
      <c r="D261" s="95">
        <f>SUM(D262,D266)</f>
        <v>0</v>
      </c>
      <c r="E261" s="98">
        <f>SUM(E262,E266)</f>
        <v>0</v>
      </c>
      <c r="F261" s="212">
        <f t="shared" si="37"/>
        <v>0</v>
      </c>
      <c r="G261" s="95">
        <f>SUM(G262,G266)</f>
        <v>0</v>
      </c>
      <c r="H261" s="399">
        <f t="shared" ref="H261" si="51">SUM(H262,H266)</f>
        <v>0</v>
      </c>
      <c r="I261" s="99">
        <f t="shared" si="38"/>
        <v>0</v>
      </c>
      <c r="J261" s="95">
        <f>SUM(J262,J266)</f>
        <v>0</v>
      </c>
      <c r="K261" s="399">
        <f t="shared" ref="K261" si="52">SUM(K262,K266)</f>
        <v>0</v>
      </c>
      <c r="L261" s="99">
        <f t="shared" si="39"/>
        <v>0</v>
      </c>
      <c r="M261" s="472">
        <f t="shared" ref="M261:N261" si="53">SUM(M262,M266)</f>
        <v>0</v>
      </c>
      <c r="N261" s="291">
        <f t="shared" si="53"/>
        <v>0</v>
      </c>
      <c r="O261" s="293">
        <f t="shared" si="40"/>
        <v>0</v>
      </c>
      <c r="P261" s="473"/>
    </row>
    <row r="262" spans="1:16" ht="24" hidden="1" x14ac:dyDescent="0.25">
      <c r="A262" s="350">
        <v>6410</v>
      </c>
      <c r="B262" s="101" t="s">
        <v>277</v>
      </c>
      <c r="C262" s="240">
        <f t="shared" si="50"/>
        <v>0</v>
      </c>
      <c r="D262" s="238">
        <f>SUM(D263:D265)</f>
        <v>0</v>
      </c>
      <c r="E262" s="241">
        <f>SUM(E263:E265)</f>
        <v>0</v>
      </c>
      <c r="F262" s="242">
        <f t="shared" si="37"/>
        <v>0</v>
      </c>
      <c r="G262" s="238">
        <f>SUM(G263:G265)</f>
        <v>0</v>
      </c>
      <c r="H262" s="470">
        <f t="shared" ref="H262" si="54">SUM(H263:H265)</f>
        <v>0</v>
      </c>
      <c r="I262" s="243">
        <f t="shared" si="38"/>
        <v>0</v>
      </c>
      <c r="J262" s="238">
        <f>SUM(J263:J265)</f>
        <v>0</v>
      </c>
      <c r="K262" s="470">
        <f t="shared" ref="K262" si="55">SUM(K263:K265)</f>
        <v>0</v>
      </c>
      <c r="L262" s="243">
        <f t="shared" si="39"/>
        <v>0</v>
      </c>
      <c r="M262" s="475">
        <f t="shared" ref="M262:N262" si="56">SUM(M263:M265)</f>
        <v>0</v>
      </c>
      <c r="N262" s="476">
        <f t="shared" si="56"/>
        <v>0</v>
      </c>
      <c r="O262" s="414">
        <f t="shared" si="40"/>
        <v>0</v>
      </c>
      <c r="P262" s="416"/>
    </row>
    <row r="263" spans="1:16" hidden="1" x14ac:dyDescent="0.25">
      <c r="A263" s="64">
        <v>6411</v>
      </c>
      <c r="B263" s="275" t="s">
        <v>278</v>
      </c>
      <c r="C263" s="227">
        <f t="shared" si="50"/>
        <v>0</v>
      </c>
      <c r="D263" s="116">
        <v>0</v>
      </c>
      <c r="E263" s="118"/>
      <c r="F263" s="229">
        <f t="shared" si="37"/>
        <v>0</v>
      </c>
      <c r="G263" s="116"/>
      <c r="H263" s="408"/>
      <c r="I263" s="230">
        <f t="shared" si="38"/>
        <v>0</v>
      </c>
      <c r="J263" s="116">
        <v>0</v>
      </c>
      <c r="K263" s="408"/>
      <c r="L263" s="230">
        <f t="shared" si="39"/>
        <v>0</v>
      </c>
      <c r="M263" s="464"/>
      <c r="N263" s="118"/>
      <c r="O263" s="230">
        <f t="shared" si="40"/>
        <v>0</v>
      </c>
      <c r="P263" s="387"/>
    </row>
    <row r="264" spans="1:16" ht="36" hidden="1" x14ac:dyDescent="0.25">
      <c r="A264" s="64">
        <v>6412</v>
      </c>
      <c r="B264" s="111" t="s">
        <v>279</v>
      </c>
      <c r="C264" s="227">
        <f t="shared" si="50"/>
        <v>0</v>
      </c>
      <c r="D264" s="116">
        <v>0</v>
      </c>
      <c r="E264" s="118"/>
      <c r="F264" s="229">
        <f t="shared" si="37"/>
        <v>0</v>
      </c>
      <c r="G264" s="116"/>
      <c r="H264" s="408"/>
      <c r="I264" s="230">
        <f t="shared" si="38"/>
        <v>0</v>
      </c>
      <c r="J264" s="116">
        <v>0</v>
      </c>
      <c r="K264" s="408"/>
      <c r="L264" s="230">
        <f t="shared" si="39"/>
        <v>0</v>
      </c>
      <c r="M264" s="464"/>
      <c r="N264" s="118"/>
      <c r="O264" s="230">
        <f t="shared" si="40"/>
        <v>0</v>
      </c>
      <c r="P264" s="387"/>
    </row>
    <row r="265" spans="1:16" ht="36" hidden="1" x14ac:dyDescent="0.25">
      <c r="A265" s="64">
        <v>6419</v>
      </c>
      <c r="B265" s="111" t="s">
        <v>280</v>
      </c>
      <c r="C265" s="227">
        <f t="shared" si="50"/>
        <v>0</v>
      </c>
      <c r="D265" s="116">
        <v>0</v>
      </c>
      <c r="E265" s="118"/>
      <c r="F265" s="229">
        <f t="shared" si="37"/>
        <v>0</v>
      </c>
      <c r="G265" s="116"/>
      <c r="H265" s="408"/>
      <c r="I265" s="230">
        <f t="shared" si="38"/>
        <v>0</v>
      </c>
      <c r="J265" s="116">
        <v>0</v>
      </c>
      <c r="K265" s="408"/>
      <c r="L265" s="230">
        <f t="shared" si="39"/>
        <v>0</v>
      </c>
      <c r="M265" s="464"/>
      <c r="N265" s="118"/>
      <c r="O265" s="230">
        <f t="shared" si="40"/>
        <v>0</v>
      </c>
      <c r="P265" s="387"/>
    </row>
    <row r="266" spans="1:16" ht="36" hidden="1" x14ac:dyDescent="0.25">
      <c r="A266" s="224">
        <v>6420</v>
      </c>
      <c r="B266" s="111" t="s">
        <v>281</v>
      </c>
      <c r="C266" s="227">
        <f t="shared" si="50"/>
        <v>0</v>
      </c>
      <c r="D266" s="225">
        <f>SUM(D267:D270)</f>
        <v>0</v>
      </c>
      <c r="E266" s="228">
        <f>SUM(E267:E270)</f>
        <v>0</v>
      </c>
      <c r="F266" s="229">
        <f t="shared" si="37"/>
        <v>0</v>
      </c>
      <c r="G266" s="225">
        <f>SUM(G267:G270)</f>
        <v>0</v>
      </c>
      <c r="H266" s="465">
        <f>SUM(H267:H270)</f>
        <v>0</v>
      </c>
      <c r="I266" s="230">
        <f t="shared" si="38"/>
        <v>0</v>
      </c>
      <c r="J266" s="225">
        <f>SUM(J267:J270)</f>
        <v>0</v>
      </c>
      <c r="K266" s="465">
        <f>SUM(K267:K270)</f>
        <v>0</v>
      </c>
      <c r="L266" s="230">
        <f t="shared" si="39"/>
        <v>0</v>
      </c>
      <c r="M266" s="466">
        <f>SUM(M267:M270)</f>
        <v>0</v>
      </c>
      <c r="N266" s="228">
        <f>SUM(N267:N270)</f>
        <v>0</v>
      </c>
      <c r="O266" s="230">
        <f t="shared" si="40"/>
        <v>0</v>
      </c>
      <c r="P266" s="387"/>
    </row>
    <row r="267" spans="1:16" hidden="1" x14ac:dyDescent="0.25">
      <c r="A267" s="64">
        <v>6421</v>
      </c>
      <c r="B267" s="111" t="s">
        <v>282</v>
      </c>
      <c r="C267" s="227">
        <f t="shared" si="50"/>
        <v>0</v>
      </c>
      <c r="D267" s="116">
        <v>0</v>
      </c>
      <c r="E267" s="118"/>
      <c r="F267" s="229">
        <f t="shared" si="37"/>
        <v>0</v>
      </c>
      <c r="G267" s="116"/>
      <c r="H267" s="408"/>
      <c r="I267" s="230">
        <f t="shared" si="38"/>
        <v>0</v>
      </c>
      <c r="J267" s="116">
        <v>0</v>
      </c>
      <c r="K267" s="408"/>
      <c r="L267" s="230">
        <f t="shared" si="39"/>
        <v>0</v>
      </c>
      <c r="M267" s="464"/>
      <c r="N267" s="118"/>
      <c r="O267" s="230">
        <f t="shared" si="40"/>
        <v>0</v>
      </c>
      <c r="P267" s="387"/>
    </row>
    <row r="268" spans="1:16" hidden="1" x14ac:dyDescent="0.25">
      <c r="A268" s="64">
        <v>6422</v>
      </c>
      <c r="B268" s="111" t="s">
        <v>283</v>
      </c>
      <c r="C268" s="227">
        <f t="shared" si="50"/>
        <v>0</v>
      </c>
      <c r="D268" s="116">
        <v>0</v>
      </c>
      <c r="E268" s="118"/>
      <c r="F268" s="229">
        <f t="shared" si="37"/>
        <v>0</v>
      </c>
      <c r="G268" s="116"/>
      <c r="H268" s="408"/>
      <c r="I268" s="230">
        <f t="shared" si="38"/>
        <v>0</v>
      </c>
      <c r="J268" s="116">
        <v>0</v>
      </c>
      <c r="K268" s="408"/>
      <c r="L268" s="230">
        <f t="shared" si="39"/>
        <v>0</v>
      </c>
      <c r="M268" s="464"/>
      <c r="N268" s="118"/>
      <c r="O268" s="230">
        <f t="shared" si="40"/>
        <v>0</v>
      </c>
      <c r="P268" s="387"/>
    </row>
    <row r="269" spans="1:16" ht="24" hidden="1" x14ac:dyDescent="0.25">
      <c r="A269" s="64">
        <v>6423</v>
      </c>
      <c r="B269" s="111" t="s">
        <v>284</v>
      </c>
      <c r="C269" s="227">
        <f t="shared" si="50"/>
        <v>0</v>
      </c>
      <c r="D269" s="116">
        <v>0</v>
      </c>
      <c r="E269" s="118"/>
      <c r="F269" s="229">
        <f t="shared" si="37"/>
        <v>0</v>
      </c>
      <c r="G269" s="116"/>
      <c r="H269" s="408"/>
      <c r="I269" s="230">
        <f t="shared" si="38"/>
        <v>0</v>
      </c>
      <c r="J269" s="116">
        <v>0</v>
      </c>
      <c r="K269" s="408"/>
      <c r="L269" s="230">
        <f t="shared" si="39"/>
        <v>0</v>
      </c>
      <c r="M269" s="464"/>
      <c r="N269" s="118"/>
      <c r="O269" s="230">
        <f t="shared" si="40"/>
        <v>0</v>
      </c>
      <c r="P269" s="387"/>
    </row>
    <row r="270" spans="1:16" ht="36" hidden="1" x14ac:dyDescent="0.25">
      <c r="A270" s="64">
        <v>6424</v>
      </c>
      <c r="B270" s="111" t="s">
        <v>285</v>
      </c>
      <c r="C270" s="227">
        <f t="shared" si="50"/>
        <v>0</v>
      </c>
      <c r="D270" s="116">
        <v>0</v>
      </c>
      <c r="E270" s="118"/>
      <c r="F270" s="229">
        <f t="shared" si="37"/>
        <v>0</v>
      </c>
      <c r="G270" s="116"/>
      <c r="H270" s="408"/>
      <c r="I270" s="230">
        <f t="shared" si="38"/>
        <v>0</v>
      </c>
      <c r="J270" s="116">
        <v>0</v>
      </c>
      <c r="K270" s="408"/>
      <c r="L270" s="230">
        <f t="shared" si="39"/>
        <v>0</v>
      </c>
      <c r="M270" s="464"/>
      <c r="N270" s="118"/>
      <c r="O270" s="230">
        <f t="shared" si="40"/>
        <v>0</v>
      </c>
      <c r="P270" s="387"/>
    </row>
    <row r="271" spans="1:16" ht="43.5" hidden="1" customHeight="1" x14ac:dyDescent="0.25">
      <c r="A271" s="276">
        <v>7000</v>
      </c>
      <c r="B271" s="276" t="s">
        <v>286</v>
      </c>
      <c r="C271" s="619">
        <f t="shared" si="50"/>
        <v>0</v>
      </c>
      <c r="D271" s="492">
        <f>SUM(D272,D282)</f>
        <v>0</v>
      </c>
      <c r="E271" s="283">
        <f>SUM(E272,E282)</f>
        <v>0</v>
      </c>
      <c r="F271" s="284">
        <f t="shared" si="37"/>
        <v>0</v>
      </c>
      <c r="G271" s="492">
        <f>SUM(G272,G282)</f>
        <v>0</v>
      </c>
      <c r="H271" s="493">
        <f>SUM(H272,H282)</f>
        <v>0</v>
      </c>
      <c r="I271" s="285">
        <f t="shared" si="38"/>
        <v>0</v>
      </c>
      <c r="J271" s="492">
        <f>SUM(J272,J282)</f>
        <v>0</v>
      </c>
      <c r="K271" s="493">
        <f>SUM(K272,K282)</f>
        <v>0</v>
      </c>
      <c r="L271" s="285">
        <f t="shared" si="39"/>
        <v>0</v>
      </c>
      <c r="M271" s="494">
        <f>SUM(M272,M282)</f>
        <v>0</v>
      </c>
      <c r="N271" s="495">
        <f>SUM(N272,N282)</f>
        <v>0</v>
      </c>
      <c r="O271" s="496">
        <f t="shared" si="40"/>
        <v>0</v>
      </c>
      <c r="P271" s="497"/>
    </row>
    <row r="272" spans="1:16" ht="24" hidden="1" x14ac:dyDescent="0.25">
      <c r="A272" s="85">
        <v>7200</v>
      </c>
      <c r="B272" s="210" t="s">
        <v>287</v>
      </c>
      <c r="C272" s="97">
        <f t="shared" si="50"/>
        <v>0</v>
      </c>
      <c r="D272" s="95">
        <f>SUM(D273,D274,D277,D278,D281)</f>
        <v>0</v>
      </c>
      <c r="E272" s="98">
        <f>SUM(E273,E274,E277,E278,E281)</f>
        <v>0</v>
      </c>
      <c r="F272" s="212">
        <f t="shared" si="37"/>
        <v>0</v>
      </c>
      <c r="G272" s="95">
        <f>SUM(G273,G274,G277,G278,G281)</f>
        <v>0</v>
      </c>
      <c r="H272" s="399">
        <f>SUM(H273,H274,H277,H278,H281)</f>
        <v>0</v>
      </c>
      <c r="I272" s="99">
        <f t="shared" si="38"/>
        <v>0</v>
      </c>
      <c r="J272" s="95">
        <f>SUM(J273,J274,J277,J278,J281)</f>
        <v>0</v>
      </c>
      <c r="K272" s="399">
        <f>SUM(K273,K274,K277,K278,K281)</f>
        <v>0</v>
      </c>
      <c r="L272" s="99">
        <f t="shared" si="39"/>
        <v>0</v>
      </c>
      <c r="M272" s="459">
        <f>SUM(M273,M274,M277,M278,M281)</f>
        <v>0</v>
      </c>
      <c r="N272" s="266">
        <f>SUM(N273,N274,N277,N278,N281)</f>
        <v>0</v>
      </c>
      <c r="O272" s="268">
        <f t="shared" si="40"/>
        <v>0</v>
      </c>
      <c r="P272" s="460"/>
    </row>
    <row r="273" spans="1:16" ht="24" hidden="1" x14ac:dyDescent="0.25">
      <c r="A273" s="350">
        <v>7210</v>
      </c>
      <c r="B273" s="101" t="s">
        <v>288</v>
      </c>
      <c r="C273" s="240">
        <f t="shared" si="50"/>
        <v>0</v>
      </c>
      <c r="D273" s="106">
        <v>0</v>
      </c>
      <c r="E273" s="108"/>
      <c r="F273" s="242">
        <f t="shared" si="37"/>
        <v>0</v>
      </c>
      <c r="G273" s="106"/>
      <c r="H273" s="403"/>
      <c r="I273" s="243">
        <f t="shared" si="38"/>
        <v>0</v>
      </c>
      <c r="J273" s="106">
        <v>0</v>
      </c>
      <c r="K273" s="403"/>
      <c r="L273" s="243">
        <f t="shared" si="39"/>
        <v>0</v>
      </c>
      <c r="M273" s="463"/>
      <c r="N273" s="108"/>
      <c r="O273" s="243">
        <f t="shared" si="40"/>
        <v>0</v>
      </c>
      <c r="P273" s="382"/>
    </row>
    <row r="274" spans="1:16" s="286" customFormat="1" ht="36" hidden="1" x14ac:dyDescent="0.25">
      <c r="A274" s="224">
        <v>7220</v>
      </c>
      <c r="B274" s="111" t="s">
        <v>289</v>
      </c>
      <c r="C274" s="227">
        <f t="shared" si="50"/>
        <v>0</v>
      </c>
      <c r="D274" s="225">
        <f>SUM(D275:D276)</f>
        <v>0</v>
      </c>
      <c r="E274" s="228">
        <f>SUM(E275:E276)</f>
        <v>0</v>
      </c>
      <c r="F274" s="229">
        <f t="shared" si="37"/>
        <v>0</v>
      </c>
      <c r="G274" s="225">
        <f>SUM(G275:G276)</f>
        <v>0</v>
      </c>
      <c r="H274" s="465">
        <f>SUM(H275:H276)</f>
        <v>0</v>
      </c>
      <c r="I274" s="230">
        <f t="shared" si="38"/>
        <v>0</v>
      </c>
      <c r="J274" s="225">
        <f>SUM(J275:J276)</f>
        <v>0</v>
      </c>
      <c r="K274" s="465">
        <f>SUM(K275:K276)</f>
        <v>0</v>
      </c>
      <c r="L274" s="230">
        <f t="shared" si="39"/>
        <v>0</v>
      </c>
      <c r="M274" s="466">
        <f>SUM(M275:M276)</f>
        <v>0</v>
      </c>
      <c r="N274" s="228">
        <f>SUM(N275:N276)</f>
        <v>0</v>
      </c>
      <c r="O274" s="230">
        <f t="shared" si="40"/>
        <v>0</v>
      </c>
      <c r="P274" s="387"/>
    </row>
    <row r="275" spans="1:16" s="286" customFormat="1" ht="36" hidden="1" x14ac:dyDescent="0.25">
      <c r="A275" s="64">
        <v>7221</v>
      </c>
      <c r="B275" s="111" t="s">
        <v>290</v>
      </c>
      <c r="C275" s="227">
        <f t="shared" si="50"/>
        <v>0</v>
      </c>
      <c r="D275" s="116">
        <v>0</v>
      </c>
      <c r="E275" s="118"/>
      <c r="F275" s="229">
        <f t="shared" si="37"/>
        <v>0</v>
      </c>
      <c r="G275" s="116"/>
      <c r="H275" s="408"/>
      <c r="I275" s="230">
        <f t="shared" si="38"/>
        <v>0</v>
      </c>
      <c r="J275" s="116">
        <v>0</v>
      </c>
      <c r="K275" s="408"/>
      <c r="L275" s="230">
        <f t="shared" si="39"/>
        <v>0</v>
      </c>
      <c r="M275" s="464"/>
      <c r="N275" s="118"/>
      <c r="O275" s="230">
        <f t="shared" si="40"/>
        <v>0</v>
      </c>
      <c r="P275" s="387"/>
    </row>
    <row r="276" spans="1:16" s="286" customFormat="1" ht="36" hidden="1" x14ac:dyDescent="0.25">
      <c r="A276" s="64">
        <v>7222</v>
      </c>
      <c r="B276" s="111" t="s">
        <v>291</v>
      </c>
      <c r="C276" s="227">
        <f t="shared" si="50"/>
        <v>0</v>
      </c>
      <c r="D276" s="116">
        <v>0</v>
      </c>
      <c r="E276" s="118"/>
      <c r="F276" s="229">
        <f t="shared" si="37"/>
        <v>0</v>
      </c>
      <c r="G276" s="116"/>
      <c r="H276" s="408"/>
      <c r="I276" s="230">
        <f t="shared" si="38"/>
        <v>0</v>
      </c>
      <c r="J276" s="116">
        <v>0</v>
      </c>
      <c r="K276" s="408"/>
      <c r="L276" s="230">
        <f t="shared" si="39"/>
        <v>0</v>
      </c>
      <c r="M276" s="464"/>
      <c r="N276" s="118"/>
      <c r="O276" s="230">
        <f t="shared" si="40"/>
        <v>0</v>
      </c>
      <c r="P276" s="387"/>
    </row>
    <row r="277" spans="1:16" s="286" customFormat="1" ht="24" hidden="1" x14ac:dyDescent="0.25">
      <c r="A277" s="224">
        <v>7230</v>
      </c>
      <c r="B277" s="111" t="s">
        <v>292</v>
      </c>
      <c r="C277" s="227">
        <f t="shared" si="50"/>
        <v>0</v>
      </c>
      <c r="D277" s="116">
        <v>0</v>
      </c>
      <c r="E277" s="118"/>
      <c r="F277" s="229">
        <f t="shared" si="37"/>
        <v>0</v>
      </c>
      <c r="G277" s="116"/>
      <c r="H277" s="408"/>
      <c r="I277" s="230">
        <f t="shared" si="38"/>
        <v>0</v>
      </c>
      <c r="J277" s="116">
        <v>0</v>
      </c>
      <c r="K277" s="408"/>
      <c r="L277" s="230">
        <f t="shared" si="39"/>
        <v>0</v>
      </c>
      <c r="M277" s="464"/>
      <c r="N277" s="118"/>
      <c r="O277" s="230">
        <f>M277+N277</f>
        <v>0</v>
      </c>
      <c r="P277" s="387"/>
    </row>
    <row r="278" spans="1:16" ht="24" hidden="1" x14ac:dyDescent="0.25">
      <c r="A278" s="224">
        <v>7240</v>
      </c>
      <c r="B278" s="111" t="s">
        <v>293</v>
      </c>
      <c r="C278" s="227">
        <f t="shared" si="50"/>
        <v>0</v>
      </c>
      <c r="D278" s="225">
        <f>SUM(D279:D280)</f>
        <v>0</v>
      </c>
      <c r="E278" s="228">
        <f>SUM(E279:E280)</f>
        <v>0</v>
      </c>
      <c r="F278" s="229">
        <f t="shared" si="37"/>
        <v>0</v>
      </c>
      <c r="G278" s="225">
        <f>SUM(G279:G280)</f>
        <v>0</v>
      </c>
      <c r="H278" s="465">
        <f>SUM(H279:H280)</f>
        <v>0</v>
      </c>
      <c r="I278" s="230">
        <f t="shared" si="38"/>
        <v>0</v>
      </c>
      <c r="J278" s="225">
        <f>SUM(J279:J280)</f>
        <v>0</v>
      </c>
      <c r="K278" s="465">
        <f>SUM(K279:K280)</f>
        <v>0</v>
      </c>
      <c r="L278" s="230">
        <f t="shared" si="39"/>
        <v>0</v>
      </c>
      <c r="M278" s="466">
        <f>SUM(M279:M280)</f>
        <v>0</v>
      </c>
      <c r="N278" s="228">
        <f>SUM(N279:N280)</f>
        <v>0</v>
      </c>
      <c r="O278" s="230">
        <f>SUM(O279:O280)</f>
        <v>0</v>
      </c>
      <c r="P278" s="387"/>
    </row>
    <row r="279" spans="1:16" ht="48" hidden="1" x14ac:dyDescent="0.25">
      <c r="A279" s="64">
        <v>7245</v>
      </c>
      <c r="B279" s="111" t="s">
        <v>294</v>
      </c>
      <c r="C279" s="227">
        <f t="shared" si="50"/>
        <v>0</v>
      </c>
      <c r="D279" s="116">
        <v>0</v>
      </c>
      <c r="E279" s="118"/>
      <c r="F279" s="229">
        <f t="shared" si="37"/>
        <v>0</v>
      </c>
      <c r="G279" s="116"/>
      <c r="H279" s="408"/>
      <c r="I279" s="230">
        <f t="shared" si="38"/>
        <v>0</v>
      </c>
      <c r="J279" s="116">
        <v>0</v>
      </c>
      <c r="K279" s="408"/>
      <c r="L279" s="230">
        <f t="shared" si="39"/>
        <v>0</v>
      </c>
      <c r="M279" s="464"/>
      <c r="N279" s="118"/>
      <c r="O279" s="230">
        <f t="shared" ref="O279:O282" si="57">M279+N279</f>
        <v>0</v>
      </c>
      <c r="P279" s="387"/>
    </row>
    <row r="280" spans="1:16" ht="96" hidden="1" x14ac:dyDescent="0.25">
      <c r="A280" s="64">
        <v>7246</v>
      </c>
      <c r="B280" s="111" t="s">
        <v>295</v>
      </c>
      <c r="C280" s="227">
        <f t="shared" si="50"/>
        <v>0</v>
      </c>
      <c r="D280" s="116">
        <v>0</v>
      </c>
      <c r="E280" s="118"/>
      <c r="F280" s="229">
        <f t="shared" si="37"/>
        <v>0</v>
      </c>
      <c r="G280" s="116"/>
      <c r="H280" s="408"/>
      <c r="I280" s="230">
        <f t="shared" si="38"/>
        <v>0</v>
      </c>
      <c r="J280" s="116">
        <v>0</v>
      </c>
      <c r="K280" s="408"/>
      <c r="L280" s="230">
        <f t="shared" si="39"/>
        <v>0</v>
      </c>
      <c r="M280" s="464"/>
      <c r="N280" s="118"/>
      <c r="O280" s="230">
        <f t="shared" si="57"/>
        <v>0</v>
      </c>
      <c r="P280" s="387"/>
    </row>
    <row r="281" spans="1:16" ht="24" hidden="1" x14ac:dyDescent="0.25">
      <c r="A281" s="224">
        <v>7260</v>
      </c>
      <c r="B281" s="111" t="s">
        <v>296</v>
      </c>
      <c r="C281" s="227">
        <f t="shared" si="50"/>
        <v>0</v>
      </c>
      <c r="D281" s="106">
        <v>0</v>
      </c>
      <c r="E281" s="108"/>
      <c r="F281" s="242">
        <f t="shared" si="37"/>
        <v>0</v>
      </c>
      <c r="G281" s="106"/>
      <c r="H281" s="403"/>
      <c r="I281" s="243">
        <f t="shared" si="38"/>
        <v>0</v>
      </c>
      <c r="J281" s="106">
        <v>0</v>
      </c>
      <c r="K281" s="403"/>
      <c r="L281" s="243">
        <f t="shared" si="39"/>
        <v>0</v>
      </c>
      <c r="M281" s="463"/>
      <c r="N281" s="108"/>
      <c r="O281" s="243">
        <f t="shared" si="57"/>
        <v>0</v>
      </c>
      <c r="P281" s="382"/>
    </row>
    <row r="282" spans="1:16" hidden="1" x14ac:dyDescent="0.25">
      <c r="A282" s="85">
        <v>7700</v>
      </c>
      <c r="B282" s="210" t="s">
        <v>297</v>
      </c>
      <c r="C282" s="290">
        <f t="shared" si="50"/>
        <v>0</v>
      </c>
      <c r="D282" s="244">
        <f>D283</f>
        <v>0</v>
      </c>
      <c r="E282" s="291">
        <f>SUM(E283)</f>
        <v>0</v>
      </c>
      <c r="F282" s="292">
        <f t="shared" si="37"/>
        <v>0</v>
      </c>
      <c r="G282" s="244">
        <f>G283</f>
        <v>0</v>
      </c>
      <c r="H282" s="499">
        <f>SUM(H283)</f>
        <v>0</v>
      </c>
      <c r="I282" s="293">
        <f t="shared" si="38"/>
        <v>0</v>
      </c>
      <c r="J282" s="244">
        <f>J283</f>
        <v>0</v>
      </c>
      <c r="K282" s="499">
        <f>SUM(K283)</f>
        <v>0</v>
      </c>
      <c r="L282" s="293">
        <f t="shared" si="39"/>
        <v>0</v>
      </c>
      <c r="M282" s="472">
        <f>SUM(M283)</f>
        <v>0</v>
      </c>
      <c r="N282" s="291">
        <f>SUM(N283)</f>
        <v>0</v>
      </c>
      <c r="O282" s="293">
        <f t="shared" si="57"/>
        <v>0</v>
      </c>
      <c r="P282" s="473"/>
    </row>
    <row r="283" spans="1:16" hidden="1" x14ac:dyDescent="0.25">
      <c r="A283" s="121">
        <v>7720</v>
      </c>
      <c r="B283" s="122" t="s">
        <v>298</v>
      </c>
      <c r="C283" s="500">
        <f t="shared" si="50"/>
        <v>0</v>
      </c>
      <c r="D283" s="128">
        <v>0</v>
      </c>
      <c r="E283" s="131"/>
      <c r="F283" s="501">
        <f t="shared" si="37"/>
        <v>0</v>
      </c>
      <c r="G283" s="128"/>
      <c r="H283" s="413"/>
      <c r="I283" s="414">
        <f t="shared" si="38"/>
        <v>0</v>
      </c>
      <c r="J283" s="128">
        <v>0</v>
      </c>
      <c r="K283" s="413"/>
      <c r="L283" s="414">
        <f t="shared" si="39"/>
        <v>0</v>
      </c>
      <c r="M283" s="502"/>
      <c r="N283" s="131"/>
      <c r="O283" s="414">
        <f>M283+N283</f>
        <v>0</v>
      </c>
      <c r="P283" s="416"/>
    </row>
    <row r="284" spans="1:16" hidden="1" x14ac:dyDescent="0.25">
      <c r="A284" s="320"/>
      <c r="B284" s="156" t="s">
        <v>299</v>
      </c>
      <c r="C284" s="240">
        <f t="shared" si="50"/>
        <v>0</v>
      </c>
      <c r="D284" s="214">
        <f>SUM(D285:D286)</f>
        <v>0</v>
      </c>
      <c r="E284" s="217">
        <f>SUM(E285:E286)</f>
        <v>0</v>
      </c>
      <c r="F284" s="218">
        <f t="shared" si="37"/>
        <v>0</v>
      </c>
      <c r="G284" s="214">
        <f>SUM(G285:G286)</f>
        <v>0</v>
      </c>
      <c r="H284" s="461">
        <f>SUM(H285:H286)</f>
        <v>0</v>
      </c>
      <c r="I284" s="219">
        <f t="shared" si="38"/>
        <v>0</v>
      </c>
      <c r="J284" s="214">
        <f>SUM(J285:J286)</f>
        <v>0</v>
      </c>
      <c r="K284" s="461">
        <f>SUM(K285:K286)</f>
        <v>0</v>
      </c>
      <c r="L284" s="219">
        <f t="shared" si="39"/>
        <v>0</v>
      </c>
      <c r="M284" s="462">
        <f>SUM(M285:M286)</f>
        <v>0</v>
      </c>
      <c r="N284" s="217">
        <f>SUM(N285:N286)</f>
        <v>0</v>
      </c>
      <c r="O284" s="219">
        <f t="shared" ref="O284:O299" si="58">M284+N284</f>
        <v>0</v>
      </c>
      <c r="P284" s="434"/>
    </row>
    <row r="285" spans="1:16" hidden="1" x14ac:dyDescent="0.25">
      <c r="A285" s="275" t="s">
        <v>300</v>
      </c>
      <c r="B285" s="64" t="s">
        <v>301</v>
      </c>
      <c r="C285" s="227">
        <f t="shared" si="50"/>
        <v>0</v>
      </c>
      <c r="D285" s="116"/>
      <c r="E285" s="118"/>
      <c r="F285" s="229">
        <f t="shared" si="37"/>
        <v>0</v>
      </c>
      <c r="G285" s="116"/>
      <c r="H285" s="408"/>
      <c r="I285" s="230">
        <f t="shared" si="38"/>
        <v>0</v>
      </c>
      <c r="J285" s="116">
        <f>25-25</f>
        <v>0</v>
      </c>
      <c r="K285" s="408"/>
      <c r="L285" s="230">
        <f t="shared" si="39"/>
        <v>0</v>
      </c>
      <c r="M285" s="464"/>
      <c r="N285" s="118"/>
      <c r="O285" s="230">
        <f t="shared" si="58"/>
        <v>0</v>
      </c>
      <c r="P285" s="387"/>
    </row>
    <row r="286" spans="1:16" ht="24" hidden="1" x14ac:dyDescent="0.25">
      <c r="A286" s="275" t="s">
        <v>302</v>
      </c>
      <c r="B286" s="296" t="s">
        <v>303</v>
      </c>
      <c r="C286" s="240">
        <f t="shared" si="50"/>
        <v>0</v>
      </c>
      <c r="D286" s="106"/>
      <c r="E286" s="108"/>
      <c r="F286" s="242">
        <f t="shared" si="37"/>
        <v>0</v>
      </c>
      <c r="G286" s="106"/>
      <c r="H286" s="403"/>
      <c r="I286" s="243">
        <f t="shared" si="38"/>
        <v>0</v>
      </c>
      <c r="J286" s="106"/>
      <c r="K286" s="403"/>
      <c r="L286" s="243">
        <f t="shared" si="39"/>
        <v>0</v>
      </c>
      <c r="M286" s="463"/>
      <c r="N286" s="108"/>
      <c r="O286" s="243">
        <f t="shared" si="58"/>
        <v>0</v>
      </c>
      <c r="P286" s="382"/>
    </row>
    <row r="287" spans="1:16" x14ac:dyDescent="0.25">
      <c r="A287" s="503"/>
      <c r="B287" s="504" t="s">
        <v>304</v>
      </c>
      <c r="C287" s="609">
        <f>SUM(C284,C271,C233,C198,C190,C176,C78,C56)</f>
        <v>137248</v>
      </c>
      <c r="D287" s="506">
        <f>SUM(D284,D271,D233,D198,D190,D176,D78,D56)</f>
        <v>137248</v>
      </c>
      <c r="E287" s="620">
        <f>SUM(E284,E271,E233,E198,E190,E176,E78,E56)</f>
        <v>0</v>
      </c>
      <c r="F287" s="621">
        <f t="shared" si="37"/>
        <v>137248</v>
      </c>
      <c r="G287" s="506">
        <f>SUM(G284,G271,G233,G198,G190,G176,G78,G56)</f>
        <v>0</v>
      </c>
      <c r="H287" s="507">
        <f>SUM(H284,H271,H233,H198,H190,H176,H78,H56)</f>
        <v>0</v>
      </c>
      <c r="I287" s="508">
        <f t="shared" si="38"/>
        <v>0</v>
      </c>
      <c r="J287" s="506">
        <f t="shared" ref="J287" si="59">SUM(J284,J271,J233,J198,J190,J176,J78,J56)</f>
        <v>0</v>
      </c>
      <c r="K287" s="507">
        <f>SUM(K284,K271,K233,K198,K190,K176,K78,K56)</f>
        <v>0</v>
      </c>
      <c r="L287" s="508">
        <f t="shared" si="39"/>
        <v>0</v>
      </c>
      <c r="M287" s="459">
        <f>SUM(M284,M271,M233,M198,M190,M176,M78,M56)</f>
        <v>0</v>
      </c>
      <c r="N287" s="266">
        <f>SUM(N284,N271,N233,N198,N190,N176,N78,N56)</f>
        <v>0</v>
      </c>
      <c r="O287" s="268">
        <f t="shared" si="58"/>
        <v>0</v>
      </c>
      <c r="P287" s="460"/>
    </row>
    <row r="288" spans="1:16" hidden="1" x14ac:dyDescent="0.25">
      <c r="A288" s="509" t="s">
        <v>305</v>
      </c>
      <c r="B288" s="510"/>
      <c r="C288" s="622">
        <f t="shared" ref="C288" si="60">F288+I288+L288+O288</f>
        <v>0</v>
      </c>
      <c r="D288" s="512">
        <f>SUM(D28,D29,D45)-D54</f>
        <v>0</v>
      </c>
      <c r="E288" s="513">
        <f>SUM(E28,E29,E45)-E54</f>
        <v>0</v>
      </c>
      <c r="F288" s="514">
        <f t="shared" si="37"/>
        <v>0</v>
      </c>
      <c r="G288" s="512">
        <f>SUM(G28,G29,G45)-G54</f>
        <v>0</v>
      </c>
      <c r="H288" s="515">
        <f>SUM(H28,H29,H45)-H54</f>
        <v>0</v>
      </c>
      <c r="I288" s="516">
        <f t="shared" si="38"/>
        <v>0</v>
      </c>
      <c r="J288" s="512">
        <f>(J30+J46)-J54</f>
        <v>0</v>
      </c>
      <c r="K288" s="515">
        <f>(K30+K46)-K54</f>
        <v>0</v>
      </c>
      <c r="L288" s="516">
        <f t="shared" si="39"/>
        <v>0</v>
      </c>
      <c r="M288" s="511">
        <f>M48-M54</f>
        <v>0</v>
      </c>
      <c r="N288" s="513">
        <f>N48-N54</f>
        <v>0</v>
      </c>
      <c r="O288" s="516">
        <f t="shared" si="58"/>
        <v>0</v>
      </c>
      <c r="P288" s="517"/>
    </row>
    <row r="289" spans="1:17" s="37" customFormat="1" hidden="1" x14ac:dyDescent="0.25">
      <c r="A289" s="509" t="s">
        <v>306</v>
      </c>
      <c r="B289" s="510"/>
      <c r="C289" s="622">
        <f>SUM(C290,C291)-C298+C299</f>
        <v>0</v>
      </c>
      <c r="D289" s="512">
        <f>SUM(D290,D291)-D298+D299</f>
        <v>0</v>
      </c>
      <c r="E289" s="513">
        <f>SUM(E290,E291)-E298+E299</f>
        <v>0</v>
      </c>
      <c r="F289" s="514">
        <f t="shared" si="37"/>
        <v>0</v>
      </c>
      <c r="G289" s="512">
        <f>SUM(G290,G291)-G298+G299</f>
        <v>0</v>
      </c>
      <c r="H289" s="515">
        <f>SUM(H290,H291)-H298+H299</f>
        <v>0</v>
      </c>
      <c r="I289" s="516">
        <f t="shared" si="38"/>
        <v>0</v>
      </c>
      <c r="J289" s="512">
        <f t="shared" ref="J289" si="61">SUM(J290,J291)-J298+J299</f>
        <v>0</v>
      </c>
      <c r="K289" s="515">
        <f>SUM(K290,K291)-K298+K299</f>
        <v>0</v>
      </c>
      <c r="L289" s="516">
        <f t="shared" si="39"/>
        <v>0</v>
      </c>
      <c r="M289" s="511">
        <f>SUM(M290,M291)-M298+M299</f>
        <v>0</v>
      </c>
      <c r="N289" s="513">
        <f>SUM(N290,N291)-N298+N299</f>
        <v>0</v>
      </c>
      <c r="O289" s="516">
        <f t="shared" si="58"/>
        <v>0</v>
      </c>
      <c r="P289" s="517"/>
    </row>
    <row r="290" spans="1:17" s="37" customFormat="1" hidden="1" x14ac:dyDescent="0.25">
      <c r="A290" s="519" t="s">
        <v>307</v>
      </c>
      <c r="B290" s="519" t="s">
        <v>308</v>
      </c>
      <c r="C290" s="622">
        <f>C25-C284</f>
        <v>0</v>
      </c>
      <c r="D290" s="512">
        <f>D25-D284</f>
        <v>0</v>
      </c>
      <c r="E290" s="513">
        <f>E25-E284</f>
        <v>0</v>
      </c>
      <c r="F290" s="514">
        <f t="shared" si="37"/>
        <v>0</v>
      </c>
      <c r="G290" s="512">
        <f>G25-G284</f>
        <v>0</v>
      </c>
      <c r="H290" s="515">
        <f>H25-H284</f>
        <v>0</v>
      </c>
      <c r="I290" s="516">
        <f t="shared" si="38"/>
        <v>0</v>
      </c>
      <c r="J290" s="512">
        <f t="shared" ref="J290" si="62">J25-J284</f>
        <v>0</v>
      </c>
      <c r="K290" s="515">
        <f>K25-K284</f>
        <v>0</v>
      </c>
      <c r="L290" s="516">
        <f t="shared" si="39"/>
        <v>0</v>
      </c>
      <c r="M290" s="511">
        <f>M25-M284</f>
        <v>0</v>
      </c>
      <c r="N290" s="513">
        <f>N25-N284</f>
        <v>0</v>
      </c>
      <c r="O290" s="516">
        <f t="shared" si="58"/>
        <v>0</v>
      </c>
      <c r="P290" s="517"/>
    </row>
    <row r="291" spans="1:17" s="37" customFormat="1" hidden="1" x14ac:dyDescent="0.25">
      <c r="A291" s="520" t="s">
        <v>309</v>
      </c>
      <c r="B291" s="520" t="s">
        <v>310</v>
      </c>
      <c r="C291" s="622">
        <f>SUM(C292,C294,C296)-SUM(C293,C295,C297)</f>
        <v>0</v>
      </c>
      <c r="D291" s="512">
        <f>SUM(D292,D294,D296)-SUM(D293,D295,D297)</f>
        <v>0</v>
      </c>
      <c r="E291" s="513">
        <f t="shared" ref="E291" si="63">SUM(E292,E294,E296)-SUM(E293,E295,E297)</f>
        <v>0</v>
      </c>
      <c r="F291" s="514">
        <f t="shared" si="37"/>
        <v>0</v>
      </c>
      <c r="G291" s="512">
        <f t="shared" ref="G291:H291" si="64">SUM(G292,G294,G296)-SUM(G293,G295,G297)</f>
        <v>0</v>
      </c>
      <c r="H291" s="515">
        <f t="shared" si="64"/>
        <v>0</v>
      </c>
      <c r="I291" s="516">
        <f t="shared" si="38"/>
        <v>0</v>
      </c>
      <c r="J291" s="512">
        <f t="shared" ref="J291:K291" si="65">SUM(J292,J294,J296)-SUM(J293,J295,J297)</f>
        <v>0</v>
      </c>
      <c r="K291" s="515">
        <f t="shared" si="65"/>
        <v>0</v>
      </c>
      <c r="L291" s="516">
        <f t="shared" si="39"/>
        <v>0</v>
      </c>
      <c r="M291" s="511">
        <f t="shared" ref="M291:N291" si="66">SUM(M292,M294,M296)-SUM(M293,M295,M297)</f>
        <v>0</v>
      </c>
      <c r="N291" s="513">
        <f t="shared" si="66"/>
        <v>0</v>
      </c>
      <c r="O291" s="516">
        <f t="shared" si="58"/>
        <v>0</v>
      </c>
      <c r="P291" s="517"/>
    </row>
    <row r="292" spans="1:17" s="37" customFormat="1" hidden="1" x14ac:dyDescent="0.25">
      <c r="A292" s="320" t="s">
        <v>311</v>
      </c>
      <c r="B292" s="164" t="s">
        <v>312</v>
      </c>
      <c r="C292" s="500">
        <f t="shared" ref="C292:C299" si="67">F292+I292+L292+O292</f>
        <v>0</v>
      </c>
      <c r="D292" s="128"/>
      <c r="E292" s="131"/>
      <c r="F292" s="501">
        <f t="shared" si="37"/>
        <v>0</v>
      </c>
      <c r="G292" s="128"/>
      <c r="H292" s="413"/>
      <c r="I292" s="414">
        <f t="shared" si="38"/>
        <v>0</v>
      </c>
      <c r="J292" s="128"/>
      <c r="K292" s="413"/>
      <c r="L292" s="414">
        <f t="shared" si="39"/>
        <v>0</v>
      </c>
      <c r="M292" s="502"/>
      <c r="N292" s="131"/>
      <c r="O292" s="414">
        <f t="shared" si="58"/>
        <v>0</v>
      </c>
      <c r="P292" s="416"/>
    </row>
    <row r="293" spans="1:17" ht="24" hidden="1" x14ac:dyDescent="0.25">
      <c r="A293" s="275" t="s">
        <v>313</v>
      </c>
      <c r="B293" s="63" t="s">
        <v>314</v>
      </c>
      <c r="C293" s="227">
        <f t="shared" si="67"/>
        <v>0</v>
      </c>
      <c r="D293" s="116"/>
      <c r="E293" s="118"/>
      <c r="F293" s="229">
        <f t="shared" si="37"/>
        <v>0</v>
      </c>
      <c r="G293" s="116"/>
      <c r="H293" s="408"/>
      <c r="I293" s="230">
        <f t="shared" si="38"/>
        <v>0</v>
      </c>
      <c r="J293" s="116"/>
      <c r="K293" s="408"/>
      <c r="L293" s="230">
        <f t="shared" si="39"/>
        <v>0</v>
      </c>
      <c r="M293" s="464"/>
      <c r="N293" s="118"/>
      <c r="O293" s="230">
        <f t="shared" si="58"/>
        <v>0</v>
      </c>
      <c r="P293" s="387"/>
    </row>
    <row r="294" spans="1:17" hidden="1" x14ac:dyDescent="0.25">
      <c r="A294" s="275" t="s">
        <v>315</v>
      </c>
      <c r="B294" s="63" t="s">
        <v>316</v>
      </c>
      <c r="C294" s="227">
        <f t="shared" si="67"/>
        <v>0</v>
      </c>
      <c r="D294" s="116"/>
      <c r="E294" s="118"/>
      <c r="F294" s="229">
        <f t="shared" si="37"/>
        <v>0</v>
      </c>
      <c r="G294" s="116"/>
      <c r="H294" s="408"/>
      <c r="I294" s="230">
        <f t="shared" si="38"/>
        <v>0</v>
      </c>
      <c r="J294" s="116"/>
      <c r="K294" s="408"/>
      <c r="L294" s="230">
        <f t="shared" si="39"/>
        <v>0</v>
      </c>
      <c r="M294" s="464"/>
      <c r="N294" s="118"/>
      <c r="O294" s="230">
        <f t="shared" si="58"/>
        <v>0</v>
      </c>
      <c r="P294" s="387"/>
    </row>
    <row r="295" spans="1:17" ht="24" hidden="1" x14ac:dyDescent="0.25">
      <c r="A295" s="275" t="s">
        <v>317</v>
      </c>
      <c r="B295" s="63" t="s">
        <v>318</v>
      </c>
      <c r="C295" s="227">
        <f t="shared" si="67"/>
        <v>0</v>
      </c>
      <c r="D295" s="116"/>
      <c r="E295" s="118"/>
      <c r="F295" s="229">
        <f t="shared" si="37"/>
        <v>0</v>
      </c>
      <c r="G295" s="116"/>
      <c r="H295" s="408"/>
      <c r="I295" s="230">
        <f t="shared" si="38"/>
        <v>0</v>
      </c>
      <c r="J295" s="116"/>
      <c r="K295" s="408"/>
      <c r="L295" s="230">
        <f t="shared" si="39"/>
        <v>0</v>
      </c>
      <c r="M295" s="464"/>
      <c r="N295" s="118"/>
      <c r="O295" s="230">
        <f t="shared" si="58"/>
        <v>0</v>
      </c>
      <c r="P295" s="387"/>
    </row>
    <row r="296" spans="1:17" hidden="1" x14ac:dyDescent="0.25">
      <c r="A296" s="275" t="s">
        <v>319</v>
      </c>
      <c r="B296" s="63" t="s">
        <v>320</v>
      </c>
      <c r="C296" s="227">
        <f t="shared" si="67"/>
        <v>0</v>
      </c>
      <c r="D296" s="116"/>
      <c r="E296" s="118"/>
      <c r="F296" s="229">
        <f t="shared" si="37"/>
        <v>0</v>
      </c>
      <c r="G296" s="116"/>
      <c r="H296" s="408"/>
      <c r="I296" s="230">
        <f t="shared" si="38"/>
        <v>0</v>
      </c>
      <c r="J296" s="116"/>
      <c r="K296" s="408"/>
      <c r="L296" s="230">
        <f t="shared" si="39"/>
        <v>0</v>
      </c>
      <c r="M296" s="464"/>
      <c r="N296" s="118"/>
      <c r="O296" s="230">
        <f t="shared" si="58"/>
        <v>0</v>
      </c>
      <c r="P296" s="387"/>
    </row>
    <row r="297" spans="1:17" ht="24" hidden="1" x14ac:dyDescent="0.25">
      <c r="A297" s="321" t="s">
        <v>321</v>
      </c>
      <c r="B297" s="322" t="s">
        <v>322</v>
      </c>
      <c r="C297" s="618">
        <f t="shared" si="67"/>
        <v>0</v>
      </c>
      <c r="D297" s="257"/>
      <c r="E297" s="260"/>
      <c r="F297" s="482">
        <f t="shared" si="37"/>
        <v>0</v>
      </c>
      <c r="G297" s="257"/>
      <c r="H297" s="483"/>
      <c r="I297" s="479">
        <f t="shared" si="38"/>
        <v>0</v>
      </c>
      <c r="J297" s="257"/>
      <c r="K297" s="483"/>
      <c r="L297" s="479">
        <f t="shared" si="39"/>
        <v>0</v>
      </c>
      <c r="M297" s="484"/>
      <c r="N297" s="260"/>
      <c r="O297" s="479">
        <f t="shared" si="58"/>
        <v>0</v>
      </c>
      <c r="P297" s="480"/>
    </row>
    <row r="298" spans="1:17" hidden="1" x14ac:dyDescent="0.25">
      <c r="A298" s="520" t="s">
        <v>323</v>
      </c>
      <c r="B298" s="520" t="s">
        <v>324</v>
      </c>
      <c r="C298" s="622">
        <f t="shared" si="67"/>
        <v>0</v>
      </c>
      <c r="D298" s="522"/>
      <c r="E298" s="523"/>
      <c r="F298" s="514">
        <f t="shared" si="37"/>
        <v>0</v>
      </c>
      <c r="G298" s="522"/>
      <c r="H298" s="524"/>
      <c r="I298" s="516">
        <f t="shared" si="38"/>
        <v>0</v>
      </c>
      <c r="J298" s="522"/>
      <c r="K298" s="524"/>
      <c r="L298" s="516">
        <f t="shared" si="39"/>
        <v>0</v>
      </c>
      <c r="M298" s="525"/>
      <c r="N298" s="523"/>
      <c r="O298" s="516">
        <f t="shared" si="58"/>
        <v>0</v>
      </c>
      <c r="P298" s="517"/>
    </row>
    <row r="299" spans="1:17" s="37" customFormat="1" ht="48" hidden="1" x14ac:dyDescent="0.25">
      <c r="A299" s="520" t="s">
        <v>325</v>
      </c>
      <c r="B299" s="330" t="s">
        <v>326</v>
      </c>
      <c r="C299" s="315">
        <f t="shared" si="67"/>
        <v>0</v>
      </c>
      <c r="D299" s="527"/>
      <c r="E299" s="528"/>
      <c r="F299" s="317">
        <f t="shared" si="37"/>
        <v>0</v>
      </c>
      <c r="G299" s="522"/>
      <c r="H299" s="524"/>
      <c r="I299" s="516">
        <f t="shared" si="38"/>
        <v>0</v>
      </c>
      <c r="J299" s="522"/>
      <c r="K299" s="524"/>
      <c r="L299" s="516">
        <f t="shared" si="39"/>
        <v>0</v>
      </c>
      <c r="M299" s="525"/>
      <c r="N299" s="523"/>
      <c r="O299" s="516">
        <f t="shared" si="58"/>
        <v>0</v>
      </c>
      <c r="P299" s="517"/>
    </row>
    <row r="300" spans="1:17"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7" ht="12.75" thickBot="1" x14ac:dyDescent="0.3">
      <c r="A301" s="530"/>
      <c r="B301" s="531"/>
      <c r="C301" s="531"/>
      <c r="D301" s="531"/>
      <c r="E301" s="531"/>
      <c r="F301" s="531"/>
      <c r="G301" s="531"/>
      <c r="H301" s="531"/>
      <c r="I301" s="531"/>
      <c r="J301" s="531"/>
      <c r="K301" s="531"/>
      <c r="L301" s="531"/>
      <c r="M301" s="531"/>
      <c r="N301" s="531"/>
      <c r="O301" s="531"/>
      <c r="P301" s="532"/>
      <c r="Q301" s="9"/>
    </row>
    <row r="302" spans="1:17" x14ac:dyDescent="0.25">
      <c r="A302" s="4"/>
      <c r="B302" s="4"/>
      <c r="C302" s="4"/>
      <c r="D302" s="4"/>
      <c r="E302" s="4"/>
      <c r="F302" s="4"/>
      <c r="G302" s="4"/>
      <c r="H302" s="4"/>
      <c r="I302" s="4"/>
      <c r="J302" s="4"/>
      <c r="K302" s="4"/>
      <c r="L302" s="4"/>
      <c r="M302" s="4"/>
      <c r="N302" s="4"/>
      <c r="O302" s="4"/>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HMHzA+KfuRyfPlPha9FemsnbNfdw/MgX2QGAaqxWAhMzu7lpYuX4cn0YHYOo+FsH7rxD9laBFoZzJA04T2FSdg==" saltValue="VfjIcgUDaZZYyKd92Uucbw==" spinCount="100000" sheet="1" objects="1" scenarios="1" formatCells="0" formatColumns="0" formatRows="0"/>
  <autoFilter ref="A22:P300">
    <filterColumn colId="2">
      <filters blank="1">
        <filter val="10 582"/>
        <filter val="137 248"/>
        <filter val="2 000"/>
        <filter val="24 000"/>
        <filter val="3 582"/>
        <filter val="3 600"/>
        <filter val="49 000"/>
        <filter val="5 000"/>
        <filter val="50 066"/>
        <filter val="60 648"/>
        <filter val="73 000"/>
        <filter val="76 600"/>
        <filter val="8 582"/>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34.pielikums Jūrmalas pilsētas domes
2016.gada 19.maija saistošajiem noteikumiem Nr.13
(protokols Nr.6, 8.punkts)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Q10" sqref="Q10"/>
    </sheetView>
  </sheetViews>
  <sheetFormatPr defaultRowHeight="12" outlineLevelCol="1" x14ac:dyDescent="0.25"/>
  <cols>
    <col min="1" max="1" width="10.85546875" style="1" customWidth="1"/>
    <col min="2" max="2" width="28" style="1" customWidth="1"/>
    <col min="3" max="3" width="8.7109375" style="1" customWidth="1"/>
    <col min="4" max="5" width="8.7109375" style="1" hidden="1" customWidth="1" outlineLevel="1"/>
    <col min="6" max="6" width="8.7109375" style="1" customWidth="1" collapsed="1"/>
    <col min="7" max="7" width="12.28515625" style="1" hidden="1" customWidth="1" outlineLevel="1"/>
    <col min="8" max="8" width="10" style="1" hidden="1" customWidth="1" outlineLevel="1"/>
    <col min="9" max="9" width="8.7109375" style="1" customWidth="1" collapsed="1"/>
    <col min="10" max="10" width="8.7109375" style="1" hidden="1" customWidth="1" outlineLevel="1"/>
    <col min="11" max="11" width="7.7109375" style="1" hidden="1" customWidth="1" outlineLevel="1"/>
    <col min="12" max="12" width="7.42578125" style="1" customWidth="1" collapsed="1"/>
    <col min="13" max="14" width="8.7109375" style="1" hidden="1" customWidth="1" outlineLevel="1"/>
    <col min="15" max="15" width="7.5703125" style="1" customWidth="1" collapsed="1"/>
    <col min="16" max="16" width="36.7109375" style="4" hidden="1" customWidth="1" outlineLevel="1"/>
    <col min="17" max="17" width="9.140625" style="4" collapsed="1"/>
    <col min="18" max="16384" width="9.140625" style="4"/>
  </cols>
  <sheetData>
    <row r="1" spans="1:17" x14ac:dyDescent="0.25">
      <c r="B1" s="354"/>
      <c r="C1" s="354"/>
      <c r="D1" s="354"/>
      <c r="E1" s="354"/>
      <c r="F1" s="354"/>
      <c r="G1" s="354"/>
      <c r="H1" s="354"/>
      <c r="I1" s="354"/>
      <c r="J1" s="354"/>
      <c r="K1" s="354"/>
      <c r="L1" s="354"/>
      <c r="M1" s="355"/>
      <c r="N1" s="355"/>
      <c r="O1" s="356" t="s">
        <v>332</v>
      </c>
    </row>
    <row r="2" spans="1:17" x14ac:dyDescent="0.25">
      <c r="A2" s="357"/>
      <c r="B2" s="357"/>
      <c r="C2" s="357"/>
      <c r="D2" s="357"/>
      <c r="E2" s="357"/>
      <c r="F2" s="357"/>
      <c r="G2" s="357"/>
      <c r="H2" s="357"/>
      <c r="I2" s="357"/>
      <c r="J2" s="357"/>
      <c r="K2" s="357"/>
      <c r="L2" s="357"/>
      <c r="M2" s="357"/>
      <c r="N2" s="357"/>
      <c r="O2" s="357"/>
      <c r="P2" s="357"/>
    </row>
    <row r="3" spans="1:17" x14ac:dyDescent="0.25">
      <c r="A3" s="1056"/>
      <c r="B3" s="1057"/>
      <c r="C3" s="1057"/>
      <c r="D3" s="1057"/>
      <c r="E3" s="1057"/>
      <c r="F3" s="1057"/>
      <c r="G3" s="1057"/>
      <c r="H3" s="1057"/>
      <c r="I3" s="1057"/>
      <c r="J3" s="1057"/>
      <c r="K3" s="1057"/>
      <c r="L3" s="1057"/>
      <c r="M3" s="1057"/>
      <c r="N3" s="1057"/>
      <c r="O3" s="1057"/>
      <c r="P3" s="1058"/>
      <c r="Q3" s="9"/>
    </row>
    <row r="4" spans="1:17" ht="15.75" x14ac:dyDescent="0.25">
      <c r="A4" s="1054" t="s">
        <v>1</v>
      </c>
      <c r="B4" s="1055"/>
      <c r="C4" s="1055"/>
      <c r="D4" s="1055"/>
      <c r="E4" s="1055"/>
      <c r="F4" s="1055"/>
      <c r="G4" s="1055"/>
      <c r="H4" s="1055"/>
      <c r="I4" s="1055"/>
      <c r="J4" s="1055"/>
      <c r="K4" s="1055"/>
      <c r="L4" s="1055"/>
      <c r="M4" s="1055"/>
      <c r="N4" s="1055"/>
      <c r="O4" s="1055"/>
      <c r="P4" s="1059"/>
      <c r="Q4" s="9"/>
    </row>
    <row r="5" spans="1:17" x14ac:dyDescent="0.25">
      <c r="A5" s="14"/>
      <c r="B5" s="15"/>
      <c r="C5" s="358"/>
      <c r="D5" s="15"/>
      <c r="E5" s="15"/>
      <c r="F5" s="15"/>
      <c r="G5" s="15"/>
      <c r="H5" s="15"/>
      <c r="I5" s="15"/>
      <c r="J5" s="15"/>
      <c r="K5" s="15"/>
      <c r="L5" s="15"/>
      <c r="M5" s="15"/>
      <c r="N5" s="15"/>
      <c r="O5" s="359"/>
      <c r="P5" s="360"/>
      <c r="Q5" s="9"/>
    </row>
    <row r="6" spans="1:17" ht="12.75" x14ac:dyDescent="0.25">
      <c r="A6" s="12" t="s">
        <v>2</v>
      </c>
      <c r="B6" s="13"/>
      <c r="C6" s="1049" t="s">
        <v>333</v>
      </c>
      <c r="D6" s="1049"/>
      <c r="E6" s="1049"/>
      <c r="F6" s="1049"/>
      <c r="G6" s="1049"/>
      <c r="H6" s="1049"/>
      <c r="I6" s="1049"/>
      <c r="J6" s="1049"/>
      <c r="K6" s="1049"/>
      <c r="L6" s="1049"/>
      <c r="M6" s="1049"/>
      <c r="N6" s="1049"/>
      <c r="O6" s="1049"/>
      <c r="P6" s="1050"/>
      <c r="Q6" s="9"/>
    </row>
    <row r="7" spans="1:17" ht="12.75" x14ac:dyDescent="0.25">
      <c r="A7" s="12" t="s">
        <v>4</v>
      </c>
      <c r="B7" s="13"/>
      <c r="C7" s="1049" t="s">
        <v>334</v>
      </c>
      <c r="D7" s="1049"/>
      <c r="E7" s="1049"/>
      <c r="F7" s="1049"/>
      <c r="G7" s="1049"/>
      <c r="H7" s="1049"/>
      <c r="I7" s="1049"/>
      <c r="J7" s="1049"/>
      <c r="K7" s="1049"/>
      <c r="L7" s="1049"/>
      <c r="M7" s="1049"/>
      <c r="N7" s="1049"/>
      <c r="O7" s="1049"/>
      <c r="P7" s="1050"/>
      <c r="Q7" s="9"/>
    </row>
    <row r="8" spans="1:17" x14ac:dyDescent="0.25">
      <c r="A8" s="14" t="s">
        <v>6</v>
      </c>
      <c r="B8" s="15"/>
      <c r="C8" s="1044" t="s">
        <v>335</v>
      </c>
      <c r="D8" s="1044"/>
      <c r="E8" s="1044"/>
      <c r="F8" s="1044"/>
      <c r="G8" s="1044"/>
      <c r="H8" s="1044"/>
      <c r="I8" s="1044"/>
      <c r="J8" s="1044"/>
      <c r="K8" s="1044"/>
      <c r="L8" s="1044"/>
      <c r="M8" s="1044"/>
      <c r="N8" s="1044"/>
      <c r="O8" s="1044"/>
      <c r="P8" s="1045"/>
      <c r="Q8" s="9"/>
    </row>
    <row r="9" spans="1:17" x14ac:dyDescent="0.25">
      <c r="A9" s="14" t="s">
        <v>8</v>
      </c>
      <c r="B9" s="15"/>
      <c r="C9" s="1044" t="s">
        <v>336</v>
      </c>
      <c r="D9" s="1044"/>
      <c r="E9" s="1044"/>
      <c r="F9" s="1044"/>
      <c r="G9" s="1044"/>
      <c r="H9" s="1044"/>
      <c r="I9" s="1044"/>
      <c r="J9" s="1044"/>
      <c r="K9" s="1044"/>
      <c r="L9" s="1044"/>
      <c r="M9" s="1044"/>
      <c r="N9" s="1044"/>
      <c r="O9" s="1044"/>
      <c r="P9" s="1045"/>
      <c r="Q9" s="9"/>
    </row>
    <row r="10" spans="1:17" ht="22.5" customHeight="1" x14ac:dyDescent="0.25">
      <c r="A10" s="14" t="s">
        <v>10</v>
      </c>
      <c r="B10" s="15"/>
      <c r="C10" s="1049" t="s">
        <v>337</v>
      </c>
      <c r="D10" s="1049"/>
      <c r="E10" s="1049"/>
      <c r="F10" s="1049"/>
      <c r="G10" s="1049"/>
      <c r="H10" s="1049"/>
      <c r="I10" s="1049"/>
      <c r="J10" s="1049"/>
      <c r="K10" s="1049"/>
      <c r="L10" s="1049"/>
      <c r="M10" s="1049"/>
      <c r="N10" s="1049"/>
      <c r="O10" s="1049"/>
      <c r="P10" s="1050"/>
      <c r="Q10" s="9"/>
    </row>
    <row r="11" spans="1:17" x14ac:dyDescent="0.25">
      <c r="A11" s="14" t="s">
        <v>12</v>
      </c>
      <c r="B11" s="15"/>
      <c r="C11" s="1049"/>
      <c r="D11" s="1049"/>
      <c r="E11" s="1049"/>
      <c r="F11" s="1049"/>
      <c r="G11" s="1049"/>
      <c r="H11" s="1049"/>
      <c r="I11" s="1049"/>
      <c r="J11" s="1049"/>
      <c r="K11" s="1049"/>
      <c r="L11" s="1049"/>
      <c r="M11" s="1049"/>
      <c r="N11" s="1049"/>
      <c r="O11" s="1049"/>
      <c r="P11" s="1050"/>
      <c r="Q11" s="9"/>
    </row>
    <row r="12" spans="1:17" x14ac:dyDescent="0.25">
      <c r="A12" s="16" t="s">
        <v>14</v>
      </c>
      <c r="B12" s="15"/>
      <c r="C12" s="361"/>
      <c r="D12" s="361"/>
      <c r="E12" s="361"/>
      <c r="F12" s="361"/>
      <c r="G12" s="361"/>
      <c r="H12" s="361"/>
      <c r="I12" s="361"/>
      <c r="J12" s="361"/>
      <c r="K12" s="361"/>
      <c r="L12" s="361"/>
      <c r="M12" s="361"/>
      <c r="N12" s="361"/>
      <c r="O12" s="361"/>
      <c r="P12" s="362"/>
      <c r="Q12" s="9"/>
    </row>
    <row r="13" spans="1:17" x14ac:dyDescent="0.25">
      <c r="A13" s="14"/>
      <c r="B13" s="15" t="s">
        <v>15</v>
      </c>
      <c r="C13" s="1044" t="s">
        <v>338</v>
      </c>
      <c r="D13" s="1044"/>
      <c r="E13" s="1044"/>
      <c r="F13" s="1044"/>
      <c r="G13" s="1044"/>
      <c r="H13" s="1044"/>
      <c r="I13" s="1044"/>
      <c r="J13" s="1044"/>
      <c r="K13" s="1044"/>
      <c r="L13" s="1044"/>
      <c r="M13" s="1044"/>
      <c r="N13" s="1044"/>
      <c r="O13" s="1044"/>
      <c r="P13" s="1045"/>
      <c r="Q13" s="9"/>
    </row>
    <row r="14" spans="1:17" x14ac:dyDescent="0.25">
      <c r="A14" s="14"/>
      <c r="B14" s="15" t="s">
        <v>17</v>
      </c>
      <c r="C14" s="1044"/>
      <c r="D14" s="1044"/>
      <c r="E14" s="1044"/>
      <c r="F14" s="1044"/>
      <c r="G14" s="1044"/>
      <c r="H14" s="1044"/>
      <c r="I14" s="1044"/>
      <c r="J14" s="1044"/>
      <c r="K14" s="1044"/>
      <c r="L14" s="1044"/>
      <c r="M14" s="1044"/>
      <c r="N14" s="1044"/>
      <c r="O14" s="1044"/>
      <c r="P14" s="1045"/>
      <c r="Q14" s="9"/>
    </row>
    <row r="15" spans="1:17" x14ac:dyDescent="0.25">
      <c r="A15" s="14"/>
      <c r="B15" s="15" t="s">
        <v>19</v>
      </c>
      <c r="C15" s="1044"/>
      <c r="D15" s="1044"/>
      <c r="E15" s="1044"/>
      <c r="F15" s="1044"/>
      <c r="G15" s="1044"/>
      <c r="H15" s="1044"/>
      <c r="I15" s="1044"/>
      <c r="J15" s="1044"/>
      <c r="K15" s="1044"/>
      <c r="L15" s="1044"/>
      <c r="M15" s="1044"/>
      <c r="N15" s="1044"/>
      <c r="O15" s="1044"/>
      <c r="P15" s="1045"/>
      <c r="Q15" s="9"/>
    </row>
    <row r="16" spans="1:17" x14ac:dyDescent="0.25">
      <c r="A16" s="14"/>
      <c r="B16" s="15" t="s">
        <v>20</v>
      </c>
      <c r="C16" s="1044"/>
      <c r="D16" s="1044"/>
      <c r="E16" s="1044"/>
      <c r="F16" s="1044"/>
      <c r="G16" s="1044"/>
      <c r="H16" s="1044"/>
      <c r="I16" s="1044"/>
      <c r="J16" s="1044"/>
      <c r="K16" s="1044"/>
      <c r="L16" s="1044"/>
      <c r="M16" s="1044"/>
      <c r="N16" s="1044"/>
      <c r="O16" s="1044"/>
      <c r="P16" s="1045"/>
      <c r="Q16" s="9"/>
    </row>
    <row r="17" spans="1:17" x14ac:dyDescent="0.25">
      <c r="A17" s="14"/>
      <c r="B17" s="15" t="s">
        <v>22</v>
      </c>
      <c r="C17" s="1044"/>
      <c r="D17" s="1044"/>
      <c r="E17" s="1044"/>
      <c r="F17" s="1044"/>
      <c r="G17" s="1044"/>
      <c r="H17" s="1044"/>
      <c r="I17" s="1044"/>
      <c r="J17" s="1044"/>
      <c r="K17" s="1044"/>
      <c r="L17" s="1044"/>
      <c r="M17" s="1044"/>
      <c r="N17" s="1044"/>
      <c r="O17" s="1044"/>
      <c r="P17" s="1045"/>
      <c r="Q17" s="9"/>
    </row>
    <row r="18" spans="1:17" x14ac:dyDescent="0.25">
      <c r="A18" s="17"/>
      <c r="B18" s="18"/>
      <c r="C18" s="1025"/>
      <c r="D18" s="1025"/>
      <c r="E18" s="1025"/>
      <c r="F18" s="1025"/>
      <c r="G18" s="1025"/>
      <c r="H18" s="1025"/>
      <c r="I18" s="1025"/>
      <c r="J18" s="1025"/>
      <c r="K18" s="1025"/>
      <c r="L18" s="1025"/>
      <c r="M18" s="1025"/>
      <c r="N18" s="1025"/>
      <c r="O18" s="1025"/>
      <c r="P18" s="1026"/>
      <c r="Q18" s="9"/>
    </row>
    <row r="19" spans="1:17" s="20" customFormat="1" x14ac:dyDescent="0.25">
      <c r="A19" s="1027" t="s">
        <v>23</v>
      </c>
      <c r="B19" s="1030" t="s">
        <v>24</v>
      </c>
      <c r="C19" s="1033" t="s">
        <v>25</v>
      </c>
      <c r="D19" s="1034"/>
      <c r="E19" s="1034"/>
      <c r="F19" s="1034"/>
      <c r="G19" s="1034"/>
      <c r="H19" s="1034"/>
      <c r="I19" s="1034"/>
      <c r="J19" s="1034"/>
      <c r="K19" s="1034"/>
      <c r="L19" s="1034"/>
      <c r="M19" s="1034"/>
      <c r="N19" s="1034"/>
      <c r="O19" s="1035"/>
      <c r="P19" s="1030" t="s">
        <v>26</v>
      </c>
    </row>
    <row r="20" spans="1:17" s="20" customFormat="1" x14ac:dyDescent="0.25">
      <c r="A20" s="1028"/>
      <c r="B20" s="1031"/>
      <c r="C20" s="1036" t="s">
        <v>27</v>
      </c>
      <c r="D20" s="1023" t="s">
        <v>28</v>
      </c>
      <c r="E20" s="1042" t="s">
        <v>29</v>
      </c>
      <c r="F20" s="1021" t="s">
        <v>30</v>
      </c>
      <c r="G20" s="1023" t="s">
        <v>31</v>
      </c>
      <c r="H20" s="1042" t="s">
        <v>32</v>
      </c>
      <c r="I20" s="1021" t="s">
        <v>33</v>
      </c>
      <c r="J20" s="1023" t="s">
        <v>34</v>
      </c>
      <c r="K20" s="1042" t="s">
        <v>35</v>
      </c>
      <c r="L20" s="1021" t="s">
        <v>36</v>
      </c>
      <c r="M20" s="1023" t="s">
        <v>37</v>
      </c>
      <c r="N20" s="1042" t="s">
        <v>38</v>
      </c>
      <c r="O20" s="1021" t="s">
        <v>39</v>
      </c>
      <c r="P20" s="1031"/>
    </row>
    <row r="21" spans="1:17" s="21" customFormat="1" ht="70.5" customHeight="1" thickBot="1" x14ac:dyDescent="0.3">
      <c r="A21" s="1029"/>
      <c r="B21" s="1032"/>
      <c r="C21" s="1037"/>
      <c r="D21" s="1024"/>
      <c r="E21" s="1043"/>
      <c r="F21" s="1022"/>
      <c r="G21" s="1024"/>
      <c r="H21" s="1043"/>
      <c r="I21" s="1022"/>
      <c r="J21" s="1024"/>
      <c r="K21" s="1043"/>
      <c r="L21" s="1022"/>
      <c r="M21" s="1024"/>
      <c r="N21" s="1043"/>
      <c r="O21" s="1022"/>
      <c r="P21" s="1032"/>
    </row>
    <row r="22" spans="1:17" s="21" customFormat="1" ht="9" thickTop="1" x14ac:dyDescent="0.25">
      <c r="A22" s="22" t="s">
        <v>339</v>
      </c>
      <c r="B22" s="22">
        <v>2</v>
      </c>
      <c r="C22" s="363">
        <v>3</v>
      </c>
      <c r="D22" s="24">
        <v>4</v>
      </c>
      <c r="E22" s="25">
        <v>5</v>
      </c>
      <c r="F22" s="22">
        <v>6</v>
      </c>
      <c r="G22" s="24">
        <v>7</v>
      </c>
      <c r="H22" s="364">
        <v>8</v>
      </c>
      <c r="I22" s="27">
        <v>9</v>
      </c>
      <c r="J22" s="24">
        <v>10</v>
      </c>
      <c r="K22" s="365">
        <v>11</v>
      </c>
      <c r="L22" s="27">
        <v>12</v>
      </c>
      <c r="M22" s="365">
        <v>13</v>
      </c>
      <c r="N22" s="26">
        <v>14</v>
      </c>
      <c r="O22" s="27">
        <v>15</v>
      </c>
      <c r="P22" s="27">
        <v>16</v>
      </c>
    </row>
    <row r="23" spans="1:17" s="37" customFormat="1" x14ac:dyDescent="0.25">
      <c r="A23" s="28"/>
      <c r="B23" s="29" t="s">
        <v>40</v>
      </c>
      <c r="C23" s="332"/>
      <c r="D23" s="31"/>
      <c r="E23" s="32"/>
      <c r="F23" s="197"/>
      <c r="G23" s="31"/>
      <c r="H23" s="366"/>
      <c r="I23" s="367"/>
      <c r="J23" s="31"/>
      <c r="K23" s="368"/>
      <c r="L23" s="367"/>
      <c r="M23" s="368"/>
      <c r="N23" s="34"/>
      <c r="O23" s="367"/>
      <c r="P23" s="369"/>
    </row>
    <row r="24" spans="1:17" s="37" customFormat="1" ht="12.75" thickBot="1" x14ac:dyDescent="0.3">
      <c r="A24" s="38"/>
      <c r="B24" s="39" t="s">
        <v>41</v>
      </c>
      <c r="C24" s="370">
        <f>F24+I24+L24+O24</f>
        <v>2054983</v>
      </c>
      <c r="D24" s="41">
        <f>SUM(D25,D28,D29,D45,D46)</f>
        <v>2054809</v>
      </c>
      <c r="E24" s="42">
        <f>SUM(E25,E28,E29,E45,E46)</f>
        <v>0</v>
      </c>
      <c r="F24" s="43">
        <f t="shared" ref="F24:F29" si="0">D24+E24</f>
        <v>2054809</v>
      </c>
      <c r="G24" s="41">
        <f>SUM(G25,G28,G46)</f>
        <v>0</v>
      </c>
      <c r="H24" s="371">
        <f>SUM(H25,H28,H46)</f>
        <v>0</v>
      </c>
      <c r="I24" s="45">
        <f>G24+H24</f>
        <v>0</v>
      </c>
      <c r="J24" s="41">
        <f>SUM(J25,J30,J46)</f>
        <v>0</v>
      </c>
      <c r="K24" s="371">
        <f>SUM(K25,K30,K46)</f>
        <v>0</v>
      </c>
      <c r="L24" s="45">
        <f>J24+K24</f>
        <v>0</v>
      </c>
      <c r="M24" s="372">
        <f>SUM(M25,M28,M48)</f>
        <v>174</v>
      </c>
      <c r="N24" s="44">
        <f>SUM(N25,N28,N48)</f>
        <v>0</v>
      </c>
      <c r="O24" s="45">
        <f>M24+N24</f>
        <v>174</v>
      </c>
      <c r="P24" s="373"/>
    </row>
    <row r="25" spans="1:17" ht="12.75" hidden="1" thickTop="1" x14ac:dyDescent="0.25">
      <c r="A25" s="46"/>
      <c r="B25" s="47" t="s">
        <v>42</v>
      </c>
      <c r="C25" s="374">
        <f>F25+I25+L25+O25</f>
        <v>0</v>
      </c>
      <c r="D25" s="49">
        <f>SUM(D26:D27)</f>
        <v>0</v>
      </c>
      <c r="E25" s="52">
        <f>SUM(E26:E27)</f>
        <v>0</v>
      </c>
      <c r="F25" s="48">
        <f t="shared" si="0"/>
        <v>0</v>
      </c>
      <c r="G25" s="49">
        <f>SUM(G26:G27)</f>
        <v>0</v>
      </c>
      <c r="H25" s="375">
        <f>SUM(H26:H27)</f>
        <v>0</v>
      </c>
      <c r="I25" s="53">
        <f>G25+H25</f>
        <v>0</v>
      </c>
      <c r="J25" s="49">
        <f>SUM(J26:J27)</f>
        <v>0</v>
      </c>
      <c r="K25" s="375">
        <f>SUM(K26:K27)</f>
        <v>0</v>
      </c>
      <c r="L25" s="53">
        <f>J25+K25</f>
        <v>0</v>
      </c>
      <c r="M25" s="376">
        <f>SUM(M26:M27)</f>
        <v>0</v>
      </c>
      <c r="N25" s="52">
        <f>SUM(N26:N27)</f>
        <v>0</v>
      </c>
      <c r="O25" s="53">
        <f>M25+N25</f>
        <v>0</v>
      </c>
      <c r="P25" s="377"/>
    </row>
    <row r="26" spans="1:17" ht="12.75" hidden="1" thickTop="1" x14ac:dyDescent="0.25">
      <c r="A26" s="54"/>
      <c r="B26" s="55" t="s">
        <v>43</v>
      </c>
      <c r="C26" s="378">
        <f>F26+I26+L26+O26</f>
        <v>0</v>
      </c>
      <c r="D26" s="57"/>
      <c r="E26" s="60"/>
      <c r="F26" s="56">
        <f t="shared" si="0"/>
        <v>0</v>
      </c>
      <c r="G26" s="57"/>
      <c r="H26" s="379"/>
      <c r="I26" s="380">
        <f>G26+H26</f>
        <v>0</v>
      </c>
      <c r="J26" s="57"/>
      <c r="K26" s="379"/>
      <c r="L26" s="380">
        <f>J26+K26</f>
        <v>0</v>
      </c>
      <c r="M26" s="381"/>
      <c r="N26" s="60"/>
      <c r="O26" s="380">
        <f>M26+N26</f>
        <v>0</v>
      </c>
      <c r="P26" s="382"/>
    </row>
    <row r="27" spans="1:17" ht="12.75" hidden="1" thickTop="1" x14ac:dyDescent="0.25">
      <c r="A27" s="63"/>
      <c r="B27" s="64" t="s">
        <v>44</v>
      </c>
      <c r="C27" s="383">
        <f>F27+I27+L27+O27</f>
        <v>0</v>
      </c>
      <c r="D27" s="66"/>
      <c r="E27" s="69"/>
      <c r="F27" s="65">
        <f t="shared" si="0"/>
        <v>0</v>
      </c>
      <c r="G27" s="66"/>
      <c r="H27" s="384"/>
      <c r="I27" s="385">
        <f>G27+H27</f>
        <v>0</v>
      </c>
      <c r="J27" s="66"/>
      <c r="K27" s="384"/>
      <c r="L27" s="385">
        <f>J27+K27</f>
        <v>0</v>
      </c>
      <c r="M27" s="386"/>
      <c r="N27" s="69"/>
      <c r="O27" s="385">
        <f>M27+N27</f>
        <v>0</v>
      </c>
      <c r="P27" s="387"/>
    </row>
    <row r="28" spans="1:17" s="37" customFormat="1" ht="25.5" thickTop="1" thickBot="1" x14ac:dyDescent="0.3">
      <c r="A28" s="73">
        <v>19300</v>
      </c>
      <c r="B28" s="73" t="s">
        <v>45</v>
      </c>
      <c r="C28" s="388">
        <f>SUM(F28,I28,O28)</f>
        <v>2054983</v>
      </c>
      <c r="D28" s="75">
        <f>D54</f>
        <v>2054809</v>
      </c>
      <c r="E28" s="76"/>
      <c r="F28" s="606">
        <f t="shared" si="0"/>
        <v>2054809</v>
      </c>
      <c r="G28" s="75"/>
      <c r="H28" s="389"/>
      <c r="I28" s="390">
        <f>G28+H28</f>
        <v>0</v>
      </c>
      <c r="J28" s="80" t="s">
        <v>46</v>
      </c>
      <c r="K28" s="391" t="s">
        <v>46</v>
      </c>
      <c r="L28" s="84" t="s">
        <v>46</v>
      </c>
      <c r="M28" s="600">
        <v>174</v>
      </c>
      <c r="N28" s="601"/>
      <c r="O28" s="599">
        <f>M28+N28</f>
        <v>174</v>
      </c>
      <c r="P28" s="392"/>
    </row>
    <row r="29" spans="1:17" s="37" customFormat="1" ht="24.75" hidden="1" thickTop="1" x14ac:dyDescent="0.25">
      <c r="A29" s="85"/>
      <c r="B29" s="85" t="s">
        <v>47</v>
      </c>
      <c r="C29" s="393">
        <f>F29</f>
        <v>0</v>
      </c>
      <c r="D29" s="87"/>
      <c r="E29" s="394"/>
      <c r="F29" s="86">
        <f t="shared" si="0"/>
        <v>0</v>
      </c>
      <c r="G29" s="90" t="s">
        <v>46</v>
      </c>
      <c r="H29" s="395" t="s">
        <v>46</v>
      </c>
      <c r="I29" s="94" t="s">
        <v>46</v>
      </c>
      <c r="J29" s="90" t="s">
        <v>46</v>
      </c>
      <c r="K29" s="395" t="s">
        <v>46</v>
      </c>
      <c r="L29" s="94" t="s">
        <v>46</v>
      </c>
      <c r="M29" s="396" t="s">
        <v>46</v>
      </c>
      <c r="N29" s="91" t="s">
        <v>46</v>
      </c>
      <c r="O29" s="94" t="s">
        <v>46</v>
      </c>
      <c r="P29" s="397"/>
    </row>
    <row r="30" spans="1:17" s="37" customFormat="1" ht="36.75" hidden="1" thickTop="1" x14ac:dyDescent="0.25">
      <c r="A30" s="85">
        <v>21300</v>
      </c>
      <c r="B30" s="85" t="s">
        <v>48</v>
      </c>
      <c r="C30" s="393">
        <f t="shared" ref="C30:C44" si="1">L30</f>
        <v>0</v>
      </c>
      <c r="D30" s="90" t="s">
        <v>46</v>
      </c>
      <c r="E30" s="91" t="s">
        <v>46</v>
      </c>
      <c r="F30" s="398" t="s">
        <v>46</v>
      </c>
      <c r="G30" s="90" t="s">
        <v>46</v>
      </c>
      <c r="H30" s="395" t="s">
        <v>46</v>
      </c>
      <c r="I30" s="94" t="s">
        <v>46</v>
      </c>
      <c r="J30" s="95">
        <f>SUM(J31,J35,J37,J40)</f>
        <v>0</v>
      </c>
      <c r="K30" s="399">
        <f>SUM(K31,K35,K37,K40)</f>
        <v>0</v>
      </c>
      <c r="L30" s="99">
        <f t="shared" ref="L30:L44" si="2">J30+K30</f>
        <v>0</v>
      </c>
      <c r="M30" s="396" t="s">
        <v>46</v>
      </c>
      <c r="N30" s="91" t="s">
        <v>46</v>
      </c>
      <c r="O30" s="94" t="s">
        <v>46</v>
      </c>
      <c r="P30" s="397"/>
    </row>
    <row r="31" spans="1:17" s="37" customFormat="1" ht="24.75" hidden="1" thickTop="1" x14ac:dyDescent="0.25">
      <c r="A31" s="100">
        <v>21350</v>
      </c>
      <c r="B31" s="85" t="s">
        <v>49</v>
      </c>
      <c r="C31" s="393">
        <f t="shared" si="1"/>
        <v>0</v>
      </c>
      <c r="D31" s="90" t="s">
        <v>46</v>
      </c>
      <c r="E31" s="91" t="s">
        <v>46</v>
      </c>
      <c r="F31" s="398" t="s">
        <v>46</v>
      </c>
      <c r="G31" s="90" t="s">
        <v>46</v>
      </c>
      <c r="H31" s="395" t="s">
        <v>46</v>
      </c>
      <c r="I31" s="94" t="s">
        <v>46</v>
      </c>
      <c r="J31" s="95">
        <f>SUM(J32:J34)</f>
        <v>0</v>
      </c>
      <c r="K31" s="399">
        <f>SUM(K32:K34)</f>
        <v>0</v>
      </c>
      <c r="L31" s="99">
        <f t="shared" si="2"/>
        <v>0</v>
      </c>
      <c r="M31" s="396" t="s">
        <v>46</v>
      </c>
      <c r="N31" s="91" t="s">
        <v>46</v>
      </c>
      <c r="O31" s="94" t="s">
        <v>46</v>
      </c>
      <c r="P31" s="397"/>
    </row>
    <row r="32" spans="1:17" ht="12.75" hidden="1" thickTop="1" x14ac:dyDescent="0.25">
      <c r="A32" s="54">
        <v>21351</v>
      </c>
      <c r="B32" s="101" t="s">
        <v>50</v>
      </c>
      <c r="C32" s="400">
        <f t="shared" si="1"/>
        <v>0</v>
      </c>
      <c r="D32" s="102" t="s">
        <v>46</v>
      </c>
      <c r="E32" s="105" t="s">
        <v>46</v>
      </c>
      <c r="F32" s="401" t="s">
        <v>46</v>
      </c>
      <c r="G32" s="102" t="s">
        <v>46</v>
      </c>
      <c r="H32" s="402" t="s">
        <v>46</v>
      </c>
      <c r="I32" s="109" t="s">
        <v>46</v>
      </c>
      <c r="J32" s="106"/>
      <c r="K32" s="403"/>
      <c r="L32" s="243">
        <f t="shared" si="2"/>
        <v>0</v>
      </c>
      <c r="M32" s="404" t="s">
        <v>46</v>
      </c>
      <c r="N32" s="105" t="s">
        <v>46</v>
      </c>
      <c r="O32" s="109" t="s">
        <v>46</v>
      </c>
      <c r="P32" s="382"/>
    </row>
    <row r="33" spans="1:16" ht="12.75" hidden="1" thickTop="1" x14ac:dyDescent="0.25">
      <c r="A33" s="63">
        <v>21352</v>
      </c>
      <c r="B33" s="111" t="s">
        <v>51</v>
      </c>
      <c r="C33" s="405">
        <f t="shared" si="1"/>
        <v>0</v>
      </c>
      <c r="D33" s="112" t="s">
        <v>46</v>
      </c>
      <c r="E33" s="115" t="s">
        <v>46</v>
      </c>
      <c r="F33" s="406" t="s">
        <v>46</v>
      </c>
      <c r="G33" s="112" t="s">
        <v>46</v>
      </c>
      <c r="H33" s="407" t="s">
        <v>46</v>
      </c>
      <c r="I33" s="119" t="s">
        <v>46</v>
      </c>
      <c r="J33" s="116"/>
      <c r="K33" s="408"/>
      <c r="L33" s="230">
        <f t="shared" si="2"/>
        <v>0</v>
      </c>
      <c r="M33" s="409" t="s">
        <v>46</v>
      </c>
      <c r="N33" s="115" t="s">
        <v>46</v>
      </c>
      <c r="O33" s="119" t="s">
        <v>46</v>
      </c>
      <c r="P33" s="387"/>
    </row>
    <row r="34" spans="1:16" ht="24.75" hidden="1" thickTop="1" x14ac:dyDescent="0.25">
      <c r="A34" s="63">
        <v>21359</v>
      </c>
      <c r="B34" s="111" t="s">
        <v>52</v>
      </c>
      <c r="C34" s="405">
        <f t="shared" si="1"/>
        <v>0</v>
      </c>
      <c r="D34" s="112" t="s">
        <v>46</v>
      </c>
      <c r="E34" s="115" t="s">
        <v>46</v>
      </c>
      <c r="F34" s="406" t="s">
        <v>46</v>
      </c>
      <c r="G34" s="112" t="s">
        <v>46</v>
      </c>
      <c r="H34" s="407" t="s">
        <v>46</v>
      </c>
      <c r="I34" s="119" t="s">
        <v>46</v>
      </c>
      <c r="J34" s="116"/>
      <c r="K34" s="408"/>
      <c r="L34" s="230">
        <f t="shared" si="2"/>
        <v>0</v>
      </c>
      <c r="M34" s="409" t="s">
        <v>46</v>
      </c>
      <c r="N34" s="115" t="s">
        <v>46</v>
      </c>
      <c r="O34" s="119" t="s">
        <v>46</v>
      </c>
      <c r="P34" s="387"/>
    </row>
    <row r="35" spans="1:16" s="37" customFormat="1" ht="36.75" hidden="1" thickTop="1" x14ac:dyDescent="0.25">
      <c r="A35" s="100">
        <v>21370</v>
      </c>
      <c r="B35" s="85" t="s">
        <v>53</v>
      </c>
      <c r="C35" s="393">
        <f t="shared" si="1"/>
        <v>0</v>
      </c>
      <c r="D35" s="90" t="s">
        <v>46</v>
      </c>
      <c r="E35" s="91" t="s">
        <v>46</v>
      </c>
      <c r="F35" s="398" t="s">
        <v>46</v>
      </c>
      <c r="G35" s="90" t="s">
        <v>46</v>
      </c>
      <c r="H35" s="395" t="s">
        <v>46</v>
      </c>
      <c r="I35" s="94" t="s">
        <v>46</v>
      </c>
      <c r="J35" s="95">
        <f>SUM(J36)</f>
        <v>0</v>
      </c>
      <c r="K35" s="399">
        <f>SUM(K36)</f>
        <v>0</v>
      </c>
      <c r="L35" s="99">
        <f t="shared" si="2"/>
        <v>0</v>
      </c>
      <c r="M35" s="396" t="s">
        <v>46</v>
      </c>
      <c r="N35" s="91" t="s">
        <v>46</v>
      </c>
      <c r="O35" s="94" t="s">
        <v>46</v>
      </c>
      <c r="P35" s="397"/>
    </row>
    <row r="36" spans="1:16" ht="36.75" hidden="1" thickTop="1" x14ac:dyDescent="0.25">
      <c r="A36" s="121">
        <v>21379</v>
      </c>
      <c r="B36" s="122" t="s">
        <v>54</v>
      </c>
      <c r="C36" s="410">
        <f t="shared" si="1"/>
        <v>0</v>
      </c>
      <c r="D36" s="124" t="s">
        <v>46</v>
      </c>
      <c r="E36" s="127" t="s">
        <v>46</v>
      </c>
      <c r="F36" s="411" t="s">
        <v>46</v>
      </c>
      <c r="G36" s="124" t="s">
        <v>46</v>
      </c>
      <c r="H36" s="412" t="s">
        <v>46</v>
      </c>
      <c r="I36" s="132" t="s">
        <v>46</v>
      </c>
      <c r="J36" s="128"/>
      <c r="K36" s="413"/>
      <c r="L36" s="414">
        <f t="shared" si="2"/>
        <v>0</v>
      </c>
      <c r="M36" s="415" t="s">
        <v>46</v>
      </c>
      <c r="N36" s="127" t="s">
        <v>46</v>
      </c>
      <c r="O36" s="132" t="s">
        <v>46</v>
      </c>
      <c r="P36" s="416"/>
    </row>
    <row r="37" spans="1:16" s="37" customFormat="1" ht="12.75" hidden="1" thickTop="1" x14ac:dyDescent="0.25">
      <c r="A37" s="100">
        <v>21380</v>
      </c>
      <c r="B37" s="85" t="s">
        <v>55</v>
      </c>
      <c r="C37" s="393">
        <f t="shared" si="1"/>
        <v>0</v>
      </c>
      <c r="D37" s="90" t="s">
        <v>46</v>
      </c>
      <c r="E37" s="91" t="s">
        <v>46</v>
      </c>
      <c r="F37" s="398" t="s">
        <v>46</v>
      </c>
      <c r="G37" s="90" t="s">
        <v>46</v>
      </c>
      <c r="H37" s="395" t="s">
        <v>46</v>
      </c>
      <c r="I37" s="94" t="s">
        <v>46</v>
      </c>
      <c r="J37" s="95">
        <f>SUM(J38:J39)</f>
        <v>0</v>
      </c>
      <c r="K37" s="399">
        <f>SUM(K38:K39)</f>
        <v>0</v>
      </c>
      <c r="L37" s="99">
        <f t="shared" si="2"/>
        <v>0</v>
      </c>
      <c r="M37" s="396" t="s">
        <v>46</v>
      </c>
      <c r="N37" s="91" t="s">
        <v>46</v>
      </c>
      <c r="O37" s="94" t="s">
        <v>46</v>
      </c>
      <c r="P37" s="397"/>
    </row>
    <row r="38" spans="1:16" ht="12.75" hidden="1" thickTop="1" x14ac:dyDescent="0.25">
      <c r="A38" s="55">
        <v>21381</v>
      </c>
      <c r="B38" s="101" t="s">
        <v>56</v>
      </c>
      <c r="C38" s="400">
        <f t="shared" si="1"/>
        <v>0</v>
      </c>
      <c r="D38" s="102" t="s">
        <v>46</v>
      </c>
      <c r="E38" s="105" t="s">
        <v>46</v>
      </c>
      <c r="F38" s="401" t="s">
        <v>46</v>
      </c>
      <c r="G38" s="102" t="s">
        <v>46</v>
      </c>
      <c r="H38" s="402" t="s">
        <v>46</v>
      </c>
      <c r="I38" s="109" t="s">
        <v>46</v>
      </c>
      <c r="J38" s="106"/>
      <c r="K38" s="403"/>
      <c r="L38" s="243">
        <f t="shared" si="2"/>
        <v>0</v>
      </c>
      <c r="M38" s="404" t="s">
        <v>46</v>
      </c>
      <c r="N38" s="105" t="s">
        <v>46</v>
      </c>
      <c r="O38" s="109" t="s">
        <v>46</v>
      </c>
      <c r="P38" s="382"/>
    </row>
    <row r="39" spans="1:16" ht="24.75" hidden="1" thickTop="1" x14ac:dyDescent="0.25">
      <c r="A39" s="64">
        <v>21383</v>
      </c>
      <c r="B39" s="111" t="s">
        <v>57</v>
      </c>
      <c r="C39" s="405">
        <f t="shared" si="1"/>
        <v>0</v>
      </c>
      <c r="D39" s="112" t="s">
        <v>46</v>
      </c>
      <c r="E39" s="115" t="s">
        <v>46</v>
      </c>
      <c r="F39" s="406" t="s">
        <v>46</v>
      </c>
      <c r="G39" s="112" t="s">
        <v>46</v>
      </c>
      <c r="H39" s="407" t="s">
        <v>46</v>
      </c>
      <c r="I39" s="119" t="s">
        <v>46</v>
      </c>
      <c r="J39" s="116"/>
      <c r="K39" s="408"/>
      <c r="L39" s="230">
        <f t="shared" si="2"/>
        <v>0</v>
      </c>
      <c r="M39" s="409" t="s">
        <v>46</v>
      </c>
      <c r="N39" s="115" t="s">
        <v>46</v>
      </c>
      <c r="O39" s="119" t="s">
        <v>46</v>
      </c>
      <c r="P39" s="387"/>
    </row>
    <row r="40" spans="1:16" s="37" customFormat="1" ht="24.75" hidden="1" thickTop="1" x14ac:dyDescent="0.25">
      <c r="A40" s="100">
        <v>21390</v>
      </c>
      <c r="B40" s="85" t="s">
        <v>58</v>
      </c>
      <c r="C40" s="393">
        <f t="shared" si="1"/>
        <v>0</v>
      </c>
      <c r="D40" s="90" t="s">
        <v>46</v>
      </c>
      <c r="E40" s="91" t="s">
        <v>46</v>
      </c>
      <c r="F40" s="398" t="s">
        <v>46</v>
      </c>
      <c r="G40" s="90" t="s">
        <v>46</v>
      </c>
      <c r="H40" s="395" t="s">
        <v>46</v>
      </c>
      <c r="I40" s="94" t="s">
        <v>46</v>
      </c>
      <c r="J40" s="95">
        <f>SUM(J41:J44)</f>
        <v>0</v>
      </c>
      <c r="K40" s="399">
        <f>SUM(K41:K44)</f>
        <v>0</v>
      </c>
      <c r="L40" s="99">
        <f t="shared" si="2"/>
        <v>0</v>
      </c>
      <c r="M40" s="396" t="s">
        <v>46</v>
      </c>
      <c r="N40" s="91" t="s">
        <v>46</v>
      </c>
      <c r="O40" s="94" t="s">
        <v>46</v>
      </c>
      <c r="P40" s="397"/>
    </row>
    <row r="41" spans="1:16" ht="24.75" hidden="1" thickTop="1" x14ac:dyDescent="0.25">
      <c r="A41" s="55">
        <v>21391</v>
      </c>
      <c r="B41" s="101" t="s">
        <v>59</v>
      </c>
      <c r="C41" s="400">
        <f t="shared" si="1"/>
        <v>0</v>
      </c>
      <c r="D41" s="102" t="s">
        <v>46</v>
      </c>
      <c r="E41" s="105" t="s">
        <v>46</v>
      </c>
      <c r="F41" s="401" t="s">
        <v>46</v>
      </c>
      <c r="G41" s="102" t="s">
        <v>46</v>
      </c>
      <c r="H41" s="402" t="s">
        <v>46</v>
      </c>
      <c r="I41" s="109" t="s">
        <v>46</v>
      </c>
      <c r="J41" s="106"/>
      <c r="K41" s="403"/>
      <c r="L41" s="243">
        <f t="shared" si="2"/>
        <v>0</v>
      </c>
      <c r="M41" s="404" t="s">
        <v>46</v>
      </c>
      <c r="N41" s="105" t="s">
        <v>46</v>
      </c>
      <c r="O41" s="109" t="s">
        <v>46</v>
      </c>
      <c r="P41" s="382"/>
    </row>
    <row r="42" spans="1:16" ht="12.75" hidden="1" thickTop="1" x14ac:dyDescent="0.25">
      <c r="A42" s="64">
        <v>21393</v>
      </c>
      <c r="B42" s="111" t="s">
        <v>60</v>
      </c>
      <c r="C42" s="405">
        <f t="shared" si="1"/>
        <v>0</v>
      </c>
      <c r="D42" s="112" t="s">
        <v>46</v>
      </c>
      <c r="E42" s="115" t="s">
        <v>46</v>
      </c>
      <c r="F42" s="406" t="s">
        <v>46</v>
      </c>
      <c r="G42" s="112" t="s">
        <v>46</v>
      </c>
      <c r="H42" s="407" t="s">
        <v>46</v>
      </c>
      <c r="I42" s="119" t="s">
        <v>46</v>
      </c>
      <c r="J42" s="116"/>
      <c r="K42" s="408"/>
      <c r="L42" s="230">
        <f t="shared" si="2"/>
        <v>0</v>
      </c>
      <c r="M42" s="409" t="s">
        <v>46</v>
      </c>
      <c r="N42" s="115" t="s">
        <v>46</v>
      </c>
      <c r="O42" s="119" t="s">
        <v>46</v>
      </c>
      <c r="P42" s="387"/>
    </row>
    <row r="43" spans="1:16" ht="12.75" hidden="1" thickTop="1" x14ac:dyDescent="0.25">
      <c r="A43" s="64">
        <v>21395</v>
      </c>
      <c r="B43" s="111" t="s">
        <v>61</v>
      </c>
      <c r="C43" s="405">
        <f t="shared" si="1"/>
        <v>0</v>
      </c>
      <c r="D43" s="112" t="s">
        <v>46</v>
      </c>
      <c r="E43" s="115" t="s">
        <v>46</v>
      </c>
      <c r="F43" s="406" t="s">
        <v>46</v>
      </c>
      <c r="G43" s="112" t="s">
        <v>46</v>
      </c>
      <c r="H43" s="407" t="s">
        <v>46</v>
      </c>
      <c r="I43" s="119" t="s">
        <v>46</v>
      </c>
      <c r="J43" s="116"/>
      <c r="K43" s="408"/>
      <c r="L43" s="230">
        <f t="shared" si="2"/>
        <v>0</v>
      </c>
      <c r="M43" s="409" t="s">
        <v>46</v>
      </c>
      <c r="N43" s="115" t="s">
        <v>46</v>
      </c>
      <c r="O43" s="119" t="s">
        <v>46</v>
      </c>
      <c r="P43" s="387"/>
    </row>
    <row r="44" spans="1:16" ht="24.75" hidden="1" thickTop="1" x14ac:dyDescent="0.25">
      <c r="A44" s="64">
        <v>21399</v>
      </c>
      <c r="B44" s="111" t="s">
        <v>62</v>
      </c>
      <c r="C44" s="405">
        <f t="shared" si="1"/>
        <v>0</v>
      </c>
      <c r="D44" s="112" t="s">
        <v>46</v>
      </c>
      <c r="E44" s="115" t="s">
        <v>46</v>
      </c>
      <c r="F44" s="406" t="s">
        <v>46</v>
      </c>
      <c r="G44" s="112" t="s">
        <v>46</v>
      </c>
      <c r="H44" s="407" t="s">
        <v>46</v>
      </c>
      <c r="I44" s="119" t="s">
        <v>46</v>
      </c>
      <c r="J44" s="116"/>
      <c r="K44" s="408"/>
      <c r="L44" s="230">
        <f t="shared" si="2"/>
        <v>0</v>
      </c>
      <c r="M44" s="409" t="s">
        <v>46</v>
      </c>
      <c r="N44" s="115" t="s">
        <v>46</v>
      </c>
      <c r="O44" s="119" t="s">
        <v>46</v>
      </c>
      <c r="P44" s="387"/>
    </row>
    <row r="45" spans="1:16" s="37" customFormat="1" ht="24.75" hidden="1" thickTop="1" x14ac:dyDescent="0.25">
      <c r="A45" s="100">
        <v>21420</v>
      </c>
      <c r="B45" s="85" t="s">
        <v>63</v>
      </c>
      <c r="C45" s="417">
        <f>F45</f>
        <v>0</v>
      </c>
      <c r="D45" s="134"/>
      <c r="E45" s="418"/>
      <c r="F45" s="86">
        <f>D45+E45</f>
        <v>0</v>
      </c>
      <c r="G45" s="90" t="s">
        <v>46</v>
      </c>
      <c r="H45" s="395" t="s">
        <v>46</v>
      </c>
      <c r="I45" s="94" t="s">
        <v>46</v>
      </c>
      <c r="J45" s="90" t="s">
        <v>46</v>
      </c>
      <c r="K45" s="395" t="s">
        <v>46</v>
      </c>
      <c r="L45" s="94" t="s">
        <v>46</v>
      </c>
      <c r="M45" s="396" t="s">
        <v>46</v>
      </c>
      <c r="N45" s="91" t="s">
        <v>46</v>
      </c>
      <c r="O45" s="94" t="s">
        <v>46</v>
      </c>
      <c r="P45" s="397"/>
    </row>
    <row r="46" spans="1:16" s="37" customFormat="1" ht="24.75" hidden="1" thickTop="1" x14ac:dyDescent="0.25">
      <c r="A46" s="136">
        <v>21490</v>
      </c>
      <c r="B46" s="137" t="s">
        <v>64</v>
      </c>
      <c r="C46" s="417">
        <f>F46+I46+L46</f>
        <v>0</v>
      </c>
      <c r="D46" s="138">
        <f>D47</f>
        <v>0</v>
      </c>
      <c r="E46" s="141">
        <f>E47</f>
        <v>0</v>
      </c>
      <c r="F46" s="263">
        <f>D46+E46</f>
        <v>0</v>
      </c>
      <c r="G46" s="138">
        <f>G47</f>
        <v>0</v>
      </c>
      <c r="H46" s="419">
        <f t="shared" ref="H46:K46" si="3">H47</f>
        <v>0</v>
      </c>
      <c r="I46" s="420">
        <f>G46+H46</f>
        <v>0</v>
      </c>
      <c r="J46" s="138">
        <f>J47</f>
        <v>0</v>
      </c>
      <c r="K46" s="419">
        <f t="shared" si="3"/>
        <v>0</v>
      </c>
      <c r="L46" s="420">
        <f>J46+K46</f>
        <v>0</v>
      </c>
      <c r="M46" s="396" t="s">
        <v>46</v>
      </c>
      <c r="N46" s="91" t="s">
        <v>46</v>
      </c>
      <c r="O46" s="94" t="s">
        <v>46</v>
      </c>
      <c r="P46" s="397"/>
    </row>
    <row r="47" spans="1:16" s="37" customFormat="1" ht="24.75" hidden="1" thickTop="1" x14ac:dyDescent="0.25">
      <c r="A47" s="64">
        <v>21499</v>
      </c>
      <c r="B47" s="111" t="s">
        <v>65</v>
      </c>
      <c r="C47" s="421">
        <f>F47+I47+L47</f>
        <v>0</v>
      </c>
      <c r="D47" s="57"/>
      <c r="E47" s="60"/>
      <c r="F47" s="56">
        <f>D47+E47</f>
        <v>0</v>
      </c>
      <c r="G47" s="422"/>
      <c r="H47" s="379"/>
      <c r="I47" s="380">
        <f>G47+H47</f>
        <v>0</v>
      </c>
      <c r="J47" s="57"/>
      <c r="K47" s="379"/>
      <c r="L47" s="380">
        <f>J47+K47</f>
        <v>0</v>
      </c>
      <c r="M47" s="415" t="s">
        <v>46</v>
      </c>
      <c r="N47" s="127" t="s">
        <v>46</v>
      </c>
      <c r="O47" s="132" t="s">
        <v>46</v>
      </c>
      <c r="P47" s="416"/>
    </row>
    <row r="48" spans="1:16" ht="24.75" hidden="1" thickTop="1" x14ac:dyDescent="0.25">
      <c r="A48" s="152">
        <v>23000</v>
      </c>
      <c r="B48" s="153" t="s">
        <v>66</v>
      </c>
      <c r="C48" s="417">
        <f>O48</f>
        <v>0</v>
      </c>
      <c r="D48" s="423" t="s">
        <v>46</v>
      </c>
      <c r="E48" s="424" t="s">
        <v>46</v>
      </c>
      <c r="F48" s="425" t="s">
        <v>46</v>
      </c>
      <c r="G48" s="423" t="s">
        <v>46</v>
      </c>
      <c r="H48" s="426" t="s">
        <v>46</v>
      </c>
      <c r="I48" s="427" t="s">
        <v>46</v>
      </c>
      <c r="J48" s="423" t="s">
        <v>46</v>
      </c>
      <c r="K48" s="426" t="s">
        <v>46</v>
      </c>
      <c r="L48" s="427" t="s">
        <v>46</v>
      </c>
      <c r="M48" s="428">
        <f>SUM(M49:M50)</f>
        <v>0</v>
      </c>
      <c r="N48" s="144">
        <f>SUM(N49:N50)</f>
        <v>0</v>
      </c>
      <c r="O48" s="145">
        <f>M48+N48</f>
        <v>0</v>
      </c>
      <c r="P48" s="397"/>
    </row>
    <row r="49" spans="1:16" ht="24.75" hidden="1" thickTop="1" x14ac:dyDescent="0.25">
      <c r="A49" s="155">
        <v>23410</v>
      </c>
      <c r="B49" s="156" t="s">
        <v>67</v>
      </c>
      <c r="C49" s="429">
        <f>O49</f>
        <v>0</v>
      </c>
      <c r="D49" s="158" t="s">
        <v>46</v>
      </c>
      <c r="E49" s="161" t="s">
        <v>46</v>
      </c>
      <c r="F49" s="430" t="s">
        <v>46</v>
      </c>
      <c r="G49" s="158" t="s">
        <v>46</v>
      </c>
      <c r="H49" s="431" t="s">
        <v>46</v>
      </c>
      <c r="I49" s="163" t="s">
        <v>46</v>
      </c>
      <c r="J49" s="158" t="s">
        <v>46</v>
      </c>
      <c r="K49" s="431" t="s">
        <v>46</v>
      </c>
      <c r="L49" s="163" t="s">
        <v>46</v>
      </c>
      <c r="M49" s="432"/>
      <c r="N49" s="433"/>
      <c r="O49" s="169">
        <f>M49+N49</f>
        <v>0</v>
      </c>
      <c r="P49" s="434"/>
    </row>
    <row r="50" spans="1:16" ht="24.75" hidden="1" thickTop="1" x14ac:dyDescent="0.25">
      <c r="A50" s="155">
        <v>23510</v>
      </c>
      <c r="B50" s="156" t="s">
        <v>68</v>
      </c>
      <c r="C50" s="429">
        <f>O50</f>
        <v>0</v>
      </c>
      <c r="D50" s="158" t="s">
        <v>46</v>
      </c>
      <c r="E50" s="161" t="s">
        <v>46</v>
      </c>
      <c r="F50" s="430" t="s">
        <v>46</v>
      </c>
      <c r="G50" s="158" t="s">
        <v>46</v>
      </c>
      <c r="H50" s="431" t="s">
        <v>46</v>
      </c>
      <c r="I50" s="163" t="s">
        <v>46</v>
      </c>
      <c r="J50" s="158" t="s">
        <v>46</v>
      </c>
      <c r="K50" s="431" t="s">
        <v>46</v>
      </c>
      <c r="L50" s="163" t="s">
        <v>46</v>
      </c>
      <c r="M50" s="432"/>
      <c r="N50" s="433"/>
      <c r="O50" s="169">
        <f>M50+N50</f>
        <v>0</v>
      </c>
      <c r="P50" s="434"/>
    </row>
    <row r="51" spans="1:16" ht="12.75" thickTop="1" x14ac:dyDescent="0.25">
      <c r="A51" s="164"/>
      <c r="B51" s="156"/>
      <c r="C51" s="435"/>
      <c r="D51" s="436"/>
      <c r="E51" s="602"/>
      <c r="F51" s="167"/>
      <c r="G51" s="436"/>
      <c r="H51" s="437"/>
      <c r="I51" s="163"/>
      <c r="J51" s="162"/>
      <c r="K51" s="438"/>
      <c r="L51" s="169"/>
      <c r="M51" s="432"/>
      <c r="N51" s="433"/>
      <c r="O51" s="169"/>
      <c r="P51" s="434"/>
    </row>
    <row r="52" spans="1:16" s="37" customFormat="1" x14ac:dyDescent="0.25">
      <c r="A52" s="170"/>
      <c r="B52" s="171" t="s">
        <v>69</v>
      </c>
      <c r="C52" s="439"/>
      <c r="D52" s="440"/>
      <c r="E52" s="603"/>
      <c r="F52" s="607"/>
      <c r="G52" s="440"/>
      <c r="H52" s="442"/>
      <c r="I52" s="180"/>
      <c r="J52" s="440"/>
      <c r="K52" s="442"/>
      <c r="L52" s="180"/>
      <c r="M52" s="443"/>
      <c r="N52" s="441"/>
      <c r="O52" s="180"/>
      <c r="P52" s="444"/>
    </row>
    <row r="53" spans="1:16" s="37" customFormat="1" ht="12.75" thickBot="1" x14ac:dyDescent="0.3">
      <c r="A53" s="181"/>
      <c r="B53" s="38" t="s">
        <v>70</v>
      </c>
      <c r="C53" s="445">
        <f t="shared" ref="C53:C116" si="4">F53+I53+L53+O53</f>
        <v>2054983</v>
      </c>
      <c r="D53" s="182">
        <f>SUM(D54,D284)</f>
        <v>2054809</v>
      </c>
      <c r="E53" s="183">
        <f>SUM(E54,E284)</f>
        <v>0</v>
      </c>
      <c r="F53" s="184">
        <f t="shared" ref="F53:F117" si="5">D53+E53</f>
        <v>2054809</v>
      </c>
      <c r="G53" s="182">
        <f>SUM(G54,G284)</f>
        <v>0</v>
      </c>
      <c r="H53" s="446">
        <f>SUM(H54,H284)</f>
        <v>0</v>
      </c>
      <c r="I53" s="187">
        <f t="shared" ref="I53:I117" si="6">G53+H53</f>
        <v>0</v>
      </c>
      <c r="J53" s="182">
        <f>SUM(J54,J284)</f>
        <v>0</v>
      </c>
      <c r="K53" s="446">
        <f>SUM(K54,K284)</f>
        <v>0</v>
      </c>
      <c r="L53" s="187">
        <f t="shared" ref="L53:L117" si="7">J53+K53</f>
        <v>0</v>
      </c>
      <c r="M53" s="447">
        <f>SUM(M54,M284)</f>
        <v>174</v>
      </c>
      <c r="N53" s="185">
        <f>SUM(N54,N284)</f>
        <v>0</v>
      </c>
      <c r="O53" s="187">
        <f t="shared" ref="O53:O117" si="8">M53+N53</f>
        <v>174</v>
      </c>
      <c r="P53" s="373"/>
    </row>
    <row r="54" spans="1:16" s="37" customFormat="1" ht="36.75" thickTop="1" x14ac:dyDescent="0.25">
      <c r="A54" s="188"/>
      <c r="B54" s="189" t="s">
        <v>71</v>
      </c>
      <c r="C54" s="448">
        <f t="shared" si="4"/>
        <v>2054983</v>
      </c>
      <c r="D54" s="191">
        <f>SUM(D55,D197)</f>
        <v>2054809</v>
      </c>
      <c r="E54" s="192">
        <f>SUM(E55,E197)</f>
        <v>0</v>
      </c>
      <c r="F54" s="193">
        <f t="shared" si="5"/>
        <v>2054809</v>
      </c>
      <c r="G54" s="191">
        <f>SUM(G55,G197)</f>
        <v>0</v>
      </c>
      <c r="H54" s="449">
        <f>SUM(H55,H197)</f>
        <v>0</v>
      </c>
      <c r="I54" s="196">
        <f t="shared" si="6"/>
        <v>0</v>
      </c>
      <c r="J54" s="191">
        <f>SUM(J55,J197)</f>
        <v>0</v>
      </c>
      <c r="K54" s="449">
        <f>SUM(K55,K197)</f>
        <v>0</v>
      </c>
      <c r="L54" s="196">
        <f t="shared" si="7"/>
        <v>0</v>
      </c>
      <c r="M54" s="450">
        <f>SUM(M55,M197)</f>
        <v>174</v>
      </c>
      <c r="N54" s="194">
        <f>SUM(N55,N197)</f>
        <v>0</v>
      </c>
      <c r="O54" s="196">
        <f t="shared" si="8"/>
        <v>174</v>
      </c>
      <c r="P54" s="451"/>
    </row>
    <row r="55" spans="1:16" s="37" customFormat="1" ht="24" x14ac:dyDescent="0.25">
      <c r="A55" s="197"/>
      <c r="B55" s="28" t="s">
        <v>72</v>
      </c>
      <c r="C55" s="452">
        <f t="shared" si="4"/>
        <v>70459</v>
      </c>
      <c r="D55" s="173">
        <f>SUM(D56,D78,D176,D190)</f>
        <v>65626</v>
      </c>
      <c r="E55" s="174">
        <f>SUM(E56,E78,E176,E190)</f>
        <v>4659</v>
      </c>
      <c r="F55" s="175">
        <f t="shared" si="5"/>
        <v>70285</v>
      </c>
      <c r="G55" s="173">
        <f>SUM(G56,G78,G176,G190)</f>
        <v>0</v>
      </c>
      <c r="H55" s="453">
        <f>SUM(H56,H78,H176,H190)</f>
        <v>0</v>
      </c>
      <c r="I55" s="199">
        <f t="shared" si="6"/>
        <v>0</v>
      </c>
      <c r="J55" s="173">
        <f>SUM(J56,J78,J176,J190)</f>
        <v>0</v>
      </c>
      <c r="K55" s="453">
        <f>SUM(K56,K78,K176,K190)</f>
        <v>0</v>
      </c>
      <c r="L55" s="199">
        <f t="shared" si="7"/>
        <v>0</v>
      </c>
      <c r="M55" s="346">
        <f>SUM(M56,M78,M176,M190)</f>
        <v>174</v>
      </c>
      <c r="N55" s="176">
        <f>SUM(N56,N78,N176,N190)</f>
        <v>0</v>
      </c>
      <c r="O55" s="199">
        <f t="shared" si="8"/>
        <v>174</v>
      </c>
      <c r="P55" s="454"/>
    </row>
    <row r="56" spans="1:16" s="37" customFormat="1" hidden="1" x14ac:dyDescent="0.25">
      <c r="A56" s="200">
        <v>1000</v>
      </c>
      <c r="B56" s="200" t="s">
        <v>73</v>
      </c>
      <c r="C56" s="455">
        <f t="shared" si="4"/>
        <v>0</v>
      </c>
      <c r="D56" s="206">
        <f>SUM(D57,D70)</f>
        <v>0</v>
      </c>
      <c r="E56" s="207">
        <f>SUM(E57,E70)</f>
        <v>0</v>
      </c>
      <c r="F56" s="208">
        <f t="shared" si="5"/>
        <v>0</v>
      </c>
      <c r="G56" s="206">
        <f>SUM(G57,G70)</f>
        <v>0</v>
      </c>
      <c r="H56" s="456">
        <f>SUM(H57,H70)</f>
        <v>0</v>
      </c>
      <c r="I56" s="209">
        <f t="shared" si="6"/>
        <v>0</v>
      </c>
      <c r="J56" s="206">
        <f>SUM(J57,J70)</f>
        <v>0</v>
      </c>
      <c r="K56" s="456">
        <f>SUM(K57,K70)</f>
        <v>0</v>
      </c>
      <c r="L56" s="209">
        <f t="shared" si="7"/>
        <v>0</v>
      </c>
      <c r="M56" s="457">
        <f>SUM(M57,M70)</f>
        <v>0</v>
      </c>
      <c r="N56" s="207">
        <f>SUM(N57,N70)</f>
        <v>0</v>
      </c>
      <c r="O56" s="209">
        <f t="shared" si="8"/>
        <v>0</v>
      </c>
      <c r="P56" s="458"/>
    </row>
    <row r="57" spans="1:16" hidden="1" x14ac:dyDescent="0.25">
      <c r="A57" s="85">
        <v>1100</v>
      </c>
      <c r="B57" s="210" t="s">
        <v>74</v>
      </c>
      <c r="C57" s="393">
        <f t="shared" si="4"/>
        <v>0</v>
      </c>
      <c r="D57" s="95">
        <f>SUM(D58,D61,D69)</f>
        <v>0</v>
      </c>
      <c r="E57" s="98">
        <f>SUM(E58,E61,E69)</f>
        <v>0</v>
      </c>
      <c r="F57" s="212">
        <f t="shared" si="5"/>
        <v>0</v>
      </c>
      <c r="G57" s="95">
        <f>SUM(G58,G61,G69)</f>
        <v>0</v>
      </c>
      <c r="H57" s="399">
        <f>SUM(H58,H61,H69)</f>
        <v>0</v>
      </c>
      <c r="I57" s="99">
        <f t="shared" si="6"/>
        <v>0</v>
      </c>
      <c r="J57" s="95">
        <f>SUM(J58,J61,J69)</f>
        <v>0</v>
      </c>
      <c r="K57" s="399">
        <f>SUM(K58,K61,K69)</f>
        <v>0</v>
      </c>
      <c r="L57" s="99">
        <f t="shared" si="7"/>
        <v>0</v>
      </c>
      <c r="M57" s="459">
        <f>SUM(M58,M61,M69)</f>
        <v>0</v>
      </c>
      <c r="N57" s="266">
        <f>SUM(N58,N61,N69)</f>
        <v>0</v>
      </c>
      <c r="O57" s="268">
        <f t="shared" si="8"/>
        <v>0</v>
      </c>
      <c r="P57" s="460"/>
    </row>
    <row r="58" spans="1:16" hidden="1" x14ac:dyDescent="0.25">
      <c r="A58" s="213">
        <v>1110</v>
      </c>
      <c r="B58" s="156" t="s">
        <v>75</v>
      </c>
      <c r="C58" s="435">
        <f t="shared" si="4"/>
        <v>0</v>
      </c>
      <c r="D58" s="214">
        <f>SUM(D59:D60)</f>
        <v>0</v>
      </c>
      <c r="E58" s="217">
        <f>SUM(E59:E60)</f>
        <v>0</v>
      </c>
      <c r="F58" s="218">
        <f t="shared" si="5"/>
        <v>0</v>
      </c>
      <c r="G58" s="214">
        <f>SUM(G59:G60)</f>
        <v>0</v>
      </c>
      <c r="H58" s="461">
        <f>SUM(H59:H60)</f>
        <v>0</v>
      </c>
      <c r="I58" s="219">
        <f t="shared" si="6"/>
        <v>0</v>
      </c>
      <c r="J58" s="214">
        <f>SUM(J59:J60)</f>
        <v>0</v>
      </c>
      <c r="K58" s="461">
        <f>SUM(K59:K60)</f>
        <v>0</v>
      </c>
      <c r="L58" s="219">
        <f t="shared" si="7"/>
        <v>0</v>
      </c>
      <c r="M58" s="462">
        <f>SUM(M59:M60)</f>
        <v>0</v>
      </c>
      <c r="N58" s="217">
        <f>SUM(N59:N60)</f>
        <v>0</v>
      </c>
      <c r="O58" s="219">
        <f t="shared" si="8"/>
        <v>0</v>
      </c>
      <c r="P58" s="434"/>
    </row>
    <row r="59" spans="1:16" hidden="1" x14ac:dyDescent="0.25">
      <c r="A59" s="55">
        <v>1111</v>
      </c>
      <c r="B59" s="101" t="s">
        <v>76</v>
      </c>
      <c r="C59" s="400">
        <f t="shared" si="4"/>
        <v>0</v>
      </c>
      <c r="D59" s="106">
        <v>0</v>
      </c>
      <c r="E59" s="108"/>
      <c r="F59" s="242">
        <f t="shared" si="5"/>
        <v>0</v>
      </c>
      <c r="G59" s="106"/>
      <c r="H59" s="403"/>
      <c r="I59" s="243">
        <f t="shared" si="6"/>
        <v>0</v>
      </c>
      <c r="J59" s="106">
        <v>0</v>
      </c>
      <c r="K59" s="403"/>
      <c r="L59" s="243">
        <f t="shared" si="7"/>
        <v>0</v>
      </c>
      <c r="M59" s="463"/>
      <c r="N59" s="108"/>
      <c r="O59" s="243">
        <f t="shared" si="8"/>
        <v>0</v>
      </c>
      <c r="P59" s="382"/>
    </row>
    <row r="60" spans="1:16" ht="24" hidden="1" x14ac:dyDescent="0.25">
      <c r="A60" s="64">
        <v>1119</v>
      </c>
      <c r="B60" s="111" t="s">
        <v>77</v>
      </c>
      <c r="C60" s="405">
        <f t="shared" si="4"/>
        <v>0</v>
      </c>
      <c r="D60" s="116">
        <v>0</v>
      </c>
      <c r="E60" s="118"/>
      <c r="F60" s="229">
        <f t="shared" si="5"/>
        <v>0</v>
      </c>
      <c r="G60" s="116"/>
      <c r="H60" s="408"/>
      <c r="I60" s="230">
        <f t="shared" si="6"/>
        <v>0</v>
      </c>
      <c r="J60" s="116">
        <v>0</v>
      </c>
      <c r="K60" s="408"/>
      <c r="L60" s="230">
        <f t="shared" si="7"/>
        <v>0</v>
      </c>
      <c r="M60" s="464"/>
      <c r="N60" s="118"/>
      <c r="O60" s="230">
        <f t="shared" si="8"/>
        <v>0</v>
      </c>
      <c r="P60" s="387"/>
    </row>
    <row r="61" spans="1:16" ht="24" hidden="1" x14ac:dyDescent="0.25">
      <c r="A61" s="224">
        <v>1140</v>
      </c>
      <c r="B61" s="111" t="s">
        <v>78</v>
      </c>
      <c r="C61" s="405">
        <f t="shared" si="4"/>
        <v>0</v>
      </c>
      <c r="D61" s="225">
        <f>SUM(D62:D68)</f>
        <v>0</v>
      </c>
      <c r="E61" s="228">
        <f>SUM(E62:E68)</f>
        <v>0</v>
      </c>
      <c r="F61" s="229">
        <f>D61+E61</f>
        <v>0</v>
      </c>
      <c r="G61" s="225">
        <f>SUM(G62:G68)</f>
        <v>0</v>
      </c>
      <c r="H61" s="465">
        <f>SUM(H62:H68)</f>
        <v>0</v>
      </c>
      <c r="I61" s="230">
        <f t="shared" si="6"/>
        <v>0</v>
      </c>
      <c r="J61" s="225">
        <f>SUM(J62:J68)</f>
        <v>0</v>
      </c>
      <c r="K61" s="465">
        <f>SUM(K62:K68)</f>
        <v>0</v>
      </c>
      <c r="L61" s="230">
        <f t="shared" si="7"/>
        <v>0</v>
      </c>
      <c r="M61" s="466">
        <f>SUM(M62:M68)</f>
        <v>0</v>
      </c>
      <c r="N61" s="228">
        <f>SUM(N62:N68)</f>
        <v>0</v>
      </c>
      <c r="O61" s="230">
        <f t="shared" si="8"/>
        <v>0</v>
      </c>
      <c r="P61" s="387"/>
    </row>
    <row r="62" spans="1:16" hidden="1" x14ac:dyDescent="0.25">
      <c r="A62" s="64">
        <v>1141</v>
      </c>
      <c r="B62" s="111" t="s">
        <v>79</v>
      </c>
      <c r="C62" s="405">
        <f t="shared" si="4"/>
        <v>0</v>
      </c>
      <c r="D62" s="116">
        <v>0</v>
      </c>
      <c r="E62" s="118"/>
      <c r="F62" s="229">
        <f t="shared" si="5"/>
        <v>0</v>
      </c>
      <c r="G62" s="116"/>
      <c r="H62" s="408"/>
      <c r="I62" s="230">
        <f t="shared" si="6"/>
        <v>0</v>
      </c>
      <c r="J62" s="116">
        <v>0</v>
      </c>
      <c r="K62" s="408"/>
      <c r="L62" s="230">
        <f t="shared" si="7"/>
        <v>0</v>
      </c>
      <c r="M62" s="464"/>
      <c r="N62" s="118"/>
      <c r="O62" s="230">
        <f t="shared" si="8"/>
        <v>0</v>
      </c>
      <c r="P62" s="387"/>
    </row>
    <row r="63" spans="1:16" ht="24" hidden="1" x14ac:dyDescent="0.25">
      <c r="A63" s="64">
        <v>1142</v>
      </c>
      <c r="B63" s="111" t="s">
        <v>80</v>
      </c>
      <c r="C63" s="405">
        <f t="shared" si="4"/>
        <v>0</v>
      </c>
      <c r="D63" s="116">
        <v>0</v>
      </c>
      <c r="E63" s="118"/>
      <c r="F63" s="229">
        <f t="shared" si="5"/>
        <v>0</v>
      </c>
      <c r="G63" s="116"/>
      <c r="H63" s="408"/>
      <c r="I63" s="230">
        <f t="shared" si="6"/>
        <v>0</v>
      </c>
      <c r="J63" s="116">
        <v>0</v>
      </c>
      <c r="K63" s="408"/>
      <c r="L63" s="230">
        <f t="shared" si="7"/>
        <v>0</v>
      </c>
      <c r="M63" s="464"/>
      <c r="N63" s="118"/>
      <c r="O63" s="230">
        <f t="shared" si="8"/>
        <v>0</v>
      </c>
      <c r="P63" s="387"/>
    </row>
    <row r="64" spans="1:16" ht="24" hidden="1" x14ac:dyDescent="0.25">
      <c r="A64" s="64">
        <v>1145</v>
      </c>
      <c r="B64" s="111" t="s">
        <v>81</v>
      </c>
      <c r="C64" s="405">
        <f t="shared" si="4"/>
        <v>0</v>
      </c>
      <c r="D64" s="116">
        <v>0</v>
      </c>
      <c r="E64" s="118"/>
      <c r="F64" s="229">
        <f t="shared" si="5"/>
        <v>0</v>
      </c>
      <c r="G64" s="116"/>
      <c r="H64" s="408"/>
      <c r="I64" s="230">
        <f t="shared" si="6"/>
        <v>0</v>
      </c>
      <c r="J64" s="116">
        <v>0</v>
      </c>
      <c r="K64" s="408"/>
      <c r="L64" s="230">
        <f t="shared" si="7"/>
        <v>0</v>
      </c>
      <c r="M64" s="464"/>
      <c r="N64" s="118"/>
      <c r="O64" s="230">
        <f t="shared" si="8"/>
        <v>0</v>
      </c>
      <c r="P64" s="387"/>
    </row>
    <row r="65" spans="1:16" ht="24" hidden="1" x14ac:dyDescent="0.25">
      <c r="A65" s="64">
        <v>1146</v>
      </c>
      <c r="B65" s="111" t="s">
        <v>82</v>
      </c>
      <c r="C65" s="405">
        <f t="shared" si="4"/>
        <v>0</v>
      </c>
      <c r="D65" s="116">
        <v>0</v>
      </c>
      <c r="E65" s="118"/>
      <c r="F65" s="229">
        <f t="shared" si="5"/>
        <v>0</v>
      </c>
      <c r="G65" s="116"/>
      <c r="H65" s="408"/>
      <c r="I65" s="230">
        <f t="shared" si="6"/>
        <v>0</v>
      </c>
      <c r="J65" s="116">
        <v>0</v>
      </c>
      <c r="K65" s="408"/>
      <c r="L65" s="230">
        <f t="shared" si="7"/>
        <v>0</v>
      </c>
      <c r="M65" s="464"/>
      <c r="N65" s="118"/>
      <c r="O65" s="230">
        <f t="shared" si="8"/>
        <v>0</v>
      </c>
      <c r="P65" s="387"/>
    </row>
    <row r="66" spans="1:16" hidden="1" x14ac:dyDescent="0.25">
      <c r="A66" s="64">
        <v>1147</v>
      </c>
      <c r="B66" s="111" t="s">
        <v>83</v>
      </c>
      <c r="C66" s="405">
        <f t="shared" si="4"/>
        <v>0</v>
      </c>
      <c r="D66" s="116">
        <v>0</v>
      </c>
      <c r="E66" s="118"/>
      <c r="F66" s="229">
        <f t="shared" si="5"/>
        <v>0</v>
      </c>
      <c r="G66" s="116"/>
      <c r="H66" s="408"/>
      <c r="I66" s="230">
        <f t="shared" si="6"/>
        <v>0</v>
      </c>
      <c r="J66" s="116">
        <v>0</v>
      </c>
      <c r="K66" s="408"/>
      <c r="L66" s="230">
        <f t="shared" si="7"/>
        <v>0</v>
      </c>
      <c r="M66" s="464"/>
      <c r="N66" s="118"/>
      <c r="O66" s="230">
        <f t="shared" si="8"/>
        <v>0</v>
      </c>
      <c r="P66" s="387"/>
    </row>
    <row r="67" spans="1:16" hidden="1" x14ac:dyDescent="0.25">
      <c r="A67" s="64">
        <v>1148</v>
      </c>
      <c r="B67" s="111" t="s">
        <v>84</v>
      </c>
      <c r="C67" s="405">
        <f t="shared" si="4"/>
        <v>0</v>
      </c>
      <c r="D67" s="116">
        <v>0</v>
      </c>
      <c r="E67" s="118"/>
      <c r="F67" s="229">
        <f t="shared" si="5"/>
        <v>0</v>
      </c>
      <c r="G67" s="116"/>
      <c r="H67" s="408"/>
      <c r="I67" s="230">
        <f t="shared" si="6"/>
        <v>0</v>
      </c>
      <c r="J67" s="116">
        <v>0</v>
      </c>
      <c r="K67" s="408"/>
      <c r="L67" s="230">
        <f t="shared" si="7"/>
        <v>0</v>
      </c>
      <c r="M67" s="464"/>
      <c r="N67" s="118"/>
      <c r="O67" s="230">
        <f t="shared" si="8"/>
        <v>0</v>
      </c>
      <c r="P67" s="387"/>
    </row>
    <row r="68" spans="1:16" ht="36" hidden="1" x14ac:dyDescent="0.25">
      <c r="A68" s="64">
        <v>1149</v>
      </c>
      <c r="B68" s="111" t="s">
        <v>85</v>
      </c>
      <c r="C68" s="405">
        <f t="shared" si="4"/>
        <v>0</v>
      </c>
      <c r="D68" s="116">
        <v>0</v>
      </c>
      <c r="E68" s="118"/>
      <c r="F68" s="229">
        <f t="shared" si="5"/>
        <v>0</v>
      </c>
      <c r="G68" s="116"/>
      <c r="H68" s="408"/>
      <c r="I68" s="230">
        <f t="shared" si="6"/>
        <v>0</v>
      </c>
      <c r="J68" s="116">
        <v>0</v>
      </c>
      <c r="K68" s="408"/>
      <c r="L68" s="230">
        <f t="shared" si="7"/>
        <v>0</v>
      </c>
      <c r="M68" s="464"/>
      <c r="N68" s="118"/>
      <c r="O68" s="230">
        <f t="shared" si="8"/>
        <v>0</v>
      </c>
      <c r="P68" s="387"/>
    </row>
    <row r="69" spans="1:16" ht="36" hidden="1" x14ac:dyDescent="0.25">
      <c r="A69" s="213">
        <v>1150</v>
      </c>
      <c r="B69" s="156" t="s">
        <v>86</v>
      </c>
      <c r="C69" s="405">
        <f t="shared" si="4"/>
        <v>0</v>
      </c>
      <c r="D69" s="231">
        <v>0</v>
      </c>
      <c r="E69" s="234"/>
      <c r="F69" s="218">
        <f t="shared" si="5"/>
        <v>0</v>
      </c>
      <c r="G69" s="231"/>
      <c r="H69" s="467"/>
      <c r="I69" s="219">
        <f t="shared" si="6"/>
        <v>0</v>
      </c>
      <c r="J69" s="231">
        <v>0</v>
      </c>
      <c r="K69" s="467"/>
      <c r="L69" s="219">
        <f t="shared" si="7"/>
        <v>0</v>
      </c>
      <c r="M69" s="468"/>
      <c r="N69" s="234"/>
      <c r="O69" s="219">
        <f t="shared" si="8"/>
        <v>0</v>
      </c>
      <c r="P69" s="434"/>
    </row>
    <row r="70" spans="1:16" ht="36" hidden="1" x14ac:dyDescent="0.25">
      <c r="A70" s="85">
        <v>1200</v>
      </c>
      <c r="B70" s="210" t="s">
        <v>87</v>
      </c>
      <c r="C70" s="393">
        <f t="shared" si="4"/>
        <v>0</v>
      </c>
      <c r="D70" s="95">
        <f>SUM(D71:D72)</f>
        <v>0</v>
      </c>
      <c r="E70" s="98">
        <f>SUM(E71:E72)</f>
        <v>0</v>
      </c>
      <c r="F70" s="212">
        <f>D70+E70</f>
        <v>0</v>
      </c>
      <c r="G70" s="95">
        <f>SUM(G71:G72)</f>
        <v>0</v>
      </c>
      <c r="H70" s="399">
        <f>SUM(H71:H72)</f>
        <v>0</v>
      </c>
      <c r="I70" s="99">
        <f t="shared" si="6"/>
        <v>0</v>
      </c>
      <c r="J70" s="95">
        <f>SUM(J71:J72)</f>
        <v>0</v>
      </c>
      <c r="K70" s="399">
        <f>SUM(K71:K72)</f>
        <v>0</v>
      </c>
      <c r="L70" s="99">
        <f t="shared" si="7"/>
        <v>0</v>
      </c>
      <c r="M70" s="469">
        <f>SUM(M71:M72)</f>
        <v>0</v>
      </c>
      <c r="N70" s="98">
        <f>SUM(N71:N72)</f>
        <v>0</v>
      </c>
      <c r="O70" s="99">
        <f t="shared" si="8"/>
        <v>0</v>
      </c>
      <c r="P70" s="397"/>
    </row>
    <row r="71" spans="1:16" ht="24" hidden="1" x14ac:dyDescent="0.25">
      <c r="A71" s="237">
        <v>1210</v>
      </c>
      <c r="B71" s="101" t="s">
        <v>88</v>
      </c>
      <c r="C71" s="400">
        <f t="shared" si="4"/>
        <v>0</v>
      </c>
      <c r="D71" s="106">
        <v>0</v>
      </c>
      <c r="E71" s="108"/>
      <c r="F71" s="242">
        <f t="shared" si="5"/>
        <v>0</v>
      </c>
      <c r="G71" s="106"/>
      <c r="H71" s="403"/>
      <c r="I71" s="243">
        <f t="shared" si="6"/>
        <v>0</v>
      </c>
      <c r="J71" s="106">
        <v>0</v>
      </c>
      <c r="K71" s="403"/>
      <c r="L71" s="243">
        <f t="shared" si="7"/>
        <v>0</v>
      </c>
      <c r="M71" s="463"/>
      <c r="N71" s="108"/>
      <c r="O71" s="243">
        <f t="shared" si="8"/>
        <v>0</v>
      </c>
      <c r="P71" s="382"/>
    </row>
    <row r="72" spans="1:16" ht="24" hidden="1" x14ac:dyDescent="0.25">
      <c r="A72" s="224">
        <v>1220</v>
      </c>
      <c r="B72" s="111" t="s">
        <v>89</v>
      </c>
      <c r="C72" s="405">
        <f t="shared" si="4"/>
        <v>0</v>
      </c>
      <c r="D72" s="225">
        <f>SUM(D73:D77)</f>
        <v>0</v>
      </c>
      <c r="E72" s="228">
        <f>SUM(E73:E77)</f>
        <v>0</v>
      </c>
      <c r="F72" s="229">
        <f t="shared" si="5"/>
        <v>0</v>
      </c>
      <c r="G72" s="225">
        <f>SUM(G73:G77)</f>
        <v>0</v>
      </c>
      <c r="H72" s="465">
        <f>SUM(H73:H77)</f>
        <v>0</v>
      </c>
      <c r="I72" s="230">
        <f t="shared" si="6"/>
        <v>0</v>
      </c>
      <c r="J72" s="225">
        <f>SUM(J73:J77)</f>
        <v>0</v>
      </c>
      <c r="K72" s="465">
        <f>SUM(K73:K77)</f>
        <v>0</v>
      </c>
      <c r="L72" s="230">
        <f t="shared" si="7"/>
        <v>0</v>
      </c>
      <c r="M72" s="466">
        <f>SUM(M73:M77)</f>
        <v>0</v>
      </c>
      <c r="N72" s="228">
        <f>SUM(N73:N77)</f>
        <v>0</v>
      </c>
      <c r="O72" s="230">
        <f t="shared" si="8"/>
        <v>0</v>
      </c>
      <c r="P72" s="387"/>
    </row>
    <row r="73" spans="1:16" ht="60" hidden="1" x14ac:dyDescent="0.25">
      <c r="A73" s="64">
        <v>1221</v>
      </c>
      <c r="B73" s="111" t="s">
        <v>90</v>
      </c>
      <c r="C73" s="405">
        <f t="shared" si="4"/>
        <v>0</v>
      </c>
      <c r="D73" s="116">
        <v>0</v>
      </c>
      <c r="E73" s="118"/>
      <c r="F73" s="229">
        <f t="shared" si="5"/>
        <v>0</v>
      </c>
      <c r="G73" s="116"/>
      <c r="H73" s="408"/>
      <c r="I73" s="230">
        <f t="shared" si="6"/>
        <v>0</v>
      </c>
      <c r="J73" s="116">
        <v>0</v>
      </c>
      <c r="K73" s="408"/>
      <c r="L73" s="230">
        <f t="shared" si="7"/>
        <v>0</v>
      </c>
      <c r="M73" s="464"/>
      <c r="N73" s="118"/>
      <c r="O73" s="230">
        <f t="shared" si="8"/>
        <v>0</v>
      </c>
      <c r="P73" s="387"/>
    </row>
    <row r="74" spans="1:16" hidden="1" x14ac:dyDescent="0.25">
      <c r="A74" s="64">
        <v>1223</v>
      </c>
      <c r="B74" s="111" t="s">
        <v>91</v>
      </c>
      <c r="C74" s="405">
        <f t="shared" si="4"/>
        <v>0</v>
      </c>
      <c r="D74" s="116">
        <v>0</v>
      </c>
      <c r="E74" s="118"/>
      <c r="F74" s="229">
        <f t="shared" si="5"/>
        <v>0</v>
      </c>
      <c r="G74" s="116"/>
      <c r="H74" s="408"/>
      <c r="I74" s="230">
        <f t="shared" si="6"/>
        <v>0</v>
      </c>
      <c r="J74" s="116">
        <v>0</v>
      </c>
      <c r="K74" s="408"/>
      <c r="L74" s="230">
        <f t="shared" si="7"/>
        <v>0</v>
      </c>
      <c r="M74" s="464"/>
      <c r="N74" s="118"/>
      <c r="O74" s="230">
        <f t="shared" si="8"/>
        <v>0</v>
      </c>
      <c r="P74" s="387"/>
    </row>
    <row r="75" spans="1:16" hidden="1" x14ac:dyDescent="0.25">
      <c r="A75" s="64">
        <v>1225</v>
      </c>
      <c r="B75" s="111" t="s">
        <v>92</v>
      </c>
      <c r="C75" s="405">
        <f t="shared" si="4"/>
        <v>0</v>
      </c>
      <c r="D75" s="116">
        <v>0</v>
      </c>
      <c r="E75" s="118"/>
      <c r="F75" s="229">
        <f t="shared" si="5"/>
        <v>0</v>
      </c>
      <c r="G75" s="116"/>
      <c r="H75" s="408"/>
      <c r="I75" s="230">
        <f t="shared" si="6"/>
        <v>0</v>
      </c>
      <c r="J75" s="116">
        <v>0</v>
      </c>
      <c r="K75" s="408"/>
      <c r="L75" s="230">
        <f t="shared" si="7"/>
        <v>0</v>
      </c>
      <c r="M75" s="464"/>
      <c r="N75" s="118"/>
      <c r="O75" s="230">
        <f t="shared" si="8"/>
        <v>0</v>
      </c>
      <c r="P75" s="387"/>
    </row>
    <row r="76" spans="1:16" ht="36" hidden="1" x14ac:dyDescent="0.25">
      <c r="A76" s="64">
        <v>1227</v>
      </c>
      <c r="B76" s="111" t="s">
        <v>93</v>
      </c>
      <c r="C76" s="405">
        <f t="shared" si="4"/>
        <v>0</v>
      </c>
      <c r="D76" s="116">
        <v>0</v>
      </c>
      <c r="E76" s="118"/>
      <c r="F76" s="229">
        <f t="shared" si="5"/>
        <v>0</v>
      </c>
      <c r="G76" s="116"/>
      <c r="H76" s="408"/>
      <c r="I76" s="230">
        <f t="shared" si="6"/>
        <v>0</v>
      </c>
      <c r="J76" s="116">
        <v>0</v>
      </c>
      <c r="K76" s="408"/>
      <c r="L76" s="230">
        <f t="shared" si="7"/>
        <v>0</v>
      </c>
      <c r="M76" s="464"/>
      <c r="N76" s="118"/>
      <c r="O76" s="230">
        <f t="shared" si="8"/>
        <v>0</v>
      </c>
      <c r="P76" s="387"/>
    </row>
    <row r="77" spans="1:16" ht="60" hidden="1" x14ac:dyDescent="0.25">
      <c r="A77" s="64">
        <v>1228</v>
      </c>
      <c r="B77" s="111" t="s">
        <v>94</v>
      </c>
      <c r="C77" s="405">
        <f t="shared" si="4"/>
        <v>0</v>
      </c>
      <c r="D77" s="116">
        <v>0</v>
      </c>
      <c r="E77" s="118"/>
      <c r="F77" s="229">
        <f t="shared" si="5"/>
        <v>0</v>
      </c>
      <c r="G77" s="116"/>
      <c r="H77" s="408"/>
      <c r="I77" s="230">
        <f t="shared" si="6"/>
        <v>0</v>
      </c>
      <c r="J77" s="116">
        <v>0</v>
      </c>
      <c r="K77" s="408"/>
      <c r="L77" s="230">
        <f t="shared" si="7"/>
        <v>0</v>
      </c>
      <c r="M77" s="464"/>
      <c r="N77" s="118"/>
      <c r="O77" s="230">
        <f t="shared" si="8"/>
        <v>0</v>
      </c>
      <c r="P77" s="387"/>
    </row>
    <row r="78" spans="1:16" x14ac:dyDescent="0.25">
      <c r="A78" s="200">
        <v>2000</v>
      </c>
      <c r="B78" s="200" t="s">
        <v>95</v>
      </c>
      <c r="C78" s="455">
        <f t="shared" si="4"/>
        <v>70459</v>
      </c>
      <c r="D78" s="206">
        <f>SUM(D79,D86,D133,D167,D168,D175)</f>
        <v>65626</v>
      </c>
      <c r="E78" s="604">
        <f>SUM(E79,E86,E133,E167,E168,E175)</f>
        <v>4659</v>
      </c>
      <c r="F78" s="608">
        <f t="shared" si="5"/>
        <v>70285</v>
      </c>
      <c r="G78" s="206">
        <f>SUM(G79,G86,G133,G167,G168,G175)</f>
        <v>0</v>
      </c>
      <c r="H78" s="456">
        <f>SUM(H79,H86,H133,H167,H168,H175)</f>
        <v>0</v>
      </c>
      <c r="I78" s="209">
        <f t="shared" si="6"/>
        <v>0</v>
      </c>
      <c r="J78" s="206">
        <f>SUM(J79,J86,J133,J167,J168,J175)</f>
        <v>0</v>
      </c>
      <c r="K78" s="456">
        <f>SUM(K79,K86,K133,K167,K168,K175)</f>
        <v>0</v>
      </c>
      <c r="L78" s="209">
        <f t="shared" si="7"/>
        <v>0</v>
      </c>
      <c r="M78" s="457">
        <f>SUM(M79,M86,M133,M167,M168,M175)</f>
        <v>174</v>
      </c>
      <c r="N78" s="207">
        <f>SUM(N79,N86,N133,N167,N168,N175)</f>
        <v>0</v>
      </c>
      <c r="O78" s="209">
        <f t="shared" si="8"/>
        <v>174</v>
      </c>
      <c r="P78" s="458"/>
    </row>
    <row r="79" spans="1:16" ht="24" hidden="1" x14ac:dyDescent="0.25">
      <c r="A79" s="85">
        <v>2100</v>
      </c>
      <c r="B79" s="210" t="s">
        <v>96</v>
      </c>
      <c r="C79" s="393">
        <f t="shared" si="4"/>
        <v>0</v>
      </c>
      <c r="D79" s="95">
        <f>SUM(D80,D83)</f>
        <v>0</v>
      </c>
      <c r="E79" s="98">
        <f>SUM(E80,E83)</f>
        <v>0</v>
      </c>
      <c r="F79" s="212">
        <f t="shared" si="5"/>
        <v>0</v>
      </c>
      <c r="G79" s="95">
        <f>SUM(G80,G83)</f>
        <v>0</v>
      </c>
      <c r="H79" s="399">
        <f>SUM(H80,H83)</f>
        <v>0</v>
      </c>
      <c r="I79" s="99">
        <f t="shared" si="6"/>
        <v>0</v>
      </c>
      <c r="J79" s="95">
        <f>SUM(J80,J83)</f>
        <v>0</v>
      </c>
      <c r="K79" s="399">
        <f>SUM(K80,K83)</f>
        <v>0</v>
      </c>
      <c r="L79" s="99">
        <f t="shared" si="7"/>
        <v>0</v>
      </c>
      <c r="M79" s="469">
        <f>SUM(M80,M83)</f>
        <v>0</v>
      </c>
      <c r="N79" s="98">
        <f>SUM(N80,N83)</f>
        <v>0</v>
      </c>
      <c r="O79" s="99">
        <f t="shared" si="8"/>
        <v>0</v>
      </c>
      <c r="P79" s="397"/>
    </row>
    <row r="80" spans="1:16" ht="24" hidden="1" x14ac:dyDescent="0.25">
      <c r="A80" s="237">
        <v>2110</v>
      </c>
      <c r="B80" s="101" t="s">
        <v>97</v>
      </c>
      <c r="C80" s="400">
        <f t="shared" si="4"/>
        <v>0</v>
      </c>
      <c r="D80" s="238">
        <f>SUM(D81:D82)</f>
        <v>0</v>
      </c>
      <c r="E80" s="241">
        <f>SUM(E81:E82)</f>
        <v>0</v>
      </c>
      <c r="F80" s="242">
        <f t="shared" si="5"/>
        <v>0</v>
      </c>
      <c r="G80" s="238">
        <f>SUM(G81:G82)</f>
        <v>0</v>
      </c>
      <c r="H80" s="470">
        <f>SUM(H81:H82)</f>
        <v>0</v>
      </c>
      <c r="I80" s="243">
        <f t="shared" si="6"/>
        <v>0</v>
      </c>
      <c r="J80" s="238">
        <f>SUM(J81:J82)</f>
        <v>0</v>
      </c>
      <c r="K80" s="470">
        <f>SUM(K81:K82)</f>
        <v>0</v>
      </c>
      <c r="L80" s="243">
        <f t="shared" si="7"/>
        <v>0</v>
      </c>
      <c r="M80" s="471">
        <f>SUM(M81:M82)</f>
        <v>0</v>
      </c>
      <c r="N80" s="241">
        <f>SUM(N81:N82)</f>
        <v>0</v>
      </c>
      <c r="O80" s="243">
        <f t="shared" si="8"/>
        <v>0</v>
      </c>
      <c r="P80" s="382"/>
    </row>
    <row r="81" spans="1:16" hidden="1" x14ac:dyDescent="0.25">
      <c r="A81" s="64">
        <v>2111</v>
      </c>
      <c r="B81" s="111" t="s">
        <v>98</v>
      </c>
      <c r="C81" s="405">
        <f t="shared" si="4"/>
        <v>0</v>
      </c>
      <c r="D81" s="116">
        <v>0</v>
      </c>
      <c r="E81" s="118"/>
      <c r="F81" s="229">
        <f t="shared" si="5"/>
        <v>0</v>
      </c>
      <c r="G81" s="116"/>
      <c r="H81" s="408"/>
      <c r="I81" s="230">
        <f t="shared" si="6"/>
        <v>0</v>
      </c>
      <c r="J81" s="116">
        <v>0</v>
      </c>
      <c r="K81" s="408"/>
      <c r="L81" s="230">
        <f t="shared" si="7"/>
        <v>0</v>
      </c>
      <c r="M81" s="464"/>
      <c r="N81" s="118"/>
      <c r="O81" s="230">
        <f t="shared" si="8"/>
        <v>0</v>
      </c>
      <c r="P81" s="387"/>
    </row>
    <row r="82" spans="1:16" ht="24" hidden="1" x14ac:dyDescent="0.25">
      <c r="A82" s="64">
        <v>2112</v>
      </c>
      <c r="B82" s="111" t="s">
        <v>99</v>
      </c>
      <c r="C82" s="405">
        <f t="shared" si="4"/>
        <v>0</v>
      </c>
      <c r="D82" s="116">
        <v>0</v>
      </c>
      <c r="E82" s="118"/>
      <c r="F82" s="229">
        <f t="shared" si="5"/>
        <v>0</v>
      </c>
      <c r="G82" s="116"/>
      <c r="H82" s="408"/>
      <c r="I82" s="230">
        <f t="shared" si="6"/>
        <v>0</v>
      </c>
      <c r="J82" s="116">
        <v>0</v>
      </c>
      <c r="K82" s="408"/>
      <c r="L82" s="230">
        <f t="shared" si="7"/>
        <v>0</v>
      </c>
      <c r="M82" s="464"/>
      <c r="N82" s="118"/>
      <c r="O82" s="230">
        <f t="shared" si="8"/>
        <v>0</v>
      </c>
      <c r="P82" s="387"/>
    </row>
    <row r="83" spans="1:16" ht="24" hidden="1" x14ac:dyDescent="0.25">
      <c r="A83" s="224">
        <v>2120</v>
      </c>
      <c r="B83" s="111" t="s">
        <v>100</v>
      </c>
      <c r="C83" s="405">
        <f t="shared" si="4"/>
        <v>0</v>
      </c>
      <c r="D83" s="225">
        <f>SUM(D84:D85)</f>
        <v>0</v>
      </c>
      <c r="E83" s="228">
        <f>SUM(E84:E85)</f>
        <v>0</v>
      </c>
      <c r="F83" s="229">
        <f t="shared" si="5"/>
        <v>0</v>
      </c>
      <c r="G83" s="225">
        <f>SUM(G84:G85)</f>
        <v>0</v>
      </c>
      <c r="H83" s="465">
        <f>SUM(H84:H85)</f>
        <v>0</v>
      </c>
      <c r="I83" s="230">
        <f t="shared" si="6"/>
        <v>0</v>
      </c>
      <c r="J83" s="225">
        <f>SUM(J84:J85)</f>
        <v>0</v>
      </c>
      <c r="K83" s="465">
        <f>SUM(K84:K85)</f>
        <v>0</v>
      </c>
      <c r="L83" s="230">
        <f t="shared" si="7"/>
        <v>0</v>
      </c>
      <c r="M83" s="466">
        <f>SUM(M84:M85)</f>
        <v>0</v>
      </c>
      <c r="N83" s="228">
        <f>SUM(N84:N85)</f>
        <v>0</v>
      </c>
      <c r="O83" s="230">
        <f t="shared" si="8"/>
        <v>0</v>
      </c>
      <c r="P83" s="387"/>
    </row>
    <row r="84" spans="1:16" hidden="1" x14ac:dyDescent="0.25">
      <c r="A84" s="64">
        <v>2121</v>
      </c>
      <c r="B84" s="111" t="s">
        <v>98</v>
      </c>
      <c r="C84" s="405">
        <f t="shared" si="4"/>
        <v>0</v>
      </c>
      <c r="D84" s="116">
        <v>0</v>
      </c>
      <c r="E84" s="118"/>
      <c r="F84" s="229">
        <f t="shared" si="5"/>
        <v>0</v>
      </c>
      <c r="G84" s="116"/>
      <c r="H84" s="408"/>
      <c r="I84" s="230">
        <f t="shared" si="6"/>
        <v>0</v>
      </c>
      <c r="J84" s="116">
        <v>0</v>
      </c>
      <c r="K84" s="408"/>
      <c r="L84" s="230">
        <f t="shared" si="7"/>
        <v>0</v>
      </c>
      <c r="M84" s="464"/>
      <c r="N84" s="118"/>
      <c r="O84" s="230">
        <f t="shared" si="8"/>
        <v>0</v>
      </c>
      <c r="P84" s="387"/>
    </row>
    <row r="85" spans="1:16" ht="24" hidden="1" x14ac:dyDescent="0.25">
      <c r="A85" s="64">
        <v>2122</v>
      </c>
      <c r="B85" s="111" t="s">
        <v>99</v>
      </c>
      <c r="C85" s="405">
        <f t="shared" si="4"/>
        <v>0</v>
      </c>
      <c r="D85" s="116">
        <v>0</v>
      </c>
      <c r="E85" s="118"/>
      <c r="F85" s="229">
        <f t="shared" si="5"/>
        <v>0</v>
      </c>
      <c r="G85" s="116"/>
      <c r="H85" s="408"/>
      <c r="I85" s="230">
        <f t="shared" si="6"/>
        <v>0</v>
      </c>
      <c r="J85" s="116">
        <v>0</v>
      </c>
      <c r="K85" s="408"/>
      <c r="L85" s="230">
        <f t="shared" si="7"/>
        <v>0</v>
      </c>
      <c r="M85" s="464"/>
      <c r="N85" s="118"/>
      <c r="O85" s="230">
        <f t="shared" si="8"/>
        <v>0</v>
      </c>
      <c r="P85" s="387"/>
    </row>
    <row r="86" spans="1:16" x14ac:dyDescent="0.25">
      <c r="A86" s="85">
        <v>2200</v>
      </c>
      <c r="B86" s="210" t="s">
        <v>101</v>
      </c>
      <c r="C86" s="290">
        <f t="shared" si="4"/>
        <v>70459</v>
      </c>
      <c r="D86" s="95">
        <f>SUM(D87,D92,D98,D106,D115,D119,D125,D131)</f>
        <v>65626</v>
      </c>
      <c r="E86" s="96">
        <f>SUM(E87,E92,E98,E106,E115,E119,E125,E131)</f>
        <v>4659</v>
      </c>
      <c r="F86" s="97">
        <f t="shared" si="5"/>
        <v>70285</v>
      </c>
      <c r="G86" s="95">
        <f>SUM(G87,G92,G98,G106,G115,G119,G125,G131)</f>
        <v>0</v>
      </c>
      <c r="H86" s="399">
        <f>SUM(H87,H92,H98,H106,H115,H119,H125,H131)</f>
        <v>0</v>
      </c>
      <c r="I86" s="99">
        <f t="shared" si="6"/>
        <v>0</v>
      </c>
      <c r="J86" s="95">
        <f>SUM(J87,J92,J98,J106,J115,J119,J125,J131)</f>
        <v>0</v>
      </c>
      <c r="K86" s="399">
        <f>SUM(K87,K92,K98,K106,K115,K119,K125,K131)</f>
        <v>0</v>
      </c>
      <c r="L86" s="99">
        <f t="shared" si="7"/>
        <v>0</v>
      </c>
      <c r="M86" s="472">
        <f>SUM(M87,M92,M98,M106,M115,M119,M125,M131)</f>
        <v>174</v>
      </c>
      <c r="N86" s="291">
        <f>SUM(N87,N92,N98,N106,N115,N119,N125,N131)</f>
        <v>0</v>
      </c>
      <c r="O86" s="293">
        <f t="shared" si="8"/>
        <v>174</v>
      </c>
      <c r="P86" s="473"/>
    </row>
    <row r="87" spans="1:16" ht="24" hidden="1" x14ac:dyDescent="0.25">
      <c r="A87" s="213">
        <v>2210</v>
      </c>
      <c r="B87" s="156" t="s">
        <v>102</v>
      </c>
      <c r="C87" s="435">
        <f t="shared" si="4"/>
        <v>0</v>
      </c>
      <c r="D87" s="214">
        <f>SUM(D88:D91)</f>
        <v>0</v>
      </c>
      <c r="E87" s="217">
        <f>SUM(E88:E91)</f>
        <v>0</v>
      </c>
      <c r="F87" s="218">
        <f t="shared" si="5"/>
        <v>0</v>
      </c>
      <c r="G87" s="214">
        <f>SUM(G88:G91)</f>
        <v>0</v>
      </c>
      <c r="H87" s="461">
        <f>SUM(H88:H91)</f>
        <v>0</v>
      </c>
      <c r="I87" s="219">
        <f t="shared" si="6"/>
        <v>0</v>
      </c>
      <c r="J87" s="214">
        <f>SUM(J88:J91)</f>
        <v>0</v>
      </c>
      <c r="K87" s="461">
        <f>SUM(K88:K91)</f>
        <v>0</v>
      </c>
      <c r="L87" s="219">
        <f t="shared" si="7"/>
        <v>0</v>
      </c>
      <c r="M87" s="462">
        <f>SUM(M88:M91)</f>
        <v>0</v>
      </c>
      <c r="N87" s="217">
        <f>SUM(N88:N91)</f>
        <v>0</v>
      </c>
      <c r="O87" s="219">
        <f t="shared" si="8"/>
        <v>0</v>
      </c>
      <c r="P87" s="434"/>
    </row>
    <row r="88" spans="1:16" ht="24" hidden="1" x14ac:dyDescent="0.25">
      <c r="A88" s="55">
        <v>2211</v>
      </c>
      <c r="B88" s="101" t="s">
        <v>103</v>
      </c>
      <c r="C88" s="405">
        <f t="shared" si="4"/>
        <v>0</v>
      </c>
      <c r="D88" s="106">
        <v>0</v>
      </c>
      <c r="E88" s="108"/>
      <c r="F88" s="242">
        <f t="shared" si="5"/>
        <v>0</v>
      </c>
      <c r="G88" s="106"/>
      <c r="H88" s="403"/>
      <c r="I88" s="243">
        <f t="shared" si="6"/>
        <v>0</v>
      </c>
      <c r="J88" s="106">
        <v>0</v>
      </c>
      <c r="K88" s="403"/>
      <c r="L88" s="243">
        <f t="shared" si="7"/>
        <v>0</v>
      </c>
      <c r="M88" s="463"/>
      <c r="N88" s="108"/>
      <c r="O88" s="243">
        <f t="shared" si="8"/>
        <v>0</v>
      </c>
      <c r="P88" s="382"/>
    </row>
    <row r="89" spans="1:16" ht="36" hidden="1" x14ac:dyDescent="0.25">
      <c r="A89" s="64">
        <v>2212</v>
      </c>
      <c r="B89" s="111" t="s">
        <v>104</v>
      </c>
      <c r="C89" s="405">
        <f t="shared" si="4"/>
        <v>0</v>
      </c>
      <c r="D89" s="116">
        <v>0</v>
      </c>
      <c r="E89" s="118"/>
      <c r="F89" s="229">
        <f t="shared" si="5"/>
        <v>0</v>
      </c>
      <c r="G89" s="116"/>
      <c r="H89" s="408"/>
      <c r="I89" s="230">
        <f t="shared" si="6"/>
        <v>0</v>
      </c>
      <c r="J89" s="116"/>
      <c r="K89" s="408"/>
      <c r="L89" s="230">
        <f t="shared" si="7"/>
        <v>0</v>
      </c>
      <c r="M89" s="464"/>
      <c r="N89" s="118"/>
      <c r="O89" s="230">
        <f t="shared" si="8"/>
        <v>0</v>
      </c>
      <c r="P89" s="387"/>
    </row>
    <row r="90" spans="1:16" ht="24" hidden="1" x14ac:dyDescent="0.25">
      <c r="A90" s="64">
        <v>2214</v>
      </c>
      <c r="B90" s="111" t="s">
        <v>105</v>
      </c>
      <c r="C90" s="405">
        <f t="shared" si="4"/>
        <v>0</v>
      </c>
      <c r="D90" s="116">
        <v>0</v>
      </c>
      <c r="E90" s="118"/>
      <c r="F90" s="229">
        <f t="shared" si="5"/>
        <v>0</v>
      </c>
      <c r="G90" s="116"/>
      <c r="H90" s="408"/>
      <c r="I90" s="230">
        <f t="shared" si="6"/>
        <v>0</v>
      </c>
      <c r="J90" s="116"/>
      <c r="K90" s="408"/>
      <c r="L90" s="230">
        <f t="shared" si="7"/>
        <v>0</v>
      </c>
      <c r="M90" s="464"/>
      <c r="N90" s="118"/>
      <c r="O90" s="230">
        <f t="shared" si="8"/>
        <v>0</v>
      </c>
      <c r="P90" s="387"/>
    </row>
    <row r="91" spans="1:16" hidden="1" x14ac:dyDescent="0.25">
      <c r="A91" s="64">
        <v>2219</v>
      </c>
      <c r="B91" s="111" t="s">
        <v>106</v>
      </c>
      <c r="C91" s="405">
        <f t="shared" si="4"/>
        <v>0</v>
      </c>
      <c r="D91" s="116">
        <v>0</v>
      </c>
      <c r="E91" s="118"/>
      <c r="F91" s="229">
        <f t="shared" si="5"/>
        <v>0</v>
      </c>
      <c r="G91" s="116"/>
      <c r="H91" s="408"/>
      <c r="I91" s="230">
        <f t="shared" si="6"/>
        <v>0</v>
      </c>
      <c r="J91" s="116">
        <v>0</v>
      </c>
      <c r="K91" s="408"/>
      <c r="L91" s="230">
        <f t="shared" si="7"/>
        <v>0</v>
      </c>
      <c r="M91" s="464"/>
      <c r="N91" s="118"/>
      <c r="O91" s="230">
        <f t="shared" si="8"/>
        <v>0</v>
      </c>
      <c r="P91" s="387"/>
    </row>
    <row r="92" spans="1:16" ht="24" hidden="1" x14ac:dyDescent="0.25">
      <c r="A92" s="224">
        <v>2220</v>
      </c>
      <c r="B92" s="111" t="s">
        <v>107</v>
      </c>
      <c r="C92" s="405">
        <f t="shared" si="4"/>
        <v>0</v>
      </c>
      <c r="D92" s="225">
        <f>SUM(D93:D97)</f>
        <v>0</v>
      </c>
      <c r="E92" s="228">
        <f>SUM(E93:E97)</f>
        <v>0</v>
      </c>
      <c r="F92" s="229">
        <f t="shared" si="5"/>
        <v>0</v>
      </c>
      <c r="G92" s="225">
        <f>SUM(G93:G97)</f>
        <v>0</v>
      </c>
      <c r="H92" s="465">
        <f>SUM(H93:H97)</f>
        <v>0</v>
      </c>
      <c r="I92" s="230">
        <f t="shared" si="6"/>
        <v>0</v>
      </c>
      <c r="J92" s="225">
        <f>SUM(J93:J97)</f>
        <v>0</v>
      </c>
      <c r="K92" s="465">
        <f>SUM(K93:K97)</f>
        <v>0</v>
      </c>
      <c r="L92" s="230">
        <f t="shared" si="7"/>
        <v>0</v>
      </c>
      <c r="M92" s="466">
        <f>SUM(M93:M97)</f>
        <v>0</v>
      </c>
      <c r="N92" s="228">
        <f>SUM(N93:N97)</f>
        <v>0</v>
      </c>
      <c r="O92" s="230">
        <f t="shared" si="8"/>
        <v>0</v>
      </c>
      <c r="P92" s="387"/>
    </row>
    <row r="93" spans="1:16" hidden="1" x14ac:dyDescent="0.25">
      <c r="A93" s="64">
        <v>2221</v>
      </c>
      <c r="B93" s="111" t="s">
        <v>108</v>
      </c>
      <c r="C93" s="405">
        <f t="shared" si="4"/>
        <v>0</v>
      </c>
      <c r="D93" s="116">
        <v>0</v>
      </c>
      <c r="E93" s="118"/>
      <c r="F93" s="229">
        <f t="shared" si="5"/>
        <v>0</v>
      </c>
      <c r="G93" s="116"/>
      <c r="H93" s="408"/>
      <c r="I93" s="230">
        <f t="shared" si="6"/>
        <v>0</v>
      </c>
      <c r="J93" s="116"/>
      <c r="K93" s="408"/>
      <c r="L93" s="230">
        <f t="shared" si="7"/>
        <v>0</v>
      </c>
      <c r="M93" s="464"/>
      <c r="N93" s="118"/>
      <c r="O93" s="230">
        <f t="shared" si="8"/>
        <v>0</v>
      </c>
      <c r="P93" s="387"/>
    </row>
    <row r="94" spans="1:16" hidden="1" x14ac:dyDescent="0.25">
      <c r="A94" s="64">
        <v>2222</v>
      </c>
      <c r="B94" s="111" t="s">
        <v>109</v>
      </c>
      <c r="C94" s="405">
        <f t="shared" si="4"/>
        <v>0</v>
      </c>
      <c r="D94" s="116">
        <v>0</v>
      </c>
      <c r="E94" s="118"/>
      <c r="F94" s="229">
        <f t="shared" si="5"/>
        <v>0</v>
      </c>
      <c r="G94" s="116"/>
      <c r="H94" s="408"/>
      <c r="I94" s="230">
        <f t="shared" si="6"/>
        <v>0</v>
      </c>
      <c r="J94" s="116"/>
      <c r="K94" s="408"/>
      <c r="L94" s="230">
        <f t="shared" si="7"/>
        <v>0</v>
      </c>
      <c r="M94" s="464"/>
      <c r="N94" s="118"/>
      <c r="O94" s="230">
        <f t="shared" si="8"/>
        <v>0</v>
      </c>
      <c r="P94" s="387"/>
    </row>
    <row r="95" spans="1:16" hidden="1" x14ac:dyDescent="0.25">
      <c r="A95" s="64">
        <v>2223</v>
      </c>
      <c r="B95" s="111" t="s">
        <v>110</v>
      </c>
      <c r="C95" s="405">
        <f t="shared" si="4"/>
        <v>0</v>
      </c>
      <c r="D95" s="116">
        <v>0</v>
      </c>
      <c r="E95" s="118"/>
      <c r="F95" s="229">
        <f t="shared" si="5"/>
        <v>0</v>
      </c>
      <c r="G95" s="116"/>
      <c r="H95" s="408"/>
      <c r="I95" s="230">
        <f t="shared" si="6"/>
        <v>0</v>
      </c>
      <c r="J95" s="116"/>
      <c r="K95" s="408"/>
      <c r="L95" s="230">
        <f t="shared" si="7"/>
        <v>0</v>
      </c>
      <c r="M95" s="464"/>
      <c r="N95" s="118"/>
      <c r="O95" s="230">
        <f t="shared" si="8"/>
        <v>0</v>
      </c>
      <c r="P95" s="387"/>
    </row>
    <row r="96" spans="1:16" ht="48" hidden="1" x14ac:dyDescent="0.25">
      <c r="A96" s="64">
        <v>2224</v>
      </c>
      <c r="B96" s="111" t="s">
        <v>111</v>
      </c>
      <c r="C96" s="405">
        <f t="shared" si="4"/>
        <v>0</v>
      </c>
      <c r="D96" s="116">
        <v>0</v>
      </c>
      <c r="E96" s="118"/>
      <c r="F96" s="229">
        <f t="shared" si="5"/>
        <v>0</v>
      </c>
      <c r="G96" s="116"/>
      <c r="H96" s="408"/>
      <c r="I96" s="230">
        <f t="shared" si="6"/>
        <v>0</v>
      </c>
      <c r="J96" s="116"/>
      <c r="K96" s="408"/>
      <c r="L96" s="230">
        <f t="shared" si="7"/>
        <v>0</v>
      </c>
      <c r="M96" s="464"/>
      <c r="N96" s="118"/>
      <c r="O96" s="230">
        <f t="shared" si="8"/>
        <v>0</v>
      </c>
      <c r="P96" s="387"/>
    </row>
    <row r="97" spans="1:16" ht="24" hidden="1" x14ac:dyDescent="0.25">
      <c r="A97" s="64">
        <v>2229</v>
      </c>
      <c r="B97" s="111" t="s">
        <v>112</v>
      </c>
      <c r="C97" s="405">
        <f t="shared" si="4"/>
        <v>0</v>
      </c>
      <c r="D97" s="116">
        <v>0</v>
      </c>
      <c r="E97" s="118"/>
      <c r="F97" s="229">
        <f t="shared" si="5"/>
        <v>0</v>
      </c>
      <c r="G97" s="116"/>
      <c r="H97" s="408"/>
      <c r="I97" s="230">
        <f t="shared" si="6"/>
        <v>0</v>
      </c>
      <c r="J97" s="116">
        <v>0</v>
      </c>
      <c r="K97" s="408"/>
      <c r="L97" s="230">
        <f t="shared" si="7"/>
        <v>0</v>
      </c>
      <c r="M97" s="464"/>
      <c r="N97" s="118"/>
      <c r="O97" s="230">
        <f t="shared" si="8"/>
        <v>0</v>
      </c>
      <c r="P97" s="387"/>
    </row>
    <row r="98" spans="1:16" ht="36" x14ac:dyDescent="0.25">
      <c r="A98" s="224">
        <v>2230</v>
      </c>
      <c r="B98" s="111" t="s">
        <v>113</v>
      </c>
      <c r="C98" s="405">
        <f t="shared" si="4"/>
        <v>4659</v>
      </c>
      <c r="D98" s="225">
        <f>SUM(D99:D105)</f>
        <v>0</v>
      </c>
      <c r="E98" s="226">
        <f>SUM(E99:E105)</f>
        <v>4659</v>
      </c>
      <c r="F98" s="227">
        <f t="shared" si="5"/>
        <v>4659</v>
      </c>
      <c r="G98" s="225">
        <f>SUM(G99:G105)</f>
        <v>0</v>
      </c>
      <c r="H98" s="465">
        <f>SUM(H99:H105)</f>
        <v>0</v>
      </c>
      <c r="I98" s="230">
        <f t="shared" si="6"/>
        <v>0</v>
      </c>
      <c r="J98" s="225">
        <f>SUM(J99:J105)</f>
        <v>0</v>
      </c>
      <c r="K98" s="465">
        <f>SUM(K99:K105)</f>
        <v>0</v>
      </c>
      <c r="L98" s="230">
        <f t="shared" si="7"/>
        <v>0</v>
      </c>
      <c r="M98" s="466">
        <f>SUM(M99:M105)</f>
        <v>0</v>
      </c>
      <c r="N98" s="228">
        <f>SUM(N99:N105)</f>
        <v>0</v>
      </c>
      <c r="O98" s="230">
        <f t="shared" si="8"/>
        <v>0</v>
      </c>
      <c r="P98" s="387"/>
    </row>
    <row r="99" spans="1:16" ht="24" hidden="1" x14ac:dyDescent="0.25">
      <c r="A99" s="64">
        <v>2231</v>
      </c>
      <c r="B99" s="111" t="s">
        <v>114</v>
      </c>
      <c r="C99" s="405">
        <f t="shared" si="4"/>
        <v>0</v>
      </c>
      <c r="D99" s="116">
        <v>0</v>
      </c>
      <c r="E99" s="118"/>
      <c r="F99" s="229">
        <f t="shared" si="5"/>
        <v>0</v>
      </c>
      <c r="G99" s="116"/>
      <c r="H99" s="408"/>
      <c r="I99" s="230">
        <f t="shared" si="6"/>
        <v>0</v>
      </c>
      <c r="J99" s="116">
        <v>0</v>
      </c>
      <c r="K99" s="408"/>
      <c r="L99" s="230">
        <f t="shared" si="7"/>
        <v>0</v>
      </c>
      <c r="M99" s="464"/>
      <c r="N99" s="118"/>
      <c r="O99" s="230">
        <f t="shared" si="8"/>
        <v>0</v>
      </c>
      <c r="P99" s="387"/>
    </row>
    <row r="100" spans="1:16" ht="36" hidden="1" x14ac:dyDescent="0.25">
      <c r="A100" s="64">
        <v>2232</v>
      </c>
      <c r="B100" s="111" t="s">
        <v>115</v>
      </c>
      <c r="C100" s="405">
        <f t="shared" si="4"/>
        <v>0</v>
      </c>
      <c r="D100" s="116">
        <v>0</v>
      </c>
      <c r="E100" s="118"/>
      <c r="F100" s="229">
        <f t="shared" si="5"/>
        <v>0</v>
      </c>
      <c r="G100" s="116"/>
      <c r="H100" s="408"/>
      <c r="I100" s="230">
        <f t="shared" si="6"/>
        <v>0</v>
      </c>
      <c r="J100" s="116">
        <v>0</v>
      </c>
      <c r="K100" s="408"/>
      <c r="L100" s="230">
        <f t="shared" si="7"/>
        <v>0</v>
      </c>
      <c r="M100" s="464"/>
      <c r="N100" s="118"/>
      <c r="O100" s="230">
        <f t="shared" si="8"/>
        <v>0</v>
      </c>
      <c r="P100" s="387"/>
    </row>
    <row r="101" spans="1:16" ht="24" hidden="1" x14ac:dyDescent="0.25">
      <c r="A101" s="55">
        <v>2233</v>
      </c>
      <c r="B101" s="101" t="s">
        <v>116</v>
      </c>
      <c r="C101" s="405">
        <f t="shared" si="4"/>
        <v>0</v>
      </c>
      <c r="D101" s="106">
        <v>0</v>
      </c>
      <c r="E101" s="108"/>
      <c r="F101" s="242">
        <f t="shared" si="5"/>
        <v>0</v>
      </c>
      <c r="G101" s="106"/>
      <c r="H101" s="403"/>
      <c r="I101" s="243">
        <f t="shared" si="6"/>
        <v>0</v>
      </c>
      <c r="J101" s="106">
        <v>0</v>
      </c>
      <c r="K101" s="403"/>
      <c r="L101" s="243">
        <f t="shared" si="7"/>
        <v>0</v>
      </c>
      <c r="M101" s="463"/>
      <c r="N101" s="108"/>
      <c r="O101" s="243">
        <f t="shared" si="8"/>
        <v>0</v>
      </c>
      <c r="P101" s="382"/>
    </row>
    <row r="102" spans="1:16" ht="36" hidden="1" x14ac:dyDescent="0.25">
      <c r="A102" s="64">
        <v>2234</v>
      </c>
      <c r="B102" s="111" t="s">
        <v>117</v>
      </c>
      <c r="C102" s="405">
        <f t="shared" si="4"/>
        <v>0</v>
      </c>
      <c r="D102" s="116">
        <v>0</v>
      </c>
      <c r="E102" s="118"/>
      <c r="F102" s="229">
        <f t="shared" si="5"/>
        <v>0</v>
      </c>
      <c r="G102" s="116"/>
      <c r="H102" s="408"/>
      <c r="I102" s="230">
        <f t="shared" si="6"/>
        <v>0</v>
      </c>
      <c r="J102" s="116">
        <v>0</v>
      </c>
      <c r="K102" s="408"/>
      <c r="L102" s="230">
        <f t="shared" si="7"/>
        <v>0</v>
      </c>
      <c r="M102" s="464"/>
      <c r="N102" s="118"/>
      <c r="O102" s="230">
        <f t="shared" si="8"/>
        <v>0</v>
      </c>
      <c r="P102" s="387"/>
    </row>
    <row r="103" spans="1:16" ht="24" hidden="1" x14ac:dyDescent="0.25">
      <c r="A103" s="64">
        <v>2235</v>
      </c>
      <c r="B103" s="111" t="s">
        <v>118</v>
      </c>
      <c r="C103" s="405">
        <f t="shared" si="4"/>
        <v>0</v>
      </c>
      <c r="D103" s="116">
        <v>0</v>
      </c>
      <c r="E103" s="118"/>
      <c r="F103" s="229">
        <f t="shared" si="5"/>
        <v>0</v>
      </c>
      <c r="G103" s="116"/>
      <c r="H103" s="408"/>
      <c r="I103" s="230">
        <f t="shared" si="6"/>
        <v>0</v>
      </c>
      <c r="J103" s="116">
        <v>0</v>
      </c>
      <c r="K103" s="408"/>
      <c r="L103" s="230">
        <f t="shared" si="7"/>
        <v>0</v>
      </c>
      <c r="M103" s="464"/>
      <c r="N103" s="118"/>
      <c r="O103" s="230">
        <f t="shared" si="8"/>
        <v>0</v>
      </c>
      <c r="P103" s="387"/>
    </row>
    <row r="104" spans="1:16" hidden="1" x14ac:dyDescent="0.25">
      <c r="A104" s="64">
        <v>2236</v>
      </c>
      <c r="B104" s="111" t="s">
        <v>119</v>
      </c>
      <c r="C104" s="405">
        <f t="shared" si="4"/>
        <v>0</v>
      </c>
      <c r="D104" s="116">
        <v>0</v>
      </c>
      <c r="E104" s="118"/>
      <c r="F104" s="229">
        <f t="shared" si="5"/>
        <v>0</v>
      </c>
      <c r="G104" s="116"/>
      <c r="H104" s="408"/>
      <c r="I104" s="230">
        <f t="shared" si="6"/>
        <v>0</v>
      </c>
      <c r="J104" s="116">
        <v>0</v>
      </c>
      <c r="K104" s="408"/>
      <c r="L104" s="230">
        <f t="shared" si="7"/>
        <v>0</v>
      </c>
      <c r="M104" s="464"/>
      <c r="N104" s="118"/>
      <c r="O104" s="230">
        <f t="shared" si="8"/>
        <v>0</v>
      </c>
      <c r="P104" s="387"/>
    </row>
    <row r="105" spans="1:16" ht="57" customHeight="1" x14ac:dyDescent="0.25">
      <c r="A105" s="64">
        <v>2239</v>
      </c>
      <c r="B105" s="111" t="s">
        <v>120</v>
      </c>
      <c r="C105" s="405">
        <f t="shared" si="4"/>
        <v>4659</v>
      </c>
      <c r="D105" s="116">
        <v>0</v>
      </c>
      <c r="E105" s="117">
        <v>4659</v>
      </c>
      <c r="F105" s="227">
        <f t="shared" si="5"/>
        <v>4659</v>
      </c>
      <c r="G105" s="116"/>
      <c r="H105" s="408"/>
      <c r="I105" s="230">
        <f t="shared" si="6"/>
        <v>0</v>
      </c>
      <c r="J105" s="116">
        <v>0</v>
      </c>
      <c r="K105" s="408"/>
      <c r="L105" s="230">
        <f t="shared" si="7"/>
        <v>0</v>
      </c>
      <c r="M105" s="464"/>
      <c r="N105" s="118"/>
      <c r="O105" s="230">
        <f t="shared" si="8"/>
        <v>0</v>
      </c>
      <c r="P105" s="387" t="s">
        <v>340</v>
      </c>
    </row>
    <row r="106" spans="1:16" ht="36" x14ac:dyDescent="0.25">
      <c r="A106" s="224">
        <v>2240</v>
      </c>
      <c r="B106" s="111" t="s">
        <v>121</v>
      </c>
      <c r="C106" s="405">
        <f t="shared" si="4"/>
        <v>65800</v>
      </c>
      <c r="D106" s="225">
        <f>SUM(D107:D114)</f>
        <v>65626</v>
      </c>
      <c r="E106" s="226">
        <f>SUM(E107:E114)</f>
        <v>0</v>
      </c>
      <c r="F106" s="227">
        <f t="shared" si="5"/>
        <v>65626</v>
      </c>
      <c r="G106" s="225">
        <f>SUM(G107:G114)</f>
        <v>0</v>
      </c>
      <c r="H106" s="465">
        <f>SUM(H107:H114)</f>
        <v>0</v>
      </c>
      <c r="I106" s="230">
        <f t="shared" si="6"/>
        <v>0</v>
      </c>
      <c r="J106" s="225">
        <f>SUM(J107:J114)</f>
        <v>0</v>
      </c>
      <c r="K106" s="465">
        <f>SUM(K107:K114)</f>
        <v>0</v>
      </c>
      <c r="L106" s="230">
        <f t="shared" si="7"/>
        <v>0</v>
      </c>
      <c r="M106" s="466">
        <f>SUM(M107:M114)</f>
        <v>174</v>
      </c>
      <c r="N106" s="228">
        <f>SUM(N107:N114)</f>
        <v>0</v>
      </c>
      <c r="O106" s="230">
        <f t="shared" si="8"/>
        <v>174</v>
      </c>
      <c r="P106" s="387"/>
    </row>
    <row r="107" spans="1:16" x14ac:dyDescent="0.25">
      <c r="A107" s="64">
        <v>2241</v>
      </c>
      <c r="B107" s="111" t="s">
        <v>122</v>
      </c>
      <c r="C107" s="405">
        <f t="shared" si="4"/>
        <v>65800</v>
      </c>
      <c r="D107" s="116">
        <f>64726+900</f>
        <v>65626</v>
      </c>
      <c r="E107" s="117"/>
      <c r="F107" s="227">
        <f t="shared" si="5"/>
        <v>65626</v>
      </c>
      <c r="G107" s="116"/>
      <c r="H107" s="408"/>
      <c r="I107" s="230">
        <f t="shared" si="6"/>
        <v>0</v>
      </c>
      <c r="J107" s="116">
        <v>0</v>
      </c>
      <c r="K107" s="408"/>
      <c r="L107" s="230">
        <f t="shared" si="7"/>
        <v>0</v>
      </c>
      <c r="M107" s="464">
        <v>174</v>
      </c>
      <c r="N107" s="118"/>
      <c r="O107" s="230">
        <f t="shared" si="8"/>
        <v>174</v>
      </c>
      <c r="P107" s="387"/>
    </row>
    <row r="108" spans="1:16" ht="24" hidden="1" x14ac:dyDescent="0.25">
      <c r="A108" s="64">
        <v>2242</v>
      </c>
      <c r="B108" s="111" t="s">
        <v>123</v>
      </c>
      <c r="C108" s="405">
        <f t="shared" si="4"/>
        <v>0</v>
      </c>
      <c r="D108" s="116">
        <v>0</v>
      </c>
      <c r="E108" s="118"/>
      <c r="F108" s="229">
        <f t="shared" si="5"/>
        <v>0</v>
      </c>
      <c r="G108" s="116"/>
      <c r="H108" s="408"/>
      <c r="I108" s="230">
        <f t="shared" si="6"/>
        <v>0</v>
      </c>
      <c r="J108" s="116">
        <v>0</v>
      </c>
      <c r="K108" s="408"/>
      <c r="L108" s="230">
        <f t="shared" si="7"/>
        <v>0</v>
      </c>
      <c r="M108" s="464"/>
      <c r="N108" s="118"/>
      <c r="O108" s="230">
        <f t="shared" si="8"/>
        <v>0</v>
      </c>
      <c r="P108" s="387"/>
    </row>
    <row r="109" spans="1:16" ht="24" hidden="1" x14ac:dyDescent="0.25">
      <c r="A109" s="64">
        <v>2243</v>
      </c>
      <c r="B109" s="111" t="s">
        <v>124</v>
      </c>
      <c r="C109" s="405">
        <f t="shared" si="4"/>
        <v>0</v>
      </c>
      <c r="D109" s="116">
        <v>0</v>
      </c>
      <c r="E109" s="118"/>
      <c r="F109" s="229">
        <f t="shared" si="5"/>
        <v>0</v>
      </c>
      <c r="G109" s="116"/>
      <c r="H109" s="408"/>
      <c r="I109" s="230">
        <f t="shared" si="6"/>
        <v>0</v>
      </c>
      <c r="J109" s="116"/>
      <c r="K109" s="408"/>
      <c r="L109" s="230">
        <f t="shared" si="7"/>
        <v>0</v>
      </c>
      <c r="M109" s="464"/>
      <c r="N109" s="118"/>
      <c r="O109" s="230">
        <f t="shared" si="8"/>
        <v>0</v>
      </c>
      <c r="P109" s="387"/>
    </row>
    <row r="110" spans="1:16" hidden="1" x14ac:dyDescent="0.25">
      <c r="A110" s="64">
        <v>2244</v>
      </c>
      <c r="B110" s="111" t="s">
        <v>125</v>
      </c>
      <c r="C110" s="405">
        <f t="shared" si="4"/>
        <v>0</v>
      </c>
      <c r="D110" s="116">
        <v>0</v>
      </c>
      <c r="E110" s="118"/>
      <c r="F110" s="229">
        <f t="shared" si="5"/>
        <v>0</v>
      </c>
      <c r="G110" s="116"/>
      <c r="H110" s="408"/>
      <c r="I110" s="230">
        <f t="shared" si="6"/>
        <v>0</v>
      </c>
      <c r="J110" s="116"/>
      <c r="K110" s="408"/>
      <c r="L110" s="230">
        <f t="shared" si="7"/>
        <v>0</v>
      </c>
      <c r="M110" s="464"/>
      <c r="N110" s="118"/>
      <c r="O110" s="230">
        <f t="shared" si="8"/>
        <v>0</v>
      </c>
      <c r="P110" s="387"/>
    </row>
    <row r="111" spans="1:16" ht="24" hidden="1" x14ac:dyDescent="0.25">
      <c r="A111" s="64">
        <v>2246</v>
      </c>
      <c r="B111" s="111" t="s">
        <v>126</v>
      </c>
      <c r="C111" s="405">
        <f t="shared" si="4"/>
        <v>0</v>
      </c>
      <c r="D111" s="116">
        <v>0</v>
      </c>
      <c r="E111" s="118"/>
      <c r="F111" s="229">
        <f t="shared" si="5"/>
        <v>0</v>
      </c>
      <c r="G111" s="116"/>
      <c r="H111" s="408"/>
      <c r="I111" s="230">
        <f t="shared" si="6"/>
        <v>0</v>
      </c>
      <c r="J111" s="116">
        <v>0</v>
      </c>
      <c r="K111" s="408"/>
      <c r="L111" s="230">
        <f t="shared" si="7"/>
        <v>0</v>
      </c>
      <c r="M111" s="464"/>
      <c r="N111" s="118"/>
      <c r="O111" s="230">
        <f t="shared" si="8"/>
        <v>0</v>
      </c>
      <c r="P111" s="387"/>
    </row>
    <row r="112" spans="1:16" hidden="1" x14ac:dyDescent="0.25">
      <c r="A112" s="64">
        <v>2247</v>
      </c>
      <c r="B112" s="111" t="s">
        <v>127</v>
      </c>
      <c r="C112" s="405">
        <f t="shared" si="4"/>
        <v>0</v>
      </c>
      <c r="D112" s="116">
        <v>0</v>
      </c>
      <c r="E112" s="118"/>
      <c r="F112" s="229">
        <f t="shared" si="5"/>
        <v>0</v>
      </c>
      <c r="G112" s="116"/>
      <c r="H112" s="408"/>
      <c r="I112" s="230">
        <f t="shared" si="6"/>
        <v>0</v>
      </c>
      <c r="J112" s="116">
        <v>0</v>
      </c>
      <c r="K112" s="408"/>
      <c r="L112" s="230">
        <f t="shared" si="7"/>
        <v>0</v>
      </c>
      <c r="M112" s="464"/>
      <c r="N112" s="118"/>
      <c r="O112" s="230">
        <f t="shared" si="8"/>
        <v>0</v>
      </c>
      <c r="P112" s="387"/>
    </row>
    <row r="113" spans="1:16" ht="24" hidden="1" x14ac:dyDescent="0.25">
      <c r="A113" s="64">
        <v>2248</v>
      </c>
      <c r="B113" s="111" t="s">
        <v>128</v>
      </c>
      <c r="C113" s="405">
        <f t="shared" si="4"/>
        <v>0</v>
      </c>
      <c r="D113" s="116">
        <v>0</v>
      </c>
      <c r="E113" s="118"/>
      <c r="F113" s="229">
        <f t="shared" si="5"/>
        <v>0</v>
      </c>
      <c r="G113" s="116"/>
      <c r="H113" s="408"/>
      <c r="I113" s="230">
        <f t="shared" si="6"/>
        <v>0</v>
      </c>
      <c r="J113" s="116">
        <v>0</v>
      </c>
      <c r="K113" s="408"/>
      <c r="L113" s="230">
        <f t="shared" si="7"/>
        <v>0</v>
      </c>
      <c r="M113" s="464"/>
      <c r="N113" s="118"/>
      <c r="O113" s="230">
        <f t="shared" si="8"/>
        <v>0</v>
      </c>
      <c r="P113" s="387"/>
    </row>
    <row r="114" spans="1:16" ht="24" hidden="1" x14ac:dyDescent="0.25">
      <c r="A114" s="64">
        <v>2249</v>
      </c>
      <c r="B114" s="111" t="s">
        <v>129</v>
      </c>
      <c r="C114" s="405">
        <f t="shared" si="4"/>
        <v>0</v>
      </c>
      <c r="D114" s="116">
        <v>0</v>
      </c>
      <c r="E114" s="118"/>
      <c r="F114" s="229">
        <f t="shared" si="5"/>
        <v>0</v>
      </c>
      <c r="G114" s="116"/>
      <c r="H114" s="408"/>
      <c r="I114" s="230">
        <f t="shared" si="6"/>
        <v>0</v>
      </c>
      <c r="J114" s="116">
        <v>0</v>
      </c>
      <c r="K114" s="408"/>
      <c r="L114" s="230">
        <f t="shared" si="7"/>
        <v>0</v>
      </c>
      <c r="M114" s="464"/>
      <c r="N114" s="118"/>
      <c r="O114" s="230">
        <f t="shared" si="8"/>
        <v>0</v>
      </c>
      <c r="P114" s="387"/>
    </row>
    <row r="115" spans="1:16" hidden="1" x14ac:dyDescent="0.25">
      <c r="A115" s="224">
        <v>2250</v>
      </c>
      <c r="B115" s="111" t="s">
        <v>130</v>
      </c>
      <c r="C115" s="405">
        <f t="shared" si="4"/>
        <v>0</v>
      </c>
      <c r="D115" s="225">
        <f>SUM(D116:D118)</f>
        <v>0</v>
      </c>
      <c r="E115" s="228">
        <f>SUM(E116:E118)</f>
        <v>0</v>
      </c>
      <c r="F115" s="229">
        <f t="shared" si="5"/>
        <v>0</v>
      </c>
      <c r="G115" s="225">
        <f>SUM(G116:G118)</f>
        <v>0</v>
      </c>
      <c r="H115" s="465">
        <f>SUM(H116:H118)</f>
        <v>0</v>
      </c>
      <c r="I115" s="230">
        <f t="shared" si="6"/>
        <v>0</v>
      </c>
      <c r="J115" s="225">
        <f>SUM(J116:J118)</f>
        <v>0</v>
      </c>
      <c r="K115" s="465">
        <f>SUM(K116:K118)</f>
        <v>0</v>
      </c>
      <c r="L115" s="230">
        <f t="shared" si="7"/>
        <v>0</v>
      </c>
      <c r="M115" s="466">
        <f>SUM(M116:M118)</f>
        <v>0</v>
      </c>
      <c r="N115" s="228">
        <f>SUM(N116:N118)</f>
        <v>0</v>
      </c>
      <c r="O115" s="230">
        <f t="shared" si="8"/>
        <v>0</v>
      </c>
      <c r="P115" s="387"/>
    </row>
    <row r="116" spans="1:16" hidden="1" x14ac:dyDescent="0.25">
      <c r="A116" s="64">
        <v>2251</v>
      </c>
      <c r="B116" s="111" t="s">
        <v>131</v>
      </c>
      <c r="C116" s="405">
        <f t="shared" si="4"/>
        <v>0</v>
      </c>
      <c r="D116" s="116">
        <v>0</v>
      </c>
      <c r="E116" s="118"/>
      <c r="F116" s="229">
        <f t="shared" si="5"/>
        <v>0</v>
      </c>
      <c r="G116" s="116"/>
      <c r="H116" s="408"/>
      <c r="I116" s="230">
        <f t="shared" si="6"/>
        <v>0</v>
      </c>
      <c r="J116" s="116">
        <v>0</v>
      </c>
      <c r="K116" s="408"/>
      <c r="L116" s="230">
        <f t="shared" si="7"/>
        <v>0</v>
      </c>
      <c r="M116" s="464"/>
      <c r="N116" s="118"/>
      <c r="O116" s="230">
        <f t="shared" si="8"/>
        <v>0</v>
      </c>
      <c r="P116" s="387"/>
    </row>
    <row r="117" spans="1:16" ht="24" hidden="1" x14ac:dyDescent="0.25">
      <c r="A117" s="64">
        <v>2252</v>
      </c>
      <c r="B117" s="111" t="s">
        <v>132</v>
      </c>
      <c r="C117" s="405">
        <f t="shared" ref="C117:C181" si="9">F117+I117+L117+O117</f>
        <v>0</v>
      </c>
      <c r="D117" s="116">
        <v>0</v>
      </c>
      <c r="E117" s="118"/>
      <c r="F117" s="229">
        <f t="shared" si="5"/>
        <v>0</v>
      </c>
      <c r="G117" s="116"/>
      <c r="H117" s="408"/>
      <c r="I117" s="230">
        <f t="shared" si="6"/>
        <v>0</v>
      </c>
      <c r="J117" s="116">
        <v>0</v>
      </c>
      <c r="K117" s="408"/>
      <c r="L117" s="230">
        <f t="shared" si="7"/>
        <v>0</v>
      </c>
      <c r="M117" s="464"/>
      <c r="N117" s="118"/>
      <c r="O117" s="230">
        <f t="shared" si="8"/>
        <v>0</v>
      </c>
      <c r="P117" s="387"/>
    </row>
    <row r="118" spans="1:16" ht="24" hidden="1" x14ac:dyDescent="0.25">
      <c r="A118" s="64">
        <v>2259</v>
      </c>
      <c r="B118" s="111" t="s">
        <v>133</v>
      </c>
      <c r="C118" s="405">
        <f t="shared" si="9"/>
        <v>0</v>
      </c>
      <c r="D118" s="116">
        <v>0</v>
      </c>
      <c r="E118" s="118"/>
      <c r="F118" s="229">
        <f t="shared" ref="F118:F182" si="10">D118+E118</f>
        <v>0</v>
      </c>
      <c r="G118" s="116"/>
      <c r="H118" s="408"/>
      <c r="I118" s="230">
        <f t="shared" ref="I118:I182" si="11">G118+H118</f>
        <v>0</v>
      </c>
      <c r="J118" s="116">
        <v>0</v>
      </c>
      <c r="K118" s="408"/>
      <c r="L118" s="230">
        <f t="shared" ref="L118:L182" si="12">J118+K118</f>
        <v>0</v>
      </c>
      <c r="M118" s="464"/>
      <c r="N118" s="118"/>
      <c r="O118" s="230">
        <f t="shared" ref="O118:O182" si="13">M118+N118</f>
        <v>0</v>
      </c>
      <c r="P118" s="387"/>
    </row>
    <row r="119" spans="1:16" hidden="1" x14ac:dyDescent="0.25">
      <c r="A119" s="224">
        <v>2260</v>
      </c>
      <c r="B119" s="111" t="s">
        <v>134</v>
      </c>
      <c r="C119" s="405">
        <f t="shared" si="9"/>
        <v>0</v>
      </c>
      <c r="D119" s="225">
        <f>SUM(D120:D124)</f>
        <v>0</v>
      </c>
      <c r="E119" s="228">
        <f>SUM(E120:E124)</f>
        <v>0</v>
      </c>
      <c r="F119" s="229">
        <f t="shared" si="10"/>
        <v>0</v>
      </c>
      <c r="G119" s="225">
        <f>SUM(G120:G124)</f>
        <v>0</v>
      </c>
      <c r="H119" s="465">
        <f>SUM(H120:H124)</f>
        <v>0</v>
      </c>
      <c r="I119" s="230">
        <f t="shared" si="11"/>
        <v>0</v>
      </c>
      <c r="J119" s="225">
        <f>SUM(J120:J124)</f>
        <v>0</v>
      </c>
      <c r="K119" s="465">
        <f>SUM(K120:K124)</f>
        <v>0</v>
      </c>
      <c r="L119" s="230">
        <f t="shared" si="12"/>
        <v>0</v>
      </c>
      <c r="M119" s="466">
        <f>SUM(M120:M124)</f>
        <v>0</v>
      </c>
      <c r="N119" s="228">
        <f>SUM(N120:N124)</f>
        <v>0</v>
      </c>
      <c r="O119" s="230">
        <f t="shared" si="13"/>
        <v>0</v>
      </c>
      <c r="P119" s="387"/>
    </row>
    <row r="120" spans="1:16" hidden="1" x14ac:dyDescent="0.25">
      <c r="A120" s="64">
        <v>2261</v>
      </c>
      <c r="B120" s="111" t="s">
        <v>135</v>
      </c>
      <c r="C120" s="405">
        <f t="shared" si="9"/>
        <v>0</v>
      </c>
      <c r="D120" s="116">
        <v>0</v>
      </c>
      <c r="E120" s="118"/>
      <c r="F120" s="229">
        <f t="shared" si="10"/>
        <v>0</v>
      </c>
      <c r="G120" s="116"/>
      <c r="H120" s="408"/>
      <c r="I120" s="230">
        <f t="shared" si="11"/>
        <v>0</v>
      </c>
      <c r="J120" s="116">
        <v>0</v>
      </c>
      <c r="K120" s="408"/>
      <c r="L120" s="230">
        <f t="shared" si="12"/>
        <v>0</v>
      </c>
      <c r="M120" s="464"/>
      <c r="N120" s="118"/>
      <c r="O120" s="230">
        <f t="shared" si="13"/>
        <v>0</v>
      </c>
      <c r="P120" s="387"/>
    </row>
    <row r="121" spans="1:16" hidden="1" x14ac:dyDescent="0.25">
      <c r="A121" s="64">
        <v>2262</v>
      </c>
      <c r="B121" s="111" t="s">
        <v>136</v>
      </c>
      <c r="C121" s="405">
        <f t="shared" si="9"/>
        <v>0</v>
      </c>
      <c r="D121" s="116">
        <v>0</v>
      </c>
      <c r="E121" s="118"/>
      <c r="F121" s="229">
        <f t="shared" si="10"/>
        <v>0</v>
      </c>
      <c r="G121" s="116"/>
      <c r="H121" s="408"/>
      <c r="I121" s="230">
        <f t="shared" si="11"/>
        <v>0</v>
      </c>
      <c r="J121" s="116">
        <v>0</v>
      </c>
      <c r="K121" s="408"/>
      <c r="L121" s="230">
        <f t="shared" si="12"/>
        <v>0</v>
      </c>
      <c r="M121" s="464"/>
      <c r="N121" s="118"/>
      <c r="O121" s="230">
        <f t="shared" si="13"/>
        <v>0</v>
      </c>
      <c r="P121" s="387"/>
    </row>
    <row r="122" spans="1:16" hidden="1" x14ac:dyDescent="0.25">
      <c r="A122" s="64">
        <v>2263</v>
      </c>
      <c r="B122" s="111" t="s">
        <v>137</v>
      </c>
      <c r="C122" s="405">
        <f t="shared" si="9"/>
        <v>0</v>
      </c>
      <c r="D122" s="116">
        <v>0</v>
      </c>
      <c r="E122" s="118"/>
      <c r="F122" s="229">
        <f t="shared" si="10"/>
        <v>0</v>
      </c>
      <c r="G122" s="116"/>
      <c r="H122" s="408"/>
      <c r="I122" s="230">
        <f t="shared" si="11"/>
        <v>0</v>
      </c>
      <c r="J122" s="116">
        <v>0</v>
      </c>
      <c r="K122" s="408"/>
      <c r="L122" s="230">
        <f t="shared" si="12"/>
        <v>0</v>
      </c>
      <c r="M122" s="464"/>
      <c r="N122" s="118"/>
      <c r="O122" s="230">
        <f t="shared" si="13"/>
        <v>0</v>
      </c>
      <c r="P122" s="387"/>
    </row>
    <row r="123" spans="1:16" ht="24" hidden="1" x14ac:dyDescent="0.25">
      <c r="A123" s="64">
        <v>2264</v>
      </c>
      <c r="B123" s="111" t="s">
        <v>138</v>
      </c>
      <c r="C123" s="405">
        <f t="shared" si="9"/>
        <v>0</v>
      </c>
      <c r="D123" s="116">
        <v>0</v>
      </c>
      <c r="E123" s="118"/>
      <c r="F123" s="229">
        <f t="shared" si="10"/>
        <v>0</v>
      </c>
      <c r="G123" s="116"/>
      <c r="H123" s="408"/>
      <c r="I123" s="230">
        <f t="shared" si="11"/>
        <v>0</v>
      </c>
      <c r="J123" s="116">
        <v>0</v>
      </c>
      <c r="K123" s="408"/>
      <c r="L123" s="230">
        <f t="shared" si="12"/>
        <v>0</v>
      </c>
      <c r="M123" s="464"/>
      <c r="N123" s="118"/>
      <c r="O123" s="230">
        <f t="shared" si="13"/>
        <v>0</v>
      </c>
      <c r="P123" s="387"/>
    </row>
    <row r="124" spans="1:16" hidden="1" x14ac:dyDescent="0.25">
      <c r="A124" s="64">
        <v>2269</v>
      </c>
      <c r="B124" s="111" t="s">
        <v>139</v>
      </c>
      <c r="C124" s="405">
        <f t="shared" si="9"/>
        <v>0</v>
      </c>
      <c r="D124" s="116">
        <v>0</v>
      </c>
      <c r="E124" s="118"/>
      <c r="F124" s="229">
        <f t="shared" si="10"/>
        <v>0</v>
      </c>
      <c r="G124" s="116"/>
      <c r="H124" s="408"/>
      <c r="I124" s="230">
        <f t="shared" si="11"/>
        <v>0</v>
      </c>
      <c r="J124" s="116"/>
      <c r="K124" s="408"/>
      <c r="L124" s="230">
        <f t="shared" si="12"/>
        <v>0</v>
      </c>
      <c r="M124" s="464"/>
      <c r="N124" s="118"/>
      <c r="O124" s="230">
        <f t="shared" si="13"/>
        <v>0</v>
      </c>
      <c r="P124" s="387"/>
    </row>
    <row r="125" spans="1:16" hidden="1" x14ac:dyDescent="0.25">
      <c r="A125" s="224">
        <v>2270</v>
      </c>
      <c r="B125" s="111" t="s">
        <v>140</v>
      </c>
      <c r="C125" s="405">
        <f t="shared" si="9"/>
        <v>0</v>
      </c>
      <c r="D125" s="225">
        <f>SUM(D126:D130)</f>
        <v>0</v>
      </c>
      <c r="E125" s="228">
        <f>SUM(E126:E130)</f>
        <v>0</v>
      </c>
      <c r="F125" s="229">
        <f t="shared" si="10"/>
        <v>0</v>
      </c>
      <c r="G125" s="225">
        <f>SUM(G126:G130)</f>
        <v>0</v>
      </c>
      <c r="H125" s="465">
        <f>SUM(H126:H130)</f>
        <v>0</v>
      </c>
      <c r="I125" s="230">
        <f t="shared" si="11"/>
        <v>0</v>
      </c>
      <c r="J125" s="225">
        <f>SUM(J126:J130)</f>
        <v>0</v>
      </c>
      <c r="K125" s="465">
        <f>SUM(K126:K130)</f>
        <v>0</v>
      </c>
      <c r="L125" s="230">
        <f t="shared" si="12"/>
        <v>0</v>
      </c>
      <c r="M125" s="466">
        <f>SUM(M126:M130)</f>
        <v>0</v>
      </c>
      <c r="N125" s="228">
        <f>SUM(N126:N130)</f>
        <v>0</v>
      </c>
      <c r="O125" s="230">
        <f t="shared" si="13"/>
        <v>0</v>
      </c>
      <c r="P125" s="387"/>
    </row>
    <row r="126" spans="1:16" hidden="1" x14ac:dyDescent="0.25">
      <c r="A126" s="64">
        <v>2272</v>
      </c>
      <c r="B126" s="4" t="s">
        <v>141</v>
      </c>
      <c r="C126" s="405">
        <f t="shared" si="9"/>
        <v>0</v>
      </c>
      <c r="D126" s="116">
        <v>0</v>
      </c>
      <c r="E126" s="118"/>
      <c r="F126" s="229">
        <f t="shared" si="10"/>
        <v>0</v>
      </c>
      <c r="G126" s="116"/>
      <c r="H126" s="408"/>
      <c r="I126" s="230">
        <f t="shared" si="11"/>
        <v>0</v>
      </c>
      <c r="J126" s="116">
        <v>0</v>
      </c>
      <c r="K126" s="408"/>
      <c r="L126" s="230">
        <f t="shared" si="12"/>
        <v>0</v>
      </c>
      <c r="M126" s="464"/>
      <c r="N126" s="118"/>
      <c r="O126" s="230">
        <f t="shared" si="13"/>
        <v>0</v>
      </c>
      <c r="P126" s="387"/>
    </row>
    <row r="127" spans="1:16" ht="24" hidden="1" x14ac:dyDescent="0.25">
      <c r="A127" s="64">
        <v>2275</v>
      </c>
      <c r="B127" s="111" t="s">
        <v>142</v>
      </c>
      <c r="C127" s="405">
        <f t="shared" si="9"/>
        <v>0</v>
      </c>
      <c r="D127" s="116">
        <v>0</v>
      </c>
      <c r="E127" s="118"/>
      <c r="F127" s="229">
        <f t="shared" si="10"/>
        <v>0</v>
      </c>
      <c r="G127" s="116"/>
      <c r="H127" s="408"/>
      <c r="I127" s="230">
        <f t="shared" si="11"/>
        <v>0</v>
      </c>
      <c r="J127" s="116">
        <v>0</v>
      </c>
      <c r="K127" s="408"/>
      <c r="L127" s="230">
        <f t="shared" si="12"/>
        <v>0</v>
      </c>
      <c r="M127" s="464"/>
      <c r="N127" s="118"/>
      <c r="O127" s="230">
        <f t="shared" si="13"/>
        <v>0</v>
      </c>
      <c r="P127" s="387"/>
    </row>
    <row r="128" spans="1:16" ht="36" hidden="1" x14ac:dyDescent="0.25">
      <c r="A128" s="64">
        <v>2276</v>
      </c>
      <c r="B128" s="111" t="s">
        <v>143</v>
      </c>
      <c r="C128" s="405">
        <f t="shared" si="9"/>
        <v>0</v>
      </c>
      <c r="D128" s="116">
        <v>0</v>
      </c>
      <c r="E128" s="118"/>
      <c r="F128" s="229">
        <f t="shared" si="10"/>
        <v>0</v>
      </c>
      <c r="G128" s="116"/>
      <c r="H128" s="408"/>
      <c r="I128" s="230">
        <f t="shared" si="11"/>
        <v>0</v>
      </c>
      <c r="J128" s="116">
        <v>0</v>
      </c>
      <c r="K128" s="408"/>
      <c r="L128" s="230">
        <f t="shared" si="12"/>
        <v>0</v>
      </c>
      <c r="M128" s="464"/>
      <c r="N128" s="118"/>
      <c r="O128" s="230">
        <f t="shared" si="13"/>
        <v>0</v>
      </c>
      <c r="P128" s="387"/>
    </row>
    <row r="129" spans="1:16" ht="24" hidden="1" x14ac:dyDescent="0.25">
      <c r="A129" s="64">
        <v>2278</v>
      </c>
      <c r="B129" s="111" t="s">
        <v>144</v>
      </c>
      <c r="C129" s="405">
        <f t="shared" si="9"/>
        <v>0</v>
      </c>
      <c r="D129" s="116">
        <v>0</v>
      </c>
      <c r="E129" s="118"/>
      <c r="F129" s="229">
        <f t="shared" si="10"/>
        <v>0</v>
      </c>
      <c r="G129" s="116"/>
      <c r="H129" s="408"/>
      <c r="I129" s="230">
        <f t="shared" si="11"/>
        <v>0</v>
      </c>
      <c r="J129" s="116">
        <v>0</v>
      </c>
      <c r="K129" s="408"/>
      <c r="L129" s="230">
        <f t="shared" si="12"/>
        <v>0</v>
      </c>
      <c r="M129" s="464"/>
      <c r="N129" s="118"/>
      <c r="O129" s="230">
        <f t="shared" si="13"/>
        <v>0</v>
      </c>
      <c r="P129" s="387"/>
    </row>
    <row r="130" spans="1:16" ht="24" hidden="1" x14ac:dyDescent="0.25">
      <c r="A130" s="64">
        <v>2279</v>
      </c>
      <c r="B130" s="111" t="s">
        <v>145</v>
      </c>
      <c r="C130" s="405">
        <f t="shared" si="9"/>
        <v>0</v>
      </c>
      <c r="D130" s="116">
        <v>0</v>
      </c>
      <c r="E130" s="118"/>
      <c r="F130" s="229">
        <f t="shared" si="10"/>
        <v>0</v>
      </c>
      <c r="G130" s="116"/>
      <c r="H130" s="408"/>
      <c r="I130" s="230">
        <f t="shared" si="11"/>
        <v>0</v>
      </c>
      <c r="J130" s="116">
        <v>0</v>
      </c>
      <c r="K130" s="408"/>
      <c r="L130" s="230">
        <f t="shared" si="12"/>
        <v>0</v>
      </c>
      <c r="M130" s="464"/>
      <c r="N130" s="118"/>
      <c r="O130" s="230">
        <f t="shared" si="13"/>
        <v>0</v>
      </c>
      <c r="P130" s="387"/>
    </row>
    <row r="131" spans="1:16" ht="24" hidden="1" x14ac:dyDescent="0.25">
      <c r="A131" s="237">
        <v>2280</v>
      </c>
      <c r="B131" s="101" t="s">
        <v>146</v>
      </c>
      <c r="C131" s="405">
        <f t="shared" si="9"/>
        <v>0</v>
      </c>
      <c r="D131" s="238">
        <f>SUM(D132)</f>
        <v>0</v>
      </c>
      <c r="E131" s="241">
        <f t="shared" ref="E131:N131" si="14">SUM(E132)</f>
        <v>0</v>
      </c>
      <c r="F131" s="242">
        <f t="shared" si="10"/>
        <v>0</v>
      </c>
      <c r="G131" s="238">
        <f t="shared" ref="G131" si="15">SUM(G132)</f>
        <v>0</v>
      </c>
      <c r="H131" s="470">
        <f t="shared" si="14"/>
        <v>0</v>
      </c>
      <c r="I131" s="243">
        <f t="shared" si="11"/>
        <v>0</v>
      </c>
      <c r="J131" s="238">
        <f>SUM(J132)</f>
        <v>0</v>
      </c>
      <c r="K131" s="470">
        <f t="shared" si="14"/>
        <v>0</v>
      </c>
      <c r="L131" s="243">
        <f t="shared" si="12"/>
        <v>0</v>
      </c>
      <c r="M131" s="466">
        <f t="shared" si="14"/>
        <v>0</v>
      </c>
      <c r="N131" s="228">
        <f t="shared" si="14"/>
        <v>0</v>
      </c>
      <c r="O131" s="230">
        <f t="shared" si="13"/>
        <v>0</v>
      </c>
      <c r="P131" s="387"/>
    </row>
    <row r="132" spans="1:16" ht="24" hidden="1" x14ac:dyDescent="0.25">
      <c r="A132" s="64">
        <v>2283</v>
      </c>
      <c r="B132" s="111" t="s">
        <v>147</v>
      </c>
      <c r="C132" s="405">
        <f t="shared" si="9"/>
        <v>0</v>
      </c>
      <c r="D132" s="116">
        <v>0</v>
      </c>
      <c r="E132" s="118"/>
      <c r="F132" s="229">
        <f t="shared" si="10"/>
        <v>0</v>
      </c>
      <c r="G132" s="116"/>
      <c r="H132" s="408"/>
      <c r="I132" s="230">
        <f t="shared" si="11"/>
        <v>0</v>
      </c>
      <c r="J132" s="116">
        <v>0</v>
      </c>
      <c r="K132" s="408"/>
      <c r="L132" s="230">
        <f t="shared" si="12"/>
        <v>0</v>
      </c>
      <c r="M132" s="464"/>
      <c r="N132" s="118"/>
      <c r="O132" s="230">
        <f t="shared" si="13"/>
        <v>0</v>
      </c>
      <c r="P132" s="387"/>
    </row>
    <row r="133" spans="1:16" ht="36" hidden="1" x14ac:dyDescent="0.25">
      <c r="A133" s="85">
        <v>2300</v>
      </c>
      <c r="B133" s="210" t="s">
        <v>148</v>
      </c>
      <c r="C133" s="393">
        <f t="shared" si="9"/>
        <v>0</v>
      </c>
      <c r="D133" s="95">
        <f>SUM(D134,D139,D143,D144,D147,D154,D162,D163,D166)</f>
        <v>0</v>
      </c>
      <c r="E133" s="98">
        <f>SUM(E134,E139,E143,E144,E147,E154,E162,E163,E166)</f>
        <v>0</v>
      </c>
      <c r="F133" s="212">
        <f t="shared" si="10"/>
        <v>0</v>
      </c>
      <c r="G133" s="95">
        <f>SUM(G134,G139,G143,G144,G147,G154,G162,G163,G166)</f>
        <v>0</v>
      </c>
      <c r="H133" s="399">
        <f>SUM(H134,H139,H143,H144,H147,H154,H162,H163,H166)</f>
        <v>0</v>
      </c>
      <c r="I133" s="99">
        <f t="shared" si="11"/>
        <v>0</v>
      </c>
      <c r="J133" s="95">
        <f>SUM(J134,J139,J143,J144,J147,J154,J162,J163,J166)</f>
        <v>0</v>
      </c>
      <c r="K133" s="399">
        <f>SUM(K134,K139,K143,K144,K147,K154,K162,K163,K166)</f>
        <v>0</v>
      </c>
      <c r="L133" s="99">
        <f t="shared" si="12"/>
        <v>0</v>
      </c>
      <c r="M133" s="469">
        <f>SUM(M134,M139,M143,M144,M147,M154,M162,M163,M166)</f>
        <v>0</v>
      </c>
      <c r="N133" s="98">
        <f>SUM(N134,N139,N143,N144,N147,N154,N162,N163,N166)</f>
        <v>0</v>
      </c>
      <c r="O133" s="99">
        <f t="shared" si="13"/>
        <v>0</v>
      </c>
      <c r="P133" s="397"/>
    </row>
    <row r="134" spans="1:16" ht="24" hidden="1" x14ac:dyDescent="0.25">
      <c r="A134" s="237">
        <v>2310</v>
      </c>
      <c r="B134" s="101" t="s">
        <v>149</v>
      </c>
      <c r="C134" s="400">
        <f t="shared" si="9"/>
        <v>0</v>
      </c>
      <c r="D134" s="251">
        <f>SUM(D135:D138)</f>
        <v>0</v>
      </c>
      <c r="E134" s="470">
        <f>SUM(E135:E138)</f>
        <v>0</v>
      </c>
      <c r="F134" s="242">
        <f t="shared" si="10"/>
        <v>0</v>
      </c>
      <c r="G134" s="238">
        <f>SUM(G135:G138)</f>
        <v>0</v>
      </c>
      <c r="H134" s="470">
        <f>SUM(H135:H138)</f>
        <v>0</v>
      </c>
      <c r="I134" s="243">
        <f t="shared" si="11"/>
        <v>0</v>
      </c>
      <c r="J134" s="238">
        <f>SUM(J135:J138)</f>
        <v>0</v>
      </c>
      <c r="K134" s="470">
        <f>SUM(K135:K138)</f>
        <v>0</v>
      </c>
      <c r="L134" s="243">
        <f t="shared" si="12"/>
        <v>0</v>
      </c>
      <c r="M134" s="471">
        <f>SUM(M135:M138)</f>
        <v>0</v>
      </c>
      <c r="N134" s="241">
        <f>SUM(N135:N138)</f>
        <v>0</v>
      </c>
      <c r="O134" s="243">
        <f t="shared" si="13"/>
        <v>0</v>
      </c>
      <c r="P134" s="382"/>
    </row>
    <row r="135" spans="1:16" hidden="1" x14ac:dyDescent="0.25">
      <c r="A135" s="64">
        <v>2311</v>
      </c>
      <c r="B135" s="111" t="s">
        <v>150</v>
      </c>
      <c r="C135" s="405">
        <f t="shared" si="9"/>
        <v>0</v>
      </c>
      <c r="D135" s="116">
        <v>0</v>
      </c>
      <c r="E135" s="118"/>
      <c r="F135" s="229">
        <f t="shared" si="10"/>
        <v>0</v>
      </c>
      <c r="G135" s="116"/>
      <c r="H135" s="408"/>
      <c r="I135" s="230">
        <f t="shared" si="11"/>
        <v>0</v>
      </c>
      <c r="J135" s="116"/>
      <c r="K135" s="408"/>
      <c r="L135" s="230">
        <f t="shared" si="12"/>
        <v>0</v>
      </c>
      <c r="M135" s="464"/>
      <c r="N135" s="118"/>
      <c r="O135" s="230">
        <f t="shared" si="13"/>
        <v>0</v>
      </c>
      <c r="P135" s="387"/>
    </row>
    <row r="136" spans="1:16" hidden="1" x14ac:dyDescent="0.25">
      <c r="A136" s="64">
        <v>2312</v>
      </c>
      <c r="B136" s="111" t="s">
        <v>151</v>
      </c>
      <c r="C136" s="405">
        <f t="shared" si="9"/>
        <v>0</v>
      </c>
      <c r="D136" s="116">
        <v>0</v>
      </c>
      <c r="E136" s="118"/>
      <c r="F136" s="229">
        <f t="shared" si="10"/>
        <v>0</v>
      </c>
      <c r="G136" s="116"/>
      <c r="H136" s="408"/>
      <c r="I136" s="230">
        <f t="shared" si="11"/>
        <v>0</v>
      </c>
      <c r="J136" s="116"/>
      <c r="K136" s="408"/>
      <c r="L136" s="230">
        <f t="shared" si="12"/>
        <v>0</v>
      </c>
      <c r="M136" s="464"/>
      <c r="N136" s="118"/>
      <c r="O136" s="230">
        <f t="shared" si="13"/>
        <v>0</v>
      </c>
      <c r="P136" s="387"/>
    </row>
    <row r="137" spans="1:16" hidden="1" x14ac:dyDescent="0.25">
      <c r="A137" s="64">
        <v>2313</v>
      </c>
      <c r="B137" s="111" t="s">
        <v>152</v>
      </c>
      <c r="C137" s="405">
        <f t="shared" si="9"/>
        <v>0</v>
      </c>
      <c r="D137" s="116">
        <v>0</v>
      </c>
      <c r="E137" s="118"/>
      <c r="F137" s="229">
        <f t="shared" si="10"/>
        <v>0</v>
      </c>
      <c r="G137" s="116"/>
      <c r="H137" s="408"/>
      <c r="I137" s="230">
        <f t="shared" si="11"/>
        <v>0</v>
      </c>
      <c r="J137" s="116">
        <v>0</v>
      </c>
      <c r="K137" s="408"/>
      <c r="L137" s="230">
        <f t="shared" si="12"/>
        <v>0</v>
      </c>
      <c r="M137" s="464"/>
      <c r="N137" s="118"/>
      <c r="O137" s="230">
        <f t="shared" si="13"/>
        <v>0</v>
      </c>
      <c r="P137" s="387"/>
    </row>
    <row r="138" spans="1:16" ht="36" hidden="1" x14ac:dyDescent="0.25">
      <c r="A138" s="64">
        <v>2314</v>
      </c>
      <c r="B138" s="111" t="s">
        <v>153</v>
      </c>
      <c r="C138" s="405">
        <f t="shared" si="9"/>
        <v>0</v>
      </c>
      <c r="D138" s="116">
        <v>0</v>
      </c>
      <c r="E138" s="118"/>
      <c r="F138" s="229">
        <f t="shared" si="10"/>
        <v>0</v>
      </c>
      <c r="G138" s="116"/>
      <c r="H138" s="408"/>
      <c r="I138" s="230">
        <f t="shared" si="11"/>
        <v>0</v>
      </c>
      <c r="J138" s="116">
        <v>0</v>
      </c>
      <c r="K138" s="408"/>
      <c r="L138" s="230">
        <f t="shared" si="12"/>
        <v>0</v>
      </c>
      <c r="M138" s="464"/>
      <c r="N138" s="118"/>
      <c r="O138" s="230">
        <f t="shared" si="13"/>
        <v>0</v>
      </c>
      <c r="P138" s="387"/>
    </row>
    <row r="139" spans="1:16" hidden="1" x14ac:dyDescent="0.25">
      <c r="A139" s="224">
        <v>2320</v>
      </c>
      <c r="B139" s="111" t="s">
        <v>154</v>
      </c>
      <c r="C139" s="405">
        <f t="shared" si="9"/>
        <v>0</v>
      </c>
      <c r="D139" s="225">
        <f>SUM(D140:D142)</f>
        <v>0</v>
      </c>
      <c r="E139" s="228">
        <f>SUM(E140:E142)</f>
        <v>0</v>
      </c>
      <c r="F139" s="229">
        <f t="shared" si="10"/>
        <v>0</v>
      </c>
      <c r="G139" s="225">
        <f>SUM(G140:G142)</f>
        <v>0</v>
      </c>
      <c r="H139" s="465">
        <f>SUM(H140:H142)</f>
        <v>0</v>
      </c>
      <c r="I139" s="230">
        <f t="shared" si="11"/>
        <v>0</v>
      </c>
      <c r="J139" s="225">
        <f>SUM(J140:J142)</f>
        <v>0</v>
      </c>
      <c r="K139" s="465">
        <f>SUM(K140:K142)</f>
        <v>0</v>
      </c>
      <c r="L139" s="230">
        <f t="shared" si="12"/>
        <v>0</v>
      </c>
      <c r="M139" s="466">
        <f>SUM(M140:M142)</f>
        <v>0</v>
      </c>
      <c r="N139" s="228">
        <f>SUM(N140:N142)</f>
        <v>0</v>
      </c>
      <c r="O139" s="230">
        <f t="shared" si="13"/>
        <v>0</v>
      </c>
      <c r="P139" s="387"/>
    </row>
    <row r="140" spans="1:16" hidden="1" x14ac:dyDescent="0.25">
      <c r="A140" s="64">
        <v>2321</v>
      </c>
      <c r="B140" s="111" t="s">
        <v>155</v>
      </c>
      <c r="C140" s="405">
        <f t="shared" si="9"/>
        <v>0</v>
      </c>
      <c r="D140" s="116">
        <v>0</v>
      </c>
      <c r="E140" s="118"/>
      <c r="F140" s="229">
        <f t="shared" si="10"/>
        <v>0</v>
      </c>
      <c r="G140" s="116"/>
      <c r="H140" s="408"/>
      <c r="I140" s="230">
        <f t="shared" si="11"/>
        <v>0</v>
      </c>
      <c r="J140" s="116">
        <v>0</v>
      </c>
      <c r="K140" s="408"/>
      <c r="L140" s="230">
        <f t="shared" si="12"/>
        <v>0</v>
      </c>
      <c r="M140" s="464"/>
      <c r="N140" s="118"/>
      <c r="O140" s="230">
        <f t="shared" si="13"/>
        <v>0</v>
      </c>
      <c r="P140" s="387"/>
    </row>
    <row r="141" spans="1:16" hidden="1" x14ac:dyDescent="0.25">
      <c r="A141" s="64">
        <v>2322</v>
      </c>
      <c r="B141" s="111" t="s">
        <v>156</v>
      </c>
      <c r="C141" s="405">
        <f t="shared" si="9"/>
        <v>0</v>
      </c>
      <c r="D141" s="116">
        <v>0</v>
      </c>
      <c r="E141" s="118"/>
      <c r="F141" s="229">
        <f t="shared" si="10"/>
        <v>0</v>
      </c>
      <c r="G141" s="116"/>
      <c r="H141" s="408"/>
      <c r="I141" s="230">
        <f t="shared" si="11"/>
        <v>0</v>
      </c>
      <c r="J141" s="116"/>
      <c r="K141" s="408"/>
      <c r="L141" s="230">
        <f t="shared" si="12"/>
        <v>0</v>
      </c>
      <c r="M141" s="464"/>
      <c r="N141" s="118"/>
      <c r="O141" s="230">
        <f t="shared" si="13"/>
        <v>0</v>
      </c>
      <c r="P141" s="387"/>
    </row>
    <row r="142" spans="1:16" hidden="1" x14ac:dyDescent="0.25">
      <c r="A142" s="64">
        <v>2329</v>
      </c>
      <c r="B142" s="111" t="s">
        <v>157</v>
      </c>
      <c r="C142" s="405">
        <f t="shared" si="9"/>
        <v>0</v>
      </c>
      <c r="D142" s="116">
        <v>0</v>
      </c>
      <c r="E142" s="118"/>
      <c r="F142" s="229">
        <f t="shared" si="10"/>
        <v>0</v>
      </c>
      <c r="G142" s="116"/>
      <c r="H142" s="408"/>
      <c r="I142" s="230">
        <f t="shared" si="11"/>
        <v>0</v>
      </c>
      <c r="J142" s="116">
        <v>0</v>
      </c>
      <c r="K142" s="408"/>
      <c r="L142" s="230">
        <f t="shared" si="12"/>
        <v>0</v>
      </c>
      <c r="M142" s="464"/>
      <c r="N142" s="118"/>
      <c r="O142" s="230">
        <f t="shared" si="13"/>
        <v>0</v>
      </c>
      <c r="P142" s="387"/>
    </row>
    <row r="143" spans="1:16" hidden="1" x14ac:dyDescent="0.25">
      <c r="A143" s="224">
        <v>2330</v>
      </c>
      <c r="B143" s="111" t="s">
        <v>158</v>
      </c>
      <c r="C143" s="405">
        <f t="shared" si="9"/>
        <v>0</v>
      </c>
      <c r="D143" s="116">
        <v>0</v>
      </c>
      <c r="E143" s="118"/>
      <c r="F143" s="229">
        <f t="shared" si="10"/>
        <v>0</v>
      </c>
      <c r="G143" s="116"/>
      <c r="H143" s="408"/>
      <c r="I143" s="230">
        <f t="shared" si="11"/>
        <v>0</v>
      </c>
      <c r="J143" s="116">
        <v>0</v>
      </c>
      <c r="K143" s="408"/>
      <c r="L143" s="230">
        <f t="shared" si="12"/>
        <v>0</v>
      </c>
      <c r="M143" s="464"/>
      <c r="N143" s="118"/>
      <c r="O143" s="230">
        <f t="shared" si="13"/>
        <v>0</v>
      </c>
      <c r="P143" s="387"/>
    </row>
    <row r="144" spans="1:16" ht="48" hidden="1" x14ac:dyDescent="0.25">
      <c r="A144" s="224">
        <v>2340</v>
      </c>
      <c r="B144" s="111" t="s">
        <v>159</v>
      </c>
      <c r="C144" s="405">
        <f t="shared" si="9"/>
        <v>0</v>
      </c>
      <c r="D144" s="225">
        <f>SUM(D145:D146)</f>
        <v>0</v>
      </c>
      <c r="E144" s="228">
        <f>SUM(E145:E146)</f>
        <v>0</v>
      </c>
      <c r="F144" s="229">
        <f t="shared" si="10"/>
        <v>0</v>
      </c>
      <c r="G144" s="225">
        <f>SUM(G145:G146)</f>
        <v>0</v>
      </c>
      <c r="H144" s="465">
        <f>SUM(H145:H146)</f>
        <v>0</v>
      </c>
      <c r="I144" s="230">
        <f t="shared" si="11"/>
        <v>0</v>
      </c>
      <c r="J144" s="225">
        <f>SUM(J145:J146)</f>
        <v>0</v>
      </c>
      <c r="K144" s="465">
        <f>SUM(K145:K146)</f>
        <v>0</v>
      </c>
      <c r="L144" s="230">
        <f t="shared" si="12"/>
        <v>0</v>
      </c>
      <c r="M144" s="466">
        <f>SUM(M145:M146)</f>
        <v>0</v>
      </c>
      <c r="N144" s="228">
        <f>SUM(N145:N146)</f>
        <v>0</v>
      </c>
      <c r="O144" s="230">
        <f t="shared" si="13"/>
        <v>0</v>
      </c>
      <c r="P144" s="387"/>
    </row>
    <row r="145" spans="1:16" hidden="1" x14ac:dyDescent="0.25">
      <c r="A145" s="64">
        <v>2341</v>
      </c>
      <c r="B145" s="111" t="s">
        <v>160</v>
      </c>
      <c r="C145" s="405">
        <f t="shared" si="9"/>
        <v>0</v>
      </c>
      <c r="D145" s="116">
        <v>0</v>
      </c>
      <c r="E145" s="118"/>
      <c r="F145" s="229">
        <f t="shared" si="10"/>
        <v>0</v>
      </c>
      <c r="G145" s="116"/>
      <c r="H145" s="408"/>
      <c r="I145" s="230">
        <f t="shared" si="11"/>
        <v>0</v>
      </c>
      <c r="J145" s="116"/>
      <c r="K145" s="408"/>
      <c r="L145" s="230">
        <f t="shared" si="12"/>
        <v>0</v>
      </c>
      <c r="M145" s="464"/>
      <c r="N145" s="118"/>
      <c r="O145" s="230">
        <f t="shared" si="13"/>
        <v>0</v>
      </c>
      <c r="P145" s="387"/>
    </row>
    <row r="146" spans="1:16" ht="24" hidden="1" x14ac:dyDescent="0.25">
      <c r="A146" s="64">
        <v>2344</v>
      </c>
      <c r="B146" s="111" t="s">
        <v>161</v>
      </c>
      <c r="C146" s="405">
        <f t="shared" si="9"/>
        <v>0</v>
      </c>
      <c r="D146" s="116">
        <v>0</v>
      </c>
      <c r="E146" s="118"/>
      <c r="F146" s="229">
        <f t="shared" si="10"/>
        <v>0</v>
      </c>
      <c r="G146" s="116"/>
      <c r="H146" s="408"/>
      <c r="I146" s="230">
        <f t="shared" si="11"/>
        <v>0</v>
      </c>
      <c r="J146" s="116">
        <v>0</v>
      </c>
      <c r="K146" s="408"/>
      <c r="L146" s="230">
        <f t="shared" si="12"/>
        <v>0</v>
      </c>
      <c r="M146" s="464"/>
      <c r="N146" s="118"/>
      <c r="O146" s="230">
        <f t="shared" si="13"/>
        <v>0</v>
      </c>
      <c r="P146" s="387"/>
    </row>
    <row r="147" spans="1:16" ht="24" hidden="1" x14ac:dyDescent="0.25">
      <c r="A147" s="213">
        <v>2350</v>
      </c>
      <c r="B147" s="156" t="s">
        <v>162</v>
      </c>
      <c r="C147" s="405">
        <f t="shared" si="9"/>
        <v>0</v>
      </c>
      <c r="D147" s="214">
        <f>SUM(D148:D153)</f>
        <v>0</v>
      </c>
      <c r="E147" s="217">
        <f>SUM(E148:E153)</f>
        <v>0</v>
      </c>
      <c r="F147" s="218">
        <f t="shared" si="10"/>
        <v>0</v>
      </c>
      <c r="G147" s="214">
        <f>SUM(G148:G153)</f>
        <v>0</v>
      </c>
      <c r="H147" s="461">
        <f>SUM(H148:H153)</f>
        <v>0</v>
      </c>
      <c r="I147" s="219">
        <f t="shared" si="11"/>
        <v>0</v>
      </c>
      <c r="J147" s="214">
        <f>SUM(J148:J153)</f>
        <v>0</v>
      </c>
      <c r="K147" s="461">
        <f>SUM(K148:K153)</f>
        <v>0</v>
      </c>
      <c r="L147" s="219">
        <f t="shared" si="12"/>
        <v>0</v>
      </c>
      <c r="M147" s="462">
        <f>SUM(M148:M153)</f>
        <v>0</v>
      </c>
      <c r="N147" s="217">
        <f>SUM(N148:N153)</f>
        <v>0</v>
      </c>
      <c r="O147" s="219">
        <f t="shared" si="13"/>
        <v>0</v>
      </c>
      <c r="P147" s="434"/>
    </row>
    <row r="148" spans="1:16" hidden="1" x14ac:dyDescent="0.25">
      <c r="A148" s="55">
        <v>2351</v>
      </c>
      <c r="B148" s="101" t="s">
        <v>163</v>
      </c>
      <c r="C148" s="405">
        <f t="shared" si="9"/>
        <v>0</v>
      </c>
      <c r="D148" s="106">
        <v>0</v>
      </c>
      <c r="E148" s="108"/>
      <c r="F148" s="242">
        <f t="shared" si="10"/>
        <v>0</v>
      </c>
      <c r="G148" s="106"/>
      <c r="H148" s="403"/>
      <c r="I148" s="243">
        <f t="shared" si="11"/>
        <v>0</v>
      </c>
      <c r="J148" s="106"/>
      <c r="K148" s="403"/>
      <c r="L148" s="243">
        <f t="shared" si="12"/>
        <v>0</v>
      </c>
      <c r="M148" s="463"/>
      <c r="N148" s="108"/>
      <c r="O148" s="243">
        <f t="shared" si="13"/>
        <v>0</v>
      </c>
      <c r="P148" s="382"/>
    </row>
    <row r="149" spans="1:16" hidden="1" x14ac:dyDescent="0.25">
      <c r="A149" s="64">
        <v>2352</v>
      </c>
      <c r="B149" s="111" t="s">
        <v>164</v>
      </c>
      <c r="C149" s="405">
        <f t="shared" si="9"/>
        <v>0</v>
      </c>
      <c r="D149" s="116">
        <v>0</v>
      </c>
      <c r="E149" s="118"/>
      <c r="F149" s="229">
        <f t="shared" si="10"/>
        <v>0</v>
      </c>
      <c r="G149" s="116"/>
      <c r="H149" s="408"/>
      <c r="I149" s="230">
        <f t="shared" si="11"/>
        <v>0</v>
      </c>
      <c r="J149" s="116"/>
      <c r="K149" s="408"/>
      <c r="L149" s="230">
        <f t="shared" si="12"/>
        <v>0</v>
      </c>
      <c r="M149" s="464"/>
      <c r="N149" s="118"/>
      <c r="O149" s="230">
        <f t="shared" si="13"/>
        <v>0</v>
      </c>
      <c r="P149" s="387"/>
    </row>
    <row r="150" spans="1:16" ht="24" hidden="1" x14ac:dyDescent="0.25">
      <c r="A150" s="64">
        <v>2353</v>
      </c>
      <c r="B150" s="111" t="s">
        <v>165</v>
      </c>
      <c r="C150" s="405">
        <f t="shared" si="9"/>
        <v>0</v>
      </c>
      <c r="D150" s="116">
        <v>0</v>
      </c>
      <c r="E150" s="118"/>
      <c r="F150" s="229">
        <f t="shared" si="10"/>
        <v>0</v>
      </c>
      <c r="G150" s="116"/>
      <c r="H150" s="408"/>
      <c r="I150" s="230">
        <f t="shared" si="11"/>
        <v>0</v>
      </c>
      <c r="J150" s="116">
        <v>0</v>
      </c>
      <c r="K150" s="408"/>
      <c r="L150" s="230">
        <f t="shared" si="12"/>
        <v>0</v>
      </c>
      <c r="M150" s="464"/>
      <c r="N150" s="118"/>
      <c r="O150" s="230">
        <f t="shared" si="13"/>
        <v>0</v>
      </c>
      <c r="P150" s="387"/>
    </row>
    <row r="151" spans="1:16" ht="24" hidden="1" x14ac:dyDescent="0.25">
      <c r="A151" s="64">
        <v>2354</v>
      </c>
      <c r="B151" s="111" t="s">
        <v>166</v>
      </c>
      <c r="C151" s="405">
        <f t="shared" si="9"/>
        <v>0</v>
      </c>
      <c r="D151" s="116">
        <v>0</v>
      </c>
      <c r="E151" s="118"/>
      <c r="F151" s="229">
        <f t="shared" si="10"/>
        <v>0</v>
      </c>
      <c r="G151" s="116"/>
      <c r="H151" s="408"/>
      <c r="I151" s="230">
        <f t="shared" si="11"/>
        <v>0</v>
      </c>
      <c r="J151" s="116"/>
      <c r="K151" s="408"/>
      <c r="L151" s="230">
        <f t="shared" si="12"/>
        <v>0</v>
      </c>
      <c r="M151" s="464"/>
      <c r="N151" s="118"/>
      <c r="O151" s="230">
        <f t="shared" si="13"/>
        <v>0</v>
      </c>
      <c r="P151" s="387"/>
    </row>
    <row r="152" spans="1:16" ht="24" hidden="1" x14ac:dyDescent="0.25">
      <c r="A152" s="64">
        <v>2355</v>
      </c>
      <c r="B152" s="111" t="s">
        <v>167</v>
      </c>
      <c r="C152" s="405">
        <f t="shared" si="9"/>
        <v>0</v>
      </c>
      <c r="D152" s="116">
        <v>0</v>
      </c>
      <c r="E152" s="118"/>
      <c r="F152" s="229">
        <f t="shared" si="10"/>
        <v>0</v>
      </c>
      <c r="G152" s="116"/>
      <c r="H152" s="408"/>
      <c r="I152" s="230">
        <f t="shared" si="11"/>
        <v>0</v>
      </c>
      <c r="J152" s="116">
        <v>0</v>
      </c>
      <c r="K152" s="408"/>
      <c r="L152" s="230">
        <f t="shared" si="12"/>
        <v>0</v>
      </c>
      <c r="M152" s="464"/>
      <c r="N152" s="118"/>
      <c r="O152" s="230">
        <f t="shared" si="13"/>
        <v>0</v>
      </c>
      <c r="P152" s="387"/>
    </row>
    <row r="153" spans="1:16" ht="24" hidden="1" x14ac:dyDescent="0.25">
      <c r="A153" s="64">
        <v>2359</v>
      </c>
      <c r="B153" s="111" t="s">
        <v>168</v>
      </c>
      <c r="C153" s="405">
        <f t="shared" si="9"/>
        <v>0</v>
      </c>
      <c r="D153" s="116">
        <v>0</v>
      </c>
      <c r="E153" s="118"/>
      <c r="F153" s="229">
        <f t="shared" si="10"/>
        <v>0</v>
      </c>
      <c r="G153" s="116"/>
      <c r="H153" s="408"/>
      <c r="I153" s="230">
        <f t="shared" si="11"/>
        <v>0</v>
      </c>
      <c r="J153" s="116">
        <v>0</v>
      </c>
      <c r="K153" s="408"/>
      <c r="L153" s="230">
        <f t="shared" si="12"/>
        <v>0</v>
      </c>
      <c r="M153" s="464"/>
      <c r="N153" s="118"/>
      <c r="O153" s="230">
        <f t="shared" si="13"/>
        <v>0</v>
      </c>
      <c r="P153" s="387"/>
    </row>
    <row r="154" spans="1:16" ht="24" hidden="1" x14ac:dyDescent="0.25">
      <c r="A154" s="224">
        <v>2360</v>
      </c>
      <c r="B154" s="111" t="s">
        <v>169</v>
      </c>
      <c r="C154" s="405">
        <f t="shared" si="9"/>
        <v>0</v>
      </c>
      <c r="D154" s="225">
        <f>SUM(D155:D161)</f>
        <v>0</v>
      </c>
      <c r="E154" s="228">
        <f>SUM(E155:E161)</f>
        <v>0</v>
      </c>
      <c r="F154" s="229">
        <f t="shared" si="10"/>
        <v>0</v>
      </c>
      <c r="G154" s="225">
        <f>SUM(G155:G161)</f>
        <v>0</v>
      </c>
      <c r="H154" s="465">
        <f>SUM(H155:H161)</f>
        <v>0</v>
      </c>
      <c r="I154" s="230">
        <f t="shared" si="11"/>
        <v>0</v>
      </c>
      <c r="J154" s="225">
        <f>SUM(J155:J161)</f>
        <v>0</v>
      </c>
      <c r="K154" s="465">
        <f>SUM(K155:K161)</f>
        <v>0</v>
      </c>
      <c r="L154" s="230">
        <f t="shared" si="12"/>
        <v>0</v>
      </c>
      <c r="M154" s="466">
        <f>SUM(M155:M161)</f>
        <v>0</v>
      </c>
      <c r="N154" s="228">
        <f>SUM(N155:N161)</f>
        <v>0</v>
      </c>
      <c r="O154" s="230">
        <f t="shared" si="13"/>
        <v>0</v>
      </c>
      <c r="P154" s="387"/>
    </row>
    <row r="155" spans="1:16" hidden="1" x14ac:dyDescent="0.25">
      <c r="A155" s="63">
        <v>2361</v>
      </c>
      <c r="B155" s="111" t="s">
        <v>170</v>
      </c>
      <c r="C155" s="405">
        <f t="shared" si="9"/>
        <v>0</v>
      </c>
      <c r="D155" s="116">
        <v>0</v>
      </c>
      <c r="E155" s="118"/>
      <c r="F155" s="229">
        <f t="shared" si="10"/>
        <v>0</v>
      </c>
      <c r="G155" s="116"/>
      <c r="H155" s="408"/>
      <c r="I155" s="230">
        <f t="shared" si="11"/>
        <v>0</v>
      </c>
      <c r="J155" s="116">
        <v>0</v>
      </c>
      <c r="K155" s="408"/>
      <c r="L155" s="230">
        <f t="shared" si="12"/>
        <v>0</v>
      </c>
      <c r="M155" s="464"/>
      <c r="N155" s="118"/>
      <c r="O155" s="230">
        <f t="shared" si="13"/>
        <v>0</v>
      </c>
      <c r="P155" s="387"/>
    </row>
    <row r="156" spans="1:16" ht="24" hidden="1" x14ac:dyDescent="0.25">
      <c r="A156" s="63">
        <v>2362</v>
      </c>
      <c r="B156" s="111" t="s">
        <v>171</v>
      </c>
      <c r="C156" s="405">
        <f t="shared" si="9"/>
        <v>0</v>
      </c>
      <c r="D156" s="116">
        <v>0</v>
      </c>
      <c r="E156" s="118"/>
      <c r="F156" s="229">
        <f t="shared" si="10"/>
        <v>0</v>
      </c>
      <c r="G156" s="116"/>
      <c r="H156" s="408"/>
      <c r="I156" s="230">
        <f t="shared" si="11"/>
        <v>0</v>
      </c>
      <c r="J156" s="116">
        <v>0</v>
      </c>
      <c r="K156" s="408"/>
      <c r="L156" s="230">
        <f t="shared" si="12"/>
        <v>0</v>
      </c>
      <c r="M156" s="464"/>
      <c r="N156" s="118"/>
      <c r="O156" s="230">
        <f t="shared" si="13"/>
        <v>0</v>
      </c>
      <c r="P156" s="387"/>
    </row>
    <row r="157" spans="1:16" hidden="1" x14ac:dyDescent="0.25">
      <c r="A157" s="63">
        <v>2363</v>
      </c>
      <c r="B157" s="111" t="s">
        <v>172</v>
      </c>
      <c r="C157" s="405">
        <f t="shared" si="9"/>
        <v>0</v>
      </c>
      <c r="D157" s="116">
        <v>0</v>
      </c>
      <c r="E157" s="118"/>
      <c r="F157" s="229">
        <f t="shared" si="10"/>
        <v>0</v>
      </c>
      <c r="G157" s="116"/>
      <c r="H157" s="408"/>
      <c r="I157" s="230">
        <f t="shared" si="11"/>
        <v>0</v>
      </c>
      <c r="J157" s="116">
        <v>0</v>
      </c>
      <c r="K157" s="408"/>
      <c r="L157" s="230">
        <f t="shared" si="12"/>
        <v>0</v>
      </c>
      <c r="M157" s="464"/>
      <c r="N157" s="118"/>
      <c r="O157" s="230">
        <f t="shared" si="13"/>
        <v>0</v>
      </c>
      <c r="P157" s="387"/>
    </row>
    <row r="158" spans="1:16" hidden="1" x14ac:dyDescent="0.25">
      <c r="A158" s="63">
        <v>2364</v>
      </c>
      <c r="B158" s="111" t="s">
        <v>173</v>
      </c>
      <c r="C158" s="405">
        <f t="shared" si="9"/>
        <v>0</v>
      </c>
      <c r="D158" s="116">
        <v>0</v>
      </c>
      <c r="E158" s="118"/>
      <c r="F158" s="229">
        <f t="shared" si="10"/>
        <v>0</v>
      </c>
      <c r="G158" s="116"/>
      <c r="H158" s="408"/>
      <c r="I158" s="230">
        <f t="shared" si="11"/>
        <v>0</v>
      </c>
      <c r="J158" s="116">
        <v>0</v>
      </c>
      <c r="K158" s="408"/>
      <c r="L158" s="230">
        <f t="shared" si="12"/>
        <v>0</v>
      </c>
      <c r="M158" s="464"/>
      <c r="N158" s="118"/>
      <c r="O158" s="230">
        <f t="shared" si="13"/>
        <v>0</v>
      </c>
      <c r="P158" s="387"/>
    </row>
    <row r="159" spans="1:16" hidden="1" x14ac:dyDescent="0.25">
      <c r="A159" s="63">
        <v>2365</v>
      </c>
      <c r="B159" s="111" t="s">
        <v>174</v>
      </c>
      <c r="C159" s="405">
        <f t="shared" si="9"/>
        <v>0</v>
      </c>
      <c r="D159" s="116">
        <v>0</v>
      </c>
      <c r="E159" s="118"/>
      <c r="F159" s="229">
        <f t="shared" si="10"/>
        <v>0</v>
      </c>
      <c r="G159" s="116"/>
      <c r="H159" s="408"/>
      <c r="I159" s="230">
        <f t="shared" si="11"/>
        <v>0</v>
      </c>
      <c r="J159" s="116">
        <v>0</v>
      </c>
      <c r="K159" s="408"/>
      <c r="L159" s="230">
        <f t="shared" si="12"/>
        <v>0</v>
      </c>
      <c r="M159" s="464"/>
      <c r="N159" s="118"/>
      <c r="O159" s="230">
        <f t="shared" si="13"/>
        <v>0</v>
      </c>
      <c r="P159" s="387"/>
    </row>
    <row r="160" spans="1:16" ht="36" hidden="1" x14ac:dyDescent="0.25">
      <c r="A160" s="63">
        <v>2366</v>
      </c>
      <c r="B160" s="111" t="s">
        <v>175</v>
      </c>
      <c r="C160" s="405">
        <f t="shared" si="9"/>
        <v>0</v>
      </c>
      <c r="D160" s="116">
        <v>0</v>
      </c>
      <c r="E160" s="118"/>
      <c r="F160" s="229">
        <f t="shared" si="10"/>
        <v>0</v>
      </c>
      <c r="G160" s="116"/>
      <c r="H160" s="408"/>
      <c r="I160" s="230">
        <f t="shared" si="11"/>
        <v>0</v>
      </c>
      <c r="J160" s="116">
        <v>0</v>
      </c>
      <c r="K160" s="408"/>
      <c r="L160" s="230">
        <f t="shared" si="12"/>
        <v>0</v>
      </c>
      <c r="M160" s="464"/>
      <c r="N160" s="118"/>
      <c r="O160" s="230">
        <f t="shared" si="13"/>
        <v>0</v>
      </c>
      <c r="P160" s="387"/>
    </row>
    <row r="161" spans="1:16" ht="48" hidden="1" x14ac:dyDescent="0.25">
      <c r="A161" s="63">
        <v>2369</v>
      </c>
      <c r="B161" s="111" t="s">
        <v>176</v>
      </c>
      <c r="C161" s="405">
        <f t="shared" si="9"/>
        <v>0</v>
      </c>
      <c r="D161" s="116">
        <v>0</v>
      </c>
      <c r="E161" s="118"/>
      <c r="F161" s="229">
        <f t="shared" si="10"/>
        <v>0</v>
      </c>
      <c r="G161" s="116"/>
      <c r="H161" s="408"/>
      <c r="I161" s="230">
        <f t="shared" si="11"/>
        <v>0</v>
      </c>
      <c r="J161" s="116">
        <v>0</v>
      </c>
      <c r="K161" s="408"/>
      <c r="L161" s="230">
        <f t="shared" si="12"/>
        <v>0</v>
      </c>
      <c r="M161" s="464"/>
      <c r="N161" s="118"/>
      <c r="O161" s="230">
        <f t="shared" si="13"/>
        <v>0</v>
      </c>
      <c r="P161" s="387"/>
    </row>
    <row r="162" spans="1:16" hidden="1" x14ac:dyDescent="0.25">
      <c r="A162" s="213">
        <v>2370</v>
      </c>
      <c r="B162" s="156" t="s">
        <v>177</v>
      </c>
      <c r="C162" s="405">
        <f t="shared" si="9"/>
        <v>0</v>
      </c>
      <c r="D162" s="231">
        <v>0</v>
      </c>
      <c r="E162" s="234"/>
      <c r="F162" s="218">
        <f t="shared" si="10"/>
        <v>0</v>
      </c>
      <c r="G162" s="231"/>
      <c r="H162" s="467"/>
      <c r="I162" s="219">
        <f t="shared" si="11"/>
        <v>0</v>
      </c>
      <c r="J162" s="231">
        <v>0</v>
      </c>
      <c r="K162" s="467"/>
      <c r="L162" s="219">
        <f t="shared" si="12"/>
        <v>0</v>
      </c>
      <c r="M162" s="468"/>
      <c r="N162" s="234"/>
      <c r="O162" s="219">
        <f t="shared" si="13"/>
        <v>0</v>
      </c>
      <c r="P162" s="434"/>
    </row>
    <row r="163" spans="1:16" hidden="1" x14ac:dyDescent="0.25">
      <c r="A163" s="213">
        <v>2380</v>
      </c>
      <c r="B163" s="156" t="s">
        <v>178</v>
      </c>
      <c r="C163" s="405">
        <f t="shared" si="9"/>
        <v>0</v>
      </c>
      <c r="D163" s="214">
        <f>SUM(D164:D165)</f>
        <v>0</v>
      </c>
      <c r="E163" s="217">
        <f>SUM(E164:E165)</f>
        <v>0</v>
      </c>
      <c r="F163" s="218">
        <f t="shared" si="10"/>
        <v>0</v>
      </c>
      <c r="G163" s="214">
        <f>SUM(G164:G165)</f>
        <v>0</v>
      </c>
      <c r="H163" s="461">
        <f>SUM(H164:H165)</f>
        <v>0</v>
      </c>
      <c r="I163" s="219">
        <f t="shared" si="11"/>
        <v>0</v>
      </c>
      <c r="J163" s="214">
        <f>SUM(J164:J165)</f>
        <v>0</v>
      </c>
      <c r="K163" s="461">
        <f>SUM(K164:K165)</f>
        <v>0</v>
      </c>
      <c r="L163" s="219">
        <f t="shared" si="12"/>
        <v>0</v>
      </c>
      <c r="M163" s="462">
        <f>SUM(M164:M165)</f>
        <v>0</v>
      </c>
      <c r="N163" s="217">
        <f>SUM(N164:N165)</f>
        <v>0</v>
      </c>
      <c r="O163" s="219">
        <f t="shared" si="13"/>
        <v>0</v>
      </c>
      <c r="P163" s="434"/>
    </row>
    <row r="164" spans="1:16" hidden="1" x14ac:dyDescent="0.25">
      <c r="A164" s="54">
        <v>2381</v>
      </c>
      <c r="B164" s="101" t="s">
        <v>179</v>
      </c>
      <c r="C164" s="405">
        <f t="shared" si="9"/>
        <v>0</v>
      </c>
      <c r="D164" s="106">
        <v>0</v>
      </c>
      <c r="E164" s="108"/>
      <c r="F164" s="242">
        <f t="shared" si="10"/>
        <v>0</v>
      </c>
      <c r="G164" s="106"/>
      <c r="H164" s="403"/>
      <c r="I164" s="243">
        <f t="shared" si="11"/>
        <v>0</v>
      </c>
      <c r="J164" s="106">
        <v>0</v>
      </c>
      <c r="K164" s="403"/>
      <c r="L164" s="243">
        <f t="shared" si="12"/>
        <v>0</v>
      </c>
      <c r="M164" s="463"/>
      <c r="N164" s="108"/>
      <c r="O164" s="243">
        <f t="shared" si="13"/>
        <v>0</v>
      </c>
      <c r="P164" s="382"/>
    </row>
    <row r="165" spans="1:16" ht="24" hidden="1" x14ac:dyDescent="0.25">
      <c r="A165" s="63">
        <v>2389</v>
      </c>
      <c r="B165" s="111" t="s">
        <v>180</v>
      </c>
      <c r="C165" s="405">
        <f t="shared" si="9"/>
        <v>0</v>
      </c>
      <c r="D165" s="116">
        <v>0</v>
      </c>
      <c r="E165" s="118"/>
      <c r="F165" s="229">
        <f t="shared" si="10"/>
        <v>0</v>
      </c>
      <c r="G165" s="116"/>
      <c r="H165" s="408"/>
      <c r="I165" s="230">
        <f t="shared" si="11"/>
        <v>0</v>
      </c>
      <c r="J165" s="116">
        <v>0</v>
      </c>
      <c r="K165" s="408"/>
      <c r="L165" s="230">
        <f t="shared" si="12"/>
        <v>0</v>
      </c>
      <c r="M165" s="464"/>
      <c r="N165" s="118"/>
      <c r="O165" s="230">
        <f t="shared" si="13"/>
        <v>0</v>
      </c>
      <c r="P165" s="387"/>
    </row>
    <row r="166" spans="1:16" hidden="1" x14ac:dyDescent="0.25">
      <c r="A166" s="213">
        <v>2390</v>
      </c>
      <c r="B166" s="156" t="s">
        <v>181</v>
      </c>
      <c r="C166" s="405">
        <f t="shared" si="9"/>
        <v>0</v>
      </c>
      <c r="D166" s="231">
        <v>0</v>
      </c>
      <c r="E166" s="234"/>
      <c r="F166" s="218">
        <f t="shared" si="10"/>
        <v>0</v>
      </c>
      <c r="G166" s="231"/>
      <c r="H166" s="467"/>
      <c r="I166" s="219">
        <f t="shared" si="11"/>
        <v>0</v>
      </c>
      <c r="J166" s="231"/>
      <c r="K166" s="467"/>
      <c r="L166" s="219">
        <f t="shared" si="12"/>
        <v>0</v>
      </c>
      <c r="M166" s="468"/>
      <c r="N166" s="234"/>
      <c r="O166" s="219">
        <f t="shared" si="13"/>
        <v>0</v>
      </c>
      <c r="P166" s="434"/>
    </row>
    <row r="167" spans="1:16" hidden="1" x14ac:dyDescent="0.25">
      <c r="A167" s="85">
        <v>2400</v>
      </c>
      <c r="B167" s="210" t="s">
        <v>182</v>
      </c>
      <c r="C167" s="393">
        <f t="shared" si="9"/>
        <v>0</v>
      </c>
      <c r="D167" s="245">
        <v>0</v>
      </c>
      <c r="E167" s="248"/>
      <c r="F167" s="212">
        <f t="shared" si="10"/>
        <v>0</v>
      </c>
      <c r="G167" s="245"/>
      <c r="H167" s="474"/>
      <c r="I167" s="99">
        <f t="shared" si="11"/>
        <v>0</v>
      </c>
      <c r="J167" s="245">
        <v>0</v>
      </c>
      <c r="K167" s="474"/>
      <c r="L167" s="99">
        <f t="shared" si="12"/>
        <v>0</v>
      </c>
      <c r="M167" s="331"/>
      <c r="N167" s="248"/>
      <c r="O167" s="99">
        <f t="shared" si="13"/>
        <v>0</v>
      </c>
      <c r="P167" s="397"/>
    </row>
    <row r="168" spans="1:16" ht="24" hidden="1" x14ac:dyDescent="0.25">
      <c r="A168" s="85">
        <v>2500</v>
      </c>
      <c r="B168" s="210" t="s">
        <v>183</v>
      </c>
      <c r="C168" s="393">
        <f t="shared" si="9"/>
        <v>0</v>
      </c>
      <c r="D168" s="95">
        <f>SUM(D169,D174)</f>
        <v>0</v>
      </c>
      <c r="E168" s="98">
        <f>SUM(E169,E174)</f>
        <v>0</v>
      </c>
      <c r="F168" s="212">
        <f t="shared" si="10"/>
        <v>0</v>
      </c>
      <c r="G168" s="95">
        <f>SUM(G169,G174)</f>
        <v>0</v>
      </c>
      <c r="H168" s="399">
        <f t="shared" ref="H168" si="16">SUM(H169,H174)</f>
        <v>0</v>
      </c>
      <c r="I168" s="99">
        <f t="shared" si="11"/>
        <v>0</v>
      </c>
      <c r="J168" s="95">
        <f>SUM(J169,J174)</f>
        <v>0</v>
      </c>
      <c r="K168" s="399">
        <f t="shared" ref="K168" si="17">SUM(K169,K174)</f>
        <v>0</v>
      </c>
      <c r="L168" s="99">
        <f t="shared" si="12"/>
        <v>0</v>
      </c>
      <c r="M168" s="459">
        <f t="shared" ref="M168:N168" si="18">SUM(M169,M174)</f>
        <v>0</v>
      </c>
      <c r="N168" s="266">
        <f t="shared" si="18"/>
        <v>0</v>
      </c>
      <c r="O168" s="268">
        <f t="shared" si="13"/>
        <v>0</v>
      </c>
      <c r="P168" s="460"/>
    </row>
    <row r="169" spans="1:16" hidden="1" x14ac:dyDescent="0.25">
      <c r="A169" s="237">
        <v>2510</v>
      </c>
      <c r="B169" s="101" t="s">
        <v>184</v>
      </c>
      <c r="C169" s="400">
        <f t="shared" si="9"/>
        <v>0</v>
      </c>
      <c r="D169" s="238">
        <f>SUM(D170:D173)</f>
        <v>0</v>
      </c>
      <c r="E169" s="241">
        <f>SUM(E170:E173)</f>
        <v>0</v>
      </c>
      <c r="F169" s="242">
        <f t="shared" si="10"/>
        <v>0</v>
      </c>
      <c r="G169" s="238">
        <f>SUM(G170:G173)</f>
        <v>0</v>
      </c>
      <c r="H169" s="470">
        <f t="shared" ref="H169" si="19">SUM(H170:H173)</f>
        <v>0</v>
      </c>
      <c r="I169" s="243">
        <f t="shared" si="11"/>
        <v>0</v>
      </c>
      <c r="J169" s="238">
        <f>SUM(J170:J173)</f>
        <v>0</v>
      </c>
      <c r="K169" s="470">
        <f t="shared" ref="K169" si="20">SUM(K170:K173)</f>
        <v>0</v>
      </c>
      <c r="L169" s="243">
        <f t="shared" si="12"/>
        <v>0</v>
      </c>
      <c r="M169" s="475">
        <f t="shared" ref="M169:N169" si="21">SUM(M170:M173)</f>
        <v>0</v>
      </c>
      <c r="N169" s="476">
        <f t="shared" si="21"/>
        <v>0</v>
      </c>
      <c r="O169" s="414">
        <f t="shared" si="13"/>
        <v>0</v>
      </c>
      <c r="P169" s="416"/>
    </row>
    <row r="170" spans="1:16" ht="24" hidden="1" x14ac:dyDescent="0.25">
      <c r="A170" s="64">
        <v>2512</v>
      </c>
      <c r="B170" s="111" t="s">
        <v>185</v>
      </c>
      <c r="C170" s="405">
        <f t="shared" si="9"/>
        <v>0</v>
      </c>
      <c r="D170" s="116">
        <v>0</v>
      </c>
      <c r="E170" s="118"/>
      <c r="F170" s="229">
        <f t="shared" si="10"/>
        <v>0</v>
      </c>
      <c r="G170" s="116"/>
      <c r="H170" s="408"/>
      <c r="I170" s="230">
        <f t="shared" si="11"/>
        <v>0</v>
      </c>
      <c r="J170" s="116"/>
      <c r="K170" s="408"/>
      <c r="L170" s="230">
        <f t="shared" si="12"/>
        <v>0</v>
      </c>
      <c r="M170" s="464"/>
      <c r="N170" s="118"/>
      <c r="O170" s="230">
        <f t="shared" si="13"/>
        <v>0</v>
      </c>
      <c r="P170" s="387"/>
    </row>
    <row r="171" spans="1:16" ht="36" hidden="1" x14ac:dyDescent="0.25">
      <c r="A171" s="64">
        <v>2513</v>
      </c>
      <c r="B171" s="111" t="s">
        <v>186</v>
      </c>
      <c r="C171" s="405">
        <f t="shared" si="9"/>
        <v>0</v>
      </c>
      <c r="D171" s="116">
        <v>0</v>
      </c>
      <c r="E171" s="118"/>
      <c r="F171" s="229">
        <f t="shared" si="10"/>
        <v>0</v>
      </c>
      <c r="G171" s="116"/>
      <c r="H171" s="408"/>
      <c r="I171" s="230">
        <f t="shared" si="11"/>
        <v>0</v>
      </c>
      <c r="J171" s="116">
        <v>0</v>
      </c>
      <c r="K171" s="408"/>
      <c r="L171" s="230">
        <f t="shared" si="12"/>
        <v>0</v>
      </c>
      <c r="M171" s="464"/>
      <c r="N171" s="118"/>
      <c r="O171" s="230">
        <f t="shared" si="13"/>
        <v>0</v>
      </c>
      <c r="P171" s="387"/>
    </row>
    <row r="172" spans="1:16" ht="24" hidden="1" x14ac:dyDescent="0.25">
      <c r="A172" s="64">
        <v>2515</v>
      </c>
      <c r="B172" s="111" t="s">
        <v>187</v>
      </c>
      <c r="C172" s="405">
        <f t="shared" si="9"/>
        <v>0</v>
      </c>
      <c r="D172" s="116">
        <v>0</v>
      </c>
      <c r="E172" s="118"/>
      <c r="F172" s="229">
        <f t="shared" si="10"/>
        <v>0</v>
      </c>
      <c r="G172" s="116"/>
      <c r="H172" s="408"/>
      <c r="I172" s="230">
        <f t="shared" si="11"/>
        <v>0</v>
      </c>
      <c r="J172" s="116">
        <v>0</v>
      </c>
      <c r="K172" s="408"/>
      <c r="L172" s="230">
        <f t="shared" si="12"/>
        <v>0</v>
      </c>
      <c r="M172" s="464"/>
      <c r="N172" s="118"/>
      <c r="O172" s="230">
        <f t="shared" si="13"/>
        <v>0</v>
      </c>
      <c r="P172" s="387"/>
    </row>
    <row r="173" spans="1:16" ht="24" hidden="1" x14ac:dyDescent="0.25">
      <c r="A173" s="64">
        <v>2519</v>
      </c>
      <c r="B173" s="111" t="s">
        <v>188</v>
      </c>
      <c r="C173" s="405">
        <f t="shared" si="9"/>
        <v>0</v>
      </c>
      <c r="D173" s="116">
        <v>0</v>
      </c>
      <c r="E173" s="118"/>
      <c r="F173" s="229">
        <f t="shared" si="10"/>
        <v>0</v>
      </c>
      <c r="G173" s="116"/>
      <c r="H173" s="408"/>
      <c r="I173" s="230">
        <f t="shared" si="11"/>
        <v>0</v>
      </c>
      <c r="J173" s="116">
        <v>0</v>
      </c>
      <c r="K173" s="408"/>
      <c r="L173" s="230">
        <f t="shared" si="12"/>
        <v>0</v>
      </c>
      <c r="M173" s="464"/>
      <c r="N173" s="118"/>
      <c r="O173" s="230">
        <f t="shared" si="13"/>
        <v>0</v>
      </c>
      <c r="P173" s="387"/>
    </row>
    <row r="174" spans="1:16" ht="24" hidden="1" x14ac:dyDescent="0.25">
      <c r="A174" s="224">
        <v>2520</v>
      </c>
      <c r="B174" s="111" t="s">
        <v>189</v>
      </c>
      <c r="C174" s="405">
        <f t="shared" si="9"/>
        <v>0</v>
      </c>
      <c r="D174" s="116">
        <v>0</v>
      </c>
      <c r="E174" s="118"/>
      <c r="F174" s="229">
        <f t="shared" si="10"/>
        <v>0</v>
      </c>
      <c r="G174" s="116"/>
      <c r="H174" s="408"/>
      <c r="I174" s="230">
        <f t="shared" si="11"/>
        <v>0</v>
      </c>
      <c r="J174" s="116">
        <v>0</v>
      </c>
      <c r="K174" s="408"/>
      <c r="L174" s="230">
        <f t="shared" si="12"/>
        <v>0</v>
      </c>
      <c r="M174" s="464"/>
      <c r="N174" s="118"/>
      <c r="O174" s="230">
        <f t="shared" si="13"/>
        <v>0</v>
      </c>
      <c r="P174" s="387"/>
    </row>
    <row r="175" spans="1:16" s="252" customFormat="1" ht="48" hidden="1" x14ac:dyDescent="0.25">
      <c r="A175" s="29">
        <v>2800</v>
      </c>
      <c r="B175" s="101" t="s">
        <v>190</v>
      </c>
      <c r="C175" s="400">
        <f t="shared" si="9"/>
        <v>0</v>
      </c>
      <c r="D175" s="57">
        <v>0</v>
      </c>
      <c r="E175" s="60"/>
      <c r="F175" s="56">
        <f t="shared" si="10"/>
        <v>0</v>
      </c>
      <c r="G175" s="57"/>
      <c r="H175" s="379"/>
      <c r="I175" s="380">
        <f t="shared" si="11"/>
        <v>0</v>
      </c>
      <c r="J175" s="57">
        <v>0</v>
      </c>
      <c r="K175" s="379"/>
      <c r="L175" s="380">
        <f t="shared" si="12"/>
        <v>0</v>
      </c>
      <c r="M175" s="381"/>
      <c r="N175" s="60"/>
      <c r="O175" s="380">
        <f t="shared" si="13"/>
        <v>0</v>
      </c>
      <c r="P175" s="382"/>
    </row>
    <row r="176" spans="1:16" hidden="1" x14ac:dyDescent="0.25">
      <c r="A176" s="200">
        <v>3000</v>
      </c>
      <c r="B176" s="200" t="s">
        <v>191</v>
      </c>
      <c r="C176" s="455">
        <f t="shared" si="9"/>
        <v>0</v>
      </c>
      <c r="D176" s="206">
        <f>SUM(D177,D187)</f>
        <v>0</v>
      </c>
      <c r="E176" s="207">
        <f>SUM(E177,E187)</f>
        <v>0</v>
      </c>
      <c r="F176" s="208">
        <f t="shared" si="10"/>
        <v>0</v>
      </c>
      <c r="G176" s="206">
        <f>SUM(G177,G187)</f>
        <v>0</v>
      </c>
      <c r="H176" s="456">
        <f>SUM(H177,H187)</f>
        <v>0</v>
      </c>
      <c r="I176" s="209">
        <f t="shared" si="11"/>
        <v>0</v>
      </c>
      <c r="J176" s="206">
        <f>SUM(J177,J187)</f>
        <v>0</v>
      </c>
      <c r="K176" s="456">
        <f>SUM(K177,K187)</f>
        <v>0</v>
      </c>
      <c r="L176" s="209">
        <f t="shared" si="12"/>
        <v>0</v>
      </c>
      <c r="M176" s="457">
        <f>SUM(M177,M187)</f>
        <v>0</v>
      </c>
      <c r="N176" s="207">
        <f>SUM(N177,N187)</f>
        <v>0</v>
      </c>
      <c r="O176" s="209">
        <f t="shared" si="13"/>
        <v>0</v>
      </c>
      <c r="P176" s="458"/>
    </row>
    <row r="177" spans="1:16" ht="24" hidden="1" x14ac:dyDescent="0.25">
      <c r="A177" s="85">
        <v>3200</v>
      </c>
      <c r="B177" s="253" t="s">
        <v>192</v>
      </c>
      <c r="C177" s="393">
        <f t="shared" si="9"/>
        <v>0</v>
      </c>
      <c r="D177" s="95">
        <f>SUM(D178,D182)</f>
        <v>0</v>
      </c>
      <c r="E177" s="98">
        <f>SUM(E178,E182)</f>
        <v>0</v>
      </c>
      <c r="F177" s="212">
        <f t="shared" si="10"/>
        <v>0</v>
      </c>
      <c r="G177" s="95">
        <f>SUM(G178,G182)</f>
        <v>0</v>
      </c>
      <c r="H177" s="399">
        <f t="shared" ref="H177" si="22">SUM(H178,H182)</f>
        <v>0</v>
      </c>
      <c r="I177" s="99">
        <f t="shared" si="11"/>
        <v>0</v>
      </c>
      <c r="J177" s="95">
        <f>SUM(J178,J182)</f>
        <v>0</v>
      </c>
      <c r="K177" s="399">
        <f t="shared" ref="K177" si="23">SUM(K178,K182)</f>
        <v>0</v>
      </c>
      <c r="L177" s="99">
        <f t="shared" si="12"/>
        <v>0</v>
      </c>
      <c r="M177" s="459">
        <f t="shared" ref="M177:N177" si="24">SUM(M178,M182)</f>
        <v>0</v>
      </c>
      <c r="N177" s="266">
        <f t="shared" si="24"/>
        <v>0</v>
      </c>
      <c r="O177" s="268">
        <f t="shared" si="13"/>
        <v>0</v>
      </c>
      <c r="P177" s="460"/>
    </row>
    <row r="178" spans="1:16" ht="36" hidden="1" x14ac:dyDescent="0.25">
      <c r="A178" s="237">
        <v>3260</v>
      </c>
      <c r="B178" s="101" t="s">
        <v>193</v>
      </c>
      <c r="C178" s="400">
        <f t="shared" si="9"/>
        <v>0</v>
      </c>
      <c r="D178" s="238">
        <f>SUM(D179:D181)</f>
        <v>0</v>
      </c>
      <c r="E178" s="241">
        <f>SUM(E179:E181)</f>
        <v>0</v>
      </c>
      <c r="F178" s="242">
        <f t="shared" si="10"/>
        <v>0</v>
      </c>
      <c r="G178" s="238">
        <f>SUM(G179:G181)</f>
        <v>0</v>
      </c>
      <c r="H178" s="470">
        <f>SUM(H179:H181)</f>
        <v>0</v>
      </c>
      <c r="I178" s="243">
        <f t="shared" si="11"/>
        <v>0</v>
      </c>
      <c r="J178" s="238">
        <f>SUM(J179:J181)</f>
        <v>0</v>
      </c>
      <c r="K178" s="470">
        <f>SUM(K179:K181)</f>
        <v>0</v>
      </c>
      <c r="L178" s="243">
        <f t="shared" si="12"/>
        <v>0</v>
      </c>
      <c r="M178" s="471">
        <f>SUM(M179:M181)</f>
        <v>0</v>
      </c>
      <c r="N178" s="241">
        <f>SUM(N179:N181)</f>
        <v>0</v>
      </c>
      <c r="O178" s="243">
        <f t="shared" si="13"/>
        <v>0</v>
      </c>
      <c r="P178" s="382"/>
    </row>
    <row r="179" spans="1:16" ht="24" hidden="1" x14ac:dyDescent="0.25">
      <c r="A179" s="64">
        <v>3261</v>
      </c>
      <c r="B179" s="111" t="s">
        <v>194</v>
      </c>
      <c r="C179" s="405">
        <f t="shared" si="9"/>
        <v>0</v>
      </c>
      <c r="D179" s="116">
        <v>0</v>
      </c>
      <c r="E179" s="118"/>
      <c r="F179" s="229">
        <f t="shared" si="10"/>
        <v>0</v>
      </c>
      <c r="G179" s="116"/>
      <c r="H179" s="408"/>
      <c r="I179" s="230">
        <f t="shared" si="11"/>
        <v>0</v>
      </c>
      <c r="J179" s="116">
        <v>0</v>
      </c>
      <c r="K179" s="408"/>
      <c r="L179" s="230">
        <f t="shared" si="12"/>
        <v>0</v>
      </c>
      <c r="M179" s="464"/>
      <c r="N179" s="118"/>
      <c r="O179" s="230">
        <f t="shared" si="13"/>
        <v>0</v>
      </c>
      <c r="P179" s="387"/>
    </row>
    <row r="180" spans="1:16" ht="36" hidden="1" x14ac:dyDescent="0.25">
      <c r="A180" s="64">
        <v>3262</v>
      </c>
      <c r="B180" s="111" t="s">
        <v>195</v>
      </c>
      <c r="C180" s="405">
        <f t="shared" si="9"/>
        <v>0</v>
      </c>
      <c r="D180" s="116">
        <v>0</v>
      </c>
      <c r="E180" s="118"/>
      <c r="F180" s="229">
        <f t="shared" si="10"/>
        <v>0</v>
      </c>
      <c r="G180" s="116"/>
      <c r="H180" s="408"/>
      <c r="I180" s="230">
        <f t="shared" si="11"/>
        <v>0</v>
      </c>
      <c r="J180" s="116">
        <v>0</v>
      </c>
      <c r="K180" s="408"/>
      <c r="L180" s="230">
        <f t="shared" si="12"/>
        <v>0</v>
      </c>
      <c r="M180" s="464"/>
      <c r="N180" s="118"/>
      <c r="O180" s="230">
        <f t="shared" si="13"/>
        <v>0</v>
      </c>
      <c r="P180" s="387"/>
    </row>
    <row r="181" spans="1:16" ht="24" hidden="1" x14ac:dyDescent="0.25">
      <c r="A181" s="64">
        <v>3263</v>
      </c>
      <c r="B181" s="111" t="s">
        <v>196</v>
      </c>
      <c r="C181" s="405">
        <f t="shared" si="9"/>
        <v>0</v>
      </c>
      <c r="D181" s="116">
        <v>0</v>
      </c>
      <c r="E181" s="118"/>
      <c r="F181" s="229">
        <f t="shared" si="10"/>
        <v>0</v>
      </c>
      <c r="G181" s="116"/>
      <c r="H181" s="408"/>
      <c r="I181" s="230">
        <f t="shared" si="11"/>
        <v>0</v>
      </c>
      <c r="J181" s="116">
        <v>0</v>
      </c>
      <c r="K181" s="408"/>
      <c r="L181" s="230">
        <f t="shared" si="12"/>
        <v>0</v>
      </c>
      <c r="M181" s="464"/>
      <c r="N181" s="118"/>
      <c r="O181" s="230">
        <f t="shared" si="13"/>
        <v>0</v>
      </c>
      <c r="P181" s="387"/>
    </row>
    <row r="182" spans="1:16" ht="84" hidden="1" x14ac:dyDescent="0.25">
      <c r="A182" s="237">
        <v>3290</v>
      </c>
      <c r="B182" s="101" t="s">
        <v>341</v>
      </c>
      <c r="C182" s="405">
        <f t="shared" ref="C182:C258" si="25">F182+I182+L182+O182</f>
        <v>0</v>
      </c>
      <c r="D182" s="238">
        <f>SUM(D183:D186)</f>
        <v>0</v>
      </c>
      <c r="E182" s="241">
        <f>SUM(E183:E186)</f>
        <v>0</v>
      </c>
      <c r="F182" s="242">
        <f t="shared" si="10"/>
        <v>0</v>
      </c>
      <c r="G182" s="238">
        <f>SUM(G183:G186)</f>
        <v>0</v>
      </c>
      <c r="H182" s="470">
        <f t="shared" ref="H182" si="26">SUM(H183:H186)</f>
        <v>0</v>
      </c>
      <c r="I182" s="243">
        <f t="shared" si="11"/>
        <v>0</v>
      </c>
      <c r="J182" s="238">
        <f>SUM(J183:J186)</f>
        <v>0</v>
      </c>
      <c r="K182" s="470">
        <f t="shared" ref="K182" si="27">SUM(K183:K186)</f>
        <v>0</v>
      </c>
      <c r="L182" s="243">
        <f t="shared" si="12"/>
        <v>0</v>
      </c>
      <c r="M182" s="477">
        <f t="shared" ref="M182:N182" si="28">SUM(M183:M186)</f>
        <v>0</v>
      </c>
      <c r="N182" s="478">
        <f t="shared" si="28"/>
        <v>0</v>
      </c>
      <c r="O182" s="479">
        <f t="shared" si="13"/>
        <v>0</v>
      </c>
      <c r="P182" s="480"/>
    </row>
    <row r="183" spans="1:16" ht="72" hidden="1" x14ac:dyDescent="0.25">
      <c r="A183" s="64">
        <v>3291</v>
      </c>
      <c r="B183" s="111" t="s">
        <v>198</v>
      </c>
      <c r="C183" s="405">
        <f t="shared" si="25"/>
        <v>0</v>
      </c>
      <c r="D183" s="116">
        <v>0</v>
      </c>
      <c r="E183" s="118"/>
      <c r="F183" s="229">
        <f t="shared" ref="F183:F246" si="29">D183+E183</f>
        <v>0</v>
      </c>
      <c r="G183" s="116"/>
      <c r="H183" s="408"/>
      <c r="I183" s="230">
        <f t="shared" ref="I183:I246" si="30">G183+H183</f>
        <v>0</v>
      </c>
      <c r="J183" s="116">
        <v>0</v>
      </c>
      <c r="K183" s="408"/>
      <c r="L183" s="230">
        <f t="shared" ref="L183:L246" si="31">J183+K183</f>
        <v>0</v>
      </c>
      <c r="M183" s="464"/>
      <c r="N183" s="118"/>
      <c r="O183" s="230">
        <f t="shared" ref="O183:O246" si="32">M183+N183</f>
        <v>0</v>
      </c>
      <c r="P183" s="387"/>
    </row>
    <row r="184" spans="1:16" ht="72" hidden="1" x14ac:dyDescent="0.25">
      <c r="A184" s="64">
        <v>3292</v>
      </c>
      <c r="B184" s="111" t="s">
        <v>199</v>
      </c>
      <c r="C184" s="405">
        <f t="shared" si="25"/>
        <v>0</v>
      </c>
      <c r="D184" s="116">
        <v>0</v>
      </c>
      <c r="E184" s="118"/>
      <c r="F184" s="229">
        <f t="shared" si="29"/>
        <v>0</v>
      </c>
      <c r="G184" s="116"/>
      <c r="H184" s="408"/>
      <c r="I184" s="230">
        <f t="shared" si="30"/>
        <v>0</v>
      </c>
      <c r="J184" s="116">
        <v>0</v>
      </c>
      <c r="K184" s="408"/>
      <c r="L184" s="230">
        <f t="shared" si="31"/>
        <v>0</v>
      </c>
      <c r="M184" s="464"/>
      <c r="N184" s="118"/>
      <c r="O184" s="230">
        <f t="shared" si="32"/>
        <v>0</v>
      </c>
      <c r="P184" s="387"/>
    </row>
    <row r="185" spans="1:16" ht="72" hidden="1" x14ac:dyDescent="0.25">
      <c r="A185" s="64">
        <v>3293</v>
      </c>
      <c r="B185" s="111" t="s">
        <v>200</v>
      </c>
      <c r="C185" s="405">
        <f t="shared" si="25"/>
        <v>0</v>
      </c>
      <c r="D185" s="116">
        <v>0</v>
      </c>
      <c r="E185" s="118"/>
      <c r="F185" s="229">
        <f t="shared" si="29"/>
        <v>0</v>
      </c>
      <c r="G185" s="116"/>
      <c r="H185" s="408"/>
      <c r="I185" s="230">
        <f t="shared" si="30"/>
        <v>0</v>
      </c>
      <c r="J185" s="116">
        <v>0</v>
      </c>
      <c r="K185" s="408"/>
      <c r="L185" s="230">
        <f t="shared" si="31"/>
        <v>0</v>
      </c>
      <c r="M185" s="464"/>
      <c r="N185" s="118"/>
      <c r="O185" s="230">
        <f t="shared" si="32"/>
        <v>0</v>
      </c>
      <c r="P185" s="387"/>
    </row>
    <row r="186" spans="1:16" ht="60" hidden="1" x14ac:dyDescent="0.25">
      <c r="A186" s="256">
        <v>3294</v>
      </c>
      <c r="B186" s="111" t="s">
        <v>201</v>
      </c>
      <c r="C186" s="481">
        <f t="shared" si="25"/>
        <v>0</v>
      </c>
      <c r="D186" s="257">
        <v>0</v>
      </c>
      <c r="E186" s="260"/>
      <c r="F186" s="482">
        <f t="shared" si="29"/>
        <v>0</v>
      </c>
      <c r="G186" s="257"/>
      <c r="H186" s="483"/>
      <c r="I186" s="479">
        <f t="shared" si="30"/>
        <v>0</v>
      </c>
      <c r="J186" s="257">
        <v>0</v>
      </c>
      <c r="K186" s="483"/>
      <c r="L186" s="479">
        <f t="shared" si="31"/>
        <v>0</v>
      </c>
      <c r="M186" s="484"/>
      <c r="N186" s="260"/>
      <c r="O186" s="479">
        <f t="shared" si="32"/>
        <v>0</v>
      </c>
      <c r="P186" s="480"/>
    </row>
    <row r="187" spans="1:16" ht="48" hidden="1" x14ac:dyDescent="0.25">
      <c r="A187" s="137">
        <v>3300</v>
      </c>
      <c r="B187" s="253" t="s">
        <v>202</v>
      </c>
      <c r="C187" s="485">
        <f t="shared" si="25"/>
        <v>0</v>
      </c>
      <c r="D187" s="211">
        <f>SUM(D188:D189)</f>
        <v>0</v>
      </c>
      <c r="E187" s="266">
        <f>SUM(E188:E189)</f>
        <v>0</v>
      </c>
      <c r="F187" s="267">
        <f t="shared" si="29"/>
        <v>0</v>
      </c>
      <c r="G187" s="211">
        <f>SUM(G188:G189)</f>
        <v>0</v>
      </c>
      <c r="H187" s="486">
        <f t="shared" ref="H187" si="33">SUM(H188:H189)</f>
        <v>0</v>
      </c>
      <c r="I187" s="268">
        <f t="shared" si="30"/>
        <v>0</v>
      </c>
      <c r="J187" s="211">
        <f>SUM(J188:J189)</f>
        <v>0</v>
      </c>
      <c r="K187" s="486">
        <f t="shared" ref="K187" si="34">SUM(K188:K189)</f>
        <v>0</v>
      </c>
      <c r="L187" s="268">
        <f t="shared" si="31"/>
        <v>0</v>
      </c>
      <c r="M187" s="459">
        <f t="shared" ref="M187:N187" si="35">SUM(M188:M189)</f>
        <v>0</v>
      </c>
      <c r="N187" s="266">
        <f t="shared" si="35"/>
        <v>0</v>
      </c>
      <c r="O187" s="268">
        <f t="shared" si="32"/>
        <v>0</v>
      </c>
      <c r="P187" s="460"/>
    </row>
    <row r="188" spans="1:16" ht="48" hidden="1" x14ac:dyDescent="0.25">
      <c r="A188" s="155">
        <v>3310</v>
      </c>
      <c r="B188" s="156" t="s">
        <v>203</v>
      </c>
      <c r="C188" s="435">
        <f t="shared" si="25"/>
        <v>0</v>
      </c>
      <c r="D188" s="231">
        <v>0</v>
      </c>
      <c r="E188" s="234"/>
      <c r="F188" s="218">
        <f t="shared" si="29"/>
        <v>0</v>
      </c>
      <c r="G188" s="231"/>
      <c r="H188" s="467"/>
      <c r="I188" s="219">
        <f t="shared" si="30"/>
        <v>0</v>
      </c>
      <c r="J188" s="231">
        <v>0</v>
      </c>
      <c r="K188" s="467"/>
      <c r="L188" s="219">
        <f t="shared" si="31"/>
        <v>0</v>
      </c>
      <c r="M188" s="468"/>
      <c r="N188" s="234"/>
      <c r="O188" s="219">
        <f t="shared" si="32"/>
        <v>0</v>
      </c>
      <c r="P188" s="434"/>
    </row>
    <row r="189" spans="1:16" ht="60" hidden="1" x14ac:dyDescent="0.25">
      <c r="A189" s="55">
        <v>3320</v>
      </c>
      <c r="B189" s="101" t="s">
        <v>204</v>
      </c>
      <c r="C189" s="400">
        <f t="shared" si="25"/>
        <v>0</v>
      </c>
      <c r="D189" s="106">
        <v>0</v>
      </c>
      <c r="E189" s="108"/>
      <c r="F189" s="242">
        <f t="shared" si="29"/>
        <v>0</v>
      </c>
      <c r="G189" s="106"/>
      <c r="H189" s="403"/>
      <c r="I189" s="243">
        <f t="shared" si="30"/>
        <v>0</v>
      </c>
      <c r="J189" s="106">
        <v>0</v>
      </c>
      <c r="K189" s="403"/>
      <c r="L189" s="243">
        <f t="shared" si="31"/>
        <v>0</v>
      </c>
      <c r="M189" s="463"/>
      <c r="N189" s="108"/>
      <c r="O189" s="243">
        <f t="shared" si="32"/>
        <v>0</v>
      </c>
      <c r="P189" s="382"/>
    </row>
    <row r="190" spans="1:16" hidden="1" x14ac:dyDescent="0.25">
      <c r="A190" s="269">
        <v>4000</v>
      </c>
      <c r="B190" s="200" t="s">
        <v>205</v>
      </c>
      <c r="C190" s="455">
        <f t="shared" si="25"/>
        <v>0</v>
      </c>
      <c r="D190" s="206">
        <f>SUM(D191,D194)</f>
        <v>0</v>
      </c>
      <c r="E190" s="207">
        <f>SUM(E191,E194)</f>
        <v>0</v>
      </c>
      <c r="F190" s="208">
        <f t="shared" si="29"/>
        <v>0</v>
      </c>
      <c r="G190" s="206">
        <f>SUM(G191,G194)</f>
        <v>0</v>
      </c>
      <c r="H190" s="456">
        <f>SUM(H191,H194)</f>
        <v>0</v>
      </c>
      <c r="I190" s="209">
        <f t="shared" si="30"/>
        <v>0</v>
      </c>
      <c r="J190" s="206">
        <f>SUM(J191,J194)</f>
        <v>0</v>
      </c>
      <c r="K190" s="456">
        <f>SUM(K191,K194)</f>
        <v>0</v>
      </c>
      <c r="L190" s="209">
        <f t="shared" si="31"/>
        <v>0</v>
      </c>
      <c r="M190" s="457">
        <f>SUM(M191,M194)</f>
        <v>0</v>
      </c>
      <c r="N190" s="207">
        <f>SUM(N191,N194)</f>
        <v>0</v>
      </c>
      <c r="O190" s="209">
        <f t="shared" si="32"/>
        <v>0</v>
      </c>
      <c r="P190" s="458"/>
    </row>
    <row r="191" spans="1:16" ht="24" hidden="1" x14ac:dyDescent="0.25">
      <c r="A191" s="270">
        <v>4200</v>
      </c>
      <c r="B191" s="210" t="s">
        <v>206</v>
      </c>
      <c r="C191" s="393">
        <f t="shared" si="25"/>
        <v>0</v>
      </c>
      <c r="D191" s="95">
        <f>SUM(D192,D193)</f>
        <v>0</v>
      </c>
      <c r="E191" s="98">
        <f>SUM(E192,E193)</f>
        <v>0</v>
      </c>
      <c r="F191" s="212">
        <f t="shared" si="29"/>
        <v>0</v>
      </c>
      <c r="G191" s="95">
        <f>SUM(G192,G193)</f>
        <v>0</v>
      </c>
      <c r="H191" s="399">
        <f>SUM(H192,H193)</f>
        <v>0</v>
      </c>
      <c r="I191" s="99">
        <f t="shared" si="30"/>
        <v>0</v>
      </c>
      <c r="J191" s="95">
        <f>SUM(J192,J193)</f>
        <v>0</v>
      </c>
      <c r="K191" s="399">
        <f>SUM(K192,K193)</f>
        <v>0</v>
      </c>
      <c r="L191" s="99">
        <f t="shared" si="31"/>
        <v>0</v>
      </c>
      <c r="M191" s="469">
        <f>SUM(M192,M193)</f>
        <v>0</v>
      </c>
      <c r="N191" s="98">
        <f>SUM(N192,N193)</f>
        <v>0</v>
      </c>
      <c r="O191" s="99">
        <f t="shared" si="32"/>
        <v>0</v>
      </c>
      <c r="P191" s="397"/>
    </row>
    <row r="192" spans="1:16" ht="36" hidden="1" x14ac:dyDescent="0.25">
      <c r="A192" s="237">
        <v>4240</v>
      </c>
      <c r="B192" s="101" t="s">
        <v>207</v>
      </c>
      <c r="C192" s="400">
        <f t="shared" si="25"/>
        <v>0</v>
      </c>
      <c r="D192" s="106">
        <v>0</v>
      </c>
      <c r="E192" s="108"/>
      <c r="F192" s="242">
        <f t="shared" si="29"/>
        <v>0</v>
      </c>
      <c r="G192" s="106"/>
      <c r="H192" s="403"/>
      <c r="I192" s="243">
        <f t="shared" si="30"/>
        <v>0</v>
      </c>
      <c r="J192" s="106">
        <v>0</v>
      </c>
      <c r="K192" s="403"/>
      <c r="L192" s="243">
        <f t="shared" si="31"/>
        <v>0</v>
      </c>
      <c r="M192" s="463"/>
      <c r="N192" s="108"/>
      <c r="O192" s="243">
        <f t="shared" si="32"/>
        <v>0</v>
      </c>
      <c r="P192" s="382"/>
    </row>
    <row r="193" spans="1:16" ht="24" hidden="1" x14ac:dyDescent="0.25">
      <c r="A193" s="224">
        <v>4250</v>
      </c>
      <c r="B193" s="111" t="s">
        <v>208</v>
      </c>
      <c r="C193" s="405">
        <f t="shared" si="25"/>
        <v>0</v>
      </c>
      <c r="D193" s="116">
        <v>0</v>
      </c>
      <c r="E193" s="118"/>
      <c r="F193" s="229">
        <f t="shared" si="29"/>
        <v>0</v>
      </c>
      <c r="G193" s="116"/>
      <c r="H193" s="408"/>
      <c r="I193" s="230">
        <f t="shared" si="30"/>
        <v>0</v>
      </c>
      <c r="J193" s="116">
        <v>0</v>
      </c>
      <c r="K193" s="408"/>
      <c r="L193" s="230">
        <f t="shared" si="31"/>
        <v>0</v>
      </c>
      <c r="M193" s="464"/>
      <c r="N193" s="118"/>
      <c r="O193" s="230">
        <f t="shared" si="32"/>
        <v>0</v>
      </c>
      <c r="P193" s="387"/>
    </row>
    <row r="194" spans="1:16" hidden="1" x14ac:dyDescent="0.25">
      <c r="A194" s="85">
        <v>4300</v>
      </c>
      <c r="B194" s="210" t="s">
        <v>209</v>
      </c>
      <c r="C194" s="393">
        <f t="shared" si="25"/>
        <v>0</v>
      </c>
      <c r="D194" s="95">
        <f>SUM(D195)</f>
        <v>0</v>
      </c>
      <c r="E194" s="98">
        <f>SUM(E195)</f>
        <v>0</v>
      </c>
      <c r="F194" s="212">
        <f t="shared" si="29"/>
        <v>0</v>
      </c>
      <c r="G194" s="95">
        <f>SUM(G195)</f>
        <v>0</v>
      </c>
      <c r="H194" s="399">
        <f>SUM(H195)</f>
        <v>0</v>
      </c>
      <c r="I194" s="99">
        <f t="shared" si="30"/>
        <v>0</v>
      </c>
      <c r="J194" s="95">
        <f>SUM(J195)</f>
        <v>0</v>
      </c>
      <c r="K194" s="399">
        <f>SUM(K195)</f>
        <v>0</v>
      </c>
      <c r="L194" s="99">
        <f t="shared" si="31"/>
        <v>0</v>
      </c>
      <c r="M194" s="469">
        <f>SUM(M195)</f>
        <v>0</v>
      </c>
      <c r="N194" s="98">
        <f>SUM(N195)</f>
        <v>0</v>
      </c>
      <c r="O194" s="99">
        <f t="shared" si="32"/>
        <v>0</v>
      </c>
      <c r="P194" s="397"/>
    </row>
    <row r="195" spans="1:16" ht="24" hidden="1" x14ac:dyDescent="0.25">
      <c r="A195" s="237">
        <v>4310</v>
      </c>
      <c r="B195" s="101" t="s">
        <v>210</v>
      </c>
      <c r="C195" s="400">
        <f t="shared" si="25"/>
        <v>0</v>
      </c>
      <c r="D195" s="238">
        <f>SUM(D196:D196)</f>
        <v>0</v>
      </c>
      <c r="E195" s="241">
        <f>SUM(E196:E196)</f>
        <v>0</v>
      </c>
      <c r="F195" s="242">
        <f t="shared" si="29"/>
        <v>0</v>
      </c>
      <c r="G195" s="238">
        <f>SUM(G196:G196)</f>
        <v>0</v>
      </c>
      <c r="H195" s="470">
        <f>SUM(H196:H196)</f>
        <v>0</v>
      </c>
      <c r="I195" s="243">
        <f t="shared" si="30"/>
        <v>0</v>
      </c>
      <c r="J195" s="238">
        <f>SUM(J196:J196)</f>
        <v>0</v>
      </c>
      <c r="K195" s="470">
        <f>SUM(K196:K196)</f>
        <v>0</v>
      </c>
      <c r="L195" s="243">
        <f t="shared" si="31"/>
        <v>0</v>
      </c>
      <c r="M195" s="471">
        <f>SUM(M196:M196)</f>
        <v>0</v>
      </c>
      <c r="N195" s="241">
        <f>SUM(N196:N196)</f>
        <v>0</v>
      </c>
      <c r="O195" s="243">
        <f t="shared" si="32"/>
        <v>0</v>
      </c>
      <c r="P195" s="382"/>
    </row>
    <row r="196" spans="1:16" ht="36" hidden="1" x14ac:dyDescent="0.25">
      <c r="A196" s="64">
        <v>4311</v>
      </c>
      <c r="B196" s="111" t="s">
        <v>211</v>
      </c>
      <c r="C196" s="405">
        <f t="shared" si="25"/>
        <v>0</v>
      </c>
      <c r="D196" s="116">
        <v>0</v>
      </c>
      <c r="E196" s="118"/>
      <c r="F196" s="229">
        <f t="shared" si="29"/>
        <v>0</v>
      </c>
      <c r="G196" s="116"/>
      <c r="H196" s="408"/>
      <c r="I196" s="230">
        <f t="shared" si="30"/>
        <v>0</v>
      </c>
      <c r="J196" s="116">
        <v>0</v>
      </c>
      <c r="K196" s="408"/>
      <c r="L196" s="230">
        <f t="shared" si="31"/>
        <v>0</v>
      </c>
      <c r="M196" s="464"/>
      <c r="N196" s="118"/>
      <c r="O196" s="230">
        <f t="shared" si="32"/>
        <v>0</v>
      </c>
      <c r="P196" s="387"/>
    </row>
    <row r="197" spans="1:16" s="37" customFormat="1" ht="24" x14ac:dyDescent="0.25">
      <c r="A197" s="271"/>
      <c r="B197" s="29" t="s">
        <v>212</v>
      </c>
      <c r="C197" s="452">
        <f t="shared" si="25"/>
        <v>1984524</v>
      </c>
      <c r="D197" s="173">
        <f>SUM(D198,D233,D271)</f>
        <v>1989183</v>
      </c>
      <c r="E197" s="174">
        <f>SUM(E198,E233,E271)</f>
        <v>-4659</v>
      </c>
      <c r="F197" s="175">
        <f t="shared" si="29"/>
        <v>1984524</v>
      </c>
      <c r="G197" s="173">
        <f>SUM(G198,G233,G271)</f>
        <v>0</v>
      </c>
      <c r="H197" s="453">
        <f>SUM(H198,H233,H271)</f>
        <v>0</v>
      </c>
      <c r="I197" s="199">
        <f t="shared" si="30"/>
        <v>0</v>
      </c>
      <c r="J197" s="173">
        <f>SUM(J198,J233,J271)</f>
        <v>0</v>
      </c>
      <c r="K197" s="453">
        <f>SUM(K198,K233,K271)</f>
        <v>0</v>
      </c>
      <c r="L197" s="199">
        <f t="shared" si="31"/>
        <v>0</v>
      </c>
      <c r="M197" s="487">
        <f>SUM(M198,M233,M271)</f>
        <v>0</v>
      </c>
      <c r="N197" s="488">
        <f>SUM(N198,N233,N271)</f>
        <v>0</v>
      </c>
      <c r="O197" s="489">
        <f t="shared" si="32"/>
        <v>0</v>
      </c>
      <c r="P197" s="490"/>
    </row>
    <row r="198" spans="1:16" x14ac:dyDescent="0.25">
      <c r="A198" s="200">
        <v>5000</v>
      </c>
      <c r="B198" s="200" t="s">
        <v>213</v>
      </c>
      <c r="C198" s="455">
        <f>F198+I198+L198+O198</f>
        <v>1984524</v>
      </c>
      <c r="D198" s="206">
        <f>D199+D207</f>
        <v>1989183</v>
      </c>
      <c r="E198" s="604">
        <f>E199+E207</f>
        <v>-4659</v>
      </c>
      <c r="F198" s="608">
        <f t="shared" si="29"/>
        <v>1984524</v>
      </c>
      <c r="G198" s="206">
        <f>G199+G207</f>
        <v>0</v>
      </c>
      <c r="H198" s="456">
        <f>H199+H207</f>
        <v>0</v>
      </c>
      <c r="I198" s="209">
        <f t="shared" si="30"/>
        <v>0</v>
      </c>
      <c r="J198" s="206">
        <f>J199+J207</f>
        <v>0</v>
      </c>
      <c r="K198" s="456">
        <f>K199+K207</f>
        <v>0</v>
      </c>
      <c r="L198" s="209">
        <f t="shared" si="31"/>
        <v>0</v>
      </c>
      <c r="M198" s="457">
        <f>M199+M207</f>
        <v>0</v>
      </c>
      <c r="N198" s="207">
        <f>N199+N207</f>
        <v>0</v>
      </c>
      <c r="O198" s="209">
        <f t="shared" si="32"/>
        <v>0</v>
      </c>
      <c r="P198" s="458"/>
    </row>
    <row r="199" spans="1:16" hidden="1" x14ac:dyDescent="0.25">
      <c r="A199" s="85">
        <v>5100</v>
      </c>
      <c r="B199" s="210" t="s">
        <v>214</v>
      </c>
      <c r="C199" s="393">
        <f t="shared" si="25"/>
        <v>0</v>
      </c>
      <c r="D199" s="95">
        <f>D200+D201+D204+D205+D206</f>
        <v>0</v>
      </c>
      <c r="E199" s="98">
        <f>E200+E201+E204+E205+E206</f>
        <v>0</v>
      </c>
      <c r="F199" s="212">
        <f t="shared" si="29"/>
        <v>0</v>
      </c>
      <c r="G199" s="95">
        <f>G200+G201+G204+G205+G206</f>
        <v>0</v>
      </c>
      <c r="H199" s="399">
        <f>H200+H201+H204+H205+H206</f>
        <v>0</v>
      </c>
      <c r="I199" s="99">
        <f t="shared" si="30"/>
        <v>0</v>
      </c>
      <c r="J199" s="95">
        <f>J200+J201+J204+J205+J206</f>
        <v>0</v>
      </c>
      <c r="K199" s="399">
        <f>K200+K201+K204+K205+K206</f>
        <v>0</v>
      </c>
      <c r="L199" s="99">
        <f t="shared" si="31"/>
        <v>0</v>
      </c>
      <c r="M199" s="469">
        <f>M200+M201+M204+M205+M206</f>
        <v>0</v>
      </c>
      <c r="N199" s="98">
        <f>N200+N201+N204+N205+N206</f>
        <v>0</v>
      </c>
      <c r="O199" s="99">
        <f t="shared" si="32"/>
        <v>0</v>
      </c>
      <c r="P199" s="397"/>
    </row>
    <row r="200" spans="1:16" hidden="1" x14ac:dyDescent="0.25">
      <c r="A200" s="237">
        <v>5110</v>
      </c>
      <c r="B200" s="101" t="s">
        <v>215</v>
      </c>
      <c r="C200" s="400">
        <f t="shared" si="25"/>
        <v>0</v>
      </c>
      <c r="D200" s="106">
        <v>0</v>
      </c>
      <c r="E200" s="108"/>
      <c r="F200" s="242">
        <f t="shared" si="29"/>
        <v>0</v>
      </c>
      <c r="G200" s="106"/>
      <c r="H200" s="403"/>
      <c r="I200" s="243">
        <f t="shared" si="30"/>
        <v>0</v>
      </c>
      <c r="J200" s="106">
        <v>0</v>
      </c>
      <c r="K200" s="403"/>
      <c r="L200" s="243">
        <f t="shared" si="31"/>
        <v>0</v>
      </c>
      <c r="M200" s="463"/>
      <c r="N200" s="108"/>
      <c r="O200" s="243">
        <f t="shared" si="32"/>
        <v>0</v>
      </c>
      <c r="P200" s="382"/>
    </row>
    <row r="201" spans="1:16" ht="24" hidden="1" x14ac:dyDescent="0.25">
      <c r="A201" s="224">
        <v>5120</v>
      </c>
      <c r="B201" s="111" t="s">
        <v>216</v>
      </c>
      <c r="C201" s="405">
        <f t="shared" si="25"/>
        <v>0</v>
      </c>
      <c r="D201" s="225">
        <f>D202+D203</f>
        <v>0</v>
      </c>
      <c r="E201" s="228">
        <f>E202+E203</f>
        <v>0</v>
      </c>
      <c r="F201" s="229">
        <f t="shared" si="29"/>
        <v>0</v>
      </c>
      <c r="G201" s="225">
        <f>G202+G203</f>
        <v>0</v>
      </c>
      <c r="H201" s="465">
        <f>H202+H203</f>
        <v>0</v>
      </c>
      <c r="I201" s="230">
        <f t="shared" si="30"/>
        <v>0</v>
      </c>
      <c r="J201" s="225">
        <f>J202+J203</f>
        <v>0</v>
      </c>
      <c r="K201" s="465">
        <f>K202+K203</f>
        <v>0</v>
      </c>
      <c r="L201" s="230">
        <f t="shared" si="31"/>
        <v>0</v>
      </c>
      <c r="M201" s="466">
        <f>M202+M203</f>
        <v>0</v>
      </c>
      <c r="N201" s="228">
        <f>N202+N203</f>
        <v>0</v>
      </c>
      <c r="O201" s="230">
        <f t="shared" si="32"/>
        <v>0</v>
      </c>
      <c r="P201" s="387"/>
    </row>
    <row r="202" spans="1:16" hidden="1" x14ac:dyDescent="0.25">
      <c r="A202" s="64">
        <v>5121</v>
      </c>
      <c r="B202" s="111" t="s">
        <v>217</v>
      </c>
      <c r="C202" s="405">
        <f t="shared" si="25"/>
        <v>0</v>
      </c>
      <c r="D202" s="116">
        <v>0</v>
      </c>
      <c r="E202" s="118"/>
      <c r="F202" s="229">
        <f t="shared" si="29"/>
        <v>0</v>
      </c>
      <c r="G202" s="116"/>
      <c r="H202" s="408"/>
      <c r="I202" s="230">
        <f t="shared" si="30"/>
        <v>0</v>
      </c>
      <c r="J202" s="116">
        <v>0</v>
      </c>
      <c r="K202" s="408"/>
      <c r="L202" s="230">
        <f t="shared" si="31"/>
        <v>0</v>
      </c>
      <c r="M202" s="464"/>
      <c r="N202" s="118"/>
      <c r="O202" s="230">
        <f t="shared" si="32"/>
        <v>0</v>
      </c>
      <c r="P202" s="387"/>
    </row>
    <row r="203" spans="1:16" ht="24" hidden="1" x14ac:dyDescent="0.25">
      <c r="A203" s="64">
        <v>5129</v>
      </c>
      <c r="B203" s="111" t="s">
        <v>218</v>
      </c>
      <c r="C203" s="405">
        <f t="shared" si="25"/>
        <v>0</v>
      </c>
      <c r="D203" s="116">
        <v>0</v>
      </c>
      <c r="E203" s="118"/>
      <c r="F203" s="229">
        <f t="shared" si="29"/>
        <v>0</v>
      </c>
      <c r="G203" s="116"/>
      <c r="H203" s="408"/>
      <c r="I203" s="230">
        <f t="shared" si="30"/>
        <v>0</v>
      </c>
      <c r="J203" s="116">
        <v>0</v>
      </c>
      <c r="K203" s="408"/>
      <c r="L203" s="230">
        <f t="shared" si="31"/>
        <v>0</v>
      </c>
      <c r="M203" s="464"/>
      <c r="N203" s="118"/>
      <c r="O203" s="230">
        <f t="shared" si="32"/>
        <v>0</v>
      </c>
      <c r="P203" s="387"/>
    </row>
    <row r="204" spans="1:16" hidden="1" x14ac:dyDescent="0.25">
      <c r="A204" s="224">
        <v>5130</v>
      </c>
      <c r="B204" s="111" t="s">
        <v>219</v>
      </c>
      <c r="C204" s="405">
        <f t="shared" si="25"/>
        <v>0</v>
      </c>
      <c r="D204" s="116">
        <v>0</v>
      </c>
      <c r="E204" s="118"/>
      <c r="F204" s="229">
        <f t="shared" si="29"/>
        <v>0</v>
      </c>
      <c r="G204" s="116"/>
      <c r="H204" s="408"/>
      <c r="I204" s="230">
        <f t="shared" si="30"/>
        <v>0</v>
      </c>
      <c r="J204" s="116">
        <v>0</v>
      </c>
      <c r="K204" s="408"/>
      <c r="L204" s="230">
        <f t="shared" si="31"/>
        <v>0</v>
      </c>
      <c r="M204" s="464"/>
      <c r="N204" s="118"/>
      <c r="O204" s="230">
        <f t="shared" si="32"/>
        <v>0</v>
      </c>
      <c r="P204" s="387"/>
    </row>
    <row r="205" spans="1:16" hidden="1" x14ac:dyDescent="0.25">
      <c r="A205" s="224">
        <v>5140</v>
      </c>
      <c r="B205" s="111" t="s">
        <v>220</v>
      </c>
      <c r="C205" s="405">
        <f t="shared" si="25"/>
        <v>0</v>
      </c>
      <c r="D205" s="116">
        <v>0</v>
      </c>
      <c r="E205" s="118"/>
      <c r="F205" s="229">
        <f t="shared" si="29"/>
        <v>0</v>
      </c>
      <c r="G205" s="116"/>
      <c r="H205" s="408"/>
      <c r="I205" s="230">
        <f t="shared" si="30"/>
        <v>0</v>
      </c>
      <c r="J205" s="116">
        <v>0</v>
      </c>
      <c r="K205" s="408"/>
      <c r="L205" s="230">
        <f t="shared" si="31"/>
        <v>0</v>
      </c>
      <c r="M205" s="464"/>
      <c r="N205" s="118"/>
      <c r="O205" s="230">
        <f t="shared" si="32"/>
        <v>0</v>
      </c>
      <c r="P205" s="387"/>
    </row>
    <row r="206" spans="1:16" ht="24" hidden="1" x14ac:dyDescent="0.25">
      <c r="A206" s="224">
        <v>5170</v>
      </c>
      <c r="B206" s="111" t="s">
        <v>221</v>
      </c>
      <c r="C206" s="405">
        <f t="shared" si="25"/>
        <v>0</v>
      </c>
      <c r="D206" s="116">
        <v>0</v>
      </c>
      <c r="E206" s="118"/>
      <c r="F206" s="229">
        <f t="shared" si="29"/>
        <v>0</v>
      </c>
      <c r="G206" s="116"/>
      <c r="H206" s="408"/>
      <c r="I206" s="230">
        <f t="shared" si="30"/>
        <v>0</v>
      </c>
      <c r="J206" s="116">
        <v>0</v>
      </c>
      <c r="K206" s="408"/>
      <c r="L206" s="230">
        <f t="shared" si="31"/>
        <v>0</v>
      </c>
      <c r="M206" s="464"/>
      <c r="N206" s="118"/>
      <c r="O206" s="230">
        <f t="shared" si="32"/>
        <v>0</v>
      </c>
      <c r="P206" s="387"/>
    </row>
    <row r="207" spans="1:16" x14ac:dyDescent="0.25">
      <c r="A207" s="85">
        <v>5200</v>
      </c>
      <c r="B207" s="210" t="s">
        <v>222</v>
      </c>
      <c r="C207" s="393">
        <f t="shared" si="25"/>
        <v>1984524</v>
      </c>
      <c r="D207" s="95">
        <f>D208+D218+D219+D228+D229+D230+D232</f>
        <v>1989183</v>
      </c>
      <c r="E207" s="96">
        <f>E208+E218+E219+E228+E229+E230+E232</f>
        <v>-4659</v>
      </c>
      <c r="F207" s="97">
        <f t="shared" si="29"/>
        <v>1984524</v>
      </c>
      <c r="G207" s="95">
        <f>G208+G218+G219+G228+G229+G230+G232</f>
        <v>0</v>
      </c>
      <c r="H207" s="399">
        <f>H208+H218+H219+H228+H229+H230+H232</f>
        <v>0</v>
      </c>
      <c r="I207" s="99">
        <f t="shared" si="30"/>
        <v>0</v>
      </c>
      <c r="J207" s="95">
        <f>J208+J218+J219+J228+J229+J230+J232</f>
        <v>0</v>
      </c>
      <c r="K207" s="399">
        <f>K208+K218+K219+K228+K229+K230+K232</f>
        <v>0</v>
      </c>
      <c r="L207" s="99">
        <f t="shared" si="31"/>
        <v>0</v>
      </c>
      <c r="M207" s="469">
        <f>M208+M218+M219+M228+M229+M230+M232</f>
        <v>0</v>
      </c>
      <c r="N207" s="98">
        <f>N208+N218+N219+N228+N229+N230+N232</f>
        <v>0</v>
      </c>
      <c r="O207" s="99">
        <f t="shared" si="32"/>
        <v>0</v>
      </c>
      <c r="P207" s="397"/>
    </row>
    <row r="208" spans="1:16" hidden="1" x14ac:dyDescent="0.25">
      <c r="A208" s="213">
        <v>5210</v>
      </c>
      <c r="B208" s="156" t="s">
        <v>223</v>
      </c>
      <c r="C208" s="435">
        <f t="shared" si="25"/>
        <v>0</v>
      </c>
      <c r="D208" s="214">
        <f>SUM(D209:D217)</f>
        <v>0</v>
      </c>
      <c r="E208" s="217">
        <f>SUM(E209:E217)</f>
        <v>0</v>
      </c>
      <c r="F208" s="218">
        <f t="shared" si="29"/>
        <v>0</v>
      </c>
      <c r="G208" s="214">
        <f>SUM(G209:G217)</f>
        <v>0</v>
      </c>
      <c r="H208" s="461">
        <f>SUM(H209:H217)</f>
        <v>0</v>
      </c>
      <c r="I208" s="219">
        <f t="shared" si="30"/>
        <v>0</v>
      </c>
      <c r="J208" s="214">
        <f>SUM(J209:J217)</f>
        <v>0</v>
      </c>
      <c r="K208" s="461">
        <f>SUM(K209:K217)</f>
        <v>0</v>
      </c>
      <c r="L208" s="219">
        <f t="shared" si="31"/>
        <v>0</v>
      </c>
      <c r="M208" s="462">
        <f>SUM(M209:M217)</f>
        <v>0</v>
      </c>
      <c r="N208" s="217">
        <f>SUM(N209:N217)</f>
        <v>0</v>
      </c>
      <c r="O208" s="219">
        <f t="shared" si="32"/>
        <v>0</v>
      </c>
      <c r="P208" s="434"/>
    </row>
    <row r="209" spans="1:16" hidden="1" x14ac:dyDescent="0.25">
      <c r="A209" s="55">
        <v>5211</v>
      </c>
      <c r="B209" s="101" t="s">
        <v>224</v>
      </c>
      <c r="C209" s="227">
        <f t="shared" si="25"/>
        <v>0</v>
      </c>
      <c r="D209" s="106">
        <v>0</v>
      </c>
      <c r="E209" s="108"/>
      <c r="F209" s="242">
        <f t="shared" si="29"/>
        <v>0</v>
      </c>
      <c r="G209" s="106"/>
      <c r="H209" s="403"/>
      <c r="I209" s="243">
        <f t="shared" si="30"/>
        <v>0</v>
      </c>
      <c r="J209" s="106">
        <v>0</v>
      </c>
      <c r="K209" s="403"/>
      <c r="L209" s="243">
        <f t="shared" si="31"/>
        <v>0</v>
      </c>
      <c r="M209" s="463"/>
      <c r="N209" s="108"/>
      <c r="O209" s="243">
        <f t="shared" si="32"/>
        <v>0</v>
      </c>
      <c r="P209" s="382"/>
    </row>
    <row r="210" spans="1:16" hidden="1" x14ac:dyDescent="0.25">
      <c r="A210" s="64">
        <v>5212</v>
      </c>
      <c r="B210" s="111" t="s">
        <v>225</v>
      </c>
      <c r="C210" s="227">
        <f t="shared" si="25"/>
        <v>0</v>
      </c>
      <c r="D210" s="116">
        <v>0</v>
      </c>
      <c r="E210" s="118"/>
      <c r="F210" s="229">
        <f t="shared" si="29"/>
        <v>0</v>
      </c>
      <c r="G210" s="116"/>
      <c r="H210" s="408"/>
      <c r="I210" s="230">
        <f t="shared" si="30"/>
        <v>0</v>
      </c>
      <c r="J210" s="116">
        <v>0</v>
      </c>
      <c r="K210" s="408"/>
      <c r="L210" s="230">
        <f t="shared" si="31"/>
        <v>0</v>
      </c>
      <c r="M210" s="464"/>
      <c r="N210" s="118"/>
      <c r="O210" s="230">
        <f t="shared" si="32"/>
        <v>0</v>
      </c>
      <c r="P210" s="387"/>
    </row>
    <row r="211" spans="1:16" hidden="1" x14ac:dyDescent="0.25">
      <c r="A211" s="64">
        <v>5213</v>
      </c>
      <c r="B211" s="111" t="s">
        <v>226</v>
      </c>
      <c r="C211" s="227">
        <f t="shared" si="25"/>
        <v>0</v>
      </c>
      <c r="D211" s="116">
        <v>0</v>
      </c>
      <c r="E211" s="118"/>
      <c r="F211" s="229">
        <f t="shared" si="29"/>
        <v>0</v>
      </c>
      <c r="G211" s="116"/>
      <c r="H211" s="408"/>
      <c r="I211" s="230">
        <f t="shared" si="30"/>
        <v>0</v>
      </c>
      <c r="J211" s="116">
        <v>0</v>
      </c>
      <c r="K211" s="408"/>
      <c r="L211" s="230">
        <f t="shared" si="31"/>
        <v>0</v>
      </c>
      <c r="M211" s="464"/>
      <c r="N211" s="118"/>
      <c r="O211" s="230">
        <f t="shared" si="32"/>
        <v>0</v>
      </c>
      <c r="P211" s="387"/>
    </row>
    <row r="212" spans="1:16" hidden="1" x14ac:dyDescent="0.25">
      <c r="A212" s="64">
        <v>5214</v>
      </c>
      <c r="B212" s="111" t="s">
        <v>227</v>
      </c>
      <c r="C212" s="227">
        <f t="shared" si="25"/>
        <v>0</v>
      </c>
      <c r="D212" s="116">
        <v>0</v>
      </c>
      <c r="E212" s="118"/>
      <c r="F212" s="229">
        <f t="shared" si="29"/>
        <v>0</v>
      </c>
      <c r="G212" s="116"/>
      <c r="H212" s="408"/>
      <c r="I212" s="230">
        <f t="shared" si="30"/>
        <v>0</v>
      </c>
      <c r="J212" s="116">
        <v>0</v>
      </c>
      <c r="K212" s="408"/>
      <c r="L212" s="230">
        <f t="shared" si="31"/>
        <v>0</v>
      </c>
      <c r="M212" s="464"/>
      <c r="N212" s="118"/>
      <c r="O212" s="230">
        <f t="shared" si="32"/>
        <v>0</v>
      </c>
      <c r="P212" s="387"/>
    </row>
    <row r="213" spans="1:16" hidden="1" x14ac:dyDescent="0.25">
      <c r="A213" s="64">
        <v>5215</v>
      </c>
      <c r="B213" s="111" t="s">
        <v>228</v>
      </c>
      <c r="C213" s="227">
        <f t="shared" si="25"/>
        <v>0</v>
      </c>
      <c r="D213" s="116">
        <v>0</v>
      </c>
      <c r="E213" s="118"/>
      <c r="F213" s="229">
        <f t="shared" si="29"/>
        <v>0</v>
      </c>
      <c r="G213" s="116"/>
      <c r="H213" s="408"/>
      <c r="I213" s="230">
        <f t="shared" si="30"/>
        <v>0</v>
      </c>
      <c r="J213" s="116">
        <v>0</v>
      </c>
      <c r="K213" s="408"/>
      <c r="L213" s="230">
        <f t="shared" si="31"/>
        <v>0</v>
      </c>
      <c r="M213" s="464"/>
      <c r="N213" s="118"/>
      <c r="O213" s="230">
        <f t="shared" si="32"/>
        <v>0</v>
      </c>
      <c r="P213" s="387"/>
    </row>
    <row r="214" spans="1:16" ht="24" hidden="1" x14ac:dyDescent="0.25">
      <c r="A214" s="64">
        <v>5216</v>
      </c>
      <c r="B214" s="111" t="s">
        <v>229</v>
      </c>
      <c r="C214" s="227">
        <f t="shared" si="25"/>
        <v>0</v>
      </c>
      <c r="D214" s="116">
        <v>0</v>
      </c>
      <c r="E214" s="118"/>
      <c r="F214" s="229">
        <f t="shared" si="29"/>
        <v>0</v>
      </c>
      <c r="G214" s="116"/>
      <c r="H214" s="408"/>
      <c r="I214" s="230">
        <f t="shared" si="30"/>
        <v>0</v>
      </c>
      <c r="J214" s="116">
        <v>0</v>
      </c>
      <c r="K214" s="408"/>
      <c r="L214" s="230">
        <f t="shared" si="31"/>
        <v>0</v>
      </c>
      <c r="M214" s="464"/>
      <c r="N214" s="118"/>
      <c r="O214" s="230">
        <f t="shared" si="32"/>
        <v>0</v>
      </c>
      <c r="P214" s="387"/>
    </row>
    <row r="215" spans="1:16" hidden="1" x14ac:dyDescent="0.25">
      <c r="A215" s="64">
        <v>5217</v>
      </c>
      <c r="B215" s="111" t="s">
        <v>230</v>
      </c>
      <c r="C215" s="227">
        <f t="shared" si="25"/>
        <v>0</v>
      </c>
      <c r="D215" s="116">
        <v>0</v>
      </c>
      <c r="E215" s="118"/>
      <c r="F215" s="229">
        <f t="shared" si="29"/>
        <v>0</v>
      </c>
      <c r="G215" s="116"/>
      <c r="H215" s="408"/>
      <c r="I215" s="230">
        <f t="shared" si="30"/>
        <v>0</v>
      </c>
      <c r="J215" s="116">
        <v>0</v>
      </c>
      <c r="K215" s="408"/>
      <c r="L215" s="230">
        <f t="shared" si="31"/>
        <v>0</v>
      </c>
      <c r="M215" s="464"/>
      <c r="N215" s="118"/>
      <c r="O215" s="230">
        <f t="shared" si="32"/>
        <v>0</v>
      </c>
      <c r="P215" s="387"/>
    </row>
    <row r="216" spans="1:16" hidden="1" x14ac:dyDescent="0.25">
      <c r="A216" s="64">
        <v>5218</v>
      </c>
      <c r="B216" s="111" t="s">
        <v>231</v>
      </c>
      <c r="C216" s="227">
        <f t="shared" si="25"/>
        <v>0</v>
      </c>
      <c r="D216" s="116">
        <v>0</v>
      </c>
      <c r="E216" s="118"/>
      <c r="F216" s="229">
        <f t="shared" si="29"/>
        <v>0</v>
      </c>
      <c r="G216" s="116"/>
      <c r="H216" s="408"/>
      <c r="I216" s="230">
        <f t="shared" si="30"/>
        <v>0</v>
      </c>
      <c r="J216" s="116">
        <v>0</v>
      </c>
      <c r="K216" s="408"/>
      <c r="L216" s="230">
        <f t="shared" si="31"/>
        <v>0</v>
      </c>
      <c r="M216" s="464"/>
      <c r="N216" s="118"/>
      <c r="O216" s="230">
        <f t="shared" si="32"/>
        <v>0</v>
      </c>
      <c r="P216" s="387"/>
    </row>
    <row r="217" spans="1:16" hidden="1" x14ac:dyDescent="0.25">
      <c r="A217" s="64">
        <v>5219</v>
      </c>
      <c r="B217" s="111" t="s">
        <v>232</v>
      </c>
      <c r="C217" s="227">
        <f t="shared" si="25"/>
        <v>0</v>
      </c>
      <c r="D217" s="116">
        <v>0</v>
      </c>
      <c r="E217" s="118"/>
      <c r="F217" s="229">
        <f t="shared" si="29"/>
        <v>0</v>
      </c>
      <c r="G217" s="116"/>
      <c r="H217" s="408"/>
      <c r="I217" s="230">
        <f t="shared" si="30"/>
        <v>0</v>
      </c>
      <c r="J217" s="116">
        <v>0</v>
      </c>
      <c r="K217" s="408"/>
      <c r="L217" s="230">
        <f t="shared" si="31"/>
        <v>0</v>
      </c>
      <c r="M217" s="464"/>
      <c r="N217" s="118"/>
      <c r="O217" s="230">
        <f t="shared" si="32"/>
        <v>0</v>
      </c>
      <c r="P217" s="387"/>
    </row>
    <row r="218" spans="1:16" hidden="1" x14ac:dyDescent="0.25">
      <c r="A218" s="224">
        <v>5220</v>
      </c>
      <c r="B218" s="111" t="s">
        <v>233</v>
      </c>
      <c r="C218" s="227">
        <f t="shared" si="25"/>
        <v>0</v>
      </c>
      <c r="D218" s="116">
        <v>0</v>
      </c>
      <c r="E218" s="118"/>
      <c r="F218" s="229">
        <f t="shared" si="29"/>
        <v>0</v>
      </c>
      <c r="G218" s="116"/>
      <c r="H218" s="408"/>
      <c r="I218" s="230">
        <f t="shared" si="30"/>
        <v>0</v>
      </c>
      <c r="J218" s="116">
        <v>0</v>
      </c>
      <c r="K218" s="408"/>
      <c r="L218" s="230">
        <f t="shared" si="31"/>
        <v>0</v>
      </c>
      <c r="M218" s="464"/>
      <c r="N218" s="118"/>
      <c r="O218" s="230">
        <f t="shared" si="32"/>
        <v>0</v>
      </c>
      <c r="P218" s="387"/>
    </row>
    <row r="219" spans="1:16" hidden="1" x14ac:dyDescent="0.25">
      <c r="A219" s="224">
        <v>5230</v>
      </c>
      <c r="B219" s="111" t="s">
        <v>234</v>
      </c>
      <c r="C219" s="227">
        <f t="shared" si="25"/>
        <v>0</v>
      </c>
      <c r="D219" s="225">
        <f>SUM(D220:D227)</f>
        <v>0</v>
      </c>
      <c r="E219" s="228">
        <f>SUM(E220:E227)</f>
        <v>0</v>
      </c>
      <c r="F219" s="229">
        <f t="shared" si="29"/>
        <v>0</v>
      </c>
      <c r="G219" s="225">
        <f>SUM(G220:G227)</f>
        <v>0</v>
      </c>
      <c r="H219" s="465">
        <f>SUM(H220:H227)</f>
        <v>0</v>
      </c>
      <c r="I219" s="230">
        <f t="shared" si="30"/>
        <v>0</v>
      </c>
      <c r="J219" s="225">
        <f>SUM(J220:J227)</f>
        <v>0</v>
      </c>
      <c r="K219" s="465">
        <f>SUM(K220:K227)</f>
        <v>0</v>
      </c>
      <c r="L219" s="230">
        <f t="shared" si="31"/>
        <v>0</v>
      </c>
      <c r="M219" s="466">
        <f>SUM(M220:M227)</f>
        <v>0</v>
      </c>
      <c r="N219" s="228">
        <f>SUM(N220:N227)</f>
        <v>0</v>
      </c>
      <c r="O219" s="230">
        <f t="shared" si="32"/>
        <v>0</v>
      </c>
      <c r="P219" s="387"/>
    </row>
    <row r="220" spans="1:16" hidden="1" x14ac:dyDescent="0.25">
      <c r="A220" s="64">
        <v>5231</v>
      </c>
      <c r="B220" s="111" t="s">
        <v>235</v>
      </c>
      <c r="C220" s="227">
        <f t="shared" si="25"/>
        <v>0</v>
      </c>
      <c r="D220" s="116">
        <v>0</v>
      </c>
      <c r="E220" s="118"/>
      <c r="F220" s="229">
        <f t="shared" si="29"/>
        <v>0</v>
      </c>
      <c r="G220" s="116"/>
      <c r="H220" s="408"/>
      <c r="I220" s="230">
        <f t="shared" si="30"/>
        <v>0</v>
      </c>
      <c r="J220" s="116"/>
      <c r="K220" s="408"/>
      <c r="L220" s="230">
        <f t="shared" si="31"/>
        <v>0</v>
      </c>
      <c r="M220" s="464"/>
      <c r="N220" s="118"/>
      <c r="O220" s="230">
        <f t="shared" si="32"/>
        <v>0</v>
      </c>
      <c r="P220" s="387"/>
    </row>
    <row r="221" spans="1:16" hidden="1" x14ac:dyDescent="0.25">
      <c r="A221" s="64">
        <v>5232</v>
      </c>
      <c r="B221" s="111" t="s">
        <v>236</v>
      </c>
      <c r="C221" s="227">
        <f t="shared" si="25"/>
        <v>0</v>
      </c>
      <c r="D221" s="116">
        <v>0</v>
      </c>
      <c r="E221" s="118"/>
      <c r="F221" s="229">
        <f t="shared" si="29"/>
        <v>0</v>
      </c>
      <c r="G221" s="116"/>
      <c r="H221" s="408"/>
      <c r="I221" s="230">
        <f t="shared" si="30"/>
        <v>0</v>
      </c>
      <c r="J221" s="116">
        <v>0</v>
      </c>
      <c r="K221" s="408"/>
      <c r="L221" s="230">
        <f t="shared" si="31"/>
        <v>0</v>
      </c>
      <c r="M221" s="464"/>
      <c r="N221" s="118"/>
      <c r="O221" s="230">
        <f t="shared" si="32"/>
        <v>0</v>
      </c>
      <c r="P221" s="387"/>
    </row>
    <row r="222" spans="1:16" hidden="1" x14ac:dyDescent="0.25">
      <c r="A222" s="64">
        <v>5233</v>
      </c>
      <c r="B222" s="111" t="s">
        <v>237</v>
      </c>
      <c r="C222" s="227">
        <f t="shared" si="25"/>
        <v>0</v>
      </c>
      <c r="D222" s="116">
        <v>0</v>
      </c>
      <c r="E222" s="118"/>
      <c r="F222" s="229">
        <f t="shared" si="29"/>
        <v>0</v>
      </c>
      <c r="G222" s="116"/>
      <c r="H222" s="408"/>
      <c r="I222" s="230">
        <f t="shared" si="30"/>
        <v>0</v>
      </c>
      <c r="J222" s="116">
        <v>0</v>
      </c>
      <c r="K222" s="408"/>
      <c r="L222" s="230">
        <f t="shared" si="31"/>
        <v>0</v>
      </c>
      <c r="M222" s="464"/>
      <c r="N222" s="118"/>
      <c r="O222" s="230">
        <f t="shared" si="32"/>
        <v>0</v>
      </c>
      <c r="P222" s="387"/>
    </row>
    <row r="223" spans="1:16" ht="24" hidden="1" x14ac:dyDescent="0.25">
      <c r="A223" s="64">
        <v>5234</v>
      </c>
      <c r="B223" s="111" t="s">
        <v>238</v>
      </c>
      <c r="C223" s="227">
        <f t="shared" si="25"/>
        <v>0</v>
      </c>
      <c r="D223" s="116">
        <v>0</v>
      </c>
      <c r="E223" s="118"/>
      <c r="F223" s="229">
        <f t="shared" si="29"/>
        <v>0</v>
      </c>
      <c r="G223" s="116"/>
      <c r="H223" s="408"/>
      <c r="I223" s="230">
        <f t="shared" si="30"/>
        <v>0</v>
      </c>
      <c r="J223" s="116">
        <v>0</v>
      </c>
      <c r="K223" s="408"/>
      <c r="L223" s="230">
        <f t="shared" si="31"/>
        <v>0</v>
      </c>
      <c r="M223" s="464"/>
      <c r="N223" s="118"/>
      <c r="O223" s="230">
        <f t="shared" si="32"/>
        <v>0</v>
      </c>
      <c r="P223" s="387"/>
    </row>
    <row r="224" spans="1:16" hidden="1" x14ac:dyDescent="0.25">
      <c r="A224" s="64">
        <v>5236</v>
      </c>
      <c r="B224" s="111" t="s">
        <v>239</v>
      </c>
      <c r="C224" s="227">
        <f t="shared" si="25"/>
        <v>0</v>
      </c>
      <c r="D224" s="116">
        <v>0</v>
      </c>
      <c r="E224" s="118"/>
      <c r="F224" s="229">
        <f t="shared" si="29"/>
        <v>0</v>
      </c>
      <c r="G224" s="116"/>
      <c r="H224" s="408"/>
      <c r="I224" s="230">
        <f t="shared" si="30"/>
        <v>0</v>
      </c>
      <c r="J224" s="116">
        <v>0</v>
      </c>
      <c r="K224" s="408"/>
      <c r="L224" s="230">
        <f t="shared" si="31"/>
        <v>0</v>
      </c>
      <c r="M224" s="464"/>
      <c r="N224" s="118"/>
      <c r="O224" s="230">
        <f t="shared" si="32"/>
        <v>0</v>
      </c>
      <c r="P224" s="387"/>
    </row>
    <row r="225" spans="1:16" hidden="1" x14ac:dyDescent="0.25">
      <c r="A225" s="64">
        <v>5237</v>
      </c>
      <c r="B225" s="111" t="s">
        <v>240</v>
      </c>
      <c r="C225" s="227">
        <f t="shared" si="25"/>
        <v>0</v>
      </c>
      <c r="D225" s="116">
        <v>0</v>
      </c>
      <c r="E225" s="118"/>
      <c r="F225" s="229">
        <f t="shared" si="29"/>
        <v>0</v>
      </c>
      <c r="G225" s="116"/>
      <c r="H225" s="408"/>
      <c r="I225" s="230">
        <f t="shared" si="30"/>
        <v>0</v>
      </c>
      <c r="J225" s="116">
        <v>0</v>
      </c>
      <c r="K225" s="408"/>
      <c r="L225" s="230">
        <f t="shared" si="31"/>
        <v>0</v>
      </c>
      <c r="M225" s="464"/>
      <c r="N225" s="118"/>
      <c r="O225" s="230">
        <f t="shared" si="32"/>
        <v>0</v>
      </c>
      <c r="P225" s="387"/>
    </row>
    <row r="226" spans="1:16" ht="24" hidden="1" x14ac:dyDescent="0.25">
      <c r="A226" s="64">
        <v>5238</v>
      </c>
      <c r="B226" s="111" t="s">
        <v>241</v>
      </c>
      <c r="C226" s="227">
        <f t="shared" si="25"/>
        <v>0</v>
      </c>
      <c r="D226" s="116">
        <v>0</v>
      </c>
      <c r="E226" s="118"/>
      <c r="F226" s="229">
        <f t="shared" si="29"/>
        <v>0</v>
      </c>
      <c r="G226" s="116"/>
      <c r="H226" s="408"/>
      <c r="I226" s="230">
        <f t="shared" si="30"/>
        <v>0</v>
      </c>
      <c r="J226" s="116">
        <v>0</v>
      </c>
      <c r="K226" s="408"/>
      <c r="L226" s="230">
        <f t="shared" si="31"/>
        <v>0</v>
      </c>
      <c r="M226" s="464"/>
      <c r="N226" s="118"/>
      <c r="O226" s="230">
        <f t="shared" si="32"/>
        <v>0</v>
      </c>
      <c r="P226" s="387"/>
    </row>
    <row r="227" spans="1:16" ht="24" hidden="1" x14ac:dyDescent="0.25">
      <c r="A227" s="64">
        <v>5239</v>
      </c>
      <c r="B227" s="111" t="s">
        <v>242</v>
      </c>
      <c r="C227" s="227">
        <f t="shared" si="25"/>
        <v>0</v>
      </c>
      <c r="D227" s="116">
        <v>0</v>
      </c>
      <c r="E227" s="118"/>
      <c r="F227" s="229">
        <f t="shared" si="29"/>
        <v>0</v>
      </c>
      <c r="G227" s="116"/>
      <c r="H227" s="408"/>
      <c r="I227" s="230">
        <f t="shared" si="30"/>
        <v>0</v>
      </c>
      <c r="J227" s="116">
        <v>0</v>
      </c>
      <c r="K227" s="408"/>
      <c r="L227" s="230">
        <f t="shared" si="31"/>
        <v>0</v>
      </c>
      <c r="M227" s="464"/>
      <c r="N227" s="118"/>
      <c r="O227" s="230">
        <f t="shared" si="32"/>
        <v>0</v>
      </c>
      <c r="P227" s="387"/>
    </row>
    <row r="228" spans="1:16" ht="24" x14ac:dyDescent="0.25">
      <c r="A228" s="224">
        <v>5240</v>
      </c>
      <c r="B228" s="111" t="s">
        <v>243</v>
      </c>
      <c r="C228" s="227">
        <f t="shared" si="25"/>
        <v>430642</v>
      </c>
      <c r="D228" s="116">
        <f>431542-900</f>
        <v>430642</v>
      </c>
      <c r="E228" s="117"/>
      <c r="F228" s="227">
        <f t="shared" si="29"/>
        <v>430642</v>
      </c>
      <c r="G228" s="116"/>
      <c r="H228" s="408"/>
      <c r="I228" s="230">
        <f t="shared" si="30"/>
        <v>0</v>
      </c>
      <c r="J228" s="116">
        <v>0</v>
      </c>
      <c r="K228" s="408"/>
      <c r="L228" s="230">
        <f t="shared" si="31"/>
        <v>0</v>
      </c>
      <c r="M228" s="464"/>
      <c r="N228" s="118"/>
      <c r="O228" s="230">
        <f t="shared" si="32"/>
        <v>0</v>
      </c>
      <c r="P228" s="387"/>
    </row>
    <row r="229" spans="1:16" x14ac:dyDescent="0.25">
      <c r="A229" s="224">
        <v>5250</v>
      </c>
      <c r="B229" s="111" t="s">
        <v>244</v>
      </c>
      <c r="C229" s="227">
        <f t="shared" si="25"/>
        <v>1553882</v>
      </c>
      <c r="D229" s="116">
        <v>1558541</v>
      </c>
      <c r="E229" s="117">
        <v>-4659</v>
      </c>
      <c r="F229" s="227">
        <f t="shared" si="29"/>
        <v>1553882</v>
      </c>
      <c r="G229" s="116"/>
      <c r="H229" s="408"/>
      <c r="I229" s="230">
        <f t="shared" si="30"/>
        <v>0</v>
      </c>
      <c r="J229" s="116">
        <v>0</v>
      </c>
      <c r="K229" s="408"/>
      <c r="L229" s="230">
        <f t="shared" si="31"/>
        <v>0</v>
      </c>
      <c r="M229" s="464"/>
      <c r="N229" s="118"/>
      <c r="O229" s="230">
        <f t="shared" si="32"/>
        <v>0</v>
      </c>
      <c r="P229" s="387"/>
    </row>
    <row r="230" spans="1:16" hidden="1" x14ac:dyDescent="0.25">
      <c r="A230" s="224">
        <v>5260</v>
      </c>
      <c r="B230" s="111" t="s">
        <v>245</v>
      </c>
      <c r="C230" s="227">
        <f t="shared" si="25"/>
        <v>0</v>
      </c>
      <c r="D230" s="225">
        <f>SUM(D231)</f>
        <v>0</v>
      </c>
      <c r="E230" s="228">
        <f>SUM(E231)</f>
        <v>0</v>
      </c>
      <c r="F230" s="229">
        <f t="shared" si="29"/>
        <v>0</v>
      </c>
      <c r="G230" s="225">
        <f>SUM(G231)</f>
        <v>0</v>
      </c>
      <c r="H230" s="465">
        <f>SUM(H231)</f>
        <v>0</v>
      </c>
      <c r="I230" s="230">
        <f t="shared" si="30"/>
        <v>0</v>
      </c>
      <c r="J230" s="225">
        <f>SUM(J231)</f>
        <v>0</v>
      </c>
      <c r="K230" s="465">
        <f>SUM(K231)</f>
        <v>0</v>
      </c>
      <c r="L230" s="230">
        <f t="shared" si="31"/>
        <v>0</v>
      </c>
      <c r="M230" s="466">
        <f>SUM(M231)</f>
        <v>0</v>
      </c>
      <c r="N230" s="228">
        <f>SUM(N231)</f>
        <v>0</v>
      </c>
      <c r="O230" s="230">
        <f t="shared" si="32"/>
        <v>0</v>
      </c>
      <c r="P230" s="387"/>
    </row>
    <row r="231" spans="1:16" ht="24" hidden="1" x14ac:dyDescent="0.25">
      <c r="A231" s="64">
        <v>5269</v>
      </c>
      <c r="B231" s="111" t="s">
        <v>246</v>
      </c>
      <c r="C231" s="227">
        <f t="shared" si="25"/>
        <v>0</v>
      </c>
      <c r="D231" s="116">
        <v>0</v>
      </c>
      <c r="E231" s="118"/>
      <c r="F231" s="229">
        <f t="shared" si="29"/>
        <v>0</v>
      </c>
      <c r="G231" s="116"/>
      <c r="H231" s="408"/>
      <c r="I231" s="230">
        <f t="shared" si="30"/>
        <v>0</v>
      </c>
      <c r="J231" s="116">
        <v>0</v>
      </c>
      <c r="K231" s="408"/>
      <c r="L231" s="230">
        <f t="shared" si="31"/>
        <v>0</v>
      </c>
      <c r="M231" s="464"/>
      <c r="N231" s="118"/>
      <c r="O231" s="230">
        <f t="shared" si="32"/>
        <v>0</v>
      </c>
      <c r="P231" s="387"/>
    </row>
    <row r="232" spans="1:16" ht="24" hidden="1" x14ac:dyDescent="0.25">
      <c r="A232" s="213">
        <v>5270</v>
      </c>
      <c r="B232" s="156" t="s">
        <v>247</v>
      </c>
      <c r="C232" s="290">
        <f t="shared" si="25"/>
        <v>0</v>
      </c>
      <c r="D232" s="231">
        <v>0</v>
      </c>
      <c r="E232" s="234"/>
      <c r="F232" s="218">
        <f t="shared" si="29"/>
        <v>0</v>
      </c>
      <c r="G232" s="231"/>
      <c r="H232" s="467"/>
      <c r="I232" s="219">
        <f t="shared" si="30"/>
        <v>0</v>
      </c>
      <c r="J232" s="231">
        <v>0</v>
      </c>
      <c r="K232" s="467"/>
      <c r="L232" s="219">
        <f t="shared" si="31"/>
        <v>0</v>
      </c>
      <c r="M232" s="468"/>
      <c r="N232" s="234"/>
      <c r="O232" s="219">
        <f t="shared" si="32"/>
        <v>0</v>
      </c>
      <c r="P232" s="434"/>
    </row>
    <row r="233" spans="1:16" hidden="1" x14ac:dyDescent="0.25">
      <c r="A233" s="200">
        <v>6000</v>
      </c>
      <c r="B233" s="200" t="s">
        <v>248</v>
      </c>
      <c r="C233" s="455">
        <f t="shared" si="25"/>
        <v>0</v>
      </c>
      <c r="D233" s="206">
        <f>D234+D254+D261</f>
        <v>0</v>
      </c>
      <c r="E233" s="207">
        <f>E234+E254+E261</f>
        <v>0</v>
      </c>
      <c r="F233" s="208">
        <f t="shared" si="29"/>
        <v>0</v>
      </c>
      <c r="G233" s="206">
        <f>G234+G254+G261</f>
        <v>0</v>
      </c>
      <c r="H233" s="456">
        <f>H234+H254+H261</f>
        <v>0</v>
      </c>
      <c r="I233" s="209">
        <f t="shared" si="30"/>
        <v>0</v>
      </c>
      <c r="J233" s="206">
        <f>J234+J254+J261</f>
        <v>0</v>
      </c>
      <c r="K233" s="456">
        <f>K234+K254+K261</f>
        <v>0</v>
      </c>
      <c r="L233" s="209">
        <f t="shared" si="31"/>
        <v>0</v>
      </c>
      <c r="M233" s="457">
        <f>M234+M254+M261</f>
        <v>0</v>
      </c>
      <c r="N233" s="207">
        <f>N234+N254+N261</f>
        <v>0</v>
      </c>
      <c r="O233" s="209">
        <f t="shared" si="32"/>
        <v>0</v>
      </c>
      <c r="P233" s="458"/>
    </row>
    <row r="234" spans="1:16" hidden="1" x14ac:dyDescent="0.25">
      <c r="A234" s="137">
        <v>6200</v>
      </c>
      <c r="B234" s="253" t="s">
        <v>249</v>
      </c>
      <c r="C234" s="485">
        <f>F234+I234+L234+O234</f>
        <v>0</v>
      </c>
      <c r="D234" s="211">
        <f>SUM(D235,D236,D238,D241,D247,D248,D249)</f>
        <v>0</v>
      </c>
      <c r="E234" s="266">
        <f>SUM(E235,E236,E238,E241,E247,E248,E249)</f>
        <v>0</v>
      </c>
      <c r="F234" s="267">
        <f>D234+E234</f>
        <v>0</v>
      </c>
      <c r="G234" s="211">
        <f>SUM(G235,G236,G238,G241,G247,G248,G249)</f>
        <v>0</v>
      </c>
      <c r="H234" s="486">
        <f>SUM(H235,H236,H238,H241,H247,H248,H249)</f>
        <v>0</v>
      </c>
      <c r="I234" s="268">
        <f t="shared" si="30"/>
        <v>0</v>
      </c>
      <c r="J234" s="211">
        <f>SUM(J235,J236,J238,J241,J247,J248,J249)</f>
        <v>0</v>
      </c>
      <c r="K234" s="486">
        <f>SUM(K235,K236,K238,K241,K247,K248,K249)</f>
        <v>0</v>
      </c>
      <c r="L234" s="268">
        <f t="shared" si="31"/>
        <v>0</v>
      </c>
      <c r="M234" s="459">
        <f>SUM(M235,M236,M238,M241,M247,M248,M249)</f>
        <v>0</v>
      </c>
      <c r="N234" s="266">
        <f>SUM(N235,N236,N238,N241,N247,N248,N249)</f>
        <v>0</v>
      </c>
      <c r="O234" s="268">
        <f t="shared" si="32"/>
        <v>0</v>
      </c>
      <c r="P234" s="460"/>
    </row>
    <row r="235" spans="1:16" ht="24" hidden="1" x14ac:dyDescent="0.25">
      <c r="A235" s="237">
        <v>6220</v>
      </c>
      <c r="B235" s="101" t="s">
        <v>250</v>
      </c>
      <c r="C235" s="239">
        <f t="shared" si="25"/>
        <v>0</v>
      </c>
      <c r="D235" s="106">
        <v>0</v>
      </c>
      <c r="E235" s="108"/>
      <c r="F235" s="242">
        <f t="shared" si="29"/>
        <v>0</v>
      </c>
      <c r="G235" s="106"/>
      <c r="H235" s="403"/>
      <c r="I235" s="243">
        <f t="shared" si="30"/>
        <v>0</v>
      </c>
      <c r="J235" s="106">
        <v>0</v>
      </c>
      <c r="K235" s="403"/>
      <c r="L235" s="243">
        <f t="shared" si="31"/>
        <v>0</v>
      </c>
      <c r="M235" s="463"/>
      <c r="N235" s="108"/>
      <c r="O235" s="243">
        <f t="shared" si="32"/>
        <v>0</v>
      </c>
      <c r="P235" s="382"/>
    </row>
    <row r="236" spans="1:16" hidden="1" x14ac:dyDescent="0.25">
      <c r="A236" s="224">
        <v>6230</v>
      </c>
      <c r="B236" s="111" t="s">
        <v>251</v>
      </c>
      <c r="C236" s="226">
        <f t="shared" si="25"/>
        <v>0</v>
      </c>
      <c r="D236" s="225">
        <f>SUM(D237)</f>
        <v>0</v>
      </c>
      <c r="E236" s="465">
        <f>SUM(E237)</f>
        <v>0</v>
      </c>
      <c r="F236" s="229">
        <f t="shared" si="29"/>
        <v>0</v>
      </c>
      <c r="G236" s="225">
        <f>SUM(G237)</f>
        <v>0</v>
      </c>
      <c r="H236" s="465">
        <f>SUM(H237)</f>
        <v>0</v>
      </c>
      <c r="I236" s="230">
        <f t="shared" si="30"/>
        <v>0</v>
      </c>
      <c r="J236" s="225">
        <f>SUM(J237)</f>
        <v>0</v>
      </c>
      <c r="K236" s="465">
        <f>SUM(K237)</f>
        <v>0</v>
      </c>
      <c r="L236" s="230">
        <f t="shared" si="31"/>
        <v>0</v>
      </c>
      <c r="M236" s="225">
        <f>SUM(M237)</f>
        <v>0</v>
      </c>
      <c r="N236" s="465">
        <f>SUM(N237)</f>
        <v>0</v>
      </c>
      <c r="O236" s="230">
        <f t="shared" si="32"/>
        <v>0</v>
      </c>
      <c r="P236" s="387"/>
    </row>
    <row r="237" spans="1:16" ht="24" hidden="1" x14ac:dyDescent="0.25">
      <c r="A237" s="64">
        <v>6239</v>
      </c>
      <c r="B237" s="101" t="s">
        <v>252</v>
      </c>
      <c r="C237" s="226">
        <f t="shared" si="25"/>
        <v>0</v>
      </c>
      <c r="D237" s="116">
        <v>0</v>
      </c>
      <c r="E237" s="118"/>
      <c r="F237" s="229">
        <f t="shared" si="29"/>
        <v>0</v>
      </c>
      <c r="G237" s="116"/>
      <c r="H237" s="408"/>
      <c r="I237" s="230">
        <f t="shared" si="30"/>
        <v>0</v>
      </c>
      <c r="J237" s="116">
        <v>0</v>
      </c>
      <c r="K237" s="408"/>
      <c r="L237" s="230">
        <f t="shared" si="31"/>
        <v>0</v>
      </c>
      <c r="M237" s="464"/>
      <c r="N237" s="118"/>
      <c r="O237" s="230">
        <f t="shared" si="32"/>
        <v>0</v>
      </c>
      <c r="P237" s="387"/>
    </row>
    <row r="238" spans="1:16" ht="24" hidden="1" x14ac:dyDescent="0.25">
      <c r="A238" s="224">
        <v>6240</v>
      </c>
      <c r="B238" s="111" t="s">
        <v>253</v>
      </c>
      <c r="C238" s="226">
        <f t="shared" si="25"/>
        <v>0</v>
      </c>
      <c r="D238" s="225">
        <f>SUM(D239:D240)</f>
        <v>0</v>
      </c>
      <c r="E238" s="228">
        <f>SUM(E239:E240)</f>
        <v>0</v>
      </c>
      <c r="F238" s="229">
        <f t="shared" si="29"/>
        <v>0</v>
      </c>
      <c r="G238" s="225">
        <f>SUM(G239:G240)</f>
        <v>0</v>
      </c>
      <c r="H238" s="465">
        <f>SUM(H239:H240)</f>
        <v>0</v>
      </c>
      <c r="I238" s="230">
        <f t="shared" si="30"/>
        <v>0</v>
      </c>
      <c r="J238" s="225">
        <f>SUM(J239:J240)</f>
        <v>0</v>
      </c>
      <c r="K238" s="465">
        <f>SUM(K239:K240)</f>
        <v>0</v>
      </c>
      <c r="L238" s="230">
        <f t="shared" si="31"/>
        <v>0</v>
      </c>
      <c r="M238" s="466">
        <f>SUM(M239:M240)</f>
        <v>0</v>
      </c>
      <c r="N238" s="228">
        <f>SUM(N239:N240)</f>
        <v>0</v>
      </c>
      <c r="O238" s="230">
        <f t="shared" si="32"/>
        <v>0</v>
      </c>
      <c r="P238" s="387"/>
    </row>
    <row r="239" spans="1:16" hidden="1" x14ac:dyDescent="0.25">
      <c r="A239" s="64">
        <v>6241</v>
      </c>
      <c r="B239" s="111" t="s">
        <v>254</v>
      </c>
      <c r="C239" s="226">
        <f t="shared" si="25"/>
        <v>0</v>
      </c>
      <c r="D239" s="116">
        <v>0</v>
      </c>
      <c r="E239" s="118"/>
      <c r="F239" s="229">
        <f t="shared" si="29"/>
        <v>0</v>
      </c>
      <c r="G239" s="116"/>
      <c r="H239" s="408"/>
      <c r="I239" s="230">
        <f t="shared" si="30"/>
        <v>0</v>
      </c>
      <c r="J239" s="116">
        <v>0</v>
      </c>
      <c r="K239" s="408"/>
      <c r="L239" s="230">
        <f t="shared" si="31"/>
        <v>0</v>
      </c>
      <c r="M239" s="464"/>
      <c r="N239" s="118"/>
      <c r="O239" s="230">
        <f t="shared" si="32"/>
        <v>0</v>
      </c>
      <c r="P239" s="387"/>
    </row>
    <row r="240" spans="1:16" hidden="1" x14ac:dyDescent="0.25">
      <c r="A240" s="64">
        <v>6242</v>
      </c>
      <c r="B240" s="111" t="s">
        <v>255</v>
      </c>
      <c r="C240" s="226">
        <f t="shared" si="25"/>
        <v>0</v>
      </c>
      <c r="D240" s="116">
        <v>0</v>
      </c>
      <c r="E240" s="118"/>
      <c r="F240" s="229">
        <f t="shared" si="29"/>
        <v>0</v>
      </c>
      <c r="G240" s="116"/>
      <c r="H240" s="408"/>
      <c r="I240" s="230">
        <f t="shared" si="30"/>
        <v>0</v>
      </c>
      <c r="J240" s="116">
        <v>0</v>
      </c>
      <c r="K240" s="408"/>
      <c r="L240" s="230">
        <f t="shared" si="31"/>
        <v>0</v>
      </c>
      <c r="M240" s="464"/>
      <c r="N240" s="118"/>
      <c r="O240" s="230">
        <f t="shared" si="32"/>
        <v>0</v>
      </c>
      <c r="P240" s="387"/>
    </row>
    <row r="241" spans="1:16" ht="24" hidden="1" x14ac:dyDescent="0.25">
      <c r="A241" s="224">
        <v>6250</v>
      </c>
      <c r="B241" s="111" t="s">
        <v>256</v>
      </c>
      <c r="C241" s="226">
        <f t="shared" si="25"/>
        <v>0</v>
      </c>
      <c r="D241" s="225">
        <f>SUM(D242:D246)</f>
        <v>0</v>
      </c>
      <c r="E241" s="228">
        <f>SUM(E242:E246)</f>
        <v>0</v>
      </c>
      <c r="F241" s="229">
        <f t="shared" si="29"/>
        <v>0</v>
      </c>
      <c r="G241" s="225">
        <f>SUM(G242:G246)</f>
        <v>0</v>
      </c>
      <c r="H241" s="465">
        <f>SUM(H242:H246)</f>
        <v>0</v>
      </c>
      <c r="I241" s="230">
        <f t="shared" si="30"/>
        <v>0</v>
      </c>
      <c r="J241" s="225">
        <f>SUM(J242:J246)</f>
        <v>0</v>
      </c>
      <c r="K241" s="465">
        <f>SUM(K242:K246)</f>
        <v>0</v>
      </c>
      <c r="L241" s="230">
        <f t="shared" si="31"/>
        <v>0</v>
      </c>
      <c r="M241" s="466">
        <f>SUM(M242:M246)</f>
        <v>0</v>
      </c>
      <c r="N241" s="228">
        <f>SUM(N242:N246)</f>
        <v>0</v>
      </c>
      <c r="O241" s="230">
        <f t="shared" si="32"/>
        <v>0</v>
      </c>
      <c r="P241" s="387"/>
    </row>
    <row r="242" spans="1:16" hidden="1" x14ac:dyDescent="0.25">
      <c r="A242" s="64">
        <v>6252</v>
      </c>
      <c r="B242" s="111" t="s">
        <v>257</v>
      </c>
      <c r="C242" s="226">
        <f t="shared" si="25"/>
        <v>0</v>
      </c>
      <c r="D242" s="116">
        <v>0</v>
      </c>
      <c r="E242" s="118"/>
      <c r="F242" s="229">
        <f t="shared" si="29"/>
        <v>0</v>
      </c>
      <c r="G242" s="116"/>
      <c r="H242" s="408"/>
      <c r="I242" s="230">
        <f t="shared" si="30"/>
        <v>0</v>
      </c>
      <c r="J242" s="116">
        <v>0</v>
      </c>
      <c r="K242" s="408"/>
      <c r="L242" s="230">
        <f t="shared" si="31"/>
        <v>0</v>
      </c>
      <c r="M242" s="464"/>
      <c r="N242" s="118"/>
      <c r="O242" s="230">
        <f t="shared" si="32"/>
        <v>0</v>
      </c>
      <c r="P242" s="387"/>
    </row>
    <row r="243" spans="1:16" hidden="1" x14ac:dyDescent="0.25">
      <c r="A243" s="64">
        <v>6253</v>
      </c>
      <c r="B243" s="111" t="s">
        <v>258</v>
      </c>
      <c r="C243" s="226">
        <f t="shared" si="25"/>
        <v>0</v>
      </c>
      <c r="D243" s="116">
        <v>0</v>
      </c>
      <c r="E243" s="118"/>
      <c r="F243" s="229">
        <f t="shared" si="29"/>
        <v>0</v>
      </c>
      <c r="G243" s="116"/>
      <c r="H243" s="408"/>
      <c r="I243" s="230">
        <f t="shared" si="30"/>
        <v>0</v>
      </c>
      <c r="J243" s="116">
        <v>0</v>
      </c>
      <c r="K243" s="408"/>
      <c r="L243" s="230">
        <f t="shared" si="31"/>
        <v>0</v>
      </c>
      <c r="M243" s="464"/>
      <c r="N243" s="118"/>
      <c r="O243" s="230">
        <f t="shared" si="32"/>
        <v>0</v>
      </c>
      <c r="P243" s="387"/>
    </row>
    <row r="244" spans="1:16" ht="24" hidden="1" x14ac:dyDescent="0.25">
      <c r="A244" s="64">
        <v>6254</v>
      </c>
      <c r="B244" s="111" t="s">
        <v>259</v>
      </c>
      <c r="C244" s="226">
        <f t="shared" si="25"/>
        <v>0</v>
      </c>
      <c r="D244" s="116">
        <v>0</v>
      </c>
      <c r="E244" s="118"/>
      <c r="F244" s="229">
        <f t="shared" si="29"/>
        <v>0</v>
      </c>
      <c r="G244" s="116"/>
      <c r="H244" s="408"/>
      <c r="I244" s="230">
        <f t="shared" si="30"/>
        <v>0</v>
      </c>
      <c r="J244" s="116">
        <v>0</v>
      </c>
      <c r="K244" s="408"/>
      <c r="L244" s="230">
        <f t="shared" si="31"/>
        <v>0</v>
      </c>
      <c r="M244" s="464"/>
      <c r="N244" s="118"/>
      <c r="O244" s="230">
        <f t="shared" si="32"/>
        <v>0</v>
      </c>
      <c r="P244" s="387"/>
    </row>
    <row r="245" spans="1:16" ht="24" hidden="1" x14ac:dyDescent="0.25">
      <c r="A245" s="64">
        <v>6255</v>
      </c>
      <c r="B245" s="111" t="s">
        <v>260</v>
      </c>
      <c r="C245" s="226">
        <f t="shared" si="25"/>
        <v>0</v>
      </c>
      <c r="D245" s="116">
        <v>0</v>
      </c>
      <c r="E245" s="118"/>
      <c r="F245" s="229">
        <f t="shared" si="29"/>
        <v>0</v>
      </c>
      <c r="G245" s="116"/>
      <c r="H245" s="408"/>
      <c r="I245" s="230">
        <f t="shared" si="30"/>
        <v>0</v>
      </c>
      <c r="J245" s="116">
        <v>0</v>
      </c>
      <c r="K245" s="408"/>
      <c r="L245" s="230">
        <f t="shared" si="31"/>
        <v>0</v>
      </c>
      <c r="M245" s="464"/>
      <c r="N245" s="118"/>
      <c r="O245" s="230">
        <f t="shared" si="32"/>
        <v>0</v>
      </c>
      <c r="P245" s="387"/>
    </row>
    <row r="246" spans="1:16" hidden="1" x14ac:dyDescent="0.25">
      <c r="A246" s="64">
        <v>6259</v>
      </c>
      <c r="B246" s="111" t="s">
        <v>261</v>
      </c>
      <c r="C246" s="226">
        <f t="shared" si="25"/>
        <v>0</v>
      </c>
      <c r="D246" s="116">
        <v>0</v>
      </c>
      <c r="E246" s="118"/>
      <c r="F246" s="229">
        <f t="shared" si="29"/>
        <v>0</v>
      </c>
      <c r="G246" s="116"/>
      <c r="H246" s="408"/>
      <c r="I246" s="230">
        <f t="shared" si="30"/>
        <v>0</v>
      </c>
      <c r="J246" s="116">
        <v>0</v>
      </c>
      <c r="K246" s="408"/>
      <c r="L246" s="230">
        <f t="shared" si="31"/>
        <v>0</v>
      </c>
      <c r="M246" s="464"/>
      <c r="N246" s="118"/>
      <c r="O246" s="230">
        <f t="shared" si="32"/>
        <v>0</v>
      </c>
      <c r="P246" s="387"/>
    </row>
    <row r="247" spans="1:16" ht="24" hidden="1" x14ac:dyDescent="0.25">
      <c r="A247" s="224">
        <v>6260</v>
      </c>
      <c r="B247" s="111" t="s">
        <v>262</v>
      </c>
      <c r="C247" s="226">
        <f t="shared" si="25"/>
        <v>0</v>
      </c>
      <c r="D247" s="116">
        <v>0</v>
      </c>
      <c r="E247" s="118"/>
      <c r="F247" s="229">
        <f t="shared" ref="F247:F299" si="36">D247+E247</f>
        <v>0</v>
      </c>
      <c r="G247" s="116"/>
      <c r="H247" s="408"/>
      <c r="I247" s="230">
        <f t="shared" ref="I247:I299" si="37">G247+H247</f>
        <v>0</v>
      </c>
      <c r="J247" s="116">
        <v>0</v>
      </c>
      <c r="K247" s="408"/>
      <c r="L247" s="230">
        <f t="shared" ref="L247:L299" si="38">J247+K247</f>
        <v>0</v>
      </c>
      <c r="M247" s="464"/>
      <c r="N247" s="118"/>
      <c r="O247" s="230">
        <f t="shared" ref="O247:O276" si="39">M247+N247</f>
        <v>0</v>
      </c>
      <c r="P247" s="387"/>
    </row>
    <row r="248" spans="1:16" hidden="1" x14ac:dyDescent="0.25">
      <c r="A248" s="224">
        <v>6270</v>
      </c>
      <c r="B248" s="111" t="s">
        <v>263</v>
      </c>
      <c r="C248" s="226">
        <f t="shared" si="25"/>
        <v>0</v>
      </c>
      <c r="D248" s="116">
        <v>0</v>
      </c>
      <c r="E248" s="118"/>
      <c r="F248" s="229">
        <f t="shared" si="36"/>
        <v>0</v>
      </c>
      <c r="G248" s="116"/>
      <c r="H248" s="408"/>
      <c r="I248" s="230">
        <f t="shared" si="37"/>
        <v>0</v>
      </c>
      <c r="J248" s="116">
        <v>0</v>
      </c>
      <c r="K248" s="408"/>
      <c r="L248" s="230">
        <f t="shared" si="38"/>
        <v>0</v>
      </c>
      <c r="M248" s="464"/>
      <c r="N248" s="118"/>
      <c r="O248" s="230">
        <f t="shared" si="39"/>
        <v>0</v>
      </c>
      <c r="P248" s="387"/>
    </row>
    <row r="249" spans="1:16" ht="24" hidden="1" x14ac:dyDescent="0.25">
      <c r="A249" s="237">
        <v>6290</v>
      </c>
      <c r="B249" s="101" t="s">
        <v>264</v>
      </c>
      <c r="C249" s="226">
        <f t="shared" si="25"/>
        <v>0</v>
      </c>
      <c r="D249" s="238">
        <f>SUM(D250:D253)</f>
        <v>0</v>
      </c>
      <c r="E249" s="241">
        <f>SUM(E250:E253)</f>
        <v>0</v>
      </c>
      <c r="F249" s="242">
        <f t="shared" si="36"/>
        <v>0</v>
      </c>
      <c r="G249" s="238">
        <f>SUM(G250:G253)</f>
        <v>0</v>
      </c>
      <c r="H249" s="470">
        <f t="shared" ref="H249" si="40">SUM(H250:H253)</f>
        <v>0</v>
      </c>
      <c r="I249" s="243">
        <f t="shared" si="37"/>
        <v>0</v>
      </c>
      <c r="J249" s="238">
        <f>SUM(J250:J253)</f>
        <v>0</v>
      </c>
      <c r="K249" s="470">
        <f t="shared" ref="K249" si="41">SUM(K250:K253)</f>
        <v>0</v>
      </c>
      <c r="L249" s="243">
        <f t="shared" si="38"/>
        <v>0</v>
      </c>
      <c r="M249" s="477">
        <f t="shared" ref="M249:N249" si="42">SUM(M250:M253)</f>
        <v>0</v>
      </c>
      <c r="N249" s="478">
        <f t="shared" si="42"/>
        <v>0</v>
      </c>
      <c r="O249" s="479">
        <f t="shared" si="39"/>
        <v>0</v>
      </c>
      <c r="P249" s="480"/>
    </row>
    <row r="250" spans="1:16" hidden="1" x14ac:dyDescent="0.25">
      <c r="A250" s="64">
        <v>6291</v>
      </c>
      <c r="B250" s="111" t="s">
        <v>265</v>
      </c>
      <c r="C250" s="226">
        <f t="shared" si="25"/>
        <v>0</v>
      </c>
      <c r="D250" s="116">
        <v>0</v>
      </c>
      <c r="E250" s="118"/>
      <c r="F250" s="229">
        <f t="shared" si="36"/>
        <v>0</v>
      </c>
      <c r="G250" s="116"/>
      <c r="H250" s="408"/>
      <c r="I250" s="230">
        <f t="shared" si="37"/>
        <v>0</v>
      </c>
      <c r="J250" s="116">
        <v>0</v>
      </c>
      <c r="K250" s="408"/>
      <c r="L250" s="230">
        <f t="shared" si="38"/>
        <v>0</v>
      </c>
      <c r="M250" s="464"/>
      <c r="N250" s="118"/>
      <c r="O250" s="230">
        <f t="shared" si="39"/>
        <v>0</v>
      </c>
      <c r="P250" s="387"/>
    </row>
    <row r="251" spans="1:16" hidden="1" x14ac:dyDescent="0.25">
      <c r="A251" s="64">
        <v>6292</v>
      </c>
      <c r="B251" s="111" t="s">
        <v>266</v>
      </c>
      <c r="C251" s="226">
        <f t="shared" si="25"/>
        <v>0</v>
      </c>
      <c r="D251" s="116">
        <v>0</v>
      </c>
      <c r="E251" s="118"/>
      <c r="F251" s="229">
        <f t="shared" si="36"/>
        <v>0</v>
      </c>
      <c r="G251" s="116"/>
      <c r="H251" s="408"/>
      <c r="I251" s="230">
        <f t="shared" si="37"/>
        <v>0</v>
      </c>
      <c r="J251" s="116">
        <v>0</v>
      </c>
      <c r="K251" s="408"/>
      <c r="L251" s="230">
        <f t="shared" si="38"/>
        <v>0</v>
      </c>
      <c r="M251" s="464"/>
      <c r="N251" s="118"/>
      <c r="O251" s="230">
        <f t="shared" si="39"/>
        <v>0</v>
      </c>
      <c r="P251" s="387"/>
    </row>
    <row r="252" spans="1:16" ht="72" hidden="1" x14ac:dyDescent="0.25">
      <c r="A252" s="64">
        <v>6296</v>
      </c>
      <c r="B252" s="111" t="s">
        <v>267</v>
      </c>
      <c r="C252" s="226">
        <f t="shared" si="25"/>
        <v>0</v>
      </c>
      <c r="D252" s="116">
        <v>0</v>
      </c>
      <c r="E252" s="118"/>
      <c r="F252" s="229">
        <f t="shared" si="36"/>
        <v>0</v>
      </c>
      <c r="G252" s="116"/>
      <c r="H252" s="408"/>
      <c r="I252" s="230">
        <f t="shared" si="37"/>
        <v>0</v>
      </c>
      <c r="J252" s="116">
        <v>0</v>
      </c>
      <c r="K252" s="408"/>
      <c r="L252" s="230">
        <f t="shared" si="38"/>
        <v>0</v>
      </c>
      <c r="M252" s="464"/>
      <c r="N252" s="118"/>
      <c r="O252" s="230">
        <f t="shared" si="39"/>
        <v>0</v>
      </c>
      <c r="P252" s="387"/>
    </row>
    <row r="253" spans="1:16" ht="36" hidden="1" x14ac:dyDescent="0.25">
      <c r="A253" s="64">
        <v>6299</v>
      </c>
      <c r="B253" s="111" t="s">
        <v>268</v>
      </c>
      <c r="C253" s="226">
        <f t="shared" si="25"/>
        <v>0</v>
      </c>
      <c r="D253" s="116">
        <v>0</v>
      </c>
      <c r="E253" s="118"/>
      <c r="F253" s="229">
        <f t="shared" si="36"/>
        <v>0</v>
      </c>
      <c r="G253" s="116"/>
      <c r="H253" s="408"/>
      <c r="I253" s="230">
        <f t="shared" si="37"/>
        <v>0</v>
      </c>
      <c r="J253" s="116">
        <v>0</v>
      </c>
      <c r="K253" s="408"/>
      <c r="L253" s="230">
        <f t="shared" si="38"/>
        <v>0</v>
      </c>
      <c r="M253" s="464"/>
      <c r="N253" s="118"/>
      <c r="O253" s="230">
        <f t="shared" si="39"/>
        <v>0</v>
      </c>
      <c r="P253" s="387"/>
    </row>
    <row r="254" spans="1:16" hidden="1" x14ac:dyDescent="0.25">
      <c r="A254" s="85">
        <v>6300</v>
      </c>
      <c r="B254" s="210" t="s">
        <v>269</v>
      </c>
      <c r="C254" s="393">
        <f t="shared" si="25"/>
        <v>0</v>
      </c>
      <c r="D254" s="95">
        <f>SUM(D255,D259,D260)</f>
        <v>0</v>
      </c>
      <c r="E254" s="98">
        <f>SUM(E255,E259,E260)</f>
        <v>0</v>
      </c>
      <c r="F254" s="212">
        <f t="shared" si="36"/>
        <v>0</v>
      </c>
      <c r="G254" s="95">
        <f>SUM(G255,G259,G260)</f>
        <v>0</v>
      </c>
      <c r="H254" s="399">
        <f t="shared" ref="H254" si="43">SUM(H255,H259,H260)</f>
        <v>0</v>
      </c>
      <c r="I254" s="99">
        <f t="shared" si="37"/>
        <v>0</v>
      </c>
      <c r="J254" s="95">
        <f>SUM(J255,J259,J260)</f>
        <v>0</v>
      </c>
      <c r="K254" s="399">
        <f t="shared" ref="K254" si="44">SUM(K255,K259,K260)</f>
        <v>0</v>
      </c>
      <c r="L254" s="99">
        <f t="shared" si="38"/>
        <v>0</v>
      </c>
      <c r="M254" s="472">
        <f t="shared" ref="M254:N254" si="45">SUM(M255,M259,M260)</f>
        <v>0</v>
      </c>
      <c r="N254" s="291">
        <f t="shared" si="45"/>
        <v>0</v>
      </c>
      <c r="O254" s="293">
        <f t="shared" si="39"/>
        <v>0</v>
      </c>
      <c r="P254" s="473"/>
    </row>
    <row r="255" spans="1:16" ht="24" hidden="1" x14ac:dyDescent="0.25">
      <c r="A255" s="237">
        <v>6320</v>
      </c>
      <c r="B255" s="101" t="s">
        <v>270</v>
      </c>
      <c r="C255" s="477">
        <f t="shared" si="25"/>
        <v>0</v>
      </c>
      <c r="D255" s="238">
        <f>SUM(D256:D258)</f>
        <v>0</v>
      </c>
      <c r="E255" s="241">
        <f>SUM(E256:E258)</f>
        <v>0</v>
      </c>
      <c r="F255" s="242">
        <f t="shared" si="36"/>
        <v>0</v>
      </c>
      <c r="G255" s="238">
        <f>SUM(G256:G258)</f>
        <v>0</v>
      </c>
      <c r="H255" s="470">
        <f t="shared" ref="H255" si="46">SUM(H256:H258)</f>
        <v>0</v>
      </c>
      <c r="I255" s="243">
        <f t="shared" si="37"/>
        <v>0</v>
      </c>
      <c r="J255" s="238">
        <f>SUM(J256:J258)</f>
        <v>0</v>
      </c>
      <c r="K255" s="470">
        <f t="shared" ref="K255" si="47">SUM(K256:K258)</f>
        <v>0</v>
      </c>
      <c r="L255" s="243">
        <f t="shared" si="38"/>
        <v>0</v>
      </c>
      <c r="M255" s="471">
        <f t="shared" ref="M255:N255" si="48">SUM(M256:M258)</f>
        <v>0</v>
      </c>
      <c r="N255" s="241">
        <f t="shared" si="48"/>
        <v>0</v>
      </c>
      <c r="O255" s="243">
        <f t="shared" si="39"/>
        <v>0</v>
      </c>
      <c r="P255" s="382"/>
    </row>
    <row r="256" spans="1:16" hidden="1" x14ac:dyDescent="0.25">
      <c r="A256" s="64">
        <v>6322</v>
      </c>
      <c r="B256" s="111" t="s">
        <v>271</v>
      </c>
      <c r="C256" s="466">
        <f t="shared" si="25"/>
        <v>0</v>
      </c>
      <c r="D256" s="116">
        <v>0</v>
      </c>
      <c r="E256" s="118"/>
      <c r="F256" s="229">
        <f t="shared" si="36"/>
        <v>0</v>
      </c>
      <c r="G256" s="116"/>
      <c r="H256" s="408"/>
      <c r="I256" s="230">
        <f t="shared" si="37"/>
        <v>0</v>
      </c>
      <c r="J256" s="116">
        <v>0</v>
      </c>
      <c r="K256" s="408"/>
      <c r="L256" s="230">
        <f t="shared" si="38"/>
        <v>0</v>
      </c>
      <c r="M256" s="464"/>
      <c r="N256" s="118"/>
      <c r="O256" s="230">
        <f t="shared" si="39"/>
        <v>0</v>
      </c>
      <c r="P256" s="387"/>
    </row>
    <row r="257" spans="1:16" ht="24" hidden="1" x14ac:dyDescent="0.25">
      <c r="A257" s="64">
        <v>6323</v>
      </c>
      <c r="B257" s="111" t="s">
        <v>272</v>
      </c>
      <c r="C257" s="466">
        <f t="shared" si="25"/>
        <v>0</v>
      </c>
      <c r="D257" s="116">
        <v>0</v>
      </c>
      <c r="E257" s="118"/>
      <c r="F257" s="229">
        <f t="shared" si="36"/>
        <v>0</v>
      </c>
      <c r="G257" s="116"/>
      <c r="H257" s="408"/>
      <c r="I257" s="230">
        <f t="shared" si="37"/>
        <v>0</v>
      </c>
      <c r="J257" s="116">
        <v>0</v>
      </c>
      <c r="K257" s="408"/>
      <c r="L257" s="230">
        <f t="shared" si="38"/>
        <v>0</v>
      </c>
      <c r="M257" s="464"/>
      <c r="N257" s="118"/>
      <c r="O257" s="230">
        <f t="shared" si="39"/>
        <v>0</v>
      </c>
      <c r="P257" s="387"/>
    </row>
    <row r="258" spans="1:16" ht="24" hidden="1" x14ac:dyDescent="0.25">
      <c r="A258" s="55">
        <v>6324</v>
      </c>
      <c r="B258" s="101" t="s">
        <v>273</v>
      </c>
      <c r="C258" s="466">
        <f t="shared" si="25"/>
        <v>0</v>
      </c>
      <c r="D258" s="106">
        <v>0</v>
      </c>
      <c r="E258" s="108"/>
      <c r="F258" s="242">
        <f t="shared" si="36"/>
        <v>0</v>
      </c>
      <c r="G258" s="106"/>
      <c r="H258" s="403"/>
      <c r="I258" s="243">
        <f t="shared" si="37"/>
        <v>0</v>
      </c>
      <c r="J258" s="106">
        <v>0</v>
      </c>
      <c r="K258" s="403"/>
      <c r="L258" s="243">
        <f t="shared" si="38"/>
        <v>0</v>
      </c>
      <c r="M258" s="463"/>
      <c r="N258" s="108"/>
      <c r="O258" s="243">
        <f t="shared" si="39"/>
        <v>0</v>
      </c>
      <c r="P258" s="382"/>
    </row>
    <row r="259" spans="1:16" ht="24" hidden="1" x14ac:dyDescent="0.25">
      <c r="A259" s="273">
        <v>6330</v>
      </c>
      <c r="B259" s="274" t="s">
        <v>274</v>
      </c>
      <c r="C259" s="466">
        <f t="shared" ref="C259:C286" si="49">F259+I259+L259+O259</f>
        <v>0</v>
      </c>
      <c r="D259" s="257">
        <v>0</v>
      </c>
      <c r="E259" s="260"/>
      <c r="F259" s="482">
        <f t="shared" si="36"/>
        <v>0</v>
      </c>
      <c r="G259" s="257"/>
      <c r="H259" s="483"/>
      <c r="I259" s="479">
        <f t="shared" si="37"/>
        <v>0</v>
      </c>
      <c r="J259" s="257">
        <v>0</v>
      </c>
      <c r="K259" s="483"/>
      <c r="L259" s="479">
        <f t="shared" si="38"/>
        <v>0</v>
      </c>
      <c r="M259" s="484"/>
      <c r="N259" s="260"/>
      <c r="O259" s="479">
        <f t="shared" si="39"/>
        <v>0</v>
      </c>
      <c r="P259" s="480"/>
    </row>
    <row r="260" spans="1:16" hidden="1" x14ac:dyDescent="0.25">
      <c r="A260" s="224">
        <v>6360</v>
      </c>
      <c r="B260" s="111" t="s">
        <v>275</v>
      </c>
      <c r="C260" s="466">
        <f t="shared" si="49"/>
        <v>0</v>
      </c>
      <c r="D260" s="116">
        <v>0</v>
      </c>
      <c r="E260" s="118"/>
      <c r="F260" s="229">
        <f t="shared" si="36"/>
        <v>0</v>
      </c>
      <c r="G260" s="116"/>
      <c r="H260" s="408"/>
      <c r="I260" s="230">
        <f t="shared" si="37"/>
        <v>0</v>
      </c>
      <c r="J260" s="116">
        <v>0</v>
      </c>
      <c r="K260" s="408"/>
      <c r="L260" s="230">
        <f t="shared" si="38"/>
        <v>0</v>
      </c>
      <c r="M260" s="464"/>
      <c r="N260" s="118"/>
      <c r="O260" s="230">
        <f t="shared" si="39"/>
        <v>0</v>
      </c>
      <c r="P260" s="387"/>
    </row>
    <row r="261" spans="1:16" ht="36" hidden="1" x14ac:dyDescent="0.25">
      <c r="A261" s="85">
        <v>6400</v>
      </c>
      <c r="B261" s="210" t="s">
        <v>276</v>
      </c>
      <c r="C261" s="393">
        <f t="shared" si="49"/>
        <v>0</v>
      </c>
      <c r="D261" s="95">
        <f>SUM(D262,D266)</f>
        <v>0</v>
      </c>
      <c r="E261" s="98">
        <f>SUM(E262,E266)</f>
        <v>0</v>
      </c>
      <c r="F261" s="212">
        <f t="shared" si="36"/>
        <v>0</v>
      </c>
      <c r="G261" s="95">
        <f>SUM(G262,G266)</f>
        <v>0</v>
      </c>
      <c r="H261" s="399">
        <f t="shared" ref="H261" si="50">SUM(H262,H266)</f>
        <v>0</v>
      </c>
      <c r="I261" s="99">
        <f t="shared" si="37"/>
        <v>0</v>
      </c>
      <c r="J261" s="95">
        <f>SUM(J262,J266)</f>
        <v>0</v>
      </c>
      <c r="K261" s="399">
        <f t="shared" ref="K261" si="51">SUM(K262,K266)</f>
        <v>0</v>
      </c>
      <c r="L261" s="99">
        <f t="shared" si="38"/>
        <v>0</v>
      </c>
      <c r="M261" s="472">
        <f t="shared" ref="M261:N261" si="52">SUM(M262,M266)</f>
        <v>0</v>
      </c>
      <c r="N261" s="291">
        <f t="shared" si="52"/>
        <v>0</v>
      </c>
      <c r="O261" s="293">
        <f t="shared" si="39"/>
        <v>0</v>
      </c>
      <c r="P261" s="473"/>
    </row>
    <row r="262" spans="1:16" ht="24" hidden="1" x14ac:dyDescent="0.25">
      <c r="A262" s="237">
        <v>6410</v>
      </c>
      <c r="B262" s="101" t="s">
        <v>277</v>
      </c>
      <c r="C262" s="471">
        <f t="shared" si="49"/>
        <v>0</v>
      </c>
      <c r="D262" s="238">
        <f>SUM(D263:D265)</f>
        <v>0</v>
      </c>
      <c r="E262" s="241">
        <f>SUM(E263:E265)</f>
        <v>0</v>
      </c>
      <c r="F262" s="242">
        <f t="shared" si="36"/>
        <v>0</v>
      </c>
      <c r="G262" s="238">
        <f>SUM(G263:G265)</f>
        <v>0</v>
      </c>
      <c r="H262" s="470">
        <f t="shared" ref="H262" si="53">SUM(H263:H265)</f>
        <v>0</v>
      </c>
      <c r="I262" s="243">
        <f t="shared" si="37"/>
        <v>0</v>
      </c>
      <c r="J262" s="238">
        <f>SUM(J263:J265)</f>
        <v>0</v>
      </c>
      <c r="K262" s="470">
        <f t="shared" ref="K262" si="54">SUM(K263:K265)</f>
        <v>0</v>
      </c>
      <c r="L262" s="243">
        <f t="shared" si="38"/>
        <v>0</v>
      </c>
      <c r="M262" s="475">
        <f t="shared" ref="M262:N262" si="55">SUM(M263:M265)</f>
        <v>0</v>
      </c>
      <c r="N262" s="476">
        <f t="shared" si="55"/>
        <v>0</v>
      </c>
      <c r="O262" s="414">
        <f t="shared" si="39"/>
        <v>0</v>
      </c>
      <c r="P262" s="416"/>
    </row>
    <row r="263" spans="1:16" hidden="1" x14ac:dyDescent="0.25">
      <c r="A263" s="64">
        <v>6411</v>
      </c>
      <c r="B263" s="275" t="s">
        <v>278</v>
      </c>
      <c r="C263" s="226">
        <f t="shared" si="49"/>
        <v>0</v>
      </c>
      <c r="D263" s="116">
        <v>0</v>
      </c>
      <c r="E263" s="118"/>
      <c r="F263" s="229">
        <f t="shared" si="36"/>
        <v>0</v>
      </c>
      <c r="G263" s="116"/>
      <c r="H263" s="408"/>
      <c r="I263" s="230">
        <f t="shared" si="37"/>
        <v>0</v>
      </c>
      <c r="J263" s="116">
        <v>0</v>
      </c>
      <c r="K263" s="408"/>
      <c r="L263" s="230">
        <f t="shared" si="38"/>
        <v>0</v>
      </c>
      <c r="M263" s="464"/>
      <c r="N263" s="118"/>
      <c r="O263" s="230">
        <f t="shared" si="39"/>
        <v>0</v>
      </c>
      <c r="P263" s="387"/>
    </row>
    <row r="264" spans="1:16" ht="36" hidden="1" x14ac:dyDescent="0.25">
      <c r="A264" s="64">
        <v>6412</v>
      </c>
      <c r="B264" s="111" t="s">
        <v>279</v>
      </c>
      <c r="C264" s="226">
        <f t="shared" si="49"/>
        <v>0</v>
      </c>
      <c r="D264" s="116">
        <v>0</v>
      </c>
      <c r="E264" s="118"/>
      <c r="F264" s="229">
        <f t="shared" si="36"/>
        <v>0</v>
      </c>
      <c r="G264" s="116"/>
      <c r="H264" s="408"/>
      <c r="I264" s="230">
        <f t="shared" si="37"/>
        <v>0</v>
      </c>
      <c r="J264" s="116">
        <v>0</v>
      </c>
      <c r="K264" s="408"/>
      <c r="L264" s="230">
        <f t="shared" si="38"/>
        <v>0</v>
      </c>
      <c r="M264" s="464"/>
      <c r="N264" s="118"/>
      <c r="O264" s="230">
        <f t="shared" si="39"/>
        <v>0</v>
      </c>
      <c r="P264" s="387"/>
    </row>
    <row r="265" spans="1:16" ht="36" hidden="1" x14ac:dyDescent="0.25">
      <c r="A265" s="64">
        <v>6419</v>
      </c>
      <c r="B265" s="111" t="s">
        <v>280</v>
      </c>
      <c r="C265" s="226">
        <f t="shared" si="49"/>
        <v>0</v>
      </c>
      <c r="D265" s="116">
        <v>0</v>
      </c>
      <c r="E265" s="118"/>
      <c r="F265" s="229">
        <f t="shared" si="36"/>
        <v>0</v>
      </c>
      <c r="G265" s="116"/>
      <c r="H265" s="408"/>
      <c r="I265" s="230">
        <f t="shared" si="37"/>
        <v>0</v>
      </c>
      <c r="J265" s="116">
        <v>0</v>
      </c>
      <c r="K265" s="408"/>
      <c r="L265" s="230">
        <f t="shared" si="38"/>
        <v>0</v>
      </c>
      <c r="M265" s="464"/>
      <c r="N265" s="118"/>
      <c r="O265" s="230">
        <f t="shared" si="39"/>
        <v>0</v>
      </c>
      <c r="P265" s="387"/>
    </row>
    <row r="266" spans="1:16" ht="36" hidden="1" x14ac:dyDescent="0.25">
      <c r="A266" s="224">
        <v>6420</v>
      </c>
      <c r="B266" s="111" t="s">
        <v>281</v>
      </c>
      <c r="C266" s="226">
        <f t="shared" si="49"/>
        <v>0</v>
      </c>
      <c r="D266" s="225">
        <f>SUM(D267:D270)</f>
        <v>0</v>
      </c>
      <c r="E266" s="228">
        <f>SUM(E267:E270)</f>
        <v>0</v>
      </c>
      <c r="F266" s="229">
        <f t="shared" si="36"/>
        <v>0</v>
      </c>
      <c r="G266" s="225">
        <f>SUM(G267:G270)</f>
        <v>0</v>
      </c>
      <c r="H266" s="465">
        <f>SUM(H267:H270)</f>
        <v>0</v>
      </c>
      <c r="I266" s="230">
        <f t="shared" si="37"/>
        <v>0</v>
      </c>
      <c r="J266" s="225">
        <f>SUM(J267:J270)</f>
        <v>0</v>
      </c>
      <c r="K266" s="465">
        <f>SUM(K267:K270)</f>
        <v>0</v>
      </c>
      <c r="L266" s="230">
        <f t="shared" si="38"/>
        <v>0</v>
      </c>
      <c r="M266" s="466">
        <f>SUM(M267:M270)</f>
        <v>0</v>
      </c>
      <c r="N266" s="228">
        <f>SUM(N267:N270)</f>
        <v>0</v>
      </c>
      <c r="O266" s="230">
        <f t="shared" si="39"/>
        <v>0</v>
      </c>
      <c r="P266" s="387"/>
    </row>
    <row r="267" spans="1:16" hidden="1" x14ac:dyDescent="0.25">
      <c r="A267" s="64">
        <v>6421</v>
      </c>
      <c r="B267" s="111" t="s">
        <v>282</v>
      </c>
      <c r="C267" s="226">
        <f t="shared" si="49"/>
        <v>0</v>
      </c>
      <c r="D267" s="116">
        <v>0</v>
      </c>
      <c r="E267" s="118"/>
      <c r="F267" s="229">
        <f t="shared" si="36"/>
        <v>0</v>
      </c>
      <c r="G267" s="116"/>
      <c r="H267" s="408"/>
      <c r="I267" s="230">
        <f t="shared" si="37"/>
        <v>0</v>
      </c>
      <c r="J267" s="116">
        <v>0</v>
      </c>
      <c r="K267" s="408"/>
      <c r="L267" s="230">
        <f t="shared" si="38"/>
        <v>0</v>
      </c>
      <c r="M267" s="464"/>
      <c r="N267" s="118"/>
      <c r="O267" s="230">
        <f t="shared" si="39"/>
        <v>0</v>
      </c>
      <c r="P267" s="387"/>
    </row>
    <row r="268" spans="1:16" hidden="1" x14ac:dyDescent="0.25">
      <c r="A268" s="64">
        <v>6422</v>
      </c>
      <c r="B268" s="111" t="s">
        <v>283</v>
      </c>
      <c r="C268" s="226">
        <f t="shared" si="49"/>
        <v>0</v>
      </c>
      <c r="D268" s="116">
        <v>0</v>
      </c>
      <c r="E268" s="118"/>
      <c r="F268" s="229">
        <f t="shared" si="36"/>
        <v>0</v>
      </c>
      <c r="G268" s="116"/>
      <c r="H268" s="408"/>
      <c r="I268" s="230">
        <f t="shared" si="37"/>
        <v>0</v>
      </c>
      <c r="J268" s="116">
        <v>0</v>
      </c>
      <c r="K268" s="408"/>
      <c r="L268" s="230">
        <f t="shared" si="38"/>
        <v>0</v>
      </c>
      <c r="M268" s="464"/>
      <c r="N268" s="118"/>
      <c r="O268" s="230">
        <f t="shared" si="39"/>
        <v>0</v>
      </c>
      <c r="P268" s="387"/>
    </row>
    <row r="269" spans="1:16" ht="24" hidden="1" x14ac:dyDescent="0.25">
      <c r="A269" s="64">
        <v>6423</v>
      </c>
      <c r="B269" s="111" t="s">
        <v>284</v>
      </c>
      <c r="C269" s="226">
        <f t="shared" si="49"/>
        <v>0</v>
      </c>
      <c r="D269" s="116">
        <v>0</v>
      </c>
      <c r="E269" s="118"/>
      <c r="F269" s="229">
        <f t="shared" si="36"/>
        <v>0</v>
      </c>
      <c r="G269" s="116"/>
      <c r="H269" s="408"/>
      <c r="I269" s="230">
        <f t="shared" si="37"/>
        <v>0</v>
      </c>
      <c r="J269" s="116">
        <v>0</v>
      </c>
      <c r="K269" s="408"/>
      <c r="L269" s="230">
        <f t="shared" si="38"/>
        <v>0</v>
      </c>
      <c r="M269" s="464"/>
      <c r="N269" s="118"/>
      <c r="O269" s="230">
        <f t="shared" si="39"/>
        <v>0</v>
      </c>
      <c r="P269" s="387"/>
    </row>
    <row r="270" spans="1:16" ht="36" hidden="1" x14ac:dyDescent="0.25">
      <c r="A270" s="64">
        <v>6424</v>
      </c>
      <c r="B270" s="111" t="s">
        <v>285</v>
      </c>
      <c r="C270" s="226">
        <f t="shared" si="49"/>
        <v>0</v>
      </c>
      <c r="D270" s="116">
        <v>0</v>
      </c>
      <c r="E270" s="118"/>
      <c r="F270" s="229">
        <f t="shared" si="36"/>
        <v>0</v>
      </c>
      <c r="G270" s="116"/>
      <c r="H270" s="408"/>
      <c r="I270" s="230">
        <f t="shared" si="37"/>
        <v>0</v>
      </c>
      <c r="J270" s="116">
        <v>0</v>
      </c>
      <c r="K270" s="408"/>
      <c r="L270" s="230">
        <f t="shared" si="38"/>
        <v>0</v>
      </c>
      <c r="M270" s="464"/>
      <c r="N270" s="118"/>
      <c r="O270" s="230">
        <f t="shared" si="39"/>
        <v>0</v>
      </c>
      <c r="P270" s="387"/>
    </row>
    <row r="271" spans="1:16" ht="45.75" hidden="1" customHeight="1" x14ac:dyDescent="0.25">
      <c r="A271" s="276">
        <v>7000</v>
      </c>
      <c r="B271" s="276" t="s">
        <v>286</v>
      </c>
      <c r="C271" s="491">
        <f t="shared" si="49"/>
        <v>0</v>
      </c>
      <c r="D271" s="492">
        <f>SUM(D272,D282)</f>
        <v>0</v>
      </c>
      <c r="E271" s="283">
        <f>SUM(E272,E282)</f>
        <v>0</v>
      </c>
      <c r="F271" s="284">
        <f t="shared" si="36"/>
        <v>0</v>
      </c>
      <c r="G271" s="492">
        <f>SUM(G272,G282)</f>
        <v>0</v>
      </c>
      <c r="H271" s="493">
        <f>SUM(H272,H282)</f>
        <v>0</v>
      </c>
      <c r="I271" s="285">
        <f t="shared" si="37"/>
        <v>0</v>
      </c>
      <c r="J271" s="492">
        <f>SUM(J272,J282)</f>
        <v>0</v>
      </c>
      <c r="K271" s="493">
        <f>SUM(K272,K282)</f>
        <v>0</v>
      </c>
      <c r="L271" s="285">
        <f t="shared" si="38"/>
        <v>0</v>
      </c>
      <c r="M271" s="494">
        <f>SUM(M272,M282)</f>
        <v>0</v>
      </c>
      <c r="N271" s="495">
        <f>SUM(N272,N282)</f>
        <v>0</v>
      </c>
      <c r="O271" s="496">
        <f t="shared" si="39"/>
        <v>0</v>
      </c>
      <c r="P271" s="497"/>
    </row>
    <row r="272" spans="1:16" ht="24" hidden="1" x14ac:dyDescent="0.25">
      <c r="A272" s="85">
        <v>7200</v>
      </c>
      <c r="B272" s="210" t="s">
        <v>287</v>
      </c>
      <c r="C272" s="393">
        <f t="shared" si="49"/>
        <v>0</v>
      </c>
      <c r="D272" s="95">
        <f>SUM(D273,D274,D277,D278,D281)</f>
        <v>0</v>
      </c>
      <c r="E272" s="98">
        <f>SUM(E273,E274,E277,E278,E281)</f>
        <v>0</v>
      </c>
      <c r="F272" s="212">
        <f t="shared" si="36"/>
        <v>0</v>
      </c>
      <c r="G272" s="95">
        <f>SUM(G273,G274,G277,G278,G281)</f>
        <v>0</v>
      </c>
      <c r="H272" s="399">
        <f>SUM(H273,H274,H277,H278,H281)</f>
        <v>0</v>
      </c>
      <c r="I272" s="99">
        <f t="shared" si="37"/>
        <v>0</v>
      </c>
      <c r="J272" s="95">
        <f>SUM(J273,J274,J277,J278,J281)</f>
        <v>0</v>
      </c>
      <c r="K272" s="399">
        <f>SUM(K273,K274,K277,K278,K281)</f>
        <v>0</v>
      </c>
      <c r="L272" s="99">
        <f t="shared" si="38"/>
        <v>0</v>
      </c>
      <c r="M272" s="459">
        <f>SUM(M273,M274,M277,M278,M281)</f>
        <v>0</v>
      </c>
      <c r="N272" s="266">
        <f>SUM(N273,N274,N277,N278,N281)</f>
        <v>0</v>
      </c>
      <c r="O272" s="268">
        <f t="shared" si="39"/>
        <v>0</v>
      </c>
      <c r="P272" s="460"/>
    </row>
    <row r="273" spans="1:16" ht="24" hidden="1" x14ac:dyDescent="0.25">
      <c r="A273" s="237">
        <v>7210</v>
      </c>
      <c r="B273" s="101" t="s">
        <v>288</v>
      </c>
      <c r="C273" s="400">
        <f t="shared" si="49"/>
        <v>0</v>
      </c>
      <c r="D273" s="106">
        <v>0</v>
      </c>
      <c r="E273" s="108"/>
      <c r="F273" s="242">
        <f t="shared" si="36"/>
        <v>0</v>
      </c>
      <c r="G273" s="106"/>
      <c r="H273" s="403"/>
      <c r="I273" s="243">
        <f t="shared" si="37"/>
        <v>0</v>
      </c>
      <c r="J273" s="106">
        <v>0</v>
      </c>
      <c r="K273" s="403"/>
      <c r="L273" s="243">
        <f t="shared" si="38"/>
        <v>0</v>
      </c>
      <c r="M273" s="463"/>
      <c r="N273" s="108"/>
      <c r="O273" s="243">
        <f t="shared" si="39"/>
        <v>0</v>
      </c>
      <c r="P273" s="382"/>
    </row>
    <row r="274" spans="1:16" s="286" customFormat="1" ht="36" hidden="1" x14ac:dyDescent="0.25">
      <c r="A274" s="224">
        <v>7220</v>
      </c>
      <c r="B274" s="111" t="s">
        <v>289</v>
      </c>
      <c r="C274" s="405">
        <f t="shared" si="49"/>
        <v>0</v>
      </c>
      <c r="D274" s="225">
        <f>SUM(D275:D276)</f>
        <v>0</v>
      </c>
      <c r="E274" s="228">
        <f>SUM(E275:E276)</f>
        <v>0</v>
      </c>
      <c r="F274" s="229">
        <f t="shared" si="36"/>
        <v>0</v>
      </c>
      <c r="G274" s="225">
        <f>SUM(G275:G276)</f>
        <v>0</v>
      </c>
      <c r="H274" s="465">
        <f>SUM(H275:H276)</f>
        <v>0</v>
      </c>
      <c r="I274" s="230">
        <f t="shared" si="37"/>
        <v>0</v>
      </c>
      <c r="J274" s="225">
        <f>SUM(J275:J276)</f>
        <v>0</v>
      </c>
      <c r="K274" s="465">
        <f>SUM(K275:K276)</f>
        <v>0</v>
      </c>
      <c r="L274" s="230">
        <f t="shared" si="38"/>
        <v>0</v>
      </c>
      <c r="M274" s="466">
        <f>SUM(M275:M276)</f>
        <v>0</v>
      </c>
      <c r="N274" s="228">
        <f>SUM(N275:N276)</f>
        <v>0</v>
      </c>
      <c r="O274" s="230">
        <f t="shared" si="39"/>
        <v>0</v>
      </c>
      <c r="P274" s="387"/>
    </row>
    <row r="275" spans="1:16" s="286" customFormat="1" ht="36" hidden="1" x14ac:dyDescent="0.25">
      <c r="A275" s="64">
        <v>7221</v>
      </c>
      <c r="B275" s="111" t="s">
        <v>290</v>
      </c>
      <c r="C275" s="405">
        <f t="shared" si="49"/>
        <v>0</v>
      </c>
      <c r="D275" s="116">
        <v>0</v>
      </c>
      <c r="E275" s="118"/>
      <c r="F275" s="229">
        <f t="shared" si="36"/>
        <v>0</v>
      </c>
      <c r="G275" s="116"/>
      <c r="H275" s="408"/>
      <c r="I275" s="230">
        <f t="shared" si="37"/>
        <v>0</v>
      </c>
      <c r="J275" s="116">
        <v>0</v>
      </c>
      <c r="K275" s="408"/>
      <c r="L275" s="230">
        <f t="shared" si="38"/>
        <v>0</v>
      </c>
      <c r="M275" s="464"/>
      <c r="N275" s="118"/>
      <c r="O275" s="230">
        <f t="shared" si="39"/>
        <v>0</v>
      </c>
      <c r="P275" s="387"/>
    </row>
    <row r="276" spans="1:16" s="286" customFormat="1" ht="36" hidden="1" x14ac:dyDescent="0.25">
      <c r="A276" s="64">
        <v>7222</v>
      </c>
      <c r="B276" s="111" t="s">
        <v>291</v>
      </c>
      <c r="C276" s="405">
        <f t="shared" si="49"/>
        <v>0</v>
      </c>
      <c r="D276" s="116">
        <v>0</v>
      </c>
      <c r="E276" s="118"/>
      <c r="F276" s="229">
        <f t="shared" si="36"/>
        <v>0</v>
      </c>
      <c r="G276" s="116"/>
      <c r="H276" s="408"/>
      <c r="I276" s="230">
        <f t="shared" si="37"/>
        <v>0</v>
      </c>
      <c r="J276" s="116">
        <v>0</v>
      </c>
      <c r="K276" s="408"/>
      <c r="L276" s="230">
        <f t="shared" si="38"/>
        <v>0</v>
      </c>
      <c r="M276" s="464"/>
      <c r="N276" s="118"/>
      <c r="O276" s="230">
        <f t="shared" si="39"/>
        <v>0</v>
      </c>
      <c r="P276" s="387"/>
    </row>
    <row r="277" spans="1:16" s="286" customFormat="1" ht="24" hidden="1" x14ac:dyDescent="0.25">
      <c r="A277" s="224">
        <v>7230</v>
      </c>
      <c r="B277" s="111" t="s">
        <v>292</v>
      </c>
      <c r="C277" s="405">
        <f t="shared" si="49"/>
        <v>0</v>
      </c>
      <c r="D277" s="116">
        <v>0</v>
      </c>
      <c r="E277" s="118"/>
      <c r="F277" s="229">
        <f t="shared" si="36"/>
        <v>0</v>
      </c>
      <c r="G277" s="116"/>
      <c r="H277" s="408"/>
      <c r="I277" s="230">
        <f t="shared" si="37"/>
        <v>0</v>
      </c>
      <c r="J277" s="116">
        <v>0</v>
      </c>
      <c r="K277" s="408"/>
      <c r="L277" s="230">
        <f t="shared" si="38"/>
        <v>0</v>
      </c>
      <c r="M277" s="464"/>
      <c r="N277" s="118"/>
      <c r="O277" s="230">
        <f>M277+N277</f>
        <v>0</v>
      </c>
      <c r="P277" s="387"/>
    </row>
    <row r="278" spans="1:16" ht="24" hidden="1" x14ac:dyDescent="0.25">
      <c r="A278" s="224">
        <v>7240</v>
      </c>
      <c r="B278" s="111" t="s">
        <v>293</v>
      </c>
      <c r="C278" s="405">
        <f t="shared" si="49"/>
        <v>0</v>
      </c>
      <c r="D278" s="225">
        <f>SUM(D279:D280)</f>
        <v>0</v>
      </c>
      <c r="E278" s="228">
        <f>SUM(E279:E280)</f>
        <v>0</v>
      </c>
      <c r="F278" s="229">
        <f t="shared" si="36"/>
        <v>0</v>
      </c>
      <c r="G278" s="225">
        <f>SUM(G279:G280)</f>
        <v>0</v>
      </c>
      <c r="H278" s="465">
        <f>SUM(H279:H280)</f>
        <v>0</v>
      </c>
      <c r="I278" s="230">
        <f t="shared" si="37"/>
        <v>0</v>
      </c>
      <c r="J278" s="225">
        <f>SUM(J279:J280)</f>
        <v>0</v>
      </c>
      <c r="K278" s="465">
        <f>SUM(K279:K280)</f>
        <v>0</v>
      </c>
      <c r="L278" s="230">
        <f t="shared" si="38"/>
        <v>0</v>
      </c>
      <c r="M278" s="466">
        <f>SUM(M279:M280)</f>
        <v>0</v>
      </c>
      <c r="N278" s="228">
        <f>SUM(N279:N280)</f>
        <v>0</v>
      </c>
      <c r="O278" s="230">
        <f>SUM(O279:O280)</f>
        <v>0</v>
      </c>
      <c r="P278" s="387"/>
    </row>
    <row r="279" spans="1:16" ht="48" hidden="1" x14ac:dyDescent="0.25">
      <c r="A279" s="64">
        <v>7245</v>
      </c>
      <c r="B279" s="111" t="s">
        <v>294</v>
      </c>
      <c r="C279" s="405">
        <f t="shared" si="49"/>
        <v>0</v>
      </c>
      <c r="D279" s="116">
        <v>0</v>
      </c>
      <c r="E279" s="118"/>
      <c r="F279" s="229">
        <f t="shared" si="36"/>
        <v>0</v>
      </c>
      <c r="G279" s="116"/>
      <c r="H279" s="408"/>
      <c r="I279" s="230">
        <f t="shared" si="37"/>
        <v>0</v>
      </c>
      <c r="J279" s="116">
        <v>0</v>
      </c>
      <c r="K279" s="408"/>
      <c r="L279" s="230">
        <f t="shared" si="38"/>
        <v>0</v>
      </c>
      <c r="M279" s="464"/>
      <c r="N279" s="118"/>
      <c r="O279" s="230">
        <f t="shared" ref="O279:O282" si="56">M279+N279</f>
        <v>0</v>
      </c>
      <c r="P279" s="387"/>
    </row>
    <row r="280" spans="1:16" ht="96" hidden="1" x14ac:dyDescent="0.25">
      <c r="A280" s="64">
        <v>7246</v>
      </c>
      <c r="B280" s="111" t="s">
        <v>295</v>
      </c>
      <c r="C280" s="405">
        <f t="shared" si="49"/>
        <v>0</v>
      </c>
      <c r="D280" s="116">
        <v>0</v>
      </c>
      <c r="E280" s="118"/>
      <c r="F280" s="229">
        <f t="shared" si="36"/>
        <v>0</v>
      </c>
      <c r="G280" s="116"/>
      <c r="H280" s="408"/>
      <c r="I280" s="230">
        <f t="shared" si="37"/>
        <v>0</v>
      </c>
      <c r="J280" s="116">
        <v>0</v>
      </c>
      <c r="K280" s="408"/>
      <c r="L280" s="230">
        <f t="shared" si="38"/>
        <v>0</v>
      </c>
      <c r="M280" s="464"/>
      <c r="N280" s="118"/>
      <c r="O280" s="230">
        <f t="shared" si="56"/>
        <v>0</v>
      </c>
      <c r="P280" s="387"/>
    </row>
    <row r="281" spans="1:16" ht="24" hidden="1" x14ac:dyDescent="0.25">
      <c r="A281" s="224">
        <v>7260</v>
      </c>
      <c r="B281" s="111" t="s">
        <v>296</v>
      </c>
      <c r="C281" s="405">
        <f t="shared" si="49"/>
        <v>0</v>
      </c>
      <c r="D281" s="106">
        <v>0</v>
      </c>
      <c r="E281" s="108"/>
      <c r="F281" s="242">
        <f t="shared" si="36"/>
        <v>0</v>
      </c>
      <c r="G281" s="106"/>
      <c r="H281" s="403"/>
      <c r="I281" s="243">
        <f t="shared" si="37"/>
        <v>0</v>
      </c>
      <c r="J281" s="106">
        <v>0</v>
      </c>
      <c r="K281" s="403"/>
      <c r="L281" s="243">
        <f t="shared" si="38"/>
        <v>0</v>
      </c>
      <c r="M281" s="463"/>
      <c r="N281" s="108"/>
      <c r="O281" s="243">
        <f t="shared" si="56"/>
        <v>0</v>
      </c>
      <c r="P281" s="382"/>
    </row>
    <row r="282" spans="1:16" hidden="1" x14ac:dyDescent="0.25">
      <c r="A282" s="85">
        <v>7700</v>
      </c>
      <c r="B282" s="210" t="s">
        <v>297</v>
      </c>
      <c r="C282" s="498">
        <f t="shared" si="49"/>
        <v>0</v>
      </c>
      <c r="D282" s="244">
        <f>D283</f>
        <v>0</v>
      </c>
      <c r="E282" s="291">
        <f>SUM(E283)</f>
        <v>0</v>
      </c>
      <c r="F282" s="292">
        <f t="shared" si="36"/>
        <v>0</v>
      </c>
      <c r="G282" s="244">
        <f>G283</f>
        <v>0</v>
      </c>
      <c r="H282" s="499">
        <f>SUM(H283)</f>
        <v>0</v>
      </c>
      <c r="I282" s="293">
        <f t="shared" si="37"/>
        <v>0</v>
      </c>
      <c r="J282" s="244">
        <f>J283</f>
        <v>0</v>
      </c>
      <c r="K282" s="499">
        <f>SUM(K283)</f>
        <v>0</v>
      </c>
      <c r="L282" s="293">
        <f t="shared" si="38"/>
        <v>0</v>
      </c>
      <c r="M282" s="472">
        <f>SUM(M283)</f>
        <v>0</v>
      </c>
      <c r="N282" s="291">
        <f>SUM(N283)</f>
        <v>0</v>
      </c>
      <c r="O282" s="293">
        <f t="shared" si="56"/>
        <v>0</v>
      </c>
      <c r="P282" s="473"/>
    </row>
    <row r="283" spans="1:16" hidden="1" x14ac:dyDescent="0.25">
      <c r="A283" s="121">
        <v>7720</v>
      </c>
      <c r="B283" s="122" t="s">
        <v>298</v>
      </c>
      <c r="C283" s="500">
        <f t="shared" si="49"/>
        <v>0</v>
      </c>
      <c r="D283" s="128">
        <v>0</v>
      </c>
      <c r="E283" s="131"/>
      <c r="F283" s="501">
        <f t="shared" si="36"/>
        <v>0</v>
      </c>
      <c r="G283" s="128"/>
      <c r="H283" s="413"/>
      <c r="I283" s="414">
        <f t="shared" si="37"/>
        <v>0</v>
      </c>
      <c r="J283" s="128">
        <v>0</v>
      </c>
      <c r="K283" s="413"/>
      <c r="L283" s="414">
        <f t="shared" si="38"/>
        <v>0</v>
      </c>
      <c r="M283" s="502"/>
      <c r="N283" s="131"/>
      <c r="O283" s="414">
        <f>M283+N283</f>
        <v>0</v>
      </c>
      <c r="P283" s="416"/>
    </row>
    <row r="284" spans="1:16" hidden="1" x14ac:dyDescent="0.25">
      <c r="A284" s="320"/>
      <c r="B284" s="156" t="s">
        <v>299</v>
      </c>
      <c r="C284" s="400">
        <f t="shared" si="49"/>
        <v>0</v>
      </c>
      <c r="D284" s="214">
        <f>SUM(D285:D286)</f>
        <v>0</v>
      </c>
      <c r="E284" s="217">
        <f>SUM(E285:E286)</f>
        <v>0</v>
      </c>
      <c r="F284" s="218">
        <f t="shared" si="36"/>
        <v>0</v>
      </c>
      <c r="G284" s="214">
        <f>SUM(G285:G286)</f>
        <v>0</v>
      </c>
      <c r="H284" s="461">
        <f>SUM(H285:H286)</f>
        <v>0</v>
      </c>
      <c r="I284" s="219">
        <f t="shared" si="37"/>
        <v>0</v>
      </c>
      <c r="J284" s="214">
        <f>SUM(J285:J286)</f>
        <v>0</v>
      </c>
      <c r="K284" s="461">
        <f>SUM(K285:K286)</f>
        <v>0</v>
      </c>
      <c r="L284" s="219">
        <f t="shared" si="38"/>
        <v>0</v>
      </c>
      <c r="M284" s="462">
        <f>SUM(M285:M286)</f>
        <v>0</v>
      </c>
      <c r="N284" s="217">
        <f>SUM(N285:N286)</f>
        <v>0</v>
      </c>
      <c r="O284" s="219">
        <f t="shared" ref="O284:O299" si="57">M284+N284</f>
        <v>0</v>
      </c>
      <c r="P284" s="434"/>
    </row>
    <row r="285" spans="1:16" hidden="1" x14ac:dyDescent="0.25">
      <c r="A285" s="275" t="s">
        <v>300</v>
      </c>
      <c r="B285" s="64" t="s">
        <v>301</v>
      </c>
      <c r="C285" s="227">
        <f t="shared" si="49"/>
        <v>0</v>
      </c>
      <c r="D285" s="116"/>
      <c r="E285" s="118"/>
      <c r="F285" s="229">
        <f t="shared" si="36"/>
        <v>0</v>
      </c>
      <c r="G285" s="116"/>
      <c r="H285" s="408"/>
      <c r="I285" s="230">
        <f t="shared" si="37"/>
        <v>0</v>
      </c>
      <c r="J285" s="116"/>
      <c r="K285" s="408"/>
      <c r="L285" s="230">
        <f t="shared" si="38"/>
        <v>0</v>
      </c>
      <c r="M285" s="464"/>
      <c r="N285" s="118"/>
      <c r="O285" s="230">
        <f t="shared" si="57"/>
        <v>0</v>
      </c>
      <c r="P285" s="387"/>
    </row>
    <row r="286" spans="1:16" ht="24" hidden="1" x14ac:dyDescent="0.25">
      <c r="A286" s="275" t="s">
        <v>302</v>
      </c>
      <c r="B286" s="296" t="s">
        <v>303</v>
      </c>
      <c r="C286" s="400">
        <f t="shared" si="49"/>
        <v>0</v>
      </c>
      <c r="D286" s="106"/>
      <c r="E286" s="108"/>
      <c r="F286" s="242">
        <f t="shared" si="36"/>
        <v>0</v>
      </c>
      <c r="G286" s="106"/>
      <c r="H286" s="403"/>
      <c r="I286" s="243">
        <f t="shared" si="37"/>
        <v>0</v>
      </c>
      <c r="J286" s="106"/>
      <c r="K286" s="403"/>
      <c r="L286" s="243">
        <f t="shared" si="38"/>
        <v>0</v>
      </c>
      <c r="M286" s="463"/>
      <c r="N286" s="108"/>
      <c r="O286" s="243">
        <f t="shared" si="57"/>
        <v>0</v>
      </c>
      <c r="P286" s="382"/>
    </row>
    <row r="287" spans="1:16" x14ac:dyDescent="0.25">
      <c r="A287" s="503"/>
      <c r="B287" s="504" t="s">
        <v>304</v>
      </c>
      <c r="C287" s="505">
        <f>SUM(C284,C271,C233,C198,C190,C176,C78,C56)</f>
        <v>2054983</v>
      </c>
      <c r="D287" s="506">
        <f>SUM(D284,D271,D233,D198,D190,D176,D78,D56)</f>
        <v>2054809</v>
      </c>
      <c r="E287" s="605">
        <f>SUM(E284,E271,E233,E198,E190,E176,E78,E56)</f>
        <v>0</v>
      </c>
      <c r="F287" s="609">
        <f t="shared" si="36"/>
        <v>2054809</v>
      </c>
      <c r="G287" s="506">
        <f>SUM(G284,G271,G233,G198,G190,G176,G78,G56)</f>
        <v>0</v>
      </c>
      <c r="H287" s="507">
        <f>SUM(H284,H271,H233,H198,H190,H176,H78,H56)</f>
        <v>0</v>
      </c>
      <c r="I287" s="508">
        <f t="shared" si="37"/>
        <v>0</v>
      </c>
      <c r="J287" s="506">
        <f>SUM(J284,J271,J233,J198,J190,J176,J78,J56)</f>
        <v>0</v>
      </c>
      <c r="K287" s="507">
        <f>SUM(K284,K271,K233,K198,K190,K176,K78,K56)</f>
        <v>0</v>
      </c>
      <c r="L287" s="508">
        <f t="shared" si="38"/>
        <v>0</v>
      </c>
      <c r="M287" s="459">
        <f>SUM(M284,M271,M233,M198,M190,M176,M78,M56)</f>
        <v>174</v>
      </c>
      <c r="N287" s="266">
        <f>SUM(N284,N271,N233,N198,N190,N176,N78,N56)</f>
        <v>0</v>
      </c>
      <c r="O287" s="268">
        <f t="shared" si="57"/>
        <v>174</v>
      </c>
      <c r="P287" s="460"/>
    </row>
    <row r="288" spans="1:16" hidden="1" x14ac:dyDescent="0.25">
      <c r="A288" s="509" t="s">
        <v>305</v>
      </c>
      <c r="B288" s="510"/>
      <c r="C288" s="511">
        <f t="shared" ref="C288" si="58">F288+I288+L288+O288</f>
        <v>0</v>
      </c>
      <c r="D288" s="512">
        <f>SUM(D28,D29,D45)-D54</f>
        <v>0</v>
      </c>
      <c r="E288" s="513">
        <f>SUM(E28,E29,E45)-E54</f>
        <v>0</v>
      </c>
      <c r="F288" s="514">
        <f t="shared" si="36"/>
        <v>0</v>
      </c>
      <c r="G288" s="512">
        <f>SUM(G28,G29,G45)-G54</f>
        <v>0</v>
      </c>
      <c r="H288" s="515">
        <f>SUM(H28,H29,H45)-H54</f>
        <v>0</v>
      </c>
      <c r="I288" s="516">
        <f t="shared" si="37"/>
        <v>0</v>
      </c>
      <c r="J288" s="512">
        <f>(J30+J46)-J54</f>
        <v>0</v>
      </c>
      <c r="K288" s="515">
        <f>(K30+K46)-K54</f>
        <v>0</v>
      </c>
      <c r="L288" s="516">
        <f t="shared" si="38"/>
        <v>0</v>
      </c>
      <c r="M288" s="511">
        <f>M48+M28-M54</f>
        <v>0</v>
      </c>
      <c r="N288" s="513">
        <f>N48-N54</f>
        <v>0</v>
      </c>
      <c r="O288" s="516">
        <f t="shared" si="57"/>
        <v>0</v>
      </c>
      <c r="P288" s="517"/>
    </row>
    <row r="289" spans="1:17" s="37" customFormat="1" hidden="1" x14ac:dyDescent="0.25">
      <c r="A289" s="509" t="s">
        <v>306</v>
      </c>
      <c r="B289" s="510"/>
      <c r="C289" s="518">
        <f>SUM(C290,C291)-C298+C299</f>
        <v>0</v>
      </c>
      <c r="D289" s="512">
        <f>SUM(D290,D291)-D298+D299</f>
        <v>0</v>
      </c>
      <c r="E289" s="513">
        <f>SUM(E290,E291)-E298+E299</f>
        <v>0</v>
      </c>
      <c r="F289" s="514">
        <f t="shared" si="36"/>
        <v>0</v>
      </c>
      <c r="G289" s="512">
        <f>SUM(G290,G291)-G298+G299</f>
        <v>0</v>
      </c>
      <c r="H289" s="515">
        <f>SUM(H290,H291)-H298+H299</f>
        <v>0</v>
      </c>
      <c r="I289" s="516">
        <f t="shared" si="37"/>
        <v>0</v>
      </c>
      <c r="J289" s="512">
        <f>SUM(J290,J291)-J298+J299</f>
        <v>0</v>
      </c>
      <c r="K289" s="515">
        <f>SUM(K290,K291)-K298+K299</f>
        <v>0</v>
      </c>
      <c r="L289" s="516">
        <f t="shared" si="38"/>
        <v>0</v>
      </c>
      <c r="M289" s="511">
        <f>SUM(M290,M291)-M298+M299</f>
        <v>0</v>
      </c>
      <c r="N289" s="513">
        <f>SUM(N290,N291)-N298+N299</f>
        <v>0</v>
      </c>
      <c r="O289" s="516">
        <f t="shared" si="57"/>
        <v>0</v>
      </c>
      <c r="P289" s="517"/>
    </row>
    <row r="290" spans="1:17" s="37" customFormat="1" hidden="1" x14ac:dyDescent="0.25">
      <c r="A290" s="519" t="s">
        <v>307</v>
      </c>
      <c r="B290" s="519" t="s">
        <v>308</v>
      </c>
      <c r="C290" s="518">
        <f>C25-C284</f>
        <v>0</v>
      </c>
      <c r="D290" s="512">
        <f>D25-D284</f>
        <v>0</v>
      </c>
      <c r="E290" s="513">
        <f>E25-E284</f>
        <v>0</v>
      </c>
      <c r="F290" s="514">
        <f t="shared" si="36"/>
        <v>0</v>
      </c>
      <c r="G290" s="512">
        <f>G25-G284</f>
        <v>0</v>
      </c>
      <c r="H290" s="515">
        <f>H25-H284</f>
        <v>0</v>
      </c>
      <c r="I290" s="516">
        <f t="shared" si="37"/>
        <v>0</v>
      </c>
      <c r="J290" s="512">
        <f>J25-J284</f>
        <v>0</v>
      </c>
      <c r="K290" s="515">
        <f>K25-K284</f>
        <v>0</v>
      </c>
      <c r="L290" s="516">
        <f t="shared" si="38"/>
        <v>0</v>
      </c>
      <c r="M290" s="511">
        <f>M25-M284</f>
        <v>0</v>
      </c>
      <c r="N290" s="513">
        <f>N25-N284</f>
        <v>0</v>
      </c>
      <c r="O290" s="516">
        <f t="shared" si="57"/>
        <v>0</v>
      </c>
      <c r="P290" s="517"/>
    </row>
    <row r="291" spans="1:17" s="37" customFormat="1" hidden="1" x14ac:dyDescent="0.25">
      <c r="A291" s="520" t="s">
        <v>309</v>
      </c>
      <c r="B291" s="520" t="s">
        <v>310</v>
      </c>
      <c r="C291" s="518">
        <f>SUM(C292,C294,C296)-SUM(C293,C295,C297)</f>
        <v>0</v>
      </c>
      <c r="D291" s="512">
        <f>SUM(D292,D294,D296)-SUM(D293,D295,D297)</f>
        <v>0</v>
      </c>
      <c r="E291" s="513">
        <f t="shared" ref="E291" si="59">SUM(E292,E294,E296)-SUM(E293,E295,E297)</f>
        <v>0</v>
      </c>
      <c r="F291" s="514">
        <f t="shared" si="36"/>
        <v>0</v>
      </c>
      <c r="G291" s="512">
        <f t="shared" ref="G291:H291" si="60">SUM(G292,G294,G296)-SUM(G293,G295,G297)</f>
        <v>0</v>
      </c>
      <c r="H291" s="515">
        <f t="shared" si="60"/>
        <v>0</v>
      </c>
      <c r="I291" s="516">
        <f t="shared" si="37"/>
        <v>0</v>
      </c>
      <c r="J291" s="512">
        <f>SUM(J292,J294,J296)-SUM(J293,J295,J297)</f>
        <v>0</v>
      </c>
      <c r="K291" s="515">
        <f t="shared" ref="K291" si="61">SUM(K292,K294,K296)-SUM(K293,K295,K297)</f>
        <v>0</v>
      </c>
      <c r="L291" s="516">
        <f t="shared" si="38"/>
        <v>0</v>
      </c>
      <c r="M291" s="511">
        <f t="shared" ref="M291:N291" si="62">SUM(M292,M294,M296)-SUM(M293,M295,M297)</f>
        <v>0</v>
      </c>
      <c r="N291" s="513">
        <f t="shared" si="62"/>
        <v>0</v>
      </c>
      <c r="O291" s="516">
        <f t="shared" si="57"/>
        <v>0</v>
      </c>
      <c r="P291" s="517"/>
    </row>
    <row r="292" spans="1:17" s="37" customFormat="1" hidden="1" x14ac:dyDescent="0.25">
      <c r="A292" s="320" t="s">
        <v>311</v>
      </c>
      <c r="B292" s="164" t="s">
        <v>312</v>
      </c>
      <c r="C292" s="410">
        <f t="shared" ref="C292:C299" si="63">F292+I292+L292+O292</f>
        <v>0</v>
      </c>
      <c r="D292" s="128"/>
      <c r="E292" s="131"/>
      <c r="F292" s="501">
        <f t="shared" si="36"/>
        <v>0</v>
      </c>
      <c r="G292" s="128"/>
      <c r="H292" s="413"/>
      <c r="I292" s="414">
        <f t="shared" si="37"/>
        <v>0</v>
      </c>
      <c r="J292" s="128"/>
      <c r="K292" s="413"/>
      <c r="L292" s="414">
        <f t="shared" si="38"/>
        <v>0</v>
      </c>
      <c r="M292" s="502"/>
      <c r="N292" s="131"/>
      <c r="O292" s="414">
        <f t="shared" si="57"/>
        <v>0</v>
      </c>
      <c r="P292" s="416"/>
    </row>
    <row r="293" spans="1:17" ht="24" hidden="1" x14ac:dyDescent="0.25">
      <c r="A293" s="275" t="s">
        <v>313</v>
      </c>
      <c r="B293" s="63" t="s">
        <v>314</v>
      </c>
      <c r="C293" s="405">
        <f t="shared" si="63"/>
        <v>0</v>
      </c>
      <c r="D293" s="116"/>
      <c r="E293" s="118"/>
      <c r="F293" s="229">
        <f t="shared" si="36"/>
        <v>0</v>
      </c>
      <c r="G293" s="116"/>
      <c r="H293" s="408"/>
      <c r="I293" s="230">
        <f t="shared" si="37"/>
        <v>0</v>
      </c>
      <c r="J293" s="116"/>
      <c r="K293" s="408"/>
      <c r="L293" s="230">
        <f t="shared" si="38"/>
        <v>0</v>
      </c>
      <c r="M293" s="464"/>
      <c r="N293" s="118"/>
      <c r="O293" s="230">
        <f t="shared" si="57"/>
        <v>0</v>
      </c>
      <c r="P293" s="387"/>
    </row>
    <row r="294" spans="1:17" hidden="1" x14ac:dyDescent="0.25">
      <c r="A294" s="275" t="s">
        <v>315</v>
      </c>
      <c r="B294" s="63" t="s">
        <v>316</v>
      </c>
      <c r="C294" s="405">
        <f t="shared" si="63"/>
        <v>0</v>
      </c>
      <c r="D294" s="116"/>
      <c r="E294" s="118"/>
      <c r="F294" s="229">
        <f t="shared" si="36"/>
        <v>0</v>
      </c>
      <c r="G294" s="116"/>
      <c r="H294" s="408"/>
      <c r="I294" s="230">
        <f t="shared" si="37"/>
        <v>0</v>
      </c>
      <c r="J294" s="116"/>
      <c r="K294" s="408"/>
      <c r="L294" s="230">
        <f t="shared" si="38"/>
        <v>0</v>
      </c>
      <c r="M294" s="464"/>
      <c r="N294" s="118"/>
      <c r="O294" s="230">
        <f t="shared" si="57"/>
        <v>0</v>
      </c>
      <c r="P294" s="387"/>
    </row>
    <row r="295" spans="1:17" ht="24" hidden="1" x14ac:dyDescent="0.25">
      <c r="A295" s="275" t="s">
        <v>317</v>
      </c>
      <c r="B295" s="63" t="s">
        <v>318</v>
      </c>
      <c r="C295" s="405">
        <f t="shared" si="63"/>
        <v>0</v>
      </c>
      <c r="D295" s="116"/>
      <c r="E295" s="118"/>
      <c r="F295" s="229">
        <f t="shared" si="36"/>
        <v>0</v>
      </c>
      <c r="G295" s="116"/>
      <c r="H295" s="408"/>
      <c r="I295" s="230">
        <f t="shared" si="37"/>
        <v>0</v>
      </c>
      <c r="J295" s="116"/>
      <c r="K295" s="408"/>
      <c r="L295" s="230">
        <f t="shared" si="38"/>
        <v>0</v>
      </c>
      <c r="M295" s="464"/>
      <c r="N295" s="118"/>
      <c r="O295" s="230">
        <f t="shared" si="57"/>
        <v>0</v>
      </c>
      <c r="P295" s="387"/>
    </row>
    <row r="296" spans="1:17" hidden="1" x14ac:dyDescent="0.25">
      <c r="A296" s="275" t="s">
        <v>319</v>
      </c>
      <c r="B296" s="63" t="s">
        <v>320</v>
      </c>
      <c r="C296" s="405">
        <f t="shared" si="63"/>
        <v>0</v>
      </c>
      <c r="D296" s="116"/>
      <c r="E296" s="118"/>
      <c r="F296" s="229">
        <f t="shared" si="36"/>
        <v>0</v>
      </c>
      <c r="G296" s="116"/>
      <c r="H296" s="408"/>
      <c r="I296" s="230">
        <f t="shared" si="37"/>
        <v>0</v>
      </c>
      <c r="J296" s="116"/>
      <c r="K296" s="408"/>
      <c r="L296" s="230">
        <f t="shared" si="38"/>
        <v>0</v>
      </c>
      <c r="M296" s="464"/>
      <c r="N296" s="118"/>
      <c r="O296" s="230">
        <f t="shared" si="57"/>
        <v>0</v>
      </c>
      <c r="P296" s="387"/>
    </row>
    <row r="297" spans="1:17" ht="24" hidden="1" x14ac:dyDescent="0.25">
      <c r="A297" s="321" t="s">
        <v>321</v>
      </c>
      <c r="B297" s="322" t="s">
        <v>322</v>
      </c>
      <c r="C297" s="481">
        <f t="shared" si="63"/>
        <v>0</v>
      </c>
      <c r="D297" s="257"/>
      <c r="E297" s="260"/>
      <c r="F297" s="482">
        <f t="shared" si="36"/>
        <v>0</v>
      </c>
      <c r="G297" s="257"/>
      <c r="H297" s="483"/>
      <c r="I297" s="479">
        <f t="shared" si="37"/>
        <v>0</v>
      </c>
      <c r="J297" s="257"/>
      <c r="K297" s="483"/>
      <c r="L297" s="479">
        <f t="shared" si="38"/>
        <v>0</v>
      </c>
      <c r="M297" s="484"/>
      <c r="N297" s="260"/>
      <c r="O297" s="479">
        <f t="shared" si="57"/>
        <v>0</v>
      </c>
      <c r="P297" s="480"/>
    </row>
    <row r="298" spans="1:17" hidden="1" x14ac:dyDescent="0.25">
      <c r="A298" s="520" t="s">
        <v>323</v>
      </c>
      <c r="B298" s="520" t="s">
        <v>324</v>
      </c>
      <c r="C298" s="521">
        <f t="shared" si="63"/>
        <v>0</v>
      </c>
      <c r="D298" s="522"/>
      <c r="E298" s="523"/>
      <c r="F298" s="514">
        <f t="shared" si="36"/>
        <v>0</v>
      </c>
      <c r="G298" s="522"/>
      <c r="H298" s="524"/>
      <c r="I298" s="516">
        <f t="shared" si="37"/>
        <v>0</v>
      </c>
      <c r="J298" s="522"/>
      <c r="K298" s="524"/>
      <c r="L298" s="516">
        <f t="shared" si="38"/>
        <v>0</v>
      </c>
      <c r="M298" s="525"/>
      <c r="N298" s="523"/>
      <c r="O298" s="516">
        <f t="shared" si="57"/>
        <v>0</v>
      </c>
      <c r="P298" s="517"/>
    </row>
    <row r="299" spans="1:17" s="37" customFormat="1" ht="48" hidden="1" x14ac:dyDescent="0.25">
      <c r="A299" s="520" t="s">
        <v>325</v>
      </c>
      <c r="B299" s="330" t="s">
        <v>326</v>
      </c>
      <c r="C299" s="526">
        <f t="shared" si="63"/>
        <v>0</v>
      </c>
      <c r="D299" s="527"/>
      <c r="E299" s="528"/>
      <c r="F299" s="317">
        <f t="shared" si="36"/>
        <v>0</v>
      </c>
      <c r="G299" s="522"/>
      <c r="H299" s="524"/>
      <c r="I299" s="516">
        <f t="shared" si="37"/>
        <v>0</v>
      </c>
      <c r="J299" s="522"/>
      <c r="K299" s="524"/>
      <c r="L299" s="516">
        <f t="shared" si="38"/>
        <v>0</v>
      </c>
      <c r="M299" s="525"/>
      <c r="N299" s="523"/>
      <c r="O299" s="516">
        <f t="shared" si="57"/>
        <v>0</v>
      </c>
      <c r="P299" s="517"/>
    </row>
    <row r="300" spans="1:17" s="37" customFormat="1" x14ac:dyDescent="0.25">
      <c r="A300" s="529" t="s">
        <v>327</v>
      </c>
      <c r="B300" s="334"/>
      <c r="C300" s="334"/>
      <c r="D300" s="334"/>
      <c r="E300" s="334"/>
      <c r="F300" s="334"/>
      <c r="G300" s="334"/>
      <c r="H300" s="334"/>
      <c r="I300" s="334"/>
      <c r="J300" s="334"/>
      <c r="K300" s="334"/>
      <c r="L300" s="334"/>
      <c r="M300" s="334"/>
      <c r="N300" s="334"/>
      <c r="O300" s="334"/>
      <c r="P300" s="335"/>
      <c r="Q300" s="332"/>
    </row>
    <row r="301" spans="1:17" ht="12.75" thickBot="1" x14ac:dyDescent="0.3">
      <c r="A301" s="530"/>
      <c r="B301" s="531"/>
      <c r="C301" s="531"/>
      <c r="D301" s="531"/>
      <c r="E301" s="531"/>
      <c r="F301" s="531"/>
      <c r="G301" s="531"/>
      <c r="H301" s="531"/>
      <c r="I301" s="531"/>
      <c r="J301" s="531"/>
      <c r="K301" s="531"/>
      <c r="L301" s="531"/>
      <c r="M301" s="531"/>
      <c r="N301" s="531"/>
      <c r="O301" s="531"/>
      <c r="P301" s="532"/>
      <c r="Q301" s="9"/>
    </row>
    <row r="302" spans="1:17" x14ac:dyDescent="0.25">
      <c r="A302" s="4"/>
      <c r="B302" s="4"/>
      <c r="C302" s="4"/>
      <c r="D302" s="4"/>
      <c r="E302" s="4"/>
      <c r="F302" s="4"/>
      <c r="G302" s="4"/>
      <c r="H302" s="4"/>
      <c r="I302" s="4"/>
      <c r="J302" s="4"/>
      <c r="K302" s="4"/>
      <c r="L302" s="4"/>
      <c r="M302" s="4"/>
      <c r="N302" s="4"/>
      <c r="O302" s="4"/>
    </row>
    <row r="303" spans="1:17" x14ac:dyDescent="0.25">
      <c r="A303" s="4"/>
      <c r="B303" s="4"/>
      <c r="C303" s="4"/>
      <c r="D303" s="4"/>
      <c r="E303" s="4"/>
      <c r="F303" s="4"/>
      <c r="G303" s="4"/>
      <c r="H303" s="4"/>
      <c r="I303" s="4"/>
      <c r="J303" s="4"/>
      <c r="K303" s="4"/>
      <c r="L303" s="4"/>
      <c r="M303" s="4"/>
      <c r="N303" s="4"/>
      <c r="O303" s="4"/>
    </row>
    <row r="304" spans="1:17" x14ac:dyDescent="0.25">
      <c r="A304" s="4"/>
      <c r="B304" s="4"/>
      <c r="C304" s="4"/>
      <c r="D304" s="4"/>
      <c r="E304" s="4"/>
      <c r="F304" s="4"/>
      <c r="G304" s="4"/>
      <c r="H304" s="4"/>
      <c r="I304" s="4"/>
      <c r="J304" s="4"/>
      <c r="K304" s="4"/>
      <c r="L304" s="4"/>
      <c r="M304" s="4"/>
      <c r="N304" s="4"/>
      <c r="O304" s="4"/>
    </row>
    <row r="305" spans="1:15" x14ac:dyDescent="0.25">
      <c r="A305" s="4"/>
      <c r="B305" s="4"/>
      <c r="C305" s="4"/>
      <c r="D305" s="4"/>
      <c r="E305" s="4"/>
      <c r="F305" s="4"/>
      <c r="G305" s="4"/>
      <c r="H305" s="4"/>
      <c r="I305" s="4"/>
      <c r="J305" s="4"/>
      <c r="K305" s="4"/>
      <c r="L305" s="4"/>
      <c r="M305" s="4"/>
      <c r="N305" s="4"/>
      <c r="O305" s="4"/>
    </row>
    <row r="306" spans="1:15" x14ac:dyDescent="0.25">
      <c r="A306" s="4"/>
      <c r="B306" s="4"/>
      <c r="C306" s="4"/>
      <c r="D306" s="4"/>
      <c r="E306" s="4"/>
      <c r="F306" s="4"/>
      <c r="G306" s="4"/>
      <c r="H306" s="4"/>
      <c r="I306" s="4"/>
      <c r="J306" s="4"/>
      <c r="K306" s="4"/>
      <c r="L306" s="4"/>
      <c r="M306" s="4"/>
      <c r="N306" s="4"/>
      <c r="O306" s="4"/>
    </row>
    <row r="307" spans="1:15" x14ac:dyDescent="0.25">
      <c r="A307" s="4"/>
      <c r="B307" s="4"/>
      <c r="C307" s="4"/>
      <c r="D307" s="4"/>
      <c r="E307" s="4"/>
      <c r="F307" s="4"/>
      <c r="G307" s="4"/>
      <c r="H307" s="4"/>
      <c r="I307" s="4"/>
      <c r="J307" s="4"/>
      <c r="K307" s="4"/>
      <c r="L307" s="4"/>
      <c r="M307" s="4"/>
      <c r="N307" s="4"/>
      <c r="O307" s="4"/>
    </row>
    <row r="308" spans="1:15" x14ac:dyDescent="0.25">
      <c r="A308" s="4"/>
      <c r="B308" s="4"/>
      <c r="C308" s="4"/>
      <c r="D308" s="4"/>
      <c r="E308" s="4"/>
      <c r="F308" s="4"/>
      <c r="G308" s="4"/>
      <c r="H308" s="4"/>
      <c r="I308" s="4"/>
      <c r="J308" s="4"/>
      <c r="K308" s="4"/>
      <c r="L308" s="4"/>
      <c r="M308" s="4"/>
      <c r="N308" s="4"/>
      <c r="O308" s="4"/>
    </row>
    <row r="309" spans="1:15" x14ac:dyDescent="0.25">
      <c r="A309" s="4"/>
      <c r="B309" s="4"/>
      <c r="C309" s="4"/>
      <c r="D309" s="4"/>
      <c r="E309" s="4"/>
      <c r="F309" s="4"/>
      <c r="G309" s="4"/>
      <c r="H309" s="4"/>
      <c r="I309" s="4"/>
      <c r="J309" s="4"/>
      <c r="K309" s="4"/>
      <c r="L309" s="4"/>
      <c r="M309" s="4"/>
      <c r="N309" s="4"/>
      <c r="O309" s="4"/>
    </row>
    <row r="310" spans="1:15" x14ac:dyDescent="0.25">
      <c r="A310" s="4"/>
      <c r="B310" s="4"/>
      <c r="C310" s="4"/>
      <c r="D310" s="4"/>
      <c r="E310" s="4"/>
      <c r="F310" s="4"/>
      <c r="G310" s="4"/>
      <c r="H310" s="4"/>
      <c r="I310" s="4"/>
      <c r="J310" s="4"/>
      <c r="K310" s="4"/>
      <c r="L310" s="4"/>
      <c r="M310" s="4"/>
      <c r="N310" s="4"/>
      <c r="O310" s="4"/>
    </row>
    <row r="311" spans="1:15" x14ac:dyDescent="0.25">
      <c r="A311" s="4"/>
      <c r="B311" s="4"/>
      <c r="C311" s="4"/>
      <c r="D311" s="4"/>
      <c r="E311" s="4"/>
      <c r="F311" s="4"/>
      <c r="G311" s="4"/>
      <c r="H311" s="4"/>
      <c r="I311" s="4"/>
      <c r="J311" s="4"/>
      <c r="K311" s="4"/>
      <c r="L311" s="4"/>
      <c r="M311" s="4"/>
      <c r="N311" s="4"/>
      <c r="O311" s="4"/>
    </row>
    <row r="312" spans="1:15" x14ac:dyDescent="0.25">
      <c r="A312" s="4"/>
      <c r="B312" s="4"/>
      <c r="C312" s="4"/>
      <c r="D312" s="4"/>
      <c r="E312" s="4"/>
      <c r="F312" s="4"/>
      <c r="G312" s="4"/>
      <c r="H312" s="4"/>
      <c r="I312" s="4"/>
      <c r="J312" s="4"/>
      <c r="K312" s="4"/>
      <c r="L312" s="4"/>
      <c r="M312" s="4"/>
      <c r="N312" s="4"/>
      <c r="O312" s="4"/>
    </row>
    <row r="313" spans="1:15" x14ac:dyDescent="0.25">
      <c r="A313" s="4"/>
      <c r="B313" s="4"/>
      <c r="C313" s="4"/>
      <c r="D313" s="4"/>
      <c r="E313" s="4"/>
      <c r="F313" s="4"/>
      <c r="G313" s="4"/>
      <c r="H313" s="4"/>
      <c r="I313" s="4"/>
      <c r="J313" s="4"/>
      <c r="K313" s="4"/>
      <c r="L313" s="4"/>
      <c r="M313" s="4"/>
      <c r="N313" s="4"/>
      <c r="O313" s="4"/>
    </row>
    <row r="314" spans="1:15" x14ac:dyDescent="0.25">
      <c r="A314" s="4"/>
      <c r="B314" s="4"/>
      <c r="C314" s="4"/>
      <c r="D314" s="4"/>
      <c r="E314" s="4"/>
      <c r="F314" s="4"/>
      <c r="G314" s="4"/>
      <c r="H314" s="4"/>
      <c r="I314" s="4"/>
      <c r="J314" s="4"/>
      <c r="K314" s="4"/>
      <c r="L314" s="4"/>
      <c r="M314" s="4"/>
      <c r="N314" s="4"/>
      <c r="O314" s="4"/>
    </row>
    <row r="315" spans="1:15" x14ac:dyDescent="0.25">
      <c r="A315" s="4"/>
      <c r="B315" s="4"/>
      <c r="C315" s="4"/>
      <c r="D315" s="4"/>
      <c r="E315" s="4"/>
      <c r="F315" s="4"/>
      <c r="G315" s="4"/>
      <c r="H315" s="4"/>
      <c r="I315" s="4"/>
      <c r="J315" s="4"/>
      <c r="K315" s="4"/>
      <c r="L315" s="4"/>
      <c r="M315" s="4"/>
      <c r="N315" s="4"/>
      <c r="O315" s="4"/>
    </row>
    <row r="316" spans="1:15" x14ac:dyDescent="0.25">
      <c r="A316" s="4"/>
      <c r="B316" s="4"/>
      <c r="C316" s="4"/>
      <c r="D316" s="4"/>
      <c r="E316" s="4"/>
      <c r="F316" s="4"/>
      <c r="G316" s="4"/>
      <c r="H316" s="4"/>
      <c r="I316" s="4"/>
      <c r="J316" s="4"/>
      <c r="K316" s="4"/>
      <c r="L316" s="4"/>
      <c r="M316" s="4"/>
      <c r="N316" s="4"/>
      <c r="O316" s="4"/>
    </row>
    <row r="317" spans="1:15" x14ac:dyDescent="0.25">
      <c r="A317" s="4"/>
      <c r="B317" s="4"/>
      <c r="C317" s="4"/>
      <c r="D317" s="4"/>
      <c r="E317" s="4"/>
      <c r="F317" s="4"/>
      <c r="G317" s="4"/>
      <c r="H317" s="4"/>
      <c r="I317" s="4"/>
      <c r="J317" s="4"/>
      <c r="K317" s="4"/>
      <c r="L317" s="4"/>
      <c r="M317" s="4"/>
      <c r="N317" s="4"/>
      <c r="O317" s="4"/>
    </row>
    <row r="318" spans="1:15" x14ac:dyDescent="0.25">
      <c r="A318" s="4"/>
      <c r="B318" s="4"/>
      <c r="C318" s="4"/>
      <c r="D318" s="4"/>
      <c r="E318" s="4"/>
      <c r="F318" s="4"/>
      <c r="G318" s="4"/>
      <c r="H318" s="4"/>
      <c r="I318" s="4"/>
      <c r="J318" s="4"/>
      <c r="K318" s="4"/>
      <c r="L318" s="4"/>
      <c r="M318" s="4"/>
      <c r="N318" s="4"/>
      <c r="O318" s="4"/>
    </row>
    <row r="319" spans="1:15" x14ac:dyDescent="0.25">
      <c r="A319" s="4"/>
      <c r="B319" s="4"/>
      <c r="C319" s="4"/>
      <c r="D319" s="4"/>
      <c r="E319" s="4"/>
      <c r="F319" s="4"/>
      <c r="G319" s="4"/>
      <c r="H319" s="4"/>
      <c r="I319" s="4"/>
      <c r="J319" s="4"/>
      <c r="K319" s="4"/>
      <c r="L319" s="4"/>
      <c r="M319" s="4"/>
      <c r="N319" s="4"/>
      <c r="O319" s="4"/>
    </row>
    <row r="320" spans="1:15" x14ac:dyDescent="0.25">
      <c r="A320" s="4"/>
      <c r="B320" s="4"/>
      <c r="C320" s="4"/>
      <c r="D320" s="4"/>
      <c r="E320" s="4"/>
      <c r="F320" s="4"/>
      <c r="G320" s="4"/>
      <c r="H320" s="4"/>
      <c r="I320" s="4"/>
      <c r="J320" s="4"/>
      <c r="K320" s="4"/>
      <c r="L320" s="4"/>
      <c r="M320" s="4"/>
      <c r="N320" s="4"/>
      <c r="O320" s="4"/>
    </row>
    <row r="321" spans="1:15" x14ac:dyDescent="0.25">
      <c r="A321" s="4"/>
      <c r="B321" s="4"/>
      <c r="C321" s="4"/>
      <c r="D321" s="4"/>
      <c r="E321" s="4"/>
      <c r="F321" s="4"/>
      <c r="G321" s="4"/>
      <c r="H321" s="4"/>
      <c r="I321" s="4"/>
      <c r="J321" s="4"/>
      <c r="K321" s="4"/>
      <c r="L321" s="4"/>
      <c r="M321" s="4"/>
      <c r="N321" s="4"/>
      <c r="O321" s="4"/>
    </row>
  </sheetData>
  <sheetProtection algorithmName="SHA-512" hashValue="IpW7iz2iu8V5Gftb4xSGusL2ZoDX3g3C0o5L6JfxNjCZ9ctYlD5NKucK5tUMA5o3fvcPE/wnNvT+7jNUO/PwAQ==" saltValue="30DfcJ3tJUolW4imz6GcbQ==" spinCount="100000" sheet="1" objects="1" scenarios="1" formatCells="0" formatColumns="0" formatRows="0"/>
  <autoFilter ref="A22:P300">
    <filterColumn colId="2">
      <filters blank="1">
        <filter val="1 553 882"/>
        <filter val="1 984 524"/>
        <filter val="2 054 983"/>
        <filter val="4 659"/>
        <filter val="430 642"/>
        <filter val="65 800"/>
        <filter val="70 459"/>
      </filters>
    </filterColumn>
  </autoFilter>
  <mergeCells count="31">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35.pielikums Jūrmalas pilsētas domes
2016.gada 19.maija saistošajiem noteikumiem Nr.13
(protokols Nr.6, 8.punkts)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38</vt:i4>
      </vt:variant>
    </vt:vector>
  </HeadingPairs>
  <TitlesOfParts>
    <vt:vector size="90" baseType="lpstr">
      <vt:lpstr>26.piel.</vt:lpstr>
      <vt:lpstr>04.1.1.</vt:lpstr>
      <vt:lpstr>05.1.4.</vt:lpstr>
      <vt:lpstr>04.1.12.</vt:lpstr>
      <vt:lpstr>04.1.13.</vt:lpstr>
      <vt:lpstr>04.3.1.</vt:lpstr>
      <vt:lpstr>06.1.1.</vt:lpstr>
      <vt:lpstr>06.1.5.</vt:lpstr>
      <vt:lpstr>06.1.7.</vt:lpstr>
      <vt:lpstr>07.1.1.</vt:lpstr>
      <vt:lpstr>08.1.11.</vt:lpstr>
      <vt:lpstr>08.1.12. (2)</vt:lpstr>
      <vt:lpstr>08.1.12.</vt:lpstr>
      <vt:lpstr>08.1.13.</vt:lpstr>
      <vt:lpstr>08.4.1.</vt:lpstr>
      <vt:lpstr>08.4.2.</vt:lpstr>
      <vt:lpstr>08.4.2. (2)</vt:lpstr>
      <vt:lpstr>08.5.2.</vt:lpstr>
      <vt:lpstr>08.7.2.</vt:lpstr>
      <vt:lpstr>09.3.1.</vt:lpstr>
      <vt:lpstr>09.4.1.</vt:lpstr>
      <vt:lpstr>09.5.1.</vt:lpstr>
      <vt:lpstr>09.9.1.</vt:lpstr>
      <vt:lpstr>09.1.10.</vt:lpstr>
      <vt:lpstr>09.1.12.</vt:lpstr>
      <vt:lpstr>09.11.1.</vt:lpstr>
      <vt:lpstr>09.13.1.</vt:lpstr>
      <vt:lpstr>09.12.2.</vt:lpstr>
      <vt:lpstr>09.18.1.</vt:lpstr>
      <vt:lpstr>09.19.1.</vt:lpstr>
      <vt:lpstr>09.23.1.</vt:lpstr>
      <vt:lpstr>09.25.1.</vt:lpstr>
      <vt:lpstr>09.31.1.</vt:lpstr>
      <vt:lpstr>10.2.1.</vt:lpstr>
      <vt:lpstr>10.2.1. (2)</vt:lpstr>
      <vt:lpstr>10.2.9.</vt:lpstr>
      <vt:lpstr>4.piel.</vt:lpstr>
      <vt:lpstr>5.piel.</vt:lpstr>
      <vt:lpstr>10.piel.</vt:lpstr>
      <vt:lpstr>12.piel.</vt:lpstr>
      <vt:lpstr>14.pielik.</vt:lpstr>
      <vt:lpstr>15.piel.</vt:lpstr>
      <vt:lpstr>15.piel. (2)</vt:lpstr>
      <vt:lpstr>16.piel.</vt:lpstr>
      <vt:lpstr>16.piel. (2)</vt:lpstr>
      <vt:lpstr>18.piel.</vt:lpstr>
      <vt:lpstr>24.piel.</vt:lpstr>
      <vt:lpstr>24.piel. (2)</vt:lpstr>
      <vt:lpstr>01.1.1.</vt:lpstr>
      <vt:lpstr>01.2.3.</vt:lpstr>
      <vt:lpstr>01.2.3. (2)</vt:lpstr>
      <vt:lpstr>08.1.3.</vt:lpstr>
      <vt:lpstr>'01.1.1.'!Print_Titles</vt:lpstr>
      <vt:lpstr>'01.2.3.'!Print_Titles</vt:lpstr>
      <vt:lpstr>'01.2.3. (2)'!Print_Titles</vt:lpstr>
      <vt:lpstr>'04.1.1.'!Print_Titles</vt:lpstr>
      <vt:lpstr>'04.1.12.'!Print_Titles</vt:lpstr>
      <vt:lpstr>'04.1.13.'!Print_Titles</vt:lpstr>
      <vt:lpstr>'04.3.1.'!Print_Titles</vt:lpstr>
      <vt:lpstr>'05.1.4.'!Print_Titles</vt:lpstr>
      <vt:lpstr>'06.1.1.'!Print_Titles</vt:lpstr>
      <vt:lpstr>'06.1.5.'!Print_Titles</vt:lpstr>
      <vt:lpstr>'06.1.7.'!Print_Titles</vt:lpstr>
      <vt:lpstr>'07.1.1.'!Print_Titles</vt:lpstr>
      <vt:lpstr>'08.1.11.'!Print_Titles</vt:lpstr>
      <vt:lpstr>'08.1.12.'!Print_Titles</vt:lpstr>
      <vt:lpstr>'08.1.12. (2)'!Print_Titles</vt:lpstr>
      <vt:lpstr>'08.1.13.'!Print_Titles</vt:lpstr>
      <vt:lpstr>'08.1.3.'!Print_Titles</vt:lpstr>
      <vt:lpstr>'08.4.1.'!Print_Titles</vt:lpstr>
      <vt:lpstr>'08.4.2.'!Print_Titles</vt:lpstr>
      <vt:lpstr>'08.4.2. (2)'!Print_Titles</vt:lpstr>
      <vt:lpstr>'08.5.2.'!Print_Titles</vt:lpstr>
      <vt:lpstr>'08.7.2.'!Print_Titles</vt:lpstr>
      <vt:lpstr>'09.1.10.'!Print_Titles</vt:lpstr>
      <vt:lpstr>'09.11.1.'!Print_Titles</vt:lpstr>
      <vt:lpstr>'09.12.2.'!Print_Titles</vt:lpstr>
      <vt:lpstr>'09.13.1.'!Print_Titles</vt:lpstr>
      <vt:lpstr>'09.18.1.'!Print_Titles</vt:lpstr>
      <vt:lpstr>'09.19.1.'!Print_Titles</vt:lpstr>
      <vt:lpstr>'09.23.1.'!Print_Titles</vt:lpstr>
      <vt:lpstr>'09.25.1.'!Print_Titles</vt:lpstr>
      <vt:lpstr>'09.3.1.'!Print_Titles</vt:lpstr>
      <vt:lpstr>'09.31.1.'!Print_Titles</vt:lpstr>
      <vt:lpstr>'09.4.1.'!Print_Titles</vt:lpstr>
      <vt:lpstr>'09.5.1.'!Print_Titles</vt:lpstr>
      <vt:lpstr>'09.9.1.'!Print_Titles</vt:lpstr>
      <vt:lpstr>'10.2.1.'!Print_Titles</vt:lpstr>
      <vt:lpstr>'10.2.1. (2)'!Print_Titles</vt:lpstr>
      <vt:lpstr>'10.2.9.'!Print_Titles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2016-05-23T07:45:40Z</cp:lastPrinted>
  <dcterms:created xsi:type="dcterms:W3CDTF">2016-03-21T11:49:47Z</dcterms:created>
  <dcterms:modified xsi:type="dcterms:W3CDTF">2016-05-23T07:55:38Z</dcterms:modified>
</cp:coreProperties>
</file>